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사용 안내" sheetId="1" state="visible" r:id="rId1"/>
    <sheet xmlns:r="http://schemas.openxmlformats.org/officeDocument/2006/relationships" name="오늘" sheetId="2" state="visible" r:id="rId2"/>
    <sheet xmlns:r="http://schemas.openxmlformats.org/officeDocument/2006/relationships" name="현장 장부" sheetId="3" state="visible" r:id="rId3"/>
    <sheet xmlns:r="http://schemas.openxmlformats.org/officeDocument/2006/relationships" name="입금" sheetId="4" state="visible" r:id="rId4"/>
    <sheet xmlns:r="http://schemas.openxmlformats.org/officeDocument/2006/relationships" name="지출" sheetId="5" state="visible" r:id="rId5"/>
    <sheet xmlns:r="http://schemas.openxmlformats.org/officeDocument/2006/relationships" name="할 일" sheetId="6" state="visible" r:id="rId6"/>
    <sheet xmlns:r="http://schemas.openxmlformats.org/officeDocument/2006/relationships" name="찾기" sheetId="7" state="visible" r:id="rId7"/>
    <sheet xmlns:r="http://schemas.openxmlformats.org/officeDocument/2006/relationships" name="월별 보기" sheetId="8" state="visible" r:id="rId8"/>
    <sheet xmlns:r="http://schemas.openxmlformats.org/officeDocument/2006/relationships" name="거래처" sheetId="9" state="visible" r:id="rId9"/>
    <sheet xmlns:r="http://schemas.openxmlformats.org/officeDocument/2006/relationships" name="목록" sheetId="10" state="visible" r:id="rId10"/>
  </sheets>
  <definedNames>
    <definedName name="현장번호">'현장 장부'!$A$6:$A$505</definedName>
    <definedName name="현장_고객">'현장 장부'!$C$6:$C$505</definedName>
    <definedName name="현장_주소">'현장 장부'!$E$6:$E$505</definedName>
    <definedName name="현장_접수">'현장 장부'!$B$6:$B$505</definedName>
    <definedName name="현장_계약">'현장 장부'!$G$6:$G$505</definedName>
    <definedName name="현장_남은돈">'현장 장부'!$I$6:$I$505</definedName>
    <definedName name="현장_착공">'현장 장부'!$L$6:$L$505</definedName>
    <definedName name="현장_완공">'현장 장부'!$M$6:$M$505</definedName>
    <definedName name="현장_상태">'현장 장부'!$N$6:$N$505</definedName>
    <definedName name="입금_번호">입금!$B$6:$B$2505</definedName>
    <definedName name="입금_금액">입금!$D$6:$D$2505</definedName>
    <definedName name="입금_날짜">입금!$A$6:$A$2505</definedName>
    <definedName name="입금_확인">입금!$H$6:$H$2505</definedName>
    <definedName name="지출_번호">지출!$B$6:$B$4005</definedName>
    <definedName name="지출_금액">지출!$G$6:$G$4005</definedName>
    <definedName name="지출_날짜">지출!$A$6:$A$4005</definedName>
    <definedName name="지출_거래처">지출!$D$6:$D$4005</definedName>
    <definedName name="지출_확인">지출!$H$6:$H$4005</definedName>
    <definedName name="거래처이름">거래처!$A$6:$A$105</definedName>
    <definedName name="거래처분야">거래처!$B$6:$B$105</definedName>
    <definedName name="기준일">INT(IF(ISNUMBER(오늘!$C$3),오늘!$C$3,TODAY()))</definedName>
    <definedName name="목록_공사종류">OFFSET(목록!$A$5,0,0,MAX(1,COUNTA(목록!$A$5:$A$24)),1)</definedName>
    <definedName name="목록_지금상태">OFFSET(목록!$B$5,0,0,MAX(1,COUNTA(목록!$B$5:$B$24)),1)</definedName>
    <definedName name="목록_담당">OFFSET(목록!$C$5,0,0,MAX(1,COUNTA(목록!$C$5:$C$24)),1)</definedName>
    <definedName name="목록_거래처분야">OFFSET(목록!$D$5,0,0,MAX(1,COUNTA(목록!$D$5:$D$24)),1)</definedName>
    <definedName name="목록_입금구분">OFFSET(목록!$E$5,0,0,MAX(1,COUNTA(목록!$E$5:$E$24)),1)</definedName>
    <definedName name="목록_받은방법">OFFSET(목록!$F$5,0,0,MAX(1,COUNTA(목록!$F$5:$F$24)),1)</definedName>
    <definedName name="할일_순서">'할 일'!$J$6:$J$3005</definedName>
    <definedName name="보기_연도">IF(OR(NOT(ISNUMBER('월별 보기'!$B$3)),'월별 보기'!$B$3&lt;2000,'월별 보기'!$B$3&gt;2100),YEAR(TODAY()),'월별 보기'!$B$3)</definedName>
    <definedName name="_xlnm._FilterDatabase" localSheetId="2" hidden="1">'현장 장부'!$A$5:$Q$505</definedName>
    <definedName name="_xlnm._FilterDatabase" localSheetId="3" hidden="1">'입금'!$A$5:$H$2505</definedName>
    <definedName name="_xlnm._FilterDatabase" localSheetId="4" hidden="1">'지출'!$A$5:$H$4005</definedName>
    <definedName name="_xlnm._FilterDatabase" localSheetId="5" hidden="1">'할 일'!$A$5:$H$3005</definedName>
    <definedName name="_xlnm._FilterDatabase" localSheetId="8" hidden="1">'거래처'!$A$5:$G$105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#,##0&quot;원&quot;;-#,##0&quot;원&quot;;&quot;-&quot;"/>
    <numFmt numFmtId="165" formatCode="0&quot;줄&quot;;;&quot;없음&quot;"/>
    <numFmt numFmtId="166" formatCode="yyyy-mm-dd"/>
    <numFmt numFmtId="167" formatCode="#,##0;-#,##0;&quot;-&quot;"/>
    <numFmt numFmtId="168" formatCode="#,##0;-#,##0;&quot;다 받음&quot;"/>
    <numFmt numFmtId="169" formatCode="0&quot;곳&quot;"/>
    <numFmt numFmtId="170" formatCode="0&quot;개&quot;"/>
    <numFmt numFmtId="171" formatCode="0&quot;건&quot;;;&quot;-&quot;"/>
    <numFmt numFmtId="172" formatCode="0&quot;건&quot;"/>
  </numFmts>
  <fonts count="12">
    <font>
      <name val="Calibri"/>
      <family val="2"/>
      <color theme="1"/>
      <sz val="11"/>
      <scheme val="minor"/>
    </font>
    <font>
      <name val="맑은 고딕"/>
      <b val="1"/>
      <color rgb="0016171B"/>
      <sz val="16"/>
    </font>
    <font>
      <name val="맑은 고딕"/>
      <color rgb="005C5F68"/>
      <sz val="10"/>
    </font>
    <font>
      <name val="맑은 고딕"/>
      <b val="1"/>
      <color rgb="007A5D22"/>
      <sz val="9"/>
    </font>
    <font>
      <name val="맑은 고딕"/>
      <b val="1"/>
      <color rgb="00FFFFFF"/>
      <sz val="10"/>
    </font>
    <font>
      <name val="맑은 고딕"/>
      <color rgb="0016171B"/>
      <sz val="10"/>
    </font>
    <font>
      <name val="맑은 고딕"/>
      <b val="1"/>
      <color rgb="00C5221F"/>
      <sz val="10"/>
    </font>
    <font>
      <name val="맑은 고딕"/>
      <b val="1"/>
      <color rgb="0016171B"/>
      <sz val="10"/>
    </font>
    <font>
      <name val="맑은 고딕"/>
      <b val="1"/>
      <color rgb="008A5A00"/>
      <sz val="10"/>
    </font>
    <font>
      <name val="맑은 고딕"/>
      <b val="1"/>
      <color rgb="0016171B"/>
      <sz val="14"/>
    </font>
    <font>
      <name val="맑은 고딕"/>
      <b val="1"/>
      <color rgb="00C5221F"/>
      <sz val="16"/>
    </font>
    <font>
      <name val="맑은 고딕"/>
      <b val="1"/>
      <color rgb="0016171B"/>
      <sz val="12"/>
    </font>
  </fonts>
  <fills count="7">
    <fill>
      <patternFill/>
    </fill>
    <fill>
      <patternFill patternType="gray125"/>
    </fill>
    <fill>
      <patternFill patternType="solid">
        <fgColor rgb="00F4ECDB"/>
      </patternFill>
    </fill>
    <fill>
      <patternFill patternType="solid">
        <fgColor rgb="001D2B4F"/>
      </patternFill>
    </fill>
    <fill>
      <patternFill patternType="solid">
        <fgColor rgb="00F4F4F6"/>
      </patternFill>
    </fill>
    <fill>
      <patternFill patternType="solid">
        <fgColor rgb="00FFF7E6"/>
      </patternFill>
    </fill>
    <fill>
      <patternFill patternType="solid">
        <fgColor rgb="00EDEFF4"/>
      </patternFill>
    </fill>
  </fills>
  <borders count="5">
    <border>
      <left/>
      <right/>
      <top/>
      <bottom/>
      <diagonal/>
    </border>
    <border>
      <left style="thin">
        <color rgb="00E4E4E7"/>
      </left>
      <right style="thin">
        <color rgb="00E4E4E7"/>
      </right>
      <top style="thin">
        <color rgb="00E4E4E7"/>
      </top>
      <bottom style="thin">
        <color rgb="00E4E4E7"/>
      </bottom>
    </border>
    <border>
      <left/>
      <right/>
      <top style="thin">
        <color rgb="00E4E4E7"/>
      </top>
      <bottom/>
      <diagonal/>
    </border>
    <border>
      <left/>
      <right style="thin">
        <color rgb="00E4E4E7"/>
      </right>
      <top style="thin">
        <color rgb="00E4E4E7"/>
      </top>
      <bottom/>
      <diagonal/>
    </border>
    <border>
      <left/>
      <right style="thin">
        <color rgb="00E4E4E7"/>
      </right>
      <top style="thin">
        <color rgb="00E4E4E7"/>
      </top>
      <bottom style="thin">
        <color rgb="00E4E4E7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11" fillId="0" borderId="0" pivotButton="0" quotePrefix="0" xfId="0"/>
    <xf numFmtId="0" fontId="2" fillId="0" borderId="0" applyAlignment="1" pivotButton="0" quotePrefix="0" xfId="0">
      <alignment horizontal="right" vertical="top"/>
    </xf>
    <xf numFmtId="0" fontId="5" fillId="0" borderId="0" applyAlignment="1" pivotButton="0" quotePrefix="0" xfId="0">
      <alignment vertical="top" wrapText="1"/>
    </xf>
    <xf numFmtId="0" fontId="7" fillId="0" borderId="0" pivotButton="0" quotePrefix="0" xfId="0"/>
    <xf numFmtId="166" fontId="9" fillId="5" borderId="1" applyAlignment="1" applyProtection="1" pivotButton="0" quotePrefix="0" xfId="0">
      <alignment horizontal="center" vertical="center"/>
      <protection locked="0" hidden="0"/>
    </xf>
    <xf numFmtId="169" fontId="1" fillId="0" borderId="0" pivotButton="0" quotePrefix="0" xfId="0"/>
    <xf numFmtId="164" fontId="1" fillId="0" borderId="0" pivotButton="0" quotePrefix="0" xfId="0"/>
    <xf numFmtId="170" fontId="10" fillId="0" borderId="0" pivotButton="0" quotePrefix="0" xfId="0"/>
    <xf numFmtId="0" fontId="4" fillId="3" borderId="1" applyAlignment="1" pivotButton="0" quotePrefix="0" xfId="0">
      <alignment horizontal="center" vertical="center"/>
    </xf>
    <xf numFmtId="166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indent="1"/>
    </xf>
    <xf numFmtId="164" fontId="5" fillId="0" borderId="1" applyAlignment="1" pivotButton="0" quotePrefix="0" xfId="0">
      <alignment horizontal="right" vertical="center" indent="1"/>
    </xf>
    <xf numFmtId="165" fontId="6" fillId="0" borderId="0" pivotButton="0" quotePrefix="0" xfId="0"/>
    <xf numFmtId="0" fontId="8" fillId="0" borderId="0" pivotButton="0" quotePrefix="0" xfId="0"/>
    <xf numFmtId="0" fontId="2" fillId="4" borderId="1" applyAlignment="1" pivotButton="0" quotePrefix="0" xfId="0">
      <alignment horizontal="center" vertical="center"/>
    </xf>
    <xf numFmtId="166" fontId="5" fillId="0" borderId="1" applyAlignment="1" applyProtection="1" pivotButton="0" quotePrefix="0" xfId="0">
      <alignment horizontal="center" vertical="center"/>
      <protection locked="0" hidden="0"/>
    </xf>
    <xf numFmtId="0" fontId="5" fillId="0" borderId="1" applyAlignment="1" applyProtection="1" pivotButton="0" quotePrefix="0" xfId="0">
      <alignment horizontal="left" vertical="center" indent="1"/>
      <protection locked="0" hidden="0"/>
    </xf>
    <xf numFmtId="3" fontId="5" fillId="0" borderId="1" applyAlignment="1" applyProtection="1" pivotButton="0" quotePrefix="0" xfId="0">
      <alignment horizontal="right" vertical="center" indent="1"/>
      <protection locked="0" hidden="0"/>
    </xf>
    <xf numFmtId="167" fontId="5" fillId="4" borderId="1" applyAlignment="1" pivotButton="0" quotePrefix="0" xfId="0">
      <alignment horizontal="right" vertical="center" indent="1"/>
    </xf>
    <xf numFmtId="168" fontId="7" fillId="4" borderId="1" applyAlignment="1" pivotButton="0" quotePrefix="0" xfId="0">
      <alignment horizontal="right" vertical="center" indent="1"/>
    </xf>
    <xf numFmtId="0" fontId="6" fillId="4" borderId="1" applyAlignment="1" pivotButton="0" quotePrefix="0" xfId="0">
      <alignment horizontal="left" vertical="center" indent="1"/>
    </xf>
    <xf numFmtId="0" fontId="5" fillId="0" borderId="1" applyAlignment="1" applyProtection="1" pivotButton="0" quotePrefix="0" xfId="0">
      <alignment horizontal="center" vertical="center"/>
      <protection locked="0" hidden="0"/>
    </xf>
    <xf numFmtId="0" fontId="2" fillId="4" borderId="1" applyAlignment="1" pivotButton="0" quotePrefix="0" xfId="0">
      <alignment horizontal="left" vertical="center" indent="1"/>
    </xf>
    <xf numFmtId="0" fontId="7" fillId="4" borderId="1" applyAlignment="1" pivotButton="0" quotePrefix="0" xfId="0">
      <alignment horizontal="center" vertical="center"/>
    </xf>
    <xf numFmtId="0" fontId="9" fillId="5" borderId="1" applyAlignment="1" applyProtection="1" pivotButton="0" quotePrefix="0" xfId="0">
      <alignment horizontal="left" vertical="center" indent="1"/>
      <protection locked="0" hidden="0"/>
    </xf>
    <xf numFmtId="0" fontId="0" fillId="0" borderId="4" applyProtection="1" pivotButton="0" quotePrefix="0" xfId="0">
      <protection locked="0" hidden="0"/>
    </xf>
    <xf numFmtId="1" fontId="9" fillId="5" borderId="1" applyAlignment="1" applyProtection="1" pivotButton="0" quotePrefix="0" xfId="0">
      <alignment horizontal="center" vertical="center"/>
      <protection locked="0" hidden="0"/>
    </xf>
    <xf numFmtId="0" fontId="6" fillId="0" borderId="0" pivotButton="0" quotePrefix="0" xfId="0"/>
    <xf numFmtId="164" fontId="5" fillId="0" borderId="1" applyAlignment="1" pivotButton="0" quotePrefix="0" xfId="0">
      <alignment horizontal="center" vertical="center"/>
    </xf>
    <xf numFmtId="171" fontId="5" fillId="0" borderId="1" applyAlignment="1" pivotButton="0" quotePrefix="0" xfId="0">
      <alignment horizontal="right" vertical="center" indent="1"/>
    </xf>
    <xf numFmtId="164" fontId="7" fillId="0" borderId="1" applyAlignment="1" pivotButton="0" quotePrefix="0" xfId="0">
      <alignment horizontal="right" vertical="center" indent="1"/>
    </xf>
    <xf numFmtId="164" fontId="7" fillId="6" borderId="1" applyAlignment="1" pivotButton="0" quotePrefix="0" xfId="0">
      <alignment horizontal="center" vertical="center"/>
    </xf>
    <xf numFmtId="172" fontId="7" fillId="6" borderId="1" applyAlignment="1" pivotButton="0" quotePrefix="0" xfId="0">
      <alignment horizontal="right" vertical="center" indent="1"/>
    </xf>
    <xf numFmtId="164" fontId="7" fillId="6" borderId="1" applyAlignment="1" pivotButton="0" quotePrefix="0" xfId="0">
      <alignment horizontal="right" vertical="center" indent="1"/>
    </xf>
    <xf numFmtId="164" fontId="5" fillId="4" borderId="1" applyAlignment="1" pivotButton="0" quotePrefix="0" xfId="0">
      <alignment horizontal="right" vertical="center" indent="1"/>
    </xf>
  </cellXfs>
  <cellStyles count="1">
    <cellStyle name="Normal" xfId="0" builtinId="0" hidden="0"/>
  </cellStyles>
  <dxfs count="5">
    <dxf>
      <font>
        <b val="1"/>
        <color rgb="00C5221F"/>
      </font>
    </dxf>
    <dxf>
      <fill>
        <patternFill patternType="solid">
          <fgColor rgb="00FBF4E4"/>
          <bgColor rgb="00FBF4E4"/>
        </patternFill>
      </fill>
    </dxf>
    <dxf>
      <fill>
        <patternFill patternType="solid">
          <fgColor rgb="00FDECEA"/>
          <bgColor rgb="00FDECEA"/>
        </patternFill>
      </fill>
    </dxf>
    <dxf>
      <font>
        <color rgb="009A9AA2"/>
      </font>
      <fill>
        <patternFill patternType="solid">
          <fgColor rgb="00F1F1F3"/>
          <bgColor rgb="00F1F1F3"/>
        </patternFill>
      </fill>
    </dxf>
    <dxf>
      <font>
        <color rgb="009A9AA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들어온 돈과 나간 돈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'월별 보기'!G5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'월별 보기'!$A$6:$A$17</f>
            </numRef>
          </cat>
          <val>
            <numRef>
              <f>'월별 보기'!$G$6:$G$17</f>
            </numRef>
          </val>
        </ser>
        <ser>
          <idx val="1"/>
          <order val="1"/>
          <tx>
            <strRef>
              <f>'월별 보기'!H5</f>
            </strRef>
          </tx>
          <spPr>
            <a:solidFill xmlns:a="http://schemas.openxmlformats.org/drawingml/2006/main">
              <a:srgbClr val="B8BCC6"/>
            </a:solidFill>
            <a:ln xmlns:a="http://schemas.openxmlformats.org/drawingml/2006/main">
              <a:solidFill>
                <a:srgbClr val="B8BCC6"/>
              </a:solidFill>
              <a:prstDash val="solid"/>
            </a:ln>
          </spPr>
          <cat>
            <numRef>
              <f>'월별 보기'!$A$6:$A$17</f>
            </numRef>
          </cat>
          <val>
            <numRef>
              <f>'월별 보기'!$H$6:$H$17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,,&quot;백만&quot;" sourceLinked="0"/>
        <majorTickMark val="none"/>
        <minorTickMark val="none"/>
        <crossAx val="10"/>
      </valAx>
    </plotArea>
    <legend>
      <legendPos val="t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0" customHeight="1">
      <c r="A1" s="1" t="inlineStr">
        <is>
          <t>단정공간 인테리어 업무 장부 — 사용 안내</t>
        </is>
      </c>
      <c r="C1" s="2" t="inlineStr">
        <is>
          <t>견본</t>
        </is>
      </c>
    </row>
    <row r="2">
      <c r="A2" s="3" t="inlineStr">
        <is>
          <t>현장·입금·지출·할 일을 한 파일에. 아침엔 '오늘', 손님 전화엔 '찾기'.</t>
        </is>
      </c>
    </row>
    <row r="5">
      <c r="A5" s="4" t="inlineStr">
        <is>
          <t>아침에</t>
        </is>
      </c>
    </row>
    <row r="6" ht="18" customHeight="1">
      <c r="A6" s="5" t="inlineStr">
        <is>
          <t>1</t>
        </is>
      </c>
      <c r="B6" s="6" t="inlineStr">
        <is>
          <t>'오늘' 시트 — 밀린 할 일(빨간 글씨)과 오늘·이번 주 할 일, 받을 돈이 남은 현장이 나옵니다.</t>
        </is>
      </c>
    </row>
    <row r="7" ht="18" customHeight="1">
      <c r="A7" s="5" t="inlineStr">
        <is>
          <t>2</t>
        </is>
      </c>
      <c r="B7" s="6" t="inlineStr">
        <is>
          <t>기준일 칸은 견본이라 날짜가 적혀 있습니다. 실제로 쓸 때 지우면 매일 오늘 날짜로 바뀝니다.</t>
        </is>
      </c>
    </row>
    <row r="9">
      <c r="A9" s="4" t="inlineStr">
        <is>
          <t>전화가 오면</t>
        </is>
      </c>
    </row>
    <row r="10" ht="18" customHeight="1">
      <c r="A10" s="5" t="inlineStr">
        <is>
          <t>1</t>
        </is>
      </c>
      <c r="B10" s="6" t="inlineStr">
        <is>
          <t>새 손님 — '현장 장부' 맨 아래 빈 줄에 접수일·고객·연락처·현장을 적고 '지금 상태'는 '상담'. 번호는 저절로 생깁니다.</t>
        </is>
      </c>
    </row>
    <row r="11" ht="18" customHeight="1">
      <c r="A11" s="5" t="inlineStr">
        <is>
          <t>2</t>
        </is>
      </c>
      <c r="B11" s="6" t="inlineStr">
        <is>
          <t>아는 손님 — '찾기' 시트 노란 칸에 이름이나 번호 뒷자리(예: 4821)를 적으면 그 현장이 나옵니다.</t>
        </is>
      </c>
    </row>
    <row r="13">
      <c r="A13" s="4" t="inlineStr">
        <is>
          <t>돈이 오가면</t>
        </is>
      </c>
    </row>
    <row r="14" ht="18" customHeight="1">
      <c r="A14" s="5" t="inlineStr">
        <is>
          <t>1</t>
        </is>
      </c>
      <c r="B14" s="6" t="inlineStr">
        <is>
          <t>들어온 돈 — '입금'에 날짜·현장 번호·금액. 현장 번호를 적으면 옆에 고객 이름이 떠서 맞게 적었는지 보입니다.</t>
        </is>
      </c>
    </row>
    <row r="15" ht="18" customHeight="1">
      <c r="A15" s="5" t="inlineStr">
        <is>
          <t>2</t>
        </is>
      </c>
      <c r="B15" s="6" t="inlineStr">
        <is>
          <t>나간 돈 — '지출'에 날짜·현장 번호·거래처·금액. 여러 현장에 같이 쓴 돈은 현장 번호를 비웁니다.</t>
        </is>
      </c>
    </row>
    <row r="16" ht="18" customHeight="1">
      <c r="A16" s="5" t="inlineStr">
        <is>
          <t>3</t>
        </is>
      </c>
      <c r="B16" s="6" t="inlineStr">
        <is>
          <t>'현장 장부'의 받은 돈·남은 돈·지출·계약−지출은 저절로 맞춰집니다. 노란 줄 = 공사는 끝났는데 남은 돈이 있는 현장.</t>
        </is>
      </c>
    </row>
    <row r="18">
      <c r="A18" s="4" t="inlineStr">
        <is>
          <t>할 일</t>
        </is>
      </c>
    </row>
    <row r="19" ht="18" customHeight="1">
      <c r="A19" s="5" t="inlineStr">
        <is>
          <t>1</t>
        </is>
      </c>
      <c r="B19" s="6" t="inlineStr">
        <is>
          <t>'할 일'에 마감일·할 일·담당. 끝나면 '끝남' 칸에서 '완료'. 상태(밀림·오늘·이번 주·예정)는 저절로 바뀝니다.</t>
        </is>
      </c>
    </row>
    <row r="21">
      <c r="A21" s="4" t="inlineStr">
        <is>
          <t>빨간 줄이 보이면</t>
        </is>
      </c>
    </row>
    <row r="22" ht="18" customHeight="1">
      <c r="A22" s="5" t="inlineStr">
        <is>
          <t>·</t>
        </is>
      </c>
      <c r="B22" s="6" t="inlineStr">
        <is>
          <t>줄 끝 '확인' 칸을 보고 고칩니다. 빨간 줄은 합계에서 빠져 있다가 고치면 바로 들어갑니다.</t>
        </is>
      </c>
    </row>
    <row r="24">
      <c r="A24" s="4" t="inlineStr">
        <is>
          <t>하면 안 되는 것</t>
        </is>
      </c>
    </row>
    <row r="25" ht="18" customHeight="1">
      <c r="A25" s="5" t="inlineStr">
        <is>
          <t>·</t>
        </is>
      </c>
      <c r="B25" s="6" t="inlineStr">
        <is>
          <t>줄을 지우지 마세요. 손님이 취소하면 '지금 상태'를 '취소'로 바꾸면 회색으로 남습니다(입금·지출 번호가 어긋나지 않게).</t>
        </is>
      </c>
    </row>
    <row r="26" ht="18" customHeight="1">
      <c r="A26" s="5" t="inlineStr">
        <is>
          <t>·</t>
        </is>
      </c>
      <c r="B26" s="6" t="inlineStr">
        <is>
          <t>회색 칸은 수식이라 잠겨 있습니다. 정렬이 꼭 필요하면 [검토] → [시트 보호 해제](암호 없음) 후, 끝나면 다시 보호.</t>
        </is>
      </c>
    </row>
    <row r="28">
      <c r="A28" s="4" t="inlineStr">
        <is>
          <t>백업·개인정보</t>
        </is>
      </c>
    </row>
    <row r="29" ht="30" customHeight="1">
      <c r="A29" s="5" t="inlineStr">
        <is>
          <t>·</t>
        </is>
      </c>
      <c r="B29" s="6" t="inlineStr">
        <is>
          <t>손님 연락처·주소가 든 파일입니다. 매주 금요일 [다른 이름으로 저장](예: 업무장부_1010.xlsx)으로 USB에 하나 더, 단체방에 올리지 않기.</t>
        </is>
      </c>
    </row>
    <row r="30" ht="18" customHeight="1">
      <c r="A30" s="5" t="inlineStr">
        <is>
          <t>·</t>
        </is>
      </c>
      <c r="B30" s="6" t="inlineStr">
        <is>
          <t>한 번에 한 사람만 고치는 파일입니다. 직원 여럿이 동시에 써야 하면 프로그램 상품(고객관리·영업관리)이 맞습니다.</t>
        </is>
      </c>
    </row>
    <row r="32">
      <c r="B32" s="3" t="inlineStr">
        <is>
          <t>견본 파일입니다. 단정공간 인테리어과 손님·거래처·금액은 모두 가상입니다. 엑셀 2016 이상.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tabSelected="1" workbookViewId="0">
      <selection activeCell="A1" sqref="A1"/>
    </sheetView>
  </sheetViews>
  <sheetFormatPr baseColWidth="8" defaultRowHeight="15"/>
  <cols>
    <col width="13" customWidth="1" min="1" max="1"/>
    <col width="9" customWidth="1" min="2" max="2"/>
    <col width="24" customWidth="1" min="3" max="3"/>
    <col width="30" customWidth="1" min="4" max="4"/>
    <col width="9" customWidth="1" min="5" max="5"/>
    <col width="3" customWidth="1" min="6" max="6"/>
    <col width="3" customWidth="1" min="7" max="7"/>
    <col width="30" customWidth="1" min="8" max="8"/>
    <col width="14" customWidth="1" min="9" max="9"/>
    <col width="10" customWidth="1" min="10" max="10"/>
    <col width="11" customWidth="1" min="11" max="11"/>
  </cols>
  <sheetData>
    <row r="1" ht="30" customHeight="1">
      <c r="A1" s="1" t="inlineStr">
        <is>
          <t>단정공간 인테리어 · 오늘</t>
        </is>
      </c>
      <c r="I1" s="2" t="inlineStr">
        <is>
          <t>견본</t>
        </is>
      </c>
    </row>
    <row r="2">
      <c r="A2" s="3" t="inlineStr">
        <is>
          <t>아침에 이 시트부터 봅니다. 밀린 일과 이번 주 할 일, 받을 돈이 남은 현장이 위에서부터.</t>
        </is>
      </c>
    </row>
    <row r="3" ht="26" customHeight="1">
      <c r="A3" s="7" t="inlineStr">
        <is>
          <t>기준일</t>
        </is>
      </c>
      <c r="C3" s="8" t="n">
        <v>46301</v>
      </c>
      <c r="D3" s="3">
        <f>IF(ISNUMBER(C3),"견본이라 날짜를 적어 두었습니다. 지우면 매일 오늘 날짜로 바뀝니다.","오늘 날짜 기준입니다.")</f>
        <v/>
      </c>
    </row>
    <row r="5">
      <c r="A5" s="3" t="inlineStr">
        <is>
          <t>진행 중 현장</t>
        </is>
      </c>
      <c r="C5" s="3" t="inlineStr">
        <is>
          <t>이번 달 들어온 돈</t>
        </is>
      </c>
      <c r="D5" s="3" t="inlineStr">
        <is>
          <t>받을 돈 (공사 끝난 현장)</t>
        </is>
      </c>
      <c r="H5" s="3" t="inlineStr">
        <is>
          <t>밀린 할 일</t>
        </is>
      </c>
    </row>
    <row r="6" ht="28" customHeight="1">
      <c r="A6" s="9">
        <f>COUNTIF(현장_상태,"계약")+COUNTIF(현장_상태,"공사 중")+COUNTIF(현장_상태,"A/S")</f>
        <v/>
      </c>
      <c r="C6" s="10">
        <f>SUMIFS(입금_금액,입금_날짜,"&gt;="&amp;DATE(YEAR(기준일),MONTH(기준일),1),입금_날짜,"&lt;="&amp;기준일,입금_확인,"")</f>
        <v/>
      </c>
      <c r="D6" s="10">
        <f>SUMIFS(현장_남은돈,현장_상태,"완료")+SUMIFS(현장_남은돈,현장_상태,"A/S")</f>
        <v/>
      </c>
      <c r="H6" s="11">
        <f>COUNTIF('할 일'!$G$6:$G$3005,"밀림")</f>
        <v/>
      </c>
    </row>
    <row r="8">
      <c r="A8" s="4" t="inlineStr">
        <is>
          <t>할 일 — 밀린 일·오늘·이번 주 (마감 빠른 순, 15개까지)</t>
        </is>
      </c>
      <c r="H8" s="4" t="inlineStr">
        <is>
          <t>받을 돈이 남은 현장 (공사 끝난 곳 먼저, 큰 순)</t>
        </is>
      </c>
    </row>
    <row r="9" ht="26" customHeight="1">
      <c r="A9" s="12" t="inlineStr">
        <is>
          <t>마감일</t>
        </is>
      </c>
      <c r="B9" s="12" t="inlineStr">
        <is>
          <t>상태</t>
        </is>
      </c>
      <c r="C9" s="12" t="inlineStr">
        <is>
          <t>할 일</t>
        </is>
      </c>
      <c r="D9" s="12" t="inlineStr">
        <is>
          <t>고객 · 현장</t>
        </is>
      </c>
      <c r="E9" s="12" t="inlineStr">
        <is>
          <t>담당</t>
        </is>
      </c>
      <c r="H9" s="12" t="inlineStr">
        <is>
          <t>고객 · 현장</t>
        </is>
      </c>
      <c r="I9" s="12" t="inlineStr">
        <is>
          <t>남은 돈</t>
        </is>
      </c>
      <c r="J9" s="12" t="inlineStr">
        <is>
          <t>지금 상태</t>
        </is>
      </c>
      <c r="K9" s="12" t="inlineStr">
        <is>
          <t>완공</t>
        </is>
      </c>
    </row>
    <row r="10">
      <c r="A10" s="13">
        <f>IF(COUNT(할일_순서)&lt;1,"",INDEX('할 일'!$A:$A,ROUND((SMALL(할일_순서,1)-INT(SMALL(할일_순서,1)))*1E+6,0)))</f>
        <v/>
      </c>
      <c r="B10" s="14">
        <f>IF(COUNT(할일_순서)&lt;1,"",INDEX('할 일'!$G:$G,ROUND((SMALL(할일_순서,1)-INT(SMALL(할일_순서,1)))*1E+6,0)))</f>
        <v/>
      </c>
      <c r="C10" s="15">
        <f>IF(COUNT(할일_순서)&lt;1,"",INDEX('할 일'!$D:$D,ROUND((SMALL(할일_순서,1)-INT(SMALL(할일_순서,1)))*1E+6,0)))</f>
        <v/>
      </c>
      <c r="D10" s="15">
        <f>IF(COUNT(할일_순서)&lt;1,"",INDEX('할 일'!$C:$C,ROUND((SMALL(할일_순서,1)-INT(SMALL(할일_순서,1)))*1E+6,0)))</f>
        <v/>
      </c>
      <c r="E10" s="14">
        <f>IF(COUNT(할일_순서)&lt;1,"",INDEX('할 일'!$E:$E,ROUND((SMALL(할일_순서,1)-INT(SMALL(할일_순서,1)))*1E+6,0)))</f>
        <v/>
      </c>
      <c r="H10" s="15">
        <f>IF(LARGE('현장 장부'!$T$6:$T$505,1)&lt;=0,"",INDEX(현장_고객,MATCH(LARGE('현장 장부'!$T$6:$T$505,1),'현장 장부'!$T$6:$T$505,0))&amp;" · "&amp;INDEX(현장_주소,MATCH(LARGE('현장 장부'!$T$6:$T$505,1),'현장 장부'!$T$6:$T$505,0)))</f>
        <v/>
      </c>
      <c r="I10" s="16">
        <f>IF(LARGE('현장 장부'!$T$6:$T$505,1)&lt;=0,"",INDEX(현장_남은돈,MATCH(LARGE('현장 장부'!$T$6:$T$505,1),'현장 장부'!$T$6:$T$505,0)))</f>
        <v/>
      </c>
      <c r="J10" s="15">
        <f>IF(LARGE('현장 장부'!$T$6:$T$505,1)&lt;=0,"",INDEX(현장_상태,MATCH(LARGE('현장 장부'!$T$6:$T$505,1),'현장 장부'!$T$6:$T$505,0)))</f>
        <v/>
      </c>
      <c r="K10" s="13">
        <f>IF(LARGE('현장 장부'!$T$6:$T$505,1)&lt;=0,"",INDEX(현장_완공,MATCH(LARGE('현장 장부'!$T$6:$T$505,1),'현장 장부'!$T$6:$T$505,0)))</f>
        <v/>
      </c>
    </row>
    <row r="11">
      <c r="A11" s="13">
        <f>IF(COUNT(할일_순서)&lt;2,"",INDEX('할 일'!$A:$A,ROUND((SMALL(할일_순서,2)-INT(SMALL(할일_순서,2)))*1E+6,0)))</f>
        <v/>
      </c>
      <c r="B11" s="14">
        <f>IF(COUNT(할일_순서)&lt;2,"",INDEX('할 일'!$G:$G,ROUND((SMALL(할일_순서,2)-INT(SMALL(할일_순서,2)))*1E+6,0)))</f>
        <v/>
      </c>
      <c r="C11" s="15">
        <f>IF(COUNT(할일_순서)&lt;2,"",INDEX('할 일'!$D:$D,ROUND((SMALL(할일_순서,2)-INT(SMALL(할일_순서,2)))*1E+6,0)))</f>
        <v/>
      </c>
      <c r="D11" s="15">
        <f>IF(COUNT(할일_순서)&lt;2,"",INDEX('할 일'!$C:$C,ROUND((SMALL(할일_순서,2)-INT(SMALL(할일_순서,2)))*1E+6,0)))</f>
        <v/>
      </c>
      <c r="E11" s="14">
        <f>IF(COUNT(할일_순서)&lt;2,"",INDEX('할 일'!$E:$E,ROUND((SMALL(할일_순서,2)-INT(SMALL(할일_순서,2)))*1E+6,0)))</f>
        <v/>
      </c>
      <c r="H11" s="15">
        <f>IF(LARGE('현장 장부'!$T$6:$T$505,2)&lt;=0,"",INDEX(현장_고객,MATCH(LARGE('현장 장부'!$T$6:$T$505,2),'현장 장부'!$T$6:$T$505,0))&amp;" · "&amp;INDEX(현장_주소,MATCH(LARGE('현장 장부'!$T$6:$T$505,2),'현장 장부'!$T$6:$T$505,0)))</f>
        <v/>
      </c>
      <c r="I11" s="16">
        <f>IF(LARGE('현장 장부'!$T$6:$T$505,2)&lt;=0,"",INDEX(현장_남은돈,MATCH(LARGE('현장 장부'!$T$6:$T$505,2),'현장 장부'!$T$6:$T$505,0)))</f>
        <v/>
      </c>
      <c r="J11" s="15">
        <f>IF(LARGE('현장 장부'!$T$6:$T$505,2)&lt;=0,"",INDEX(현장_상태,MATCH(LARGE('현장 장부'!$T$6:$T$505,2),'현장 장부'!$T$6:$T$505,0)))</f>
        <v/>
      </c>
      <c r="K11" s="13">
        <f>IF(LARGE('현장 장부'!$T$6:$T$505,2)&lt;=0,"",INDEX(현장_완공,MATCH(LARGE('현장 장부'!$T$6:$T$505,2),'현장 장부'!$T$6:$T$505,0)))</f>
        <v/>
      </c>
    </row>
    <row r="12">
      <c r="A12" s="13">
        <f>IF(COUNT(할일_순서)&lt;3,"",INDEX('할 일'!$A:$A,ROUND((SMALL(할일_순서,3)-INT(SMALL(할일_순서,3)))*1E+6,0)))</f>
        <v/>
      </c>
      <c r="B12" s="14">
        <f>IF(COUNT(할일_순서)&lt;3,"",INDEX('할 일'!$G:$G,ROUND((SMALL(할일_순서,3)-INT(SMALL(할일_순서,3)))*1E+6,0)))</f>
        <v/>
      </c>
      <c r="C12" s="15">
        <f>IF(COUNT(할일_순서)&lt;3,"",INDEX('할 일'!$D:$D,ROUND((SMALL(할일_순서,3)-INT(SMALL(할일_순서,3)))*1E+6,0)))</f>
        <v/>
      </c>
      <c r="D12" s="15">
        <f>IF(COUNT(할일_순서)&lt;3,"",INDEX('할 일'!$C:$C,ROUND((SMALL(할일_순서,3)-INT(SMALL(할일_순서,3)))*1E+6,0)))</f>
        <v/>
      </c>
      <c r="E12" s="14">
        <f>IF(COUNT(할일_순서)&lt;3,"",INDEX('할 일'!$E:$E,ROUND((SMALL(할일_순서,3)-INT(SMALL(할일_순서,3)))*1E+6,0)))</f>
        <v/>
      </c>
      <c r="H12" s="15">
        <f>IF(LARGE('현장 장부'!$T$6:$T$505,3)&lt;=0,"",INDEX(현장_고객,MATCH(LARGE('현장 장부'!$T$6:$T$505,3),'현장 장부'!$T$6:$T$505,0))&amp;" · "&amp;INDEX(현장_주소,MATCH(LARGE('현장 장부'!$T$6:$T$505,3),'현장 장부'!$T$6:$T$505,0)))</f>
        <v/>
      </c>
      <c r="I12" s="16">
        <f>IF(LARGE('현장 장부'!$T$6:$T$505,3)&lt;=0,"",INDEX(현장_남은돈,MATCH(LARGE('현장 장부'!$T$6:$T$505,3),'현장 장부'!$T$6:$T$505,0)))</f>
        <v/>
      </c>
      <c r="J12" s="15">
        <f>IF(LARGE('현장 장부'!$T$6:$T$505,3)&lt;=0,"",INDEX(현장_상태,MATCH(LARGE('현장 장부'!$T$6:$T$505,3),'현장 장부'!$T$6:$T$505,0)))</f>
        <v/>
      </c>
      <c r="K12" s="13">
        <f>IF(LARGE('현장 장부'!$T$6:$T$505,3)&lt;=0,"",INDEX(현장_완공,MATCH(LARGE('현장 장부'!$T$6:$T$505,3),'현장 장부'!$T$6:$T$505,0)))</f>
        <v/>
      </c>
    </row>
    <row r="13">
      <c r="A13" s="13">
        <f>IF(COUNT(할일_순서)&lt;4,"",INDEX('할 일'!$A:$A,ROUND((SMALL(할일_순서,4)-INT(SMALL(할일_순서,4)))*1E+6,0)))</f>
        <v/>
      </c>
      <c r="B13" s="14">
        <f>IF(COUNT(할일_순서)&lt;4,"",INDEX('할 일'!$G:$G,ROUND((SMALL(할일_순서,4)-INT(SMALL(할일_순서,4)))*1E+6,0)))</f>
        <v/>
      </c>
      <c r="C13" s="15">
        <f>IF(COUNT(할일_순서)&lt;4,"",INDEX('할 일'!$D:$D,ROUND((SMALL(할일_순서,4)-INT(SMALL(할일_순서,4)))*1E+6,0)))</f>
        <v/>
      </c>
      <c r="D13" s="15">
        <f>IF(COUNT(할일_순서)&lt;4,"",INDEX('할 일'!$C:$C,ROUND((SMALL(할일_순서,4)-INT(SMALL(할일_순서,4)))*1E+6,0)))</f>
        <v/>
      </c>
      <c r="E13" s="14">
        <f>IF(COUNT(할일_순서)&lt;4,"",INDEX('할 일'!$E:$E,ROUND((SMALL(할일_순서,4)-INT(SMALL(할일_순서,4)))*1E+6,0)))</f>
        <v/>
      </c>
      <c r="H13" s="15">
        <f>IF(LARGE('현장 장부'!$T$6:$T$505,4)&lt;=0,"",INDEX(현장_고객,MATCH(LARGE('현장 장부'!$T$6:$T$505,4),'현장 장부'!$T$6:$T$505,0))&amp;" · "&amp;INDEX(현장_주소,MATCH(LARGE('현장 장부'!$T$6:$T$505,4),'현장 장부'!$T$6:$T$505,0)))</f>
        <v/>
      </c>
      <c r="I13" s="16">
        <f>IF(LARGE('현장 장부'!$T$6:$T$505,4)&lt;=0,"",INDEX(현장_남은돈,MATCH(LARGE('현장 장부'!$T$6:$T$505,4),'현장 장부'!$T$6:$T$505,0)))</f>
        <v/>
      </c>
      <c r="J13" s="15">
        <f>IF(LARGE('현장 장부'!$T$6:$T$505,4)&lt;=0,"",INDEX(현장_상태,MATCH(LARGE('현장 장부'!$T$6:$T$505,4),'현장 장부'!$T$6:$T$505,0)))</f>
        <v/>
      </c>
      <c r="K13" s="13">
        <f>IF(LARGE('현장 장부'!$T$6:$T$505,4)&lt;=0,"",INDEX(현장_완공,MATCH(LARGE('현장 장부'!$T$6:$T$505,4),'현장 장부'!$T$6:$T$505,0)))</f>
        <v/>
      </c>
    </row>
    <row r="14">
      <c r="A14" s="13">
        <f>IF(COUNT(할일_순서)&lt;5,"",INDEX('할 일'!$A:$A,ROUND((SMALL(할일_순서,5)-INT(SMALL(할일_순서,5)))*1E+6,0)))</f>
        <v/>
      </c>
      <c r="B14" s="14">
        <f>IF(COUNT(할일_순서)&lt;5,"",INDEX('할 일'!$G:$G,ROUND((SMALL(할일_순서,5)-INT(SMALL(할일_순서,5)))*1E+6,0)))</f>
        <v/>
      </c>
      <c r="C14" s="15">
        <f>IF(COUNT(할일_순서)&lt;5,"",INDEX('할 일'!$D:$D,ROUND((SMALL(할일_순서,5)-INT(SMALL(할일_순서,5)))*1E+6,0)))</f>
        <v/>
      </c>
      <c r="D14" s="15">
        <f>IF(COUNT(할일_순서)&lt;5,"",INDEX('할 일'!$C:$C,ROUND((SMALL(할일_순서,5)-INT(SMALL(할일_순서,5)))*1E+6,0)))</f>
        <v/>
      </c>
      <c r="E14" s="14">
        <f>IF(COUNT(할일_순서)&lt;5,"",INDEX('할 일'!$E:$E,ROUND((SMALL(할일_순서,5)-INT(SMALL(할일_순서,5)))*1E+6,0)))</f>
        <v/>
      </c>
      <c r="H14" s="15">
        <f>IF(LARGE('현장 장부'!$T$6:$T$505,5)&lt;=0,"",INDEX(현장_고객,MATCH(LARGE('현장 장부'!$T$6:$T$505,5),'현장 장부'!$T$6:$T$505,0))&amp;" · "&amp;INDEX(현장_주소,MATCH(LARGE('현장 장부'!$T$6:$T$505,5),'현장 장부'!$T$6:$T$505,0)))</f>
        <v/>
      </c>
      <c r="I14" s="16">
        <f>IF(LARGE('현장 장부'!$T$6:$T$505,5)&lt;=0,"",INDEX(현장_남은돈,MATCH(LARGE('현장 장부'!$T$6:$T$505,5),'현장 장부'!$T$6:$T$505,0)))</f>
        <v/>
      </c>
      <c r="J14" s="15">
        <f>IF(LARGE('현장 장부'!$T$6:$T$505,5)&lt;=0,"",INDEX(현장_상태,MATCH(LARGE('현장 장부'!$T$6:$T$505,5),'현장 장부'!$T$6:$T$505,0)))</f>
        <v/>
      </c>
      <c r="K14" s="13">
        <f>IF(LARGE('현장 장부'!$T$6:$T$505,5)&lt;=0,"",INDEX(현장_완공,MATCH(LARGE('현장 장부'!$T$6:$T$505,5),'현장 장부'!$T$6:$T$505,0)))</f>
        <v/>
      </c>
    </row>
    <row r="15">
      <c r="A15" s="13">
        <f>IF(COUNT(할일_순서)&lt;6,"",INDEX('할 일'!$A:$A,ROUND((SMALL(할일_순서,6)-INT(SMALL(할일_순서,6)))*1E+6,0)))</f>
        <v/>
      </c>
      <c r="B15" s="14">
        <f>IF(COUNT(할일_순서)&lt;6,"",INDEX('할 일'!$G:$G,ROUND((SMALL(할일_순서,6)-INT(SMALL(할일_순서,6)))*1E+6,0)))</f>
        <v/>
      </c>
      <c r="C15" s="15">
        <f>IF(COUNT(할일_순서)&lt;6,"",INDEX('할 일'!$D:$D,ROUND((SMALL(할일_순서,6)-INT(SMALL(할일_순서,6)))*1E+6,0)))</f>
        <v/>
      </c>
      <c r="D15" s="15">
        <f>IF(COUNT(할일_순서)&lt;6,"",INDEX('할 일'!$C:$C,ROUND((SMALL(할일_순서,6)-INT(SMALL(할일_순서,6)))*1E+6,0)))</f>
        <v/>
      </c>
      <c r="E15" s="14">
        <f>IF(COUNT(할일_순서)&lt;6,"",INDEX('할 일'!$E:$E,ROUND((SMALL(할일_순서,6)-INT(SMALL(할일_순서,6)))*1E+6,0)))</f>
        <v/>
      </c>
      <c r="H15" s="15">
        <f>IF(LARGE('현장 장부'!$T$6:$T$505,6)&lt;=0,"",INDEX(현장_고객,MATCH(LARGE('현장 장부'!$T$6:$T$505,6),'현장 장부'!$T$6:$T$505,0))&amp;" · "&amp;INDEX(현장_주소,MATCH(LARGE('현장 장부'!$T$6:$T$505,6),'현장 장부'!$T$6:$T$505,0)))</f>
        <v/>
      </c>
      <c r="I15" s="16">
        <f>IF(LARGE('현장 장부'!$T$6:$T$505,6)&lt;=0,"",INDEX(현장_남은돈,MATCH(LARGE('현장 장부'!$T$6:$T$505,6),'현장 장부'!$T$6:$T$505,0)))</f>
        <v/>
      </c>
      <c r="J15" s="15">
        <f>IF(LARGE('현장 장부'!$T$6:$T$505,6)&lt;=0,"",INDEX(현장_상태,MATCH(LARGE('현장 장부'!$T$6:$T$505,6),'현장 장부'!$T$6:$T$505,0)))</f>
        <v/>
      </c>
      <c r="K15" s="13">
        <f>IF(LARGE('현장 장부'!$T$6:$T$505,6)&lt;=0,"",INDEX(현장_완공,MATCH(LARGE('현장 장부'!$T$6:$T$505,6),'현장 장부'!$T$6:$T$505,0)))</f>
        <v/>
      </c>
    </row>
    <row r="16">
      <c r="A16" s="13">
        <f>IF(COUNT(할일_순서)&lt;7,"",INDEX('할 일'!$A:$A,ROUND((SMALL(할일_순서,7)-INT(SMALL(할일_순서,7)))*1E+6,0)))</f>
        <v/>
      </c>
      <c r="B16" s="14">
        <f>IF(COUNT(할일_순서)&lt;7,"",INDEX('할 일'!$G:$G,ROUND((SMALL(할일_순서,7)-INT(SMALL(할일_순서,7)))*1E+6,0)))</f>
        <v/>
      </c>
      <c r="C16" s="15">
        <f>IF(COUNT(할일_순서)&lt;7,"",INDEX('할 일'!$D:$D,ROUND((SMALL(할일_순서,7)-INT(SMALL(할일_순서,7)))*1E+6,0)))</f>
        <v/>
      </c>
      <c r="D16" s="15">
        <f>IF(COUNT(할일_순서)&lt;7,"",INDEX('할 일'!$C:$C,ROUND((SMALL(할일_순서,7)-INT(SMALL(할일_순서,7)))*1E+6,0)))</f>
        <v/>
      </c>
      <c r="E16" s="14">
        <f>IF(COUNT(할일_순서)&lt;7,"",INDEX('할 일'!$E:$E,ROUND((SMALL(할일_순서,7)-INT(SMALL(할일_순서,7)))*1E+6,0)))</f>
        <v/>
      </c>
      <c r="H16" s="15">
        <f>IF(LARGE('현장 장부'!$T$6:$T$505,7)&lt;=0,"",INDEX(현장_고객,MATCH(LARGE('현장 장부'!$T$6:$T$505,7),'현장 장부'!$T$6:$T$505,0))&amp;" · "&amp;INDEX(현장_주소,MATCH(LARGE('현장 장부'!$T$6:$T$505,7),'현장 장부'!$T$6:$T$505,0)))</f>
        <v/>
      </c>
      <c r="I16" s="16">
        <f>IF(LARGE('현장 장부'!$T$6:$T$505,7)&lt;=0,"",INDEX(현장_남은돈,MATCH(LARGE('현장 장부'!$T$6:$T$505,7),'현장 장부'!$T$6:$T$505,0)))</f>
        <v/>
      </c>
      <c r="J16" s="15">
        <f>IF(LARGE('현장 장부'!$T$6:$T$505,7)&lt;=0,"",INDEX(현장_상태,MATCH(LARGE('현장 장부'!$T$6:$T$505,7),'현장 장부'!$T$6:$T$505,0)))</f>
        <v/>
      </c>
      <c r="K16" s="13">
        <f>IF(LARGE('현장 장부'!$T$6:$T$505,7)&lt;=0,"",INDEX(현장_완공,MATCH(LARGE('현장 장부'!$T$6:$T$505,7),'현장 장부'!$T$6:$T$505,0)))</f>
        <v/>
      </c>
    </row>
    <row r="17">
      <c r="A17" s="13">
        <f>IF(COUNT(할일_순서)&lt;8,"",INDEX('할 일'!$A:$A,ROUND((SMALL(할일_순서,8)-INT(SMALL(할일_순서,8)))*1E+6,0)))</f>
        <v/>
      </c>
      <c r="B17" s="14">
        <f>IF(COUNT(할일_순서)&lt;8,"",INDEX('할 일'!$G:$G,ROUND((SMALL(할일_순서,8)-INT(SMALL(할일_순서,8)))*1E+6,0)))</f>
        <v/>
      </c>
      <c r="C17" s="15">
        <f>IF(COUNT(할일_순서)&lt;8,"",INDEX('할 일'!$D:$D,ROUND((SMALL(할일_순서,8)-INT(SMALL(할일_순서,8)))*1E+6,0)))</f>
        <v/>
      </c>
      <c r="D17" s="15">
        <f>IF(COUNT(할일_순서)&lt;8,"",INDEX('할 일'!$C:$C,ROUND((SMALL(할일_순서,8)-INT(SMALL(할일_순서,8)))*1E+6,0)))</f>
        <v/>
      </c>
      <c r="E17" s="14">
        <f>IF(COUNT(할일_순서)&lt;8,"",INDEX('할 일'!$E:$E,ROUND((SMALL(할일_순서,8)-INT(SMALL(할일_순서,8)))*1E+6,0)))</f>
        <v/>
      </c>
      <c r="H17" s="15">
        <f>IF(LARGE('현장 장부'!$T$6:$T$505,8)&lt;=0,"",INDEX(현장_고객,MATCH(LARGE('현장 장부'!$T$6:$T$505,8),'현장 장부'!$T$6:$T$505,0))&amp;" · "&amp;INDEX(현장_주소,MATCH(LARGE('현장 장부'!$T$6:$T$505,8),'현장 장부'!$T$6:$T$505,0)))</f>
        <v/>
      </c>
      <c r="I17" s="16">
        <f>IF(LARGE('현장 장부'!$T$6:$T$505,8)&lt;=0,"",INDEX(현장_남은돈,MATCH(LARGE('현장 장부'!$T$6:$T$505,8),'현장 장부'!$T$6:$T$505,0)))</f>
        <v/>
      </c>
      <c r="J17" s="15">
        <f>IF(LARGE('현장 장부'!$T$6:$T$505,8)&lt;=0,"",INDEX(현장_상태,MATCH(LARGE('현장 장부'!$T$6:$T$505,8),'현장 장부'!$T$6:$T$505,0)))</f>
        <v/>
      </c>
      <c r="K17" s="13">
        <f>IF(LARGE('현장 장부'!$T$6:$T$505,8)&lt;=0,"",INDEX(현장_완공,MATCH(LARGE('현장 장부'!$T$6:$T$505,8),'현장 장부'!$T$6:$T$505,0)))</f>
        <v/>
      </c>
    </row>
    <row r="18">
      <c r="A18" s="13">
        <f>IF(COUNT(할일_순서)&lt;9,"",INDEX('할 일'!$A:$A,ROUND((SMALL(할일_순서,9)-INT(SMALL(할일_순서,9)))*1E+6,0)))</f>
        <v/>
      </c>
      <c r="B18" s="14">
        <f>IF(COUNT(할일_순서)&lt;9,"",INDEX('할 일'!$G:$G,ROUND((SMALL(할일_순서,9)-INT(SMALL(할일_순서,9)))*1E+6,0)))</f>
        <v/>
      </c>
      <c r="C18" s="15">
        <f>IF(COUNT(할일_순서)&lt;9,"",INDEX('할 일'!$D:$D,ROUND((SMALL(할일_순서,9)-INT(SMALL(할일_순서,9)))*1E+6,0)))</f>
        <v/>
      </c>
      <c r="D18" s="15">
        <f>IF(COUNT(할일_순서)&lt;9,"",INDEX('할 일'!$C:$C,ROUND((SMALL(할일_순서,9)-INT(SMALL(할일_순서,9)))*1E+6,0)))</f>
        <v/>
      </c>
      <c r="E18" s="14">
        <f>IF(COUNT(할일_순서)&lt;9,"",INDEX('할 일'!$E:$E,ROUND((SMALL(할일_순서,9)-INT(SMALL(할일_순서,9)))*1E+6,0)))</f>
        <v/>
      </c>
      <c r="H18" s="15">
        <f>IF(LARGE('현장 장부'!$T$6:$T$505,9)&lt;=0,"",INDEX(현장_고객,MATCH(LARGE('현장 장부'!$T$6:$T$505,9),'현장 장부'!$T$6:$T$505,0))&amp;" · "&amp;INDEX(현장_주소,MATCH(LARGE('현장 장부'!$T$6:$T$505,9),'현장 장부'!$T$6:$T$505,0)))</f>
        <v/>
      </c>
      <c r="I18" s="16">
        <f>IF(LARGE('현장 장부'!$T$6:$T$505,9)&lt;=0,"",INDEX(현장_남은돈,MATCH(LARGE('현장 장부'!$T$6:$T$505,9),'현장 장부'!$T$6:$T$505,0)))</f>
        <v/>
      </c>
      <c r="J18" s="15">
        <f>IF(LARGE('현장 장부'!$T$6:$T$505,9)&lt;=0,"",INDEX(현장_상태,MATCH(LARGE('현장 장부'!$T$6:$T$505,9),'현장 장부'!$T$6:$T$505,0)))</f>
        <v/>
      </c>
      <c r="K18" s="13">
        <f>IF(LARGE('현장 장부'!$T$6:$T$505,9)&lt;=0,"",INDEX(현장_완공,MATCH(LARGE('현장 장부'!$T$6:$T$505,9),'현장 장부'!$T$6:$T$505,0)))</f>
        <v/>
      </c>
    </row>
    <row r="19">
      <c r="A19" s="13">
        <f>IF(COUNT(할일_순서)&lt;10,"",INDEX('할 일'!$A:$A,ROUND((SMALL(할일_순서,10)-INT(SMALL(할일_순서,10)))*1E+6,0)))</f>
        <v/>
      </c>
      <c r="B19" s="14">
        <f>IF(COUNT(할일_순서)&lt;10,"",INDEX('할 일'!$G:$G,ROUND((SMALL(할일_순서,10)-INT(SMALL(할일_순서,10)))*1E+6,0)))</f>
        <v/>
      </c>
      <c r="C19" s="15">
        <f>IF(COUNT(할일_순서)&lt;10,"",INDEX('할 일'!$D:$D,ROUND((SMALL(할일_순서,10)-INT(SMALL(할일_순서,10)))*1E+6,0)))</f>
        <v/>
      </c>
      <c r="D19" s="15">
        <f>IF(COUNT(할일_순서)&lt;10,"",INDEX('할 일'!$C:$C,ROUND((SMALL(할일_순서,10)-INT(SMALL(할일_순서,10)))*1E+6,0)))</f>
        <v/>
      </c>
      <c r="E19" s="14">
        <f>IF(COUNT(할일_순서)&lt;10,"",INDEX('할 일'!$E:$E,ROUND((SMALL(할일_순서,10)-INT(SMALL(할일_순서,10)))*1E+6,0)))</f>
        <v/>
      </c>
      <c r="H19" s="15">
        <f>IF(LARGE('현장 장부'!$T$6:$T$505,10)&lt;=0,"",INDEX(현장_고객,MATCH(LARGE('현장 장부'!$T$6:$T$505,10),'현장 장부'!$T$6:$T$505,0))&amp;" · "&amp;INDEX(현장_주소,MATCH(LARGE('현장 장부'!$T$6:$T$505,10),'현장 장부'!$T$6:$T$505,0)))</f>
        <v/>
      </c>
      <c r="I19" s="16">
        <f>IF(LARGE('현장 장부'!$T$6:$T$505,10)&lt;=0,"",INDEX(현장_남은돈,MATCH(LARGE('현장 장부'!$T$6:$T$505,10),'현장 장부'!$T$6:$T$505,0)))</f>
        <v/>
      </c>
      <c r="J19" s="15">
        <f>IF(LARGE('현장 장부'!$T$6:$T$505,10)&lt;=0,"",INDEX(현장_상태,MATCH(LARGE('현장 장부'!$T$6:$T$505,10),'현장 장부'!$T$6:$T$505,0)))</f>
        <v/>
      </c>
      <c r="K19" s="13">
        <f>IF(LARGE('현장 장부'!$T$6:$T$505,10)&lt;=0,"",INDEX(현장_완공,MATCH(LARGE('현장 장부'!$T$6:$T$505,10),'현장 장부'!$T$6:$T$505,0)))</f>
        <v/>
      </c>
    </row>
    <row r="20">
      <c r="A20" s="13">
        <f>IF(COUNT(할일_순서)&lt;11,"",INDEX('할 일'!$A:$A,ROUND((SMALL(할일_순서,11)-INT(SMALL(할일_순서,11)))*1E+6,0)))</f>
        <v/>
      </c>
      <c r="B20" s="14">
        <f>IF(COUNT(할일_순서)&lt;11,"",INDEX('할 일'!$G:$G,ROUND((SMALL(할일_순서,11)-INT(SMALL(할일_순서,11)))*1E+6,0)))</f>
        <v/>
      </c>
      <c r="C20" s="15">
        <f>IF(COUNT(할일_순서)&lt;11,"",INDEX('할 일'!$D:$D,ROUND((SMALL(할일_순서,11)-INT(SMALL(할일_순서,11)))*1E+6,0)))</f>
        <v/>
      </c>
      <c r="D20" s="15">
        <f>IF(COUNT(할일_순서)&lt;11,"",INDEX('할 일'!$C:$C,ROUND((SMALL(할일_순서,11)-INT(SMALL(할일_순서,11)))*1E+6,0)))</f>
        <v/>
      </c>
      <c r="E20" s="14">
        <f>IF(COUNT(할일_순서)&lt;11,"",INDEX('할 일'!$E:$E,ROUND((SMALL(할일_순서,11)-INT(SMALL(할일_순서,11)))*1E+6,0)))</f>
        <v/>
      </c>
    </row>
    <row r="21">
      <c r="A21" s="13">
        <f>IF(COUNT(할일_순서)&lt;12,"",INDEX('할 일'!$A:$A,ROUND((SMALL(할일_순서,12)-INT(SMALL(할일_순서,12)))*1E+6,0)))</f>
        <v/>
      </c>
      <c r="B21" s="14">
        <f>IF(COUNT(할일_순서)&lt;12,"",INDEX('할 일'!$G:$G,ROUND((SMALL(할일_순서,12)-INT(SMALL(할일_순서,12)))*1E+6,0)))</f>
        <v/>
      </c>
      <c r="C21" s="15">
        <f>IF(COUNT(할일_순서)&lt;12,"",INDEX('할 일'!$D:$D,ROUND((SMALL(할일_순서,12)-INT(SMALL(할일_순서,12)))*1E+6,0)))</f>
        <v/>
      </c>
      <c r="D21" s="15">
        <f>IF(COUNT(할일_순서)&lt;12,"",INDEX('할 일'!$C:$C,ROUND((SMALL(할일_순서,12)-INT(SMALL(할일_순서,12)))*1E+6,0)))</f>
        <v/>
      </c>
      <c r="E21" s="14">
        <f>IF(COUNT(할일_순서)&lt;12,"",INDEX('할 일'!$E:$E,ROUND((SMALL(할일_순서,12)-INT(SMALL(할일_순서,12)))*1E+6,0)))</f>
        <v/>
      </c>
      <c r="H21" s="3" t="inlineStr">
        <is>
          <t>공사 중인 현장의 남은 돈은 아직 받을 때가 아닌 돈이 섞여 있습니다(중도금·잔금 전).</t>
        </is>
      </c>
    </row>
    <row r="22">
      <c r="A22" s="13">
        <f>IF(COUNT(할일_순서)&lt;13,"",INDEX('할 일'!$A:$A,ROUND((SMALL(할일_순서,13)-INT(SMALL(할일_순서,13)))*1E+6,0)))</f>
        <v/>
      </c>
      <c r="B22" s="14">
        <f>IF(COUNT(할일_순서)&lt;13,"",INDEX('할 일'!$G:$G,ROUND((SMALL(할일_순서,13)-INT(SMALL(할일_순서,13)))*1E+6,0)))</f>
        <v/>
      </c>
      <c r="C22" s="15">
        <f>IF(COUNT(할일_순서)&lt;13,"",INDEX('할 일'!$D:$D,ROUND((SMALL(할일_순서,13)-INT(SMALL(할일_순서,13)))*1E+6,0)))</f>
        <v/>
      </c>
      <c r="D22" s="15">
        <f>IF(COUNT(할일_순서)&lt;13,"",INDEX('할 일'!$C:$C,ROUND((SMALL(할일_순서,13)-INT(SMALL(할일_순서,13)))*1E+6,0)))</f>
        <v/>
      </c>
      <c r="E22" s="14">
        <f>IF(COUNT(할일_순서)&lt;13,"",INDEX('할 일'!$E:$E,ROUND((SMALL(할일_순서,13)-INT(SMALL(할일_순서,13)))*1E+6,0)))</f>
        <v/>
      </c>
    </row>
    <row r="23">
      <c r="A23" s="13">
        <f>IF(COUNT(할일_순서)&lt;14,"",INDEX('할 일'!$A:$A,ROUND((SMALL(할일_순서,14)-INT(SMALL(할일_순서,14)))*1E+6,0)))</f>
        <v/>
      </c>
      <c r="B23" s="14">
        <f>IF(COUNT(할일_순서)&lt;14,"",INDEX('할 일'!$G:$G,ROUND((SMALL(할일_순서,14)-INT(SMALL(할일_순서,14)))*1E+6,0)))</f>
        <v/>
      </c>
      <c r="C23" s="15">
        <f>IF(COUNT(할일_순서)&lt;14,"",INDEX('할 일'!$D:$D,ROUND((SMALL(할일_순서,14)-INT(SMALL(할일_순서,14)))*1E+6,0)))</f>
        <v/>
      </c>
      <c r="D23" s="15">
        <f>IF(COUNT(할일_순서)&lt;14,"",INDEX('할 일'!$C:$C,ROUND((SMALL(할일_순서,14)-INT(SMALL(할일_순서,14)))*1E+6,0)))</f>
        <v/>
      </c>
      <c r="E23" s="14">
        <f>IF(COUNT(할일_순서)&lt;14,"",INDEX('할 일'!$E:$E,ROUND((SMALL(할일_순서,14)-INT(SMALL(할일_순서,14)))*1E+6,0)))</f>
        <v/>
      </c>
    </row>
    <row r="24">
      <c r="A24" s="13">
        <f>IF(COUNT(할일_순서)&lt;15,"",INDEX('할 일'!$A:$A,ROUND((SMALL(할일_순서,15)-INT(SMALL(할일_순서,15)))*1E+6,0)))</f>
        <v/>
      </c>
      <c r="B24" s="14">
        <f>IF(COUNT(할일_순서)&lt;15,"",INDEX('할 일'!$G:$G,ROUND((SMALL(할일_순서,15)-INT(SMALL(할일_순서,15)))*1E+6,0)))</f>
        <v/>
      </c>
      <c r="C24" s="15">
        <f>IF(COUNT(할일_순서)&lt;15,"",INDEX('할 일'!$D:$D,ROUND((SMALL(할일_순서,15)-INT(SMALL(할일_순서,15)))*1E+6,0)))</f>
        <v/>
      </c>
      <c r="D24" s="15">
        <f>IF(COUNT(할일_순서)&lt;15,"",INDEX('할 일'!$C:$C,ROUND((SMALL(할일_순서,15)-INT(SMALL(할일_순서,15)))*1E+6,0)))</f>
        <v/>
      </c>
      <c r="E24" s="14">
        <f>IF(COUNT(할일_순서)&lt;15,"",INDEX('할 일'!$E:$E,ROUND((SMALL(할일_순서,15)-INT(SMALL(할일_순서,15)))*1E+6,0)))</f>
        <v/>
      </c>
    </row>
    <row r="25">
      <c r="A25" s="3">
        <f>IF(COUNT(할일_순서)&gt;15,"… "&amp;COUNT(할일_순서)-15&amp;"개 더 있어요. '할 일' 시트 상태 칸 ▼ 로 보세요.",IF(COUNT(할일_순서)=0,"이번 주 할 일이 없어요.",""))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A10:E24">
    <cfRule type="expression" priority="1" dxfId="0">
      <formula>$B10="밀림"</formula>
    </cfRule>
    <cfRule type="expression" priority="2" dxfId="1">
      <formula>$B10="오늘"</formula>
    </cfRule>
  </conditionalFormatting>
  <dataValidations count="1">
    <dataValidation sqref="C3" showDropDown="0" showInputMessage="0" showErrorMessage="1" allowBlank="0" errorTitle="기준일" error="날짜로 적거나 비워 두세요." type="date" operator="between">
      <formula1>DATE(2020,1,1)</formula1>
      <formula2>DATE(2100,1,1)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05"/>
  <sheetViews>
    <sheetView showGridLines="0" tabSelected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9" customWidth="1" min="3" max="3"/>
    <col width="14" customWidth="1" min="4" max="4"/>
    <col width="26" customWidth="1" min="5" max="5"/>
    <col width="12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1" customWidth="1" min="12" max="12"/>
    <col width="11" customWidth="1" min="13" max="13"/>
    <col width="11" customWidth="1" min="14" max="14"/>
    <col width="9" customWidth="1" min="15" max="15"/>
    <col width="22" customWidth="1" min="16" max="16"/>
    <col width="26" customWidth="1" min="17" max="17"/>
    <col hidden="1" width="13" customWidth="1" min="19" max="19"/>
    <col hidden="1" width="13" customWidth="1" min="20" max="20"/>
    <col hidden="1" width="13" customWidth="1" min="21" max="21"/>
  </cols>
  <sheetData>
    <row r="1" ht="30" customHeight="1">
      <c r="A1" s="1" t="inlineStr">
        <is>
          <t>단정공간 인테리어 · 현장 장부</t>
        </is>
      </c>
      <c r="Q1" s="2" t="inlineStr">
        <is>
          <t>견본</t>
        </is>
      </c>
    </row>
    <row r="2">
      <c r="A2" s="3" t="inlineStr">
        <is>
          <t>상담 전화가 오면 한 줄. 손님 한 분(현장 하나)이 한 줄입니다. 흰 칸만 적고, 회색 칸은 입금·지출 시트에서 저절로 모입니다.</t>
        </is>
      </c>
    </row>
    <row r="3">
      <c r="A3" s="7" t="inlineStr">
        <is>
          <t>확인할 줄</t>
        </is>
      </c>
      <c r="C3" s="17">
        <f>SUMPRODUCT(--('현장 장부'!$Q$6:$Q$505&lt;&gt;""))</f>
        <v/>
      </c>
      <c r="E3" s="7">
        <f>"진행 중 "&amp;COUNTIFS(현장_상태,"계약")+COUNTIFS(현장_상태,"공사 중")+COUNTIFS(현장_상태,"A/S")&amp;"곳 · 받을 돈 "&amp;TEXT(SUMIFS(현장_남은돈,현장_상태,"&lt;&gt;취소"),"#,##0")&amp;"원"</f>
        <v/>
      </c>
    </row>
    <row r="4">
      <c r="H4" s="3" t="inlineStr">
        <is>
          <t>입금·지출 시트에서 모임 →</t>
        </is>
      </c>
      <c r="L4" s="18" t="inlineStr">
        <is>
          <t>노란 줄 = 공사는 끝났는데 남은 돈 있음</t>
        </is>
      </c>
    </row>
    <row r="5" ht="26" customHeight="1">
      <c r="A5" s="12" t="inlineStr">
        <is>
          <t>번호</t>
        </is>
      </c>
      <c r="B5" s="12" t="inlineStr">
        <is>
          <t>접수일</t>
        </is>
      </c>
      <c r="C5" s="12" t="inlineStr">
        <is>
          <t>고객</t>
        </is>
      </c>
      <c r="D5" s="12" t="inlineStr">
        <is>
          <t>연락처</t>
        </is>
      </c>
      <c r="E5" s="12" t="inlineStr">
        <is>
          <t>현장</t>
        </is>
      </c>
      <c r="F5" s="12" t="inlineStr">
        <is>
          <t>공사</t>
        </is>
      </c>
      <c r="G5" s="12" t="inlineStr">
        <is>
          <t>계약 금액</t>
        </is>
      </c>
      <c r="H5" s="12" t="inlineStr">
        <is>
          <t>받은 돈</t>
        </is>
      </c>
      <c r="I5" s="12" t="inlineStr">
        <is>
          <t>남은 돈</t>
        </is>
      </c>
      <c r="J5" s="12" t="inlineStr">
        <is>
          <t>지출</t>
        </is>
      </c>
      <c r="K5" s="12" t="inlineStr">
        <is>
          <t>계약−지출</t>
        </is>
      </c>
      <c r="L5" s="12" t="inlineStr">
        <is>
          <t>착공</t>
        </is>
      </c>
      <c r="M5" s="12" t="inlineStr">
        <is>
          <t>완공 예정</t>
        </is>
      </c>
      <c r="N5" s="12" t="inlineStr">
        <is>
          <t>지금 상태</t>
        </is>
      </c>
      <c r="O5" s="12" t="inlineStr">
        <is>
          <t>담당</t>
        </is>
      </c>
      <c r="P5" s="12" t="inlineStr">
        <is>
          <t>메모</t>
        </is>
      </c>
      <c r="Q5" s="12" t="inlineStr">
        <is>
          <t>확인</t>
        </is>
      </c>
    </row>
    <row r="6">
      <c r="A6" s="19">
        <f>IF(COUNTA(B6:G6,L6:P6)=0,"",ROW()-5)</f>
        <v/>
      </c>
      <c r="B6" s="20" t="n">
        <v>45748</v>
      </c>
      <c r="C6" s="21" t="inlineStr">
        <is>
          <t>장태호</t>
        </is>
      </c>
      <c r="D6" s="21" t="inlineStr">
        <is>
          <t>010-8414-9159</t>
        </is>
      </c>
      <c r="E6" s="21" t="inlineStr">
        <is>
          <t>가람동 누리타운 102동</t>
        </is>
      </c>
      <c r="F6" s="21" t="inlineStr">
        <is>
          <t>전체 리모델링</t>
        </is>
      </c>
      <c r="G6" s="22" t="n">
        <v>37820000</v>
      </c>
      <c r="H6" s="23">
        <f>IF(A6="","",SUMIFS(입금_금액,입금_번호,A6,입금_확인,""))</f>
        <v/>
      </c>
      <c r="I6" s="24">
        <f>IF(OR(A6="",NOT(ISNUMBER(G6)),N6="취소"),"",G6-H6)</f>
        <v/>
      </c>
      <c r="J6" s="23">
        <f>IF(A6="","",SUMIFS(지출_금액,지출_번호,A6,지출_확인,""))</f>
        <v/>
      </c>
      <c r="K6" s="23">
        <f>IF(OR(A6="",NOT(ISNUMBER(G6)),J6=0),"",G6-J6)</f>
        <v/>
      </c>
      <c r="L6" s="20" t="n">
        <v>45762</v>
      </c>
      <c r="M6" s="20" t="n">
        <v>45792</v>
      </c>
      <c r="N6" s="21" t="inlineStr">
        <is>
          <t>완료</t>
        </is>
      </c>
      <c r="O6" s="21" t="inlineStr">
        <is>
          <t>김 실장</t>
        </is>
      </c>
      <c r="P6" s="21" t="inlineStr">
        <is>
          <t>재방문 손님</t>
        </is>
      </c>
      <c r="Q6" s="25">
        <f>IF(A6="","",IF(AND(C6="",E6=""),"고객이나 현장을 적어 주세요",IF(NOT(ISNUMBER(B6)),"접수일을 확인하세요",IF(AND(D6&lt;&gt;"",OR(LEN(D6)&lt;12,LEN(D6)&gt;13,ISERROR(--SUBSTITUTE(D6,"-","")),LEN(SUBSTITUTE(D6,"-",""))&lt;9)),"연락처를 010-0000-0000으로",IF(AND(G6&lt;&gt;"",OR(NOT(ISNUMBER(G6)),N(G6)&lt;0)),"계약 금액을 숫자로",IF(ISNA(MATCH(N6,목록_지금상태,0)),"상태를 목록에서 골라 주세요",IF(AND(OR(N6="계약",N6="공사 중",N6="완료",N6="A/S"),NOT(ISNUMBER(G6))),"계약 금액이 비었어요",IF(AND(ISNUMBER(L6),ISNUMBER(M6),M6&lt;L6),"완공이 착공보다 빨라요",IF(AND(ISNUMBER(G6),H6&gt;G6),"받은 돈이 계약보다 많아요",IF(AND(D6&lt;&gt;"",COUNTIF($D$6:$D$505,D6)&gt;1,COUNTIFS($D$6:$D$505,D6,$E$6:$E$505,E6)&gt;1),"같은 현장이 또 있어요",""))))))))))</f>
        <v/>
      </c>
      <c r="S6">
        <f>IF(A6="","",C6&amp;" "&amp;D6&amp;" "&amp;SUBSTITUTE(D6,"-","")&amp;" "&amp;E6&amp;" "&amp;F6&amp;" "&amp;P6)</f>
        <v/>
      </c>
      <c r="T6">
        <f>IF(OR(A6="",Q6&lt;&gt;"",I6="",N6="상담",N6="견적 보냄",N6="취소"),-1,IF(OR(N6="완료",N6="A/S"),1E+10,0)+N(I6)+ROW()/1E+4)</f>
        <v/>
      </c>
      <c r="U6">
        <f>IF(OR(찾기!$B$3="",A6=""),"",IF(ISNUMBER(SEARCH(TRIM(찾기!$B$3),S6)),ROW(),""))</f>
        <v/>
      </c>
    </row>
    <row r="7">
      <c r="A7" s="19">
        <f>IF(COUNTA(B7:G7,L7:P7)=0,"",ROW()-5)</f>
        <v/>
      </c>
      <c r="B7" s="20" t="n">
        <v>45752</v>
      </c>
      <c r="C7" s="21" t="inlineStr">
        <is>
          <t>장현우</t>
        </is>
      </c>
      <c r="D7" s="21" t="inlineStr">
        <is>
          <t>010-7311-7500</t>
        </is>
      </c>
      <c r="E7" s="21" t="inlineStr">
        <is>
          <t>가람동 푸른마을 5단지 103동</t>
        </is>
      </c>
      <c r="F7" s="21" t="inlineStr">
        <is>
          <t>욕실</t>
        </is>
      </c>
      <c r="G7" s="22" t="n">
        <v>5500000</v>
      </c>
      <c r="H7" s="23">
        <f>IF(A7="","",SUMIFS(입금_금액,입금_번호,A7,입금_확인,""))</f>
        <v/>
      </c>
      <c r="I7" s="24">
        <f>IF(OR(A7="",NOT(ISNUMBER(G7)),N7="취소"),"",G7-H7)</f>
        <v/>
      </c>
      <c r="J7" s="23">
        <f>IF(A7="","",SUMIFS(지출_금액,지출_번호,A7,지출_확인,""))</f>
        <v/>
      </c>
      <c r="K7" s="23">
        <f>IF(OR(A7="",NOT(ISNUMBER(G7)),J7=0),"",G7-J7)</f>
        <v/>
      </c>
      <c r="L7" s="20" t="n">
        <v>45760</v>
      </c>
      <c r="M7" s="20" t="n">
        <v>45765</v>
      </c>
      <c r="N7" s="21" t="inlineStr">
        <is>
          <t>완료</t>
        </is>
      </c>
      <c r="O7" s="21" t="inlineStr">
        <is>
          <t>김 실장</t>
        </is>
      </c>
      <c r="P7" s="21" t="inlineStr">
        <is>
          <t>지인 소개</t>
        </is>
      </c>
      <c r="Q7" s="25">
        <f>IF(A7="","",IF(AND(C7="",E7=""),"고객이나 현장을 적어 주세요",IF(NOT(ISNUMBER(B7)),"접수일을 확인하세요",IF(AND(D7&lt;&gt;"",OR(LEN(D7)&lt;12,LEN(D7)&gt;13,ISERROR(--SUBSTITUTE(D7,"-","")),LEN(SUBSTITUTE(D7,"-",""))&lt;9)),"연락처를 010-0000-0000으로",IF(AND(G7&lt;&gt;"",OR(NOT(ISNUMBER(G7)),N(G7)&lt;0)),"계약 금액을 숫자로",IF(ISNA(MATCH(N7,목록_지금상태,0)),"상태를 목록에서 골라 주세요",IF(AND(OR(N7="계약",N7="공사 중",N7="완료",N7="A/S"),NOT(ISNUMBER(G7))),"계약 금액이 비었어요",IF(AND(ISNUMBER(L7),ISNUMBER(M7),M7&lt;L7),"완공이 착공보다 빨라요",IF(AND(ISNUMBER(G7),H7&gt;G7),"받은 돈이 계약보다 많아요",IF(AND(D7&lt;&gt;"",COUNTIF($D$6:$D$505,D7)&gt;1,COUNTIFS($D$6:$D$505,D7,$E$6:$E$505,E7)&gt;1),"같은 현장이 또 있어요",""))))))))))</f>
        <v/>
      </c>
      <c r="S7">
        <f>IF(A7="","",C7&amp;" "&amp;D7&amp;" "&amp;SUBSTITUTE(D7,"-","")&amp;" "&amp;E7&amp;" "&amp;F7&amp;" "&amp;P7)</f>
        <v/>
      </c>
      <c r="T7">
        <f>IF(OR(A7="",Q7&lt;&gt;"",I7="",N7="상담",N7="견적 보냄",N7="취소"),-1,IF(OR(N7="완료",N7="A/S"),1E+10,0)+N(I7)+ROW()/1E+4)</f>
        <v/>
      </c>
      <c r="U7">
        <f>IF(OR(찾기!$B$3="",A7=""),"",IF(ISNUMBER(SEARCH(TRIM(찾기!$B$3),S7)),ROW(),""))</f>
        <v/>
      </c>
    </row>
    <row r="8">
      <c r="A8" s="19">
        <f>IF(COUNTA(B8:G8,L8:P8)=0,"",ROW()-5)</f>
        <v/>
      </c>
      <c r="B8" s="20" t="n">
        <v>45754</v>
      </c>
      <c r="C8" s="21" t="inlineStr">
        <is>
          <t>황영희</t>
        </is>
      </c>
      <c r="D8" s="21" t="inlineStr">
        <is>
          <t>010-2000-4004</t>
        </is>
      </c>
      <c r="E8" s="21" t="inlineStr">
        <is>
          <t>가람동 한빛아파트 107동</t>
        </is>
      </c>
      <c r="F8" s="21" t="inlineStr">
        <is>
          <t>욕실</t>
        </is>
      </c>
      <c r="G8" s="22" t="n">
        <v>9090000</v>
      </c>
      <c r="H8" s="23">
        <f>IF(A8="","",SUMIFS(입금_금액,입금_번호,A8,입금_확인,""))</f>
        <v/>
      </c>
      <c r="I8" s="24">
        <f>IF(OR(A8="",NOT(ISNUMBER(G8)),N8="취소"),"",G8-H8)</f>
        <v/>
      </c>
      <c r="J8" s="23">
        <f>IF(A8="","",SUMIFS(지출_금액,지출_번호,A8,지출_확인,""))</f>
        <v/>
      </c>
      <c r="K8" s="23">
        <f>IF(OR(A8="",NOT(ISNUMBER(G8)),J8=0),"",G8-J8)</f>
        <v/>
      </c>
      <c r="L8" s="20" t="n">
        <v>45781</v>
      </c>
      <c r="M8" s="20" t="n">
        <v>45787</v>
      </c>
      <c r="N8" s="21" t="inlineStr">
        <is>
          <t>완료</t>
        </is>
      </c>
      <c r="O8" s="21" t="inlineStr">
        <is>
          <t>김 실장</t>
        </is>
      </c>
      <c r="P8" s="21" t="n"/>
      <c r="Q8" s="25">
        <f>IF(A8="","",IF(AND(C8="",E8=""),"고객이나 현장을 적어 주세요",IF(NOT(ISNUMBER(B8)),"접수일을 확인하세요",IF(AND(D8&lt;&gt;"",OR(LEN(D8)&lt;12,LEN(D8)&gt;13,ISERROR(--SUBSTITUTE(D8,"-","")),LEN(SUBSTITUTE(D8,"-",""))&lt;9)),"연락처를 010-0000-0000으로",IF(AND(G8&lt;&gt;"",OR(NOT(ISNUMBER(G8)),N(G8)&lt;0)),"계약 금액을 숫자로",IF(ISNA(MATCH(N8,목록_지금상태,0)),"상태를 목록에서 골라 주세요",IF(AND(OR(N8="계약",N8="공사 중",N8="완료",N8="A/S"),NOT(ISNUMBER(G8))),"계약 금액이 비었어요",IF(AND(ISNUMBER(L8),ISNUMBER(M8),M8&lt;L8),"완공이 착공보다 빨라요",IF(AND(ISNUMBER(G8),H8&gt;G8),"받은 돈이 계약보다 많아요",IF(AND(D8&lt;&gt;"",COUNTIF($D$6:$D$505,D8)&gt;1,COUNTIFS($D$6:$D$505,D8,$E$6:$E$505,E8)&gt;1),"같은 현장이 또 있어요",""))))))))))</f>
        <v/>
      </c>
      <c r="S8">
        <f>IF(A8="","",C8&amp;" "&amp;D8&amp;" "&amp;SUBSTITUTE(D8,"-","")&amp;" "&amp;E8&amp;" "&amp;F8&amp;" "&amp;P8)</f>
        <v/>
      </c>
      <c r="T8">
        <f>IF(OR(A8="",Q8&lt;&gt;"",I8="",N8="상담",N8="견적 보냄",N8="취소"),-1,IF(OR(N8="완료",N8="A/S"),1E+10,0)+N(I8)+ROW()/1E+4)</f>
        <v/>
      </c>
      <c r="U8">
        <f>IF(OR(찾기!$B$3="",A8=""),"",IF(ISNUMBER(SEARCH(TRIM(찾기!$B$3),S8)),ROW(),""))</f>
        <v/>
      </c>
    </row>
    <row r="9">
      <c r="A9" s="19">
        <f>IF(COUNTA(B9:G9,L9:P9)=0,"",ROW()-5)</f>
        <v/>
      </c>
      <c r="B9" s="20" t="n">
        <v>45754</v>
      </c>
      <c r="C9" s="21" t="inlineStr">
        <is>
          <t>강혜원</t>
        </is>
      </c>
      <c r="D9" s="21" t="inlineStr">
        <is>
          <t>010-7559-1918</t>
        </is>
      </c>
      <c r="E9" s="21" t="inlineStr">
        <is>
          <t>새롬동 강변힐 2차 108동</t>
        </is>
      </c>
      <c r="F9" s="21" t="inlineStr">
        <is>
          <t>전체 리모델링</t>
        </is>
      </c>
      <c r="G9" s="22" t="n">
        <v>50800000</v>
      </c>
      <c r="H9" s="23">
        <f>IF(A9="","",SUMIFS(입금_금액,입금_번호,A9,입금_확인,""))</f>
        <v/>
      </c>
      <c r="I9" s="24">
        <f>IF(OR(A9="",NOT(ISNUMBER(G9)),N9="취소"),"",G9-H9)</f>
        <v/>
      </c>
      <c r="J9" s="23">
        <f>IF(A9="","",SUMIFS(지출_금액,지출_번호,A9,지출_확인,""))</f>
        <v/>
      </c>
      <c r="K9" s="23">
        <f>IF(OR(A9="",NOT(ISNUMBER(G9)),J9=0),"",G9-J9)</f>
        <v/>
      </c>
      <c r="L9" s="20" t="n">
        <v>45777</v>
      </c>
      <c r="M9" s="20" t="n">
        <v>45809</v>
      </c>
      <c r="N9" s="21" t="inlineStr">
        <is>
          <t>완료</t>
        </is>
      </c>
      <c r="O9" s="21" t="inlineStr">
        <is>
          <t>대표</t>
        </is>
      </c>
      <c r="P9" s="21" t="inlineStr">
        <is>
          <t>블로그 보고 연락</t>
        </is>
      </c>
      <c r="Q9" s="25">
        <f>IF(A9="","",IF(AND(C9="",E9=""),"고객이나 현장을 적어 주세요",IF(NOT(ISNUMBER(B9)),"접수일을 확인하세요",IF(AND(D9&lt;&gt;"",OR(LEN(D9)&lt;12,LEN(D9)&gt;13,ISERROR(--SUBSTITUTE(D9,"-","")),LEN(SUBSTITUTE(D9,"-",""))&lt;9)),"연락처를 010-0000-0000으로",IF(AND(G9&lt;&gt;"",OR(NOT(ISNUMBER(G9)),N(G9)&lt;0)),"계약 금액을 숫자로",IF(ISNA(MATCH(N9,목록_지금상태,0)),"상태를 목록에서 골라 주세요",IF(AND(OR(N9="계약",N9="공사 중",N9="완료",N9="A/S"),NOT(ISNUMBER(G9))),"계약 금액이 비었어요",IF(AND(ISNUMBER(L9),ISNUMBER(M9),M9&lt;L9),"완공이 착공보다 빨라요",IF(AND(ISNUMBER(G9),H9&gt;G9),"받은 돈이 계약보다 많아요",IF(AND(D9&lt;&gt;"",COUNTIF($D$6:$D$505,D9)&gt;1,COUNTIFS($D$6:$D$505,D9,$E$6:$E$505,E9)&gt;1),"같은 현장이 또 있어요",""))))))))))</f>
        <v/>
      </c>
      <c r="S9">
        <f>IF(A9="","",C9&amp;" "&amp;D9&amp;" "&amp;SUBSTITUTE(D9,"-","")&amp;" "&amp;E9&amp;" "&amp;F9&amp;" "&amp;P9)</f>
        <v/>
      </c>
      <c r="T9">
        <f>IF(OR(A9="",Q9&lt;&gt;"",I9="",N9="상담",N9="견적 보냄",N9="취소"),-1,IF(OR(N9="완료",N9="A/S"),1E+10,0)+N(I9)+ROW()/1E+4)</f>
        <v/>
      </c>
      <c r="U9">
        <f>IF(OR(찾기!$B$3="",A9=""),"",IF(ISNUMBER(SEARCH(TRIM(찾기!$B$3),S9)),ROW(),""))</f>
        <v/>
      </c>
    </row>
    <row r="10">
      <c r="A10" s="19">
        <f>IF(COUNTA(B10:G10,L10:P10)=0,"",ROW()-5)</f>
        <v/>
      </c>
      <c r="B10" s="20" t="n">
        <v>45755</v>
      </c>
      <c r="C10" s="21" t="inlineStr">
        <is>
          <t>박지훈</t>
        </is>
      </c>
      <c r="D10" s="21" t="inlineStr">
        <is>
          <t>010-6323-1741</t>
        </is>
      </c>
      <c r="E10" s="21" t="inlineStr">
        <is>
          <t>한솔동 새봄빌라 115동</t>
        </is>
      </c>
      <c r="F10" s="21" t="inlineStr">
        <is>
          <t>욕실</t>
        </is>
      </c>
      <c r="G10" s="22" t="n">
        <v>4940000</v>
      </c>
      <c r="H10" s="23">
        <f>IF(A10="","",SUMIFS(입금_금액,입금_번호,A10,입금_확인,""))</f>
        <v/>
      </c>
      <c r="I10" s="24">
        <f>IF(OR(A10="",NOT(ISNUMBER(G10)),N10="취소"),"",G10-H10)</f>
        <v/>
      </c>
      <c r="J10" s="23">
        <f>IF(A10="","",SUMIFS(지출_금액,지출_번호,A10,지출_확인,""))</f>
        <v/>
      </c>
      <c r="K10" s="23">
        <f>IF(OR(A10="",NOT(ISNUMBER(G10)),J10=0),"",G10-J10)</f>
        <v/>
      </c>
      <c r="L10" s="20" t="n">
        <v>45777</v>
      </c>
      <c r="M10" s="20" t="n">
        <v>45783</v>
      </c>
      <c r="N10" s="21" t="inlineStr">
        <is>
          <t>완료</t>
        </is>
      </c>
      <c r="O10" s="21" t="inlineStr">
        <is>
          <t>박 팀장</t>
        </is>
      </c>
      <c r="P10" s="21" t="n"/>
      <c r="Q10" s="25">
        <f>IF(A10="","",IF(AND(C10="",E10=""),"고객이나 현장을 적어 주세요",IF(NOT(ISNUMBER(B10)),"접수일을 확인하세요",IF(AND(D10&lt;&gt;"",OR(LEN(D10)&lt;12,LEN(D10)&gt;13,ISERROR(--SUBSTITUTE(D10,"-","")),LEN(SUBSTITUTE(D10,"-",""))&lt;9)),"연락처를 010-0000-0000으로",IF(AND(G10&lt;&gt;"",OR(NOT(ISNUMBER(G10)),N(G10)&lt;0)),"계약 금액을 숫자로",IF(ISNA(MATCH(N10,목록_지금상태,0)),"상태를 목록에서 골라 주세요",IF(AND(OR(N10="계약",N10="공사 중",N10="완료",N10="A/S"),NOT(ISNUMBER(G10))),"계약 금액이 비었어요",IF(AND(ISNUMBER(L10),ISNUMBER(M10),M10&lt;L10),"완공이 착공보다 빨라요",IF(AND(ISNUMBER(G10),H10&gt;G10),"받은 돈이 계약보다 많아요",IF(AND(D10&lt;&gt;"",COUNTIF($D$6:$D$505,D10)&gt;1,COUNTIFS($D$6:$D$505,D10,$E$6:$E$505,E10)&gt;1),"같은 현장이 또 있어요",""))))))))))</f>
        <v/>
      </c>
      <c r="S10">
        <f>IF(A10="","",C10&amp;" "&amp;D10&amp;" "&amp;SUBSTITUTE(D10,"-","")&amp;" "&amp;E10&amp;" "&amp;F10&amp;" "&amp;P10)</f>
        <v/>
      </c>
      <c r="T10">
        <f>IF(OR(A10="",Q10&lt;&gt;"",I10="",N10="상담",N10="견적 보냄",N10="취소"),-1,IF(OR(N10="완료",N10="A/S"),1E+10,0)+N(I10)+ROW()/1E+4)</f>
        <v/>
      </c>
      <c r="U10">
        <f>IF(OR(찾기!$B$3="",A10=""),"",IF(ISNUMBER(SEARCH(TRIM(찾기!$B$3),S10)),ROW(),""))</f>
        <v/>
      </c>
    </row>
    <row r="11">
      <c r="A11" s="19">
        <f>IF(COUNTA(B11:G11,L11:P11)=0,"",ROW()-5)</f>
        <v/>
      </c>
      <c r="B11" s="20" t="n">
        <v>45757</v>
      </c>
      <c r="C11" s="21" t="inlineStr">
        <is>
          <t>강민지</t>
        </is>
      </c>
      <c r="D11" s="21" t="inlineStr">
        <is>
          <t>010-8644-3566</t>
        </is>
      </c>
      <c r="E11" s="21" t="inlineStr">
        <is>
          <t>다정동 한빛아파트 112동</t>
        </is>
      </c>
      <c r="F11" s="21" t="inlineStr">
        <is>
          <t>부분 수리</t>
        </is>
      </c>
      <c r="G11" s="22" t="n">
        <v>540000</v>
      </c>
      <c r="H11" s="23">
        <f>IF(A11="","",SUMIFS(입금_금액,입금_번호,A11,입금_확인,""))</f>
        <v/>
      </c>
      <c r="I11" s="24">
        <f>IF(OR(A11="",NOT(ISNUMBER(G11)),N11="취소"),"",G11-H11)</f>
        <v/>
      </c>
      <c r="J11" s="23">
        <f>IF(A11="","",SUMIFS(지출_금액,지출_번호,A11,지출_확인,""))</f>
        <v/>
      </c>
      <c r="K11" s="23">
        <f>IF(OR(A11="",NOT(ISNUMBER(G11)),J11=0),"",G11-J11)</f>
        <v/>
      </c>
      <c r="L11" s="20" t="n">
        <v>45783</v>
      </c>
      <c r="M11" s="20" t="n">
        <v>45786</v>
      </c>
      <c r="N11" s="21" t="inlineStr">
        <is>
          <t>완료</t>
        </is>
      </c>
      <c r="O11" s="21" t="inlineStr">
        <is>
          <t>대표</t>
        </is>
      </c>
      <c r="P11" s="21" t="inlineStr">
        <is>
          <t>지인 소개</t>
        </is>
      </c>
      <c r="Q11" s="25">
        <f>IF(A11="","",IF(AND(C11="",E11=""),"고객이나 현장을 적어 주세요",IF(NOT(ISNUMBER(B11)),"접수일을 확인하세요",IF(AND(D11&lt;&gt;"",OR(LEN(D11)&lt;12,LEN(D11)&gt;13,ISERROR(--SUBSTITUTE(D11,"-","")),LEN(SUBSTITUTE(D11,"-",""))&lt;9)),"연락처를 010-0000-0000으로",IF(AND(G11&lt;&gt;"",OR(NOT(ISNUMBER(G11)),N(G11)&lt;0)),"계약 금액을 숫자로",IF(ISNA(MATCH(N11,목록_지금상태,0)),"상태를 목록에서 골라 주세요",IF(AND(OR(N11="계약",N11="공사 중",N11="완료",N11="A/S"),NOT(ISNUMBER(G11))),"계약 금액이 비었어요",IF(AND(ISNUMBER(L11),ISNUMBER(M11),M11&lt;L11),"완공이 착공보다 빨라요",IF(AND(ISNUMBER(G11),H11&gt;G11),"받은 돈이 계약보다 많아요",IF(AND(D11&lt;&gt;"",COUNTIF($D$6:$D$505,D11)&gt;1,COUNTIFS($D$6:$D$505,D11,$E$6:$E$505,E11)&gt;1),"같은 현장이 또 있어요",""))))))))))</f>
        <v/>
      </c>
      <c r="S11">
        <f>IF(A11="","",C11&amp;" "&amp;D11&amp;" "&amp;SUBSTITUTE(D11,"-","")&amp;" "&amp;E11&amp;" "&amp;F11&amp;" "&amp;P11)</f>
        <v/>
      </c>
      <c r="T11">
        <f>IF(OR(A11="",Q11&lt;&gt;"",I11="",N11="상담",N11="견적 보냄",N11="취소"),-1,IF(OR(N11="완료",N11="A/S"),1E+10,0)+N(I11)+ROW()/1E+4)</f>
        <v/>
      </c>
      <c r="U11">
        <f>IF(OR(찾기!$B$3="",A11=""),"",IF(ISNUMBER(SEARCH(TRIM(찾기!$B$3),S11)),ROW(),""))</f>
        <v/>
      </c>
    </row>
    <row r="12">
      <c r="A12" s="19">
        <f>IF(COUNTA(B12:G12,L12:P12)=0,"",ROW()-5)</f>
        <v/>
      </c>
      <c r="B12" s="20" t="n">
        <v>45758</v>
      </c>
      <c r="C12" s="21" t="inlineStr">
        <is>
          <t>박유진</t>
        </is>
      </c>
      <c r="D12" s="21" t="inlineStr">
        <is>
          <t>010-9656-7083</t>
        </is>
      </c>
      <c r="E12" s="21" t="inlineStr">
        <is>
          <t>한솔동 누리타운 113동</t>
        </is>
      </c>
      <c r="F12" s="21" t="inlineStr">
        <is>
          <t>주방</t>
        </is>
      </c>
      <c r="G12" s="22" t="n">
        <v>10430000</v>
      </c>
      <c r="H12" s="23">
        <f>IF(A12="","",SUMIFS(입금_금액,입금_번호,A12,입금_확인,""))</f>
        <v/>
      </c>
      <c r="I12" s="24">
        <f>IF(OR(A12="",NOT(ISNUMBER(G12)),N12="취소"),"",G12-H12)</f>
        <v/>
      </c>
      <c r="J12" s="23">
        <f>IF(A12="","",SUMIFS(지출_금액,지출_번호,A12,지출_확인,""))</f>
        <v/>
      </c>
      <c r="K12" s="23">
        <f>IF(OR(A12="",NOT(ISNUMBER(G12)),J12=0),"",G12-J12)</f>
        <v/>
      </c>
      <c r="L12" s="20" t="n">
        <v>45770</v>
      </c>
      <c r="M12" s="20" t="n">
        <v>45779</v>
      </c>
      <c r="N12" s="21" t="inlineStr">
        <is>
          <t>완료</t>
        </is>
      </c>
      <c r="O12" s="21" t="inlineStr">
        <is>
          <t>박 팀장</t>
        </is>
      </c>
      <c r="P12" s="21" t="inlineStr">
        <is>
          <t>블로그 보고 연락</t>
        </is>
      </c>
      <c r="Q12" s="25">
        <f>IF(A12="","",IF(AND(C12="",E12=""),"고객이나 현장을 적어 주세요",IF(NOT(ISNUMBER(B12)),"접수일을 확인하세요",IF(AND(D12&lt;&gt;"",OR(LEN(D12)&lt;12,LEN(D12)&gt;13,ISERROR(--SUBSTITUTE(D12,"-","")),LEN(SUBSTITUTE(D12,"-",""))&lt;9)),"연락처를 010-0000-0000으로",IF(AND(G12&lt;&gt;"",OR(NOT(ISNUMBER(G12)),N(G12)&lt;0)),"계약 금액을 숫자로",IF(ISNA(MATCH(N12,목록_지금상태,0)),"상태를 목록에서 골라 주세요",IF(AND(OR(N12="계약",N12="공사 중",N12="완료",N12="A/S"),NOT(ISNUMBER(G12))),"계약 금액이 비었어요",IF(AND(ISNUMBER(L12),ISNUMBER(M12),M12&lt;L12),"완공이 착공보다 빨라요",IF(AND(ISNUMBER(G12),H12&gt;G12),"받은 돈이 계약보다 많아요",IF(AND(D12&lt;&gt;"",COUNTIF($D$6:$D$505,D12)&gt;1,COUNTIFS($D$6:$D$505,D12,$E$6:$E$505,E12)&gt;1),"같은 현장이 또 있어요",""))))))))))</f>
        <v/>
      </c>
      <c r="S12">
        <f>IF(A12="","",C12&amp;" "&amp;D12&amp;" "&amp;SUBSTITUTE(D12,"-","")&amp;" "&amp;E12&amp;" "&amp;F12&amp;" "&amp;P12)</f>
        <v/>
      </c>
      <c r="T12">
        <f>IF(OR(A12="",Q12&lt;&gt;"",I12="",N12="상담",N12="견적 보냄",N12="취소"),-1,IF(OR(N12="완료",N12="A/S"),1E+10,0)+N(I12)+ROW()/1E+4)</f>
        <v/>
      </c>
      <c r="U12">
        <f>IF(OR(찾기!$B$3="",A12=""),"",IF(ISNUMBER(SEARCH(TRIM(찾기!$B$3),S12)),ROW(),""))</f>
        <v/>
      </c>
    </row>
    <row r="13">
      <c r="A13" s="19">
        <f>IF(COUNTA(B13:G13,L13:P13)=0,"",ROW()-5)</f>
        <v/>
      </c>
      <c r="B13" s="20" t="n">
        <v>45759</v>
      </c>
      <c r="C13" s="21" t="inlineStr">
        <is>
          <t>박혜원</t>
        </is>
      </c>
      <c r="D13" s="21" t="inlineStr">
        <is>
          <t>010-8239-6808</t>
        </is>
      </c>
      <c r="E13" s="21" t="inlineStr">
        <is>
          <t>보람동 한빛아파트 108동</t>
        </is>
      </c>
      <c r="F13" s="21" t="inlineStr">
        <is>
          <t>도배·장판</t>
        </is>
      </c>
      <c r="G13" s="22" t="n"/>
      <c r="H13" s="23">
        <f>IF(A13="","",SUMIFS(입금_금액,입금_번호,A13,입금_확인,""))</f>
        <v/>
      </c>
      <c r="I13" s="24">
        <f>IF(OR(A13="",NOT(ISNUMBER(G13)),N13="취소"),"",G13-H13)</f>
        <v/>
      </c>
      <c r="J13" s="23">
        <f>IF(A13="","",SUMIFS(지출_금액,지출_번호,A13,지출_확인,""))</f>
        <v/>
      </c>
      <c r="K13" s="23">
        <f>IF(OR(A13="",NOT(ISNUMBER(G13)),J13=0),"",G13-J13)</f>
        <v/>
      </c>
      <c r="L13" s="20" t="n"/>
      <c r="M13" s="20" t="n"/>
      <c r="N13" s="21" t="inlineStr">
        <is>
          <t>취소</t>
        </is>
      </c>
      <c r="O13" s="21" t="inlineStr">
        <is>
          <t>박 팀장</t>
        </is>
      </c>
      <c r="P13" s="21" t="inlineStr">
        <is>
          <t>주차 어려움</t>
        </is>
      </c>
      <c r="Q13" s="25">
        <f>IF(A13="","",IF(AND(C13="",E13=""),"고객이나 현장을 적어 주세요",IF(NOT(ISNUMBER(B13)),"접수일을 확인하세요",IF(AND(D13&lt;&gt;"",OR(LEN(D13)&lt;12,LEN(D13)&gt;13,ISERROR(--SUBSTITUTE(D13,"-","")),LEN(SUBSTITUTE(D13,"-",""))&lt;9)),"연락처를 010-0000-0000으로",IF(AND(G13&lt;&gt;"",OR(NOT(ISNUMBER(G13)),N(G13)&lt;0)),"계약 금액을 숫자로",IF(ISNA(MATCH(N13,목록_지금상태,0)),"상태를 목록에서 골라 주세요",IF(AND(OR(N13="계약",N13="공사 중",N13="완료",N13="A/S"),NOT(ISNUMBER(G13))),"계약 금액이 비었어요",IF(AND(ISNUMBER(L13),ISNUMBER(M13),M13&lt;L13),"완공이 착공보다 빨라요",IF(AND(ISNUMBER(G13),H13&gt;G13),"받은 돈이 계약보다 많아요",IF(AND(D13&lt;&gt;"",COUNTIF($D$6:$D$505,D13)&gt;1,COUNTIFS($D$6:$D$505,D13,$E$6:$E$505,E13)&gt;1),"같은 현장이 또 있어요",""))))))))))</f>
        <v/>
      </c>
      <c r="S13">
        <f>IF(A13="","",C13&amp;" "&amp;D13&amp;" "&amp;SUBSTITUTE(D13,"-","")&amp;" "&amp;E13&amp;" "&amp;F13&amp;" "&amp;P13)</f>
        <v/>
      </c>
      <c r="T13">
        <f>IF(OR(A13="",Q13&lt;&gt;"",I13="",N13="상담",N13="견적 보냄",N13="취소"),-1,IF(OR(N13="완료",N13="A/S"),1E+10,0)+N(I13)+ROW()/1E+4)</f>
        <v/>
      </c>
      <c r="U13">
        <f>IF(OR(찾기!$B$3="",A13=""),"",IF(ISNUMBER(SEARCH(TRIM(찾기!$B$3),S13)),ROW(),""))</f>
        <v/>
      </c>
    </row>
    <row r="14">
      <c r="A14" s="19">
        <f>IF(COUNTA(B14:G14,L14:P14)=0,"",ROW()-5)</f>
        <v/>
      </c>
      <c r="B14" s="20" t="n">
        <v>45760</v>
      </c>
      <c r="C14" s="21" t="inlineStr">
        <is>
          <t>황민지</t>
        </is>
      </c>
      <c r="D14" s="21" t="inlineStr">
        <is>
          <t>010-4332-9864</t>
        </is>
      </c>
      <c r="E14" s="21" t="inlineStr">
        <is>
          <t>다정동 새봄빌라 101동</t>
        </is>
      </c>
      <c r="F14" s="21" t="inlineStr">
        <is>
          <t>욕실</t>
        </is>
      </c>
      <c r="G14" s="22" t="n">
        <v>7940000</v>
      </c>
      <c r="H14" s="23">
        <f>IF(A14="","",SUMIFS(입금_금액,입금_번호,A14,입금_확인,""))</f>
        <v/>
      </c>
      <c r="I14" s="24">
        <f>IF(OR(A14="",NOT(ISNUMBER(G14)),N14="취소"),"",G14-H14)</f>
        <v/>
      </c>
      <c r="J14" s="23">
        <f>IF(A14="","",SUMIFS(지출_금액,지출_번호,A14,지출_확인,""))</f>
        <v/>
      </c>
      <c r="K14" s="23">
        <f>IF(OR(A14="",NOT(ISNUMBER(G14)),J14=0),"",G14-J14)</f>
        <v/>
      </c>
      <c r="L14" s="20" t="n">
        <v>45782</v>
      </c>
      <c r="M14" s="20" t="n">
        <v>45790</v>
      </c>
      <c r="N14" s="21" t="inlineStr">
        <is>
          <t>완료</t>
        </is>
      </c>
      <c r="O14" s="21" t="inlineStr">
        <is>
          <t>대표</t>
        </is>
      </c>
      <c r="P14" s="21" t="inlineStr">
        <is>
          <t>블로그 보고 연락</t>
        </is>
      </c>
      <c r="Q14" s="25">
        <f>IF(A14="","",IF(AND(C14="",E14=""),"고객이나 현장을 적어 주세요",IF(NOT(ISNUMBER(B14)),"접수일을 확인하세요",IF(AND(D14&lt;&gt;"",OR(LEN(D14)&lt;12,LEN(D14)&gt;13,ISERROR(--SUBSTITUTE(D14,"-","")),LEN(SUBSTITUTE(D14,"-",""))&lt;9)),"연락처를 010-0000-0000으로",IF(AND(G14&lt;&gt;"",OR(NOT(ISNUMBER(G14)),N(G14)&lt;0)),"계약 금액을 숫자로",IF(ISNA(MATCH(N14,목록_지금상태,0)),"상태를 목록에서 골라 주세요",IF(AND(OR(N14="계약",N14="공사 중",N14="완료",N14="A/S"),NOT(ISNUMBER(G14))),"계약 금액이 비었어요",IF(AND(ISNUMBER(L14),ISNUMBER(M14),M14&lt;L14),"완공이 착공보다 빨라요",IF(AND(ISNUMBER(G14),H14&gt;G14),"받은 돈이 계약보다 많아요",IF(AND(D14&lt;&gt;"",COUNTIF($D$6:$D$505,D14)&gt;1,COUNTIFS($D$6:$D$505,D14,$E$6:$E$505,E14)&gt;1),"같은 현장이 또 있어요",""))))))))))</f>
        <v/>
      </c>
      <c r="S14">
        <f>IF(A14="","",C14&amp;" "&amp;D14&amp;" "&amp;SUBSTITUTE(D14,"-","")&amp;" "&amp;E14&amp;" "&amp;F14&amp;" "&amp;P14)</f>
        <v/>
      </c>
      <c r="T14">
        <f>IF(OR(A14="",Q14&lt;&gt;"",I14="",N14="상담",N14="견적 보냄",N14="취소"),-1,IF(OR(N14="완료",N14="A/S"),1E+10,0)+N(I14)+ROW()/1E+4)</f>
        <v/>
      </c>
      <c r="U14">
        <f>IF(OR(찾기!$B$3="",A14=""),"",IF(ISNUMBER(SEARCH(TRIM(찾기!$B$3),S14)),ROW(),""))</f>
        <v/>
      </c>
    </row>
    <row r="15">
      <c r="A15" s="19">
        <f>IF(COUNTA(B15:G15,L15:P15)=0,"",ROW()-5)</f>
        <v/>
      </c>
      <c r="B15" s="20" t="n">
        <v>45761</v>
      </c>
      <c r="C15" s="21" t="inlineStr">
        <is>
          <t>임상철</t>
        </is>
      </c>
      <c r="D15" s="21" t="inlineStr">
        <is>
          <t>010-3293-5050</t>
        </is>
      </c>
      <c r="E15" s="21" t="inlineStr">
        <is>
          <t>가람동 푸른마을 5단지 105동</t>
        </is>
      </c>
      <c r="F15" s="21" t="inlineStr">
        <is>
          <t>도배·장판</t>
        </is>
      </c>
      <c r="G15" s="22" t="n">
        <v>1900000</v>
      </c>
      <c r="H15" s="23">
        <f>IF(A15="","",SUMIFS(입금_금액,입금_번호,A15,입금_확인,""))</f>
        <v/>
      </c>
      <c r="I15" s="24">
        <f>IF(OR(A15="",NOT(ISNUMBER(G15)),N15="취소"),"",G15-H15)</f>
        <v/>
      </c>
      <c r="J15" s="23">
        <f>IF(A15="","",SUMIFS(지출_금액,지출_번호,A15,지출_확인,""))</f>
        <v/>
      </c>
      <c r="K15" s="23">
        <f>IF(OR(A15="",NOT(ISNUMBER(G15)),J15=0),"",G15-J15)</f>
        <v/>
      </c>
      <c r="L15" s="20" t="n">
        <v>45768</v>
      </c>
      <c r="M15" s="20" t="n">
        <v>45774</v>
      </c>
      <c r="N15" s="21" t="inlineStr">
        <is>
          <t>완료</t>
        </is>
      </c>
      <c r="O15" s="21" t="inlineStr">
        <is>
          <t>김 실장</t>
        </is>
      </c>
      <c r="P15" s="21" t="inlineStr">
        <is>
          <t>주차 어려움</t>
        </is>
      </c>
      <c r="Q15" s="25">
        <f>IF(A15="","",IF(AND(C15="",E15=""),"고객이나 현장을 적어 주세요",IF(NOT(ISNUMBER(B15)),"접수일을 확인하세요",IF(AND(D15&lt;&gt;"",OR(LEN(D15)&lt;12,LEN(D15)&gt;13,ISERROR(--SUBSTITUTE(D15,"-","")),LEN(SUBSTITUTE(D15,"-",""))&lt;9)),"연락처를 010-0000-0000으로",IF(AND(G15&lt;&gt;"",OR(NOT(ISNUMBER(G15)),N(G15)&lt;0)),"계약 금액을 숫자로",IF(ISNA(MATCH(N15,목록_지금상태,0)),"상태를 목록에서 골라 주세요",IF(AND(OR(N15="계약",N15="공사 중",N15="완료",N15="A/S"),NOT(ISNUMBER(G15))),"계약 금액이 비었어요",IF(AND(ISNUMBER(L15),ISNUMBER(M15),M15&lt;L15),"완공이 착공보다 빨라요",IF(AND(ISNUMBER(G15),H15&gt;G15),"받은 돈이 계약보다 많아요",IF(AND(D15&lt;&gt;"",COUNTIF($D$6:$D$505,D15)&gt;1,COUNTIFS($D$6:$D$505,D15,$E$6:$E$505,E15)&gt;1),"같은 현장이 또 있어요",""))))))))))</f>
        <v/>
      </c>
      <c r="S15">
        <f>IF(A15="","",C15&amp;" "&amp;D15&amp;" "&amp;SUBSTITUTE(D15,"-","")&amp;" "&amp;E15&amp;" "&amp;F15&amp;" "&amp;P15)</f>
        <v/>
      </c>
      <c r="T15">
        <f>IF(OR(A15="",Q15&lt;&gt;"",I15="",N15="상담",N15="견적 보냄",N15="취소"),-1,IF(OR(N15="완료",N15="A/S"),1E+10,0)+N(I15)+ROW()/1E+4)</f>
        <v/>
      </c>
      <c r="U15">
        <f>IF(OR(찾기!$B$3="",A15=""),"",IF(ISNUMBER(SEARCH(TRIM(찾기!$B$3),S15)),ROW(),""))</f>
        <v/>
      </c>
    </row>
    <row r="16">
      <c r="A16" s="19">
        <f>IF(COUNTA(B16:G16,L16:P16)=0,"",ROW()-5)</f>
        <v/>
      </c>
      <c r="B16" s="20" t="n">
        <v>45762</v>
      </c>
      <c r="C16" s="21" t="inlineStr">
        <is>
          <t>신미경</t>
        </is>
      </c>
      <c r="D16" s="21" t="inlineStr">
        <is>
          <t>010-3162-6555</t>
        </is>
      </c>
      <c r="E16" s="21" t="inlineStr">
        <is>
          <t>도담동 새봄빌라 115동</t>
        </is>
      </c>
      <c r="F16" s="21" t="inlineStr">
        <is>
          <t>욕실</t>
        </is>
      </c>
      <c r="G16" s="22" t="n">
        <v>4940000</v>
      </c>
      <c r="H16" s="23">
        <f>IF(A16="","",SUMIFS(입금_금액,입금_번호,A16,입금_확인,""))</f>
        <v/>
      </c>
      <c r="I16" s="24">
        <f>IF(OR(A16="",NOT(ISNUMBER(G16)),N16="취소"),"",G16-H16)</f>
        <v/>
      </c>
      <c r="J16" s="23">
        <f>IF(A16="","",SUMIFS(지출_금액,지출_번호,A16,지출_확인,""))</f>
        <v/>
      </c>
      <c r="K16" s="23">
        <f>IF(OR(A16="",NOT(ISNUMBER(G16)),J16=0),"",G16-J16)</f>
        <v/>
      </c>
      <c r="L16" s="20" t="n">
        <v>45790</v>
      </c>
      <c r="M16" s="20" t="n">
        <v>45795</v>
      </c>
      <c r="N16" s="21" t="inlineStr">
        <is>
          <t>완료</t>
        </is>
      </c>
      <c r="O16" s="21" t="inlineStr">
        <is>
          <t>박 팀장</t>
        </is>
      </c>
      <c r="P16" s="21" t="n"/>
      <c r="Q16" s="25">
        <f>IF(A16="","",IF(AND(C16="",E16=""),"고객이나 현장을 적어 주세요",IF(NOT(ISNUMBER(B16)),"접수일을 확인하세요",IF(AND(D16&lt;&gt;"",OR(LEN(D16)&lt;12,LEN(D16)&gt;13,ISERROR(--SUBSTITUTE(D16,"-","")),LEN(SUBSTITUTE(D16,"-",""))&lt;9)),"연락처를 010-0000-0000으로",IF(AND(G16&lt;&gt;"",OR(NOT(ISNUMBER(G16)),N(G16)&lt;0)),"계약 금액을 숫자로",IF(ISNA(MATCH(N16,목록_지금상태,0)),"상태를 목록에서 골라 주세요",IF(AND(OR(N16="계약",N16="공사 중",N16="완료",N16="A/S"),NOT(ISNUMBER(G16))),"계약 금액이 비었어요",IF(AND(ISNUMBER(L16),ISNUMBER(M16),M16&lt;L16),"완공이 착공보다 빨라요",IF(AND(ISNUMBER(G16),H16&gt;G16),"받은 돈이 계약보다 많아요",IF(AND(D16&lt;&gt;"",COUNTIF($D$6:$D$505,D16)&gt;1,COUNTIFS($D$6:$D$505,D16,$E$6:$E$505,E16)&gt;1),"같은 현장이 또 있어요",""))))))))))</f>
        <v/>
      </c>
      <c r="S16">
        <f>IF(A16="","",C16&amp;" "&amp;D16&amp;" "&amp;SUBSTITUTE(D16,"-","")&amp;" "&amp;E16&amp;" "&amp;F16&amp;" "&amp;P16)</f>
        <v/>
      </c>
      <c r="T16">
        <f>IF(OR(A16="",Q16&lt;&gt;"",I16="",N16="상담",N16="견적 보냄",N16="취소"),-1,IF(OR(N16="완료",N16="A/S"),1E+10,0)+N(I16)+ROW()/1E+4)</f>
        <v/>
      </c>
      <c r="U16">
        <f>IF(OR(찾기!$B$3="",A16=""),"",IF(ISNUMBER(SEARCH(TRIM(찾기!$B$3),S16)),ROW(),""))</f>
        <v/>
      </c>
    </row>
    <row r="17">
      <c r="A17" s="19">
        <f>IF(COUNTA(B17:G17,L17:P17)=0,"",ROW()-5)</f>
        <v/>
      </c>
      <c r="B17" s="20" t="n">
        <v>45765</v>
      </c>
      <c r="C17" s="21" t="inlineStr">
        <is>
          <t>황수진</t>
        </is>
      </c>
      <c r="D17" s="21" t="inlineStr">
        <is>
          <t>010-9991-5642</t>
        </is>
      </c>
      <c r="E17" s="21" t="inlineStr">
        <is>
          <t>한솔동 푸른마을 5단지 112동</t>
        </is>
      </c>
      <c r="F17" s="21" t="inlineStr">
        <is>
          <t>부분 수리</t>
        </is>
      </c>
      <c r="G17" s="22" t="n">
        <v>410000</v>
      </c>
      <c r="H17" s="23">
        <f>IF(A17="","",SUMIFS(입금_금액,입금_번호,A17,입금_확인,""))</f>
        <v/>
      </c>
      <c r="I17" s="24">
        <f>IF(OR(A17="",NOT(ISNUMBER(G17)),N17="취소"),"",G17-H17)</f>
        <v/>
      </c>
      <c r="J17" s="23">
        <f>IF(A17="","",SUMIFS(지출_금액,지출_번호,A17,지출_확인,""))</f>
        <v/>
      </c>
      <c r="K17" s="23">
        <f>IF(OR(A17="",NOT(ISNUMBER(G17)),J17=0),"",G17-J17)</f>
        <v/>
      </c>
      <c r="L17" s="20" t="n">
        <v>45777</v>
      </c>
      <c r="M17" s="20" t="n">
        <v>45781</v>
      </c>
      <c r="N17" s="21" t="inlineStr">
        <is>
          <t>완료</t>
        </is>
      </c>
      <c r="O17" s="21" t="inlineStr">
        <is>
          <t>김 실장</t>
        </is>
      </c>
      <c r="P17" s="21" t="inlineStr">
        <is>
          <t>강아지 있음</t>
        </is>
      </c>
      <c r="Q17" s="25">
        <f>IF(A17="","",IF(AND(C17="",E17=""),"고객이나 현장을 적어 주세요",IF(NOT(ISNUMBER(B17)),"접수일을 확인하세요",IF(AND(D17&lt;&gt;"",OR(LEN(D17)&lt;12,LEN(D17)&gt;13,ISERROR(--SUBSTITUTE(D17,"-","")),LEN(SUBSTITUTE(D17,"-",""))&lt;9)),"연락처를 010-0000-0000으로",IF(AND(G17&lt;&gt;"",OR(NOT(ISNUMBER(G17)),N(G17)&lt;0)),"계약 금액을 숫자로",IF(ISNA(MATCH(N17,목록_지금상태,0)),"상태를 목록에서 골라 주세요",IF(AND(OR(N17="계약",N17="공사 중",N17="완료",N17="A/S"),NOT(ISNUMBER(G17))),"계약 금액이 비었어요",IF(AND(ISNUMBER(L17),ISNUMBER(M17),M17&lt;L17),"완공이 착공보다 빨라요",IF(AND(ISNUMBER(G17),H17&gt;G17),"받은 돈이 계약보다 많아요",IF(AND(D17&lt;&gt;"",COUNTIF($D$6:$D$505,D17)&gt;1,COUNTIFS($D$6:$D$505,D17,$E$6:$E$505,E17)&gt;1),"같은 현장이 또 있어요",""))))))))))</f>
        <v/>
      </c>
      <c r="S17">
        <f>IF(A17="","",C17&amp;" "&amp;D17&amp;" "&amp;SUBSTITUTE(D17,"-","")&amp;" "&amp;E17&amp;" "&amp;F17&amp;" "&amp;P17)</f>
        <v/>
      </c>
      <c r="T17">
        <f>IF(OR(A17="",Q17&lt;&gt;"",I17="",N17="상담",N17="견적 보냄",N17="취소"),-1,IF(OR(N17="완료",N17="A/S"),1E+10,0)+N(I17)+ROW()/1E+4)</f>
        <v/>
      </c>
      <c r="U17">
        <f>IF(OR(찾기!$B$3="",A17=""),"",IF(ISNUMBER(SEARCH(TRIM(찾기!$B$3),S17)),ROW(),""))</f>
        <v/>
      </c>
    </row>
    <row r="18">
      <c r="A18" s="19">
        <f>IF(COUNTA(B18:G18,L18:P18)=0,"",ROW()-5)</f>
        <v/>
      </c>
      <c r="B18" s="20" t="n">
        <v>45765</v>
      </c>
      <c r="C18" s="21" t="inlineStr">
        <is>
          <t>강도현</t>
        </is>
      </c>
      <c r="D18" s="21" t="inlineStr">
        <is>
          <t>010-9551-6921</t>
        </is>
      </c>
      <c r="E18" s="21" t="inlineStr">
        <is>
          <t>가람동 푸른마을 5단지 109동</t>
        </is>
      </c>
      <c r="F18" s="21" t="inlineStr">
        <is>
          <t>도배·장판</t>
        </is>
      </c>
      <c r="G18" s="22" t="n">
        <v>2730000</v>
      </c>
      <c r="H18" s="23">
        <f>IF(A18="","",SUMIFS(입금_금액,입금_번호,A18,입금_확인,""))</f>
        <v/>
      </c>
      <c r="I18" s="24">
        <f>IF(OR(A18="",NOT(ISNUMBER(G18)),N18="취소"),"",G18-H18)</f>
        <v/>
      </c>
      <c r="J18" s="23">
        <f>IF(A18="","",SUMIFS(지출_금액,지출_번호,A18,지출_확인,""))</f>
        <v/>
      </c>
      <c r="K18" s="23">
        <f>IF(OR(A18="",NOT(ISNUMBER(G18)),J18=0),"",G18-J18)</f>
        <v/>
      </c>
      <c r="L18" s="20" t="n">
        <v>45781</v>
      </c>
      <c r="M18" s="20" t="n">
        <v>45784</v>
      </c>
      <c r="N18" s="21" t="inlineStr">
        <is>
          <t>완료</t>
        </is>
      </c>
      <c r="O18" s="21" t="inlineStr">
        <is>
          <t>대표</t>
        </is>
      </c>
      <c r="P18" s="21" t="inlineStr">
        <is>
          <t>주차 어려움</t>
        </is>
      </c>
      <c r="Q18" s="25">
        <f>IF(A18="","",IF(AND(C18="",E18=""),"고객이나 현장을 적어 주세요",IF(NOT(ISNUMBER(B18)),"접수일을 확인하세요",IF(AND(D18&lt;&gt;"",OR(LEN(D18)&lt;12,LEN(D18)&gt;13,ISERROR(--SUBSTITUTE(D18,"-","")),LEN(SUBSTITUTE(D18,"-",""))&lt;9)),"연락처를 010-0000-0000으로",IF(AND(G18&lt;&gt;"",OR(NOT(ISNUMBER(G18)),N(G18)&lt;0)),"계약 금액을 숫자로",IF(ISNA(MATCH(N18,목록_지금상태,0)),"상태를 목록에서 골라 주세요",IF(AND(OR(N18="계약",N18="공사 중",N18="완료",N18="A/S"),NOT(ISNUMBER(G18))),"계약 금액이 비었어요",IF(AND(ISNUMBER(L18),ISNUMBER(M18),M18&lt;L18),"완공이 착공보다 빨라요",IF(AND(ISNUMBER(G18),H18&gt;G18),"받은 돈이 계약보다 많아요",IF(AND(D18&lt;&gt;"",COUNTIF($D$6:$D$505,D18)&gt;1,COUNTIFS($D$6:$D$505,D18,$E$6:$E$505,E18)&gt;1),"같은 현장이 또 있어요",""))))))))))</f>
        <v/>
      </c>
      <c r="S18">
        <f>IF(A18="","",C18&amp;" "&amp;D18&amp;" "&amp;SUBSTITUTE(D18,"-","")&amp;" "&amp;E18&amp;" "&amp;F18&amp;" "&amp;P18)</f>
        <v/>
      </c>
      <c r="T18">
        <f>IF(OR(A18="",Q18&lt;&gt;"",I18="",N18="상담",N18="견적 보냄",N18="취소"),-1,IF(OR(N18="완료",N18="A/S"),1E+10,0)+N(I18)+ROW()/1E+4)</f>
        <v/>
      </c>
      <c r="U18">
        <f>IF(OR(찾기!$B$3="",A18=""),"",IF(ISNUMBER(SEARCH(TRIM(찾기!$B$3),S18)),ROW(),""))</f>
        <v/>
      </c>
    </row>
    <row r="19">
      <c r="A19" s="19">
        <f>IF(COUNTA(B19:G19,L19:P19)=0,"",ROW()-5)</f>
        <v/>
      </c>
      <c r="B19" s="20" t="n">
        <v>45766</v>
      </c>
      <c r="C19" s="21" t="inlineStr">
        <is>
          <t>류은지</t>
        </is>
      </c>
      <c r="D19" s="21" t="inlineStr">
        <is>
          <t>010-8920-2762</t>
        </is>
      </c>
      <c r="E19" s="21" t="inlineStr">
        <is>
          <t>보람동 단독주택</t>
        </is>
      </c>
      <c r="F19" s="21" t="inlineStr">
        <is>
          <t>욕실</t>
        </is>
      </c>
      <c r="G19" s="22" t="n">
        <v>6170000</v>
      </c>
      <c r="H19" s="23">
        <f>IF(A19="","",SUMIFS(입금_금액,입금_번호,A19,입금_확인,""))</f>
        <v/>
      </c>
      <c r="I19" s="24">
        <f>IF(OR(A19="",NOT(ISNUMBER(G19)),N19="취소"),"",G19-H19)</f>
        <v/>
      </c>
      <c r="J19" s="23">
        <f>IF(A19="","",SUMIFS(지출_금액,지출_번호,A19,지출_확인,""))</f>
        <v/>
      </c>
      <c r="K19" s="23">
        <f>IF(OR(A19="",NOT(ISNUMBER(G19)),J19=0),"",G19-J19)</f>
        <v/>
      </c>
      <c r="L19" s="20" t="n">
        <v>45787</v>
      </c>
      <c r="M19" s="20" t="n">
        <v>45794</v>
      </c>
      <c r="N19" s="21" t="inlineStr">
        <is>
          <t>완료</t>
        </is>
      </c>
      <c r="O19" s="21" t="inlineStr">
        <is>
          <t>김 실장</t>
        </is>
      </c>
      <c r="P19" s="21" t="inlineStr">
        <is>
          <t>지인 소개</t>
        </is>
      </c>
      <c r="Q19" s="25">
        <f>IF(A19="","",IF(AND(C19="",E19=""),"고객이나 현장을 적어 주세요",IF(NOT(ISNUMBER(B19)),"접수일을 확인하세요",IF(AND(D19&lt;&gt;"",OR(LEN(D19)&lt;12,LEN(D19)&gt;13,ISERROR(--SUBSTITUTE(D19,"-","")),LEN(SUBSTITUTE(D19,"-",""))&lt;9)),"연락처를 010-0000-0000으로",IF(AND(G19&lt;&gt;"",OR(NOT(ISNUMBER(G19)),N(G19)&lt;0)),"계약 금액을 숫자로",IF(ISNA(MATCH(N19,목록_지금상태,0)),"상태를 목록에서 골라 주세요",IF(AND(OR(N19="계약",N19="공사 중",N19="완료",N19="A/S"),NOT(ISNUMBER(G19))),"계약 금액이 비었어요",IF(AND(ISNUMBER(L19),ISNUMBER(M19),M19&lt;L19),"완공이 착공보다 빨라요",IF(AND(ISNUMBER(G19),H19&gt;G19),"받은 돈이 계약보다 많아요",IF(AND(D19&lt;&gt;"",COUNTIF($D$6:$D$505,D19)&gt;1,COUNTIFS($D$6:$D$505,D19,$E$6:$E$505,E19)&gt;1),"같은 현장이 또 있어요",""))))))))))</f>
        <v/>
      </c>
      <c r="S19">
        <f>IF(A19="","",C19&amp;" "&amp;D19&amp;" "&amp;SUBSTITUTE(D19,"-","")&amp;" "&amp;E19&amp;" "&amp;F19&amp;" "&amp;P19)</f>
        <v/>
      </c>
      <c r="T19">
        <f>IF(OR(A19="",Q19&lt;&gt;"",I19="",N19="상담",N19="견적 보냄",N19="취소"),-1,IF(OR(N19="완료",N19="A/S"),1E+10,0)+N(I19)+ROW()/1E+4)</f>
        <v/>
      </c>
      <c r="U19">
        <f>IF(OR(찾기!$B$3="",A19=""),"",IF(ISNUMBER(SEARCH(TRIM(찾기!$B$3),S19)),ROW(),""))</f>
        <v/>
      </c>
    </row>
    <row r="20">
      <c r="A20" s="19">
        <f>IF(COUNTA(B20:G20,L20:P20)=0,"",ROW()-5)</f>
        <v/>
      </c>
      <c r="B20" s="20" t="n">
        <v>45768</v>
      </c>
      <c r="C20" s="21" t="inlineStr">
        <is>
          <t>윤혜원</t>
        </is>
      </c>
      <c r="D20" s="21" t="inlineStr">
        <is>
          <t>010-2681-5157</t>
        </is>
      </c>
      <c r="E20" s="21" t="inlineStr">
        <is>
          <t>보람동 숲길마을 3단지 112동</t>
        </is>
      </c>
      <c r="F20" s="21" t="inlineStr">
        <is>
          <t>전체 리모델링</t>
        </is>
      </c>
      <c r="G20" s="22" t="n">
        <v>32300000</v>
      </c>
      <c r="H20" s="23">
        <f>IF(A20="","",SUMIFS(입금_금액,입금_번호,A20,입금_확인,""))</f>
        <v/>
      </c>
      <c r="I20" s="24">
        <f>IF(OR(A20="",NOT(ISNUMBER(G20)),N20="취소"),"",G20-H20)</f>
        <v/>
      </c>
      <c r="J20" s="23">
        <f>IF(A20="","",SUMIFS(지출_금액,지출_번호,A20,지출_확인,""))</f>
        <v/>
      </c>
      <c r="K20" s="23">
        <f>IF(OR(A20="",NOT(ISNUMBER(G20)),J20=0),"",G20-J20)</f>
        <v/>
      </c>
      <c r="L20" s="20" t="n">
        <v>45798</v>
      </c>
      <c r="M20" s="20" t="n">
        <v>45831</v>
      </c>
      <c r="N20" s="21" t="inlineStr">
        <is>
          <t>완료</t>
        </is>
      </c>
      <c r="O20" s="21" t="inlineStr">
        <is>
          <t>대표</t>
        </is>
      </c>
      <c r="P20" s="21" t="n"/>
      <c r="Q20" s="25">
        <f>IF(A20="","",IF(AND(C20="",E20=""),"고객이나 현장을 적어 주세요",IF(NOT(ISNUMBER(B20)),"접수일을 확인하세요",IF(AND(D20&lt;&gt;"",OR(LEN(D20)&lt;12,LEN(D20)&gt;13,ISERROR(--SUBSTITUTE(D20,"-","")),LEN(SUBSTITUTE(D20,"-",""))&lt;9)),"연락처를 010-0000-0000으로",IF(AND(G20&lt;&gt;"",OR(NOT(ISNUMBER(G20)),N(G20)&lt;0)),"계약 금액을 숫자로",IF(ISNA(MATCH(N20,목록_지금상태,0)),"상태를 목록에서 골라 주세요",IF(AND(OR(N20="계약",N20="공사 중",N20="완료",N20="A/S"),NOT(ISNUMBER(G20))),"계약 금액이 비었어요",IF(AND(ISNUMBER(L20),ISNUMBER(M20),M20&lt;L20),"완공이 착공보다 빨라요",IF(AND(ISNUMBER(G20),H20&gt;G20),"받은 돈이 계약보다 많아요",IF(AND(D20&lt;&gt;"",COUNTIF($D$6:$D$505,D20)&gt;1,COUNTIFS($D$6:$D$505,D20,$E$6:$E$505,E20)&gt;1),"같은 현장이 또 있어요",""))))))))))</f>
        <v/>
      </c>
      <c r="S20">
        <f>IF(A20="","",C20&amp;" "&amp;D20&amp;" "&amp;SUBSTITUTE(D20,"-","")&amp;" "&amp;E20&amp;" "&amp;F20&amp;" "&amp;P20)</f>
        <v/>
      </c>
      <c r="T20">
        <f>IF(OR(A20="",Q20&lt;&gt;"",I20="",N20="상담",N20="견적 보냄",N20="취소"),-1,IF(OR(N20="완료",N20="A/S"),1E+10,0)+N(I20)+ROW()/1E+4)</f>
        <v/>
      </c>
      <c r="U20">
        <f>IF(OR(찾기!$B$3="",A20=""),"",IF(ISNUMBER(SEARCH(TRIM(찾기!$B$3),S20)),ROW(),""))</f>
        <v/>
      </c>
    </row>
    <row r="21">
      <c r="A21" s="19">
        <f>IF(COUNTA(B21:G21,L21:P21)=0,"",ROW()-5)</f>
        <v/>
      </c>
      <c r="B21" s="20" t="n">
        <v>45769</v>
      </c>
      <c r="C21" s="21" t="inlineStr">
        <is>
          <t>이현우</t>
        </is>
      </c>
      <c r="D21" s="21" t="inlineStr">
        <is>
          <t>010-3132-2974</t>
        </is>
      </c>
      <c r="E21" s="21" t="inlineStr">
        <is>
          <t>보람동 누리타운 115동</t>
        </is>
      </c>
      <c r="F21" s="21" t="inlineStr">
        <is>
          <t>전체 리모델링</t>
        </is>
      </c>
      <c r="G21" s="22" t="n">
        <v>43950000</v>
      </c>
      <c r="H21" s="23">
        <f>IF(A21="","",SUMIFS(입금_금액,입금_번호,A21,입금_확인,""))</f>
        <v/>
      </c>
      <c r="I21" s="24">
        <f>IF(OR(A21="",NOT(ISNUMBER(G21)),N21="취소"),"",G21-H21)</f>
        <v/>
      </c>
      <c r="J21" s="23">
        <f>IF(A21="","",SUMIFS(지출_금액,지출_번호,A21,지출_확인,""))</f>
        <v/>
      </c>
      <c r="K21" s="23">
        <f>IF(OR(A21="",NOT(ISNUMBER(G21)),J21=0),"",G21-J21)</f>
        <v/>
      </c>
      <c r="L21" s="20" t="n">
        <v>45788</v>
      </c>
      <c r="M21" s="20" t="n">
        <v>45818</v>
      </c>
      <c r="N21" s="21" t="inlineStr">
        <is>
          <t>A/S</t>
        </is>
      </c>
      <c r="O21" s="21" t="inlineStr">
        <is>
          <t>대표</t>
        </is>
      </c>
      <c r="P21" s="21" t="inlineStr">
        <is>
          <t>지인 소개</t>
        </is>
      </c>
      <c r="Q21" s="25">
        <f>IF(A21="","",IF(AND(C21="",E21=""),"고객이나 현장을 적어 주세요",IF(NOT(ISNUMBER(B21)),"접수일을 확인하세요",IF(AND(D21&lt;&gt;"",OR(LEN(D21)&lt;12,LEN(D21)&gt;13,ISERROR(--SUBSTITUTE(D21,"-","")),LEN(SUBSTITUTE(D21,"-",""))&lt;9)),"연락처를 010-0000-0000으로",IF(AND(G21&lt;&gt;"",OR(NOT(ISNUMBER(G21)),N(G21)&lt;0)),"계약 금액을 숫자로",IF(ISNA(MATCH(N21,목록_지금상태,0)),"상태를 목록에서 골라 주세요",IF(AND(OR(N21="계약",N21="공사 중",N21="완료",N21="A/S"),NOT(ISNUMBER(G21))),"계약 금액이 비었어요",IF(AND(ISNUMBER(L21),ISNUMBER(M21),M21&lt;L21),"완공이 착공보다 빨라요",IF(AND(ISNUMBER(G21),H21&gt;G21),"받은 돈이 계약보다 많아요",IF(AND(D21&lt;&gt;"",COUNTIF($D$6:$D$505,D21)&gt;1,COUNTIFS($D$6:$D$505,D21,$E$6:$E$505,E21)&gt;1),"같은 현장이 또 있어요",""))))))))))</f>
        <v/>
      </c>
      <c r="S21">
        <f>IF(A21="","",C21&amp;" "&amp;D21&amp;" "&amp;SUBSTITUTE(D21,"-","")&amp;" "&amp;E21&amp;" "&amp;F21&amp;" "&amp;P21)</f>
        <v/>
      </c>
      <c r="T21">
        <f>IF(OR(A21="",Q21&lt;&gt;"",I21="",N21="상담",N21="견적 보냄",N21="취소"),-1,IF(OR(N21="완료",N21="A/S"),1E+10,0)+N(I21)+ROW()/1E+4)</f>
        <v/>
      </c>
      <c r="U21">
        <f>IF(OR(찾기!$B$3="",A21=""),"",IF(ISNUMBER(SEARCH(TRIM(찾기!$B$3),S21)),ROW(),""))</f>
        <v/>
      </c>
    </row>
    <row r="22">
      <c r="A22" s="19">
        <f>IF(COUNTA(B22:G22,L22:P22)=0,"",ROW()-5)</f>
        <v/>
      </c>
      <c r="B22" s="20" t="n">
        <v>45770</v>
      </c>
      <c r="C22" s="21" t="inlineStr">
        <is>
          <t>오정민</t>
        </is>
      </c>
      <c r="D22" s="21" t="inlineStr">
        <is>
          <t>010-3071-4791</t>
        </is>
      </c>
      <c r="E22" s="21" t="inlineStr">
        <is>
          <t>새롬동 푸른마을 5단지 111동</t>
        </is>
      </c>
      <c r="F22" s="21" t="inlineStr">
        <is>
          <t>욕실</t>
        </is>
      </c>
      <c r="G22" s="22" t="n"/>
      <c r="H22" s="23">
        <f>IF(A22="","",SUMIFS(입금_금액,입금_번호,A22,입금_확인,""))</f>
        <v/>
      </c>
      <c r="I22" s="24">
        <f>IF(OR(A22="",NOT(ISNUMBER(G22)),N22="취소"),"",G22-H22)</f>
        <v/>
      </c>
      <c r="J22" s="23">
        <f>IF(A22="","",SUMIFS(지출_금액,지출_번호,A22,지출_확인,""))</f>
        <v/>
      </c>
      <c r="K22" s="23">
        <f>IF(OR(A22="",NOT(ISNUMBER(G22)),J22=0),"",G22-J22)</f>
        <v/>
      </c>
      <c r="L22" s="20" t="n"/>
      <c r="M22" s="20" t="n"/>
      <c r="N22" s="21" t="inlineStr">
        <is>
          <t>취소</t>
        </is>
      </c>
      <c r="O22" s="21" t="inlineStr">
        <is>
          <t>대표</t>
        </is>
      </c>
      <c r="P22" s="21" t="inlineStr">
        <is>
          <t>지인 소개</t>
        </is>
      </c>
      <c r="Q22" s="25">
        <f>IF(A22="","",IF(AND(C22="",E22=""),"고객이나 현장을 적어 주세요",IF(NOT(ISNUMBER(B22)),"접수일을 확인하세요",IF(AND(D22&lt;&gt;"",OR(LEN(D22)&lt;12,LEN(D22)&gt;13,ISERROR(--SUBSTITUTE(D22,"-","")),LEN(SUBSTITUTE(D22,"-",""))&lt;9)),"연락처를 010-0000-0000으로",IF(AND(G22&lt;&gt;"",OR(NOT(ISNUMBER(G22)),N(G22)&lt;0)),"계약 금액을 숫자로",IF(ISNA(MATCH(N22,목록_지금상태,0)),"상태를 목록에서 골라 주세요",IF(AND(OR(N22="계약",N22="공사 중",N22="완료",N22="A/S"),NOT(ISNUMBER(G22))),"계약 금액이 비었어요",IF(AND(ISNUMBER(L22),ISNUMBER(M22),M22&lt;L22),"완공이 착공보다 빨라요",IF(AND(ISNUMBER(G22),H22&gt;G22),"받은 돈이 계약보다 많아요",IF(AND(D22&lt;&gt;"",COUNTIF($D$6:$D$505,D22)&gt;1,COUNTIFS($D$6:$D$505,D22,$E$6:$E$505,E22)&gt;1),"같은 현장이 또 있어요",""))))))))))</f>
        <v/>
      </c>
      <c r="S22">
        <f>IF(A22="","",C22&amp;" "&amp;D22&amp;" "&amp;SUBSTITUTE(D22,"-","")&amp;" "&amp;E22&amp;" "&amp;F22&amp;" "&amp;P22)</f>
        <v/>
      </c>
      <c r="T22">
        <f>IF(OR(A22="",Q22&lt;&gt;"",I22="",N22="상담",N22="견적 보냄",N22="취소"),-1,IF(OR(N22="완료",N22="A/S"),1E+10,0)+N(I22)+ROW()/1E+4)</f>
        <v/>
      </c>
      <c r="U22">
        <f>IF(OR(찾기!$B$3="",A22=""),"",IF(ISNUMBER(SEARCH(TRIM(찾기!$B$3),S22)),ROW(),""))</f>
        <v/>
      </c>
    </row>
    <row r="23">
      <c r="A23" s="19">
        <f>IF(COUNTA(B23:G23,L23:P23)=0,"",ROW()-5)</f>
        <v/>
      </c>
      <c r="B23" s="20" t="n">
        <v>45771</v>
      </c>
      <c r="C23" s="21" t="inlineStr">
        <is>
          <t>조유진</t>
        </is>
      </c>
      <c r="D23" s="21" t="inlineStr">
        <is>
          <t>010-8457-3535</t>
        </is>
      </c>
      <c r="E23" s="21" t="inlineStr">
        <is>
          <t>도담동 숲길마을 3단지 104동</t>
        </is>
      </c>
      <c r="F23" s="21" t="inlineStr">
        <is>
          <t>부분 수리</t>
        </is>
      </c>
      <c r="G23" s="22" t="n">
        <v>1120000</v>
      </c>
      <c r="H23" s="23">
        <f>IF(A23="","",SUMIFS(입금_금액,입금_번호,A23,입금_확인,""))</f>
        <v/>
      </c>
      <c r="I23" s="24">
        <f>IF(OR(A23="",NOT(ISNUMBER(G23)),N23="취소"),"",G23-H23)</f>
        <v/>
      </c>
      <c r="J23" s="23">
        <f>IF(A23="","",SUMIFS(지출_금액,지출_번호,A23,지출_확인,""))</f>
        <v/>
      </c>
      <c r="K23" s="23">
        <f>IF(OR(A23="",NOT(ISNUMBER(G23)),J23=0),"",G23-J23)</f>
        <v/>
      </c>
      <c r="L23" s="20" t="n">
        <v>45778</v>
      </c>
      <c r="M23" s="20" t="n">
        <v>45781</v>
      </c>
      <c r="N23" s="21" t="inlineStr">
        <is>
          <t>A/S</t>
        </is>
      </c>
      <c r="O23" s="21" t="inlineStr">
        <is>
          <t>김 실장</t>
        </is>
      </c>
      <c r="P23" s="21" t="inlineStr">
        <is>
          <t>강아지 있음</t>
        </is>
      </c>
      <c r="Q23" s="25">
        <f>IF(A23="","",IF(AND(C23="",E23=""),"고객이나 현장을 적어 주세요",IF(NOT(ISNUMBER(B23)),"접수일을 확인하세요",IF(AND(D23&lt;&gt;"",OR(LEN(D23)&lt;12,LEN(D23)&gt;13,ISERROR(--SUBSTITUTE(D23,"-","")),LEN(SUBSTITUTE(D23,"-",""))&lt;9)),"연락처를 010-0000-0000으로",IF(AND(G23&lt;&gt;"",OR(NOT(ISNUMBER(G23)),N(G23)&lt;0)),"계약 금액을 숫자로",IF(ISNA(MATCH(N23,목록_지금상태,0)),"상태를 목록에서 골라 주세요",IF(AND(OR(N23="계약",N23="공사 중",N23="완료",N23="A/S"),NOT(ISNUMBER(G23))),"계약 금액이 비었어요",IF(AND(ISNUMBER(L23),ISNUMBER(M23),M23&lt;L23),"완공이 착공보다 빨라요",IF(AND(ISNUMBER(G23),H23&gt;G23),"받은 돈이 계약보다 많아요",IF(AND(D23&lt;&gt;"",COUNTIF($D$6:$D$505,D23)&gt;1,COUNTIFS($D$6:$D$505,D23,$E$6:$E$505,E23)&gt;1),"같은 현장이 또 있어요",""))))))))))</f>
        <v/>
      </c>
      <c r="S23">
        <f>IF(A23="","",C23&amp;" "&amp;D23&amp;" "&amp;SUBSTITUTE(D23,"-","")&amp;" "&amp;E23&amp;" "&amp;F23&amp;" "&amp;P23)</f>
        <v/>
      </c>
      <c r="T23">
        <f>IF(OR(A23="",Q23&lt;&gt;"",I23="",N23="상담",N23="견적 보냄",N23="취소"),-1,IF(OR(N23="완료",N23="A/S"),1E+10,0)+N(I23)+ROW()/1E+4)</f>
        <v/>
      </c>
      <c r="U23">
        <f>IF(OR(찾기!$B$3="",A23=""),"",IF(ISNUMBER(SEARCH(TRIM(찾기!$B$3),S23)),ROW(),""))</f>
        <v/>
      </c>
    </row>
    <row r="24">
      <c r="A24" s="19">
        <f>IF(COUNTA(B24:G24,L24:P24)=0,"",ROW()-5)</f>
        <v/>
      </c>
      <c r="B24" s="20" t="n">
        <v>45773</v>
      </c>
      <c r="C24" s="21" t="inlineStr">
        <is>
          <t>황지훈</t>
        </is>
      </c>
      <c r="D24" s="21" t="inlineStr">
        <is>
          <t>010-4722-8643</t>
        </is>
      </c>
      <c r="E24" s="21" t="inlineStr">
        <is>
          <t>가람동 단독주택</t>
        </is>
      </c>
      <c r="F24" s="21" t="inlineStr">
        <is>
          <t>욕실</t>
        </is>
      </c>
      <c r="G24" s="22" t="n">
        <v>5170000</v>
      </c>
      <c r="H24" s="23">
        <f>IF(A24="","",SUMIFS(입금_금액,입금_번호,A24,입금_확인,""))</f>
        <v/>
      </c>
      <c r="I24" s="24">
        <f>IF(OR(A24="",NOT(ISNUMBER(G24)),N24="취소"),"",G24-H24)</f>
        <v/>
      </c>
      <c r="J24" s="23">
        <f>IF(A24="","",SUMIFS(지출_금액,지출_번호,A24,지출_확인,""))</f>
        <v/>
      </c>
      <c r="K24" s="23">
        <f>IF(OR(A24="",NOT(ISNUMBER(G24)),J24=0),"",G24-J24)</f>
        <v/>
      </c>
      <c r="L24" s="20" t="n">
        <v>45783</v>
      </c>
      <c r="M24" s="20" t="n">
        <v>45791</v>
      </c>
      <c r="N24" s="21" t="inlineStr">
        <is>
          <t>완료</t>
        </is>
      </c>
      <c r="O24" s="21" t="inlineStr">
        <is>
          <t>김 실장</t>
        </is>
      </c>
      <c r="P24" s="21" t="inlineStr">
        <is>
          <t>블로그 보고 연락</t>
        </is>
      </c>
      <c r="Q24" s="25">
        <f>IF(A24="","",IF(AND(C24="",E24=""),"고객이나 현장을 적어 주세요",IF(NOT(ISNUMBER(B24)),"접수일을 확인하세요",IF(AND(D24&lt;&gt;"",OR(LEN(D24)&lt;12,LEN(D24)&gt;13,ISERROR(--SUBSTITUTE(D24,"-","")),LEN(SUBSTITUTE(D24,"-",""))&lt;9)),"연락처를 010-0000-0000으로",IF(AND(G24&lt;&gt;"",OR(NOT(ISNUMBER(G24)),N(G24)&lt;0)),"계약 금액을 숫자로",IF(ISNA(MATCH(N24,목록_지금상태,0)),"상태를 목록에서 골라 주세요",IF(AND(OR(N24="계약",N24="공사 중",N24="완료",N24="A/S"),NOT(ISNUMBER(G24))),"계약 금액이 비었어요",IF(AND(ISNUMBER(L24),ISNUMBER(M24),M24&lt;L24),"완공이 착공보다 빨라요",IF(AND(ISNUMBER(G24),H24&gt;G24),"받은 돈이 계약보다 많아요",IF(AND(D24&lt;&gt;"",COUNTIF($D$6:$D$505,D24)&gt;1,COUNTIFS($D$6:$D$505,D24,$E$6:$E$505,E24)&gt;1),"같은 현장이 또 있어요",""))))))))))</f>
        <v/>
      </c>
      <c r="S24">
        <f>IF(A24="","",C24&amp;" "&amp;D24&amp;" "&amp;SUBSTITUTE(D24,"-","")&amp;" "&amp;E24&amp;" "&amp;F24&amp;" "&amp;P24)</f>
        <v/>
      </c>
      <c r="T24">
        <f>IF(OR(A24="",Q24&lt;&gt;"",I24="",N24="상담",N24="견적 보냄",N24="취소"),-1,IF(OR(N24="완료",N24="A/S"),1E+10,0)+N(I24)+ROW()/1E+4)</f>
        <v/>
      </c>
      <c r="U24">
        <f>IF(OR(찾기!$B$3="",A24=""),"",IF(ISNUMBER(SEARCH(TRIM(찾기!$B$3),S24)),ROW(),""))</f>
        <v/>
      </c>
    </row>
    <row r="25">
      <c r="A25" s="19">
        <f>IF(COUNTA(B25:G25,L25:P25)=0,"",ROW()-5)</f>
        <v/>
      </c>
      <c r="B25" s="20" t="n">
        <v>45774</v>
      </c>
      <c r="C25" s="21" t="inlineStr">
        <is>
          <t>서동욱</t>
        </is>
      </c>
      <c r="D25" s="21" t="inlineStr">
        <is>
          <t>010-6693-1124</t>
        </is>
      </c>
      <c r="E25" s="21" t="inlineStr">
        <is>
          <t>가람동 숲길마을 3단지 115동</t>
        </is>
      </c>
      <c r="F25" s="21" t="inlineStr">
        <is>
          <t>도배·장판</t>
        </is>
      </c>
      <c r="G25" s="22" t="n">
        <v>2240000</v>
      </c>
      <c r="H25" s="23">
        <f>IF(A25="","",SUMIFS(입금_금액,입금_번호,A25,입금_확인,""))</f>
        <v/>
      </c>
      <c r="I25" s="24">
        <f>IF(OR(A25="",NOT(ISNUMBER(G25)),N25="취소"),"",G25-H25)</f>
        <v/>
      </c>
      <c r="J25" s="23">
        <f>IF(A25="","",SUMIFS(지출_금액,지출_번호,A25,지출_확인,""))</f>
        <v/>
      </c>
      <c r="K25" s="23">
        <f>IF(OR(A25="",NOT(ISNUMBER(G25)),J25=0),"",G25-J25)</f>
        <v/>
      </c>
      <c r="L25" s="20" t="n">
        <v>45785</v>
      </c>
      <c r="M25" s="20" t="n">
        <v>45788</v>
      </c>
      <c r="N25" s="21" t="inlineStr">
        <is>
          <t>완료</t>
        </is>
      </c>
      <c r="O25" s="21" t="inlineStr">
        <is>
          <t>김 실장</t>
        </is>
      </c>
      <c r="P25" s="21" t="n"/>
      <c r="Q25" s="25">
        <f>IF(A25="","",IF(AND(C25="",E25=""),"고객이나 현장을 적어 주세요",IF(NOT(ISNUMBER(B25)),"접수일을 확인하세요",IF(AND(D25&lt;&gt;"",OR(LEN(D25)&lt;12,LEN(D25)&gt;13,ISERROR(--SUBSTITUTE(D25,"-","")),LEN(SUBSTITUTE(D25,"-",""))&lt;9)),"연락처를 010-0000-0000으로",IF(AND(G25&lt;&gt;"",OR(NOT(ISNUMBER(G25)),N(G25)&lt;0)),"계약 금액을 숫자로",IF(ISNA(MATCH(N25,목록_지금상태,0)),"상태를 목록에서 골라 주세요",IF(AND(OR(N25="계약",N25="공사 중",N25="완료",N25="A/S"),NOT(ISNUMBER(G25))),"계약 금액이 비었어요",IF(AND(ISNUMBER(L25),ISNUMBER(M25),M25&lt;L25),"완공이 착공보다 빨라요",IF(AND(ISNUMBER(G25),H25&gt;G25),"받은 돈이 계약보다 많아요",IF(AND(D25&lt;&gt;"",COUNTIF($D$6:$D$505,D25)&gt;1,COUNTIFS($D$6:$D$505,D25,$E$6:$E$505,E25)&gt;1),"같은 현장이 또 있어요",""))))))))))</f>
        <v/>
      </c>
      <c r="S25">
        <f>IF(A25="","",C25&amp;" "&amp;D25&amp;" "&amp;SUBSTITUTE(D25,"-","")&amp;" "&amp;E25&amp;" "&amp;F25&amp;" "&amp;P25)</f>
        <v/>
      </c>
      <c r="T25">
        <f>IF(OR(A25="",Q25&lt;&gt;"",I25="",N25="상담",N25="견적 보냄",N25="취소"),-1,IF(OR(N25="완료",N25="A/S"),1E+10,0)+N(I25)+ROW()/1E+4)</f>
        <v/>
      </c>
      <c r="U25">
        <f>IF(OR(찾기!$B$3="",A25=""),"",IF(ISNUMBER(SEARCH(TRIM(찾기!$B$3),S25)),ROW(),""))</f>
        <v/>
      </c>
    </row>
    <row r="26">
      <c r="A26" s="19">
        <f>IF(COUNTA(B26:G26,L26:P26)=0,"",ROW()-5)</f>
        <v/>
      </c>
      <c r="B26" s="20" t="n">
        <v>45775</v>
      </c>
      <c r="C26" s="21" t="inlineStr">
        <is>
          <t>송민지</t>
        </is>
      </c>
      <c r="D26" s="21" t="inlineStr">
        <is>
          <t>010-6772-1304</t>
        </is>
      </c>
      <c r="E26" s="21" t="inlineStr">
        <is>
          <t>새롬동 한빛아파트 113동</t>
        </is>
      </c>
      <c r="F26" s="21" t="inlineStr">
        <is>
          <t>도배·장판</t>
        </is>
      </c>
      <c r="G26" s="22" t="n">
        <v>3920000</v>
      </c>
      <c r="H26" s="23">
        <f>IF(A26="","",SUMIFS(입금_금액,입금_번호,A26,입금_확인,""))</f>
        <v/>
      </c>
      <c r="I26" s="24">
        <f>IF(OR(A26="",NOT(ISNUMBER(G26)),N26="취소"),"",G26-H26)</f>
        <v/>
      </c>
      <c r="J26" s="23">
        <f>IF(A26="","",SUMIFS(지출_금액,지출_번호,A26,지출_확인,""))</f>
        <v/>
      </c>
      <c r="K26" s="23">
        <f>IF(OR(A26="",NOT(ISNUMBER(G26)),J26=0),"",G26-J26)</f>
        <v/>
      </c>
      <c r="L26" s="20" t="n">
        <v>45790</v>
      </c>
      <c r="M26" s="20" t="n">
        <v>45794</v>
      </c>
      <c r="N26" s="21" t="inlineStr">
        <is>
          <t>완료</t>
        </is>
      </c>
      <c r="O26" s="21" t="inlineStr">
        <is>
          <t>박 팀장</t>
        </is>
      </c>
      <c r="P26" s="21" t="n"/>
      <c r="Q26" s="25">
        <f>IF(A26="","",IF(AND(C26="",E26=""),"고객이나 현장을 적어 주세요",IF(NOT(ISNUMBER(B26)),"접수일을 확인하세요",IF(AND(D26&lt;&gt;"",OR(LEN(D26)&lt;12,LEN(D26)&gt;13,ISERROR(--SUBSTITUTE(D26,"-","")),LEN(SUBSTITUTE(D26,"-",""))&lt;9)),"연락처를 010-0000-0000으로",IF(AND(G26&lt;&gt;"",OR(NOT(ISNUMBER(G26)),N(G26)&lt;0)),"계약 금액을 숫자로",IF(ISNA(MATCH(N26,목록_지금상태,0)),"상태를 목록에서 골라 주세요",IF(AND(OR(N26="계약",N26="공사 중",N26="완료",N26="A/S"),NOT(ISNUMBER(G26))),"계약 금액이 비었어요",IF(AND(ISNUMBER(L26),ISNUMBER(M26),M26&lt;L26),"완공이 착공보다 빨라요",IF(AND(ISNUMBER(G26),H26&gt;G26),"받은 돈이 계약보다 많아요",IF(AND(D26&lt;&gt;"",COUNTIF($D$6:$D$505,D26)&gt;1,COUNTIFS($D$6:$D$505,D26,$E$6:$E$505,E26)&gt;1),"같은 현장이 또 있어요",""))))))))))</f>
        <v/>
      </c>
      <c r="S26">
        <f>IF(A26="","",C26&amp;" "&amp;D26&amp;" "&amp;SUBSTITUTE(D26,"-","")&amp;" "&amp;E26&amp;" "&amp;F26&amp;" "&amp;P26)</f>
        <v/>
      </c>
      <c r="T26">
        <f>IF(OR(A26="",Q26&lt;&gt;"",I26="",N26="상담",N26="견적 보냄",N26="취소"),-1,IF(OR(N26="완료",N26="A/S"),1E+10,0)+N(I26)+ROW()/1E+4)</f>
        <v/>
      </c>
      <c r="U26">
        <f>IF(OR(찾기!$B$3="",A26=""),"",IF(ISNUMBER(SEARCH(TRIM(찾기!$B$3),S26)),ROW(),""))</f>
        <v/>
      </c>
    </row>
    <row r="27">
      <c r="A27" s="19">
        <f>IF(COUNTA(B27:G27,L27:P27)=0,"",ROW()-5)</f>
        <v/>
      </c>
      <c r="B27" s="20" t="n">
        <v>45777</v>
      </c>
      <c r="C27" s="21" t="inlineStr">
        <is>
          <t>한민지</t>
        </is>
      </c>
      <c r="D27" s="21" t="inlineStr">
        <is>
          <t>010-8005-8849</t>
        </is>
      </c>
      <c r="E27" s="21" t="inlineStr">
        <is>
          <t>도담동 한빛아파트 110동</t>
        </is>
      </c>
      <c r="F27" s="21" t="inlineStr">
        <is>
          <t>주방</t>
        </is>
      </c>
      <c r="G27" s="22" t="n"/>
      <c r="H27" s="23">
        <f>IF(A27="","",SUMIFS(입금_금액,입금_번호,A27,입금_확인,""))</f>
        <v/>
      </c>
      <c r="I27" s="24">
        <f>IF(OR(A27="",NOT(ISNUMBER(G27)),N27="취소"),"",G27-H27)</f>
        <v/>
      </c>
      <c r="J27" s="23">
        <f>IF(A27="","",SUMIFS(지출_금액,지출_번호,A27,지출_확인,""))</f>
        <v/>
      </c>
      <c r="K27" s="23">
        <f>IF(OR(A27="",NOT(ISNUMBER(G27)),J27=0),"",G27-J27)</f>
        <v/>
      </c>
      <c r="L27" s="20" t="n"/>
      <c r="M27" s="20" t="n"/>
      <c r="N27" s="21" t="inlineStr">
        <is>
          <t>취소</t>
        </is>
      </c>
      <c r="O27" s="21" t="inlineStr">
        <is>
          <t>대표</t>
        </is>
      </c>
      <c r="P27" s="21" t="inlineStr">
        <is>
          <t>강아지 있음</t>
        </is>
      </c>
      <c r="Q27" s="25">
        <f>IF(A27="","",IF(AND(C27="",E27=""),"고객이나 현장을 적어 주세요",IF(NOT(ISNUMBER(B27)),"접수일을 확인하세요",IF(AND(D27&lt;&gt;"",OR(LEN(D27)&lt;12,LEN(D27)&gt;13,ISERROR(--SUBSTITUTE(D27,"-","")),LEN(SUBSTITUTE(D27,"-",""))&lt;9)),"연락처를 010-0000-0000으로",IF(AND(G27&lt;&gt;"",OR(NOT(ISNUMBER(G27)),N(G27)&lt;0)),"계약 금액을 숫자로",IF(ISNA(MATCH(N27,목록_지금상태,0)),"상태를 목록에서 골라 주세요",IF(AND(OR(N27="계약",N27="공사 중",N27="완료",N27="A/S"),NOT(ISNUMBER(G27))),"계약 금액이 비었어요",IF(AND(ISNUMBER(L27),ISNUMBER(M27),M27&lt;L27),"완공이 착공보다 빨라요",IF(AND(ISNUMBER(G27),H27&gt;G27),"받은 돈이 계약보다 많아요",IF(AND(D27&lt;&gt;"",COUNTIF($D$6:$D$505,D27)&gt;1,COUNTIFS($D$6:$D$505,D27,$E$6:$E$505,E27)&gt;1),"같은 현장이 또 있어요",""))))))))))</f>
        <v/>
      </c>
      <c r="S27">
        <f>IF(A27="","",C27&amp;" "&amp;D27&amp;" "&amp;SUBSTITUTE(D27,"-","")&amp;" "&amp;E27&amp;" "&amp;F27&amp;" "&amp;P27)</f>
        <v/>
      </c>
      <c r="T27">
        <f>IF(OR(A27="",Q27&lt;&gt;"",I27="",N27="상담",N27="견적 보냄",N27="취소"),-1,IF(OR(N27="완료",N27="A/S"),1E+10,0)+N(I27)+ROW()/1E+4)</f>
        <v/>
      </c>
      <c r="U27">
        <f>IF(OR(찾기!$B$3="",A27=""),"",IF(ISNUMBER(SEARCH(TRIM(찾기!$B$3),S27)),ROW(),""))</f>
        <v/>
      </c>
    </row>
    <row r="28">
      <c r="A28" s="19">
        <f>IF(COUNTA(B28:G28,L28:P28)=0,"",ROW()-5)</f>
        <v/>
      </c>
      <c r="B28" s="20" t="n">
        <v>45778</v>
      </c>
      <c r="C28" s="21" t="inlineStr">
        <is>
          <t>한재원</t>
        </is>
      </c>
      <c r="D28" s="21" t="inlineStr">
        <is>
          <t>010-4645-5272</t>
        </is>
      </c>
      <c r="E28" s="21" t="inlineStr">
        <is>
          <t>도담동 솔내아파트 104동</t>
        </is>
      </c>
      <c r="F28" s="21" t="inlineStr">
        <is>
          <t>욕실</t>
        </is>
      </c>
      <c r="G28" s="22" t="n">
        <v>5090000</v>
      </c>
      <c r="H28" s="23">
        <f>IF(A28="","",SUMIFS(입금_금액,입금_번호,A28,입금_확인,""))</f>
        <v/>
      </c>
      <c r="I28" s="24">
        <f>IF(OR(A28="",NOT(ISNUMBER(G28)),N28="취소"),"",G28-H28)</f>
        <v/>
      </c>
      <c r="J28" s="23">
        <f>IF(A28="","",SUMIFS(지출_금액,지출_번호,A28,지출_확인,""))</f>
        <v/>
      </c>
      <c r="K28" s="23">
        <f>IF(OR(A28="",NOT(ISNUMBER(G28)),J28=0),"",G28-J28)</f>
        <v/>
      </c>
      <c r="L28" s="20" t="n">
        <v>45787</v>
      </c>
      <c r="M28" s="20" t="n">
        <v>45793</v>
      </c>
      <c r="N28" s="21" t="inlineStr">
        <is>
          <t>완료</t>
        </is>
      </c>
      <c r="O28" s="21" t="inlineStr">
        <is>
          <t>박 팀장</t>
        </is>
      </c>
      <c r="P28" s="21" t="inlineStr">
        <is>
          <t>재방문 손님</t>
        </is>
      </c>
      <c r="Q28" s="25">
        <f>IF(A28="","",IF(AND(C28="",E28=""),"고객이나 현장을 적어 주세요",IF(NOT(ISNUMBER(B28)),"접수일을 확인하세요",IF(AND(D28&lt;&gt;"",OR(LEN(D28)&lt;12,LEN(D28)&gt;13,ISERROR(--SUBSTITUTE(D28,"-","")),LEN(SUBSTITUTE(D28,"-",""))&lt;9)),"연락처를 010-0000-0000으로",IF(AND(G28&lt;&gt;"",OR(NOT(ISNUMBER(G28)),N(G28)&lt;0)),"계약 금액을 숫자로",IF(ISNA(MATCH(N28,목록_지금상태,0)),"상태를 목록에서 골라 주세요",IF(AND(OR(N28="계약",N28="공사 중",N28="완료",N28="A/S"),NOT(ISNUMBER(G28))),"계약 금액이 비었어요",IF(AND(ISNUMBER(L28),ISNUMBER(M28),M28&lt;L28),"완공이 착공보다 빨라요",IF(AND(ISNUMBER(G28),H28&gt;G28),"받은 돈이 계약보다 많아요",IF(AND(D28&lt;&gt;"",COUNTIF($D$6:$D$505,D28)&gt;1,COUNTIFS($D$6:$D$505,D28,$E$6:$E$505,E28)&gt;1),"같은 현장이 또 있어요",""))))))))))</f>
        <v/>
      </c>
      <c r="S28">
        <f>IF(A28="","",C28&amp;" "&amp;D28&amp;" "&amp;SUBSTITUTE(D28,"-","")&amp;" "&amp;E28&amp;" "&amp;F28&amp;" "&amp;P28)</f>
        <v/>
      </c>
      <c r="T28">
        <f>IF(OR(A28="",Q28&lt;&gt;"",I28="",N28="상담",N28="견적 보냄",N28="취소"),-1,IF(OR(N28="완료",N28="A/S"),1E+10,0)+N(I28)+ROW()/1E+4)</f>
        <v/>
      </c>
      <c r="U28">
        <f>IF(OR(찾기!$B$3="",A28=""),"",IF(ISNUMBER(SEARCH(TRIM(찾기!$B$3),S28)),ROW(),""))</f>
        <v/>
      </c>
    </row>
    <row r="29">
      <c r="A29" s="19">
        <f>IF(COUNTA(B29:G29,L29:P29)=0,"",ROW()-5)</f>
        <v/>
      </c>
      <c r="B29" s="20" t="n">
        <v>45780</v>
      </c>
      <c r="C29" s="21" t="inlineStr">
        <is>
          <t>권유진</t>
        </is>
      </c>
      <c r="D29" s="21" t="inlineStr">
        <is>
          <t>010-6694-8881</t>
        </is>
      </c>
      <c r="E29" s="21" t="inlineStr">
        <is>
          <t>가람동 한빛아파트 113동</t>
        </is>
      </c>
      <c r="F29" s="21" t="inlineStr">
        <is>
          <t>부분 수리</t>
        </is>
      </c>
      <c r="G29" s="22" t="n">
        <v>280000</v>
      </c>
      <c r="H29" s="23">
        <f>IF(A29="","",SUMIFS(입금_금액,입금_번호,A29,입금_확인,""))</f>
        <v/>
      </c>
      <c r="I29" s="24">
        <f>IF(OR(A29="",NOT(ISNUMBER(G29)),N29="취소"),"",G29-H29)</f>
        <v/>
      </c>
      <c r="J29" s="23">
        <f>IF(A29="","",SUMIFS(지출_금액,지출_번호,A29,지출_확인,""))</f>
        <v/>
      </c>
      <c r="K29" s="23">
        <f>IF(OR(A29="",NOT(ISNUMBER(G29)),J29=0),"",G29-J29)</f>
        <v/>
      </c>
      <c r="L29" s="20" t="n">
        <v>45808</v>
      </c>
      <c r="M29" s="20" t="n">
        <v>45812</v>
      </c>
      <c r="N29" s="21" t="inlineStr">
        <is>
          <t>완료</t>
        </is>
      </c>
      <c r="O29" s="21" t="inlineStr">
        <is>
          <t>대표</t>
        </is>
      </c>
      <c r="P29" s="21" t="inlineStr">
        <is>
          <t>블로그 보고 연락</t>
        </is>
      </c>
      <c r="Q29" s="25">
        <f>IF(A29="","",IF(AND(C29="",E29=""),"고객이나 현장을 적어 주세요",IF(NOT(ISNUMBER(B29)),"접수일을 확인하세요",IF(AND(D29&lt;&gt;"",OR(LEN(D29)&lt;12,LEN(D29)&gt;13,ISERROR(--SUBSTITUTE(D29,"-","")),LEN(SUBSTITUTE(D29,"-",""))&lt;9)),"연락처를 010-0000-0000으로",IF(AND(G29&lt;&gt;"",OR(NOT(ISNUMBER(G29)),N(G29)&lt;0)),"계약 금액을 숫자로",IF(ISNA(MATCH(N29,목록_지금상태,0)),"상태를 목록에서 골라 주세요",IF(AND(OR(N29="계약",N29="공사 중",N29="완료",N29="A/S"),NOT(ISNUMBER(G29))),"계약 금액이 비었어요",IF(AND(ISNUMBER(L29),ISNUMBER(M29),M29&lt;L29),"완공이 착공보다 빨라요",IF(AND(ISNUMBER(G29),H29&gt;G29),"받은 돈이 계약보다 많아요",IF(AND(D29&lt;&gt;"",COUNTIF($D$6:$D$505,D29)&gt;1,COUNTIFS($D$6:$D$505,D29,$E$6:$E$505,E29)&gt;1),"같은 현장이 또 있어요",""))))))))))</f>
        <v/>
      </c>
      <c r="S29">
        <f>IF(A29="","",C29&amp;" "&amp;D29&amp;" "&amp;SUBSTITUTE(D29,"-","")&amp;" "&amp;E29&amp;" "&amp;F29&amp;" "&amp;P29)</f>
        <v/>
      </c>
      <c r="T29">
        <f>IF(OR(A29="",Q29&lt;&gt;"",I29="",N29="상담",N29="견적 보냄",N29="취소"),-1,IF(OR(N29="완료",N29="A/S"),1E+10,0)+N(I29)+ROW()/1E+4)</f>
        <v/>
      </c>
      <c r="U29">
        <f>IF(OR(찾기!$B$3="",A29=""),"",IF(ISNUMBER(SEARCH(TRIM(찾기!$B$3),S29)),ROW(),""))</f>
        <v/>
      </c>
    </row>
    <row r="30">
      <c r="A30" s="19">
        <f>IF(COUNTA(B30:G30,L30:P30)=0,"",ROW()-5)</f>
        <v/>
      </c>
      <c r="B30" s="20" t="n">
        <v>45781</v>
      </c>
      <c r="C30" s="21" t="inlineStr">
        <is>
          <t>한지훈</t>
        </is>
      </c>
      <c r="D30" s="21" t="inlineStr">
        <is>
          <t>010-2994-5088</t>
        </is>
      </c>
      <c r="E30" s="21" t="inlineStr">
        <is>
          <t>한솔동 단독주택</t>
        </is>
      </c>
      <c r="F30" s="21" t="inlineStr">
        <is>
          <t>부분 수리</t>
        </is>
      </c>
      <c r="G30" s="22" t="n">
        <v>1800000</v>
      </c>
      <c r="H30" s="23">
        <f>IF(A30="","",SUMIFS(입금_금액,입금_번호,A30,입금_확인,""))</f>
        <v/>
      </c>
      <c r="I30" s="24">
        <f>IF(OR(A30="",NOT(ISNUMBER(G30)),N30="취소"),"",G30-H30)</f>
        <v/>
      </c>
      <c r="J30" s="23">
        <f>IF(A30="","",SUMIFS(지출_금액,지출_번호,A30,지출_확인,""))</f>
        <v/>
      </c>
      <c r="K30" s="23">
        <f>IF(OR(A30="",NOT(ISNUMBER(G30)),J30=0),"",G30-J30)</f>
        <v/>
      </c>
      <c r="L30" s="20" t="n">
        <v>45802</v>
      </c>
      <c r="M30" s="20" t="n">
        <v>45805</v>
      </c>
      <c r="N30" s="21" t="inlineStr">
        <is>
          <t>완료</t>
        </is>
      </c>
      <c r="O30" s="21" t="inlineStr">
        <is>
          <t>대표</t>
        </is>
      </c>
      <c r="P30" s="21" t="n"/>
      <c r="Q30" s="25">
        <f>IF(A30="","",IF(AND(C30="",E30=""),"고객이나 현장을 적어 주세요",IF(NOT(ISNUMBER(B30)),"접수일을 확인하세요",IF(AND(D30&lt;&gt;"",OR(LEN(D30)&lt;12,LEN(D30)&gt;13,ISERROR(--SUBSTITUTE(D30,"-","")),LEN(SUBSTITUTE(D30,"-",""))&lt;9)),"연락처를 010-0000-0000으로",IF(AND(G30&lt;&gt;"",OR(NOT(ISNUMBER(G30)),N(G30)&lt;0)),"계약 금액을 숫자로",IF(ISNA(MATCH(N30,목록_지금상태,0)),"상태를 목록에서 골라 주세요",IF(AND(OR(N30="계약",N30="공사 중",N30="완료",N30="A/S"),NOT(ISNUMBER(G30))),"계약 금액이 비었어요",IF(AND(ISNUMBER(L30),ISNUMBER(M30),M30&lt;L30),"완공이 착공보다 빨라요",IF(AND(ISNUMBER(G30),H30&gt;G30),"받은 돈이 계약보다 많아요",IF(AND(D30&lt;&gt;"",COUNTIF($D$6:$D$505,D30)&gt;1,COUNTIFS($D$6:$D$505,D30,$E$6:$E$505,E30)&gt;1),"같은 현장이 또 있어요",""))))))))))</f>
        <v/>
      </c>
      <c r="S30">
        <f>IF(A30="","",C30&amp;" "&amp;D30&amp;" "&amp;SUBSTITUTE(D30,"-","")&amp;" "&amp;E30&amp;" "&amp;F30&amp;" "&amp;P30)</f>
        <v/>
      </c>
      <c r="T30">
        <f>IF(OR(A30="",Q30&lt;&gt;"",I30="",N30="상담",N30="견적 보냄",N30="취소"),-1,IF(OR(N30="완료",N30="A/S"),1E+10,0)+N(I30)+ROW()/1E+4)</f>
        <v/>
      </c>
      <c r="U30">
        <f>IF(OR(찾기!$B$3="",A30=""),"",IF(ISNUMBER(SEARCH(TRIM(찾기!$B$3),S30)),ROW(),""))</f>
        <v/>
      </c>
    </row>
    <row r="31">
      <c r="A31" s="19">
        <f>IF(COUNTA(B31:G31,L31:P31)=0,"",ROW()-5)</f>
        <v/>
      </c>
      <c r="B31" s="20" t="n">
        <v>45782</v>
      </c>
      <c r="C31" s="21" t="inlineStr">
        <is>
          <t>이동욱</t>
        </is>
      </c>
      <c r="D31" s="21" t="inlineStr">
        <is>
          <t>010-4422-6278</t>
        </is>
      </c>
      <c r="E31" s="21" t="inlineStr">
        <is>
          <t>새롬동 숲길마을 3단지 103동</t>
        </is>
      </c>
      <c r="F31" s="21" t="inlineStr">
        <is>
          <t>욕실</t>
        </is>
      </c>
      <c r="G31" s="22" t="n"/>
      <c r="H31" s="23">
        <f>IF(A31="","",SUMIFS(입금_금액,입금_번호,A31,입금_확인,""))</f>
        <v/>
      </c>
      <c r="I31" s="24">
        <f>IF(OR(A31="",NOT(ISNUMBER(G31)),N31="취소"),"",G31-H31)</f>
        <v/>
      </c>
      <c r="J31" s="23">
        <f>IF(A31="","",SUMIFS(지출_금액,지출_번호,A31,지출_확인,""))</f>
        <v/>
      </c>
      <c r="K31" s="23">
        <f>IF(OR(A31="",NOT(ISNUMBER(G31)),J31=0),"",G31-J31)</f>
        <v/>
      </c>
      <c r="L31" s="20" t="n"/>
      <c r="M31" s="20" t="n"/>
      <c r="N31" s="21" t="inlineStr">
        <is>
          <t>상담</t>
        </is>
      </c>
      <c r="O31" s="21" t="inlineStr">
        <is>
          <t>박 팀장</t>
        </is>
      </c>
      <c r="P31" s="21" t="n"/>
      <c r="Q31" s="25">
        <f>IF(A31="","",IF(AND(C31="",E31=""),"고객이나 현장을 적어 주세요",IF(NOT(ISNUMBER(B31)),"접수일을 확인하세요",IF(AND(D31&lt;&gt;"",OR(LEN(D31)&lt;12,LEN(D31)&gt;13,ISERROR(--SUBSTITUTE(D31,"-","")),LEN(SUBSTITUTE(D31,"-",""))&lt;9)),"연락처를 010-0000-0000으로",IF(AND(G31&lt;&gt;"",OR(NOT(ISNUMBER(G31)),N(G31)&lt;0)),"계약 금액을 숫자로",IF(ISNA(MATCH(N31,목록_지금상태,0)),"상태를 목록에서 골라 주세요",IF(AND(OR(N31="계약",N31="공사 중",N31="완료",N31="A/S"),NOT(ISNUMBER(G31))),"계약 금액이 비었어요",IF(AND(ISNUMBER(L31),ISNUMBER(M31),M31&lt;L31),"완공이 착공보다 빨라요",IF(AND(ISNUMBER(G31),H31&gt;G31),"받은 돈이 계약보다 많아요",IF(AND(D31&lt;&gt;"",COUNTIF($D$6:$D$505,D31)&gt;1,COUNTIFS($D$6:$D$505,D31,$E$6:$E$505,E31)&gt;1),"같은 현장이 또 있어요",""))))))))))</f>
        <v/>
      </c>
      <c r="S31">
        <f>IF(A31="","",C31&amp;" "&amp;D31&amp;" "&amp;SUBSTITUTE(D31,"-","")&amp;" "&amp;E31&amp;" "&amp;F31&amp;" "&amp;P31)</f>
        <v/>
      </c>
      <c r="T31">
        <f>IF(OR(A31="",Q31&lt;&gt;"",I31="",N31="상담",N31="견적 보냄",N31="취소"),-1,IF(OR(N31="완료",N31="A/S"),1E+10,0)+N(I31)+ROW()/1E+4)</f>
        <v/>
      </c>
      <c r="U31">
        <f>IF(OR(찾기!$B$3="",A31=""),"",IF(ISNUMBER(SEARCH(TRIM(찾기!$B$3),S31)),ROW(),""))</f>
        <v/>
      </c>
    </row>
    <row r="32">
      <c r="A32" s="19">
        <f>IF(COUNTA(B32:G32,L32:P32)=0,"",ROW()-5)</f>
        <v/>
      </c>
      <c r="B32" s="20" t="n">
        <v>45784</v>
      </c>
      <c r="C32" s="21" t="inlineStr">
        <is>
          <t>강현우</t>
        </is>
      </c>
      <c r="D32" s="21" t="inlineStr">
        <is>
          <t>010-2599-0968</t>
        </is>
      </c>
      <c r="E32" s="21" t="inlineStr">
        <is>
          <t>다정동 새봄빌라 103동</t>
        </is>
      </c>
      <c r="F32" s="21" t="inlineStr">
        <is>
          <t>욕실</t>
        </is>
      </c>
      <c r="G32" s="22" t="n"/>
      <c r="H32" s="23">
        <f>IF(A32="","",SUMIFS(입금_금액,입금_번호,A32,입금_확인,""))</f>
        <v/>
      </c>
      <c r="I32" s="24">
        <f>IF(OR(A32="",NOT(ISNUMBER(G32)),N32="취소"),"",G32-H32)</f>
        <v/>
      </c>
      <c r="J32" s="23">
        <f>IF(A32="","",SUMIFS(지출_금액,지출_번호,A32,지출_확인,""))</f>
        <v/>
      </c>
      <c r="K32" s="23">
        <f>IF(OR(A32="",NOT(ISNUMBER(G32)),J32=0),"",G32-J32)</f>
        <v/>
      </c>
      <c r="L32" s="20" t="n"/>
      <c r="M32" s="20" t="n"/>
      <c r="N32" s="21" t="inlineStr">
        <is>
          <t>상담</t>
        </is>
      </c>
      <c r="O32" s="21" t="inlineStr">
        <is>
          <t>대표</t>
        </is>
      </c>
      <c r="P32" s="21" t="inlineStr">
        <is>
          <t>오전 공사만 가능</t>
        </is>
      </c>
      <c r="Q32" s="25">
        <f>IF(A32="","",IF(AND(C32="",E32=""),"고객이나 현장을 적어 주세요",IF(NOT(ISNUMBER(B32)),"접수일을 확인하세요",IF(AND(D32&lt;&gt;"",OR(LEN(D32)&lt;12,LEN(D32)&gt;13,ISERROR(--SUBSTITUTE(D32,"-","")),LEN(SUBSTITUTE(D32,"-",""))&lt;9)),"연락처를 010-0000-0000으로",IF(AND(G32&lt;&gt;"",OR(NOT(ISNUMBER(G32)),N(G32)&lt;0)),"계약 금액을 숫자로",IF(ISNA(MATCH(N32,목록_지금상태,0)),"상태를 목록에서 골라 주세요",IF(AND(OR(N32="계약",N32="공사 중",N32="완료",N32="A/S"),NOT(ISNUMBER(G32))),"계약 금액이 비었어요",IF(AND(ISNUMBER(L32),ISNUMBER(M32),M32&lt;L32),"완공이 착공보다 빨라요",IF(AND(ISNUMBER(G32),H32&gt;G32),"받은 돈이 계약보다 많아요",IF(AND(D32&lt;&gt;"",COUNTIF($D$6:$D$505,D32)&gt;1,COUNTIFS($D$6:$D$505,D32,$E$6:$E$505,E32)&gt;1),"같은 현장이 또 있어요",""))))))))))</f>
        <v/>
      </c>
      <c r="S32">
        <f>IF(A32="","",C32&amp;" "&amp;D32&amp;" "&amp;SUBSTITUTE(D32,"-","")&amp;" "&amp;E32&amp;" "&amp;F32&amp;" "&amp;P32)</f>
        <v/>
      </c>
      <c r="T32">
        <f>IF(OR(A32="",Q32&lt;&gt;"",I32="",N32="상담",N32="견적 보냄",N32="취소"),-1,IF(OR(N32="완료",N32="A/S"),1E+10,0)+N(I32)+ROW()/1E+4)</f>
        <v/>
      </c>
      <c r="U32">
        <f>IF(OR(찾기!$B$3="",A32=""),"",IF(ISNUMBER(SEARCH(TRIM(찾기!$B$3),S32)),ROW(),""))</f>
        <v/>
      </c>
    </row>
    <row r="33">
      <c r="A33" s="19">
        <f>IF(COUNTA(B33:G33,L33:P33)=0,"",ROW()-5)</f>
        <v/>
      </c>
      <c r="B33" s="20" t="n">
        <v>45788</v>
      </c>
      <c r="C33" s="21" t="inlineStr">
        <is>
          <t>홍동욱</t>
        </is>
      </c>
      <c r="D33" s="21" t="inlineStr">
        <is>
          <t>010-8974-9775</t>
        </is>
      </c>
      <c r="E33" s="21" t="inlineStr">
        <is>
          <t>도담동 숲길마을 3단지 102동</t>
        </is>
      </c>
      <c r="F33" s="21" t="inlineStr">
        <is>
          <t>부분 수리</t>
        </is>
      </c>
      <c r="G33" s="22" t="n">
        <v>750000</v>
      </c>
      <c r="H33" s="23">
        <f>IF(A33="","",SUMIFS(입금_금액,입금_번호,A33,입금_확인,""))</f>
        <v/>
      </c>
      <c r="I33" s="24">
        <f>IF(OR(A33="",NOT(ISNUMBER(G33)),N33="취소"),"",G33-H33)</f>
        <v/>
      </c>
      <c r="J33" s="23">
        <f>IF(A33="","",SUMIFS(지출_금액,지출_번호,A33,지출_확인,""))</f>
        <v/>
      </c>
      <c r="K33" s="23">
        <f>IF(OR(A33="",NOT(ISNUMBER(G33)),J33=0),"",G33-J33)</f>
        <v/>
      </c>
      <c r="L33" s="20" t="n">
        <v>45801</v>
      </c>
      <c r="M33" s="20" t="n">
        <v>45802</v>
      </c>
      <c r="N33" s="21" t="inlineStr">
        <is>
          <t>완료</t>
        </is>
      </c>
      <c r="O33" s="21" t="inlineStr">
        <is>
          <t>대표</t>
        </is>
      </c>
      <c r="P33" s="21" t="inlineStr">
        <is>
          <t>주차 어려움</t>
        </is>
      </c>
      <c r="Q33" s="25">
        <f>IF(A33="","",IF(AND(C33="",E33=""),"고객이나 현장을 적어 주세요",IF(NOT(ISNUMBER(B33)),"접수일을 확인하세요",IF(AND(D33&lt;&gt;"",OR(LEN(D33)&lt;12,LEN(D33)&gt;13,ISERROR(--SUBSTITUTE(D33,"-","")),LEN(SUBSTITUTE(D33,"-",""))&lt;9)),"연락처를 010-0000-0000으로",IF(AND(G33&lt;&gt;"",OR(NOT(ISNUMBER(G33)),N(G33)&lt;0)),"계약 금액을 숫자로",IF(ISNA(MATCH(N33,목록_지금상태,0)),"상태를 목록에서 골라 주세요",IF(AND(OR(N33="계약",N33="공사 중",N33="완료",N33="A/S"),NOT(ISNUMBER(G33))),"계약 금액이 비었어요",IF(AND(ISNUMBER(L33),ISNUMBER(M33),M33&lt;L33),"완공이 착공보다 빨라요",IF(AND(ISNUMBER(G33),H33&gt;G33),"받은 돈이 계약보다 많아요",IF(AND(D33&lt;&gt;"",COUNTIF($D$6:$D$505,D33)&gt;1,COUNTIFS($D$6:$D$505,D33,$E$6:$E$505,E33)&gt;1),"같은 현장이 또 있어요",""))))))))))</f>
        <v/>
      </c>
      <c r="S33">
        <f>IF(A33="","",C33&amp;" "&amp;D33&amp;" "&amp;SUBSTITUTE(D33,"-","")&amp;" "&amp;E33&amp;" "&amp;F33&amp;" "&amp;P33)</f>
        <v/>
      </c>
      <c r="T33">
        <f>IF(OR(A33="",Q33&lt;&gt;"",I33="",N33="상담",N33="견적 보냄",N33="취소"),-1,IF(OR(N33="완료",N33="A/S"),1E+10,0)+N(I33)+ROW()/1E+4)</f>
        <v/>
      </c>
      <c r="U33">
        <f>IF(OR(찾기!$B$3="",A33=""),"",IF(ISNUMBER(SEARCH(TRIM(찾기!$B$3),S33)),ROW(),""))</f>
        <v/>
      </c>
    </row>
    <row r="34">
      <c r="A34" s="19">
        <f>IF(COUNTA(B34:G34,L34:P34)=0,"",ROW()-5)</f>
        <v/>
      </c>
      <c r="B34" s="20" t="n">
        <v>45791</v>
      </c>
      <c r="C34" s="21" t="inlineStr">
        <is>
          <t>윤현우</t>
        </is>
      </c>
      <c r="D34" s="21" t="inlineStr">
        <is>
          <t>010-5196-7204</t>
        </is>
      </c>
      <c r="E34" s="21" t="inlineStr">
        <is>
          <t>새롬동 새봄빌라 105동</t>
        </is>
      </c>
      <c r="F34" s="21" t="inlineStr">
        <is>
          <t>주방</t>
        </is>
      </c>
      <c r="G34" s="22" t="n">
        <v>12260000</v>
      </c>
      <c r="H34" s="23">
        <f>IF(A34="","",SUMIFS(입금_금액,입금_번호,A34,입금_확인,""))</f>
        <v/>
      </c>
      <c r="I34" s="24">
        <f>IF(OR(A34="",NOT(ISNUMBER(G34)),N34="취소"),"",G34-H34)</f>
        <v/>
      </c>
      <c r="J34" s="23">
        <f>IF(A34="","",SUMIFS(지출_금액,지출_번호,A34,지출_확인,""))</f>
        <v/>
      </c>
      <c r="K34" s="23">
        <f>IF(OR(A34="",NOT(ISNUMBER(G34)),J34=0),"",G34-J34)</f>
        <v/>
      </c>
      <c r="L34" s="20" t="n">
        <v>45798</v>
      </c>
      <c r="M34" s="20" t="n">
        <v>45806</v>
      </c>
      <c r="N34" s="21" t="inlineStr">
        <is>
          <t>완료</t>
        </is>
      </c>
      <c r="O34" s="21" t="inlineStr">
        <is>
          <t>김 실장</t>
        </is>
      </c>
      <c r="P34" s="21" t="n"/>
      <c r="Q34" s="25">
        <f>IF(A34="","",IF(AND(C34="",E34=""),"고객이나 현장을 적어 주세요",IF(NOT(ISNUMBER(B34)),"접수일을 확인하세요",IF(AND(D34&lt;&gt;"",OR(LEN(D34)&lt;12,LEN(D34)&gt;13,ISERROR(--SUBSTITUTE(D34,"-","")),LEN(SUBSTITUTE(D34,"-",""))&lt;9)),"연락처를 010-0000-0000으로",IF(AND(G34&lt;&gt;"",OR(NOT(ISNUMBER(G34)),N(G34)&lt;0)),"계약 금액을 숫자로",IF(ISNA(MATCH(N34,목록_지금상태,0)),"상태를 목록에서 골라 주세요",IF(AND(OR(N34="계약",N34="공사 중",N34="완료",N34="A/S"),NOT(ISNUMBER(G34))),"계약 금액이 비었어요",IF(AND(ISNUMBER(L34),ISNUMBER(M34),M34&lt;L34),"완공이 착공보다 빨라요",IF(AND(ISNUMBER(G34),H34&gt;G34),"받은 돈이 계약보다 많아요",IF(AND(D34&lt;&gt;"",COUNTIF($D$6:$D$505,D34)&gt;1,COUNTIFS($D$6:$D$505,D34,$E$6:$E$505,E34)&gt;1),"같은 현장이 또 있어요",""))))))))))</f>
        <v/>
      </c>
      <c r="S34">
        <f>IF(A34="","",C34&amp;" "&amp;D34&amp;" "&amp;SUBSTITUTE(D34,"-","")&amp;" "&amp;E34&amp;" "&amp;F34&amp;" "&amp;P34)</f>
        <v/>
      </c>
      <c r="T34">
        <f>IF(OR(A34="",Q34&lt;&gt;"",I34="",N34="상담",N34="견적 보냄",N34="취소"),-1,IF(OR(N34="완료",N34="A/S"),1E+10,0)+N(I34)+ROW()/1E+4)</f>
        <v/>
      </c>
      <c r="U34">
        <f>IF(OR(찾기!$B$3="",A34=""),"",IF(ISNUMBER(SEARCH(TRIM(찾기!$B$3),S34)),ROW(),""))</f>
        <v/>
      </c>
    </row>
    <row r="35">
      <c r="A35" s="19">
        <f>IF(COUNTA(B35:G35,L35:P35)=0,"",ROW()-5)</f>
        <v/>
      </c>
      <c r="B35" s="20" t="n">
        <v>45793</v>
      </c>
      <c r="C35" s="21" t="inlineStr">
        <is>
          <t>황진영</t>
        </is>
      </c>
      <c r="D35" s="21" t="inlineStr">
        <is>
          <t>010-4853-2584</t>
        </is>
      </c>
      <c r="E35" s="21" t="inlineStr">
        <is>
          <t>새롬동 한빛아파트 101동</t>
        </is>
      </c>
      <c r="F35" s="21" t="inlineStr">
        <is>
          <t>도배·장판</t>
        </is>
      </c>
      <c r="G35" s="22" t="n">
        <v>3340000</v>
      </c>
      <c r="H35" s="23">
        <f>IF(A35="","",SUMIFS(입금_금액,입금_번호,A35,입금_확인,""))</f>
        <v/>
      </c>
      <c r="I35" s="24">
        <f>IF(OR(A35="",NOT(ISNUMBER(G35)),N35="취소"),"",G35-H35)</f>
        <v/>
      </c>
      <c r="J35" s="23">
        <f>IF(A35="","",SUMIFS(지출_금액,지출_번호,A35,지출_확인,""))</f>
        <v/>
      </c>
      <c r="K35" s="23">
        <f>IF(OR(A35="",NOT(ISNUMBER(G35)),J35=0),"",G35-J35)</f>
        <v/>
      </c>
      <c r="L35" s="20" t="n">
        <v>45814</v>
      </c>
      <c r="M35" s="20" t="n">
        <v>45817</v>
      </c>
      <c r="N35" s="21" t="inlineStr">
        <is>
          <t>완료</t>
        </is>
      </c>
      <c r="O35" s="21" t="inlineStr">
        <is>
          <t>대표</t>
        </is>
      </c>
      <c r="P35" s="21" t="n"/>
      <c r="Q35" s="25">
        <f>IF(A35="","",IF(AND(C35="",E35=""),"고객이나 현장을 적어 주세요",IF(NOT(ISNUMBER(B35)),"접수일을 확인하세요",IF(AND(D35&lt;&gt;"",OR(LEN(D35)&lt;12,LEN(D35)&gt;13,ISERROR(--SUBSTITUTE(D35,"-","")),LEN(SUBSTITUTE(D35,"-",""))&lt;9)),"연락처를 010-0000-0000으로",IF(AND(G35&lt;&gt;"",OR(NOT(ISNUMBER(G35)),N(G35)&lt;0)),"계약 금액을 숫자로",IF(ISNA(MATCH(N35,목록_지금상태,0)),"상태를 목록에서 골라 주세요",IF(AND(OR(N35="계약",N35="공사 중",N35="완료",N35="A/S"),NOT(ISNUMBER(G35))),"계약 금액이 비었어요",IF(AND(ISNUMBER(L35),ISNUMBER(M35),M35&lt;L35),"완공이 착공보다 빨라요",IF(AND(ISNUMBER(G35),H35&gt;G35),"받은 돈이 계약보다 많아요",IF(AND(D35&lt;&gt;"",COUNTIF($D$6:$D$505,D35)&gt;1,COUNTIFS($D$6:$D$505,D35,$E$6:$E$505,E35)&gt;1),"같은 현장이 또 있어요",""))))))))))</f>
        <v/>
      </c>
      <c r="S35">
        <f>IF(A35="","",C35&amp;" "&amp;D35&amp;" "&amp;SUBSTITUTE(D35,"-","")&amp;" "&amp;E35&amp;" "&amp;F35&amp;" "&amp;P35)</f>
        <v/>
      </c>
      <c r="T35">
        <f>IF(OR(A35="",Q35&lt;&gt;"",I35="",N35="상담",N35="견적 보냄",N35="취소"),-1,IF(OR(N35="완료",N35="A/S"),1E+10,0)+N(I35)+ROW()/1E+4)</f>
        <v/>
      </c>
      <c r="U35">
        <f>IF(OR(찾기!$B$3="",A35=""),"",IF(ISNUMBER(SEARCH(TRIM(찾기!$B$3),S35)),ROW(),""))</f>
        <v/>
      </c>
    </row>
    <row r="36">
      <c r="A36" s="19">
        <f>IF(COUNTA(B36:G36,L36:P36)=0,"",ROW()-5)</f>
        <v/>
      </c>
      <c r="B36" s="20" t="n">
        <v>45796</v>
      </c>
      <c r="C36" s="21" t="inlineStr">
        <is>
          <t>장은지</t>
        </is>
      </c>
      <c r="D36" s="21" t="inlineStr">
        <is>
          <t>010-9675-8268</t>
        </is>
      </c>
      <c r="E36" s="21" t="inlineStr">
        <is>
          <t>다정동 새봄빌라 114동</t>
        </is>
      </c>
      <c r="F36" s="21" t="inlineStr">
        <is>
          <t>도배·장판</t>
        </is>
      </c>
      <c r="G36" s="22" t="n">
        <v>2650000</v>
      </c>
      <c r="H36" s="23">
        <f>IF(A36="","",SUMIFS(입금_금액,입금_번호,A36,입금_확인,""))</f>
        <v/>
      </c>
      <c r="I36" s="24">
        <f>IF(OR(A36="",NOT(ISNUMBER(G36)),N36="취소"),"",G36-H36)</f>
        <v/>
      </c>
      <c r="J36" s="23">
        <f>IF(A36="","",SUMIFS(지출_금액,지출_번호,A36,지출_확인,""))</f>
        <v/>
      </c>
      <c r="K36" s="23">
        <f>IF(OR(A36="",NOT(ISNUMBER(G36)),J36=0),"",G36-J36)</f>
        <v/>
      </c>
      <c r="L36" s="20" t="n">
        <v>45803</v>
      </c>
      <c r="M36" s="20" t="n">
        <v>45809</v>
      </c>
      <c r="N36" s="21" t="inlineStr">
        <is>
          <t>완료</t>
        </is>
      </c>
      <c r="O36" s="21" t="inlineStr">
        <is>
          <t>김 실장</t>
        </is>
      </c>
      <c r="P36" s="21" t="inlineStr">
        <is>
          <t>지인 소개</t>
        </is>
      </c>
      <c r="Q36" s="25">
        <f>IF(A36="","",IF(AND(C36="",E36=""),"고객이나 현장을 적어 주세요",IF(NOT(ISNUMBER(B36)),"접수일을 확인하세요",IF(AND(D36&lt;&gt;"",OR(LEN(D36)&lt;12,LEN(D36)&gt;13,ISERROR(--SUBSTITUTE(D36,"-","")),LEN(SUBSTITUTE(D36,"-",""))&lt;9)),"연락처를 010-0000-0000으로",IF(AND(G36&lt;&gt;"",OR(NOT(ISNUMBER(G36)),N(G36)&lt;0)),"계약 금액을 숫자로",IF(ISNA(MATCH(N36,목록_지금상태,0)),"상태를 목록에서 골라 주세요",IF(AND(OR(N36="계약",N36="공사 중",N36="완료",N36="A/S"),NOT(ISNUMBER(G36))),"계약 금액이 비었어요",IF(AND(ISNUMBER(L36),ISNUMBER(M36),M36&lt;L36),"완공이 착공보다 빨라요",IF(AND(ISNUMBER(G36),H36&gt;G36),"받은 돈이 계약보다 많아요",IF(AND(D36&lt;&gt;"",COUNTIF($D$6:$D$505,D36)&gt;1,COUNTIFS($D$6:$D$505,D36,$E$6:$E$505,E36)&gt;1),"같은 현장이 또 있어요",""))))))))))</f>
        <v/>
      </c>
      <c r="S36">
        <f>IF(A36="","",C36&amp;" "&amp;D36&amp;" "&amp;SUBSTITUTE(D36,"-","")&amp;" "&amp;E36&amp;" "&amp;F36&amp;" "&amp;P36)</f>
        <v/>
      </c>
      <c r="T36">
        <f>IF(OR(A36="",Q36&lt;&gt;"",I36="",N36="상담",N36="견적 보냄",N36="취소"),-1,IF(OR(N36="완료",N36="A/S"),1E+10,0)+N(I36)+ROW()/1E+4)</f>
        <v/>
      </c>
      <c r="U36">
        <f>IF(OR(찾기!$B$3="",A36=""),"",IF(ISNUMBER(SEARCH(TRIM(찾기!$B$3),S36)),ROW(),""))</f>
        <v/>
      </c>
    </row>
    <row r="37">
      <c r="A37" s="19">
        <f>IF(COUNTA(B37:G37,L37:P37)=0,"",ROW()-5)</f>
        <v/>
      </c>
      <c r="B37" s="20" t="n">
        <v>45797</v>
      </c>
      <c r="C37" s="21" t="inlineStr">
        <is>
          <t>홍도현</t>
        </is>
      </c>
      <c r="D37" s="21" t="inlineStr">
        <is>
          <t>010-7966-5126</t>
        </is>
      </c>
      <c r="E37" s="21" t="inlineStr">
        <is>
          <t>한솔동 새봄빌라 107동</t>
        </is>
      </c>
      <c r="F37" s="21" t="inlineStr">
        <is>
          <t>부분 수리</t>
        </is>
      </c>
      <c r="G37" s="22" t="n">
        <v>450000</v>
      </c>
      <c r="H37" s="23">
        <f>IF(A37="","",SUMIFS(입금_금액,입금_번호,A37,입금_확인,""))</f>
        <v/>
      </c>
      <c r="I37" s="24">
        <f>IF(OR(A37="",NOT(ISNUMBER(G37)),N37="취소"),"",G37-H37)</f>
        <v/>
      </c>
      <c r="J37" s="23">
        <f>IF(A37="","",SUMIFS(지출_금액,지출_번호,A37,지출_확인,""))</f>
        <v/>
      </c>
      <c r="K37" s="23">
        <f>IF(OR(A37="",NOT(ISNUMBER(G37)),J37=0),"",G37-J37)</f>
        <v/>
      </c>
      <c r="L37" s="20" t="n">
        <v>45817</v>
      </c>
      <c r="M37" s="20" t="n">
        <v>45819</v>
      </c>
      <c r="N37" s="21" t="inlineStr">
        <is>
          <t>완료</t>
        </is>
      </c>
      <c r="O37" s="21" t="inlineStr">
        <is>
          <t>박 팀장</t>
        </is>
      </c>
      <c r="P37" s="21" t="inlineStr">
        <is>
          <t>블로그 보고 연락</t>
        </is>
      </c>
      <c r="Q37" s="25">
        <f>IF(A37="","",IF(AND(C37="",E37=""),"고객이나 현장을 적어 주세요",IF(NOT(ISNUMBER(B37)),"접수일을 확인하세요",IF(AND(D37&lt;&gt;"",OR(LEN(D37)&lt;12,LEN(D37)&gt;13,ISERROR(--SUBSTITUTE(D37,"-","")),LEN(SUBSTITUTE(D37,"-",""))&lt;9)),"연락처를 010-0000-0000으로",IF(AND(G37&lt;&gt;"",OR(NOT(ISNUMBER(G37)),N(G37)&lt;0)),"계약 금액을 숫자로",IF(ISNA(MATCH(N37,목록_지금상태,0)),"상태를 목록에서 골라 주세요",IF(AND(OR(N37="계약",N37="공사 중",N37="완료",N37="A/S"),NOT(ISNUMBER(G37))),"계약 금액이 비었어요",IF(AND(ISNUMBER(L37),ISNUMBER(M37),M37&lt;L37),"완공이 착공보다 빨라요",IF(AND(ISNUMBER(G37),H37&gt;G37),"받은 돈이 계약보다 많아요",IF(AND(D37&lt;&gt;"",COUNTIF($D$6:$D$505,D37)&gt;1,COUNTIFS($D$6:$D$505,D37,$E$6:$E$505,E37)&gt;1),"같은 현장이 또 있어요",""))))))))))</f>
        <v/>
      </c>
      <c r="S37">
        <f>IF(A37="","",C37&amp;" "&amp;D37&amp;" "&amp;SUBSTITUTE(D37,"-","")&amp;" "&amp;E37&amp;" "&amp;F37&amp;" "&amp;P37)</f>
        <v/>
      </c>
      <c r="T37">
        <f>IF(OR(A37="",Q37&lt;&gt;"",I37="",N37="상담",N37="견적 보냄",N37="취소"),-1,IF(OR(N37="완료",N37="A/S"),1E+10,0)+N(I37)+ROW()/1E+4)</f>
        <v/>
      </c>
      <c r="U37">
        <f>IF(OR(찾기!$B$3="",A37=""),"",IF(ISNUMBER(SEARCH(TRIM(찾기!$B$3),S37)),ROW(),""))</f>
        <v/>
      </c>
    </row>
    <row r="38">
      <c r="A38" s="19">
        <f>IF(COUNTA(B38:G38,L38:P38)=0,"",ROW()-5)</f>
        <v/>
      </c>
      <c r="B38" s="20" t="n">
        <v>45798</v>
      </c>
      <c r="C38" s="21" t="inlineStr">
        <is>
          <t>오수진</t>
        </is>
      </c>
      <c r="D38" s="21" t="inlineStr">
        <is>
          <t>010-5406-2415</t>
        </is>
      </c>
      <c r="E38" s="21" t="inlineStr">
        <is>
          <t>새롬동 누리타운 103동</t>
        </is>
      </c>
      <c r="F38" s="21" t="inlineStr">
        <is>
          <t>도배·장판</t>
        </is>
      </c>
      <c r="G38" s="22" t="n">
        <v>2240000</v>
      </c>
      <c r="H38" s="23">
        <f>IF(A38="","",SUMIFS(입금_금액,입금_번호,A38,입금_확인,""))</f>
        <v/>
      </c>
      <c r="I38" s="24">
        <f>IF(OR(A38="",NOT(ISNUMBER(G38)),N38="취소"),"",G38-H38)</f>
        <v/>
      </c>
      <c r="J38" s="23">
        <f>IF(A38="","",SUMIFS(지출_금액,지출_번호,A38,지출_확인,""))</f>
        <v/>
      </c>
      <c r="K38" s="23">
        <f>IF(OR(A38="",NOT(ISNUMBER(G38)),J38=0),"",G38-J38)</f>
        <v/>
      </c>
      <c r="L38" s="20" t="n">
        <v>45809</v>
      </c>
      <c r="M38" s="20" t="n">
        <v>45812</v>
      </c>
      <c r="N38" s="21" t="inlineStr">
        <is>
          <t>완료</t>
        </is>
      </c>
      <c r="O38" s="21" t="inlineStr">
        <is>
          <t>김 실장</t>
        </is>
      </c>
      <c r="P38" s="21" t="inlineStr">
        <is>
          <t>지인 소개</t>
        </is>
      </c>
      <c r="Q38" s="25">
        <f>IF(A38="","",IF(AND(C38="",E38=""),"고객이나 현장을 적어 주세요",IF(NOT(ISNUMBER(B38)),"접수일을 확인하세요",IF(AND(D38&lt;&gt;"",OR(LEN(D38)&lt;12,LEN(D38)&gt;13,ISERROR(--SUBSTITUTE(D38,"-","")),LEN(SUBSTITUTE(D38,"-",""))&lt;9)),"연락처를 010-0000-0000으로",IF(AND(G38&lt;&gt;"",OR(NOT(ISNUMBER(G38)),N(G38)&lt;0)),"계약 금액을 숫자로",IF(ISNA(MATCH(N38,목록_지금상태,0)),"상태를 목록에서 골라 주세요",IF(AND(OR(N38="계약",N38="공사 중",N38="완료",N38="A/S"),NOT(ISNUMBER(G38))),"계약 금액이 비었어요",IF(AND(ISNUMBER(L38),ISNUMBER(M38),M38&lt;L38),"완공이 착공보다 빨라요",IF(AND(ISNUMBER(G38),H38&gt;G38),"받은 돈이 계약보다 많아요",IF(AND(D38&lt;&gt;"",COUNTIF($D$6:$D$505,D38)&gt;1,COUNTIFS($D$6:$D$505,D38,$E$6:$E$505,E38)&gt;1),"같은 현장이 또 있어요",""))))))))))</f>
        <v/>
      </c>
      <c r="S38">
        <f>IF(A38="","",C38&amp;" "&amp;D38&amp;" "&amp;SUBSTITUTE(D38,"-","")&amp;" "&amp;E38&amp;" "&amp;F38&amp;" "&amp;P38)</f>
        <v/>
      </c>
      <c r="T38">
        <f>IF(OR(A38="",Q38&lt;&gt;"",I38="",N38="상담",N38="견적 보냄",N38="취소"),-1,IF(OR(N38="완료",N38="A/S"),1E+10,0)+N(I38)+ROW()/1E+4)</f>
        <v/>
      </c>
      <c r="U38">
        <f>IF(OR(찾기!$B$3="",A38=""),"",IF(ISNUMBER(SEARCH(TRIM(찾기!$B$3),S38)),ROW(),""))</f>
        <v/>
      </c>
    </row>
    <row r="39">
      <c r="A39" s="19">
        <f>IF(COUNTA(B39:G39,L39:P39)=0,"",ROW()-5)</f>
        <v/>
      </c>
      <c r="B39" s="20" t="n">
        <v>45799</v>
      </c>
      <c r="C39" s="21" t="inlineStr">
        <is>
          <t>안태호</t>
        </is>
      </c>
      <c r="D39" s="21" t="inlineStr">
        <is>
          <t>010-5752-8274</t>
        </is>
      </c>
      <c r="E39" s="21" t="inlineStr">
        <is>
          <t>보람동 푸른마을 5단지 106동</t>
        </is>
      </c>
      <c r="F39" s="21" t="inlineStr">
        <is>
          <t>욕실</t>
        </is>
      </c>
      <c r="G39" s="22" t="n">
        <v>7890000</v>
      </c>
      <c r="H39" s="23">
        <f>IF(A39="","",SUMIFS(입금_금액,입금_번호,A39,입금_확인,""))</f>
        <v/>
      </c>
      <c r="I39" s="24">
        <f>IF(OR(A39="",NOT(ISNUMBER(G39)),N39="취소"),"",G39-H39)</f>
        <v/>
      </c>
      <c r="J39" s="23">
        <f>IF(A39="","",SUMIFS(지출_금액,지출_번호,A39,지출_확인,""))</f>
        <v/>
      </c>
      <c r="K39" s="23">
        <f>IF(OR(A39="",NOT(ISNUMBER(G39)),J39=0),"",G39-J39)</f>
        <v/>
      </c>
      <c r="L39" s="20" t="n">
        <v>45826</v>
      </c>
      <c r="M39" s="20" t="n">
        <v>45832</v>
      </c>
      <c r="N39" s="21" t="inlineStr">
        <is>
          <t>완료</t>
        </is>
      </c>
      <c r="O39" s="21" t="inlineStr">
        <is>
          <t>박 팀장</t>
        </is>
      </c>
      <c r="P39" s="21" t="inlineStr">
        <is>
          <t>지인 소개</t>
        </is>
      </c>
      <c r="Q39" s="25">
        <f>IF(A39="","",IF(AND(C39="",E39=""),"고객이나 현장을 적어 주세요",IF(NOT(ISNUMBER(B39)),"접수일을 확인하세요",IF(AND(D39&lt;&gt;"",OR(LEN(D39)&lt;12,LEN(D39)&gt;13,ISERROR(--SUBSTITUTE(D39,"-","")),LEN(SUBSTITUTE(D39,"-",""))&lt;9)),"연락처를 010-0000-0000으로",IF(AND(G39&lt;&gt;"",OR(NOT(ISNUMBER(G39)),N(G39)&lt;0)),"계약 금액을 숫자로",IF(ISNA(MATCH(N39,목록_지금상태,0)),"상태를 목록에서 골라 주세요",IF(AND(OR(N39="계약",N39="공사 중",N39="완료",N39="A/S"),NOT(ISNUMBER(G39))),"계약 금액이 비었어요",IF(AND(ISNUMBER(L39),ISNUMBER(M39),M39&lt;L39),"완공이 착공보다 빨라요",IF(AND(ISNUMBER(G39),H39&gt;G39),"받은 돈이 계약보다 많아요",IF(AND(D39&lt;&gt;"",COUNTIF($D$6:$D$505,D39)&gt;1,COUNTIFS($D$6:$D$505,D39,$E$6:$E$505,E39)&gt;1),"같은 현장이 또 있어요",""))))))))))</f>
        <v/>
      </c>
      <c r="S39">
        <f>IF(A39="","",C39&amp;" "&amp;D39&amp;" "&amp;SUBSTITUTE(D39,"-","")&amp;" "&amp;E39&amp;" "&amp;F39&amp;" "&amp;P39)</f>
        <v/>
      </c>
      <c r="T39">
        <f>IF(OR(A39="",Q39&lt;&gt;"",I39="",N39="상담",N39="견적 보냄",N39="취소"),-1,IF(OR(N39="완료",N39="A/S"),1E+10,0)+N(I39)+ROW()/1E+4)</f>
        <v/>
      </c>
      <c r="U39">
        <f>IF(OR(찾기!$B$3="",A39=""),"",IF(ISNUMBER(SEARCH(TRIM(찾기!$B$3),S39)),ROW(),""))</f>
        <v/>
      </c>
    </row>
    <row r="40">
      <c r="A40" s="19">
        <f>IF(COUNTA(B40:G40,L40:P40)=0,"",ROW()-5)</f>
        <v/>
      </c>
      <c r="B40" s="20" t="n">
        <v>45801</v>
      </c>
      <c r="C40" s="21" t="inlineStr">
        <is>
          <t>강민지</t>
        </is>
      </c>
      <c r="D40" s="21" t="inlineStr">
        <is>
          <t>010-2018-9769</t>
        </is>
      </c>
      <c r="E40" s="21" t="inlineStr">
        <is>
          <t>가람동 강변힐 2차 114동</t>
        </is>
      </c>
      <c r="F40" s="21" t="inlineStr">
        <is>
          <t>도배·장판</t>
        </is>
      </c>
      <c r="G40" s="22" t="n"/>
      <c r="H40" s="23">
        <f>IF(A40="","",SUMIFS(입금_금액,입금_번호,A40,입금_확인,""))</f>
        <v/>
      </c>
      <c r="I40" s="24">
        <f>IF(OR(A40="",NOT(ISNUMBER(G40)),N40="취소"),"",G40-H40)</f>
        <v/>
      </c>
      <c r="J40" s="23">
        <f>IF(A40="","",SUMIFS(지출_금액,지출_번호,A40,지출_확인,""))</f>
        <v/>
      </c>
      <c r="K40" s="23">
        <f>IF(OR(A40="",NOT(ISNUMBER(G40)),J40=0),"",G40-J40)</f>
        <v/>
      </c>
      <c r="L40" s="20" t="n"/>
      <c r="M40" s="20" t="n"/>
      <c r="N40" s="21" t="inlineStr">
        <is>
          <t>상담</t>
        </is>
      </c>
      <c r="O40" s="21" t="inlineStr">
        <is>
          <t>박 팀장</t>
        </is>
      </c>
      <c r="P40" s="21" t="inlineStr">
        <is>
          <t>엘리베이터 예약 필요</t>
        </is>
      </c>
      <c r="Q40" s="25">
        <f>IF(A40="","",IF(AND(C40="",E40=""),"고객이나 현장을 적어 주세요",IF(NOT(ISNUMBER(B40)),"접수일을 확인하세요",IF(AND(D40&lt;&gt;"",OR(LEN(D40)&lt;12,LEN(D40)&gt;13,ISERROR(--SUBSTITUTE(D40,"-","")),LEN(SUBSTITUTE(D40,"-",""))&lt;9)),"연락처를 010-0000-0000으로",IF(AND(G40&lt;&gt;"",OR(NOT(ISNUMBER(G40)),N(G40)&lt;0)),"계약 금액을 숫자로",IF(ISNA(MATCH(N40,목록_지금상태,0)),"상태를 목록에서 골라 주세요",IF(AND(OR(N40="계약",N40="공사 중",N40="완료",N40="A/S"),NOT(ISNUMBER(G40))),"계약 금액이 비었어요",IF(AND(ISNUMBER(L40),ISNUMBER(M40),M40&lt;L40),"완공이 착공보다 빨라요",IF(AND(ISNUMBER(G40),H40&gt;G40),"받은 돈이 계약보다 많아요",IF(AND(D40&lt;&gt;"",COUNTIF($D$6:$D$505,D40)&gt;1,COUNTIFS($D$6:$D$505,D40,$E$6:$E$505,E40)&gt;1),"같은 현장이 또 있어요",""))))))))))</f>
        <v/>
      </c>
      <c r="S40">
        <f>IF(A40="","",C40&amp;" "&amp;D40&amp;" "&amp;SUBSTITUTE(D40,"-","")&amp;" "&amp;E40&amp;" "&amp;F40&amp;" "&amp;P40)</f>
        <v/>
      </c>
      <c r="T40">
        <f>IF(OR(A40="",Q40&lt;&gt;"",I40="",N40="상담",N40="견적 보냄",N40="취소"),-1,IF(OR(N40="완료",N40="A/S"),1E+10,0)+N(I40)+ROW()/1E+4)</f>
        <v/>
      </c>
      <c r="U40">
        <f>IF(OR(찾기!$B$3="",A40=""),"",IF(ISNUMBER(SEARCH(TRIM(찾기!$B$3),S40)),ROW(),""))</f>
        <v/>
      </c>
    </row>
    <row r="41">
      <c r="A41" s="19">
        <f>IF(COUNTA(B41:G41,L41:P41)=0,"",ROW()-5)</f>
        <v/>
      </c>
      <c r="B41" s="20" t="n">
        <v>45802</v>
      </c>
      <c r="C41" s="21" t="inlineStr">
        <is>
          <t>정재원</t>
        </is>
      </c>
      <c r="D41" s="21" t="inlineStr">
        <is>
          <t>010-6298-1807</t>
        </is>
      </c>
      <c r="E41" s="21" t="inlineStr">
        <is>
          <t>보람동 새봄빌라 113동</t>
        </is>
      </c>
      <c r="F41" s="21" t="inlineStr">
        <is>
          <t>부분 수리</t>
        </is>
      </c>
      <c r="G41" s="22" t="n"/>
      <c r="H41" s="23">
        <f>IF(A41="","",SUMIFS(입금_금액,입금_번호,A41,입금_확인,""))</f>
        <v/>
      </c>
      <c r="I41" s="24">
        <f>IF(OR(A41="",NOT(ISNUMBER(G41)),N41="취소"),"",G41-H41)</f>
        <v/>
      </c>
      <c r="J41" s="23">
        <f>IF(A41="","",SUMIFS(지출_금액,지출_번호,A41,지출_확인,""))</f>
        <v/>
      </c>
      <c r="K41" s="23">
        <f>IF(OR(A41="",NOT(ISNUMBER(G41)),J41=0),"",G41-J41)</f>
        <v/>
      </c>
      <c r="L41" s="20" t="n"/>
      <c r="M41" s="20" t="n"/>
      <c r="N41" s="21" t="inlineStr">
        <is>
          <t>취소</t>
        </is>
      </c>
      <c r="O41" s="21" t="inlineStr">
        <is>
          <t>대표</t>
        </is>
      </c>
      <c r="P41" s="21" t="inlineStr">
        <is>
          <t>지인 소개</t>
        </is>
      </c>
      <c r="Q41" s="25">
        <f>IF(A41="","",IF(AND(C41="",E41=""),"고객이나 현장을 적어 주세요",IF(NOT(ISNUMBER(B41)),"접수일을 확인하세요",IF(AND(D41&lt;&gt;"",OR(LEN(D41)&lt;12,LEN(D41)&gt;13,ISERROR(--SUBSTITUTE(D41,"-","")),LEN(SUBSTITUTE(D41,"-",""))&lt;9)),"연락처를 010-0000-0000으로",IF(AND(G41&lt;&gt;"",OR(NOT(ISNUMBER(G41)),N(G41)&lt;0)),"계약 금액을 숫자로",IF(ISNA(MATCH(N41,목록_지금상태,0)),"상태를 목록에서 골라 주세요",IF(AND(OR(N41="계약",N41="공사 중",N41="완료",N41="A/S"),NOT(ISNUMBER(G41))),"계약 금액이 비었어요",IF(AND(ISNUMBER(L41),ISNUMBER(M41),M41&lt;L41),"완공이 착공보다 빨라요",IF(AND(ISNUMBER(G41),H41&gt;G41),"받은 돈이 계약보다 많아요",IF(AND(D41&lt;&gt;"",COUNTIF($D$6:$D$505,D41)&gt;1,COUNTIFS($D$6:$D$505,D41,$E$6:$E$505,E41)&gt;1),"같은 현장이 또 있어요",""))))))))))</f>
        <v/>
      </c>
      <c r="S41">
        <f>IF(A41="","",C41&amp;" "&amp;D41&amp;" "&amp;SUBSTITUTE(D41,"-","")&amp;" "&amp;E41&amp;" "&amp;F41&amp;" "&amp;P41)</f>
        <v/>
      </c>
      <c r="T41">
        <f>IF(OR(A41="",Q41&lt;&gt;"",I41="",N41="상담",N41="견적 보냄",N41="취소"),-1,IF(OR(N41="완료",N41="A/S"),1E+10,0)+N(I41)+ROW()/1E+4)</f>
        <v/>
      </c>
      <c r="U41">
        <f>IF(OR(찾기!$B$3="",A41=""),"",IF(ISNUMBER(SEARCH(TRIM(찾기!$B$3),S41)),ROW(),""))</f>
        <v/>
      </c>
    </row>
    <row r="42">
      <c r="A42" s="19">
        <f>IF(COUNTA(B42:G42,L42:P42)=0,"",ROW()-5)</f>
        <v/>
      </c>
      <c r="B42" s="20" t="n">
        <v>45802</v>
      </c>
      <c r="C42" s="21" t="inlineStr">
        <is>
          <t>윤정민</t>
        </is>
      </c>
      <c r="D42" s="21" t="inlineStr">
        <is>
          <t>010-2256-6755</t>
        </is>
      </c>
      <c r="E42" s="21" t="inlineStr">
        <is>
          <t>다정동 단독주택</t>
        </is>
      </c>
      <c r="F42" s="21" t="inlineStr">
        <is>
          <t>주방</t>
        </is>
      </c>
      <c r="G42" s="22" t="n"/>
      <c r="H42" s="23">
        <f>IF(A42="","",SUMIFS(입금_금액,입금_번호,A42,입금_확인,""))</f>
        <v/>
      </c>
      <c r="I42" s="24">
        <f>IF(OR(A42="",NOT(ISNUMBER(G42)),N42="취소"),"",G42-H42)</f>
        <v/>
      </c>
      <c r="J42" s="23">
        <f>IF(A42="","",SUMIFS(지출_금액,지출_번호,A42,지출_확인,""))</f>
        <v/>
      </c>
      <c r="K42" s="23">
        <f>IF(OR(A42="",NOT(ISNUMBER(G42)),J42=0),"",G42-J42)</f>
        <v/>
      </c>
      <c r="L42" s="20" t="n"/>
      <c r="M42" s="20" t="n"/>
      <c r="N42" s="21" t="inlineStr">
        <is>
          <t>취소</t>
        </is>
      </c>
      <c r="O42" s="21" t="inlineStr">
        <is>
          <t>김 실장</t>
        </is>
      </c>
      <c r="P42" s="21" t="inlineStr">
        <is>
          <t>지인 소개</t>
        </is>
      </c>
      <c r="Q42" s="25">
        <f>IF(A42="","",IF(AND(C42="",E42=""),"고객이나 현장을 적어 주세요",IF(NOT(ISNUMBER(B42)),"접수일을 확인하세요",IF(AND(D42&lt;&gt;"",OR(LEN(D42)&lt;12,LEN(D42)&gt;13,ISERROR(--SUBSTITUTE(D42,"-","")),LEN(SUBSTITUTE(D42,"-",""))&lt;9)),"연락처를 010-0000-0000으로",IF(AND(G42&lt;&gt;"",OR(NOT(ISNUMBER(G42)),N(G42)&lt;0)),"계약 금액을 숫자로",IF(ISNA(MATCH(N42,목록_지금상태,0)),"상태를 목록에서 골라 주세요",IF(AND(OR(N42="계약",N42="공사 중",N42="완료",N42="A/S"),NOT(ISNUMBER(G42))),"계약 금액이 비었어요",IF(AND(ISNUMBER(L42),ISNUMBER(M42),M42&lt;L42),"완공이 착공보다 빨라요",IF(AND(ISNUMBER(G42),H42&gt;G42),"받은 돈이 계약보다 많아요",IF(AND(D42&lt;&gt;"",COUNTIF($D$6:$D$505,D42)&gt;1,COUNTIFS($D$6:$D$505,D42,$E$6:$E$505,E42)&gt;1),"같은 현장이 또 있어요",""))))))))))</f>
        <v/>
      </c>
      <c r="S42">
        <f>IF(A42="","",C42&amp;" "&amp;D42&amp;" "&amp;SUBSTITUTE(D42,"-","")&amp;" "&amp;E42&amp;" "&amp;F42&amp;" "&amp;P42)</f>
        <v/>
      </c>
      <c r="T42">
        <f>IF(OR(A42="",Q42&lt;&gt;"",I42="",N42="상담",N42="견적 보냄",N42="취소"),-1,IF(OR(N42="완료",N42="A/S"),1E+10,0)+N(I42)+ROW()/1E+4)</f>
        <v/>
      </c>
      <c r="U42">
        <f>IF(OR(찾기!$B$3="",A42=""),"",IF(ISNUMBER(SEARCH(TRIM(찾기!$B$3),S42)),ROW(),""))</f>
        <v/>
      </c>
    </row>
    <row r="43">
      <c r="A43" s="19">
        <f>IF(COUNTA(B43:G43,L43:P43)=0,"",ROW()-5)</f>
        <v/>
      </c>
      <c r="B43" s="20" t="n">
        <v>45803</v>
      </c>
      <c r="C43" s="21" t="inlineStr">
        <is>
          <t>신현우</t>
        </is>
      </c>
      <c r="D43" s="21" t="inlineStr">
        <is>
          <t>010-3930-3312</t>
        </is>
      </c>
      <c r="E43" s="21" t="inlineStr">
        <is>
          <t>다정동 솔내아파트 101동</t>
        </is>
      </c>
      <c r="F43" s="21" t="inlineStr">
        <is>
          <t>도배·장판</t>
        </is>
      </c>
      <c r="G43" s="22" t="n">
        <v>1830000</v>
      </c>
      <c r="H43" s="23">
        <f>IF(A43="","",SUMIFS(입금_금액,입금_번호,A43,입금_확인,""))</f>
        <v/>
      </c>
      <c r="I43" s="24">
        <f>IF(OR(A43="",NOT(ISNUMBER(G43)),N43="취소"),"",G43-H43)</f>
        <v/>
      </c>
      <c r="J43" s="23">
        <f>IF(A43="","",SUMIFS(지출_금액,지출_번호,A43,지출_확인,""))</f>
        <v/>
      </c>
      <c r="K43" s="23">
        <f>IF(OR(A43="",NOT(ISNUMBER(G43)),J43=0),"",G43-J43)</f>
        <v/>
      </c>
      <c r="L43" s="20" t="n">
        <v>45816</v>
      </c>
      <c r="M43" s="20" t="n">
        <v>45820</v>
      </c>
      <c r="N43" s="21" t="inlineStr">
        <is>
          <t>완료</t>
        </is>
      </c>
      <c r="O43" s="21" t="inlineStr">
        <is>
          <t>박 팀장</t>
        </is>
      </c>
      <c r="P43" s="21" t="inlineStr">
        <is>
          <t>주차 어려움</t>
        </is>
      </c>
      <c r="Q43" s="25">
        <f>IF(A43="","",IF(AND(C43="",E43=""),"고객이나 현장을 적어 주세요",IF(NOT(ISNUMBER(B43)),"접수일을 확인하세요",IF(AND(D43&lt;&gt;"",OR(LEN(D43)&lt;12,LEN(D43)&gt;13,ISERROR(--SUBSTITUTE(D43,"-","")),LEN(SUBSTITUTE(D43,"-",""))&lt;9)),"연락처를 010-0000-0000으로",IF(AND(G43&lt;&gt;"",OR(NOT(ISNUMBER(G43)),N(G43)&lt;0)),"계약 금액을 숫자로",IF(ISNA(MATCH(N43,목록_지금상태,0)),"상태를 목록에서 골라 주세요",IF(AND(OR(N43="계약",N43="공사 중",N43="완료",N43="A/S"),NOT(ISNUMBER(G43))),"계약 금액이 비었어요",IF(AND(ISNUMBER(L43),ISNUMBER(M43),M43&lt;L43),"완공이 착공보다 빨라요",IF(AND(ISNUMBER(G43),H43&gt;G43),"받은 돈이 계약보다 많아요",IF(AND(D43&lt;&gt;"",COUNTIF($D$6:$D$505,D43)&gt;1,COUNTIFS($D$6:$D$505,D43,$E$6:$E$505,E43)&gt;1),"같은 현장이 또 있어요",""))))))))))</f>
        <v/>
      </c>
      <c r="S43">
        <f>IF(A43="","",C43&amp;" "&amp;D43&amp;" "&amp;SUBSTITUTE(D43,"-","")&amp;" "&amp;E43&amp;" "&amp;F43&amp;" "&amp;P43)</f>
        <v/>
      </c>
      <c r="T43">
        <f>IF(OR(A43="",Q43&lt;&gt;"",I43="",N43="상담",N43="견적 보냄",N43="취소"),-1,IF(OR(N43="완료",N43="A/S"),1E+10,0)+N(I43)+ROW()/1E+4)</f>
        <v/>
      </c>
      <c r="U43">
        <f>IF(OR(찾기!$B$3="",A43=""),"",IF(ISNUMBER(SEARCH(TRIM(찾기!$B$3),S43)),ROW(),""))</f>
        <v/>
      </c>
    </row>
    <row r="44">
      <c r="A44" s="19">
        <f>IF(COUNTA(B44:G44,L44:P44)=0,"",ROW()-5)</f>
        <v/>
      </c>
      <c r="B44" s="20" t="n">
        <v>45805</v>
      </c>
      <c r="C44" s="21" t="inlineStr">
        <is>
          <t>윤동욱</t>
        </is>
      </c>
      <c r="D44" s="21" t="inlineStr">
        <is>
          <t>010-3172-0422</t>
        </is>
      </c>
      <c r="E44" s="21" t="inlineStr">
        <is>
          <t>새롬동 한빛아파트 115동</t>
        </is>
      </c>
      <c r="F44" s="21" t="inlineStr">
        <is>
          <t>도배·장판</t>
        </is>
      </c>
      <c r="G44" s="22" t="n"/>
      <c r="H44" s="23">
        <f>IF(A44="","",SUMIFS(입금_금액,입금_번호,A44,입금_확인,""))</f>
        <v/>
      </c>
      <c r="I44" s="24">
        <f>IF(OR(A44="",NOT(ISNUMBER(G44)),N44="취소"),"",G44-H44)</f>
        <v/>
      </c>
      <c r="J44" s="23">
        <f>IF(A44="","",SUMIFS(지출_금액,지출_번호,A44,지출_확인,""))</f>
        <v/>
      </c>
      <c r="K44" s="23">
        <f>IF(OR(A44="",NOT(ISNUMBER(G44)),J44=0),"",G44-J44)</f>
        <v/>
      </c>
      <c r="L44" s="20" t="n"/>
      <c r="M44" s="20" t="n"/>
      <c r="N44" s="21" t="inlineStr">
        <is>
          <t>취소</t>
        </is>
      </c>
      <c r="O44" s="21" t="inlineStr">
        <is>
          <t>대표</t>
        </is>
      </c>
      <c r="P44" s="21" t="inlineStr">
        <is>
          <t>엘리베이터 예약 필요</t>
        </is>
      </c>
      <c r="Q44" s="25">
        <f>IF(A44="","",IF(AND(C44="",E44=""),"고객이나 현장을 적어 주세요",IF(NOT(ISNUMBER(B44)),"접수일을 확인하세요",IF(AND(D44&lt;&gt;"",OR(LEN(D44)&lt;12,LEN(D44)&gt;13,ISERROR(--SUBSTITUTE(D44,"-","")),LEN(SUBSTITUTE(D44,"-",""))&lt;9)),"연락처를 010-0000-0000으로",IF(AND(G44&lt;&gt;"",OR(NOT(ISNUMBER(G44)),N(G44)&lt;0)),"계약 금액을 숫자로",IF(ISNA(MATCH(N44,목록_지금상태,0)),"상태를 목록에서 골라 주세요",IF(AND(OR(N44="계약",N44="공사 중",N44="완료",N44="A/S"),NOT(ISNUMBER(G44))),"계약 금액이 비었어요",IF(AND(ISNUMBER(L44),ISNUMBER(M44),M44&lt;L44),"완공이 착공보다 빨라요",IF(AND(ISNUMBER(G44),H44&gt;G44),"받은 돈이 계약보다 많아요",IF(AND(D44&lt;&gt;"",COUNTIF($D$6:$D$505,D44)&gt;1,COUNTIFS($D$6:$D$505,D44,$E$6:$E$505,E44)&gt;1),"같은 현장이 또 있어요",""))))))))))</f>
        <v/>
      </c>
      <c r="S44">
        <f>IF(A44="","",C44&amp;" "&amp;D44&amp;" "&amp;SUBSTITUTE(D44,"-","")&amp;" "&amp;E44&amp;" "&amp;F44&amp;" "&amp;P44)</f>
        <v/>
      </c>
      <c r="T44">
        <f>IF(OR(A44="",Q44&lt;&gt;"",I44="",N44="상담",N44="견적 보냄",N44="취소"),-1,IF(OR(N44="완료",N44="A/S"),1E+10,0)+N(I44)+ROW()/1E+4)</f>
        <v/>
      </c>
      <c r="U44">
        <f>IF(OR(찾기!$B$3="",A44=""),"",IF(ISNUMBER(SEARCH(TRIM(찾기!$B$3),S44)),ROW(),""))</f>
        <v/>
      </c>
    </row>
    <row r="45">
      <c r="A45" s="19">
        <f>IF(COUNTA(B45:G45,L45:P45)=0,"",ROW()-5)</f>
        <v/>
      </c>
      <c r="B45" s="20" t="n">
        <v>45807</v>
      </c>
      <c r="C45" s="21" t="inlineStr">
        <is>
          <t>최진영</t>
        </is>
      </c>
      <c r="D45" s="21" t="inlineStr">
        <is>
          <t>010-3161-5960</t>
        </is>
      </c>
      <c r="E45" s="21" t="inlineStr">
        <is>
          <t>한솔동 단독주택</t>
        </is>
      </c>
      <c r="F45" s="21" t="inlineStr">
        <is>
          <t>도배·장판</t>
        </is>
      </c>
      <c r="G45" s="22" t="n"/>
      <c r="H45" s="23">
        <f>IF(A45="","",SUMIFS(입금_금액,입금_번호,A45,입금_확인,""))</f>
        <v/>
      </c>
      <c r="I45" s="24">
        <f>IF(OR(A45="",NOT(ISNUMBER(G45)),N45="취소"),"",G45-H45)</f>
        <v/>
      </c>
      <c r="J45" s="23">
        <f>IF(A45="","",SUMIFS(지출_금액,지출_번호,A45,지출_확인,""))</f>
        <v/>
      </c>
      <c r="K45" s="23">
        <f>IF(OR(A45="",NOT(ISNUMBER(G45)),J45=0),"",G45-J45)</f>
        <v/>
      </c>
      <c r="L45" s="20" t="n"/>
      <c r="M45" s="20" t="n"/>
      <c r="N45" s="21" t="inlineStr">
        <is>
          <t>취소</t>
        </is>
      </c>
      <c r="O45" s="21" t="inlineStr">
        <is>
          <t>김 실장</t>
        </is>
      </c>
      <c r="P45" s="21" t="inlineStr">
        <is>
          <t>지인 소개</t>
        </is>
      </c>
      <c r="Q45" s="25">
        <f>IF(A45="","",IF(AND(C45="",E45=""),"고객이나 현장을 적어 주세요",IF(NOT(ISNUMBER(B45)),"접수일을 확인하세요",IF(AND(D45&lt;&gt;"",OR(LEN(D45)&lt;12,LEN(D45)&gt;13,ISERROR(--SUBSTITUTE(D45,"-","")),LEN(SUBSTITUTE(D45,"-",""))&lt;9)),"연락처를 010-0000-0000으로",IF(AND(G45&lt;&gt;"",OR(NOT(ISNUMBER(G45)),N(G45)&lt;0)),"계약 금액을 숫자로",IF(ISNA(MATCH(N45,목록_지금상태,0)),"상태를 목록에서 골라 주세요",IF(AND(OR(N45="계약",N45="공사 중",N45="완료",N45="A/S"),NOT(ISNUMBER(G45))),"계약 금액이 비었어요",IF(AND(ISNUMBER(L45),ISNUMBER(M45),M45&lt;L45),"완공이 착공보다 빨라요",IF(AND(ISNUMBER(G45),H45&gt;G45),"받은 돈이 계약보다 많아요",IF(AND(D45&lt;&gt;"",COUNTIF($D$6:$D$505,D45)&gt;1,COUNTIFS($D$6:$D$505,D45,$E$6:$E$505,E45)&gt;1),"같은 현장이 또 있어요",""))))))))))</f>
        <v/>
      </c>
      <c r="S45">
        <f>IF(A45="","",C45&amp;" "&amp;D45&amp;" "&amp;SUBSTITUTE(D45,"-","")&amp;" "&amp;E45&amp;" "&amp;F45&amp;" "&amp;P45)</f>
        <v/>
      </c>
      <c r="T45">
        <f>IF(OR(A45="",Q45&lt;&gt;"",I45="",N45="상담",N45="견적 보냄",N45="취소"),-1,IF(OR(N45="완료",N45="A/S"),1E+10,0)+N(I45)+ROW()/1E+4)</f>
        <v/>
      </c>
      <c r="U45">
        <f>IF(OR(찾기!$B$3="",A45=""),"",IF(ISNUMBER(SEARCH(TRIM(찾기!$B$3),S45)),ROW(),""))</f>
        <v/>
      </c>
    </row>
    <row r="46">
      <c r="A46" s="19">
        <f>IF(COUNTA(B46:G46,L46:P46)=0,"",ROW()-5)</f>
        <v/>
      </c>
      <c r="B46" s="20" t="n">
        <v>45807</v>
      </c>
      <c r="C46" s="21" t="inlineStr">
        <is>
          <t>한현우</t>
        </is>
      </c>
      <c r="D46" s="21" t="inlineStr">
        <is>
          <t>010-3113-8907</t>
        </is>
      </c>
      <c r="E46" s="21" t="inlineStr">
        <is>
          <t>보람동 새봄빌라 110동</t>
        </is>
      </c>
      <c r="F46" s="21" t="inlineStr">
        <is>
          <t>욕실</t>
        </is>
      </c>
      <c r="G46" s="22" t="n"/>
      <c r="H46" s="23">
        <f>IF(A46="","",SUMIFS(입금_금액,입금_번호,A46,입금_확인,""))</f>
        <v/>
      </c>
      <c r="I46" s="24">
        <f>IF(OR(A46="",NOT(ISNUMBER(G46)),N46="취소"),"",G46-H46)</f>
        <v/>
      </c>
      <c r="J46" s="23">
        <f>IF(A46="","",SUMIFS(지출_금액,지출_번호,A46,지출_확인,""))</f>
        <v/>
      </c>
      <c r="K46" s="23">
        <f>IF(OR(A46="",NOT(ISNUMBER(G46)),J46=0),"",G46-J46)</f>
        <v/>
      </c>
      <c r="L46" s="20" t="n"/>
      <c r="M46" s="20" t="n"/>
      <c r="N46" s="21" t="inlineStr">
        <is>
          <t>상담</t>
        </is>
      </c>
      <c r="O46" s="21" t="inlineStr">
        <is>
          <t>김 실장</t>
        </is>
      </c>
      <c r="P46" s="21" t="inlineStr">
        <is>
          <t>주차 어려움</t>
        </is>
      </c>
      <c r="Q46" s="25">
        <f>IF(A46="","",IF(AND(C46="",E46=""),"고객이나 현장을 적어 주세요",IF(NOT(ISNUMBER(B46)),"접수일을 확인하세요",IF(AND(D46&lt;&gt;"",OR(LEN(D46)&lt;12,LEN(D46)&gt;13,ISERROR(--SUBSTITUTE(D46,"-","")),LEN(SUBSTITUTE(D46,"-",""))&lt;9)),"연락처를 010-0000-0000으로",IF(AND(G46&lt;&gt;"",OR(NOT(ISNUMBER(G46)),N(G46)&lt;0)),"계약 금액을 숫자로",IF(ISNA(MATCH(N46,목록_지금상태,0)),"상태를 목록에서 골라 주세요",IF(AND(OR(N46="계약",N46="공사 중",N46="완료",N46="A/S"),NOT(ISNUMBER(G46))),"계약 금액이 비었어요",IF(AND(ISNUMBER(L46),ISNUMBER(M46),M46&lt;L46),"완공이 착공보다 빨라요",IF(AND(ISNUMBER(G46),H46&gt;G46),"받은 돈이 계약보다 많아요",IF(AND(D46&lt;&gt;"",COUNTIF($D$6:$D$505,D46)&gt;1,COUNTIFS($D$6:$D$505,D46,$E$6:$E$505,E46)&gt;1),"같은 현장이 또 있어요",""))))))))))</f>
        <v/>
      </c>
      <c r="S46">
        <f>IF(A46="","",C46&amp;" "&amp;D46&amp;" "&amp;SUBSTITUTE(D46,"-","")&amp;" "&amp;E46&amp;" "&amp;F46&amp;" "&amp;P46)</f>
        <v/>
      </c>
      <c r="T46">
        <f>IF(OR(A46="",Q46&lt;&gt;"",I46="",N46="상담",N46="견적 보냄",N46="취소"),-1,IF(OR(N46="완료",N46="A/S"),1E+10,0)+N(I46)+ROW()/1E+4)</f>
        <v/>
      </c>
      <c r="U46">
        <f>IF(OR(찾기!$B$3="",A46=""),"",IF(ISNUMBER(SEARCH(TRIM(찾기!$B$3),S46)),ROW(),""))</f>
        <v/>
      </c>
    </row>
    <row r="47">
      <c r="A47" s="19">
        <f>IF(COUNTA(B47:G47,L47:P47)=0,"",ROW()-5)</f>
        <v/>
      </c>
      <c r="B47" s="20" t="n">
        <v>45808</v>
      </c>
      <c r="C47" s="21" t="inlineStr">
        <is>
          <t>한상철</t>
        </is>
      </c>
      <c r="D47" s="21" t="inlineStr">
        <is>
          <t>010-8614-9564</t>
        </is>
      </c>
      <c r="E47" s="21" t="inlineStr">
        <is>
          <t>보람동 단독주택</t>
        </is>
      </c>
      <c r="F47" s="21" t="inlineStr">
        <is>
          <t>부분 수리</t>
        </is>
      </c>
      <c r="G47" s="22" t="n">
        <v>1450000</v>
      </c>
      <c r="H47" s="23">
        <f>IF(A47="","",SUMIFS(입금_금액,입금_번호,A47,입금_확인,""))</f>
        <v/>
      </c>
      <c r="I47" s="24">
        <f>IF(OR(A47="",NOT(ISNUMBER(G47)),N47="취소"),"",G47-H47)</f>
        <v/>
      </c>
      <c r="J47" s="23">
        <f>IF(A47="","",SUMIFS(지출_금액,지출_번호,A47,지출_확인,""))</f>
        <v/>
      </c>
      <c r="K47" s="23">
        <f>IF(OR(A47="",NOT(ISNUMBER(G47)),J47=0),"",G47-J47)</f>
        <v/>
      </c>
      <c r="L47" s="20" t="n">
        <v>45817</v>
      </c>
      <c r="M47" s="20" t="n">
        <v>45818</v>
      </c>
      <c r="N47" s="21" t="inlineStr">
        <is>
          <t>완료</t>
        </is>
      </c>
      <c r="O47" s="21" t="inlineStr">
        <is>
          <t>박 팀장</t>
        </is>
      </c>
      <c r="P47" s="21" t="n"/>
      <c r="Q47" s="25">
        <f>IF(A47="","",IF(AND(C47="",E47=""),"고객이나 현장을 적어 주세요",IF(NOT(ISNUMBER(B47)),"접수일을 확인하세요",IF(AND(D47&lt;&gt;"",OR(LEN(D47)&lt;12,LEN(D47)&gt;13,ISERROR(--SUBSTITUTE(D47,"-","")),LEN(SUBSTITUTE(D47,"-",""))&lt;9)),"연락처를 010-0000-0000으로",IF(AND(G47&lt;&gt;"",OR(NOT(ISNUMBER(G47)),N(G47)&lt;0)),"계약 금액을 숫자로",IF(ISNA(MATCH(N47,목록_지금상태,0)),"상태를 목록에서 골라 주세요",IF(AND(OR(N47="계약",N47="공사 중",N47="완료",N47="A/S"),NOT(ISNUMBER(G47))),"계약 금액이 비었어요",IF(AND(ISNUMBER(L47),ISNUMBER(M47),M47&lt;L47),"완공이 착공보다 빨라요",IF(AND(ISNUMBER(G47),H47&gt;G47),"받은 돈이 계약보다 많아요",IF(AND(D47&lt;&gt;"",COUNTIF($D$6:$D$505,D47)&gt;1,COUNTIFS($D$6:$D$505,D47,$E$6:$E$505,E47)&gt;1),"같은 현장이 또 있어요",""))))))))))</f>
        <v/>
      </c>
      <c r="S47">
        <f>IF(A47="","",C47&amp;" "&amp;D47&amp;" "&amp;SUBSTITUTE(D47,"-","")&amp;" "&amp;E47&amp;" "&amp;F47&amp;" "&amp;P47)</f>
        <v/>
      </c>
      <c r="T47">
        <f>IF(OR(A47="",Q47&lt;&gt;"",I47="",N47="상담",N47="견적 보냄",N47="취소"),-1,IF(OR(N47="완료",N47="A/S"),1E+10,0)+N(I47)+ROW()/1E+4)</f>
        <v/>
      </c>
      <c r="U47">
        <f>IF(OR(찾기!$B$3="",A47=""),"",IF(ISNUMBER(SEARCH(TRIM(찾기!$B$3),S47)),ROW(),""))</f>
        <v/>
      </c>
    </row>
    <row r="48">
      <c r="A48" s="19">
        <f>IF(COUNTA(B48:G48,L48:P48)=0,"",ROW()-5)</f>
        <v/>
      </c>
      <c r="B48" s="20" t="n">
        <v>45808</v>
      </c>
      <c r="C48" s="21" t="inlineStr">
        <is>
          <t>황수진</t>
        </is>
      </c>
      <c r="D48" s="21" t="inlineStr">
        <is>
          <t>010-6439-3752</t>
        </is>
      </c>
      <c r="E48" s="21" t="inlineStr">
        <is>
          <t>한솔동 한빛아파트 101동</t>
        </is>
      </c>
      <c r="F48" s="21" t="inlineStr">
        <is>
          <t>창호</t>
        </is>
      </c>
      <c r="G48" s="22" t="n">
        <v>5860000</v>
      </c>
      <c r="H48" s="23">
        <f>IF(A48="","",SUMIFS(입금_금액,입금_번호,A48,입금_확인,""))</f>
        <v/>
      </c>
      <c r="I48" s="24">
        <f>IF(OR(A48="",NOT(ISNUMBER(G48)),N48="취소"),"",G48-H48)</f>
        <v/>
      </c>
      <c r="J48" s="23">
        <f>IF(A48="","",SUMIFS(지출_금액,지출_번호,A48,지출_확인,""))</f>
        <v/>
      </c>
      <c r="K48" s="23">
        <f>IF(OR(A48="",NOT(ISNUMBER(G48)),J48=0),"",G48-J48)</f>
        <v/>
      </c>
      <c r="L48" s="20" t="n">
        <v>45821</v>
      </c>
      <c r="M48" s="20" t="n">
        <v>45823</v>
      </c>
      <c r="N48" s="21" t="inlineStr">
        <is>
          <t>완료</t>
        </is>
      </c>
      <c r="O48" s="21" t="inlineStr">
        <is>
          <t>대표</t>
        </is>
      </c>
      <c r="P48" s="21" t="inlineStr">
        <is>
          <t>엘리베이터 예약 필요</t>
        </is>
      </c>
      <c r="Q48" s="25">
        <f>IF(A48="","",IF(AND(C48="",E48=""),"고객이나 현장을 적어 주세요",IF(NOT(ISNUMBER(B48)),"접수일을 확인하세요",IF(AND(D48&lt;&gt;"",OR(LEN(D48)&lt;12,LEN(D48)&gt;13,ISERROR(--SUBSTITUTE(D48,"-","")),LEN(SUBSTITUTE(D48,"-",""))&lt;9)),"연락처를 010-0000-0000으로",IF(AND(G48&lt;&gt;"",OR(NOT(ISNUMBER(G48)),N(G48)&lt;0)),"계약 금액을 숫자로",IF(ISNA(MATCH(N48,목록_지금상태,0)),"상태를 목록에서 골라 주세요",IF(AND(OR(N48="계약",N48="공사 중",N48="완료",N48="A/S"),NOT(ISNUMBER(G48))),"계약 금액이 비었어요",IF(AND(ISNUMBER(L48),ISNUMBER(M48),M48&lt;L48),"완공이 착공보다 빨라요",IF(AND(ISNUMBER(G48),H48&gt;G48),"받은 돈이 계약보다 많아요",IF(AND(D48&lt;&gt;"",COUNTIF($D$6:$D$505,D48)&gt;1,COUNTIFS($D$6:$D$505,D48,$E$6:$E$505,E48)&gt;1),"같은 현장이 또 있어요",""))))))))))</f>
        <v/>
      </c>
      <c r="S48">
        <f>IF(A48="","",C48&amp;" "&amp;D48&amp;" "&amp;SUBSTITUTE(D48,"-","")&amp;" "&amp;E48&amp;" "&amp;F48&amp;" "&amp;P48)</f>
        <v/>
      </c>
      <c r="T48">
        <f>IF(OR(A48="",Q48&lt;&gt;"",I48="",N48="상담",N48="견적 보냄",N48="취소"),-1,IF(OR(N48="완료",N48="A/S"),1E+10,0)+N(I48)+ROW()/1E+4)</f>
        <v/>
      </c>
      <c r="U48">
        <f>IF(OR(찾기!$B$3="",A48=""),"",IF(ISNUMBER(SEARCH(TRIM(찾기!$B$3),S48)),ROW(),""))</f>
        <v/>
      </c>
    </row>
    <row r="49">
      <c r="A49" s="19">
        <f>IF(COUNTA(B49:G49,L49:P49)=0,"",ROW()-5)</f>
        <v/>
      </c>
      <c r="B49" s="20" t="n">
        <v>45810</v>
      </c>
      <c r="C49" s="21" t="inlineStr">
        <is>
          <t>류상철</t>
        </is>
      </c>
      <c r="D49" s="21" t="inlineStr">
        <is>
          <t>010-6175-0519</t>
        </is>
      </c>
      <c r="E49" s="21" t="inlineStr">
        <is>
          <t>한솔동 단독주택</t>
        </is>
      </c>
      <c r="F49" s="21" t="inlineStr">
        <is>
          <t>부분 수리</t>
        </is>
      </c>
      <c r="G49" s="22" t="n">
        <v>1170000</v>
      </c>
      <c r="H49" s="23">
        <f>IF(A49="","",SUMIFS(입금_금액,입금_번호,A49,입금_확인,""))</f>
        <v/>
      </c>
      <c r="I49" s="24">
        <f>IF(OR(A49="",NOT(ISNUMBER(G49)),N49="취소"),"",G49-H49)</f>
        <v/>
      </c>
      <c r="J49" s="23">
        <f>IF(A49="","",SUMIFS(지출_금액,지출_번호,A49,지출_확인,""))</f>
        <v/>
      </c>
      <c r="K49" s="23">
        <f>IF(OR(A49="",NOT(ISNUMBER(G49)),J49=0),"",G49-J49)</f>
        <v/>
      </c>
      <c r="L49" s="20" t="n">
        <v>45832</v>
      </c>
      <c r="M49" s="20" t="n">
        <v>45835</v>
      </c>
      <c r="N49" s="21" t="inlineStr">
        <is>
          <t>완료</t>
        </is>
      </c>
      <c r="O49" s="21" t="inlineStr">
        <is>
          <t>박 팀장</t>
        </is>
      </c>
      <c r="P49" s="21" t="inlineStr">
        <is>
          <t>블로그 보고 연락</t>
        </is>
      </c>
      <c r="Q49" s="25">
        <f>IF(A49="","",IF(AND(C49="",E49=""),"고객이나 현장을 적어 주세요",IF(NOT(ISNUMBER(B49)),"접수일을 확인하세요",IF(AND(D49&lt;&gt;"",OR(LEN(D49)&lt;12,LEN(D49)&gt;13,ISERROR(--SUBSTITUTE(D49,"-","")),LEN(SUBSTITUTE(D49,"-",""))&lt;9)),"연락처를 010-0000-0000으로",IF(AND(G49&lt;&gt;"",OR(NOT(ISNUMBER(G49)),N(G49)&lt;0)),"계약 금액을 숫자로",IF(ISNA(MATCH(N49,목록_지금상태,0)),"상태를 목록에서 골라 주세요",IF(AND(OR(N49="계약",N49="공사 중",N49="완료",N49="A/S"),NOT(ISNUMBER(G49))),"계약 금액이 비었어요",IF(AND(ISNUMBER(L49),ISNUMBER(M49),M49&lt;L49),"완공이 착공보다 빨라요",IF(AND(ISNUMBER(G49),H49&gt;G49),"받은 돈이 계약보다 많아요",IF(AND(D49&lt;&gt;"",COUNTIF($D$6:$D$505,D49)&gt;1,COUNTIFS($D$6:$D$505,D49,$E$6:$E$505,E49)&gt;1),"같은 현장이 또 있어요",""))))))))))</f>
        <v/>
      </c>
      <c r="S49">
        <f>IF(A49="","",C49&amp;" "&amp;D49&amp;" "&amp;SUBSTITUTE(D49,"-","")&amp;" "&amp;E49&amp;" "&amp;F49&amp;" "&amp;P49)</f>
        <v/>
      </c>
      <c r="T49">
        <f>IF(OR(A49="",Q49&lt;&gt;"",I49="",N49="상담",N49="견적 보냄",N49="취소"),-1,IF(OR(N49="완료",N49="A/S"),1E+10,0)+N(I49)+ROW()/1E+4)</f>
        <v/>
      </c>
      <c r="U49">
        <f>IF(OR(찾기!$B$3="",A49=""),"",IF(ISNUMBER(SEARCH(TRIM(찾기!$B$3),S49)),ROW(),""))</f>
        <v/>
      </c>
    </row>
    <row r="50">
      <c r="A50" s="19">
        <f>IF(COUNTA(B50:G50,L50:P50)=0,"",ROW()-5)</f>
        <v/>
      </c>
      <c r="B50" s="20" t="n">
        <v>45811</v>
      </c>
      <c r="C50" s="21" t="inlineStr">
        <is>
          <t>홍정민</t>
        </is>
      </c>
      <c r="D50" s="21" t="inlineStr">
        <is>
          <t>010-6186-0853</t>
        </is>
      </c>
      <c r="E50" s="21" t="inlineStr">
        <is>
          <t>도담동 솔내아파트 113동</t>
        </is>
      </c>
      <c r="F50" s="21" t="inlineStr">
        <is>
          <t>도배·장판</t>
        </is>
      </c>
      <c r="G50" s="22" t="n"/>
      <c r="H50" s="23">
        <f>IF(A50="","",SUMIFS(입금_금액,입금_번호,A50,입금_확인,""))</f>
        <v/>
      </c>
      <c r="I50" s="24">
        <f>IF(OR(A50="",NOT(ISNUMBER(G50)),N50="취소"),"",G50-H50)</f>
        <v/>
      </c>
      <c r="J50" s="23">
        <f>IF(A50="","",SUMIFS(지출_금액,지출_번호,A50,지출_확인,""))</f>
        <v/>
      </c>
      <c r="K50" s="23">
        <f>IF(OR(A50="",NOT(ISNUMBER(G50)),J50=0),"",G50-J50)</f>
        <v/>
      </c>
      <c r="L50" s="20" t="n"/>
      <c r="M50" s="20" t="n"/>
      <c r="N50" s="21" t="inlineStr">
        <is>
          <t>상담</t>
        </is>
      </c>
      <c r="O50" s="21" t="inlineStr">
        <is>
          <t>박 팀장</t>
        </is>
      </c>
      <c r="P50" s="21" t="inlineStr">
        <is>
          <t>재방문 손님</t>
        </is>
      </c>
      <c r="Q50" s="25">
        <f>IF(A50="","",IF(AND(C50="",E50=""),"고객이나 현장을 적어 주세요",IF(NOT(ISNUMBER(B50)),"접수일을 확인하세요",IF(AND(D50&lt;&gt;"",OR(LEN(D50)&lt;12,LEN(D50)&gt;13,ISERROR(--SUBSTITUTE(D50,"-","")),LEN(SUBSTITUTE(D50,"-",""))&lt;9)),"연락처를 010-0000-0000으로",IF(AND(G50&lt;&gt;"",OR(NOT(ISNUMBER(G50)),N(G50)&lt;0)),"계약 금액을 숫자로",IF(ISNA(MATCH(N50,목록_지금상태,0)),"상태를 목록에서 골라 주세요",IF(AND(OR(N50="계약",N50="공사 중",N50="완료",N50="A/S"),NOT(ISNUMBER(G50))),"계약 금액이 비었어요",IF(AND(ISNUMBER(L50),ISNUMBER(M50),M50&lt;L50),"완공이 착공보다 빨라요",IF(AND(ISNUMBER(G50),H50&gt;G50),"받은 돈이 계약보다 많아요",IF(AND(D50&lt;&gt;"",COUNTIF($D$6:$D$505,D50)&gt;1,COUNTIFS($D$6:$D$505,D50,$E$6:$E$505,E50)&gt;1),"같은 현장이 또 있어요",""))))))))))</f>
        <v/>
      </c>
      <c r="S50">
        <f>IF(A50="","",C50&amp;" "&amp;D50&amp;" "&amp;SUBSTITUTE(D50,"-","")&amp;" "&amp;E50&amp;" "&amp;F50&amp;" "&amp;P50)</f>
        <v/>
      </c>
      <c r="T50">
        <f>IF(OR(A50="",Q50&lt;&gt;"",I50="",N50="상담",N50="견적 보냄",N50="취소"),-1,IF(OR(N50="완료",N50="A/S"),1E+10,0)+N(I50)+ROW()/1E+4)</f>
        <v/>
      </c>
      <c r="U50">
        <f>IF(OR(찾기!$B$3="",A50=""),"",IF(ISNUMBER(SEARCH(TRIM(찾기!$B$3),S50)),ROW(),""))</f>
        <v/>
      </c>
    </row>
    <row r="51">
      <c r="A51" s="19">
        <f>IF(COUNTA(B51:G51,L51:P51)=0,"",ROW()-5)</f>
        <v/>
      </c>
      <c r="B51" s="20" t="n">
        <v>45812</v>
      </c>
      <c r="C51" s="21" t="inlineStr">
        <is>
          <t>송성민</t>
        </is>
      </c>
      <c r="D51" s="21" t="inlineStr">
        <is>
          <t>010-3166-2169</t>
        </is>
      </c>
      <c r="E51" s="21" t="inlineStr">
        <is>
          <t>보람동 숲길마을 3단지 109동</t>
        </is>
      </c>
      <c r="F51" s="21" t="inlineStr">
        <is>
          <t>도배·장판</t>
        </is>
      </c>
      <c r="G51" s="22" t="n">
        <v>3450000</v>
      </c>
      <c r="H51" s="23">
        <f>IF(A51="","",SUMIFS(입금_금액,입금_번호,A51,입금_확인,""))</f>
        <v/>
      </c>
      <c r="I51" s="24">
        <f>IF(OR(A51="",NOT(ISNUMBER(G51)),N51="취소"),"",G51-H51)</f>
        <v/>
      </c>
      <c r="J51" s="23">
        <f>IF(A51="","",SUMIFS(지출_금액,지출_번호,A51,지출_확인,""))</f>
        <v/>
      </c>
      <c r="K51" s="23">
        <f>IF(OR(A51="",NOT(ISNUMBER(G51)),J51=0),"",G51-J51)</f>
        <v/>
      </c>
      <c r="L51" s="20" t="n">
        <v>45825</v>
      </c>
      <c r="M51" s="20" t="n">
        <v>45829</v>
      </c>
      <c r="N51" s="21" t="inlineStr">
        <is>
          <t>완료</t>
        </is>
      </c>
      <c r="O51" s="21" t="inlineStr">
        <is>
          <t>김 실장</t>
        </is>
      </c>
      <c r="P51" s="21" t="inlineStr">
        <is>
          <t>재방문 손님</t>
        </is>
      </c>
      <c r="Q51" s="25">
        <f>IF(A51="","",IF(AND(C51="",E51=""),"고객이나 현장을 적어 주세요",IF(NOT(ISNUMBER(B51)),"접수일을 확인하세요",IF(AND(D51&lt;&gt;"",OR(LEN(D51)&lt;12,LEN(D51)&gt;13,ISERROR(--SUBSTITUTE(D51,"-","")),LEN(SUBSTITUTE(D51,"-",""))&lt;9)),"연락처를 010-0000-0000으로",IF(AND(G51&lt;&gt;"",OR(NOT(ISNUMBER(G51)),N(G51)&lt;0)),"계약 금액을 숫자로",IF(ISNA(MATCH(N51,목록_지금상태,0)),"상태를 목록에서 골라 주세요",IF(AND(OR(N51="계약",N51="공사 중",N51="완료",N51="A/S"),NOT(ISNUMBER(G51))),"계약 금액이 비었어요",IF(AND(ISNUMBER(L51),ISNUMBER(M51),M51&lt;L51),"완공이 착공보다 빨라요",IF(AND(ISNUMBER(G51),H51&gt;G51),"받은 돈이 계약보다 많아요",IF(AND(D51&lt;&gt;"",COUNTIF($D$6:$D$505,D51)&gt;1,COUNTIFS($D$6:$D$505,D51,$E$6:$E$505,E51)&gt;1),"같은 현장이 또 있어요",""))))))))))</f>
        <v/>
      </c>
      <c r="S51">
        <f>IF(A51="","",C51&amp;" "&amp;D51&amp;" "&amp;SUBSTITUTE(D51,"-","")&amp;" "&amp;E51&amp;" "&amp;F51&amp;" "&amp;P51)</f>
        <v/>
      </c>
      <c r="T51">
        <f>IF(OR(A51="",Q51&lt;&gt;"",I51="",N51="상담",N51="견적 보냄",N51="취소"),-1,IF(OR(N51="완료",N51="A/S"),1E+10,0)+N(I51)+ROW()/1E+4)</f>
        <v/>
      </c>
      <c r="U51">
        <f>IF(OR(찾기!$B$3="",A51=""),"",IF(ISNUMBER(SEARCH(TRIM(찾기!$B$3),S51)),ROW(),""))</f>
        <v/>
      </c>
    </row>
    <row r="52">
      <c r="A52" s="19">
        <f>IF(COUNTA(B52:G52,L52:P52)=0,"",ROW()-5)</f>
        <v/>
      </c>
      <c r="B52" s="20" t="n">
        <v>45813</v>
      </c>
      <c r="C52" s="21" t="inlineStr">
        <is>
          <t>류영희</t>
        </is>
      </c>
      <c r="D52" s="21" t="inlineStr">
        <is>
          <t>010-2527-7704</t>
        </is>
      </c>
      <c r="E52" s="21" t="inlineStr">
        <is>
          <t>한솔동 단독주택</t>
        </is>
      </c>
      <c r="F52" s="21" t="inlineStr">
        <is>
          <t>욕실</t>
        </is>
      </c>
      <c r="G52" s="22" t="n"/>
      <c r="H52" s="23">
        <f>IF(A52="","",SUMIFS(입금_금액,입금_번호,A52,입금_확인,""))</f>
        <v/>
      </c>
      <c r="I52" s="24">
        <f>IF(OR(A52="",NOT(ISNUMBER(G52)),N52="취소"),"",G52-H52)</f>
        <v/>
      </c>
      <c r="J52" s="23">
        <f>IF(A52="","",SUMIFS(지출_금액,지출_번호,A52,지출_확인,""))</f>
        <v/>
      </c>
      <c r="K52" s="23">
        <f>IF(OR(A52="",NOT(ISNUMBER(G52)),J52=0),"",G52-J52)</f>
        <v/>
      </c>
      <c r="L52" s="20" t="n"/>
      <c r="M52" s="20" t="n"/>
      <c r="N52" s="21" t="inlineStr">
        <is>
          <t>취소</t>
        </is>
      </c>
      <c r="O52" s="21" t="inlineStr">
        <is>
          <t>박 팀장</t>
        </is>
      </c>
      <c r="P52" s="21" t="inlineStr">
        <is>
          <t>엘리베이터 예약 필요</t>
        </is>
      </c>
      <c r="Q52" s="25">
        <f>IF(A52="","",IF(AND(C52="",E52=""),"고객이나 현장을 적어 주세요",IF(NOT(ISNUMBER(B52)),"접수일을 확인하세요",IF(AND(D52&lt;&gt;"",OR(LEN(D52)&lt;12,LEN(D52)&gt;13,ISERROR(--SUBSTITUTE(D52,"-","")),LEN(SUBSTITUTE(D52,"-",""))&lt;9)),"연락처를 010-0000-0000으로",IF(AND(G52&lt;&gt;"",OR(NOT(ISNUMBER(G52)),N(G52)&lt;0)),"계약 금액을 숫자로",IF(ISNA(MATCH(N52,목록_지금상태,0)),"상태를 목록에서 골라 주세요",IF(AND(OR(N52="계약",N52="공사 중",N52="완료",N52="A/S"),NOT(ISNUMBER(G52))),"계약 금액이 비었어요",IF(AND(ISNUMBER(L52),ISNUMBER(M52),M52&lt;L52),"완공이 착공보다 빨라요",IF(AND(ISNUMBER(G52),H52&gt;G52),"받은 돈이 계약보다 많아요",IF(AND(D52&lt;&gt;"",COUNTIF($D$6:$D$505,D52)&gt;1,COUNTIFS($D$6:$D$505,D52,$E$6:$E$505,E52)&gt;1),"같은 현장이 또 있어요",""))))))))))</f>
        <v/>
      </c>
      <c r="S52">
        <f>IF(A52="","",C52&amp;" "&amp;D52&amp;" "&amp;SUBSTITUTE(D52,"-","")&amp;" "&amp;E52&amp;" "&amp;F52&amp;" "&amp;P52)</f>
        <v/>
      </c>
      <c r="T52">
        <f>IF(OR(A52="",Q52&lt;&gt;"",I52="",N52="상담",N52="견적 보냄",N52="취소"),-1,IF(OR(N52="완료",N52="A/S"),1E+10,0)+N(I52)+ROW()/1E+4)</f>
        <v/>
      </c>
      <c r="U52">
        <f>IF(OR(찾기!$B$3="",A52=""),"",IF(ISNUMBER(SEARCH(TRIM(찾기!$B$3),S52)),ROW(),""))</f>
        <v/>
      </c>
    </row>
    <row r="53">
      <c r="A53" s="19">
        <f>IF(COUNTA(B53:G53,L53:P53)=0,"",ROW()-5)</f>
        <v/>
      </c>
      <c r="B53" s="20" t="n">
        <v>45814</v>
      </c>
      <c r="C53" s="21" t="inlineStr">
        <is>
          <t>신현우</t>
        </is>
      </c>
      <c r="D53" s="21" t="inlineStr">
        <is>
          <t>010-2167-6804</t>
        </is>
      </c>
      <c r="E53" s="21" t="inlineStr">
        <is>
          <t>가람동 누리타운 114동</t>
        </is>
      </c>
      <c r="F53" s="21" t="inlineStr">
        <is>
          <t>전체 리모델링</t>
        </is>
      </c>
      <c r="G53" s="22" t="n"/>
      <c r="H53" s="23">
        <f>IF(A53="","",SUMIFS(입금_금액,입금_번호,A53,입금_확인,""))</f>
        <v/>
      </c>
      <c r="I53" s="24">
        <f>IF(OR(A53="",NOT(ISNUMBER(G53)),N53="취소"),"",G53-H53)</f>
        <v/>
      </c>
      <c r="J53" s="23">
        <f>IF(A53="","",SUMIFS(지출_금액,지출_번호,A53,지출_확인,""))</f>
        <v/>
      </c>
      <c r="K53" s="23">
        <f>IF(OR(A53="",NOT(ISNUMBER(G53)),J53=0),"",G53-J53)</f>
        <v/>
      </c>
      <c r="L53" s="20" t="n"/>
      <c r="M53" s="20" t="n"/>
      <c r="N53" s="21" t="inlineStr">
        <is>
          <t>상담</t>
        </is>
      </c>
      <c r="O53" s="21" t="inlineStr">
        <is>
          <t>박 팀장</t>
        </is>
      </c>
      <c r="P53" s="21" t="n"/>
      <c r="Q53" s="25">
        <f>IF(A53="","",IF(AND(C53="",E53=""),"고객이나 현장을 적어 주세요",IF(NOT(ISNUMBER(B53)),"접수일을 확인하세요",IF(AND(D53&lt;&gt;"",OR(LEN(D53)&lt;12,LEN(D53)&gt;13,ISERROR(--SUBSTITUTE(D53,"-","")),LEN(SUBSTITUTE(D53,"-",""))&lt;9)),"연락처를 010-0000-0000으로",IF(AND(G53&lt;&gt;"",OR(NOT(ISNUMBER(G53)),N(G53)&lt;0)),"계약 금액을 숫자로",IF(ISNA(MATCH(N53,목록_지금상태,0)),"상태를 목록에서 골라 주세요",IF(AND(OR(N53="계약",N53="공사 중",N53="완료",N53="A/S"),NOT(ISNUMBER(G53))),"계약 금액이 비었어요",IF(AND(ISNUMBER(L53),ISNUMBER(M53),M53&lt;L53),"완공이 착공보다 빨라요",IF(AND(ISNUMBER(G53),H53&gt;G53),"받은 돈이 계약보다 많아요",IF(AND(D53&lt;&gt;"",COUNTIF($D$6:$D$505,D53)&gt;1,COUNTIFS($D$6:$D$505,D53,$E$6:$E$505,E53)&gt;1),"같은 현장이 또 있어요",""))))))))))</f>
        <v/>
      </c>
      <c r="S53">
        <f>IF(A53="","",C53&amp;" "&amp;D53&amp;" "&amp;SUBSTITUTE(D53,"-","")&amp;" "&amp;E53&amp;" "&amp;F53&amp;" "&amp;P53)</f>
        <v/>
      </c>
      <c r="T53">
        <f>IF(OR(A53="",Q53&lt;&gt;"",I53="",N53="상담",N53="견적 보냄",N53="취소"),-1,IF(OR(N53="완료",N53="A/S"),1E+10,0)+N(I53)+ROW()/1E+4)</f>
        <v/>
      </c>
      <c r="U53">
        <f>IF(OR(찾기!$B$3="",A53=""),"",IF(ISNUMBER(SEARCH(TRIM(찾기!$B$3),S53)),ROW(),""))</f>
        <v/>
      </c>
    </row>
    <row r="54">
      <c r="A54" s="19">
        <f>IF(COUNTA(B54:G54,L54:P54)=0,"",ROW()-5)</f>
        <v/>
      </c>
      <c r="B54" s="20" t="n">
        <v>45815</v>
      </c>
      <c r="C54" s="21" t="inlineStr">
        <is>
          <t>서하늘</t>
        </is>
      </c>
      <c r="D54" s="21" t="inlineStr">
        <is>
          <t>010-7685-6131</t>
        </is>
      </c>
      <c r="E54" s="21" t="inlineStr">
        <is>
          <t>보람동 누리타운 113동</t>
        </is>
      </c>
      <c r="F54" s="21" t="inlineStr">
        <is>
          <t>욕실</t>
        </is>
      </c>
      <c r="G54" s="22" t="n">
        <v>5680000</v>
      </c>
      <c r="H54" s="23">
        <f>IF(A54="","",SUMIFS(입금_금액,입금_번호,A54,입금_확인,""))</f>
        <v/>
      </c>
      <c r="I54" s="24">
        <f>IF(OR(A54="",NOT(ISNUMBER(G54)),N54="취소"),"",G54-H54)</f>
        <v/>
      </c>
      <c r="J54" s="23">
        <f>IF(A54="","",SUMIFS(지출_금액,지출_번호,A54,지출_확인,""))</f>
        <v/>
      </c>
      <c r="K54" s="23">
        <f>IF(OR(A54="",NOT(ISNUMBER(G54)),J54=0),"",G54-J54)</f>
        <v/>
      </c>
      <c r="L54" s="20" t="n">
        <v>45830</v>
      </c>
      <c r="M54" s="20" t="n">
        <v>45837</v>
      </c>
      <c r="N54" s="21" t="inlineStr">
        <is>
          <t>A/S</t>
        </is>
      </c>
      <c r="O54" s="21" t="inlineStr">
        <is>
          <t>김 실장</t>
        </is>
      </c>
      <c r="P54" s="21" t="inlineStr">
        <is>
          <t>오전 공사만 가능</t>
        </is>
      </c>
      <c r="Q54" s="25">
        <f>IF(A54="","",IF(AND(C54="",E54=""),"고객이나 현장을 적어 주세요",IF(NOT(ISNUMBER(B54)),"접수일을 확인하세요",IF(AND(D54&lt;&gt;"",OR(LEN(D54)&lt;12,LEN(D54)&gt;13,ISERROR(--SUBSTITUTE(D54,"-","")),LEN(SUBSTITUTE(D54,"-",""))&lt;9)),"연락처를 010-0000-0000으로",IF(AND(G54&lt;&gt;"",OR(NOT(ISNUMBER(G54)),N(G54)&lt;0)),"계약 금액을 숫자로",IF(ISNA(MATCH(N54,목록_지금상태,0)),"상태를 목록에서 골라 주세요",IF(AND(OR(N54="계약",N54="공사 중",N54="완료",N54="A/S"),NOT(ISNUMBER(G54))),"계약 금액이 비었어요",IF(AND(ISNUMBER(L54),ISNUMBER(M54),M54&lt;L54),"완공이 착공보다 빨라요",IF(AND(ISNUMBER(G54),H54&gt;G54),"받은 돈이 계약보다 많아요",IF(AND(D54&lt;&gt;"",COUNTIF($D$6:$D$505,D54)&gt;1,COUNTIFS($D$6:$D$505,D54,$E$6:$E$505,E54)&gt;1),"같은 현장이 또 있어요",""))))))))))</f>
        <v/>
      </c>
      <c r="S54">
        <f>IF(A54="","",C54&amp;" "&amp;D54&amp;" "&amp;SUBSTITUTE(D54,"-","")&amp;" "&amp;E54&amp;" "&amp;F54&amp;" "&amp;P54)</f>
        <v/>
      </c>
      <c r="T54">
        <f>IF(OR(A54="",Q54&lt;&gt;"",I54="",N54="상담",N54="견적 보냄",N54="취소"),-1,IF(OR(N54="완료",N54="A/S"),1E+10,0)+N(I54)+ROW()/1E+4)</f>
        <v/>
      </c>
      <c r="U54">
        <f>IF(OR(찾기!$B$3="",A54=""),"",IF(ISNUMBER(SEARCH(TRIM(찾기!$B$3),S54)),ROW(),""))</f>
        <v/>
      </c>
    </row>
    <row r="55">
      <c r="A55" s="19">
        <f>IF(COUNTA(B55:G55,L55:P55)=0,"",ROW()-5)</f>
        <v/>
      </c>
      <c r="B55" s="20" t="n">
        <v>45817</v>
      </c>
      <c r="C55" s="21" t="inlineStr">
        <is>
          <t>안하늘</t>
        </is>
      </c>
      <c r="D55" s="21" t="inlineStr">
        <is>
          <t>010-9762-2960</t>
        </is>
      </c>
      <c r="E55" s="21" t="inlineStr">
        <is>
          <t>다정동 푸른마을 5단지 105동</t>
        </is>
      </c>
      <c r="F55" s="21" t="inlineStr">
        <is>
          <t>도배·장판</t>
        </is>
      </c>
      <c r="G55" s="22" t="n">
        <v>2050000</v>
      </c>
      <c r="H55" s="23">
        <f>IF(A55="","",SUMIFS(입금_금액,입금_번호,A55,입금_확인,""))</f>
        <v/>
      </c>
      <c r="I55" s="24">
        <f>IF(OR(A55="",NOT(ISNUMBER(G55)),N55="취소"),"",G55-H55)</f>
        <v/>
      </c>
      <c r="J55" s="23">
        <f>IF(A55="","",SUMIFS(지출_금액,지출_번호,A55,지출_확인,""))</f>
        <v/>
      </c>
      <c r="K55" s="23">
        <f>IF(OR(A55="",NOT(ISNUMBER(G55)),J55=0),"",G55-J55)</f>
        <v/>
      </c>
      <c r="L55" s="20" t="n">
        <v>45834</v>
      </c>
      <c r="M55" s="20" t="n">
        <v>45840</v>
      </c>
      <c r="N55" s="21" t="inlineStr">
        <is>
          <t>완료</t>
        </is>
      </c>
      <c r="O55" s="21" t="inlineStr">
        <is>
          <t>대표</t>
        </is>
      </c>
      <c r="P55" s="21" t="n"/>
      <c r="Q55" s="25">
        <f>IF(A55="","",IF(AND(C55="",E55=""),"고객이나 현장을 적어 주세요",IF(NOT(ISNUMBER(B55)),"접수일을 확인하세요",IF(AND(D55&lt;&gt;"",OR(LEN(D55)&lt;12,LEN(D55)&gt;13,ISERROR(--SUBSTITUTE(D55,"-","")),LEN(SUBSTITUTE(D55,"-",""))&lt;9)),"연락처를 010-0000-0000으로",IF(AND(G55&lt;&gt;"",OR(NOT(ISNUMBER(G55)),N(G55)&lt;0)),"계약 금액을 숫자로",IF(ISNA(MATCH(N55,목록_지금상태,0)),"상태를 목록에서 골라 주세요",IF(AND(OR(N55="계약",N55="공사 중",N55="완료",N55="A/S"),NOT(ISNUMBER(G55))),"계약 금액이 비었어요",IF(AND(ISNUMBER(L55),ISNUMBER(M55),M55&lt;L55),"완공이 착공보다 빨라요",IF(AND(ISNUMBER(G55),H55&gt;G55),"받은 돈이 계약보다 많아요",IF(AND(D55&lt;&gt;"",COUNTIF($D$6:$D$505,D55)&gt;1,COUNTIFS($D$6:$D$505,D55,$E$6:$E$505,E55)&gt;1),"같은 현장이 또 있어요",""))))))))))</f>
        <v/>
      </c>
      <c r="S55">
        <f>IF(A55="","",C55&amp;" "&amp;D55&amp;" "&amp;SUBSTITUTE(D55,"-","")&amp;" "&amp;E55&amp;" "&amp;F55&amp;" "&amp;P55)</f>
        <v/>
      </c>
      <c r="T55">
        <f>IF(OR(A55="",Q55&lt;&gt;"",I55="",N55="상담",N55="견적 보냄",N55="취소"),-1,IF(OR(N55="완료",N55="A/S"),1E+10,0)+N(I55)+ROW()/1E+4)</f>
        <v/>
      </c>
      <c r="U55">
        <f>IF(OR(찾기!$B$3="",A55=""),"",IF(ISNUMBER(SEARCH(TRIM(찾기!$B$3),S55)),ROW(),""))</f>
        <v/>
      </c>
    </row>
    <row r="56">
      <c r="A56" s="19">
        <f>IF(COUNTA(B56:G56,L56:P56)=0,"",ROW()-5)</f>
        <v/>
      </c>
      <c r="B56" s="20" t="n">
        <v>45824</v>
      </c>
      <c r="C56" s="21" t="inlineStr">
        <is>
          <t>이유진</t>
        </is>
      </c>
      <c r="D56" s="21" t="inlineStr">
        <is>
          <t>010-4691-2955</t>
        </is>
      </c>
      <c r="E56" s="21" t="inlineStr">
        <is>
          <t>다정동 푸른마을 5단지 110동</t>
        </is>
      </c>
      <c r="F56" s="21" t="inlineStr">
        <is>
          <t>욕실</t>
        </is>
      </c>
      <c r="G56" s="22" t="n"/>
      <c r="H56" s="23">
        <f>IF(A56="","",SUMIFS(입금_금액,입금_번호,A56,입금_확인,""))</f>
        <v/>
      </c>
      <c r="I56" s="24">
        <f>IF(OR(A56="",NOT(ISNUMBER(G56)),N56="취소"),"",G56-H56)</f>
        <v/>
      </c>
      <c r="J56" s="23">
        <f>IF(A56="","",SUMIFS(지출_금액,지출_번호,A56,지출_확인,""))</f>
        <v/>
      </c>
      <c r="K56" s="23">
        <f>IF(OR(A56="",NOT(ISNUMBER(G56)),J56=0),"",G56-J56)</f>
        <v/>
      </c>
      <c r="L56" s="20" t="n"/>
      <c r="M56" s="20" t="n"/>
      <c r="N56" s="21" t="inlineStr">
        <is>
          <t>취소</t>
        </is>
      </c>
      <c r="O56" s="21" t="inlineStr">
        <is>
          <t>대표</t>
        </is>
      </c>
      <c r="P56" s="21" t="inlineStr">
        <is>
          <t>재방문 손님</t>
        </is>
      </c>
      <c r="Q56" s="25">
        <f>IF(A56="","",IF(AND(C56="",E56=""),"고객이나 현장을 적어 주세요",IF(NOT(ISNUMBER(B56)),"접수일을 확인하세요",IF(AND(D56&lt;&gt;"",OR(LEN(D56)&lt;12,LEN(D56)&gt;13,ISERROR(--SUBSTITUTE(D56,"-","")),LEN(SUBSTITUTE(D56,"-",""))&lt;9)),"연락처를 010-0000-0000으로",IF(AND(G56&lt;&gt;"",OR(NOT(ISNUMBER(G56)),N(G56)&lt;0)),"계약 금액을 숫자로",IF(ISNA(MATCH(N56,목록_지금상태,0)),"상태를 목록에서 골라 주세요",IF(AND(OR(N56="계약",N56="공사 중",N56="완료",N56="A/S"),NOT(ISNUMBER(G56))),"계약 금액이 비었어요",IF(AND(ISNUMBER(L56),ISNUMBER(M56),M56&lt;L56),"완공이 착공보다 빨라요",IF(AND(ISNUMBER(G56),H56&gt;G56),"받은 돈이 계약보다 많아요",IF(AND(D56&lt;&gt;"",COUNTIF($D$6:$D$505,D56)&gt;1,COUNTIFS($D$6:$D$505,D56,$E$6:$E$505,E56)&gt;1),"같은 현장이 또 있어요",""))))))))))</f>
        <v/>
      </c>
      <c r="S56">
        <f>IF(A56="","",C56&amp;" "&amp;D56&amp;" "&amp;SUBSTITUTE(D56,"-","")&amp;" "&amp;E56&amp;" "&amp;F56&amp;" "&amp;P56)</f>
        <v/>
      </c>
      <c r="T56">
        <f>IF(OR(A56="",Q56&lt;&gt;"",I56="",N56="상담",N56="견적 보냄",N56="취소"),-1,IF(OR(N56="완료",N56="A/S"),1E+10,0)+N(I56)+ROW()/1E+4)</f>
        <v/>
      </c>
      <c r="U56">
        <f>IF(OR(찾기!$B$3="",A56=""),"",IF(ISNUMBER(SEARCH(TRIM(찾기!$B$3),S56)),ROW(),""))</f>
        <v/>
      </c>
    </row>
    <row r="57">
      <c r="A57" s="19">
        <f>IF(COUNTA(B57:G57,L57:P57)=0,"",ROW()-5)</f>
        <v/>
      </c>
      <c r="B57" s="20" t="n">
        <v>45825</v>
      </c>
      <c r="C57" s="21" t="inlineStr">
        <is>
          <t>김재원</t>
        </is>
      </c>
      <c r="D57" s="21" t="inlineStr">
        <is>
          <t>010-2282-5557</t>
        </is>
      </c>
      <c r="E57" s="21" t="inlineStr">
        <is>
          <t>가람동 솔내아파트 104동</t>
        </is>
      </c>
      <c r="F57" s="21" t="inlineStr">
        <is>
          <t>창호</t>
        </is>
      </c>
      <c r="G57" s="22" t="n">
        <v>7990000</v>
      </c>
      <c r="H57" s="23">
        <f>IF(A57="","",SUMIFS(입금_금액,입금_번호,A57,입금_확인,""))</f>
        <v/>
      </c>
      <c r="I57" s="24">
        <f>IF(OR(A57="",NOT(ISNUMBER(G57)),N57="취소"),"",G57-H57)</f>
        <v/>
      </c>
      <c r="J57" s="23">
        <f>IF(A57="","",SUMIFS(지출_금액,지출_번호,A57,지출_확인,""))</f>
        <v/>
      </c>
      <c r="K57" s="23">
        <f>IF(OR(A57="",NOT(ISNUMBER(G57)),J57=0),"",G57-J57)</f>
        <v/>
      </c>
      <c r="L57" s="20" t="n">
        <v>45835</v>
      </c>
      <c r="M57" s="20" t="n">
        <v>45838</v>
      </c>
      <c r="N57" s="21" t="inlineStr">
        <is>
          <t>완료</t>
        </is>
      </c>
      <c r="O57" s="21" t="inlineStr">
        <is>
          <t>김 실장</t>
        </is>
      </c>
      <c r="P57" s="21" t="inlineStr">
        <is>
          <t>지인 소개</t>
        </is>
      </c>
      <c r="Q57" s="25">
        <f>IF(A57="","",IF(AND(C57="",E57=""),"고객이나 현장을 적어 주세요",IF(NOT(ISNUMBER(B57)),"접수일을 확인하세요",IF(AND(D57&lt;&gt;"",OR(LEN(D57)&lt;12,LEN(D57)&gt;13,ISERROR(--SUBSTITUTE(D57,"-","")),LEN(SUBSTITUTE(D57,"-",""))&lt;9)),"연락처를 010-0000-0000으로",IF(AND(G57&lt;&gt;"",OR(NOT(ISNUMBER(G57)),N(G57)&lt;0)),"계약 금액을 숫자로",IF(ISNA(MATCH(N57,목록_지금상태,0)),"상태를 목록에서 골라 주세요",IF(AND(OR(N57="계약",N57="공사 중",N57="완료",N57="A/S"),NOT(ISNUMBER(G57))),"계약 금액이 비었어요",IF(AND(ISNUMBER(L57),ISNUMBER(M57),M57&lt;L57),"완공이 착공보다 빨라요",IF(AND(ISNUMBER(G57),H57&gt;G57),"받은 돈이 계약보다 많아요",IF(AND(D57&lt;&gt;"",COUNTIF($D$6:$D$505,D57)&gt;1,COUNTIFS($D$6:$D$505,D57,$E$6:$E$505,E57)&gt;1),"같은 현장이 또 있어요",""))))))))))</f>
        <v/>
      </c>
      <c r="S57">
        <f>IF(A57="","",C57&amp;" "&amp;D57&amp;" "&amp;SUBSTITUTE(D57,"-","")&amp;" "&amp;E57&amp;" "&amp;F57&amp;" "&amp;P57)</f>
        <v/>
      </c>
      <c r="T57">
        <f>IF(OR(A57="",Q57&lt;&gt;"",I57="",N57="상담",N57="견적 보냄",N57="취소"),-1,IF(OR(N57="완료",N57="A/S"),1E+10,0)+N(I57)+ROW()/1E+4)</f>
        <v/>
      </c>
      <c r="U57">
        <f>IF(OR(찾기!$B$3="",A57=""),"",IF(ISNUMBER(SEARCH(TRIM(찾기!$B$3),S57)),ROW(),""))</f>
        <v/>
      </c>
    </row>
    <row r="58">
      <c r="A58" s="19">
        <f>IF(COUNTA(B58:G58,L58:P58)=0,"",ROW()-5)</f>
        <v/>
      </c>
      <c r="B58" s="20" t="n">
        <v>45827</v>
      </c>
      <c r="C58" s="21" t="inlineStr">
        <is>
          <t>황상철</t>
        </is>
      </c>
      <c r="D58" s="21" t="inlineStr">
        <is>
          <t>010-7550-6705</t>
        </is>
      </c>
      <c r="E58" s="21" t="inlineStr">
        <is>
          <t>도담동 한빛아파트 115동</t>
        </is>
      </c>
      <c r="F58" s="21" t="inlineStr">
        <is>
          <t>욕실</t>
        </is>
      </c>
      <c r="G58" s="22" t="n">
        <v>3880000</v>
      </c>
      <c r="H58" s="23">
        <f>IF(A58="","",SUMIFS(입금_금액,입금_번호,A58,입금_확인,""))</f>
        <v/>
      </c>
      <c r="I58" s="24">
        <f>IF(OR(A58="",NOT(ISNUMBER(G58)),N58="취소"),"",G58-H58)</f>
        <v/>
      </c>
      <c r="J58" s="23">
        <f>IF(A58="","",SUMIFS(지출_금액,지출_번호,A58,지출_확인,""))</f>
        <v/>
      </c>
      <c r="K58" s="23">
        <f>IF(OR(A58="",NOT(ISNUMBER(G58)),J58=0),"",G58-J58)</f>
        <v/>
      </c>
      <c r="L58" s="20" t="n">
        <v>45844</v>
      </c>
      <c r="M58" s="20" t="n">
        <v>45850</v>
      </c>
      <c r="N58" s="21" t="inlineStr">
        <is>
          <t>완료</t>
        </is>
      </c>
      <c r="O58" s="21" t="inlineStr">
        <is>
          <t>박 팀장</t>
        </is>
      </c>
      <c r="P58" s="21" t="n"/>
      <c r="Q58" s="25">
        <f>IF(A58="","",IF(AND(C58="",E58=""),"고객이나 현장을 적어 주세요",IF(NOT(ISNUMBER(B58)),"접수일을 확인하세요",IF(AND(D58&lt;&gt;"",OR(LEN(D58)&lt;12,LEN(D58)&gt;13,ISERROR(--SUBSTITUTE(D58,"-","")),LEN(SUBSTITUTE(D58,"-",""))&lt;9)),"연락처를 010-0000-0000으로",IF(AND(G58&lt;&gt;"",OR(NOT(ISNUMBER(G58)),N(G58)&lt;0)),"계약 금액을 숫자로",IF(ISNA(MATCH(N58,목록_지금상태,0)),"상태를 목록에서 골라 주세요",IF(AND(OR(N58="계약",N58="공사 중",N58="완료",N58="A/S"),NOT(ISNUMBER(G58))),"계약 금액이 비었어요",IF(AND(ISNUMBER(L58),ISNUMBER(M58),M58&lt;L58),"완공이 착공보다 빨라요",IF(AND(ISNUMBER(G58),H58&gt;G58),"받은 돈이 계약보다 많아요",IF(AND(D58&lt;&gt;"",COUNTIF($D$6:$D$505,D58)&gt;1,COUNTIFS($D$6:$D$505,D58,$E$6:$E$505,E58)&gt;1),"같은 현장이 또 있어요",""))))))))))</f>
        <v/>
      </c>
      <c r="S58">
        <f>IF(A58="","",C58&amp;" "&amp;D58&amp;" "&amp;SUBSTITUTE(D58,"-","")&amp;" "&amp;E58&amp;" "&amp;F58&amp;" "&amp;P58)</f>
        <v/>
      </c>
      <c r="T58">
        <f>IF(OR(A58="",Q58&lt;&gt;"",I58="",N58="상담",N58="견적 보냄",N58="취소"),-1,IF(OR(N58="완료",N58="A/S"),1E+10,0)+N(I58)+ROW()/1E+4)</f>
        <v/>
      </c>
      <c r="U58">
        <f>IF(OR(찾기!$B$3="",A58=""),"",IF(ISNUMBER(SEARCH(TRIM(찾기!$B$3),S58)),ROW(),""))</f>
        <v/>
      </c>
    </row>
    <row r="59">
      <c r="A59" s="19">
        <f>IF(COUNTA(B59:G59,L59:P59)=0,"",ROW()-5)</f>
        <v/>
      </c>
      <c r="B59" s="20" t="n">
        <v>45829</v>
      </c>
      <c r="C59" s="21" t="inlineStr">
        <is>
          <t>최동욱</t>
        </is>
      </c>
      <c r="D59" s="21" t="inlineStr">
        <is>
          <t>010-3473-9917</t>
        </is>
      </c>
      <c r="E59" s="21" t="inlineStr">
        <is>
          <t>한솔동 숲길마을 3단지 109동</t>
        </is>
      </c>
      <c r="F59" s="21" t="inlineStr">
        <is>
          <t>욕실</t>
        </is>
      </c>
      <c r="G59" s="22" t="n"/>
      <c r="H59" s="23">
        <f>IF(A59="","",SUMIFS(입금_금액,입금_번호,A59,입금_확인,""))</f>
        <v/>
      </c>
      <c r="I59" s="24">
        <f>IF(OR(A59="",NOT(ISNUMBER(G59)),N59="취소"),"",G59-H59)</f>
        <v/>
      </c>
      <c r="J59" s="23">
        <f>IF(A59="","",SUMIFS(지출_금액,지출_번호,A59,지출_확인,""))</f>
        <v/>
      </c>
      <c r="K59" s="23">
        <f>IF(OR(A59="",NOT(ISNUMBER(G59)),J59=0),"",G59-J59)</f>
        <v/>
      </c>
      <c r="L59" s="20" t="n"/>
      <c r="M59" s="20" t="n"/>
      <c r="N59" s="21" t="inlineStr">
        <is>
          <t>취소</t>
        </is>
      </c>
      <c r="O59" s="21" t="inlineStr">
        <is>
          <t>박 팀장</t>
        </is>
      </c>
      <c r="P59" s="21" t="inlineStr">
        <is>
          <t>강아지 있음</t>
        </is>
      </c>
      <c r="Q59" s="25">
        <f>IF(A59="","",IF(AND(C59="",E59=""),"고객이나 현장을 적어 주세요",IF(NOT(ISNUMBER(B59)),"접수일을 확인하세요",IF(AND(D59&lt;&gt;"",OR(LEN(D59)&lt;12,LEN(D59)&gt;13,ISERROR(--SUBSTITUTE(D59,"-","")),LEN(SUBSTITUTE(D59,"-",""))&lt;9)),"연락처를 010-0000-0000으로",IF(AND(G59&lt;&gt;"",OR(NOT(ISNUMBER(G59)),N(G59)&lt;0)),"계약 금액을 숫자로",IF(ISNA(MATCH(N59,목록_지금상태,0)),"상태를 목록에서 골라 주세요",IF(AND(OR(N59="계약",N59="공사 중",N59="완료",N59="A/S"),NOT(ISNUMBER(G59))),"계약 금액이 비었어요",IF(AND(ISNUMBER(L59),ISNUMBER(M59),M59&lt;L59),"완공이 착공보다 빨라요",IF(AND(ISNUMBER(G59),H59&gt;G59),"받은 돈이 계약보다 많아요",IF(AND(D59&lt;&gt;"",COUNTIF($D$6:$D$505,D59)&gt;1,COUNTIFS($D$6:$D$505,D59,$E$6:$E$505,E59)&gt;1),"같은 현장이 또 있어요",""))))))))))</f>
        <v/>
      </c>
      <c r="S59">
        <f>IF(A59="","",C59&amp;" "&amp;D59&amp;" "&amp;SUBSTITUTE(D59,"-","")&amp;" "&amp;E59&amp;" "&amp;F59&amp;" "&amp;P59)</f>
        <v/>
      </c>
      <c r="T59">
        <f>IF(OR(A59="",Q59&lt;&gt;"",I59="",N59="상담",N59="견적 보냄",N59="취소"),-1,IF(OR(N59="완료",N59="A/S"),1E+10,0)+N(I59)+ROW()/1E+4)</f>
        <v/>
      </c>
      <c r="U59">
        <f>IF(OR(찾기!$B$3="",A59=""),"",IF(ISNUMBER(SEARCH(TRIM(찾기!$B$3),S59)),ROW(),""))</f>
        <v/>
      </c>
    </row>
    <row r="60">
      <c r="A60" s="19">
        <f>IF(COUNTA(B60:G60,L60:P60)=0,"",ROW()-5)</f>
        <v/>
      </c>
      <c r="B60" s="20" t="n">
        <v>45829</v>
      </c>
      <c r="C60" s="21" t="inlineStr">
        <is>
          <t>황정민</t>
        </is>
      </c>
      <c r="D60" s="21" t="inlineStr">
        <is>
          <t>010-6734-6208</t>
        </is>
      </c>
      <c r="E60" s="21" t="inlineStr">
        <is>
          <t>가람동 숲길마을 3단지 104동</t>
        </is>
      </c>
      <c r="F60" s="21" t="inlineStr">
        <is>
          <t>전체 리모델링</t>
        </is>
      </c>
      <c r="G60" s="22" t="n">
        <v>49830000</v>
      </c>
      <c r="H60" s="23">
        <f>IF(A60="","",SUMIFS(입금_금액,입금_번호,A60,입금_확인,""))</f>
        <v/>
      </c>
      <c r="I60" s="24">
        <f>IF(OR(A60="",NOT(ISNUMBER(G60)),N60="취소"),"",G60-H60)</f>
        <v/>
      </c>
      <c r="J60" s="23">
        <f>IF(A60="","",SUMIFS(지출_금액,지출_번호,A60,지출_확인,""))</f>
        <v/>
      </c>
      <c r="K60" s="23">
        <f>IF(OR(A60="",NOT(ISNUMBER(G60)),J60=0),"",G60-J60)</f>
        <v/>
      </c>
      <c r="L60" s="20" t="n">
        <v>45853</v>
      </c>
      <c r="M60" s="20" t="n">
        <v>45883</v>
      </c>
      <c r="N60" s="21" t="inlineStr">
        <is>
          <t>완료</t>
        </is>
      </c>
      <c r="O60" s="21" t="inlineStr">
        <is>
          <t>박 팀장</t>
        </is>
      </c>
      <c r="P60" s="21" t="inlineStr">
        <is>
          <t>재방문 손님</t>
        </is>
      </c>
      <c r="Q60" s="25">
        <f>IF(A60="","",IF(AND(C60="",E60=""),"고객이나 현장을 적어 주세요",IF(NOT(ISNUMBER(B60)),"접수일을 확인하세요",IF(AND(D60&lt;&gt;"",OR(LEN(D60)&lt;12,LEN(D60)&gt;13,ISERROR(--SUBSTITUTE(D60,"-","")),LEN(SUBSTITUTE(D60,"-",""))&lt;9)),"연락처를 010-0000-0000으로",IF(AND(G60&lt;&gt;"",OR(NOT(ISNUMBER(G60)),N(G60)&lt;0)),"계약 금액을 숫자로",IF(ISNA(MATCH(N60,목록_지금상태,0)),"상태를 목록에서 골라 주세요",IF(AND(OR(N60="계약",N60="공사 중",N60="완료",N60="A/S"),NOT(ISNUMBER(G60))),"계약 금액이 비었어요",IF(AND(ISNUMBER(L60),ISNUMBER(M60),M60&lt;L60),"완공이 착공보다 빨라요",IF(AND(ISNUMBER(G60),H60&gt;G60),"받은 돈이 계약보다 많아요",IF(AND(D60&lt;&gt;"",COUNTIF($D$6:$D$505,D60)&gt;1,COUNTIFS($D$6:$D$505,D60,$E$6:$E$505,E60)&gt;1),"같은 현장이 또 있어요",""))))))))))</f>
        <v/>
      </c>
      <c r="S60">
        <f>IF(A60="","",C60&amp;" "&amp;D60&amp;" "&amp;SUBSTITUTE(D60,"-","")&amp;" "&amp;E60&amp;" "&amp;F60&amp;" "&amp;P60)</f>
        <v/>
      </c>
      <c r="T60">
        <f>IF(OR(A60="",Q60&lt;&gt;"",I60="",N60="상담",N60="견적 보냄",N60="취소"),-1,IF(OR(N60="완료",N60="A/S"),1E+10,0)+N(I60)+ROW()/1E+4)</f>
        <v/>
      </c>
      <c r="U60">
        <f>IF(OR(찾기!$B$3="",A60=""),"",IF(ISNUMBER(SEARCH(TRIM(찾기!$B$3),S60)),ROW(),""))</f>
        <v/>
      </c>
    </row>
    <row r="61">
      <c r="A61" s="19">
        <f>IF(COUNTA(B61:G61,L61:P61)=0,"",ROW()-5)</f>
        <v/>
      </c>
      <c r="B61" s="20" t="n">
        <v>45832</v>
      </c>
      <c r="C61" s="21" t="inlineStr">
        <is>
          <t>정하늘</t>
        </is>
      </c>
      <c r="D61" s="21" t="inlineStr">
        <is>
          <t>010-7143-1240</t>
        </is>
      </c>
      <c r="E61" s="21" t="inlineStr">
        <is>
          <t>새롬동 강변힐 2차 107동</t>
        </is>
      </c>
      <c r="F61" s="21" t="inlineStr">
        <is>
          <t>욕실</t>
        </is>
      </c>
      <c r="G61" s="22" t="n">
        <v>8120000</v>
      </c>
      <c r="H61" s="23">
        <f>IF(A61="","",SUMIFS(입금_금액,입금_번호,A61,입금_확인,""))</f>
        <v/>
      </c>
      <c r="I61" s="24">
        <f>IF(OR(A61="",NOT(ISNUMBER(G61)),N61="취소"),"",G61-H61)</f>
        <v/>
      </c>
      <c r="J61" s="23">
        <f>IF(A61="","",SUMIFS(지출_금액,지출_번호,A61,지출_확인,""))</f>
        <v/>
      </c>
      <c r="K61" s="23">
        <f>IF(OR(A61="",NOT(ISNUMBER(G61)),J61=0),"",G61-J61)</f>
        <v/>
      </c>
      <c r="L61" s="20" t="n">
        <v>45839</v>
      </c>
      <c r="M61" s="20" t="n">
        <v>45844</v>
      </c>
      <c r="N61" s="21" t="inlineStr">
        <is>
          <t>완료</t>
        </is>
      </c>
      <c r="O61" s="21" t="inlineStr">
        <is>
          <t>박 팀장</t>
        </is>
      </c>
      <c r="P61" s="21" t="inlineStr">
        <is>
          <t>지인 소개</t>
        </is>
      </c>
      <c r="Q61" s="25">
        <f>IF(A61="","",IF(AND(C61="",E61=""),"고객이나 현장을 적어 주세요",IF(NOT(ISNUMBER(B61)),"접수일을 확인하세요",IF(AND(D61&lt;&gt;"",OR(LEN(D61)&lt;12,LEN(D61)&gt;13,ISERROR(--SUBSTITUTE(D61,"-","")),LEN(SUBSTITUTE(D61,"-",""))&lt;9)),"연락처를 010-0000-0000으로",IF(AND(G61&lt;&gt;"",OR(NOT(ISNUMBER(G61)),N(G61)&lt;0)),"계약 금액을 숫자로",IF(ISNA(MATCH(N61,목록_지금상태,0)),"상태를 목록에서 골라 주세요",IF(AND(OR(N61="계약",N61="공사 중",N61="완료",N61="A/S"),NOT(ISNUMBER(G61))),"계약 금액이 비었어요",IF(AND(ISNUMBER(L61),ISNUMBER(M61),M61&lt;L61),"완공이 착공보다 빨라요",IF(AND(ISNUMBER(G61),H61&gt;G61),"받은 돈이 계약보다 많아요",IF(AND(D61&lt;&gt;"",COUNTIF($D$6:$D$505,D61)&gt;1,COUNTIFS($D$6:$D$505,D61,$E$6:$E$505,E61)&gt;1),"같은 현장이 또 있어요",""))))))))))</f>
        <v/>
      </c>
      <c r="S61">
        <f>IF(A61="","",C61&amp;" "&amp;D61&amp;" "&amp;SUBSTITUTE(D61,"-","")&amp;" "&amp;E61&amp;" "&amp;F61&amp;" "&amp;P61)</f>
        <v/>
      </c>
      <c r="T61">
        <f>IF(OR(A61="",Q61&lt;&gt;"",I61="",N61="상담",N61="견적 보냄",N61="취소"),-1,IF(OR(N61="완료",N61="A/S"),1E+10,0)+N(I61)+ROW()/1E+4)</f>
        <v/>
      </c>
      <c r="U61">
        <f>IF(OR(찾기!$B$3="",A61=""),"",IF(ISNUMBER(SEARCH(TRIM(찾기!$B$3),S61)),ROW(),""))</f>
        <v/>
      </c>
    </row>
    <row r="62">
      <c r="A62" s="19">
        <f>IF(COUNTA(B62:G62,L62:P62)=0,"",ROW()-5)</f>
        <v/>
      </c>
      <c r="B62" s="20" t="n">
        <v>45832</v>
      </c>
      <c r="C62" s="21" t="inlineStr">
        <is>
          <t>서서현</t>
        </is>
      </c>
      <c r="D62" s="21" t="inlineStr">
        <is>
          <t>010-8720-5234</t>
        </is>
      </c>
      <c r="E62" s="21" t="inlineStr">
        <is>
          <t>다정동 푸른마을 5단지 106동</t>
        </is>
      </c>
      <c r="F62" s="21" t="inlineStr">
        <is>
          <t>부분 수리</t>
        </is>
      </c>
      <c r="G62" s="22" t="n">
        <v>790000</v>
      </c>
      <c r="H62" s="23">
        <f>IF(A62="","",SUMIFS(입금_금액,입금_번호,A62,입금_확인,""))</f>
        <v/>
      </c>
      <c r="I62" s="24">
        <f>IF(OR(A62="",NOT(ISNUMBER(G62)),N62="취소"),"",G62-H62)</f>
        <v/>
      </c>
      <c r="J62" s="23">
        <f>IF(A62="","",SUMIFS(지출_금액,지출_번호,A62,지출_확인,""))</f>
        <v/>
      </c>
      <c r="K62" s="23">
        <f>IF(OR(A62="",NOT(ISNUMBER(G62)),J62=0),"",G62-J62)</f>
        <v/>
      </c>
      <c r="L62" s="20" t="n">
        <v>45845</v>
      </c>
      <c r="M62" s="20" t="n">
        <v>45848</v>
      </c>
      <c r="N62" s="21" t="inlineStr">
        <is>
          <t>A/S</t>
        </is>
      </c>
      <c r="O62" s="21" t="inlineStr">
        <is>
          <t>박 팀장</t>
        </is>
      </c>
      <c r="P62" s="21" t="inlineStr">
        <is>
          <t>재방문 손님</t>
        </is>
      </c>
      <c r="Q62" s="25">
        <f>IF(A62="","",IF(AND(C62="",E62=""),"고객이나 현장을 적어 주세요",IF(NOT(ISNUMBER(B62)),"접수일을 확인하세요",IF(AND(D62&lt;&gt;"",OR(LEN(D62)&lt;12,LEN(D62)&gt;13,ISERROR(--SUBSTITUTE(D62,"-","")),LEN(SUBSTITUTE(D62,"-",""))&lt;9)),"연락처를 010-0000-0000으로",IF(AND(G62&lt;&gt;"",OR(NOT(ISNUMBER(G62)),N(G62)&lt;0)),"계약 금액을 숫자로",IF(ISNA(MATCH(N62,목록_지금상태,0)),"상태를 목록에서 골라 주세요",IF(AND(OR(N62="계약",N62="공사 중",N62="완료",N62="A/S"),NOT(ISNUMBER(G62))),"계약 금액이 비었어요",IF(AND(ISNUMBER(L62),ISNUMBER(M62),M62&lt;L62),"완공이 착공보다 빨라요",IF(AND(ISNUMBER(G62),H62&gt;G62),"받은 돈이 계약보다 많아요",IF(AND(D62&lt;&gt;"",COUNTIF($D$6:$D$505,D62)&gt;1,COUNTIFS($D$6:$D$505,D62,$E$6:$E$505,E62)&gt;1),"같은 현장이 또 있어요",""))))))))))</f>
        <v/>
      </c>
      <c r="S62">
        <f>IF(A62="","",C62&amp;" "&amp;D62&amp;" "&amp;SUBSTITUTE(D62,"-","")&amp;" "&amp;E62&amp;" "&amp;F62&amp;" "&amp;P62)</f>
        <v/>
      </c>
      <c r="T62">
        <f>IF(OR(A62="",Q62&lt;&gt;"",I62="",N62="상담",N62="견적 보냄",N62="취소"),-1,IF(OR(N62="완료",N62="A/S"),1E+10,0)+N(I62)+ROW()/1E+4)</f>
        <v/>
      </c>
      <c r="U62">
        <f>IF(OR(찾기!$B$3="",A62=""),"",IF(ISNUMBER(SEARCH(TRIM(찾기!$B$3),S62)),ROW(),""))</f>
        <v/>
      </c>
    </row>
    <row r="63">
      <c r="A63" s="19">
        <f>IF(COUNTA(B63:G63,L63:P63)=0,"",ROW()-5)</f>
        <v/>
      </c>
      <c r="B63" s="20" t="n">
        <v>45833</v>
      </c>
      <c r="C63" s="21" t="inlineStr">
        <is>
          <t>정유진</t>
        </is>
      </c>
      <c r="D63" s="21" t="inlineStr">
        <is>
          <t>010-9238-9334</t>
        </is>
      </c>
      <c r="E63" s="21" t="inlineStr">
        <is>
          <t>새롬동 한빛아파트 115동</t>
        </is>
      </c>
      <c r="F63" s="21" t="inlineStr">
        <is>
          <t>도배·장판</t>
        </is>
      </c>
      <c r="G63" s="22" t="n">
        <v>2070000</v>
      </c>
      <c r="H63" s="23">
        <f>IF(A63="","",SUMIFS(입금_금액,입금_번호,A63,입금_확인,""))</f>
        <v/>
      </c>
      <c r="I63" s="24">
        <f>IF(OR(A63="",NOT(ISNUMBER(G63)),N63="취소"),"",G63-H63)</f>
        <v/>
      </c>
      <c r="J63" s="23">
        <f>IF(A63="","",SUMIFS(지출_금액,지출_번호,A63,지출_확인,""))</f>
        <v/>
      </c>
      <c r="K63" s="23">
        <f>IF(OR(A63="",NOT(ISNUMBER(G63)),J63=0),"",G63-J63)</f>
        <v/>
      </c>
      <c r="L63" s="20" t="n">
        <v>45849</v>
      </c>
      <c r="M63" s="20" t="n">
        <v>45853</v>
      </c>
      <c r="N63" s="21" t="inlineStr">
        <is>
          <t>A/S</t>
        </is>
      </c>
      <c r="O63" s="21" t="inlineStr">
        <is>
          <t>김 실장</t>
        </is>
      </c>
      <c r="P63" s="21" t="inlineStr">
        <is>
          <t>블로그 보고 연락</t>
        </is>
      </c>
      <c r="Q63" s="25">
        <f>IF(A63="","",IF(AND(C63="",E63=""),"고객이나 현장을 적어 주세요",IF(NOT(ISNUMBER(B63)),"접수일을 확인하세요",IF(AND(D63&lt;&gt;"",OR(LEN(D63)&lt;12,LEN(D63)&gt;13,ISERROR(--SUBSTITUTE(D63,"-","")),LEN(SUBSTITUTE(D63,"-",""))&lt;9)),"연락처를 010-0000-0000으로",IF(AND(G63&lt;&gt;"",OR(NOT(ISNUMBER(G63)),N(G63)&lt;0)),"계약 금액을 숫자로",IF(ISNA(MATCH(N63,목록_지금상태,0)),"상태를 목록에서 골라 주세요",IF(AND(OR(N63="계약",N63="공사 중",N63="완료",N63="A/S"),NOT(ISNUMBER(G63))),"계약 금액이 비었어요",IF(AND(ISNUMBER(L63),ISNUMBER(M63),M63&lt;L63),"완공이 착공보다 빨라요",IF(AND(ISNUMBER(G63),H63&gt;G63),"받은 돈이 계약보다 많아요",IF(AND(D63&lt;&gt;"",COUNTIF($D$6:$D$505,D63)&gt;1,COUNTIFS($D$6:$D$505,D63,$E$6:$E$505,E63)&gt;1),"같은 현장이 또 있어요",""))))))))))</f>
        <v/>
      </c>
      <c r="S63">
        <f>IF(A63="","",C63&amp;" "&amp;D63&amp;" "&amp;SUBSTITUTE(D63,"-","")&amp;" "&amp;E63&amp;" "&amp;F63&amp;" "&amp;P63)</f>
        <v/>
      </c>
      <c r="T63">
        <f>IF(OR(A63="",Q63&lt;&gt;"",I63="",N63="상담",N63="견적 보냄",N63="취소"),-1,IF(OR(N63="완료",N63="A/S"),1E+10,0)+N(I63)+ROW()/1E+4)</f>
        <v/>
      </c>
      <c r="U63">
        <f>IF(OR(찾기!$B$3="",A63=""),"",IF(ISNUMBER(SEARCH(TRIM(찾기!$B$3),S63)),ROW(),""))</f>
        <v/>
      </c>
    </row>
    <row r="64">
      <c r="A64" s="19">
        <f>IF(COUNTA(B64:G64,L64:P64)=0,"",ROW()-5)</f>
        <v/>
      </c>
      <c r="B64" s="20" t="n">
        <v>45834</v>
      </c>
      <c r="C64" s="21" t="inlineStr">
        <is>
          <t>송정민</t>
        </is>
      </c>
      <c r="D64" s="21" t="inlineStr">
        <is>
          <t>010-2632-4346</t>
        </is>
      </c>
      <c r="E64" s="21" t="inlineStr">
        <is>
          <t>새롬동 단독주택</t>
        </is>
      </c>
      <c r="F64" s="21" t="inlineStr">
        <is>
          <t>도배·장판</t>
        </is>
      </c>
      <c r="G64" s="22" t="n">
        <v>3660000</v>
      </c>
      <c r="H64" s="23">
        <f>IF(A64="","",SUMIFS(입금_금액,입금_번호,A64,입금_확인,""))</f>
        <v/>
      </c>
      <c r="I64" s="24">
        <f>IF(OR(A64="",NOT(ISNUMBER(G64)),N64="취소"),"",G64-H64)</f>
        <v/>
      </c>
      <c r="J64" s="23">
        <f>IF(A64="","",SUMIFS(지출_금액,지출_번호,A64,지출_확인,""))</f>
        <v/>
      </c>
      <c r="K64" s="23">
        <f>IF(OR(A64="",NOT(ISNUMBER(G64)),J64=0),"",G64-J64)</f>
        <v/>
      </c>
      <c r="L64" s="20" t="n">
        <v>45843</v>
      </c>
      <c r="M64" s="20" t="n">
        <v>45846</v>
      </c>
      <c r="N64" s="21" t="inlineStr">
        <is>
          <t>완료</t>
        </is>
      </c>
      <c r="O64" s="21" t="inlineStr">
        <is>
          <t>대표</t>
        </is>
      </c>
      <c r="P64" s="21" t="n"/>
      <c r="Q64" s="25">
        <f>IF(A64="","",IF(AND(C64="",E64=""),"고객이나 현장을 적어 주세요",IF(NOT(ISNUMBER(B64)),"접수일을 확인하세요",IF(AND(D64&lt;&gt;"",OR(LEN(D64)&lt;12,LEN(D64)&gt;13,ISERROR(--SUBSTITUTE(D64,"-","")),LEN(SUBSTITUTE(D64,"-",""))&lt;9)),"연락처를 010-0000-0000으로",IF(AND(G64&lt;&gt;"",OR(NOT(ISNUMBER(G64)),N(G64)&lt;0)),"계약 금액을 숫자로",IF(ISNA(MATCH(N64,목록_지금상태,0)),"상태를 목록에서 골라 주세요",IF(AND(OR(N64="계약",N64="공사 중",N64="완료",N64="A/S"),NOT(ISNUMBER(G64))),"계약 금액이 비었어요",IF(AND(ISNUMBER(L64),ISNUMBER(M64),M64&lt;L64),"완공이 착공보다 빨라요",IF(AND(ISNUMBER(G64),H64&gt;G64),"받은 돈이 계약보다 많아요",IF(AND(D64&lt;&gt;"",COUNTIF($D$6:$D$505,D64)&gt;1,COUNTIFS($D$6:$D$505,D64,$E$6:$E$505,E64)&gt;1),"같은 현장이 또 있어요",""))))))))))</f>
        <v/>
      </c>
      <c r="S64">
        <f>IF(A64="","",C64&amp;" "&amp;D64&amp;" "&amp;SUBSTITUTE(D64,"-","")&amp;" "&amp;E64&amp;" "&amp;F64&amp;" "&amp;P64)</f>
        <v/>
      </c>
      <c r="T64">
        <f>IF(OR(A64="",Q64&lt;&gt;"",I64="",N64="상담",N64="견적 보냄",N64="취소"),-1,IF(OR(N64="완료",N64="A/S"),1E+10,0)+N(I64)+ROW()/1E+4)</f>
        <v/>
      </c>
      <c r="U64">
        <f>IF(OR(찾기!$B$3="",A64=""),"",IF(ISNUMBER(SEARCH(TRIM(찾기!$B$3),S64)),ROW(),""))</f>
        <v/>
      </c>
    </row>
    <row r="65">
      <c r="A65" s="19">
        <f>IF(COUNTA(B65:G65,L65:P65)=0,"",ROW()-5)</f>
        <v/>
      </c>
      <c r="B65" s="20" t="n">
        <v>45835</v>
      </c>
      <c r="C65" s="21" t="inlineStr">
        <is>
          <t>최정민</t>
        </is>
      </c>
      <c r="D65" s="21" t="inlineStr">
        <is>
          <t>010-6930-5022</t>
        </is>
      </c>
      <c r="E65" s="21" t="inlineStr">
        <is>
          <t>보람동 숲길마을 3단지 106동</t>
        </is>
      </c>
      <c r="F65" s="21" t="inlineStr">
        <is>
          <t>부분 수리</t>
        </is>
      </c>
      <c r="G65" s="22" t="n">
        <v>580000</v>
      </c>
      <c r="H65" s="23">
        <f>IF(A65="","",SUMIFS(입금_금액,입금_번호,A65,입금_확인,""))</f>
        <v/>
      </c>
      <c r="I65" s="24">
        <f>IF(OR(A65="",NOT(ISNUMBER(G65)),N65="취소"),"",G65-H65)</f>
        <v/>
      </c>
      <c r="J65" s="23">
        <f>IF(A65="","",SUMIFS(지출_금액,지출_번호,A65,지출_확인,""))</f>
        <v/>
      </c>
      <c r="K65" s="23">
        <f>IF(OR(A65="",NOT(ISNUMBER(G65)),J65=0),"",G65-J65)</f>
        <v/>
      </c>
      <c r="L65" s="20" t="n">
        <v>45855</v>
      </c>
      <c r="M65" s="20" t="n">
        <v>45858</v>
      </c>
      <c r="N65" s="21" t="inlineStr">
        <is>
          <t>완료</t>
        </is>
      </c>
      <c r="O65" s="21" t="inlineStr">
        <is>
          <t>대표</t>
        </is>
      </c>
      <c r="P65" s="21" t="n"/>
      <c r="Q65" s="25">
        <f>IF(A65="","",IF(AND(C65="",E65=""),"고객이나 현장을 적어 주세요",IF(NOT(ISNUMBER(B65)),"접수일을 확인하세요",IF(AND(D65&lt;&gt;"",OR(LEN(D65)&lt;12,LEN(D65)&gt;13,ISERROR(--SUBSTITUTE(D65,"-","")),LEN(SUBSTITUTE(D65,"-",""))&lt;9)),"연락처를 010-0000-0000으로",IF(AND(G65&lt;&gt;"",OR(NOT(ISNUMBER(G65)),N(G65)&lt;0)),"계약 금액을 숫자로",IF(ISNA(MATCH(N65,목록_지금상태,0)),"상태를 목록에서 골라 주세요",IF(AND(OR(N65="계약",N65="공사 중",N65="완료",N65="A/S"),NOT(ISNUMBER(G65))),"계약 금액이 비었어요",IF(AND(ISNUMBER(L65),ISNUMBER(M65),M65&lt;L65),"완공이 착공보다 빨라요",IF(AND(ISNUMBER(G65),H65&gt;G65),"받은 돈이 계약보다 많아요",IF(AND(D65&lt;&gt;"",COUNTIF($D$6:$D$505,D65)&gt;1,COUNTIFS($D$6:$D$505,D65,$E$6:$E$505,E65)&gt;1),"같은 현장이 또 있어요",""))))))))))</f>
        <v/>
      </c>
      <c r="S65">
        <f>IF(A65="","",C65&amp;" "&amp;D65&amp;" "&amp;SUBSTITUTE(D65,"-","")&amp;" "&amp;E65&amp;" "&amp;F65&amp;" "&amp;P65)</f>
        <v/>
      </c>
      <c r="T65">
        <f>IF(OR(A65="",Q65&lt;&gt;"",I65="",N65="상담",N65="견적 보냄",N65="취소"),-1,IF(OR(N65="완료",N65="A/S"),1E+10,0)+N(I65)+ROW()/1E+4)</f>
        <v/>
      </c>
      <c r="U65">
        <f>IF(OR(찾기!$B$3="",A65=""),"",IF(ISNUMBER(SEARCH(TRIM(찾기!$B$3),S65)),ROW(),""))</f>
        <v/>
      </c>
    </row>
    <row r="66">
      <c r="A66" s="19">
        <f>IF(COUNTA(B66:G66,L66:P66)=0,"",ROW()-5)</f>
        <v/>
      </c>
      <c r="B66" s="20" t="n">
        <v>45836</v>
      </c>
      <c r="C66" s="21" t="inlineStr">
        <is>
          <t>장진영</t>
        </is>
      </c>
      <c r="D66" s="21" t="inlineStr">
        <is>
          <t>010-3284-3824</t>
        </is>
      </c>
      <c r="E66" s="21" t="inlineStr">
        <is>
          <t>다정동 솔내아파트 112동</t>
        </is>
      </c>
      <c r="F66" s="21" t="inlineStr">
        <is>
          <t>욕실</t>
        </is>
      </c>
      <c r="G66" s="22" t="n"/>
      <c r="H66" s="23">
        <f>IF(A66="","",SUMIFS(입금_금액,입금_번호,A66,입금_확인,""))</f>
        <v/>
      </c>
      <c r="I66" s="24">
        <f>IF(OR(A66="",NOT(ISNUMBER(G66)),N66="취소"),"",G66-H66)</f>
        <v/>
      </c>
      <c r="J66" s="23">
        <f>IF(A66="","",SUMIFS(지출_금액,지출_번호,A66,지출_확인,""))</f>
        <v/>
      </c>
      <c r="K66" s="23">
        <f>IF(OR(A66="",NOT(ISNUMBER(G66)),J66=0),"",G66-J66)</f>
        <v/>
      </c>
      <c r="L66" s="20" t="n"/>
      <c r="M66" s="20" t="n"/>
      <c r="N66" s="21" t="inlineStr">
        <is>
          <t>취소</t>
        </is>
      </c>
      <c r="O66" s="21" t="inlineStr">
        <is>
          <t>대표</t>
        </is>
      </c>
      <c r="P66" s="21" t="inlineStr">
        <is>
          <t>엘리베이터 예약 필요</t>
        </is>
      </c>
      <c r="Q66" s="25">
        <f>IF(A66="","",IF(AND(C66="",E66=""),"고객이나 현장을 적어 주세요",IF(NOT(ISNUMBER(B66)),"접수일을 확인하세요",IF(AND(D66&lt;&gt;"",OR(LEN(D66)&lt;12,LEN(D66)&gt;13,ISERROR(--SUBSTITUTE(D66,"-","")),LEN(SUBSTITUTE(D66,"-",""))&lt;9)),"연락처를 010-0000-0000으로",IF(AND(G66&lt;&gt;"",OR(NOT(ISNUMBER(G66)),N(G66)&lt;0)),"계약 금액을 숫자로",IF(ISNA(MATCH(N66,목록_지금상태,0)),"상태를 목록에서 골라 주세요",IF(AND(OR(N66="계약",N66="공사 중",N66="완료",N66="A/S"),NOT(ISNUMBER(G66))),"계약 금액이 비었어요",IF(AND(ISNUMBER(L66),ISNUMBER(M66),M66&lt;L66),"완공이 착공보다 빨라요",IF(AND(ISNUMBER(G66),H66&gt;G66),"받은 돈이 계약보다 많아요",IF(AND(D66&lt;&gt;"",COUNTIF($D$6:$D$505,D66)&gt;1,COUNTIFS($D$6:$D$505,D66,$E$6:$E$505,E66)&gt;1),"같은 현장이 또 있어요",""))))))))))</f>
        <v/>
      </c>
      <c r="S66">
        <f>IF(A66="","",C66&amp;" "&amp;D66&amp;" "&amp;SUBSTITUTE(D66,"-","")&amp;" "&amp;E66&amp;" "&amp;F66&amp;" "&amp;P66)</f>
        <v/>
      </c>
      <c r="T66">
        <f>IF(OR(A66="",Q66&lt;&gt;"",I66="",N66="상담",N66="견적 보냄",N66="취소"),-1,IF(OR(N66="완료",N66="A/S"),1E+10,0)+N(I66)+ROW()/1E+4)</f>
        <v/>
      </c>
      <c r="U66">
        <f>IF(OR(찾기!$B$3="",A66=""),"",IF(ISNUMBER(SEARCH(TRIM(찾기!$B$3),S66)),ROW(),""))</f>
        <v/>
      </c>
    </row>
    <row r="67">
      <c r="A67" s="19">
        <f>IF(COUNTA(B67:G67,L67:P67)=0,"",ROW()-5)</f>
        <v/>
      </c>
      <c r="B67" s="20" t="n">
        <v>45837</v>
      </c>
      <c r="C67" s="21" t="inlineStr">
        <is>
          <t>윤수진</t>
        </is>
      </c>
      <c r="D67" s="21" t="inlineStr">
        <is>
          <t>010-3415-2812</t>
        </is>
      </c>
      <c r="E67" s="21" t="inlineStr">
        <is>
          <t>보람동 새봄빌라 114동</t>
        </is>
      </c>
      <c r="F67" s="21" t="inlineStr">
        <is>
          <t>부분 수리</t>
        </is>
      </c>
      <c r="G67" s="22" t="n"/>
      <c r="H67" s="23">
        <f>IF(A67="","",SUMIFS(입금_금액,입금_번호,A67,입금_확인,""))</f>
        <v/>
      </c>
      <c r="I67" s="24">
        <f>IF(OR(A67="",NOT(ISNUMBER(G67)),N67="취소"),"",G67-H67)</f>
        <v/>
      </c>
      <c r="J67" s="23">
        <f>IF(A67="","",SUMIFS(지출_금액,지출_번호,A67,지출_확인,""))</f>
        <v/>
      </c>
      <c r="K67" s="23">
        <f>IF(OR(A67="",NOT(ISNUMBER(G67)),J67=0),"",G67-J67)</f>
        <v/>
      </c>
      <c r="L67" s="20" t="n"/>
      <c r="M67" s="20" t="n"/>
      <c r="N67" s="21" t="inlineStr">
        <is>
          <t>상담</t>
        </is>
      </c>
      <c r="O67" s="21" t="inlineStr">
        <is>
          <t>대표</t>
        </is>
      </c>
      <c r="P67" s="21" t="inlineStr">
        <is>
          <t>재방문 손님</t>
        </is>
      </c>
      <c r="Q67" s="25">
        <f>IF(A67="","",IF(AND(C67="",E67=""),"고객이나 현장을 적어 주세요",IF(NOT(ISNUMBER(B67)),"접수일을 확인하세요",IF(AND(D67&lt;&gt;"",OR(LEN(D67)&lt;12,LEN(D67)&gt;13,ISERROR(--SUBSTITUTE(D67,"-","")),LEN(SUBSTITUTE(D67,"-",""))&lt;9)),"연락처를 010-0000-0000으로",IF(AND(G67&lt;&gt;"",OR(NOT(ISNUMBER(G67)),N(G67)&lt;0)),"계약 금액을 숫자로",IF(ISNA(MATCH(N67,목록_지금상태,0)),"상태를 목록에서 골라 주세요",IF(AND(OR(N67="계약",N67="공사 중",N67="완료",N67="A/S"),NOT(ISNUMBER(G67))),"계약 금액이 비었어요",IF(AND(ISNUMBER(L67),ISNUMBER(M67),M67&lt;L67),"완공이 착공보다 빨라요",IF(AND(ISNUMBER(G67),H67&gt;G67),"받은 돈이 계약보다 많아요",IF(AND(D67&lt;&gt;"",COUNTIF($D$6:$D$505,D67)&gt;1,COUNTIFS($D$6:$D$505,D67,$E$6:$E$505,E67)&gt;1),"같은 현장이 또 있어요",""))))))))))</f>
        <v/>
      </c>
      <c r="S67">
        <f>IF(A67="","",C67&amp;" "&amp;D67&amp;" "&amp;SUBSTITUTE(D67,"-","")&amp;" "&amp;E67&amp;" "&amp;F67&amp;" "&amp;P67)</f>
        <v/>
      </c>
      <c r="T67">
        <f>IF(OR(A67="",Q67&lt;&gt;"",I67="",N67="상담",N67="견적 보냄",N67="취소"),-1,IF(OR(N67="완료",N67="A/S"),1E+10,0)+N(I67)+ROW()/1E+4)</f>
        <v/>
      </c>
      <c r="U67">
        <f>IF(OR(찾기!$B$3="",A67=""),"",IF(ISNUMBER(SEARCH(TRIM(찾기!$B$3),S67)),ROW(),""))</f>
        <v/>
      </c>
    </row>
    <row r="68">
      <c r="A68" s="19">
        <f>IF(COUNTA(B68:G68,L68:P68)=0,"",ROW()-5)</f>
        <v/>
      </c>
      <c r="B68" s="20" t="n">
        <v>45840</v>
      </c>
      <c r="C68" s="21" t="inlineStr">
        <is>
          <t>안하늘</t>
        </is>
      </c>
      <c r="D68" s="21" t="inlineStr">
        <is>
          <t>010-2195-4919</t>
        </is>
      </c>
      <c r="E68" s="21" t="inlineStr">
        <is>
          <t>새롬동 단독주택</t>
        </is>
      </c>
      <c r="F68" s="21" t="inlineStr">
        <is>
          <t>도배·장판</t>
        </is>
      </c>
      <c r="G68" s="22" t="n">
        <v>1650000</v>
      </c>
      <c r="H68" s="23">
        <f>IF(A68="","",SUMIFS(입금_금액,입금_번호,A68,입금_확인,""))</f>
        <v/>
      </c>
      <c r="I68" s="24">
        <f>IF(OR(A68="",NOT(ISNUMBER(G68)),N68="취소"),"",G68-H68)</f>
        <v/>
      </c>
      <c r="J68" s="23">
        <f>IF(A68="","",SUMIFS(지출_금액,지출_번호,A68,지출_확인,""))</f>
        <v/>
      </c>
      <c r="K68" s="23">
        <f>IF(OR(A68="",NOT(ISNUMBER(G68)),J68=0),"",G68-J68)</f>
        <v/>
      </c>
      <c r="L68" s="20" t="n">
        <v>45851</v>
      </c>
      <c r="M68" s="20" t="n">
        <v>45856</v>
      </c>
      <c r="N68" s="21" t="inlineStr">
        <is>
          <t>A/S</t>
        </is>
      </c>
      <c r="O68" s="21" t="inlineStr">
        <is>
          <t>김 실장</t>
        </is>
      </c>
      <c r="P68" s="21" t="inlineStr">
        <is>
          <t>블로그 보고 연락</t>
        </is>
      </c>
      <c r="Q68" s="25">
        <f>IF(A68="","",IF(AND(C68="",E68=""),"고객이나 현장을 적어 주세요",IF(NOT(ISNUMBER(B68)),"접수일을 확인하세요",IF(AND(D68&lt;&gt;"",OR(LEN(D68)&lt;12,LEN(D68)&gt;13,ISERROR(--SUBSTITUTE(D68,"-","")),LEN(SUBSTITUTE(D68,"-",""))&lt;9)),"연락처를 010-0000-0000으로",IF(AND(G68&lt;&gt;"",OR(NOT(ISNUMBER(G68)),N(G68)&lt;0)),"계약 금액을 숫자로",IF(ISNA(MATCH(N68,목록_지금상태,0)),"상태를 목록에서 골라 주세요",IF(AND(OR(N68="계약",N68="공사 중",N68="완료",N68="A/S"),NOT(ISNUMBER(G68))),"계약 금액이 비었어요",IF(AND(ISNUMBER(L68),ISNUMBER(M68),M68&lt;L68),"완공이 착공보다 빨라요",IF(AND(ISNUMBER(G68),H68&gt;G68),"받은 돈이 계약보다 많아요",IF(AND(D68&lt;&gt;"",COUNTIF($D$6:$D$505,D68)&gt;1,COUNTIFS($D$6:$D$505,D68,$E$6:$E$505,E68)&gt;1),"같은 현장이 또 있어요",""))))))))))</f>
        <v/>
      </c>
      <c r="S68">
        <f>IF(A68="","",C68&amp;" "&amp;D68&amp;" "&amp;SUBSTITUTE(D68,"-","")&amp;" "&amp;E68&amp;" "&amp;F68&amp;" "&amp;P68)</f>
        <v/>
      </c>
      <c r="T68">
        <f>IF(OR(A68="",Q68&lt;&gt;"",I68="",N68="상담",N68="견적 보냄",N68="취소"),-1,IF(OR(N68="완료",N68="A/S"),1E+10,0)+N(I68)+ROW()/1E+4)</f>
        <v/>
      </c>
      <c r="U68">
        <f>IF(OR(찾기!$B$3="",A68=""),"",IF(ISNUMBER(SEARCH(TRIM(찾기!$B$3),S68)),ROW(),""))</f>
        <v/>
      </c>
    </row>
    <row r="69">
      <c r="A69" s="19">
        <f>IF(COUNTA(B69:G69,L69:P69)=0,"",ROW()-5)</f>
        <v/>
      </c>
      <c r="B69" s="20" t="n">
        <v>45840</v>
      </c>
      <c r="C69" s="21" t="inlineStr">
        <is>
          <t>윤재원</t>
        </is>
      </c>
      <c r="D69" s="21" t="inlineStr">
        <is>
          <t>010-5617-7965</t>
        </is>
      </c>
      <c r="E69" s="21" t="inlineStr">
        <is>
          <t>도담동 단독주택</t>
        </is>
      </c>
      <c r="F69" s="21" t="inlineStr">
        <is>
          <t>욕실</t>
        </is>
      </c>
      <c r="G69" s="22" t="n">
        <v>8900000</v>
      </c>
      <c r="H69" s="23">
        <f>IF(A69="","",SUMIFS(입금_금액,입금_번호,A69,입금_확인,""))</f>
        <v/>
      </c>
      <c r="I69" s="24">
        <f>IF(OR(A69="",NOT(ISNUMBER(G69)),N69="취소"),"",G69-H69)</f>
        <v/>
      </c>
      <c r="J69" s="23">
        <f>IF(A69="","",SUMIFS(지출_금액,지출_번호,A69,지출_확인,""))</f>
        <v/>
      </c>
      <c r="K69" s="23">
        <f>IF(OR(A69="",NOT(ISNUMBER(G69)),J69=0),"",G69-J69)</f>
        <v/>
      </c>
      <c r="L69" s="20" t="n">
        <v>45853</v>
      </c>
      <c r="M69" s="20" t="n">
        <v>45859</v>
      </c>
      <c r="N69" s="21" t="inlineStr">
        <is>
          <t>완료</t>
        </is>
      </c>
      <c r="O69" s="21" t="inlineStr">
        <is>
          <t>김 실장</t>
        </is>
      </c>
      <c r="P69" s="21" t="inlineStr">
        <is>
          <t>엘리베이터 예약 필요</t>
        </is>
      </c>
      <c r="Q69" s="25">
        <f>IF(A69="","",IF(AND(C69="",E69=""),"고객이나 현장을 적어 주세요",IF(NOT(ISNUMBER(B69)),"접수일을 확인하세요",IF(AND(D69&lt;&gt;"",OR(LEN(D69)&lt;12,LEN(D69)&gt;13,ISERROR(--SUBSTITUTE(D69,"-","")),LEN(SUBSTITUTE(D69,"-",""))&lt;9)),"연락처를 010-0000-0000으로",IF(AND(G69&lt;&gt;"",OR(NOT(ISNUMBER(G69)),N(G69)&lt;0)),"계약 금액을 숫자로",IF(ISNA(MATCH(N69,목록_지금상태,0)),"상태를 목록에서 골라 주세요",IF(AND(OR(N69="계약",N69="공사 중",N69="완료",N69="A/S"),NOT(ISNUMBER(G69))),"계약 금액이 비었어요",IF(AND(ISNUMBER(L69),ISNUMBER(M69),M69&lt;L69),"완공이 착공보다 빨라요",IF(AND(ISNUMBER(G69),H69&gt;G69),"받은 돈이 계약보다 많아요",IF(AND(D69&lt;&gt;"",COUNTIF($D$6:$D$505,D69)&gt;1,COUNTIFS($D$6:$D$505,D69,$E$6:$E$505,E69)&gt;1),"같은 현장이 또 있어요",""))))))))))</f>
        <v/>
      </c>
      <c r="S69">
        <f>IF(A69="","",C69&amp;" "&amp;D69&amp;" "&amp;SUBSTITUTE(D69,"-","")&amp;" "&amp;E69&amp;" "&amp;F69&amp;" "&amp;P69)</f>
        <v/>
      </c>
      <c r="T69">
        <f>IF(OR(A69="",Q69&lt;&gt;"",I69="",N69="상담",N69="견적 보냄",N69="취소"),-1,IF(OR(N69="완료",N69="A/S"),1E+10,0)+N(I69)+ROW()/1E+4)</f>
        <v/>
      </c>
      <c r="U69">
        <f>IF(OR(찾기!$B$3="",A69=""),"",IF(ISNUMBER(SEARCH(TRIM(찾기!$B$3),S69)),ROW(),""))</f>
        <v/>
      </c>
    </row>
    <row r="70">
      <c r="A70" s="19">
        <f>IF(COUNTA(B70:G70,L70:P70)=0,"",ROW()-5)</f>
        <v/>
      </c>
      <c r="B70" s="20" t="n">
        <v>45844</v>
      </c>
      <c r="C70" s="21" t="inlineStr">
        <is>
          <t>황재원</t>
        </is>
      </c>
      <c r="D70" s="21" t="inlineStr">
        <is>
          <t>010-5694-0434</t>
        </is>
      </c>
      <c r="E70" s="21" t="inlineStr">
        <is>
          <t>도담동 한빛아파트 109동</t>
        </is>
      </c>
      <c r="F70" s="21" t="inlineStr">
        <is>
          <t>주방</t>
        </is>
      </c>
      <c r="G70" s="22" t="n"/>
      <c r="H70" s="23">
        <f>IF(A70="","",SUMIFS(입금_금액,입금_번호,A70,입금_확인,""))</f>
        <v/>
      </c>
      <c r="I70" s="24">
        <f>IF(OR(A70="",NOT(ISNUMBER(G70)),N70="취소"),"",G70-H70)</f>
        <v/>
      </c>
      <c r="J70" s="23">
        <f>IF(A70="","",SUMIFS(지출_금액,지출_번호,A70,지출_확인,""))</f>
        <v/>
      </c>
      <c r="K70" s="23">
        <f>IF(OR(A70="",NOT(ISNUMBER(G70)),J70=0),"",G70-J70)</f>
        <v/>
      </c>
      <c r="L70" s="20" t="n"/>
      <c r="M70" s="20" t="n"/>
      <c r="N70" s="21" t="inlineStr">
        <is>
          <t>상담</t>
        </is>
      </c>
      <c r="O70" s="21" t="inlineStr">
        <is>
          <t>김 실장</t>
        </is>
      </c>
      <c r="P70" s="21" t="inlineStr">
        <is>
          <t>엘리베이터 예약 필요</t>
        </is>
      </c>
      <c r="Q70" s="25">
        <f>IF(A70="","",IF(AND(C70="",E70=""),"고객이나 현장을 적어 주세요",IF(NOT(ISNUMBER(B70)),"접수일을 확인하세요",IF(AND(D70&lt;&gt;"",OR(LEN(D70)&lt;12,LEN(D70)&gt;13,ISERROR(--SUBSTITUTE(D70,"-","")),LEN(SUBSTITUTE(D70,"-",""))&lt;9)),"연락처를 010-0000-0000으로",IF(AND(G70&lt;&gt;"",OR(NOT(ISNUMBER(G70)),N(G70)&lt;0)),"계약 금액을 숫자로",IF(ISNA(MATCH(N70,목록_지금상태,0)),"상태를 목록에서 골라 주세요",IF(AND(OR(N70="계약",N70="공사 중",N70="완료",N70="A/S"),NOT(ISNUMBER(G70))),"계약 금액이 비었어요",IF(AND(ISNUMBER(L70),ISNUMBER(M70),M70&lt;L70),"완공이 착공보다 빨라요",IF(AND(ISNUMBER(G70),H70&gt;G70),"받은 돈이 계약보다 많아요",IF(AND(D70&lt;&gt;"",COUNTIF($D$6:$D$505,D70)&gt;1,COUNTIFS($D$6:$D$505,D70,$E$6:$E$505,E70)&gt;1),"같은 현장이 또 있어요",""))))))))))</f>
        <v/>
      </c>
      <c r="S70">
        <f>IF(A70="","",C70&amp;" "&amp;D70&amp;" "&amp;SUBSTITUTE(D70,"-","")&amp;" "&amp;E70&amp;" "&amp;F70&amp;" "&amp;P70)</f>
        <v/>
      </c>
      <c r="T70">
        <f>IF(OR(A70="",Q70&lt;&gt;"",I70="",N70="상담",N70="견적 보냄",N70="취소"),-1,IF(OR(N70="완료",N70="A/S"),1E+10,0)+N(I70)+ROW()/1E+4)</f>
        <v/>
      </c>
      <c r="U70">
        <f>IF(OR(찾기!$B$3="",A70=""),"",IF(ISNUMBER(SEARCH(TRIM(찾기!$B$3),S70)),ROW(),""))</f>
        <v/>
      </c>
    </row>
    <row r="71">
      <c r="A71" s="19">
        <f>IF(COUNTA(B71:G71,L71:P71)=0,"",ROW()-5)</f>
        <v/>
      </c>
      <c r="B71" s="20" t="n">
        <v>45848</v>
      </c>
      <c r="C71" s="21" t="inlineStr">
        <is>
          <t>임혜원</t>
        </is>
      </c>
      <c r="D71" s="21" t="inlineStr">
        <is>
          <t>010-5590-7382</t>
        </is>
      </c>
      <c r="E71" s="21" t="inlineStr">
        <is>
          <t>새롬동 새봄빌라 112동</t>
        </is>
      </c>
      <c r="F71" s="21" t="inlineStr">
        <is>
          <t>부분 수리</t>
        </is>
      </c>
      <c r="G71" s="22" t="n">
        <v>1030000</v>
      </c>
      <c r="H71" s="23">
        <f>IF(A71="","",SUMIFS(입금_금액,입금_번호,A71,입금_확인,""))</f>
        <v/>
      </c>
      <c r="I71" s="24">
        <f>IF(OR(A71="",NOT(ISNUMBER(G71)),N71="취소"),"",G71-H71)</f>
        <v/>
      </c>
      <c r="J71" s="23">
        <f>IF(A71="","",SUMIFS(지출_금액,지출_번호,A71,지출_확인,""))</f>
        <v/>
      </c>
      <c r="K71" s="23">
        <f>IF(OR(A71="",NOT(ISNUMBER(G71)),J71=0),"",G71-J71)</f>
        <v/>
      </c>
      <c r="L71" s="20" t="n">
        <v>45856</v>
      </c>
      <c r="M71" s="20" t="n">
        <v>45858</v>
      </c>
      <c r="N71" s="21" t="inlineStr">
        <is>
          <t>완료</t>
        </is>
      </c>
      <c r="O71" s="21" t="inlineStr">
        <is>
          <t>김 실장</t>
        </is>
      </c>
      <c r="P71" s="21" t="n"/>
      <c r="Q71" s="25">
        <f>IF(A71="","",IF(AND(C71="",E71=""),"고객이나 현장을 적어 주세요",IF(NOT(ISNUMBER(B71)),"접수일을 확인하세요",IF(AND(D71&lt;&gt;"",OR(LEN(D71)&lt;12,LEN(D71)&gt;13,ISERROR(--SUBSTITUTE(D71,"-","")),LEN(SUBSTITUTE(D71,"-",""))&lt;9)),"연락처를 010-0000-0000으로",IF(AND(G71&lt;&gt;"",OR(NOT(ISNUMBER(G71)),N(G71)&lt;0)),"계약 금액을 숫자로",IF(ISNA(MATCH(N71,목록_지금상태,0)),"상태를 목록에서 골라 주세요",IF(AND(OR(N71="계약",N71="공사 중",N71="완료",N71="A/S"),NOT(ISNUMBER(G71))),"계약 금액이 비었어요",IF(AND(ISNUMBER(L71),ISNUMBER(M71),M71&lt;L71),"완공이 착공보다 빨라요",IF(AND(ISNUMBER(G71),H71&gt;G71),"받은 돈이 계약보다 많아요",IF(AND(D71&lt;&gt;"",COUNTIF($D$6:$D$505,D71)&gt;1,COUNTIFS($D$6:$D$505,D71,$E$6:$E$505,E71)&gt;1),"같은 현장이 또 있어요",""))))))))))</f>
        <v/>
      </c>
      <c r="S71">
        <f>IF(A71="","",C71&amp;" "&amp;D71&amp;" "&amp;SUBSTITUTE(D71,"-","")&amp;" "&amp;E71&amp;" "&amp;F71&amp;" "&amp;P71)</f>
        <v/>
      </c>
      <c r="T71">
        <f>IF(OR(A71="",Q71&lt;&gt;"",I71="",N71="상담",N71="견적 보냄",N71="취소"),-1,IF(OR(N71="완료",N71="A/S"),1E+10,0)+N(I71)+ROW()/1E+4)</f>
        <v/>
      </c>
      <c r="U71">
        <f>IF(OR(찾기!$B$3="",A71=""),"",IF(ISNUMBER(SEARCH(TRIM(찾기!$B$3),S71)),ROW(),""))</f>
        <v/>
      </c>
    </row>
    <row r="72">
      <c r="A72" s="19">
        <f>IF(COUNTA(B72:G72,L72:P72)=0,"",ROW()-5)</f>
        <v/>
      </c>
      <c r="B72" s="20" t="n">
        <v>45850</v>
      </c>
      <c r="C72" s="21" t="inlineStr">
        <is>
          <t>임혜원</t>
        </is>
      </c>
      <c r="D72" s="21" t="inlineStr">
        <is>
          <t>010-7376-0059</t>
        </is>
      </c>
      <c r="E72" s="21" t="inlineStr">
        <is>
          <t>새롬동 푸른마을 5단지 114동</t>
        </is>
      </c>
      <c r="F72" s="21" t="inlineStr">
        <is>
          <t>욕실</t>
        </is>
      </c>
      <c r="G72" s="22" t="n">
        <v>6880000</v>
      </c>
      <c r="H72" s="23">
        <f>IF(A72="","",SUMIFS(입금_금액,입금_번호,A72,입금_확인,""))</f>
        <v/>
      </c>
      <c r="I72" s="24">
        <f>IF(OR(A72="",NOT(ISNUMBER(G72)),N72="취소"),"",G72-H72)</f>
        <v/>
      </c>
      <c r="J72" s="23">
        <f>IF(A72="","",SUMIFS(지출_금액,지출_번호,A72,지출_확인,""))</f>
        <v/>
      </c>
      <c r="K72" s="23">
        <f>IF(OR(A72="",NOT(ISNUMBER(G72)),J72=0),"",G72-J72)</f>
        <v/>
      </c>
      <c r="L72" s="20" t="n">
        <v>45863</v>
      </c>
      <c r="M72" s="20" t="n">
        <v>45868</v>
      </c>
      <c r="N72" s="21" t="inlineStr">
        <is>
          <t>완료</t>
        </is>
      </c>
      <c r="O72" s="21" t="inlineStr">
        <is>
          <t>김 실장</t>
        </is>
      </c>
      <c r="P72" s="21" t="n"/>
      <c r="Q72" s="25">
        <f>IF(A72="","",IF(AND(C72="",E72=""),"고객이나 현장을 적어 주세요",IF(NOT(ISNUMBER(B72)),"접수일을 확인하세요",IF(AND(D72&lt;&gt;"",OR(LEN(D72)&lt;12,LEN(D72)&gt;13,ISERROR(--SUBSTITUTE(D72,"-","")),LEN(SUBSTITUTE(D72,"-",""))&lt;9)),"연락처를 010-0000-0000으로",IF(AND(G72&lt;&gt;"",OR(NOT(ISNUMBER(G72)),N(G72)&lt;0)),"계약 금액을 숫자로",IF(ISNA(MATCH(N72,목록_지금상태,0)),"상태를 목록에서 골라 주세요",IF(AND(OR(N72="계약",N72="공사 중",N72="완료",N72="A/S"),NOT(ISNUMBER(G72))),"계약 금액이 비었어요",IF(AND(ISNUMBER(L72),ISNUMBER(M72),M72&lt;L72),"완공이 착공보다 빨라요",IF(AND(ISNUMBER(G72),H72&gt;G72),"받은 돈이 계약보다 많아요",IF(AND(D72&lt;&gt;"",COUNTIF($D$6:$D$505,D72)&gt;1,COUNTIFS($D$6:$D$505,D72,$E$6:$E$505,E72)&gt;1),"같은 현장이 또 있어요",""))))))))))</f>
        <v/>
      </c>
      <c r="S72">
        <f>IF(A72="","",C72&amp;" "&amp;D72&amp;" "&amp;SUBSTITUTE(D72,"-","")&amp;" "&amp;E72&amp;" "&amp;F72&amp;" "&amp;P72)</f>
        <v/>
      </c>
      <c r="T72">
        <f>IF(OR(A72="",Q72&lt;&gt;"",I72="",N72="상담",N72="견적 보냄",N72="취소"),-1,IF(OR(N72="완료",N72="A/S"),1E+10,0)+N(I72)+ROW()/1E+4)</f>
        <v/>
      </c>
      <c r="U72">
        <f>IF(OR(찾기!$B$3="",A72=""),"",IF(ISNUMBER(SEARCH(TRIM(찾기!$B$3),S72)),ROW(),""))</f>
        <v/>
      </c>
    </row>
    <row r="73">
      <c r="A73" s="19">
        <f>IF(COUNTA(B73:G73,L73:P73)=0,"",ROW()-5)</f>
        <v/>
      </c>
      <c r="B73" s="20" t="n">
        <v>45851</v>
      </c>
      <c r="C73" s="21" t="inlineStr">
        <is>
          <t>장미경</t>
        </is>
      </c>
      <c r="D73" s="21" t="inlineStr">
        <is>
          <t>010-3463-1212</t>
        </is>
      </c>
      <c r="E73" s="21" t="inlineStr">
        <is>
          <t>가람동 새봄빌라 115동</t>
        </is>
      </c>
      <c r="F73" s="21" t="inlineStr">
        <is>
          <t>부분 수리</t>
        </is>
      </c>
      <c r="G73" s="22" t="n">
        <v>260000</v>
      </c>
      <c r="H73" s="23">
        <f>IF(A73="","",SUMIFS(입금_금액,입금_번호,A73,입금_확인,""))</f>
        <v/>
      </c>
      <c r="I73" s="24">
        <f>IF(OR(A73="",NOT(ISNUMBER(G73)),N73="취소"),"",G73-H73)</f>
        <v/>
      </c>
      <c r="J73" s="23">
        <f>IF(A73="","",SUMIFS(지출_금액,지출_번호,A73,지출_확인,""))</f>
        <v/>
      </c>
      <c r="K73" s="23">
        <f>IF(OR(A73="",NOT(ISNUMBER(G73)),J73=0),"",G73-J73)</f>
        <v/>
      </c>
      <c r="L73" s="20" t="n">
        <v>45875</v>
      </c>
      <c r="M73" s="20" t="n">
        <v>45876</v>
      </c>
      <c r="N73" s="21" t="inlineStr">
        <is>
          <t>완료</t>
        </is>
      </c>
      <c r="O73" s="21" t="inlineStr">
        <is>
          <t>김 실장</t>
        </is>
      </c>
      <c r="P73" s="21" t="inlineStr">
        <is>
          <t>지인 소개</t>
        </is>
      </c>
      <c r="Q73" s="25">
        <f>IF(A73="","",IF(AND(C73="",E73=""),"고객이나 현장을 적어 주세요",IF(NOT(ISNUMBER(B73)),"접수일을 확인하세요",IF(AND(D73&lt;&gt;"",OR(LEN(D73)&lt;12,LEN(D73)&gt;13,ISERROR(--SUBSTITUTE(D73,"-","")),LEN(SUBSTITUTE(D73,"-",""))&lt;9)),"연락처를 010-0000-0000으로",IF(AND(G73&lt;&gt;"",OR(NOT(ISNUMBER(G73)),N(G73)&lt;0)),"계약 금액을 숫자로",IF(ISNA(MATCH(N73,목록_지금상태,0)),"상태를 목록에서 골라 주세요",IF(AND(OR(N73="계약",N73="공사 중",N73="완료",N73="A/S"),NOT(ISNUMBER(G73))),"계약 금액이 비었어요",IF(AND(ISNUMBER(L73),ISNUMBER(M73),M73&lt;L73),"완공이 착공보다 빨라요",IF(AND(ISNUMBER(G73),H73&gt;G73),"받은 돈이 계약보다 많아요",IF(AND(D73&lt;&gt;"",COUNTIF($D$6:$D$505,D73)&gt;1,COUNTIFS($D$6:$D$505,D73,$E$6:$E$505,E73)&gt;1),"같은 현장이 또 있어요",""))))))))))</f>
        <v/>
      </c>
      <c r="S73">
        <f>IF(A73="","",C73&amp;" "&amp;D73&amp;" "&amp;SUBSTITUTE(D73,"-","")&amp;" "&amp;E73&amp;" "&amp;F73&amp;" "&amp;P73)</f>
        <v/>
      </c>
      <c r="T73">
        <f>IF(OR(A73="",Q73&lt;&gt;"",I73="",N73="상담",N73="견적 보냄",N73="취소"),-1,IF(OR(N73="완료",N73="A/S"),1E+10,0)+N(I73)+ROW()/1E+4)</f>
        <v/>
      </c>
      <c r="U73">
        <f>IF(OR(찾기!$B$3="",A73=""),"",IF(ISNUMBER(SEARCH(TRIM(찾기!$B$3),S73)),ROW(),""))</f>
        <v/>
      </c>
    </row>
    <row r="74">
      <c r="A74" s="19">
        <f>IF(COUNTA(B74:G74,L74:P74)=0,"",ROW()-5)</f>
        <v/>
      </c>
      <c r="B74" s="20" t="n">
        <v>45852</v>
      </c>
      <c r="C74" s="21" t="inlineStr">
        <is>
          <t>오상철</t>
        </is>
      </c>
      <c r="D74" s="21" t="inlineStr">
        <is>
          <t>010-5052-5418</t>
        </is>
      </c>
      <c r="E74" s="21" t="inlineStr">
        <is>
          <t>보람동 새봄빌라 103동</t>
        </is>
      </c>
      <c r="F74" s="21" t="inlineStr">
        <is>
          <t>욕실</t>
        </is>
      </c>
      <c r="G74" s="22" t="n"/>
      <c r="H74" s="23">
        <f>IF(A74="","",SUMIFS(입금_금액,입금_번호,A74,입금_확인,""))</f>
        <v/>
      </c>
      <c r="I74" s="24">
        <f>IF(OR(A74="",NOT(ISNUMBER(G74)),N74="취소"),"",G74-H74)</f>
        <v/>
      </c>
      <c r="J74" s="23">
        <f>IF(A74="","",SUMIFS(지출_금액,지출_번호,A74,지출_확인,""))</f>
        <v/>
      </c>
      <c r="K74" s="23">
        <f>IF(OR(A74="",NOT(ISNUMBER(G74)),J74=0),"",G74-J74)</f>
        <v/>
      </c>
      <c r="L74" s="20" t="n"/>
      <c r="M74" s="20" t="n"/>
      <c r="N74" s="21" t="inlineStr">
        <is>
          <t>취소</t>
        </is>
      </c>
      <c r="O74" s="21" t="inlineStr">
        <is>
          <t>김 실장</t>
        </is>
      </c>
      <c r="P74" s="21" t="inlineStr">
        <is>
          <t>블로그 보고 연락</t>
        </is>
      </c>
      <c r="Q74" s="25">
        <f>IF(A74="","",IF(AND(C74="",E74=""),"고객이나 현장을 적어 주세요",IF(NOT(ISNUMBER(B74)),"접수일을 확인하세요",IF(AND(D74&lt;&gt;"",OR(LEN(D74)&lt;12,LEN(D74)&gt;13,ISERROR(--SUBSTITUTE(D74,"-","")),LEN(SUBSTITUTE(D74,"-",""))&lt;9)),"연락처를 010-0000-0000으로",IF(AND(G74&lt;&gt;"",OR(NOT(ISNUMBER(G74)),N(G74)&lt;0)),"계약 금액을 숫자로",IF(ISNA(MATCH(N74,목록_지금상태,0)),"상태를 목록에서 골라 주세요",IF(AND(OR(N74="계약",N74="공사 중",N74="완료",N74="A/S"),NOT(ISNUMBER(G74))),"계약 금액이 비었어요",IF(AND(ISNUMBER(L74),ISNUMBER(M74),M74&lt;L74),"완공이 착공보다 빨라요",IF(AND(ISNUMBER(G74),H74&gt;G74),"받은 돈이 계약보다 많아요",IF(AND(D74&lt;&gt;"",COUNTIF($D$6:$D$505,D74)&gt;1,COUNTIFS($D$6:$D$505,D74,$E$6:$E$505,E74)&gt;1),"같은 현장이 또 있어요",""))))))))))</f>
        <v/>
      </c>
      <c r="S74">
        <f>IF(A74="","",C74&amp;" "&amp;D74&amp;" "&amp;SUBSTITUTE(D74,"-","")&amp;" "&amp;E74&amp;" "&amp;F74&amp;" "&amp;P74)</f>
        <v/>
      </c>
      <c r="T74">
        <f>IF(OR(A74="",Q74&lt;&gt;"",I74="",N74="상담",N74="견적 보냄",N74="취소"),-1,IF(OR(N74="완료",N74="A/S"),1E+10,0)+N(I74)+ROW()/1E+4)</f>
        <v/>
      </c>
      <c r="U74">
        <f>IF(OR(찾기!$B$3="",A74=""),"",IF(ISNUMBER(SEARCH(TRIM(찾기!$B$3),S74)),ROW(),""))</f>
        <v/>
      </c>
    </row>
    <row r="75">
      <c r="A75" s="19">
        <f>IF(COUNTA(B75:G75,L75:P75)=0,"",ROW()-5)</f>
        <v/>
      </c>
      <c r="B75" s="20" t="n">
        <v>45853</v>
      </c>
      <c r="C75" s="21" t="inlineStr">
        <is>
          <t>이동욱</t>
        </is>
      </c>
      <c r="D75" s="21" t="inlineStr">
        <is>
          <t>010-3360-8573</t>
        </is>
      </c>
      <c r="E75" s="21" t="inlineStr">
        <is>
          <t>보람동 단독주택</t>
        </is>
      </c>
      <c r="F75" s="21" t="inlineStr">
        <is>
          <t>기타</t>
        </is>
      </c>
      <c r="G75" s="22" t="n">
        <v>730000</v>
      </c>
      <c r="H75" s="23">
        <f>IF(A75="","",SUMIFS(입금_금액,입금_번호,A75,입금_확인,""))</f>
        <v/>
      </c>
      <c r="I75" s="24">
        <f>IF(OR(A75="",NOT(ISNUMBER(G75)),N75="취소"),"",G75-H75)</f>
        <v/>
      </c>
      <c r="J75" s="23">
        <f>IF(A75="","",SUMIFS(지출_금액,지출_번호,A75,지출_확인,""))</f>
        <v/>
      </c>
      <c r="K75" s="23">
        <f>IF(OR(A75="",NOT(ISNUMBER(G75)),J75=0),"",G75-J75)</f>
        <v/>
      </c>
      <c r="L75" s="20" t="n">
        <v>45863</v>
      </c>
      <c r="M75" s="20" t="n">
        <v>45865</v>
      </c>
      <c r="N75" s="21" t="inlineStr">
        <is>
          <t>완료</t>
        </is>
      </c>
      <c r="O75" s="21" t="inlineStr">
        <is>
          <t>김 실장</t>
        </is>
      </c>
      <c r="P75" s="21" t="inlineStr">
        <is>
          <t>지인 소개</t>
        </is>
      </c>
      <c r="Q75" s="25">
        <f>IF(A75="","",IF(AND(C75="",E75=""),"고객이나 현장을 적어 주세요",IF(NOT(ISNUMBER(B75)),"접수일을 확인하세요",IF(AND(D75&lt;&gt;"",OR(LEN(D75)&lt;12,LEN(D75)&gt;13,ISERROR(--SUBSTITUTE(D75,"-","")),LEN(SUBSTITUTE(D75,"-",""))&lt;9)),"연락처를 010-0000-0000으로",IF(AND(G75&lt;&gt;"",OR(NOT(ISNUMBER(G75)),N(G75)&lt;0)),"계약 금액을 숫자로",IF(ISNA(MATCH(N75,목록_지금상태,0)),"상태를 목록에서 골라 주세요",IF(AND(OR(N75="계약",N75="공사 중",N75="완료",N75="A/S"),NOT(ISNUMBER(G75))),"계약 금액이 비었어요",IF(AND(ISNUMBER(L75),ISNUMBER(M75),M75&lt;L75),"완공이 착공보다 빨라요",IF(AND(ISNUMBER(G75),H75&gt;G75),"받은 돈이 계약보다 많아요",IF(AND(D75&lt;&gt;"",COUNTIF($D$6:$D$505,D75)&gt;1,COUNTIFS($D$6:$D$505,D75,$E$6:$E$505,E75)&gt;1),"같은 현장이 또 있어요",""))))))))))</f>
        <v/>
      </c>
      <c r="S75">
        <f>IF(A75="","",C75&amp;" "&amp;D75&amp;" "&amp;SUBSTITUTE(D75,"-","")&amp;" "&amp;E75&amp;" "&amp;F75&amp;" "&amp;P75)</f>
        <v/>
      </c>
      <c r="T75">
        <f>IF(OR(A75="",Q75&lt;&gt;"",I75="",N75="상담",N75="견적 보냄",N75="취소"),-1,IF(OR(N75="완료",N75="A/S"),1E+10,0)+N(I75)+ROW()/1E+4)</f>
        <v/>
      </c>
      <c r="U75">
        <f>IF(OR(찾기!$B$3="",A75=""),"",IF(ISNUMBER(SEARCH(TRIM(찾기!$B$3),S75)),ROW(),""))</f>
        <v/>
      </c>
    </row>
    <row r="76">
      <c r="A76" s="19">
        <f>IF(COUNTA(B76:G76,L76:P76)=0,"",ROW()-5)</f>
        <v/>
      </c>
      <c r="B76" s="20" t="n">
        <v>45855</v>
      </c>
      <c r="C76" s="21" t="inlineStr">
        <is>
          <t>권혜원</t>
        </is>
      </c>
      <c r="D76" s="21" t="inlineStr">
        <is>
          <t>010-9417-3633</t>
        </is>
      </c>
      <c r="E76" s="21" t="inlineStr">
        <is>
          <t>새롬동 새봄빌라 107동</t>
        </is>
      </c>
      <c r="F76" s="21" t="inlineStr">
        <is>
          <t>욕실</t>
        </is>
      </c>
      <c r="G76" s="22" t="n">
        <v>7170000</v>
      </c>
      <c r="H76" s="23">
        <f>IF(A76="","",SUMIFS(입금_금액,입금_번호,A76,입금_확인,""))</f>
        <v/>
      </c>
      <c r="I76" s="24">
        <f>IF(OR(A76="",NOT(ISNUMBER(G76)),N76="취소"),"",G76-H76)</f>
        <v/>
      </c>
      <c r="J76" s="23">
        <f>IF(A76="","",SUMIFS(지출_금액,지출_번호,A76,지출_확인,""))</f>
        <v/>
      </c>
      <c r="K76" s="23">
        <f>IF(OR(A76="",NOT(ISNUMBER(G76)),J76=0),"",G76-J76)</f>
        <v/>
      </c>
      <c r="L76" s="20" t="n">
        <v>45878</v>
      </c>
      <c r="M76" s="20" t="n">
        <v>45885</v>
      </c>
      <c r="N76" s="21" t="inlineStr">
        <is>
          <t>완료</t>
        </is>
      </c>
      <c r="O76" s="21" t="inlineStr">
        <is>
          <t>박 팀장</t>
        </is>
      </c>
      <c r="P76" s="21" t="inlineStr">
        <is>
          <t>오전 공사만 가능</t>
        </is>
      </c>
      <c r="Q76" s="25">
        <f>IF(A76="","",IF(AND(C76="",E76=""),"고객이나 현장을 적어 주세요",IF(NOT(ISNUMBER(B76)),"접수일을 확인하세요",IF(AND(D76&lt;&gt;"",OR(LEN(D76)&lt;12,LEN(D76)&gt;13,ISERROR(--SUBSTITUTE(D76,"-","")),LEN(SUBSTITUTE(D76,"-",""))&lt;9)),"연락처를 010-0000-0000으로",IF(AND(G76&lt;&gt;"",OR(NOT(ISNUMBER(G76)),N(G76)&lt;0)),"계약 금액을 숫자로",IF(ISNA(MATCH(N76,목록_지금상태,0)),"상태를 목록에서 골라 주세요",IF(AND(OR(N76="계약",N76="공사 중",N76="완료",N76="A/S"),NOT(ISNUMBER(G76))),"계약 금액이 비었어요",IF(AND(ISNUMBER(L76),ISNUMBER(M76),M76&lt;L76),"완공이 착공보다 빨라요",IF(AND(ISNUMBER(G76),H76&gt;G76),"받은 돈이 계약보다 많아요",IF(AND(D76&lt;&gt;"",COUNTIF($D$6:$D$505,D76)&gt;1,COUNTIFS($D$6:$D$505,D76,$E$6:$E$505,E76)&gt;1),"같은 현장이 또 있어요",""))))))))))</f>
        <v/>
      </c>
      <c r="S76">
        <f>IF(A76="","",C76&amp;" "&amp;D76&amp;" "&amp;SUBSTITUTE(D76,"-","")&amp;" "&amp;E76&amp;" "&amp;F76&amp;" "&amp;P76)</f>
        <v/>
      </c>
      <c r="T76">
        <f>IF(OR(A76="",Q76&lt;&gt;"",I76="",N76="상담",N76="견적 보냄",N76="취소"),-1,IF(OR(N76="완료",N76="A/S"),1E+10,0)+N(I76)+ROW()/1E+4)</f>
        <v/>
      </c>
      <c r="U76">
        <f>IF(OR(찾기!$B$3="",A76=""),"",IF(ISNUMBER(SEARCH(TRIM(찾기!$B$3),S76)),ROW(),""))</f>
        <v/>
      </c>
    </row>
    <row r="77">
      <c r="A77" s="19">
        <f>IF(COUNTA(B77:G77,L77:P77)=0,"",ROW()-5)</f>
        <v/>
      </c>
      <c r="B77" s="20" t="n">
        <v>45858</v>
      </c>
      <c r="C77" s="21" t="inlineStr">
        <is>
          <t>안민지</t>
        </is>
      </c>
      <c r="D77" s="21" t="inlineStr">
        <is>
          <t>010-6569-3282</t>
        </is>
      </c>
      <c r="E77" s="21" t="inlineStr">
        <is>
          <t>보람동 새봄빌라 113동</t>
        </is>
      </c>
      <c r="F77" s="21" t="inlineStr">
        <is>
          <t>부분 수리</t>
        </is>
      </c>
      <c r="G77" s="22" t="n"/>
      <c r="H77" s="23">
        <f>IF(A77="","",SUMIFS(입금_금액,입금_번호,A77,입금_확인,""))</f>
        <v/>
      </c>
      <c r="I77" s="24">
        <f>IF(OR(A77="",NOT(ISNUMBER(G77)),N77="취소"),"",G77-H77)</f>
        <v/>
      </c>
      <c r="J77" s="23">
        <f>IF(A77="","",SUMIFS(지출_금액,지출_번호,A77,지출_확인,""))</f>
        <v/>
      </c>
      <c r="K77" s="23">
        <f>IF(OR(A77="",NOT(ISNUMBER(G77)),J77=0),"",G77-J77)</f>
        <v/>
      </c>
      <c r="L77" s="20" t="n"/>
      <c r="M77" s="20" t="n"/>
      <c r="N77" s="21" t="inlineStr">
        <is>
          <t>상담</t>
        </is>
      </c>
      <c r="O77" s="21" t="inlineStr">
        <is>
          <t>김 실장</t>
        </is>
      </c>
      <c r="P77" s="21" t="inlineStr">
        <is>
          <t>오전 공사만 가능</t>
        </is>
      </c>
      <c r="Q77" s="25">
        <f>IF(A77="","",IF(AND(C77="",E77=""),"고객이나 현장을 적어 주세요",IF(NOT(ISNUMBER(B77)),"접수일을 확인하세요",IF(AND(D77&lt;&gt;"",OR(LEN(D77)&lt;12,LEN(D77)&gt;13,ISERROR(--SUBSTITUTE(D77,"-","")),LEN(SUBSTITUTE(D77,"-",""))&lt;9)),"연락처를 010-0000-0000으로",IF(AND(G77&lt;&gt;"",OR(NOT(ISNUMBER(G77)),N(G77)&lt;0)),"계약 금액을 숫자로",IF(ISNA(MATCH(N77,목록_지금상태,0)),"상태를 목록에서 골라 주세요",IF(AND(OR(N77="계약",N77="공사 중",N77="완료",N77="A/S"),NOT(ISNUMBER(G77))),"계약 금액이 비었어요",IF(AND(ISNUMBER(L77),ISNUMBER(M77),M77&lt;L77),"완공이 착공보다 빨라요",IF(AND(ISNUMBER(G77),H77&gt;G77),"받은 돈이 계약보다 많아요",IF(AND(D77&lt;&gt;"",COUNTIF($D$6:$D$505,D77)&gt;1,COUNTIFS($D$6:$D$505,D77,$E$6:$E$505,E77)&gt;1),"같은 현장이 또 있어요",""))))))))))</f>
        <v/>
      </c>
      <c r="S77">
        <f>IF(A77="","",C77&amp;" "&amp;D77&amp;" "&amp;SUBSTITUTE(D77,"-","")&amp;" "&amp;E77&amp;" "&amp;F77&amp;" "&amp;P77)</f>
        <v/>
      </c>
      <c r="T77">
        <f>IF(OR(A77="",Q77&lt;&gt;"",I77="",N77="상담",N77="견적 보냄",N77="취소"),-1,IF(OR(N77="완료",N77="A/S"),1E+10,0)+N(I77)+ROW()/1E+4)</f>
        <v/>
      </c>
      <c r="U77">
        <f>IF(OR(찾기!$B$3="",A77=""),"",IF(ISNUMBER(SEARCH(TRIM(찾기!$B$3),S77)),ROW(),""))</f>
        <v/>
      </c>
    </row>
    <row r="78">
      <c r="A78" s="19">
        <f>IF(COUNTA(B78:G78,L78:P78)=0,"",ROW()-5)</f>
        <v/>
      </c>
      <c r="B78" s="20" t="n">
        <v>45859</v>
      </c>
      <c r="C78" s="21" t="inlineStr">
        <is>
          <t>장민지</t>
        </is>
      </c>
      <c r="D78" s="21" t="inlineStr">
        <is>
          <t>010-3457-1838</t>
        </is>
      </c>
      <c r="E78" s="21" t="inlineStr">
        <is>
          <t>도담동 새봄빌라 101동</t>
        </is>
      </c>
      <c r="F78" s="21" t="inlineStr">
        <is>
          <t>부분 수리</t>
        </is>
      </c>
      <c r="G78" s="22" t="n">
        <v>530000</v>
      </c>
      <c r="H78" s="23">
        <f>IF(A78="","",SUMIFS(입금_금액,입금_번호,A78,입금_확인,""))</f>
        <v/>
      </c>
      <c r="I78" s="24">
        <f>IF(OR(A78="",NOT(ISNUMBER(G78)),N78="취소"),"",G78-H78)</f>
        <v/>
      </c>
      <c r="J78" s="23">
        <f>IF(A78="","",SUMIFS(지출_금액,지출_번호,A78,지출_확인,""))</f>
        <v/>
      </c>
      <c r="K78" s="23">
        <f>IF(OR(A78="",NOT(ISNUMBER(G78)),J78=0),"",G78-J78)</f>
        <v/>
      </c>
      <c r="L78" s="20" t="n">
        <v>45877</v>
      </c>
      <c r="M78" s="20" t="n">
        <v>45880</v>
      </c>
      <c r="N78" s="21" t="inlineStr">
        <is>
          <t>완료</t>
        </is>
      </c>
      <c r="O78" s="21" t="inlineStr">
        <is>
          <t>대표</t>
        </is>
      </c>
      <c r="P78" s="21" t="n"/>
      <c r="Q78" s="25">
        <f>IF(A78="","",IF(AND(C78="",E78=""),"고객이나 현장을 적어 주세요",IF(NOT(ISNUMBER(B78)),"접수일을 확인하세요",IF(AND(D78&lt;&gt;"",OR(LEN(D78)&lt;12,LEN(D78)&gt;13,ISERROR(--SUBSTITUTE(D78,"-","")),LEN(SUBSTITUTE(D78,"-",""))&lt;9)),"연락처를 010-0000-0000으로",IF(AND(G78&lt;&gt;"",OR(NOT(ISNUMBER(G78)),N(G78)&lt;0)),"계약 금액을 숫자로",IF(ISNA(MATCH(N78,목록_지금상태,0)),"상태를 목록에서 골라 주세요",IF(AND(OR(N78="계약",N78="공사 중",N78="완료",N78="A/S"),NOT(ISNUMBER(G78))),"계약 금액이 비었어요",IF(AND(ISNUMBER(L78),ISNUMBER(M78),M78&lt;L78),"완공이 착공보다 빨라요",IF(AND(ISNUMBER(G78),H78&gt;G78),"받은 돈이 계약보다 많아요",IF(AND(D78&lt;&gt;"",COUNTIF($D$6:$D$505,D78)&gt;1,COUNTIFS($D$6:$D$505,D78,$E$6:$E$505,E78)&gt;1),"같은 현장이 또 있어요",""))))))))))</f>
        <v/>
      </c>
      <c r="S78">
        <f>IF(A78="","",C78&amp;" "&amp;D78&amp;" "&amp;SUBSTITUTE(D78,"-","")&amp;" "&amp;E78&amp;" "&amp;F78&amp;" "&amp;P78)</f>
        <v/>
      </c>
      <c r="T78">
        <f>IF(OR(A78="",Q78&lt;&gt;"",I78="",N78="상담",N78="견적 보냄",N78="취소"),-1,IF(OR(N78="완료",N78="A/S"),1E+10,0)+N(I78)+ROW()/1E+4)</f>
        <v/>
      </c>
      <c r="U78">
        <f>IF(OR(찾기!$B$3="",A78=""),"",IF(ISNUMBER(SEARCH(TRIM(찾기!$B$3),S78)),ROW(),""))</f>
        <v/>
      </c>
    </row>
    <row r="79">
      <c r="A79" s="19">
        <f>IF(COUNTA(B79:G79,L79:P79)=0,"",ROW()-5)</f>
        <v/>
      </c>
      <c r="B79" s="20" t="n">
        <v>45860</v>
      </c>
      <c r="C79" s="21" t="inlineStr">
        <is>
          <t>조은지</t>
        </is>
      </c>
      <c r="D79" s="21" t="inlineStr">
        <is>
          <t>010-4751-7176</t>
        </is>
      </c>
      <c r="E79" s="21" t="inlineStr">
        <is>
          <t>새롬동 한빛아파트 114동</t>
        </is>
      </c>
      <c r="F79" s="21" t="inlineStr">
        <is>
          <t>욕실</t>
        </is>
      </c>
      <c r="G79" s="22" t="n">
        <v>5770000</v>
      </c>
      <c r="H79" s="23">
        <f>IF(A79="","",SUMIFS(입금_금액,입금_번호,A79,입금_확인,""))</f>
        <v/>
      </c>
      <c r="I79" s="24">
        <f>IF(OR(A79="",NOT(ISNUMBER(G79)),N79="취소"),"",G79-H79)</f>
        <v/>
      </c>
      <c r="J79" s="23">
        <f>IF(A79="","",SUMIFS(지출_금액,지출_번호,A79,지출_확인,""))</f>
        <v/>
      </c>
      <c r="K79" s="23">
        <f>IF(OR(A79="",NOT(ISNUMBER(G79)),J79=0),"",G79-J79)</f>
        <v/>
      </c>
      <c r="L79" s="20" t="n">
        <v>45883</v>
      </c>
      <c r="M79" s="20" t="n">
        <v>45891</v>
      </c>
      <c r="N79" s="21" t="inlineStr">
        <is>
          <t>완료</t>
        </is>
      </c>
      <c r="O79" s="21" t="inlineStr">
        <is>
          <t>박 팀장</t>
        </is>
      </c>
      <c r="P79" s="21" t="inlineStr">
        <is>
          <t>주차 어려움</t>
        </is>
      </c>
      <c r="Q79" s="25">
        <f>IF(A79="","",IF(AND(C79="",E79=""),"고객이나 현장을 적어 주세요",IF(NOT(ISNUMBER(B79)),"접수일을 확인하세요",IF(AND(D79&lt;&gt;"",OR(LEN(D79)&lt;12,LEN(D79)&gt;13,ISERROR(--SUBSTITUTE(D79,"-","")),LEN(SUBSTITUTE(D79,"-",""))&lt;9)),"연락처를 010-0000-0000으로",IF(AND(G79&lt;&gt;"",OR(NOT(ISNUMBER(G79)),N(G79)&lt;0)),"계약 금액을 숫자로",IF(ISNA(MATCH(N79,목록_지금상태,0)),"상태를 목록에서 골라 주세요",IF(AND(OR(N79="계약",N79="공사 중",N79="완료",N79="A/S"),NOT(ISNUMBER(G79))),"계약 금액이 비었어요",IF(AND(ISNUMBER(L79),ISNUMBER(M79),M79&lt;L79),"완공이 착공보다 빨라요",IF(AND(ISNUMBER(G79),H79&gt;G79),"받은 돈이 계약보다 많아요",IF(AND(D79&lt;&gt;"",COUNTIF($D$6:$D$505,D79)&gt;1,COUNTIFS($D$6:$D$505,D79,$E$6:$E$505,E79)&gt;1),"같은 현장이 또 있어요",""))))))))))</f>
        <v/>
      </c>
      <c r="S79">
        <f>IF(A79="","",C79&amp;" "&amp;D79&amp;" "&amp;SUBSTITUTE(D79,"-","")&amp;" "&amp;E79&amp;" "&amp;F79&amp;" "&amp;P79)</f>
        <v/>
      </c>
      <c r="T79">
        <f>IF(OR(A79="",Q79&lt;&gt;"",I79="",N79="상담",N79="견적 보냄",N79="취소"),-1,IF(OR(N79="완료",N79="A/S"),1E+10,0)+N(I79)+ROW()/1E+4)</f>
        <v/>
      </c>
      <c r="U79">
        <f>IF(OR(찾기!$B$3="",A79=""),"",IF(ISNUMBER(SEARCH(TRIM(찾기!$B$3),S79)),ROW(),""))</f>
        <v/>
      </c>
    </row>
    <row r="80">
      <c r="A80" s="19">
        <f>IF(COUNTA(B80:G80,L80:P80)=0,"",ROW()-5)</f>
        <v/>
      </c>
      <c r="B80" s="20" t="n">
        <v>45861</v>
      </c>
      <c r="C80" s="21" t="inlineStr">
        <is>
          <t>황동욱</t>
        </is>
      </c>
      <c r="D80" s="21" t="inlineStr">
        <is>
          <t>010-5335-5899</t>
        </is>
      </c>
      <c r="E80" s="21" t="inlineStr">
        <is>
          <t>도담동 숲길마을 3단지 111동</t>
        </is>
      </c>
      <c r="F80" s="21" t="inlineStr">
        <is>
          <t>창호</t>
        </is>
      </c>
      <c r="G80" s="22" t="n"/>
      <c r="H80" s="23">
        <f>IF(A80="","",SUMIFS(입금_금액,입금_번호,A80,입금_확인,""))</f>
        <v/>
      </c>
      <c r="I80" s="24">
        <f>IF(OR(A80="",NOT(ISNUMBER(G80)),N80="취소"),"",G80-H80)</f>
        <v/>
      </c>
      <c r="J80" s="23">
        <f>IF(A80="","",SUMIFS(지출_금액,지출_번호,A80,지출_확인,""))</f>
        <v/>
      </c>
      <c r="K80" s="23">
        <f>IF(OR(A80="",NOT(ISNUMBER(G80)),J80=0),"",G80-J80)</f>
        <v/>
      </c>
      <c r="L80" s="20" t="n"/>
      <c r="M80" s="20" t="n"/>
      <c r="N80" s="21" t="inlineStr">
        <is>
          <t>취소</t>
        </is>
      </c>
      <c r="O80" s="21" t="inlineStr">
        <is>
          <t>김 실장</t>
        </is>
      </c>
      <c r="P80" s="21" t="inlineStr">
        <is>
          <t>블로그 보고 연락</t>
        </is>
      </c>
      <c r="Q80" s="25">
        <f>IF(A80="","",IF(AND(C80="",E80=""),"고객이나 현장을 적어 주세요",IF(NOT(ISNUMBER(B80)),"접수일을 확인하세요",IF(AND(D80&lt;&gt;"",OR(LEN(D80)&lt;12,LEN(D80)&gt;13,ISERROR(--SUBSTITUTE(D80,"-","")),LEN(SUBSTITUTE(D80,"-",""))&lt;9)),"연락처를 010-0000-0000으로",IF(AND(G80&lt;&gt;"",OR(NOT(ISNUMBER(G80)),N(G80)&lt;0)),"계약 금액을 숫자로",IF(ISNA(MATCH(N80,목록_지금상태,0)),"상태를 목록에서 골라 주세요",IF(AND(OR(N80="계약",N80="공사 중",N80="완료",N80="A/S"),NOT(ISNUMBER(G80))),"계약 금액이 비었어요",IF(AND(ISNUMBER(L80),ISNUMBER(M80),M80&lt;L80),"완공이 착공보다 빨라요",IF(AND(ISNUMBER(G80),H80&gt;G80),"받은 돈이 계약보다 많아요",IF(AND(D80&lt;&gt;"",COUNTIF($D$6:$D$505,D80)&gt;1,COUNTIFS($D$6:$D$505,D80,$E$6:$E$505,E80)&gt;1),"같은 현장이 또 있어요",""))))))))))</f>
        <v/>
      </c>
      <c r="S80">
        <f>IF(A80="","",C80&amp;" "&amp;D80&amp;" "&amp;SUBSTITUTE(D80,"-","")&amp;" "&amp;E80&amp;" "&amp;F80&amp;" "&amp;P80)</f>
        <v/>
      </c>
      <c r="T80">
        <f>IF(OR(A80="",Q80&lt;&gt;"",I80="",N80="상담",N80="견적 보냄",N80="취소"),-1,IF(OR(N80="완료",N80="A/S"),1E+10,0)+N(I80)+ROW()/1E+4)</f>
        <v/>
      </c>
      <c r="U80">
        <f>IF(OR(찾기!$B$3="",A80=""),"",IF(ISNUMBER(SEARCH(TRIM(찾기!$B$3),S80)),ROW(),""))</f>
        <v/>
      </c>
    </row>
    <row r="81">
      <c r="A81" s="19">
        <f>IF(COUNTA(B81:G81,L81:P81)=0,"",ROW()-5)</f>
        <v/>
      </c>
      <c r="B81" s="20" t="n">
        <v>45863</v>
      </c>
      <c r="C81" s="21" t="inlineStr">
        <is>
          <t>강태호</t>
        </is>
      </c>
      <c r="D81" s="21" t="inlineStr">
        <is>
          <t>010-7537-8353</t>
        </is>
      </c>
      <c r="E81" s="21" t="inlineStr">
        <is>
          <t>도담동 누리타운 107동</t>
        </is>
      </c>
      <c r="F81" s="21" t="inlineStr">
        <is>
          <t>도배·장판</t>
        </is>
      </c>
      <c r="G81" s="22" t="n"/>
      <c r="H81" s="23">
        <f>IF(A81="","",SUMIFS(입금_금액,입금_번호,A81,입금_확인,""))</f>
        <v/>
      </c>
      <c r="I81" s="24">
        <f>IF(OR(A81="",NOT(ISNUMBER(G81)),N81="취소"),"",G81-H81)</f>
        <v/>
      </c>
      <c r="J81" s="23">
        <f>IF(A81="","",SUMIFS(지출_금액,지출_번호,A81,지출_확인,""))</f>
        <v/>
      </c>
      <c r="K81" s="23">
        <f>IF(OR(A81="",NOT(ISNUMBER(G81)),J81=0),"",G81-J81)</f>
        <v/>
      </c>
      <c r="L81" s="20" t="n"/>
      <c r="M81" s="20" t="n"/>
      <c r="N81" s="21" t="inlineStr">
        <is>
          <t>취소</t>
        </is>
      </c>
      <c r="O81" s="21" t="inlineStr">
        <is>
          <t>대표</t>
        </is>
      </c>
      <c r="P81" s="21" t="n"/>
      <c r="Q81" s="25">
        <f>IF(A81="","",IF(AND(C81="",E81=""),"고객이나 현장을 적어 주세요",IF(NOT(ISNUMBER(B81)),"접수일을 확인하세요",IF(AND(D81&lt;&gt;"",OR(LEN(D81)&lt;12,LEN(D81)&gt;13,ISERROR(--SUBSTITUTE(D81,"-","")),LEN(SUBSTITUTE(D81,"-",""))&lt;9)),"연락처를 010-0000-0000으로",IF(AND(G81&lt;&gt;"",OR(NOT(ISNUMBER(G81)),N(G81)&lt;0)),"계약 금액을 숫자로",IF(ISNA(MATCH(N81,목록_지금상태,0)),"상태를 목록에서 골라 주세요",IF(AND(OR(N81="계약",N81="공사 중",N81="완료",N81="A/S"),NOT(ISNUMBER(G81))),"계약 금액이 비었어요",IF(AND(ISNUMBER(L81),ISNUMBER(M81),M81&lt;L81),"완공이 착공보다 빨라요",IF(AND(ISNUMBER(G81),H81&gt;G81),"받은 돈이 계약보다 많아요",IF(AND(D81&lt;&gt;"",COUNTIF($D$6:$D$505,D81)&gt;1,COUNTIFS($D$6:$D$505,D81,$E$6:$E$505,E81)&gt;1),"같은 현장이 또 있어요",""))))))))))</f>
        <v/>
      </c>
      <c r="S81">
        <f>IF(A81="","",C81&amp;" "&amp;D81&amp;" "&amp;SUBSTITUTE(D81,"-","")&amp;" "&amp;E81&amp;" "&amp;F81&amp;" "&amp;P81)</f>
        <v/>
      </c>
      <c r="T81">
        <f>IF(OR(A81="",Q81&lt;&gt;"",I81="",N81="상담",N81="견적 보냄",N81="취소"),-1,IF(OR(N81="완료",N81="A/S"),1E+10,0)+N(I81)+ROW()/1E+4)</f>
        <v/>
      </c>
      <c r="U81">
        <f>IF(OR(찾기!$B$3="",A81=""),"",IF(ISNUMBER(SEARCH(TRIM(찾기!$B$3),S81)),ROW(),""))</f>
        <v/>
      </c>
    </row>
    <row r="82">
      <c r="A82" s="19">
        <f>IF(COUNTA(B82:G82,L82:P82)=0,"",ROW()-5)</f>
        <v/>
      </c>
      <c r="B82" s="20" t="n">
        <v>45867</v>
      </c>
      <c r="C82" s="21" t="inlineStr">
        <is>
          <t>황유진</t>
        </is>
      </c>
      <c r="D82" s="21" t="inlineStr">
        <is>
          <t>010-9732-6043</t>
        </is>
      </c>
      <c r="E82" s="21" t="inlineStr">
        <is>
          <t>한솔동 단독주택</t>
        </is>
      </c>
      <c r="F82" s="21" t="inlineStr">
        <is>
          <t>전체 리모델링</t>
        </is>
      </c>
      <c r="G82" s="22" t="n">
        <v>38840000</v>
      </c>
      <c r="H82" s="23">
        <f>IF(A82="","",SUMIFS(입금_금액,입금_번호,A82,입금_확인,""))</f>
        <v/>
      </c>
      <c r="I82" s="24">
        <f>IF(OR(A82="",NOT(ISNUMBER(G82)),N82="취소"),"",G82-H82)</f>
        <v/>
      </c>
      <c r="J82" s="23">
        <f>IF(A82="","",SUMIFS(지출_금액,지출_번호,A82,지출_확인,""))</f>
        <v/>
      </c>
      <c r="K82" s="23">
        <f>IF(OR(A82="",NOT(ISNUMBER(G82)),J82=0),"",G82-J82)</f>
        <v/>
      </c>
      <c r="L82" s="20" t="n">
        <v>45890</v>
      </c>
      <c r="M82" s="20" t="n">
        <v>45922</v>
      </c>
      <c r="N82" s="21" t="inlineStr">
        <is>
          <t>완료</t>
        </is>
      </c>
      <c r="O82" s="21" t="inlineStr">
        <is>
          <t>김 실장</t>
        </is>
      </c>
      <c r="P82" s="21" t="n"/>
      <c r="Q82" s="25">
        <f>IF(A82="","",IF(AND(C82="",E82=""),"고객이나 현장을 적어 주세요",IF(NOT(ISNUMBER(B82)),"접수일을 확인하세요",IF(AND(D82&lt;&gt;"",OR(LEN(D82)&lt;12,LEN(D82)&gt;13,ISERROR(--SUBSTITUTE(D82,"-","")),LEN(SUBSTITUTE(D82,"-",""))&lt;9)),"연락처를 010-0000-0000으로",IF(AND(G82&lt;&gt;"",OR(NOT(ISNUMBER(G82)),N(G82)&lt;0)),"계약 금액을 숫자로",IF(ISNA(MATCH(N82,목록_지금상태,0)),"상태를 목록에서 골라 주세요",IF(AND(OR(N82="계약",N82="공사 중",N82="완료",N82="A/S"),NOT(ISNUMBER(G82))),"계약 금액이 비었어요",IF(AND(ISNUMBER(L82),ISNUMBER(M82),M82&lt;L82),"완공이 착공보다 빨라요",IF(AND(ISNUMBER(G82),H82&gt;G82),"받은 돈이 계약보다 많아요",IF(AND(D82&lt;&gt;"",COUNTIF($D$6:$D$505,D82)&gt;1,COUNTIFS($D$6:$D$505,D82,$E$6:$E$505,E82)&gt;1),"같은 현장이 또 있어요",""))))))))))</f>
        <v/>
      </c>
      <c r="S82">
        <f>IF(A82="","",C82&amp;" "&amp;D82&amp;" "&amp;SUBSTITUTE(D82,"-","")&amp;" "&amp;E82&amp;" "&amp;F82&amp;" "&amp;P82)</f>
        <v/>
      </c>
      <c r="T82">
        <f>IF(OR(A82="",Q82&lt;&gt;"",I82="",N82="상담",N82="견적 보냄",N82="취소"),-1,IF(OR(N82="완료",N82="A/S"),1E+10,0)+N(I82)+ROW()/1E+4)</f>
        <v/>
      </c>
      <c r="U82">
        <f>IF(OR(찾기!$B$3="",A82=""),"",IF(ISNUMBER(SEARCH(TRIM(찾기!$B$3),S82)),ROW(),""))</f>
        <v/>
      </c>
    </row>
    <row r="83">
      <c r="A83" s="19">
        <f>IF(COUNTA(B83:G83,L83:P83)=0,"",ROW()-5)</f>
        <v/>
      </c>
      <c r="B83" s="20" t="n">
        <v>45868</v>
      </c>
      <c r="C83" s="21" t="inlineStr">
        <is>
          <t>정정민</t>
        </is>
      </c>
      <c r="D83" s="21" t="inlineStr">
        <is>
          <t>010-6931-1497</t>
        </is>
      </c>
      <c r="E83" s="21" t="inlineStr">
        <is>
          <t>보람동 강변힐 2차 113동</t>
        </is>
      </c>
      <c r="F83" s="21" t="inlineStr">
        <is>
          <t>도배·장판</t>
        </is>
      </c>
      <c r="G83" s="22" t="n">
        <v>3840000</v>
      </c>
      <c r="H83" s="23">
        <f>IF(A83="","",SUMIFS(입금_금액,입금_번호,A83,입금_확인,""))</f>
        <v/>
      </c>
      <c r="I83" s="24">
        <f>IF(OR(A83="",NOT(ISNUMBER(G83)),N83="취소"),"",G83-H83)</f>
        <v/>
      </c>
      <c r="J83" s="23">
        <f>IF(A83="","",SUMIFS(지출_금액,지출_번호,A83,지출_확인,""))</f>
        <v/>
      </c>
      <c r="K83" s="23">
        <f>IF(OR(A83="",NOT(ISNUMBER(G83)),J83=0),"",G83-J83)</f>
        <v/>
      </c>
      <c r="L83" s="20" t="n">
        <v>45877</v>
      </c>
      <c r="M83" s="20" t="n">
        <v>45881</v>
      </c>
      <c r="N83" s="21" t="inlineStr">
        <is>
          <t>완료</t>
        </is>
      </c>
      <c r="O83" s="21" t="inlineStr">
        <is>
          <t>박 팀장</t>
        </is>
      </c>
      <c r="P83" s="21" t="inlineStr">
        <is>
          <t>엘리베이터 예약 필요</t>
        </is>
      </c>
      <c r="Q83" s="25">
        <f>IF(A83="","",IF(AND(C83="",E83=""),"고객이나 현장을 적어 주세요",IF(NOT(ISNUMBER(B83)),"접수일을 확인하세요",IF(AND(D83&lt;&gt;"",OR(LEN(D83)&lt;12,LEN(D83)&gt;13,ISERROR(--SUBSTITUTE(D83,"-","")),LEN(SUBSTITUTE(D83,"-",""))&lt;9)),"연락처를 010-0000-0000으로",IF(AND(G83&lt;&gt;"",OR(NOT(ISNUMBER(G83)),N(G83)&lt;0)),"계약 금액을 숫자로",IF(ISNA(MATCH(N83,목록_지금상태,0)),"상태를 목록에서 골라 주세요",IF(AND(OR(N83="계약",N83="공사 중",N83="완료",N83="A/S"),NOT(ISNUMBER(G83))),"계약 금액이 비었어요",IF(AND(ISNUMBER(L83),ISNUMBER(M83),M83&lt;L83),"완공이 착공보다 빨라요",IF(AND(ISNUMBER(G83),H83&gt;G83),"받은 돈이 계약보다 많아요",IF(AND(D83&lt;&gt;"",COUNTIF($D$6:$D$505,D83)&gt;1,COUNTIFS($D$6:$D$505,D83,$E$6:$E$505,E83)&gt;1),"같은 현장이 또 있어요",""))))))))))</f>
        <v/>
      </c>
      <c r="S83">
        <f>IF(A83="","",C83&amp;" "&amp;D83&amp;" "&amp;SUBSTITUTE(D83,"-","")&amp;" "&amp;E83&amp;" "&amp;F83&amp;" "&amp;P83)</f>
        <v/>
      </c>
      <c r="T83">
        <f>IF(OR(A83="",Q83&lt;&gt;"",I83="",N83="상담",N83="견적 보냄",N83="취소"),-1,IF(OR(N83="완료",N83="A/S"),1E+10,0)+N(I83)+ROW()/1E+4)</f>
        <v/>
      </c>
      <c r="U83">
        <f>IF(OR(찾기!$B$3="",A83=""),"",IF(ISNUMBER(SEARCH(TRIM(찾기!$B$3),S83)),ROW(),""))</f>
        <v/>
      </c>
    </row>
    <row r="84">
      <c r="A84" s="19">
        <f>IF(COUNTA(B84:G84,L84:P84)=0,"",ROW()-5)</f>
        <v/>
      </c>
      <c r="B84" s="20" t="n">
        <v>45868</v>
      </c>
      <c r="C84" s="21" t="inlineStr">
        <is>
          <t>서진영</t>
        </is>
      </c>
      <c r="D84" s="21" t="inlineStr">
        <is>
          <t>010-7049-8192</t>
        </is>
      </c>
      <c r="E84" s="21" t="inlineStr">
        <is>
          <t>보람동 단독주택</t>
        </is>
      </c>
      <c r="F84" s="21" t="inlineStr">
        <is>
          <t>욕실</t>
        </is>
      </c>
      <c r="G84" s="22" t="n"/>
      <c r="H84" s="23">
        <f>IF(A84="","",SUMIFS(입금_금액,입금_번호,A84,입금_확인,""))</f>
        <v/>
      </c>
      <c r="I84" s="24">
        <f>IF(OR(A84="",NOT(ISNUMBER(G84)),N84="취소"),"",G84-H84)</f>
        <v/>
      </c>
      <c r="J84" s="23">
        <f>IF(A84="","",SUMIFS(지출_금액,지출_번호,A84,지출_확인,""))</f>
        <v/>
      </c>
      <c r="K84" s="23">
        <f>IF(OR(A84="",NOT(ISNUMBER(G84)),J84=0),"",G84-J84)</f>
        <v/>
      </c>
      <c r="L84" s="20" t="n"/>
      <c r="M84" s="20" t="n"/>
      <c r="N84" s="21" t="inlineStr">
        <is>
          <t>상담</t>
        </is>
      </c>
      <c r="O84" s="21" t="inlineStr">
        <is>
          <t>대표</t>
        </is>
      </c>
      <c r="P84" s="21" t="inlineStr">
        <is>
          <t>블로그 보고 연락</t>
        </is>
      </c>
      <c r="Q84" s="25">
        <f>IF(A84="","",IF(AND(C84="",E84=""),"고객이나 현장을 적어 주세요",IF(NOT(ISNUMBER(B84)),"접수일을 확인하세요",IF(AND(D84&lt;&gt;"",OR(LEN(D84)&lt;12,LEN(D84)&gt;13,ISERROR(--SUBSTITUTE(D84,"-","")),LEN(SUBSTITUTE(D84,"-",""))&lt;9)),"연락처를 010-0000-0000으로",IF(AND(G84&lt;&gt;"",OR(NOT(ISNUMBER(G84)),N(G84)&lt;0)),"계약 금액을 숫자로",IF(ISNA(MATCH(N84,목록_지금상태,0)),"상태를 목록에서 골라 주세요",IF(AND(OR(N84="계약",N84="공사 중",N84="완료",N84="A/S"),NOT(ISNUMBER(G84))),"계약 금액이 비었어요",IF(AND(ISNUMBER(L84),ISNUMBER(M84),M84&lt;L84),"완공이 착공보다 빨라요",IF(AND(ISNUMBER(G84),H84&gt;G84),"받은 돈이 계약보다 많아요",IF(AND(D84&lt;&gt;"",COUNTIF($D$6:$D$505,D84)&gt;1,COUNTIFS($D$6:$D$505,D84,$E$6:$E$505,E84)&gt;1),"같은 현장이 또 있어요",""))))))))))</f>
        <v/>
      </c>
      <c r="S84">
        <f>IF(A84="","",C84&amp;" "&amp;D84&amp;" "&amp;SUBSTITUTE(D84,"-","")&amp;" "&amp;E84&amp;" "&amp;F84&amp;" "&amp;P84)</f>
        <v/>
      </c>
      <c r="T84">
        <f>IF(OR(A84="",Q84&lt;&gt;"",I84="",N84="상담",N84="견적 보냄",N84="취소"),-1,IF(OR(N84="완료",N84="A/S"),1E+10,0)+N(I84)+ROW()/1E+4)</f>
        <v/>
      </c>
      <c r="U84">
        <f>IF(OR(찾기!$B$3="",A84=""),"",IF(ISNUMBER(SEARCH(TRIM(찾기!$B$3),S84)),ROW(),""))</f>
        <v/>
      </c>
    </row>
    <row r="85">
      <c r="A85" s="19">
        <f>IF(COUNTA(B85:G85,L85:P85)=0,"",ROW()-5)</f>
        <v/>
      </c>
      <c r="B85" s="20" t="n">
        <v>45869</v>
      </c>
      <c r="C85" s="21" t="inlineStr">
        <is>
          <t>안하늘</t>
        </is>
      </c>
      <c r="D85" s="21" t="inlineStr">
        <is>
          <t>010-2161-9131</t>
        </is>
      </c>
      <c r="E85" s="21" t="inlineStr">
        <is>
          <t>한솔동 푸른마을 5단지 107동</t>
        </is>
      </c>
      <c r="F85" s="21" t="inlineStr">
        <is>
          <t>주방</t>
        </is>
      </c>
      <c r="G85" s="22" t="n">
        <v>6770000</v>
      </c>
      <c r="H85" s="23">
        <f>IF(A85="","",SUMIFS(입금_금액,입금_번호,A85,입금_확인,""))</f>
        <v/>
      </c>
      <c r="I85" s="24">
        <f>IF(OR(A85="",NOT(ISNUMBER(G85)),N85="취소"),"",G85-H85)</f>
        <v/>
      </c>
      <c r="J85" s="23">
        <f>IF(A85="","",SUMIFS(지출_금액,지출_번호,A85,지출_확인,""))</f>
        <v/>
      </c>
      <c r="K85" s="23">
        <f>IF(OR(A85="",NOT(ISNUMBER(G85)),J85=0),"",G85-J85)</f>
        <v/>
      </c>
      <c r="L85" s="20" t="n">
        <v>45883</v>
      </c>
      <c r="M85" s="20" t="n">
        <v>45893</v>
      </c>
      <c r="N85" s="21" t="inlineStr">
        <is>
          <t>완료</t>
        </is>
      </c>
      <c r="O85" s="21" t="inlineStr">
        <is>
          <t>대표</t>
        </is>
      </c>
      <c r="P85" s="21" t="n"/>
      <c r="Q85" s="25">
        <f>IF(A85="","",IF(AND(C85="",E85=""),"고객이나 현장을 적어 주세요",IF(NOT(ISNUMBER(B85)),"접수일을 확인하세요",IF(AND(D85&lt;&gt;"",OR(LEN(D85)&lt;12,LEN(D85)&gt;13,ISERROR(--SUBSTITUTE(D85,"-","")),LEN(SUBSTITUTE(D85,"-",""))&lt;9)),"연락처를 010-0000-0000으로",IF(AND(G85&lt;&gt;"",OR(NOT(ISNUMBER(G85)),N(G85)&lt;0)),"계약 금액을 숫자로",IF(ISNA(MATCH(N85,목록_지금상태,0)),"상태를 목록에서 골라 주세요",IF(AND(OR(N85="계약",N85="공사 중",N85="완료",N85="A/S"),NOT(ISNUMBER(G85))),"계약 금액이 비었어요",IF(AND(ISNUMBER(L85),ISNUMBER(M85),M85&lt;L85),"완공이 착공보다 빨라요",IF(AND(ISNUMBER(G85),H85&gt;G85),"받은 돈이 계약보다 많아요",IF(AND(D85&lt;&gt;"",COUNTIF($D$6:$D$505,D85)&gt;1,COUNTIFS($D$6:$D$505,D85,$E$6:$E$505,E85)&gt;1),"같은 현장이 또 있어요",""))))))))))</f>
        <v/>
      </c>
      <c r="S85">
        <f>IF(A85="","",C85&amp;" "&amp;D85&amp;" "&amp;SUBSTITUTE(D85,"-","")&amp;" "&amp;E85&amp;" "&amp;F85&amp;" "&amp;P85)</f>
        <v/>
      </c>
      <c r="T85">
        <f>IF(OR(A85="",Q85&lt;&gt;"",I85="",N85="상담",N85="견적 보냄",N85="취소"),-1,IF(OR(N85="완료",N85="A/S"),1E+10,0)+N(I85)+ROW()/1E+4)</f>
        <v/>
      </c>
      <c r="U85">
        <f>IF(OR(찾기!$B$3="",A85=""),"",IF(ISNUMBER(SEARCH(TRIM(찾기!$B$3),S85)),ROW(),""))</f>
        <v/>
      </c>
    </row>
    <row r="86">
      <c r="A86" s="19">
        <f>IF(COUNTA(B86:G86,L86:P86)=0,"",ROW()-5)</f>
        <v/>
      </c>
      <c r="B86" s="20" t="n">
        <v>45874</v>
      </c>
      <c r="C86" s="21" t="inlineStr">
        <is>
          <t>류은지</t>
        </is>
      </c>
      <c r="D86" s="21" t="inlineStr">
        <is>
          <t>010-3290-6159</t>
        </is>
      </c>
      <c r="E86" s="21" t="inlineStr">
        <is>
          <t>도담동 누리타운 106동</t>
        </is>
      </c>
      <c r="F86" s="21" t="inlineStr">
        <is>
          <t>창호</t>
        </is>
      </c>
      <c r="G86" s="22" t="n">
        <v>8300000</v>
      </c>
      <c r="H86" s="23">
        <f>IF(A86="","",SUMIFS(입금_금액,입금_번호,A86,입금_확인,""))</f>
        <v/>
      </c>
      <c r="I86" s="24">
        <f>IF(OR(A86="",NOT(ISNUMBER(G86)),N86="취소"),"",G86-H86)</f>
        <v/>
      </c>
      <c r="J86" s="23">
        <f>IF(A86="","",SUMIFS(지출_금액,지출_번호,A86,지출_확인,""))</f>
        <v/>
      </c>
      <c r="K86" s="23">
        <f>IF(OR(A86="",NOT(ISNUMBER(G86)),J86=0),"",G86-J86)</f>
        <v/>
      </c>
      <c r="L86" s="20" t="n">
        <v>45890</v>
      </c>
      <c r="M86" s="20" t="n">
        <v>45894</v>
      </c>
      <c r="N86" s="21" t="inlineStr">
        <is>
          <t>완료</t>
        </is>
      </c>
      <c r="O86" s="21" t="inlineStr">
        <is>
          <t>김 실장</t>
        </is>
      </c>
      <c r="P86" s="21" t="inlineStr">
        <is>
          <t>재방문 손님</t>
        </is>
      </c>
      <c r="Q86" s="25">
        <f>IF(A86="","",IF(AND(C86="",E86=""),"고객이나 현장을 적어 주세요",IF(NOT(ISNUMBER(B86)),"접수일을 확인하세요",IF(AND(D86&lt;&gt;"",OR(LEN(D86)&lt;12,LEN(D86)&gt;13,ISERROR(--SUBSTITUTE(D86,"-","")),LEN(SUBSTITUTE(D86,"-",""))&lt;9)),"연락처를 010-0000-0000으로",IF(AND(G86&lt;&gt;"",OR(NOT(ISNUMBER(G86)),N(G86)&lt;0)),"계약 금액을 숫자로",IF(ISNA(MATCH(N86,목록_지금상태,0)),"상태를 목록에서 골라 주세요",IF(AND(OR(N86="계약",N86="공사 중",N86="완료",N86="A/S"),NOT(ISNUMBER(G86))),"계약 금액이 비었어요",IF(AND(ISNUMBER(L86),ISNUMBER(M86),M86&lt;L86),"완공이 착공보다 빨라요",IF(AND(ISNUMBER(G86),H86&gt;G86),"받은 돈이 계약보다 많아요",IF(AND(D86&lt;&gt;"",COUNTIF($D$6:$D$505,D86)&gt;1,COUNTIFS($D$6:$D$505,D86,$E$6:$E$505,E86)&gt;1),"같은 현장이 또 있어요",""))))))))))</f>
        <v/>
      </c>
      <c r="S86">
        <f>IF(A86="","",C86&amp;" "&amp;D86&amp;" "&amp;SUBSTITUTE(D86,"-","")&amp;" "&amp;E86&amp;" "&amp;F86&amp;" "&amp;P86)</f>
        <v/>
      </c>
      <c r="T86">
        <f>IF(OR(A86="",Q86&lt;&gt;"",I86="",N86="상담",N86="견적 보냄",N86="취소"),-1,IF(OR(N86="완료",N86="A/S"),1E+10,0)+N(I86)+ROW()/1E+4)</f>
        <v/>
      </c>
      <c r="U86">
        <f>IF(OR(찾기!$B$3="",A86=""),"",IF(ISNUMBER(SEARCH(TRIM(찾기!$B$3),S86)),ROW(),""))</f>
        <v/>
      </c>
    </row>
    <row r="87">
      <c r="A87" s="19">
        <f>IF(COUNTA(B87:G87,L87:P87)=0,"",ROW()-5)</f>
        <v/>
      </c>
      <c r="B87" s="20" t="n">
        <v>45874</v>
      </c>
      <c r="C87" s="21" t="inlineStr">
        <is>
          <t>임태호</t>
        </is>
      </c>
      <c r="D87" s="21" t="inlineStr">
        <is>
          <t>010-5474-4413</t>
        </is>
      </c>
      <c r="E87" s="21" t="inlineStr">
        <is>
          <t>한솔동 푸른마을 5단지 110동</t>
        </is>
      </c>
      <c r="F87" s="21" t="inlineStr">
        <is>
          <t>욕실</t>
        </is>
      </c>
      <c r="G87" s="22" t="n">
        <v>7840000</v>
      </c>
      <c r="H87" s="23">
        <f>IF(A87="","",SUMIFS(입금_금액,입금_번호,A87,입금_확인,""))</f>
        <v/>
      </c>
      <c r="I87" s="24">
        <f>IF(OR(A87="",NOT(ISNUMBER(G87)),N87="취소"),"",G87-H87)</f>
        <v/>
      </c>
      <c r="J87" s="23">
        <f>IF(A87="","",SUMIFS(지출_금액,지출_번호,A87,지출_확인,""))</f>
        <v/>
      </c>
      <c r="K87" s="23">
        <f>IF(OR(A87="",NOT(ISNUMBER(G87)),J87=0),"",G87-J87)</f>
        <v/>
      </c>
      <c r="L87" s="20" t="n">
        <v>45892</v>
      </c>
      <c r="M87" s="20" t="n">
        <v>45897</v>
      </c>
      <c r="N87" s="21" t="inlineStr">
        <is>
          <t>완료</t>
        </is>
      </c>
      <c r="O87" s="21" t="inlineStr">
        <is>
          <t>박 팀장</t>
        </is>
      </c>
      <c r="P87" s="21" t="n"/>
      <c r="Q87" s="25">
        <f>IF(A87="","",IF(AND(C87="",E87=""),"고객이나 현장을 적어 주세요",IF(NOT(ISNUMBER(B87)),"접수일을 확인하세요",IF(AND(D87&lt;&gt;"",OR(LEN(D87)&lt;12,LEN(D87)&gt;13,ISERROR(--SUBSTITUTE(D87,"-","")),LEN(SUBSTITUTE(D87,"-",""))&lt;9)),"연락처를 010-0000-0000으로",IF(AND(G87&lt;&gt;"",OR(NOT(ISNUMBER(G87)),N(G87)&lt;0)),"계약 금액을 숫자로",IF(ISNA(MATCH(N87,목록_지금상태,0)),"상태를 목록에서 골라 주세요",IF(AND(OR(N87="계약",N87="공사 중",N87="완료",N87="A/S"),NOT(ISNUMBER(G87))),"계약 금액이 비었어요",IF(AND(ISNUMBER(L87),ISNUMBER(M87),M87&lt;L87),"완공이 착공보다 빨라요",IF(AND(ISNUMBER(G87),H87&gt;G87),"받은 돈이 계약보다 많아요",IF(AND(D87&lt;&gt;"",COUNTIF($D$6:$D$505,D87)&gt;1,COUNTIFS($D$6:$D$505,D87,$E$6:$E$505,E87)&gt;1),"같은 현장이 또 있어요",""))))))))))</f>
        <v/>
      </c>
      <c r="S87">
        <f>IF(A87="","",C87&amp;" "&amp;D87&amp;" "&amp;SUBSTITUTE(D87,"-","")&amp;" "&amp;E87&amp;" "&amp;F87&amp;" "&amp;P87)</f>
        <v/>
      </c>
      <c r="T87">
        <f>IF(OR(A87="",Q87&lt;&gt;"",I87="",N87="상담",N87="견적 보냄",N87="취소"),-1,IF(OR(N87="완료",N87="A/S"),1E+10,0)+N(I87)+ROW()/1E+4)</f>
        <v/>
      </c>
      <c r="U87">
        <f>IF(OR(찾기!$B$3="",A87=""),"",IF(ISNUMBER(SEARCH(TRIM(찾기!$B$3),S87)),ROW(),""))</f>
        <v/>
      </c>
    </row>
    <row r="88">
      <c r="A88" s="19">
        <f>IF(COUNTA(B88:G88,L88:P88)=0,"",ROW()-5)</f>
        <v/>
      </c>
      <c r="B88" s="20" t="n">
        <v>45875</v>
      </c>
      <c r="C88" s="21" t="inlineStr">
        <is>
          <t>최보람</t>
        </is>
      </c>
      <c r="D88" s="21" t="inlineStr">
        <is>
          <t>010-9514-5951</t>
        </is>
      </c>
      <c r="E88" s="21" t="inlineStr">
        <is>
          <t>새롬동 누리타운 107동</t>
        </is>
      </c>
      <c r="F88" s="21" t="inlineStr">
        <is>
          <t>부분 수리</t>
        </is>
      </c>
      <c r="G88" s="22" t="n"/>
      <c r="H88" s="23">
        <f>IF(A88="","",SUMIFS(입금_금액,입금_번호,A88,입금_확인,""))</f>
        <v/>
      </c>
      <c r="I88" s="24">
        <f>IF(OR(A88="",NOT(ISNUMBER(G88)),N88="취소"),"",G88-H88)</f>
        <v/>
      </c>
      <c r="J88" s="23">
        <f>IF(A88="","",SUMIFS(지출_금액,지출_번호,A88,지출_확인,""))</f>
        <v/>
      </c>
      <c r="K88" s="23">
        <f>IF(OR(A88="",NOT(ISNUMBER(G88)),J88=0),"",G88-J88)</f>
        <v/>
      </c>
      <c r="L88" s="20" t="n"/>
      <c r="M88" s="20" t="n"/>
      <c r="N88" s="21" t="inlineStr">
        <is>
          <t>취소</t>
        </is>
      </c>
      <c r="O88" s="21" t="inlineStr">
        <is>
          <t>김 실장</t>
        </is>
      </c>
      <c r="P88" s="21" t="n"/>
      <c r="Q88" s="25">
        <f>IF(A88="","",IF(AND(C88="",E88=""),"고객이나 현장을 적어 주세요",IF(NOT(ISNUMBER(B88)),"접수일을 확인하세요",IF(AND(D88&lt;&gt;"",OR(LEN(D88)&lt;12,LEN(D88)&gt;13,ISERROR(--SUBSTITUTE(D88,"-","")),LEN(SUBSTITUTE(D88,"-",""))&lt;9)),"연락처를 010-0000-0000으로",IF(AND(G88&lt;&gt;"",OR(NOT(ISNUMBER(G88)),N(G88)&lt;0)),"계약 금액을 숫자로",IF(ISNA(MATCH(N88,목록_지금상태,0)),"상태를 목록에서 골라 주세요",IF(AND(OR(N88="계약",N88="공사 중",N88="완료",N88="A/S"),NOT(ISNUMBER(G88))),"계약 금액이 비었어요",IF(AND(ISNUMBER(L88),ISNUMBER(M88),M88&lt;L88),"완공이 착공보다 빨라요",IF(AND(ISNUMBER(G88),H88&gt;G88),"받은 돈이 계약보다 많아요",IF(AND(D88&lt;&gt;"",COUNTIF($D$6:$D$505,D88)&gt;1,COUNTIFS($D$6:$D$505,D88,$E$6:$E$505,E88)&gt;1),"같은 현장이 또 있어요",""))))))))))</f>
        <v/>
      </c>
      <c r="S88">
        <f>IF(A88="","",C88&amp;" "&amp;D88&amp;" "&amp;SUBSTITUTE(D88,"-","")&amp;" "&amp;E88&amp;" "&amp;F88&amp;" "&amp;P88)</f>
        <v/>
      </c>
      <c r="T88">
        <f>IF(OR(A88="",Q88&lt;&gt;"",I88="",N88="상담",N88="견적 보냄",N88="취소"),-1,IF(OR(N88="완료",N88="A/S"),1E+10,0)+N(I88)+ROW()/1E+4)</f>
        <v/>
      </c>
      <c r="U88">
        <f>IF(OR(찾기!$B$3="",A88=""),"",IF(ISNUMBER(SEARCH(TRIM(찾기!$B$3),S88)),ROW(),""))</f>
        <v/>
      </c>
    </row>
    <row r="89">
      <c r="A89" s="19">
        <f>IF(COUNTA(B89:G89,L89:P89)=0,"",ROW()-5)</f>
        <v/>
      </c>
      <c r="B89" s="20" t="n">
        <v>45876</v>
      </c>
      <c r="C89" s="21" t="inlineStr">
        <is>
          <t>강수진</t>
        </is>
      </c>
      <c r="D89" s="21" t="inlineStr">
        <is>
          <t>010-7995-8428</t>
        </is>
      </c>
      <c r="E89" s="21" t="inlineStr">
        <is>
          <t>가람동 강변힐 2차 107동</t>
        </is>
      </c>
      <c r="F89" s="21" t="inlineStr">
        <is>
          <t>욕실</t>
        </is>
      </c>
      <c r="G89" s="22" t="n">
        <v>5100000</v>
      </c>
      <c r="H89" s="23">
        <f>IF(A89="","",SUMIFS(입금_금액,입금_번호,A89,입금_확인,""))</f>
        <v/>
      </c>
      <c r="I89" s="24">
        <f>IF(OR(A89="",NOT(ISNUMBER(G89)),N89="취소"),"",G89-H89)</f>
        <v/>
      </c>
      <c r="J89" s="23">
        <f>IF(A89="","",SUMIFS(지출_금액,지출_번호,A89,지출_확인,""))</f>
        <v/>
      </c>
      <c r="K89" s="23">
        <f>IF(OR(A89="",NOT(ISNUMBER(G89)),J89=0),"",G89-J89)</f>
        <v/>
      </c>
      <c r="L89" s="20" t="n">
        <v>45890</v>
      </c>
      <c r="M89" s="20" t="n">
        <v>45896</v>
      </c>
      <c r="N89" s="21" t="inlineStr">
        <is>
          <t>완료</t>
        </is>
      </c>
      <c r="O89" s="21" t="inlineStr">
        <is>
          <t>김 실장</t>
        </is>
      </c>
      <c r="P89" s="21" t="n"/>
      <c r="Q89" s="25">
        <f>IF(A89="","",IF(AND(C89="",E89=""),"고객이나 현장을 적어 주세요",IF(NOT(ISNUMBER(B89)),"접수일을 확인하세요",IF(AND(D89&lt;&gt;"",OR(LEN(D89)&lt;12,LEN(D89)&gt;13,ISERROR(--SUBSTITUTE(D89,"-","")),LEN(SUBSTITUTE(D89,"-",""))&lt;9)),"연락처를 010-0000-0000으로",IF(AND(G89&lt;&gt;"",OR(NOT(ISNUMBER(G89)),N(G89)&lt;0)),"계약 금액을 숫자로",IF(ISNA(MATCH(N89,목록_지금상태,0)),"상태를 목록에서 골라 주세요",IF(AND(OR(N89="계약",N89="공사 중",N89="완료",N89="A/S"),NOT(ISNUMBER(G89))),"계약 금액이 비었어요",IF(AND(ISNUMBER(L89),ISNUMBER(M89),M89&lt;L89),"완공이 착공보다 빨라요",IF(AND(ISNUMBER(G89),H89&gt;G89),"받은 돈이 계약보다 많아요",IF(AND(D89&lt;&gt;"",COUNTIF($D$6:$D$505,D89)&gt;1,COUNTIFS($D$6:$D$505,D89,$E$6:$E$505,E89)&gt;1),"같은 현장이 또 있어요",""))))))))))</f>
        <v/>
      </c>
      <c r="S89">
        <f>IF(A89="","",C89&amp;" "&amp;D89&amp;" "&amp;SUBSTITUTE(D89,"-","")&amp;" "&amp;E89&amp;" "&amp;F89&amp;" "&amp;P89)</f>
        <v/>
      </c>
      <c r="T89">
        <f>IF(OR(A89="",Q89&lt;&gt;"",I89="",N89="상담",N89="견적 보냄",N89="취소"),-1,IF(OR(N89="완료",N89="A/S"),1E+10,0)+N(I89)+ROW()/1E+4)</f>
        <v/>
      </c>
      <c r="U89">
        <f>IF(OR(찾기!$B$3="",A89=""),"",IF(ISNUMBER(SEARCH(TRIM(찾기!$B$3),S89)),ROW(),""))</f>
        <v/>
      </c>
    </row>
    <row r="90">
      <c r="A90" s="19">
        <f>IF(COUNTA(B90:G90,L90:P90)=0,"",ROW()-5)</f>
        <v/>
      </c>
      <c r="B90" s="20" t="n">
        <v>45877</v>
      </c>
      <c r="C90" s="21" t="inlineStr">
        <is>
          <t>서수진</t>
        </is>
      </c>
      <c r="D90" s="21" t="inlineStr">
        <is>
          <t>010-8121-6468</t>
        </is>
      </c>
      <c r="E90" s="21" t="inlineStr">
        <is>
          <t>한솔동 단독주택</t>
        </is>
      </c>
      <c r="F90" s="21" t="inlineStr">
        <is>
          <t>전체 리모델링</t>
        </is>
      </c>
      <c r="G90" s="22" t="n">
        <v>49380000</v>
      </c>
      <c r="H90" s="23">
        <f>IF(A90="","",SUMIFS(입금_금액,입금_번호,A90,입금_확인,""))</f>
        <v/>
      </c>
      <c r="I90" s="24">
        <f>IF(OR(A90="",NOT(ISNUMBER(G90)),N90="취소"),"",G90-H90)</f>
        <v/>
      </c>
      <c r="J90" s="23">
        <f>IF(A90="","",SUMIFS(지출_금액,지출_번호,A90,지출_확인,""))</f>
        <v/>
      </c>
      <c r="K90" s="23">
        <f>IF(OR(A90="",NOT(ISNUMBER(G90)),J90=0),"",G90-J90)</f>
        <v/>
      </c>
      <c r="L90" s="20" t="n">
        <v>45900</v>
      </c>
      <c r="M90" s="20" t="n">
        <v>45932</v>
      </c>
      <c r="N90" s="21" t="inlineStr">
        <is>
          <t>완료</t>
        </is>
      </c>
      <c r="O90" s="21" t="inlineStr">
        <is>
          <t>대표</t>
        </is>
      </c>
      <c r="P90" s="21" t="inlineStr">
        <is>
          <t>강아지 있음</t>
        </is>
      </c>
      <c r="Q90" s="25">
        <f>IF(A90="","",IF(AND(C90="",E90=""),"고객이나 현장을 적어 주세요",IF(NOT(ISNUMBER(B90)),"접수일을 확인하세요",IF(AND(D90&lt;&gt;"",OR(LEN(D90)&lt;12,LEN(D90)&gt;13,ISERROR(--SUBSTITUTE(D90,"-","")),LEN(SUBSTITUTE(D90,"-",""))&lt;9)),"연락처를 010-0000-0000으로",IF(AND(G90&lt;&gt;"",OR(NOT(ISNUMBER(G90)),N(G90)&lt;0)),"계약 금액을 숫자로",IF(ISNA(MATCH(N90,목록_지금상태,0)),"상태를 목록에서 골라 주세요",IF(AND(OR(N90="계약",N90="공사 중",N90="완료",N90="A/S"),NOT(ISNUMBER(G90))),"계약 금액이 비었어요",IF(AND(ISNUMBER(L90),ISNUMBER(M90),M90&lt;L90),"완공이 착공보다 빨라요",IF(AND(ISNUMBER(G90),H90&gt;G90),"받은 돈이 계약보다 많아요",IF(AND(D90&lt;&gt;"",COUNTIF($D$6:$D$505,D90)&gt;1,COUNTIFS($D$6:$D$505,D90,$E$6:$E$505,E90)&gt;1),"같은 현장이 또 있어요",""))))))))))</f>
        <v/>
      </c>
      <c r="S90">
        <f>IF(A90="","",C90&amp;" "&amp;D90&amp;" "&amp;SUBSTITUTE(D90,"-","")&amp;" "&amp;E90&amp;" "&amp;F90&amp;" "&amp;P90)</f>
        <v/>
      </c>
      <c r="T90">
        <f>IF(OR(A90="",Q90&lt;&gt;"",I90="",N90="상담",N90="견적 보냄",N90="취소"),-1,IF(OR(N90="완료",N90="A/S"),1E+10,0)+N(I90)+ROW()/1E+4)</f>
        <v/>
      </c>
      <c r="U90">
        <f>IF(OR(찾기!$B$3="",A90=""),"",IF(ISNUMBER(SEARCH(TRIM(찾기!$B$3),S90)),ROW(),""))</f>
        <v/>
      </c>
    </row>
    <row r="91">
      <c r="A91" s="19">
        <f>IF(COUNTA(B91:G91,L91:P91)=0,"",ROW()-5)</f>
        <v/>
      </c>
      <c r="B91" s="20" t="n">
        <v>45881</v>
      </c>
      <c r="C91" s="21" t="inlineStr">
        <is>
          <t>오지훈</t>
        </is>
      </c>
      <c r="D91" s="21" t="inlineStr">
        <is>
          <t>010-8858-5935</t>
        </is>
      </c>
      <c r="E91" s="21" t="inlineStr">
        <is>
          <t>새롬동 단독주택</t>
        </is>
      </c>
      <c r="F91" s="21" t="inlineStr">
        <is>
          <t>주방</t>
        </is>
      </c>
      <c r="G91" s="22" t="n">
        <v>10430000</v>
      </c>
      <c r="H91" s="23">
        <f>IF(A91="","",SUMIFS(입금_금액,입금_번호,A91,입금_확인,""))</f>
        <v/>
      </c>
      <c r="I91" s="24">
        <f>IF(OR(A91="",NOT(ISNUMBER(G91)),N91="취소"),"",G91-H91)</f>
        <v/>
      </c>
      <c r="J91" s="23">
        <f>IF(A91="","",SUMIFS(지출_금액,지출_번호,A91,지출_확인,""))</f>
        <v/>
      </c>
      <c r="K91" s="23">
        <f>IF(OR(A91="",NOT(ISNUMBER(G91)),J91=0),"",G91-J91)</f>
        <v/>
      </c>
      <c r="L91" s="20" t="n">
        <v>45898</v>
      </c>
      <c r="M91" s="20" t="n">
        <v>45906</v>
      </c>
      <c r="N91" s="21" t="inlineStr">
        <is>
          <t>A/S</t>
        </is>
      </c>
      <c r="O91" s="21" t="inlineStr">
        <is>
          <t>김 실장</t>
        </is>
      </c>
      <c r="P91" s="21" t="inlineStr">
        <is>
          <t>재방문 손님</t>
        </is>
      </c>
      <c r="Q91" s="25">
        <f>IF(A91="","",IF(AND(C91="",E91=""),"고객이나 현장을 적어 주세요",IF(NOT(ISNUMBER(B91)),"접수일을 확인하세요",IF(AND(D91&lt;&gt;"",OR(LEN(D91)&lt;12,LEN(D91)&gt;13,ISERROR(--SUBSTITUTE(D91,"-","")),LEN(SUBSTITUTE(D91,"-",""))&lt;9)),"연락처를 010-0000-0000으로",IF(AND(G91&lt;&gt;"",OR(NOT(ISNUMBER(G91)),N(G91)&lt;0)),"계약 금액을 숫자로",IF(ISNA(MATCH(N91,목록_지금상태,0)),"상태를 목록에서 골라 주세요",IF(AND(OR(N91="계약",N91="공사 중",N91="완료",N91="A/S"),NOT(ISNUMBER(G91))),"계약 금액이 비었어요",IF(AND(ISNUMBER(L91),ISNUMBER(M91),M91&lt;L91),"완공이 착공보다 빨라요",IF(AND(ISNUMBER(G91),H91&gt;G91),"받은 돈이 계약보다 많아요",IF(AND(D91&lt;&gt;"",COUNTIF($D$6:$D$505,D91)&gt;1,COUNTIFS($D$6:$D$505,D91,$E$6:$E$505,E91)&gt;1),"같은 현장이 또 있어요",""))))))))))</f>
        <v/>
      </c>
      <c r="S91">
        <f>IF(A91="","",C91&amp;" "&amp;D91&amp;" "&amp;SUBSTITUTE(D91,"-","")&amp;" "&amp;E91&amp;" "&amp;F91&amp;" "&amp;P91)</f>
        <v/>
      </c>
      <c r="T91">
        <f>IF(OR(A91="",Q91&lt;&gt;"",I91="",N91="상담",N91="견적 보냄",N91="취소"),-1,IF(OR(N91="완료",N91="A/S"),1E+10,0)+N(I91)+ROW()/1E+4)</f>
        <v/>
      </c>
      <c r="U91">
        <f>IF(OR(찾기!$B$3="",A91=""),"",IF(ISNUMBER(SEARCH(TRIM(찾기!$B$3),S91)),ROW(),""))</f>
        <v/>
      </c>
    </row>
    <row r="92">
      <c r="A92" s="19">
        <f>IF(COUNTA(B92:G92,L92:P92)=0,"",ROW()-5)</f>
        <v/>
      </c>
      <c r="B92" s="20" t="n">
        <v>45884</v>
      </c>
      <c r="C92" s="21" t="inlineStr">
        <is>
          <t>윤현우</t>
        </is>
      </c>
      <c r="D92" s="21" t="inlineStr">
        <is>
          <t>010-8554-8598</t>
        </is>
      </c>
      <c r="E92" s="21" t="inlineStr">
        <is>
          <t>보람동 솔내아파트 110동</t>
        </is>
      </c>
      <c r="F92" s="21" t="inlineStr">
        <is>
          <t>욕실</t>
        </is>
      </c>
      <c r="G92" s="22" t="n">
        <v>4350000</v>
      </c>
      <c r="H92" s="23">
        <f>IF(A92="","",SUMIFS(입금_금액,입금_번호,A92,입금_확인,""))</f>
        <v/>
      </c>
      <c r="I92" s="24">
        <f>IF(OR(A92="",NOT(ISNUMBER(G92)),N92="취소"),"",G92-H92)</f>
        <v/>
      </c>
      <c r="J92" s="23">
        <f>IF(A92="","",SUMIFS(지출_금액,지출_번호,A92,지출_확인,""))</f>
        <v/>
      </c>
      <c r="K92" s="23">
        <f>IF(OR(A92="",NOT(ISNUMBER(G92)),J92=0),"",G92-J92)</f>
        <v/>
      </c>
      <c r="L92" s="20" t="n"/>
      <c r="M92" s="20" t="n"/>
      <c r="N92" s="21" t="inlineStr">
        <is>
          <t>견적 보냄</t>
        </is>
      </c>
      <c r="O92" s="21" t="inlineStr">
        <is>
          <t>박 팀장</t>
        </is>
      </c>
      <c r="P92" s="21" t="inlineStr">
        <is>
          <t>강아지 있음</t>
        </is>
      </c>
      <c r="Q92" s="25">
        <f>IF(A92="","",IF(AND(C92="",E92=""),"고객이나 현장을 적어 주세요",IF(NOT(ISNUMBER(B92)),"접수일을 확인하세요",IF(AND(D92&lt;&gt;"",OR(LEN(D92)&lt;12,LEN(D92)&gt;13,ISERROR(--SUBSTITUTE(D92,"-","")),LEN(SUBSTITUTE(D92,"-",""))&lt;9)),"연락처를 010-0000-0000으로",IF(AND(G92&lt;&gt;"",OR(NOT(ISNUMBER(G92)),N(G92)&lt;0)),"계약 금액을 숫자로",IF(ISNA(MATCH(N92,목록_지금상태,0)),"상태를 목록에서 골라 주세요",IF(AND(OR(N92="계약",N92="공사 중",N92="완료",N92="A/S"),NOT(ISNUMBER(G92))),"계약 금액이 비었어요",IF(AND(ISNUMBER(L92),ISNUMBER(M92),M92&lt;L92),"완공이 착공보다 빨라요",IF(AND(ISNUMBER(G92),H92&gt;G92),"받은 돈이 계약보다 많아요",IF(AND(D92&lt;&gt;"",COUNTIF($D$6:$D$505,D92)&gt;1,COUNTIFS($D$6:$D$505,D92,$E$6:$E$505,E92)&gt;1),"같은 현장이 또 있어요",""))))))))))</f>
        <v/>
      </c>
      <c r="S92">
        <f>IF(A92="","",C92&amp;" "&amp;D92&amp;" "&amp;SUBSTITUTE(D92,"-","")&amp;" "&amp;E92&amp;" "&amp;F92&amp;" "&amp;P92)</f>
        <v/>
      </c>
      <c r="T92">
        <f>IF(OR(A92="",Q92&lt;&gt;"",I92="",N92="상담",N92="견적 보냄",N92="취소"),-1,IF(OR(N92="완료",N92="A/S"),1E+10,0)+N(I92)+ROW()/1E+4)</f>
        <v/>
      </c>
      <c r="U92">
        <f>IF(OR(찾기!$B$3="",A92=""),"",IF(ISNUMBER(SEARCH(TRIM(찾기!$B$3),S92)),ROW(),""))</f>
        <v/>
      </c>
    </row>
    <row r="93">
      <c r="A93" s="19">
        <f>IF(COUNTA(B93:G93,L93:P93)=0,"",ROW()-5)</f>
        <v/>
      </c>
      <c r="B93" s="20" t="n">
        <v>45885</v>
      </c>
      <c r="C93" s="21" t="inlineStr">
        <is>
          <t>임민지</t>
        </is>
      </c>
      <c r="D93" s="21" t="inlineStr">
        <is>
          <t>010-3850-9192</t>
        </is>
      </c>
      <c r="E93" s="21" t="inlineStr">
        <is>
          <t>가람동 누리타운 110동</t>
        </is>
      </c>
      <c r="F93" s="21" t="inlineStr">
        <is>
          <t>도배·장판</t>
        </is>
      </c>
      <c r="G93" s="22" t="n">
        <v>2540000</v>
      </c>
      <c r="H93" s="23">
        <f>IF(A93="","",SUMIFS(입금_금액,입금_번호,A93,입금_확인,""))</f>
        <v/>
      </c>
      <c r="I93" s="24">
        <f>IF(OR(A93="",NOT(ISNUMBER(G93)),N93="취소"),"",G93-H93)</f>
        <v/>
      </c>
      <c r="J93" s="23">
        <f>IF(A93="","",SUMIFS(지출_금액,지출_번호,A93,지출_확인,""))</f>
        <v/>
      </c>
      <c r="K93" s="23">
        <f>IF(OR(A93="",NOT(ISNUMBER(G93)),J93=0),"",G93-J93)</f>
        <v/>
      </c>
      <c r="L93" s="20" t="n">
        <v>45894</v>
      </c>
      <c r="M93" s="20" t="n">
        <v>45898</v>
      </c>
      <c r="N93" s="21" t="inlineStr">
        <is>
          <t>완료</t>
        </is>
      </c>
      <c r="O93" s="21" t="inlineStr">
        <is>
          <t>박 팀장</t>
        </is>
      </c>
      <c r="P93" s="21" t="inlineStr">
        <is>
          <t>오전 공사만 가능</t>
        </is>
      </c>
      <c r="Q93" s="25">
        <f>IF(A93="","",IF(AND(C93="",E93=""),"고객이나 현장을 적어 주세요",IF(NOT(ISNUMBER(B93)),"접수일을 확인하세요",IF(AND(D93&lt;&gt;"",OR(LEN(D93)&lt;12,LEN(D93)&gt;13,ISERROR(--SUBSTITUTE(D93,"-","")),LEN(SUBSTITUTE(D93,"-",""))&lt;9)),"연락처를 010-0000-0000으로",IF(AND(G93&lt;&gt;"",OR(NOT(ISNUMBER(G93)),N(G93)&lt;0)),"계약 금액을 숫자로",IF(ISNA(MATCH(N93,목록_지금상태,0)),"상태를 목록에서 골라 주세요",IF(AND(OR(N93="계약",N93="공사 중",N93="완료",N93="A/S"),NOT(ISNUMBER(G93))),"계약 금액이 비었어요",IF(AND(ISNUMBER(L93),ISNUMBER(M93),M93&lt;L93),"완공이 착공보다 빨라요",IF(AND(ISNUMBER(G93),H93&gt;G93),"받은 돈이 계약보다 많아요",IF(AND(D93&lt;&gt;"",COUNTIF($D$6:$D$505,D93)&gt;1,COUNTIFS($D$6:$D$505,D93,$E$6:$E$505,E93)&gt;1),"같은 현장이 또 있어요",""))))))))))</f>
        <v/>
      </c>
      <c r="S93">
        <f>IF(A93="","",C93&amp;" "&amp;D93&amp;" "&amp;SUBSTITUTE(D93,"-","")&amp;" "&amp;E93&amp;" "&amp;F93&amp;" "&amp;P93)</f>
        <v/>
      </c>
      <c r="T93">
        <f>IF(OR(A93="",Q93&lt;&gt;"",I93="",N93="상담",N93="견적 보냄",N93="취소"),-1,IF(OR(N93="완료",N93="A/S"),1E+10,0)+N(I93)+ROW()/1E+4)</f>
        <v/>
      </c>
      <c r="U93">
        <f>IF(OR(찾기!$B$3="",A93=""),"",IF(ISNUMBER(SEARCH(TRIM(찾기!$B$3),S93)),ROW(),""))</f>
        <v/>
      </c>
    </row>
    <row r="94">
      <c r="A94" s="19">
        <f>IF(COUNTA(B94:G94,L94:P94)=0,"",ROW()-5)</f>
        <v/>
      </c>
      <c r="B94" s="20" t="n">
        <v>45889</v>
      </c>
      <c r="C94" s="21" t="inlineStr">
        <is>
          <t>이재원</t>
        </is>
      </c>
      <c r="D94" s="21" t="inlineStr">
        <is>
          <t>010-7925-5207</t>
        </is>
      </c>
      <c r="E94" s="21" t="inlineStr">
        <is>
          <t>다정동 한빛아파트 106동</t>
        </is>
      </c>
      <c r="F94" s="21" t="inlineStr">
        <is>
          <t>도배·장판</t>
        </is>
      </c>
      <c r="G94" s="22" t="n"/>
      <c r="H94" s="23">
        <f>IF(A94="","",SUMIFS(입금_금액,입금_번호,A94,입금_확인,""))</f>
        <v/>
      </c>
      <c r="I94" s="24">
        <f>IF(OR(A94="",NOT(ISNUMBER(G94)),N94="취소"),"",G94-H94)</f>
        <v/>
      </c>
      <c r="J94" s="23">
        <f>IF(A94="","",SUMIFS(지출_금액,지출_번호,A94,지출_확인,""))</f>
        <v/>
      </c>
      <c r="K94" s="23">
        <f>IF(OR(A94="",NOT(ISNUMBER(G94)),J94=0),"",G94-J94)</f>
        <v/>
      </c>
      <c r="L94" s="20" t="n"/>
      <c r="M94" s="20" t="n"/>
      <c r="N94" s="21" t="inlineStr">
        <is>
          <t>상담</t>
        </is>
      </c>
      <c r="O94" s="21" t="inlineStr">
        <is>
          <t>김 실장</t>
        </is>
      </c>
      <c r="P94" s="21" t="inlineStr">
        <is>
          <t>강아지 있음</t>
        </is>
      </c>
      <c r="Q94" s="25">
        <f>IF(A94="","",IF(AND(C94="",E94=""),"고객이나 현장을 적어 주세요",IF(NOT(ISNUMBER(B94)),"접수일을 확인하세요",IF(AND(D94&lt;&gt;"",OR(LEN(D94)&lt;12,LEN(D94)&gt;13,ISERROR(--SUBSTITUTE(D94,"-","")),LEN(SUBSTITUTE(D94,"-",""))&lt;9)),"연락처를 010-0000-0000으로",IF(AND(G94&lt;&gt;"",OR(NOT(ISNUMBER(G94)),N(G94)&lt;0)),"계약 금액을 숫자로",IF(ISNA(MATCH(N94,목록_지금상태,0)),"상태를 목록에서 골라 주세요",IF(AND(OR(N94="계약",N94="공사 중",N94="완료",N94="A/S"),NOT(ISNUMBER(G94))),"계약 금액이 비었어요",IF(AND(ISNUMBER(L94),ISNUMBER(M94),M94&lt;L94),"완공이 착공보다 빨라요",IF(AND(ISNUMBER(G94),H94&gt;G94),"받은 돈이 계약보다 많아요",IF(AND(D94&lt;&gt;"",COUNTIF($D$6:$D$505,D94)&gt;1,COUNTIFS($D$6:$D$505,D94,$E$6:$E$505,E94)&gt;1),"같은 현장이 또 있어요",""))))))))))</f>
        <v/>
      </c>
      <c r="S94">
        <f>IF(A94="","",C94&amp;" "&amp;D94&amp;" "&amp;SUBSTITUTE(D94,"-","")&amp;" "&amp;E94&amp;" "&amp;F94&amp;" "&amp;P94)</f>
        <v/>
      </c>
      <c r="T94">
        <f>IF(OR(A94="",Q94&lt;&gt;"",I94="",N94="상담",N94="견적 보냄",N94="취소"),-1,IF(OR(N94="완료",N94="A/S"),1E+10,0)+N(I94)+ROW()/1E+4)</f>
        <v/>
      </c>
      <c r="U94">
        <f>IF(OR(찾기!$B$3="",A94=""),"",IF(ISNUMBER(SEARCH(TRIM(찾기!$B$3),S94)),ROW(),""))</f>
        <v/>
      </c>
    </row>
    <row r="95">
      <c r="A95" s="19">
        <f>IF(COUNTA(B95:G95,L95:P95)=0,"",ROW()-5)</f>
        <v/>
      </c>
      <c r="B95" s="20" t="n">
        <v>45889</v>
      </c>
      <c r="C95" s="21" t="inlineStr">
        <is>
          <t>박현우</t>
        </is>
      </c>
      <c r="D95" s="21" t="inlineStr">
        <is>
          <t>010-2235-5961</t>
        </is>
      </c>
      <c r="E95" s="21" t="inlineStr">
        <is>
          <t>보람동 숲길마을 3단지 112동</t>
        </is>
      </c>
      <c r="F95" s="21" t="inlineStr">
        <is>
          <t>욕실</t>
        </is>
      </c>
      <c r="G95" s="22" t="n">
        <v>5180000</v>
      </c>
      <c r="H95" s="23">
        <f>IF(A95="","",SUMIFS(입금_금액,입금_번호,A95,입금_확인,""))</f>
        <v/>
      </c>
      <c r="I95" s="24">
        <f>IF(OR(A95="",NOT(ISNUMBER(G95)),N95="취소"),"",G95-H95)</f>
        <v/>
      </c>
      <c r="J95" s="23">
        <f>IF(A95="","",SUMIFS(지출_금액,지출_번호,A95,지출_확인,""))</f>
        <v/>
      </c>
      <c r="K95" s="23">
        <f>IF(OR(A95="",NOT(ISNUMBER(G95)),J95=0),"",G95-J95)</f>
        <v/>
      </c>
      <c r="L95" s="20" t="n">
        <v>45917</v>
      </c>
      <c r="M95" s="20" t="n">
        <v>45923</v>
      </c>
      <c r="N95" s="21" t="inlineStr">
        <is>
          <t>완료</t>
        </is>
      </c>
      <c r="O95" s="21" t="inlineStr">
        <is>
          <t>대표</t>
        </is>
      </c>
      <c r="P95" s="21" t="n"/>
      <c r="Q95" s="25">
        <f>IF(A95="","",IF(AND(C95="",E95=""),"고객이나 현장을 적어 주세요",IF(NOT(ISNUMBER(B95)),"접수일을 확인하세요",IF(AND(D95&lt;&gt;"",OR(LEN(D95)&lt;12,LEN(D95)&gt;13,ISERROR(--SUBSTITUTE(D95,"-","")),LEN(SUBSTITUTE(D95,"-",""))&lt;9)),"연락처를 010-0000-0000으로",IF(AND(G95&lt;&gt;"",OR(NOT(ISNUMBER(G95)),N(G95)&lt;0)),"계약 금액을 숫자로",IF(ISNA(MATCH(N95,목록_지금상태,0)),"상태를 목록에서 골라 주세요",IF(AND(OR(N95="계약",N95="공사 중",N95="완료",N95="A/S"),NOT(ISNUMBER(G95))),"계약 금액이 비었어요",IF(AND(ISNUMBER(L95),ISNUMBER(M95),M95&lt;L95),"완공이 착공보다 빨라요",IF(AND(ISNUMBER(G95),H95&gt;G95),"받은 돈이 계약보다 많아요",IF(AND(D95&lt;&gt;"",COUNTIF($D$6:$D$505,D95)&gt;1,COUNTIFS($D$6:$D$505,D95,$E$6:$E$505,E95)&gt;1),"같은 현장이 또 있어요",""))))))))))</f>
        <v/>
      </c>
      <c r="S95">
        <f>IF(A95="","",C95&amp;" "&amp;D95&amp;" "&amp;SUBSTITUTE(D95,"-","")&amp;" "&amp;E95&amp;" "&amp;F95&amp;" "&amp;P95)</f>
        <v/>
      </c>
      <c r="T95">
        <f>IF(OR(A95="",Q95&lt;&gt;"",I95="",N95="상담",N95="견적 보냄",N95="취소"),-1,IF(OR(N95="완료",N95="A/S"),1E+10,0)+N(I95)+ROW()/1E+4)</f>
        <v/>
      </c>
      <c r="U95">
        <f>IF(OR(찾기!$B$3="",A95=""),"",IF(ISNUMBER(SEARCH(TRIM(찾기!$B$3),S95)),ROW(),""))</f>
        <v/>
      </c>
    </row>
    <row r="96">
      <c r="A96" s="19">
        <f>IF(COUNTA(B96:G96,L96:P96)=0,"",ROW()-5)</f>
        <v/>
      </c>
      <c r="B96" s="20" t="n">
        <v>45892</v>
      </c>
      <c r="C96" s="21" t="inlineStr">
        <is>
          <t>최서현</t>
        </is>
      </c>
      <c r="D96" s="21" t="inlineStr">
        <is>
          <t>010-3083-8767</t>
        </is>
      </c>
      <c r="E96" s="21" t="inlineStr">
        <is>
          <t>보람동 푸른마을 5단지 112동</t>
        </is>
      </c>
      <c r="F96" s="21" t="inlineStr">
        <is>
          <t>전체 리모델링</t>
        </is>
      </c>
      <c r="G96" s="22" t="n">
        <v>54890000</v>
      </c>
      <c r="H96" s="23">
        <f>IF(A96="","",SUMIFS(입금_금액,입금_번호,A96,입금_확인,""))</f>
        <v/>
      </c>
      <c r="I96" s="24">
        <f>IF(OR(A96="",NOT(ISNUMBER(G96)),N96="취소"),"",G96-H96)</f>
        <v/>
      </c>
      <c r="J96" s="23">
        <f>IF(A96="","",SUMIFS(지출_금액,지출_번호,A96,지출_확인,""))</f>
        <v/>
      </c>
      <c r="K96" s="23">
        <f>IF(OR(A96="",NOT(ISNUMBER(G96)),J96=0),"",G96-J96)</f>
        <v/>
      </c>
      <c r="L96" s="20" t="n">
        <v>45919</v>
      </c>
      <c r="M96" s="20" t="n">
        <v>45952</v>
      </c>
      <c r="N96" s="21" t="inlineStr">
        <is>
          <t>완료</t>
        </is>
      </c>
      <c r="O96" s="21" t="inlineStr">
        <is>
          <t>김 실장</t>
        </is>
      </c>
      <c r="P96" s="21" t="inlineStr">
        <is>
          <t>지인 소개</t>
        </is>
      </c>
      <c r="Q96" s="25">
        <f>IF(A96="","",IF(AND(C96="",E96=""),"고객이나 현장을 적어 주세요",IF(NOT(ISNUMBER(B96)),"접수일을 확인하세요",IF(AND(D96&lt;&gt;"",OR(LEN(D96)&lt;12,LEN(D96)&gt;13,ISERROR(--SUBSTITUTE(D96,"-","")),LEN(SUBSTITUTE(D96,"-",""))&lt;9)),"연락처를 010-0000-0000으로",IF(AND(G96&lt;&gt;"",OR(NOT(ISNUMBER(G96)),N(G96)&lt;0)),"계약 금액을 숫자로",IF(ISNA(MATCH(N96,목록_지금상태,0)),"상태를 목록에서 골라 주세요",IF(AND(OR(N96="계약",N96="공사 중",N96="완료",N96="A/S"),NOT(ISNUMBER(G96))),"계약 금액이 비었어요",IF(AND(ISNUMBER(L96),ISNUMBER(M96),M96&lt;L96),"완공이 착공보다 빨라요",IF(AND(ISNUMBER(G96),H96&gt;G96),"받은 돈이 계약보다 많아요",IF(AND(D96&lt;&gt;"",COUNTIF($D$6:$D$505,D96)&gt;1,COUNTIFS($D$6:$D$505,D96,$E$6:$E$505,E96)&gt;1),"같은 현장이 또 있어요",""))))))))))</f>
        <v/>
      </c>
      <c r="S96">
        <f>IF(A96="","",C96&amp;" "&amp;D96&amp;" "&amp;SUBSTITUTE(D96,"-","")&amp;" "&amp;E96&amp;" "&amp;F96&amp;" "&amp;P96)</f>
        <v/>
      </c>
      <c r="T96">
        <f>IF(OR(A96="",Q96&lt;&gt;"",I96="",N96="상담",N96="견적 보냄",N96="취소"),-1,IF(OR(N96="완료",N96="A/S"),1E+10,0)+N(I96)+ROW()/1E+4)</f>
        <v/>
      </c>
      <c r="U96">
        <f>IF(OR(찾기!$B$3="",A96=""),"",IF(ISNUMBER(SEARCH(TRIM(찾기!$B$3),S96)),ROW(),""))</f>
        <v/>
      </c>
    </row>
    <row r="97">
      <c r="A97" s="19">
        <f>IF(COUNTA(B97:G97,L97:P97)=0,"",ROW()-5)</f>
        <v/>
      </c>
      <c r="B97" s="20" t="n">
        <v>45893</v>
      </c>
      <c r="C97" s="21" t="inlineStr">
        <is>
          <t>김하늘</t>
        </is>
      </c>
      <c r="D97" s="21" t="inlineStr">
        <is>
          <t>010-7817-6967</t>
        </is>
      </c>
      <c r="E97" s="21" t="inlineStr">
        <is>
          <t>새롬동 한빛아파트 109동</t>
        </is>
      </c>
      <c r="F97" s="21" t="inlineStr">
        <is>
          <t>욕실</t>
        </is>
      </c>
      <c r="G97" s="22" t="n"/>
      <c r="H97" s="23">
        <f>IF(A97="","",SUMIFS(입금_금액,입금_번호,A97,입금_확인,""))</f>
        <v/>
      </c>
      <c r="I97" s="24">
        <f>IF(OR(A97="",NOT(ISNUMBER(G97)),N97="취소"),"",G97-H97)</f>
        <v/>
      </c>
      <c r="J97" s="23">
        <f>IF(A97="","",SUMIFS(지출_금액,지출_번호,A97,지출_확인,""))</f>
        <v/>
      </c>
      <c r="K97" s="23">
        <f>IF(OR(A97="",NOT(ISNUMBER(G97)),J97=0),"",G97-J97)</f>
        <v/>
      </c>
      <c r="L97" s="20" t="n"/>
      <c r="M97" s="20" t="n"/>
      <c r="N97" s="21" t="inlineStr">
        <is>
          <t>상담</t>
        </is>
      </c>
      <c r="O97" s="21" t="inlineStr">
        <is>
          <t>박 팀장</t>
        </is>
      </c>
      <c r="P97" s="21" t="inlineStr">
        <is>
          <t>지인 소개</t>
        </is>
      </c>
      <c r="Q97" s="25">
        <f>IF(A97="","",IF(AND(C97="",E97=""),"고객이나 현장을 적어 주세요",IF(NOT(ISNUMBER(B97)),"접수일을 확인하세요",IF(AND(D97&lt;&gt;"",OR(LEN(D97)&lt;12,LEN(D97)&gt;13,ISERROR(--SUBSTITUTE(D97,"-","")),LEN(SUBSTITUTE(D97,"-",""))&lt;9)),"연락처를 010-0000-0000으로",IF(AND(G97&lt;&gt;"",OR(NOT(ISNUMBER(G97)),N(G97)&lt;0)),"계약 금액을 숫자로",IF(ISNA(MATCH(N97,목록_지금상태,0)),"상태를 목록에서 골라 주세요",IF(AND(OR(N97="계약",N97="공사 중",N97="완료",N97="A/S"),NOT(ISNUMBER(G97))),"계약 금액이 비었어요",IF(AND(ISNUMBER(L97),ISNUMBER(M97),M97&lt;L97),"완공이 착공보다 빨라요",IF(AND(ISNUMBER(G97),H97&gt;G97),"받은 돈이 계약보다 많아요",IF(AND(D97&lt;&gt;"",COUNTIF($D$6:$D$505,D97)&gt;1,COUNTIFS($D$6:$D$505,D97,$E$6:$E$505,E97)&gt;1),"같은 현장이 또 있어요",""))))))))))</f>
        <v/>
      </c>
      <c r="S97">
        <f>IF(A97="","",C97&amp;" "&amp;D97&amp;" "&amp;SUBSTITUTE(D97,"-","")&amp;" "&amp;E97&amp;" "&amp;F97&amp;" "&amp;P97)</f>
        <v/>
      </c>
      <c r="T97">
        <f>IF(OR(A97="",Q97&lt;&gt;"",I97="",N97="상담",N97="견적 보냄",N97="취소"),-1,IF(OR(N97="완료",N97="A/S"),1E+10,0)+N(I97)+ROW()/1E+4)</f>
        <v/>
      </c>
      <c r="U97">
        <f>IF(OR(찾기!$B$3="",A97=""),"",IF(ISNUMBER(SEARCH(TRIM(찾기!$B$3),S97)),ROW(),""))</f>
        <v/>
      </c>
    </row>
    <row r="98">
      <c r="A98" s="19">
        <f>IF(COUNTA(B98:G98,L98:P98)=0,"",ROW()-5)</f>
        <v/>
      </c>
      <c r="B98" s="20" t="n">
        <v>45893</v>
      </c>
      <c r="C98" s="21" t="inlineStr">
        <is>
          <t>정정민</t>
        </is>
      </c>
      <c r="D98" s="21" t="inlineStr">
        <is>
          <t>010-6368-5105</t>
        </is>
      </c>
      <c r="E98" s="21" t="inlineStr">
        <is>
          <t>한솔동 숲길마을 3단지 113동</t>
        </is>
      </c>
      <c r="F98" s="21" t="inlineStr">
        <is>
          <t>주방</t>
        </is>
      </c>
      <c r="G98" s="22" t="n"/>
      <c r="H98" s="23">
        <f>IF(A98="","",SUMIFS(입금_금액,입금_번호,A98,입금_확인,""))</f>
        <v/>
      </c>
      <c r="I98" s="24">
        <f>IF(OR(A98="",NOT(ISNUMBER(G98)),N98="취소"),"",G98-H98)</f>
        <v/>
      </c>
      <c r="J98" s="23">
        <f>IF(A98="","",SUMIFS(지출_금액,지출_번호,A98,지출_확인,""))</f>
        <v/>
      </c>
      <c r="K98" s="23">
        <f>IF(OR(A98="",NOT(ISNUMBER(G98)),J98=0),"",G98-J98)</f>
        <v/>
      </c>
      <c r="L98" s="20" t="n"/>
      <c r="M98" s="20" t="n"/>
      <c r="N98" s="21" t="inlineStr">
        <is>
          <t>상담</t>
        </is>
      </c>
      <c r="O98" s="21" t="inlineStr">
        <is>
          <t>박 팀장</t>
        </is>
      </c>
      <c r="P98" s="21" t="inlineStr">
        <is>
          <t>엘리베이터 예약 필요</t>
        </is>
      </c>
      <c r="Q98" s="25">
        <f>IF(A98="","",IF(AND(C98="",E98=""),"고객이나 현장을 적어 주세요",IF(NOT(ISNUMBER(B98)),"접수일을 확인하세요",IF(AND(D98&lt;&gt;"",OR(LEN(D98)&lt;12,LEN(D98)&gt;13,ISERROR(--SUBSTITUTE(D98,"-","")),LEN(SUBSTITUTE(D98,"-",""))&lt;9)),"연락처를 010-0000-0000으로",IF(AND(G98&lt;&gt;"",OR(NOT(ISNUMBER(G98)),N(G98)&lt;0)),"계약 금액을 숫자로",IF(ISNA(MATCH(N98,목록_지금상태,0)),"상태를 목록에서 골라 주세요",IF(AND(OR(N98="계약",N98="공사 중",N98="완료",N98="A/S"),NOT(ISNUMBER(G98))),"계약 금액이 비었어요",IF(AND(ISNUMBER(L98),ISNUMBER(M98),M98&lt;L98),"완공이 착공보다 빨라요",IF(AND(ISNUMBER(G98),H98&gt;G98),"받은 돈이 계약보다 많아요",IF(AND(D98&lt;&gt;"",COUNTIF($D$6:$D$505,D98)&gt;1,COUNTIFS($D$6:$D$505,D98,$E$6:$E$505,E98)&gt;1),"같은 현장이 또 있어요",""))))))))))</f>
        <v/>
      </c>
      <c r="S98">
        <f>IF(A98="","",C98&amp;" "&amp;D98&amp;" "&amp;SUBSTITUTE(D98,"-","")&amp;" "&amp;E98&amp;" "&amp;F98&amp;" "&amp;P98)</f>
        <v/>
      </c>
      <c r="T98">
        <f>IF(OR(A98="",Q98&lt;&gt;"",I98="",N98="상담",N98="견적 보냄",N98="취소"),-1,IF(OR(N98="완료",N98="A/S"),1E+10,0)+N(I98)+ROW()/1E+4)</f>
        <v/>
      </c>
      <c r="U98">
        <f>IF(OR(찾기!$B$3="",A98=""),"",IF(ISNUMBER(SEARCH(TRIM(찾기!$B$3),S98)),ROW(),""))</f>
        <v/>
      </c>
    </row>
    <row r="99">
      <c r="A99" s="19">
        <f>IF(COUNTA(B99:G99,L99:P99)=0,"",ROW()-5)</f>
        <v/>
      </c>
      <c r="B99" s="20" t="n">
        <v>45895</v>
      </c>
      <c r="C99" s="21" t="inlineStr">
        <is>
          <t>홍진영</t>
        </is>
      </c>
      <c r="D99" s="21" t="inlineStr">
        <is>
          <t>010-8757-0103</t>
        </is>
      </c>
      <c r="E99" s="21" t="inlineStr">
        <is>
          <t>도담동 숲길마을 3단지 102동</t>
        </is>
      </c>
      <c r="F99" s="21" t="inlineStr">
        <is>
          <t>도배·장판</t>
        </is>
      </c>
      <c r="G99" s="22" t="n">
        <v>3280000</v>
      </c>
      <c r="H99" s="23">
        <f>IF(A99="","",SUMIFS(입금_금액,입금_번호,A99,입금_확인,""))</f>
        <v/>
      </c>
      <c r="I99" s="24">
        <f>IF(OR(A99="",NOT(ISNUMBER(G99)),N99="취소"),"",G99-H99)</f>
        <v/>
      </c>
      <c r="J99" s="23">
        <f>IF(A99="","",SUMIFS(지출_금액,지출_번호,A99,지출_확인,""))</f>
        <v/>
      </c>
      <c r="K99" s="23">
        <f>IF(OR(A99="",NOT(ISNUMBER(G99)),J99=0),"",G99-J99)</f>
        <v/>
      </c>
      <c r="L99" s="20" t="n">
        <v>45919</v>
      </c>
      <c r="M99" s="20" t="n">
        <v>45925</v>
      </c>
      <c r="N99" s="21" t="inlineStr">
        <is>
          <t>완료</t>
        </is>
      </c>
      <c r="O99" s="21" t="inlineStr">
        <is>
          <t>김 실장</t>
        </is>
      </c>
      <c r="P99" s="21" t="inlineStr">
        <is>
          <t>블로그 보고 연락</t>
        </is>
      </c>
      <c r="Q99" s="25">
        <f>IF(A99="","",IF(AND(C99="",E99=""),"고객이나 현장을 적어 주세요",IF(NOT(ISNUMBER(B99)),"접수일을 확인하세요",IF(AND(D99&lt;&gt;"",OR(LEN(D99)&lt;12,LEN(D99)&gt;13,ISERROR(--SUBSTITUTE(D99,"-","")),LEN(SUBSTITUTE(D99,"-",""))&lt;9)),"연락처를 010-0000-0000으로",IF(AND(G99&lt;&gt;"",OR(NOT(ISNUMBER(G99)),N(G99)&lt;0)),"계약 금액을 숫자로",IF(ISNA(MATCH(N99,목록_지금상태,0)),"상태를 목록에서 골라 주세요",IF(AND(OR(N99="계약",N99="공사 중",N99="완료",N99="A/S"),NOT(ISNUMBER(G99))),"계약 금액이 비었어요",IF(AND(ISNUMBER(L99),ISNUMBER(M99),M99&lt;L99),"완공이 착공보다 빨라요",IF(AND(ISNUMBER(G99),H99&gt;G99),"받은 돈이 계약보다 많아요",IF(AND(D99&lt;&gt;"",COUNTIF($D$6:$D$505,D99)&gt;1,COUNTIFS($D$6:$D$505,D99,$E$6:$E$505,E99)&gt;1),"같은 현장이 또 있어요",""))))))))))</f>
        <v/>
      </c>
      <c r="S99">
        <f>IF(A99="","",C99&amp;" "&amp;D99&amp;" "&amp;SUBSTITUTE(D99,"-","")&amp;" "&amp;E99&amp;" "&amp;F99&amp;" "&amp;P99)</f>
        <v/>
      </c>
      <c r="T99">
        <f>IF(OR(A99="",Q99&lt;&gt;"",I99="",N99="상담",N99="견적 보냄",N99="취소"),-1,IF(OR(N99="완료",N99="A/S"),1E+10,0)+N(I99)+ROW()/1E+4)</f>
        <v/>
      </c>
      <c r="U99">
        <f>IF(OR(찾기!$B$3="",A99=""),"",IF(ISNUMBER(SEARCH(TRIM(찾기!$B$3),S99)),ROW(),""))</f>
        <v/>
      </c>
    </row>
    <row r="100">
      <c r="A100" s="19">
        <f>IF(COUNTA(B100:G100,L100:P100)=0,"",ROW()-5)</f>
        <v/>
      </c>
      <c r="B100" s="20" t="n">
        <v>45896</v>
      </c>
      <c r="C100" s="21" t="inlineStr">
        <is>
          <t>김은지</t>
        </is>
      </c>
      <c r="D100" s="21" t="inlineStr">
        <is>
          <t>010-6898-1545</t>
        </is>
      </c>
      <c r="E100" s="21" t="inlineStr">
        <is>
          <t>가람동 솔내아파트 106동</t>
        </is>
      </c>
      <c r="F100" s="21" t="inlineStr">
        <is>
          <t>욕실</t>
        </is>
      </c>
      <c r="G100" s="22" t="n">
        <v>9300000</v>
      </c>
      <c r="H100" s="23">
        <f>IF(A100="","",SUMIFS(입금_금액,입금_번호,A100,입금_확인,""))</f>
        <v/>
      </c>
      <c r="I100" s="24">
        <f>IF(OR(A100="",NOT(ISNUMBER(G100)),N100="취소"),"",G100-H100)</f>
        <v/>
      </c>
      <c r="J100" s="23">
        <f>IF(A100="","",SUMIFS(지출_금액,지출_번호,A100,지출_확인,""))</f>
        <v/>
      </c>
      <c r="K100" s="23">
        <f>IF(OR(A100="",NOT(ISNUMBER(G100)),J100=0),"",G100-J100)</f>
        <v/>
      </c>
      <c r="L100" s="20" t="n">
        <v>45926</v>
      </c>
      <c r="M100" s="20" t="n">
        <v>45934</v>
      </c>
      <c r="N100" s="21" t="inlineStr">
        <is>
          <t>완료</t>
        </is>
      </c>
      <c r="O100" s="21" t="inlineStr">
        <is>
          <t>대표</t>
        </is>
      </c>
      <c r="P100" s="21" t="inlineStr">
        <is>
          <t>엘리베이터 예약 필요</t>
        </is>
      </c>
      <c r="Q100" s="25">
        <f>IF(A100="","",IF(AND(C100="",E100=""),"고객이나 현장을 적어 주세요",IF(NOT(ISNUMBER(B100)),"접수일을 확인하세요",IF(AND(D100&lt;&gt;"",OR(LEN(D100)&lt;12,LEN(D100)&gt;13,ISERROR(--SUBSTITUTE(D100,"-","")),LEN(SUBSTITUTE(D100,"-",""))&lt;9)),"연락처를 010-0000-0000으로",IF(AND(G100&lt;&gt;"",OR(NOT(ISNUMBER(G100)),N(G100)&lt;0)),"계약 금액을 숫자로",IF(ISNA(MATCH(N100,목록_지금상태,0)),"상태를 목록에서 골라 주세요",IF(AND(OR(N100="계약",N100="공사 중",N100="완료",N100="A/S"),NOT(ISNUMBER(G100))),"계약 금액이 비었어요",IF(AND(ISNUMBER(L100),ISNUMBER(M100),M100&lt;L100),"완공이 착공보다 빨라요",IF(AND(ISNUMBER(G100),H100&gt;G100),"받은 돈이 계약보다 많아요",IF(AND(D100&lt;&gt;"",COUNTIF($D$6:$D$505,D100)&gt;1,COUNTIFS($D$6:$D$505,D100,$E$6:$E$505,E100)&gt;1),"같은 현장이 또 있어요",""))))))))))</f>
        <v/>
      </c>
      <c r="S100">
        <f>IF(A100="","",C100&amp;" "&amp;D100&amp;" "&amp;SUBSTITUTE(D100,"-","")&amp;" "&amp;E100&amp;" "&amp;F100&amp;" "&amp;P100)</f>
        <v/>
      </c>
      <c r="T100">
        <f>IF(OR(A100="",Q100&lt;&gt;"",I100="",N100="상담",N100="견적 보냄",N100="취소"),-1,IF(OR(N100="완료",N100="A/S"),1E+10,0)+N(I100)+ROW()/1E+4)</f>
        <v/>
      </c>
      <c r="U100">
        <f>IF(OR(찾기!$B$3="",A100=""),"",IF(ISNUMBER(SEARCH(TRIM(찾기!$B$3),S100)),ROW(),""))</f>
        <v/>
      </c>
    </row>
    <row r="101">
      <c r="A101" s="19">
        <f>IF(COUNTA(B101:G101,L101:P101)=0,"",ROW()-5)</f>
        <v/>
      </c>
      <c r="B101" s="20" t="n">
        <v>45896</v>
      </c>
      <c r="C101" s="21" t="inlineStr">
        <is>
          <t>박수진</t>
        </is>
      </c>
      <c r="D101" s="21" t="inlineStr">
        <is>
          <t>010-7642-3666</t>
        </is>
      </c>
      <c r="E101" s="21" t="inlineStr">
        <is>
          <t>새롬동 단독주택</t>
        </is>
      </c>
      <c r="F101" s="21" t="inlineStr">
        <is>
          <t>욕실</t>
        </is>
      </c>
      <c r="G101" s="22" t="n">
        <v>4130000</v>
      </c>
      <c r="H101" s="23">
        <f>IF(A101="","",SUMIFS(입금_금액,입금_번호,A101,입금_확인,""))</f>
        <v/>
      </c>
      <c r="I101" s="24">
        <f>IF(OR(A101="",NOT(ISNUMBER(G101)),N101="취소"),"",G101-H101)</f>
        <v/>
      </c>
      <c r="J101" s="23">
        <f>IF(A101="","",SUMIFS(지출_금액,지출_번호,A101,지출_확인,""))</f>
        <v/>
      </c>
      <c r="K101" s="23">
        <f>IF(OR(A101="",NOT(ISNUMBER(G101)),J101=0),"",G101-J101)</f>
        <v/>
      </c>
      <c r="L101" s="20" t="n">
        <v>45926</v>
      </c>
      <c r="M101" s="20" t="n">
        <v>45932</v>
      </c>
      <c r="N101" s="21" t="inlineStr">
        <is>
          <t>완료</t>
        </is>
      </c>
      <c r="O101" s="21" t="inlineStr">
        <is>
          <t>대표</t>
        </is>
      </c>
      <c r="P101" s="21" t="inlineStr">
        <is>
          <t>지인 소개</t>
        </is>
      </c>
      <c r="Q101" s="25">
        <f>IF(A101="","",IF(AND(C101="",E101=""),"고객이나 현장을 적어 주세요",IF(NOT(ISNUMBER(B101)),"접수일을 확인하세요",IF(AND(D101&lt;&gt;"",OR(LEN(D101)&lt;12,LEN(D101)&gt;13,ISERROR(--SUBSTITUTE(D101,"-","")),LEN(SUBSTITUTE(D101,"-",""))&lt;9)),"연락처를 010-0000-0000으로",IF(AND(G101&lt;&gt;"",OR(NOT(ISNUMBER(G101)),N(G101)&lt;0)),"계약 금액을 숫자로",IF(ISNA(MATCH(N101,목록_지금상태,0)),"상태를 목록에서 골라 주세요",IF(AND(OR(N101="계약",N101="공사 중",N101="완료",N101="A/S"),NOT(ISNUMBER(G101))),"계약 금액이 비었어요",IF(AND(ISNUMBER(L101),ISNUMBER(M101),M101&lt;L101),"완공이 착공보다 빨라요",IF(AND(ISNUMBER(G101),H101&gt;G101),"받은 돈이 계약보다 많아요",IF(AND(D101&lt;&gt;"",COUNTIF($D$6:$D$505,D101)&gt;1,COUNTIFS($D$6:$D$505,D101,$E$6:$E$505,E101)&gt;1),"같은 현장이 또 있어요",""))))))))))</f>
        <v/>
      </c>
      <c r="S101">
        <f>IF(A101="","",C101&amp;" "&amp;D101&amp;" "&amp;SUBSTITUTE(D101,"-","")&amp;" "&amp;E101&amp;" "&amp;F101&amp;" "&amp;P101)</f>
        <v/>
      </c>
      <c r="T101">
        <f>IF(OR(A101="",Q101&lt;&gt;"",I101="",N101="상담",N101="견적 보냄",N101="취소"),-1,IF(OR(N101="완료",N101="A/S"),1E+10,0)+N(I101)+ROW()/1E+4)</f>
        <v/>
      </c>
      <c r="U101">
        <f>IF(OR(찾기!$B$3="",A101=""),"",IF(ISNUMBER(SEARCH(TRIM(찾기!$B$3),S101)),ROW(),""))</f>
        <v/>
      </c>
    </row>
    <row r="102">
      <c r="A102" s="19">
        <f>IF(COUNTA(B102:G102,L102:P102)=0,"",ROW()-5)</f>
        <v/>
      </c>
      <c r="B102" s="20" t="n">
        <v>45899</v>
      </c>
      <c r="C102" s="21" t="inlineStr">
        <is>
          <t>류도현</t>
        </is>
      </c>
      <c r="D102" s="21" t="inlineStr">
        <is>
          <t>010-6706-3475</t>
        </is>
      </c>
      <c r="E102" s="21" t="inlineStr">
        <is>
          <t>보람동 푸른마을 5단지 105동</t>
        </is>
      </c>
      <c r="F102" s="21" t="inlineStr">
        <is>
          <t>도배·장판</t>
        </is>
      </c>
      <c r="G102" s="22" t="n"/>
      <c r="H102" s="23">
        <f>IF(A102="","",SUMIFS(입금_금액,입금_번호,A102,입금_확인,""))</f>
        <v/>
      </c>
      <c r="I102" s="24">
        <f>IF(OR(A102="",NOT(ISNUMBER(G102)),N102="취소"),"",G102-H102)</f>
        <v/>
      </c>
      <c r="J102" s="23">
        <f>IF(A102="","",SUMIFS(지출_금액,지출_번호,A102,지출_확인,""))</f>
        <v/>
      </c>
      <c r="K102" s="23">
        <f>IF(OR(A102="",NOT(ISNUMBER(G102)),J102=0),"",G102-J102)</f>
        <v/>
      </c>
      <c r="L102" s="20" t="n"/>
      <c r="M102" s="20" t="n"/>
      <c r="N102" s="21" t="inlineStr">
        <is>
          <t>취소</t>
        </is>
      </c>
      <c r="O102" s="21" t="inlineStr">
        <is>
          <t>대표</t>
        </is>
      </c>
      <c r="P102" s="21" t="inlineStr">
        <is>
          <t>엘리베이터 예약 필요</t>
        </is>
      </c>
      <c r="Q102" s="25">
        <f>IF(A102="","",IF(AND(C102="",E102=""),"고객이나 현장을 적어 주세요",IF(NOT(ISNUMBER(B102)),"접수일을 확인하세요",IF(AND(D102&lt;&gt;"",OR(LEN(D102)&lt;12,LEN(D102)&gt;13,ISERROR(--SUBSTITUTE(D102,"-","")),LEN(SUBSTITUTE(D102,"-",""))&lt;9)),"연락처를 010-0000-0000으로",IF(AND(G102&lt;&gt;"",OR(NOT(ISNUMBER(G102)),N(G102)&lt;0)),"계약 금액을 숫자로",IF(ISNA(MATCH(N102,목록_지금상태,0)),"상태를 목록에서 골라 주세요",IF(AND(OR(N102="계약",N102="공사 중",N102="완료",N102="A/S"),NOT(ISNUMBER(G102))),"계약 금액이 비었어요",IF(AND(ISNUMBER(L102),ISNUMBER(M102),M102&lt;L102),"완공이 착공보다 빨라요",IF(AND(ISNUMBER(G102),H102&gt;G102),"받은 돈이 계약보다 많아요",IF(AND(D102&lt;&gt;"",COUNTIF($D$6:$D$505,D102)&gt;1,COUNTIFS($D$6:$D$505,D102,$E$6:$E$505,E102)&gt;1),"같은 현장이 또 있어요",""))))))))))</f>
        <v/>
      </c>
      <c r="S102">
        <f>IF(A102="","",C102&amp;" "&amp;D102&amp;" "&amp;SUBSTITUTE(D102,"-","")&amp;" "&amp;E102&amp;" "&amp;F102&amp;" "&amp;P102)</f>
        <v/>
      </c>
      <c r="T102">
        <f>IF(OR(A102="",Q102&lt;&gt;"",I102="",N102="상담",N102="견적 보냄",N102="취소"),-1,IF(OR(N102="완료",N102="A/S"),1E+10,0)+N(I102)+ROW()/1E+4)</f>
        <v/>
      </c>
      <c r="U102">
        <f>IF(OR(찾기!$B$3="",A102=""),"",IF(ISNUMBER(SEARCH(TRIM(찾기!$B$3),S102)),ROW(),""))</f>
        <v/>
      </c>
    </row>
    <row r="103">
      <c r="A103" s="19">
        <f>IF(COUNTA(B103:G103,L103:P103)=0,"",ROW()-5)</f>
        <v/>
      </c>
      <c r="B103" s="20" t="n">
        <v>45901</v>
      </c>
      <c r="C103" s="21" t="inlineStr">
        <is>
          <t>한은지</t>
        </is>
      </c>
      <c r="D103" s="21" t="inlineStr">
        <is>
          <t>010-9862-5117</t>
        </is>
      </c>
      <c r="E103" s="21" t="inlineStr">
        <is>
          <t>도담동 한빛아파트 113동</t>
        </is>
      </c>
      <c r="F103" s="21" t="inlineStr">
        <is>
          <t>욕실</t>
        </is>
      </c>
      <c r="G103" s="22" t="n">
        <v>4990000</v>
      </c>
      <c r="H103" s="23">
        <f>IF(A103="","",SUMIFS(입금_금액,입금_번호,A103,입금_확인,""))</f>
        <v/>
      </c>
      <c r="I103" s="24">
        <f>IF(OR(A103="",NOT(ISNUMBER(G103)),N103="취소"),"",G103-H103)</f>
        <v/>
      </c>
      <c r="J103" s="23">
        <f>IF(A103="","",SUMIFS(지출_금액,지출_번호,A103,지출_확인,""))</f>
        <v/>
      </c>
      <c r="K103" s="23">
        <f>IF(OR(A103="",NOT(ISNUMBER(G103)),J103=0),"",G103-J103)</f>
        <v/>
      </c>
      <c r="L103" s="20" t="n">
        <v>45929</v>
      </c>
      <c r="M103" s="20" t="n">
        <v>45936</v>
      </c>
      <c r="N103" s="21" t="inlineStr">
        <is>
          <t>완료</t>
        </is>
      </c>
      <c r="O103" s="21" t="inlineStr">
        <is>
          <t>김 실장</t>
        </is>
      </c>
      <c r="P103" s="21" t="inlineStr">
        <is>
          <t>블로그 보고 연락</t>
        </is>
      </c>
      <c r="Q103" s="25">
        <f>IF(A103="","",IF(AND(C103="",E103=""),"고객이나 현장을 적어 주세요",IF(NOT(ISNUMBER(B103)),"접수일을 확인하세요",IF(AND(D103&lt;&gt;"",OR(LEN(D103)&lt;12,LEN(D103)&gt;13,ISERROR(--SUBSTITUTE(D103,"-","")),LEN(SUBSTITUTE(D103,"-",""))&lt;9)),"연락처를 010-0000-0000으로",IF(AND(G103&lt;&gt;"",OR(NOT(ISNUMBER(G103)),N(G103)&lt;0)),"계약 금액을 숫자로",IF(ISNA(MATCH(N103,목록_지금상태,0)),"상태를 목록에서 골라 주세요",IF(AND(OR(N103="계약",N103="공사 중",N103="완료",N103="A/S"),NOT(ISNUMBER(G103))),"계약 금액이 비었어요",IF(AND(ISNUMBER(L103),ISNUMBER(M103),M103&lt;L103),"완공이 착공보다 빨라요",IF(AND(ISNUMBER(G103),H103&gt;G103),"받은 돈이 계약보다 많아요",IF(AND(D103&lt;&gt;"",COUNTIF($D$6:$D$505,D103)&gt;1,COUNTIFS($D$6:$D$505,D103,$E$6:$E$505,E103)&gt;1),"같은 현장이 또 있어요",""))))))))))</f>
        <v/>
      </c>
      <c r="S103">
        <f>IF(A103="","",C103&amp;" "&amp;D103&amp;" "&amp;SUBSTITUTE(D103,"-","")&amp;" "&amp;E103&amp;" "&amp;F103&amp;" "&amp;P103)</f>
        <v/>
      </c>
      <c r="T103">
        <f>IF(OR(A103="",Q103&lt;&gt;"",I103="",N103="상담",N103="견적 보냄",N103="취소"),-1,IF(OR(N103="완료",N103="A/S"),1E+10,0)+N(I103)+ROW()/1E+4)</f>
        <v/>
      </c>
      <c r="U103">
        <f>IF(OR(찾기!$B$3="",A103=""),"",IF(ISNUMBER(SEARCH(TRIM(찾기!$B$3),S103)),ROW(),""))</f>
        <v/>
      </c>
    </row>
    <row r="104">
      <c r="A104" s="19">
        <f>IF(COUNTA(B104:G104,L104:P104)=0,"",ROW()-5)</f>
        <v/>
      </c>
      <c r="B104" s="20" t="n">
        <v>45902</v>
      </c>
      <c r="C104" s="21" t="inlineStr">
        <is>
          <t>조성민</t>
        </is>
      </c>
      <c r="D104" s="21" t="inlineStr">
        <is>
          <t>010-2636-2940</t>
        </is>
      </c>
      <c r="E104" s="21" t="inlineStr">
        <is>
          <t>보람동 단독주택</t>
        </is>
      </c>
      <c r="F104" s="21" t="inlineStr">
        <is>
          <t>부분 수리</t>
        </is>
      </c>
      <c r="G104" s="22" t="n">
        <v>1600000</v>
      </c>
      <c r="H104" s="23">
        <f>IF(A104="","",SUMIFS(입금_금액,입금_번호,A104,입금_확인,""))</f>
        <v/>
      </c>
      <c r="I104" s="24">
        <f>IF(OR(A104="",NOT(ISNUMBER(G104)),N104="취소"),"",G104-H104)</f>
        <v/>
      </c>
      <c r="J104" s="23">
        <f>IF(A104="","",SUMIFS(지출_금액,지출_번호,A104,지출_확인,""))</f>
        <v/>
      </c>
      <c r="K104" s="23">
        <f>IF(OR(A104="",NOT(ISNUMBER(G104)),J104=0),"",G104-J104)</f>
        <v/>
      </c>
      <c r="L104" s="20" t="n"/>
      <c r="M104" s="20" t="n"/>
      <c r="N104" s="21" t="inlineStr">
        <is>
          <t>견적 보냄</t>
        </is>
      </c>
      <c r="O104" s="21" t="inlineStr">
        <is>
          <t>박 팀장</t>
        </is>
      </c>
      <c r="P104" s="21" t="inlineStr">
        <is>
          <t>엘리베이터 예약 필요</t>
        </is>
      </c>
      <c r="Q104" s="25">
        <f>IF(A104="","",IF(AND(C104="",E104=""),"고객이나 현장을 적어 주세요",IF(NOT(ISNUMBER(B104)),"접수일을 확인하세요",IF(AND(D104&lt;&gt;"",OR(LEN(D104)&lt;12,LEN(D104)&gt;13,ISERROR(--SUBSTITUTE(D104,"-","")),LEN(SUBSTITUTE(D104,"-",""))&lt;9)),"연락처를 010-0000-0000으로",IF(AND(G104&lt;&gt;"",OR(NOT(ISNUMBER(G104)),N(G104)&lt;0)),"계약 금액을 숫자로",IF(ISNA(MATCH(N104,목록_지금상태,0)),"상태를 목록에서 골라 주세요",IF(AND(OR(N104="계약",N104="공사 중",N104="완료",N104="A/S"),NOT(ISNUMBER(G104))),"계약 금액이 비었어요",IF(AND(ISNUMBER(L104),ISNUMBER(M104),M104&lt;L104),"완공이 착공보다 빨라요",IF(AND(ISNUMBER(G104),H104&gt;G104),"받은 돈이 계약보다 많아요",IF(AND(D104&lt;&gt;"",COUNTIF($D$6:$D$505,D104)&gt;1,COUNTIFS($D$6:$D$505,D104,$E$6:$E$505,E104)&gt;1),"같은 현장이 또 있어요",""))))))))))</f>
        <v/>
      </c>
      <c r="S104">
        <f>IF(A104="","",C104&amp;" "&amp;D104&amp;" "&amp;SUBSTITUTE(D104,"-","")&amp;" "&amp;E104&amp;" "&amp;F104&amp;" "&amp;P104)</f>
        <v/>
      </c>
      <c r="T104">
        <f>IF(OR(A104="",Q104&lt;&gt;"",I104="",N104="상담",N104="견적 보냄",N104="취소"),-1,IF(OR(N104="완료",N104="A/S"),1E+10,0)+N(I104)+ROW()/1E+4)</f>
        <v/>
      </c>
      <c r="U104">
        <f>IF(OR(찾기!$B$3="",A104=""),"",IF(ISNUMBER(SEARCH(TRIM(찾기!$B$3),S104)),ROW(),""))</f>
        <v/>
      </c>
    </row>
    <row r="105">
      <c r="A105" s="19">
        <f>IF(COUNTA(B105:G105,L105:P105)=0,"",ROW()-5)</f>
        <v/>
      </c>
      <c r="B105" s="20" t="n">
        <v>45904</v>
      </c>
      <c r="C105" s="21" t="inlineStr">
        <is>
          <t>서유진</t>
        </is>
      </c>
      <c r="D105" s="21" t="inlineStr">
        <is>
          <t>010-6031-2778</t>
        </is>
      </c>
      <c r="E105" s="21" t="inlineStr">
        <is>
          <t>다정동 솔내아파트 111동</t>
        </is>
      </c>
      <c r="F105" s="21" t="inlineStr">
        <is>
          <t>도배·장판</t>
        </is>
      </c>
      <c r="G105" s="22" t="n">
        <v>2920000</v>
      </c>
      <c r="H105" s="23">
        <f>IF(A105="","",SUMIFS(입금_금액,입금_번호,A105,입금_확인,""))</f>
        <v/>
      </c>
      <c r="I105" s="24">
        <f>IF(OR(A105="",NOT(ISNUMBER(G105)),N105="취소"),"",G105-H105)</f>
        <v/>
      </c>
      <c r="J105" s="23">
        <f>IF(A105="","",SUMIFS(지출_금액,지출_번호,A105,지출_확인,""))</f>
        <v/>
      </c>
      <c r="K105" s="23">
        <f>IF(OR(A105="",NOT(ISNUMBER(G105)),J105=0),"",G105-J105)</f>
        <v/>
      </c>
      <c r="L105" s="20" t="n">
        <v>45914</v>
      </c>
      <c r="M105" s="20" t="n">
        <v>45917</v>
      </c>
      <c r="N105" s="21" t="inlineStr">
        <is>
          <t>완료</t>
        </is>
      </c>
      <c r="O105" s="21" t="inlineStr">
        <is>
          <t>김 실장</t>
        </is>
      </c>
      <c r="P105" s="21" t="inlineStr">
        <is>
          <t>주차 어려움</t>
        </is>
      </c>
      <c r="Q105" s="25">
        <f>IF(A105="","",IF(AND(C105="",E105=""),"고객이나 현장을 적어 주세요",IF(NOT(ISNUMBER(B105)),"접수일을 확인하세요",IF(AND(D105&lt;&gt;"",OR(LEN(D105)&lt;12,LEN(D105)&gt;13,ISERROR(--SUBSTITUTE(D105,"-","")),LEN(SUBSTITUTE(D105,"-",""))&lt;9)),"연락처를 010-0000-0000으로",IF(AND(G105&lt;&gt;"",OR(NOT(ISNUMBER(G105)),N(G105)&lt;0)),"계약 금액을 숫자로",IF(ISNA(MATCH(N105,목록_지금상태,0)),"상태를 목록에서 골라 주세요",IF(AND(OR(N105="계약",N105="공사 중",N105="완료",N105="A/S"),NOT(ISNUMBER(G105))),"계약 금액이 비었어요",IF(AND(ISNUMBER(L105),ISNUMBER(M105),M105&lt;L105),"완공이 착공보다 빨라요",IF(AND(ISNUMBER(G105),H105&gt;G105),"받은 돈이 계약보다 많아요",IF(AND(D105&lt;&gt;"",COUNTIF($D$6:$D$505,D105)&gt;1,COUNTIFS($D$6:$D$505,D105,$E$6:$E$505,E105)&gt;1),"같은 현장이 또 있어요",""))))))))))</f>
        <v/>
      </c>
      <c r="S105">
        <f>IF(A105="","",C105&amp;" "&amp;D105&amp;" "&amp;SUBSTITUTE(D105,"-","")&amp;" "&amp;E105&amp;" "&amp;F105&amp;" "&amp;P105)</f>
        <v/>
      </c>
      <c r="T105">
        <f>IF(OR(A105="",Q105&lt;&gt;"",I105="",N105="상담",N105="견적 보냄",N105="취소"),-1,IF(OR(N105="완료",N105="A/S"),1E+10,0)+N(I105)+ROW()/1E+4)</f>
        <v/>
      </c>
      <c r="U105">
        <f>IF(OR(찾기!$B$3="",A105=""),"",IF(ISNUMBER(SEARCH(TRIM(찾기!$B$3),S105)),ROW(),""))</f>
        <v/>
      </c>
    </row>
    <row r="106">
      <c r="A106" s="19">
        <f>IF(COUNTA(B106:G106,L106:P106)=0,"",ROW()-5)</f>
        <v/>
      </c>
      <c r="B106" s="20" t="n">
        <v>45908</v>
      </c>
      <c r="C106" s="21" t="inlineStr">
        <is>
          <t>오지훈</t>
        </is>
      </c>
      <c r="D106" s="21" t="inlineStr">
        <is>
          <t>010-9387-7503</t>
        </is>
      </c>
      <c r="E106" s="21" t="inlineStr">
        <is>
          <t>한솔동 솔내아파트 110동</t>
        </is>
      </c>
      <c r="F106" s="21" t="inlineStr">
        <is>
          <t>전체 리모델링</t>
        </is>
      </c>
      <c r="G106" s="22" t="n"/>
      <c r="H106" s="23">
        <f>IF(A106="","",SUMIFS(입금_금액,입금_번호,A106,입금_확인,""))</f>
        <v/>
      </c>
      <c r="I106" s="24">
        <f>IF(OR(A106="",NOT(ISNUMBER(G106)),N106="취소"),"",G106-H106)</f>
        <v/>
      </c>
      <c r="J106" s="23">
        <f>IF(A106="","",SUMIFS(지출_금액,지출_번호,A106,지출_확인,""))</f>
        <v/>
      </c>
      <c r="K106" s="23">
        <f>IF(OR(A106="",NOT(ISNUMBER(G106)),J106=0),"",G106-J106)</f>
        <v/>
      </c>
      <c r="L106" s="20" t="n"/>
      <c r="M106" s="20" t="n"/>
      <c r="N106" s="21" t="inlineStr">
        <is>
          <t>상담</t>
        </is>
      </c>
      <c r="O106" s="21" t="inlineStr">
        <is>
          <t>박 팀장</t>
        </is>
      </c>
      <c r="P106" s="21" t="inlineStr">
        <is>
          <t>재방문 손님</t>
        </is>
      </c>
      <c r="Q106" s="25">
        <f>IF(A106="","",IF(AND(C106="",E106=""),"고객이나 현장을 적어 주세요",IF(NOT(ISNUMBER(B106)),"접수일을 확인하세요",IF(AND(D106&lt;&gt;"",OR(LEN(D106)&lt;12,LEN(D106)&gt;13,ISERROR(--SUBSTITUTE(D106,"-","")),LEN(SUBSTITUTE(D106,"-",""))&lt;9)),"연락처를 010-0000-0000으로",IF(AND(G106&lt;&gt;"",OR(NOT(ISNUMBER(G106)),N(G106)&lt;0)),"계약 금액을 숫자로",IF(ISNA(MATCH(N106,목록_지금상태,0)),"상태를 목록에서 골라 주세요",IF(AND(OR(N106="계약",N106="공사 중",N106="완료",N106="A/S"),NOT(ISNUMBER(G106))),"계약 금액이 비었어요",IF(AND(ISNUMBER(L106),ISNUMBER(M106),M106&lt;L106),"완공이 착공보다 빨라요",IF(AND(ISNUMBER(G106),H106&gt;G106),"받은 돈이 계약보다 많아요",IF(AND(D106&lt;&gt;"",COUNTIF($D$6:$D$505,D106)&gt;1,COUNTIFS($D$6:$D$505,D106,$E$6:$E$505,E106)&gt;1),"같은 현장이 또 있어요",""))))))))))</f>
        <v/>
      </c>
      <c r="S106">
        <f>IF(A106="","",C106&amp;" "&amp;D106&amp;" "&amp;SUBSTITUTE(D106,"-","")&amp;" "&amp;E106&amp;" "&amp;F106&amp;" "&amp;P106)</f>
        <v/>
      </c>
      <c r="T106">
        <f>IF(OR(A106="",Q106&lt;&gt;"",I106="",N106="상담",N106="견적 보냄",N106="취소"),-1,IF(OR(N106="완료",N106="A/S"),1E+10,0)+N(I106)+ROW()/1E+4)</f>
        <v/>
      </c>
      <c r="U106">
        <f>IF(OR(찾기!$B$3="",A106=""),"",IF(ISNUMBER(SEARCH(TRIM(찾기!$B$3),S106)),ROW(),""))</f>
        <v/>
      </c>
    </row>
    <row r="107">
      <c r="A107" s="19">
        <f>IF(COUNTA(B107:G107,L107:P107)=0,"",ROW()-5)</f>
        <v/>
      </c>
      <c r="B107" s="20" t="n">
        <v>45910</v>
      </c>
      <c r="C107" s="21" t="inlineStr">
        <is>
          <t>황하늘</t>
        </is>
      </c>
      <c r="D107" s="21" t="inlineStr">
        <is>
          <t>010-4082-4856</t>
        </is>
      </c>
      <c r="E107" s="21" t="inlineStr">
        <is>
          <t>보람동 한빛아파트 104동</t>
        </is>
      </c>
      <c r="F107" s="21" t="inlineStr">
        <is>
          <t>욕실</t>
        </is>
      </c>
      <c r="G107" s="22" t="n">
        <v>8820000</v>
      </c>
      <c r="H107" s="23">
        <f>IF(A107="","",SUMIFS(입금_금액,입금_번호,A107,입금_확인,""))</f>
        <v/>
      </c>
      <c r="I107" s="24">
        <f>IF(OR(A107="",NOT(ISNUMBER(G107)),N107="취소"),"",G107-H107)</f>
        <v/>
      </c>
      <c r="J107" s="23">
        <f>IF(A107="","",SUMIFS(지출_금액,지출_번호,A107,지출_확인,""))</f>
        <v/>
      </c>
      <c r="K107" s="23">
        <f>IF(OR(A107="",NOT(ISNUMBER(G107)),J107=0),"",G107-J107)</f>
        <v/>
      </c>
      <c r="L107" s="20" t="n">
        <v>45921</v>
      </c>
      <c r="M107" s="20" t="n">
        <v>45926</v>
      </c>
      <c r="N107" s="21" t="inlineStr">
        <is>
          <t>완료</t>
        </is>
      </c>
      <c r="O107" s="21" t="inlineStr">
        <is>
          <t>박 팀장</t>
        </is>
      </c>
      <c r="P107" s="21" t="inlineStr">
        <is>
          <t>지인 소개</t>
        </is>
      </c>
      <c r="Q107" s="25">
        <f>IF(A107="","",IF(AND(C107="",E107=""),"고객이나 현장을 적어 주세요",IF(NOT(ISNUMBER(B107)),"접수일을 확인하세요",IF(AND(D107&lt;&gt;"",OR(LEN(D107)&lt;12,LEN(D107)&gt;13,ISERROR(--SUBSTITUTE(D107,"-","")),LEN(SUBSTITUTE(D107,"-",""))&lt;9)),"연락처를 010-0000-0000으로",IF(AND(G107&lt;&gt;"",OR(NOT(ISNUMBER(G107)),N(G107)&lt;0)),"계약 금액을 숫자로",IF(ISNA(MATCH(N107,목록_지금상태,0)),"상태를 목록에서 골라 주세요",IF(AND(OR(N107="계약",N107="공사 중",N107="완료",N107="A/S"),NOT(ISNUMBER(G107))),"계약 금액이 비었어요",IF(AND(ISNUMBER(L107),ISNUMBER(M107),M107&lt;L107),"완공이 착공보다 빨라요",IF(AND(ISNUMBER(G107),H107&gt;G107),"받은 돈이 계약보다 많아요",IF(AND(D107&lt;&gt;"",COUNTIF($D$6:$D$505,D107)&gt;1,COUNTIFS($D$6:$D$505,D107,$E$6:$E$505,E107)&gt;1),"같은 현장이 또 있어요",""))))))))))</f>
        <v/>
      </c>
      <c r="S107">
        <f>IF(A107="","",C107&amp;" "&amp;D107&amp;" "&amp;SUBSTITUTE(D107,"-","")&amp;" "&amp;E107&amp;" "&amp;F107&amp;" "&amp;P107)</f>
        <v/>
      </c>
      <c r="T107">
        <f>IF(OR(A107="",Q107&lt;&gt;"",I107="",N107="상담",N107="견적 보냄",N107="취소"),-1,IF(OR(N107="완료",N107="A/S"),1E+10,0)+N(I107)+ROW()/1E+4)</f>
        <v/>
      </c>
      <c r="U107">
        <f>IF(OR(찾기!$B$3="",A107=""),"",IF(ISNUMBER(SEARCH(TRIM(찾기!$B$3),S107)),ROW(),""))</f>
        <v/>
      </c>
    </row>
    <row r="108">
      <c r="A108" s="19">
        <f>IF(COUNTA(B108:G108,L108:P108)=0,"",ROW()-5)</f>
        <v/>
      </c>
      <c r="B108" s="20" t="n">
        <v>45911</v>
      </c>
      <c r="C108" s="21" t="inlineStr">
        <is>
          <t>임태호</t>
        </is>
      </c>
      <c r="D108" s="21" t="inlineStr">
        <is>
          <t>010-9081-5291</t>
        </is>
      </c>
      <c r="E108" s="21" t="inlineStr">
        <is>
          <t>다정동 단독주택</t>
        </is>
      </c>
      <c r="F108" s="21" t="inlineStr">
        <is>
          <t>부분 수리</t>
        </is>
      </c>
      <c r="G108" s="22" t="n">
        <v>410000</v>
      </c>
      <c r="H108" s="23">
        <f>IF(A108="","",SUMIFS(입금_금액,입금_번호,A108,입금_확인,""))</f>
        <v/>
      </c>
      <c r="I108" s="24">
        <f>IF(OR(A108="",NOT(ISNUMBER(G108)),N108="취소"),"",G108-H108)</f>
        <v/>
      </c>
      <c r="J108" s="23">
        <f>IF(A108="","",SUMIFS(지출_금액,지출_번호,A108,지출_확인,""))</f>
        <v/>
      </c>
      <c r="K108" s="23">
        <f>IF(OR(A108="",NOT(ISNUMBER(G108)),J108=0),"",G108-J108)</f>
        <v/>
      </c>
      <c r="L108" s="20" t="n">
        <v>45936</v>
      </c>
      <c r="M108" s="20" t="n">
        <v>45939</v>
      </c>
      <c r="N108" s="21" t="inlineStr">
        <is>
          <t>완료</t>
        </is>
      </c>
      <c r="O108" s="21" t="inlineStr">
        <is>
          <t>김 실장</t>
        </is>
      </c>
      <c r="P108" s="21" t="inlineStr">
        <is>
          <t>엘리베이터 예약 필요</t>
        </is>
      </c>
      <c r="Q108" s="25">
        <f>IF(A108="","",IF(AND(C108="",E108=""),"고객이나 현장을 적어 주세요",IF(NOT(ISNUMBER(B108)),"접수일을 확인하세요",IF(AND(D108&lt;&gt;"",OR(LEN(D108)&lt;12,LEN(D108)&gt;13,ISERROR(--SUBSTITUTE(D108,"-","")),LEN(SUBSTITUTE(D108,"-",""))&lt;9)),"연락처를 010-0000-0000으로",IF(AND(G108&lt;&gt;"",OR(NOT(ISNUMBER(G108)),N(G108)&lt;0)),"계약 금액을 숫자로",IF(ISNA(MATCH(N108,목록_지금상태,0)),"상태를 목록에서 골라 주세요",IF(AND(OR(N108="계약",N108="공사 중",N108="완료",N108="A/S"),NOT(ISNUMBER(G108))),"계약 금액이 비었어요",IF(AND(ISNUMBER(L108),ISNUMBER(M108),M108&lt;L108),"완공이 착공보다 빨라요",IF(AND(ISNUMBER(G108),H108&gt;G108),"받은 돈이 계약보다 많아요",IF(AND(D108&lt;&gt;"",COUNTIF($D$6:$D$505,D108)&gt;1,COUNTIFS($D$6:$D$505,D108,$E$6:$E$505,E108)&gt;1),"같은 현장이 또 있어요",""))))))))))</f>
        <v/>
      </c>
      <c r="S108">
        <f>IF(A108="","",C108&amp;" "&amp;D108&amp;" "&amp;SUBSTITUTE(D108,"-","")&amp;" "&amp;E108&amp;" "&amp;F108&amp;" "&amp;P108)</f>
        <v/>
      </c>
      <c r="T108">
        <f>IF(OR(A108="",Q108&lt;&gt;"",I108="",N108="상담",N108="견적 보냄",N108="취소"),-1,IF(OR(N108="완료",N108="A/S"),1E+10,0)+N(I108)+ROW()/1E+4)</f>
        <v/>
      </c>
      <c r="U108">
        <f>IF(OR(찾기!$B$3="",A108=""),"",IF(ISNUMBER(SEARCH(TRIM(찾기!$B$3),S108)),ROW(),""))</f>
        <v/>
      </c>
    </row>
    <row r="109">
      <c r="A109" s="19">
        <f>IF(COUNTA(B109:G109,L109:P109)=0,"",ROW()-5)</f>
        <v/>
      </c>
      <c r="B109" s="20" t="n">
        <v>45915</v>
      </c>
      <c r="C109" s="21" t="inlineStr">
        <is>
          <t>최지훈</t>
        </is>
      </c>
      <c r="D109" s="21" t="inlineStr">
        <is>
          <t>010-8104-3272</t>
        </is>
      </c>
      <c r="E109" s="21" t="inlineStr">
        <is>
          <t>새롬동 솔내아파트 111동</t>
        </is>
      </c>
      <c r="F109" s="21" t="inlineStr">
        <is>
          <t>욕실</t>
        </is>
      </c>
      <c r="G109" s="22" t="n">
        <v>8810000</v>
      </c>
      <c r="H109" s="23">
        <f>IF(A109="","",SUMIFS(입금_금액,입금_번호,A109,입금_확인,""))</f>
        <v/>
      </c>
      <c r="I109" s="24">
        <f>IF(OR(A109="",NOT(ISNUMBER(G109)),N109="취소"),"",G109-H109)</f>
        <v/>
      </c>
      <c r="J109" s="23">
        <f>IF(A109="","",SUMIFS(지출_금액,지출_번호,A109,지출_확인,""))</f>
        <v/>
      </c>
      <c r="K109" s="23">
        <f>IF(OR(A109="",NOT(ISNUMBER(G109)),J109=0),"",G109-J109)</f>
        <v/>
      </c>
      <c r="L109" s="20" t="n"/>
      <c r="M109" s="20" t="n"/>
      <c r="N109" s="21" t="inlineStr">
        <is>
          <t>견적 보냄</t>
        </is>
      </c>
      <c r="O109" s="21" t="inlineStr">
        <is>
          <t>박 팀장</t>
        </is>
      </c>
      <c r="P109" s="21" t="n"/>
      <c r="Q109" s="25">
        <f>IF(A109="","",IF(AND(C109="",E109=""),"고객이나 현장을 적어 주세요",IF(NOT(ISNUMBER(B109)),"접수일을 확인하세요",IF(AND(D109&lt;&gt;"",OR(LEN(D109)&lt;12,LEN(D109)&gt;13,ISERROR(--SUBSTITUTE(D109,"-","")),LEN(SUBSTITUTE(D109,"-",""))&lt;9)),"연락처를 010-0000-0000으로",IF(AND(G109&lt;&gt;"",OR(NOT(ISNUMBER(G109)),N(G109)&lt;0)),"계약 금액을 숫자로",IF(ISNA(MATCH(N109,목록_지금상태,0)),"상태를 목록에서 골라 주세요",IF(AND(OR(N109="계약",N109="공사 중",N109="완료",N109="A/S"),NOT(ISNUMBER(G109))),"계약 금액이 비었어요",IF(AND(ISNUMBER(L109),ISNUMBER(M109),M109&lt;L109),"완공이 착공보다 빨라요",IF(AND(ISNUMBER(G109),H109&gt;G109),"받은 돈이 계약보다 많아요",IF(AND(D109&lt;&gt;"",COUNTIF($D$6:$D$505,D109)&gt;1,COUNTIFS($D$6:$D$505,D109,$E$6:$E$505,E109)&gt;1),"같은 현장이 또 있어요",""))))))))))</f>
        <v/>
      </c>
      <c r="S109">
        <f>IF(A109="","",C109&amp;" "&amp;D109&amp;" "&amp;SUBSTITUTE(D109,"-","")&amp;" "&amp;E109&amp;" "&amp;F109&amp;" "&amp;P109)</f>
        <v/>
      </c>
      <c r="T109">
        <f>IF(OR(A109="",Q109&lt;&gt;"",I109="",N109="상담",N109="견적 보냄",N109="취소"),-1,IF(OR(N109="완료",N109="A/S"),1E+10,0)+N(I109)+ROW()/1E+4)</f>
        <v/>
      </c>
      <c r="U109">
        <f>IF(OR(찾기!$B$3="",A109=""),"",IF(ISNUMBER(SEARCH(TRIM(찾기!$B$3),S109)),ROW(),""))</f>
        <v/>
      </c>
    </row>
    <row r="110">
      <c r="A110" s="19">
        <f>IF(COUNTA(B110:G110,L110:P110)=0,"",ROW()-5)</f>
        <v/>
      </c>
      <c r="B110" s="20" t="n">
        <v>45917</v>
      </c>
      <c r="C110" s="21" t="inlineStr">
        <is>
          <t>김지훈</t>
        </is>
      </c>
      <c r="D110" s="21" t="inlineStr">
        <is>
          <t>010-8899-6669</t>
        </is>
      </c>
      <c r="E110" s="21" t="inlineStr">
        <is>
          <t>보람동 푸른마을 5단지 114동</t>
        </is>
      </c>
      <c r="F110" s="21" t="inlineStr">
        <is>
          <t>욕실</t>
        </is>
      </c>
      <c r="G110" s="22" t="n">
        <v>7550000</v>
      </c>
      <c r="H110" s="23">
        <f>IF(A110="","",SUMIFS(입금_금액,입금_번호,A110,입금_확인,""))</f>
        <v/>
      </c>
      <c r="I110" s="24">
        <f>IF(OR(A110="",NOT(ISNUMBER(G110)),N110="취소"),"",G110-H110)</f>
        <v/>
      </c>
      <c r="J110" s="23">
        <f>IF(A110="","",SUMIFS(지출_금액,지출_번호,A110,지출_확인,""))</f>
        <v/>
      </c>
      <c r="K110" s="23">
        <f>IF(OR(A110="",NOT(ISNUMBER(G110)),J110=0),"",G110-J110)</f>
        <v/>
      </c>
      <c r="L110" s="20" t="n"/>
      <c r="M110" s="20" t="n"/>
      <c r="N110" s="21" t="inlineStr">
        <is>
          <t>견적 보냄</t>
        </is>
      </c>
      <c r="O110" s="21" t="inlineStr">
        <is>
          <t>대표</t>
        </is>
      </c>
      <c r="P110" s="21" t="n"/>
      <c r="Q110" s="25">
        <f>IF(A110="","",IF(AND(C110="",E110=""),"고객이나 현장을 적어 주세요",IF(NOT(ISNUMBER(B110)),"접수일을 확인하세요",IF(AND(D110&lt;&gt;"",OR(LEN(D110)&lt;12,LEN(D110)&gt;13,ISERROR(--SUBSTITUTE(D110,"-","")),LEN(SUBSTITUTE(D110,"-",""))&lt;9)),"연락처를 010-0000-0000으로",IF(AND(G110&lt;&gt;"",OR(NOT(ISNUMBER(G110)),N(G110)&lt;0)),"계약 금액을 숫자로",IF(ISNA(MATCH(N110,목록_지금상태,0)),"상태를 목록에서 골라 주세요",IF(AND(OR(N110="계약",N110="공사 중",N110="완료",N110="A/S"),NOT(ISNUMBER(G110))),"계약 금액이 비었어요",IF(AND(ISNUMBER(L110),ISNUMBER(M110),M110&lt;L110),"완공이 착공보다 빨라요",IF(AND(ISNUMBER(G110),H110&gt;G110),"받은 돈이 계약보다 많아요",IF(AND(D110&lt;&gt;"",COUNTIF($D$6:$D$505,D110)&gt;1,COUNTIFS($D$6:$D$505,D110,$E$6:$E$505,E110)&gt;1),"같은 현장이 또 있어요",""))))))))))</f>
        <v/>
      </c>
      <c r="S110">
        <f>IF(A110="","",C110&amp;" "&amp;D110&amp;" "&amp;SUBSTITUTE(D110,"-","")&amp;" "&amp;E110&amp;" "&amp;F110&amp;" "&amp;P110)</f>
        <v/>
      </c>
      <c r="T110">
        <f>IF(OR(A110="",Q110&lt;&gt;"",I110="",N110="상담",N110="견적 보냄",N110="취소"),-1,IF(OR(N110="완료",N110="A/S"),1E+10,0)+N(I110)+ROW()/1E+4)</f>
        <v/>
      </c>
      <c r="U110">
        <f>IF(OR(찾기!$B$3="",A110=""),"",IF(ISNUMBER(SEARCH(TRIM(찾기!$B$3),S110)),ROW(),""))</f>
        <v/>
      </c>
    </row>
    <row r="111">
      <c r="A111" s="19">
        <f>IF(COUNTA(B111:G111,L111:P111)=0,"",ROW()-5)</f>
        <v/>
      </c>
      <c r="B111" s="20" t="n">
        <v>45918</v>
      </c>
      <c r="C111" s="21" t="inlineStr">
        <is>
          <t>송미경</t>
        </is>
      </c>
      <c r="D111" s="21" t="inlineStr">
        <is>
          <t>010-9202-8846</t>
        </is>
      </c>
      <c r="E111" s="21" t="inlineStr">
        <is>
          <t>가람동 단독주택</t>
        </is>
      </c>
      <c r="F111" s="21" t="inlineStr">
        <is>
          <t>창호</t>
        </is>
      </c>
      <c r="G111" s="22" t="n">
        <v>8910000</v>
      </c>
      <c r="H111" s="23">
        <f>IF(A111="","",SUMIFS(입금_금액,입금_번호,A111,입금_확인,""))</f>
        <v/>
      </c>
      <c r="I111" s="24">
        <f>IF(OR(A111="",NOT(ISNUMBER(G111)),N111="취소"),"",G111-H111)</f>
        <v/>
      </c>
      <c r="J111" s="23">
        <f>IF(A111="","",SUMIFS(지출_금액,지출_번호,A111,지출_확인,""))</f>
        <v/>
      </c>
      <c r="K111" s="23">
        <f>IF(OR(A111="",NOT(ISNUMBER(G111)),J111=0),"",G111-J111)</f>
        <v/>
      </c>
      <c r="L111" s="20" t="n">
        <v>45936</v>
      </c>
      <c r="M111" s="20" t="n">
        <v>45940</v>
      </c>
      <c r="N111" s="21" t="inlineStr">
        <is>
          <t>완료</t>
        </is>
      </c>
      <c r="O111" s="21" t="inlineStr">
        <is>
          <t>김 실장</t>
        </is>
      </c>
      <c r="P111" s="21" t="n"/>
      <c r="Q111" s="25">
        <f>IF(A111="","",IF(AND(C111="",E111=""),"고객이나 현장을 적어 주세요",IF(NOT(ISNUMBER(B111)),"접수일을 확인하세요",IF(AND(D111&lt;&gt;"",OR(LEN(D111)&lt;12,LEN(D111)&gt;13,ISERROR(--SUBSTITUTE(D111,"-","")),LEN(SUBSTITUTE(D111,"-",""))&lt;9)),"연락처를 010-0000-0000으로",IF(AND(G111&lt;&gt;"",OR(NOT(ISNUMBER(G111)),N(G111)&lt;0)),"계약 금액을 숫자로",IF(ISNA(MATCH(N111,목록_지금상태,0)),"상태를 목록에서 골라 주세요",IF(AND(OR(N111="계약",N111="공사 중",N111="완료",N111="A/S"),NOT(ISNUMBER(G111))),"계약 금액이 비었어요",IF(AND(ISNUMBER(L111),ISNUMBER(M111),M111&lt;L111),"완공이 착공보다 빨라요",IF(AND(ISNUMBER(G111),H111&gt;G111),"받은 돈이 계약보다 많아요",IF(AND(D111&lt;&gt;"",COUNTIF($D$6:$D$505,D111)&gt;1,COUNTIFS($D$6:$D$505,D111,$E$6:$E$505,E111)&gt;1),"같은 현장이 또 있어요",""))))))))))</f>
        <v/>
      </c>
      <c r="S111">
        <f>IF(A111="","",C111&amp;" "&amp;D111&amp;" "&amp;SUBSTITUTE(D111,"-","")&amp;" "&amp;E111&amp;" "&amp;F111&amp;" "&amp;P111)</f>
        <v/>
      </c>
      <c r="T111">
        <f>IF(OR(A111="",Q111&lt;&gt;"",I111="",N111="상담",N111="견적 보냄",N111="취소"),-1,IF(OR(N111="완료",N111="A/S"),1E+10,0)+N(I111)+ROW()/1E+4)</f>
        <v/>
      </c>
      <c r="U111">
        <f>IF(OR(찾기!$B$3="",A111=""),"",IF(ISNUMBER(SEARCH(TRIM(찾기!$B$3),S111)),ROW(),""))</f>
        <v/>
      </c>
    </row>
    <row r="112">
      <c r="A112" s="19">
        <f>IF(COUNTA(B112:G112,L112:P112)=0,"",ROW()-5)</f>
        <v/>
      </c>
      <c r="B112" s="20" t="n">
        <v>45919</v>
      </c>
      <c r="C112" s="21" t="inlineStr">
        <is>
          <t>류혜원</t>
        </is>
      </c>
      <c r="D112" s="21" t="inlineStr">
        <is>
          <t>010-8101-8795</t>
        </is>
      </c>
      <c r="E112" s="21" t="inlineStr">
        <is>
          <t>새롬동 단독주택</t>
        </is>
      </c>
      <c r="F112" s="21" t="inlineStr">
        <is>
          <t>주방</t>
        </is>
      </c>
      <c r="G112" s="22" t="n"/>
      <c r="H112" s="23">
        <f>IF(A112="","",SUMIFS(입금_금액,입금_번호,A112,입금_확인,""))</f>
        <v/>
      </c>
      <c r="I112" s="24">
        <f>IF(OR(A112="",NOT(ISNUMBER(G112)),N112="취소"),"",G112-H112)</f>
        <v/>
      </c>
      <c r="J112" s="23">
        <f>IF(A112="","",SUMIFS(지출_금액,지출_번호,A112,지출_확인,""))</f>
        <v/>
      </c>
      <c r="K112" s="23">
        <f>IF(OR(A112="",NOT(ISNUMBER(G112)),J112=0),"",G112-J112)</f>
        <v/>
      </c>
      <c r="L112" s="20" t="n"/>
      <c r="M112" s="20" t="n"/>
      <c r="N112" s="21" t="inlineStr">
        <is>
          <t>상담</t>
        </is>
      </c>
      <c r="O112" s="21" t="inlineStr">
        <is>
          <t>박 팀장</t>
        </is>
      </c>
      <c r="P112" s="21" t="inlineStr">
        <is>
          <t>지인 소개</t>
        </is>
      </c>
      <c r="Q112" s="25">
        <f>IF(A112="","",IF(AND(C112="",E112=""),"고객이나 현장을 적어 주세요",IF(NOT(ISNUMBER(B112)),"접수일을 확인하세요",IF(AND(D112&lt;&gt;"",OR(LEN(D112)&lt;12,LEN(D112)&gt;13,ISERROR(--SUBSTITUTE(D112,"-","")),LEN(SUBSTITUTE(D112,"-",""))&lt;9)),"연락처를 010-0000-0000으로",IF(AND(G112&lt;&gt;"",OR(NOT(ISNUMBER(G112)),N(G112)&lt;0)),"계약 금액을 숫자로",IF(ISNA(MATCH(N112,목록_지금상태,0)),"상태를 목록에서 골라 주세요",IF(AND(OR(N112="계약",N112="공사 중",N112="완료",N112="A/S"),NOT(ISNUMBER(G112))),"계약 금액이 비었어요",IF(AND(ISNUMBER(L112),ISNUMBER(M112),M112&lt;L112),"완공이 착공보다 빨라요",IF(AND(ISNUMBER(G112),H112&gt;G112),"받은 돈이 계약보다 많아요",IF(AND(D112&lt;&gt;"",COUNTIF($D$6:$D$505,D112)&gt;1,COUNTIFS($D$6:$D$505,D112,$E$6:$E$505,E112)&gt;1),"같은 현장이 또 있어요",""))))))))))</f>
        <v/>
      </c>
      <c r="S112">
        <f>IF(A112="","",C112&amp;" "&amp;D112&amp;" "&amp;SUBSTITUTE(D112,"-","")&amp;" "&amp;E112&amp;" "&amp;F112&amp;" "&amp;P112)</f>
        <v/>
      </c>
      <c r="T112">
        <f>IF(OR(A112="",Q112&lt;&gt;"",I112="",N112="상담",N112="견적 보냄",N112="취소"),-1,IF(OR(N112="완료",N112="A/S"),1E+10,0)+N(I112)+ROW()/1E+4)</f>
        <v/>
      </c>
      <c r="U112">
        <f>IF(OR(찾기!$B$3="",A112=""),"",IF(ISNUMBER(SEARCH(TRIM(찾기!$B$3),S112)),ROW(),""))</f>
        <v/>
      </c>
    </row>
    <row r="113">
      <c r="A113" s="19">
        <f>IF(COUNTA(B113:G113,L113:P113)=0,"",ROW()-5)</f>
        <v/>
      </c>
      <c r="B113" s="20" t="n">
        <v>45919</v>
      </c>
      <c r="C113" s="21" t="inlineStr">
        <is>
          <t>홍유진</t>
        </is>
      </c>
      <c r="D113" s="21" t="inlineStr">
        <is>
          <t>010-9494-8463</t>
        </is>
      </c>
      <c r="E113" s="21" t="inlineStr">
        <is>
          <t>새롬동 숲길마을 3단지 108동</t>
        </is>
      </c>
      <c r="F113" s="21" t="inlineStr">
        <is>
          <t>전체 리모델링</t>
        </is>
      </c>
      <c r="G113" s="22" t="n">
        <v>43840000</v>
      </c>
      <c r="H113" s="23">
        <f>IF(A113="","",SUMIFS(입금_금액,입금_번호,A113,입금_확인,""))</f>
        <v/>
      </c>
      <c r="I113" s="24">
        <f>IF(OR(A113="",NOT(ISNUMBER(G113)),N113="취소"),"",G113-H113)</f>
        <v/>
      </c>
      <c r="J113" s="23">
        <f>IF(A113="","",SUMIFS(지출_금액,지출_번호,A113,지출_확인,""))</f>
        <v/>
      </c>
      <c r="K113" s="23">
        <f>IF(OR(A113="",NOT(ISNUMBER(G113)),J113=0),"",G113-J113)</f>
        <v/>
      </c>
      <c r="L113" s="20" t="n">
        <v>45935</v>
      </c>
      <c r="M113" s="20" t="n">
        <v>45965</v>
      </c>
      <c r="N113" s="21" t="inlineStr">
        <is>
          <t>완료</t>
        </is>
      </c>
      <c r="O113" s="21" t="inlineStr">
        <is>
          <t>대표</t>
        </is>
      </c>
      <c r="P113" s="21" t="inlineStr">
        <is>
          <t>엘리베이터 예약 필요</t>
        </is>
      </c>
      <c r="Q113" s="25">
        <f>IF(A113="","",IF(AND(C113="",E113=""),"고객이나 현장을 적어 주세요",IF(NOT(ISNUMBER(B113)),"접수일을 확인하세요",IF(AND(D113&lt;&gt;"",OR(LEN(D113)&lt;12,LEN(D113)&gt;13,ISERROR(--SUBSTITUTE(D113,"-","")),LEN(SUBSTITUTE(D113,"-",""))&lt;9)),"연락처를 010-0000-0000으로",IF(AND(G113&lt;&gt;"",OR(NOT(ISNUMBER(G113)),N(G113)&lt;0)),"계약 금액을 숫자로",IF(ISNA(MATCH(N113,목록_지금상태,0)),"상태를 목록에서 골라 주세요",IF(AND(OR(N113="계약",N113="공사 중",N113="완료",N113="A/S"),NOT(ISNUMBER(G113))),"계약 금액이 비었어요",IF(AND(ISNUMBER(L113),ISNUMBER(M113),M113&lt;L113),"완공이 착공보다 빨라요",IF(AND(ISNUMBER(G113),H113&gt;G113),"받은 돈이 계약보다 많아요",IF(AND(D113&lt;&gt;"",COUNTIF($D$6:$D$505,D113)&gt;1,COUNTIFS($D$6:$D$505,D113,$E$6:$E$505,E113)&gt;1),"같은 현장이 또 있어요",""))))))))))</f>
        <v/>
      </c>
      <c r="S113">
        <f>IF(A113="","",C113&amp;" "&amp;D113&amp;" "&amp;SUBSTITUTE(D113,"-","")&amp;" "&amp;E113&amp;" "&amp;F113&amp;" "&amp;P113)</f>
        <v/>
      </c>
      <c r="T113">
        <f>IF(OR(A113="",Q113&lt;&gt;"",I113="",N113="상담",N113="견적 보냄",N113="취소"),-1,IF(OR(N113="완료",N113="A/S"),1E+10,0)+N(I113)+ROW()/1E+4)</f>
        <v/>
      </c>
      <c r="U113">
        <f>IF(OR(찾기!$B$3="",A113=""),"",IF(ISNUMBER(SEARCH(TRIM(찾기!$B$3),S113)),ROW(),""))</f>
        <v/>
      </c>
    </row>
    <row r="114">
      <c r="A114" s="19">
        <f>IF(COUNTA(B114:G114,L114:P114)=0,"",ROW()-5)</f>
        <v/>
      </c>
      <c r="B114" s="20" t="n">
        <v>45922</v>
      </c>
      <c r="C114" s="21" t="inlineStr">
        <is>
          <t>최태호</t>
        </is>
      </c>
      <c r="D114" s="21" t="inlineStr">
        <is>
          <t>010-3616-6299</t>
        </is>
      </c>
      <c r="E114" s="21" t="inlineStr">
        <is>
          <t>다정동 단독주택</t>
        </is>
      </c>
      <c r="F114" s="21" t="inlineStr">
        <is>
          <t>도배·장판</t>
        </is>
      </c>
      <c r="G114" s="22" t="n"/>
      <c r="H114" s="23">
        <f>IF(A114="","",SUMIFS(입금_금액,입금_번호,A114,입금_확인,""))</f>
        <v/>
      </c>
      <c r="I114" s="24">
        <f>IF(OR(A114="",NOT(ISNUMBER(G114)),N114="취소"),"",G114-H114)</f>
        <v/>
      </c>
      <c r="J114" s="23">
        <f>IF(A114="","",SUMIFS(지출_금액,지출_번호,A114,지출_확인,""))</f>
        <v/>
      </c>
      <c r="K114" s="23">
        <f>IF(OR(A114="",NOT(ISNUMBER(G114)),J114=0),"",G114-J114)</f>
        <v/>
      </c>
      <c r="L114" s="20" t="n"/>
      <c r="M114" s="20" t="n"/>
      <c r="N114" s="21" t="inlineStr">
        <is>
          <t>취소</t>
        </is>
      </c>
      <c r="O114" s="21" t="inlineStr">
        <is>
          <t>박 팀장</t>
        </is>
      </c>
      <c r="P114" s="21" t="inlineStr">
        <is>
          <t>강아지 있음</t>
        </is>
      </c>
      <c r="Q114" s="25">
        <f>IF(A114="","",IF(AND(C114="",E114=""),"고객이나 현장을 적어 주세요",IF(NOT(ISNUMBER(B114)),"접수일을 확인하세요",IF(AND(D114&lt;&gt;"",OR(LEN(D114)&lt;12,LEN(D114)&gt;13,ISERROR(--SUBSTITUTE(D114,"-","")),LEN(SUBSTITUTE(D114,"-",""))&lt;9)),"연락처를 010-0000-0000으로",IF(AND(G114&lt;&gt;"",OR(NOT(ISNUMBER(G114)),N(G114)&lt;0)),"계약 금액을 숫자로",IF(ISNA(MATCH(N114,목록_지금상태,0)),"상태를 목록에서 골라 주세요",IF(AND(OR(N114="계약",N114="공사 중",N114="완료",N114="A/S"),NOT(ISNUMBER(G114))),"계약 금액이 비었어요",IF(AND(ISNUMBER(L114),ISNUMBER(M114),M114&lt;L114),"완공이 착공보다 빨라요",IF(AND(ISNUMBER(G114),H114&gt;G114),"받은 돈이 계약보다 많아요",IF(AND(D114&lt;&gt;"",COUNTIF($D$6:$D$505,D114)&gt;1,COUNTIFS($D$6:$D$505,D114,$E$6:$E$505,E114)&gt;1),"같은 현장이 또 있어요",""))))))))))</f>
        <v/>
      </c>
      <c r="S114">
        <f>IF(A114="","",C114&amp;" "&amp;D114&amp;" "&amp;SUBSTITUTE(D114,"-","")&amp;" "&amp;E114&amp;" "&amp;F114&amp;" "&amp;P114)</f>
        <v/>
      </c>
      <c r="T114">
        <f>IF(OR(A114="",Q114&lt;&gt;"",I114="",N114="상담",N114="견적 보냄",N114="취소"),-1,IF(OR(N114="완료",N114="A/S"),1E+10,0)+N(I114)+ROW()/1E+4)</f>
        <v/>
      </c>
      <c r="U114">
        <f>IF(OR(찾기!$B$3="",A114=""),"",IF(ISNUMBER(SEARCH(TRIM(찾기!$B$3),S114)),ROW(),""))</f>
        <v/>
      </c>
    </row>
    <row r="115">
      <c r="A115" s="19">
        <f>IF(COUNTA(B115:G115,L115:P115)=0,"",ROW()-5)</f>
        <v/>
      </c>
      <c r="B115" s="20" t="n">
        <v>45925</v>
      </c>
      <c r="C115" s="21" t="inlineStr">
        <is>
          <t>신민지</t>
        </is>
      </c>
      <c r="D115" s="21" t="inlineStr">
        <is>
          <t>010-8280-2370</t>
        </is>
      </c>
      <c r="E115" s="21" t="inlineStr">
        <is>
          <t>가람동 새봄빌라 110동</t>
        </is>
      </c>
      <c r="F115" s="21" t="inlineStr">
        <is>
          <t>주방</t>
        </is>
      </c>
      <c r="G115" s="22" t="n">
        <v>8100000</v>
      </c>
      <c r="H115" s="23">
        <f>IF(A115="","",SUMIFS(입금_금액,입금_번호,A115,입금_확인,""))</f>
        <v/>
      </c>
      <c r="I115" s="24">
        <f>IF(OR(A115="",NOT(ISNUMBER(G115)),N115="취소"),"",G115-H115)</f>
        <v/>
      </c>
      <c r="J115" s="23">
        <f>IF(A115="","",SUMIFS(지출_금액,지출_번호,A115,지출_확인,""))</f>
        <v/>
      </c>
      <c r="K115" s="23">
        <f>IF(OR(A115="",NOT(ISNUMBER(G115)),J115=0),"",G115-J115)</f>
        <v/>
      </c>
      <c r="L115" s="20" t="n">
        <v>45942</v>
      </c>
      <c r="M115" s="20" t="n">
        <v>45951</v>
      </c>
      <c r="N115" s="21" t="inlineStr">
        <is>
          <t>완료</t>
        </is>
      </c>
      <c r="O115" s="21" t="inlineStr">
        <is>
          <t>김 실장</t>
        </is>
      </c>
      <c r="P115" s="21" t="inlineStr">
        <is>
          <t>엘리베이터 예약 필요</t>
        </is>
      </c>
      <c r="Q115" s="25">
        <f>IF(A115="","",IF(AND(C115="",E115=""),"고객이나 현장을 적어 주세요",IF(NOT(ISNUMBER(B115)),"접수일을 확인하세요",IF(AND(D115&lt;&gt;"",OR(LEN(D115)&lt;12,LEN(D115)&gt;13,ISERROR(--SUBSTITUTE(D115,"-","")),LEN(SUBSTITUTE(D115,"-",""))&lt;9)),"연락처를 010-0000-0000으로",IF(AND(G115&lt;&gt;"",OR(NOT(ISNUMBER(G115)),N(G115)&lt;0)),"계약 금액을 숫자로",IF(ISNA(MATCH(N115,목록_지금상태,0)),"상태를 목록에서 골라 주세요",IF(AND(OR(N115="계약",N115="공사 중",N115="완료",N115="A/S"),NOT(ISNUMBER(G115))),"계약 금액이 비었어요",IF(AND(ISNUMBER(L115),ISNUMBER(M115),M115&lt;L115),"완공이 착공보다 빨라요",IF(AND(ISNUMBER(G115),H115&gt;G115),"받은 돈이 계약보다 많아요",IF(AND(D115&lt;&gt;"",COUNTIF($D$6:$D$505,D115)&gt;1,COUNTIFS($D$6:$D$505,D115,$E$6:$E$505,E115)&gt;1),"같은 현장이 또 있어요",""))))))))))</f>
        <v/>
      </c>
      <c r="S115">
        <f>IF(A115="","",C115&amp;" "&amp;D115&amp;" "&amp;SUBSTITUTE(D115,"-","")&amp;" "&amp;E115&amp;" "&amp;F115&amp;" "&amp;P115)</f>
        <v/>
      </c>
      <c r="T115">
        <f>IF(OR(A115="",Q115&lt;&gt;"",I115="",N115="상담",N115="견적 보냄",N115="취소"),-1,IF(OR(N115="완료",N115="A/S"),1E+10,0)+N(I115)+ROW()/1E+4)</f>
        <v/>
      </c>
      <c r="U115">
        <f>IF(OR(찾기!$B$3="",A115=""),"",IF(ISNUMBER(SEARCH(TRIM(찾기!$B$3),S115)),ROW(),""))</f>
        <v/>
      </c>
    </row>
    <row r="116">
      <c r="A116" s="19">
        <f>IF(COUNTA(B116:G116,L116:P116)=0,"",ROW()-5)</f>
        <v/>
      </c>
      <c r="B116" s="20" t="n">
        <v>45928</v>
      </c>
      <c r="C116" s="21" t="inlineStr">
        <is>
          <t>서동욱</t>
        </is>
      </c>
      <c r="D116" s="21" t="inlineStr">
        <is>
          <t>010-6634-6659</t>
        </is>
      </c>
      <c r="E116" s="21" t="inlineStr">
        <is>
          <t>새롬동 한빛아파트 112동</t>
        </is>
      </c>
      <c r="F116" s="21" t="inlineStr">
        <is>
          <t>기타</t>
        </is>
      </c>
      <c r="G116" s="22" t="n"/>
      <c r="H116" s="23">
        <f>IF(A116="","",SUMIFS(입금_금액,입금_번호,A116,입금_확인,""))</f>
        <v/>
      </c>
      <c r="I116" s="24">
        <f>IF(OR(A116="",NOT(ISNUMBER(G116)),N116="취소"),"",G116-H116)</f>
        <v/>
      </c>
      <c r="J116" s="23">
        <f>IF(A116="","",SUMIFS(지출_금액,지출_번호,A116,지출_확인,""))</f>
        <v/>
      </c>
      <c r="K116" s="23">
        <f>IF(OR(A116="",NOT(ISNUMBER(G116)),J116=0),"",G116-J116)</f>
        <v/>
      </c>
      <c r="L116" s="20" t="n"/>
      <c r="M116" s="20" t="n"/>
      <c r="N116" s="21" t="inlineStr">
        <is>
          <t>취소</t>
        </is>
      </c>
      <c r="O116" s="21" t="inlineStr">
        <is>
          <t>김 실장</t>
        </is>
      </c>
      <c r="P116" s="21" t="inlineStr">
        <is>
          <t>블로그 보고 연락</t>
        </is>
      </c>
      <c r="Q116" s="25">
        <f>IF(A116="","",IF(AND(C116="",E116=""),"고객이나 현장을 적어 주세요",IF(NOT(ISNUMBER(B116)),"접수일을 확인하세요",IF(AND(D116&lt;&gt;"",OR(LEN(D116)&lt;12,LEN(D116)&gt;13,ISERROR(--SUBSTITUTE(D116,"-","")),LEN(SUBSTITUTE(D116,"-",""))&lt;9)),"연락처를 010-0000-0000으로",IF(AND(G116&lt;&gt;"",OR(NOT(ISNUMBER(G116)),N(G116)&lt;0)),"계약 금액을 숫자로",IF(ISNA(MATCH(N116,목록_지금상태,0)),"상태를 목록에서 골라 주세요",IF(AND(OR(N116="계약",N116="공사 중",N116="완료",N116="A/S"),NOT(ISNUMBER(G116))),"계약 금액이 비었어요",IF(AND(ISNUMBER(L116),ISNUMBER(M116),M116&lt;L116),"완공이 착공보다 빨라요",IF(AND(ISNUMBER(G116),H116&gt;G116),"받은 돈이 계약보다 많아요",IF(AND(D116&lt;&gt;"",COUNTIF($D$6:$D$505,D116)&gt;1,COUNTIFS($D$6:$D$505,D116,$E$6:$E$505,E116)&gt;1),"같은 현장이 또 있어요",""))))))))))</f>
        <v/>
      </c>
      <c r="S116">
        <f>IF(A116="","",C116&amp;" "&amp;D116&amp;" "&amp;SUBSTITUTE(D116,"-","")&amp;" "&amp;E116&amp;" "&amp;F116&amp;" "&amp;P116)</f>
        <v/>
      </c>
      <c r="T116">
        <f>IF(OR(A116="",Q116&lt;&gt;"",I116="",N116="상담",N116="견적 보냄",N116="취소"),-1,IF(OR(N116="완료",N116="A/S"),1E+10,0)+N(I116)+ROW()/1E+4)</f>
        <v/>
      </c>
      <c r="U116">
        <f>IF(OR(찾기!$B$3="",A116=""),"",IF(ISNUMBER(SEARCH(TRIM(찾기!$B$3),S116)),ROW(),""))</f>
        <v/>
      </c>
    </row>
    <row r="117">
      <c r="A117" s="19">
        <f>IF(COUNTA(B117:G117,L117:P117)=0,"",ROW()-5)</f>
        <v/>
      </c>
      <c r="B117" s="20" t="n">
        <v>45929</v>
      </c>
      <c r="C117" s="21" t="inlineStr">
        <is>
          <t>류민지</t>
        </is>
      </c>
      <c r="D117" s="21" t="inlineStr">
        <is>
          <t>010-7401-2870</t>
        </is>
      </c>
      <c r="E117" s="21" t="inlineStr">
        <is>
          <t>새롬동 솔내아파트 108동</t>
        </is>
      </c>
      <c r="F117" s="21" t="inlineStr">
        <is>
          <t>주방</t>
        </is>
      </c>
      <c r="G117" s="22" t="n">
        <v>8950000</v>
      </c>
      <c r="H117" s="23">
        <f>IF(A117="","",SUMIFS(입금_금액,입금_번호,A117,입금_확인,""))</f>
        <v/>
      </c>
      <c r="I117" s="24">
        <f>IF(OR(A117="",NOT(ISNUMBER(G117)),N117="취소"),"",G117-H117)</f>
        <v/>
      </c>
      <c r="J117" s="23">
        <f>IF(A117="","",SUMIFS(지출_금액,지출_번호,A117,지출_확인,""))</f>
        <v/>
      </c>
      <c r="K117" s="23">
        <f>IF(OR(A117="",NOT(ISNUMBER(G117)),J117=0),"",G117-J117)</f>
        <v/>
      </c>
      <c r="L117" s="20" t="n">
        <v>45947</v>
      </c>
      <c r="M117" s="20" t="n">
        <v>45954</v>
      </c>
      <c r="N117" s="21" t="inlineStr">
        <is>
          <t>완료</t>
        </is>
      </c>
      <c r="O117" s="21" t="inlineStr">
        <is>
          <t>대표</t>
        </is>
      </c>
      <c r="P117" s="21" t="inlineStr">
        <is>
          <t>블로그 보고 연락</t>
        </is>
      </c>
      <c r="Q117" s="25">
        <f>IF(A117="","",IF(AND(C117="",E117=""),"고객이나 현장을 적어 주세요",IF(NOT(ISNUMBER(B117)),"접수일을 확인하세요",IF(AND(D117&lt;&gt;"",OR(LEN(D117)&lt;12,LEN(D117)&gt;13,ISERROR(--SUBSTITUTE(D117,"-","")),LEN(SUBSTITUTE(D117,"-",""))&lt;9)),"연락처를 010-0000-0000으로",IF(AND(G117&lt;&gt;"",OR(NOT(ISNUMBER(G117)),N(G117)&lt;0)),"계약 금액을 숫자로",IF(ISNA(MATCH(N117,목록_지금상태,0)),"상태를 목록에서 골라 주세요",IF(AND(OR(N117="계약",N117="공사 중",N117="완료",N117="A/S"),NOT(ISNUMBER(G117))),"계약 금액이 비었어요",IF(AND(ISNUMBER(L117),ISNUMBER(M117),M117&lt;L117),"완공이 착공보다 빨라요",IF(AND(ISNUMBER(G117),H117&gt;G117),"받은 돈이 계약보다 많아요",IF(AND(D117&lt;&gt;"",COUNTIF($D$6:$D$505,D117)&gt;1,COUNTIFS($D$6:$D$505,D117,$E$6:$E$505,E117)&gt;1),"같은 현장이 또 있어요",""))))))))))</f>
        <v/>
      </c>
      <c r="S117">
        <f>IF(A117="","",C117&amp;" "&amp;D117&amp;" "&amp;SUBSTITUTE(D117,"-","")&amp;" "&amp;E117&amp;" "&amp;F117&amp;" "&amp;P117)</f>
        <v/>
      </c>
      <c r="T117">
        <f>IF(OR(A117="",Q117&lt;&gt;"",I117="",N117="상담",N117="견적 보냄",N117="취소"),-1,IF(OR(N117="완료",N117="A/S"),1E+10,0)+N(I117)+ROW()/1E+4)</f>
        <v/>
      </c>
      <c r="U117">
        <f>IF(OR(찾기!$B$3="",A117=""),"",IF(ISNUMBER(SEARCH(TRIM(찾기!$B$3),S117)),ROW(),""))</f>
        <v/>
      </c>
    </row>
    <row r="118">
      <c r="A118" s="19">
        <f>IF(COUNTA(B118:G118,L118:P118)=0,"",ROW()-5)</f>
        <v/>
      </c>
      <c r="B118" s="20" t="n">
        <v>45929</v>
      </c>
      <c r="C118" s="21" t="inlineStr">
        <is>
          <t>홍현우</t>
        </is>
      </c>
      <c r="D118" s="21" t="inlineStr">
        <is>
          <t>010-3112-7478</t>
        </is>
      </c>
      <c r="E118" s="21" t="inlineStr">
        <is>
          <t>다정동 한빛아파트 106동</t>
        </is>
      </c>
      <c r="F118" s="21" t="inlineStr">
        <is>
          <t>부분 수리</t>
        </is>
      </c>
      <c r="G118" s="22" t="n">
        <v>620000</v>
      </c>
      <c r="H118" s="23">
        <f>IF(A118="","",SUMIFS(입금_금액,입금_번호,A118,입금_확인,""))</f>
        <v/>
      </c>
      <c r="I118" s="24">
        <f>IF(OR(A118="",NOT(ISNUMBER(G118)),N118="취소"),"",G118-H118)</f>
        <v/>
      </c>
      <c r="J118" s="23">
        <f>IF(A118="","",SUMIFS(지출_금액,지출_번호,A118,지출_확인,""))</f>
        <v/>
      </c>
      <c r="K118" s="23">
        <f>IF(OR(A118="",NOT(ISNUMBER(G118)),J118=0),"",G118-J118)</f>
        <v/>
      </c>
      <c r="L118" s="20" t="n">
        <v>45947</v>
      </c>
      <c r="M118" s="20" t="n">
        <v>45949</v>
      </c>
      <c r="N118" s="21" t="inlineStr">
        <is>
          <t>완료</t>
        </is>
      </c>
      <c r="O118" s="21" t="inlineStr">
        <is>
          <t>김 실장</t>
        </is>
      </c>
      <c r="P118" s="21" t="n"/>
      <c r="Q118" s="25">
        <f>IF(A118="","",IF(AND(C118="",E118=""),"고객이나 현장을 적어 주세요",IF(NOT(ISNUMBER(B118)),"접수일을 확인하세요",IF(AND(D118&lt;&gt;"",OR(LEN(D118)&lt;12,LEN(D118)&gt;13,ISERROR(--SUBSTITUTE(D118,"-","")),LEN(SUBSTITUTE(D118,"-",""))&lt;9)),"연락처를 010-0000-0000으로",IF(AND(G118&lt;&gt;"",OR(NOT(ISNUMBER(G118)),N(G118)&lt;0)),"계약 금액을 숫자로",IF(ISNA(MATCH(N118,목록_지금상태,0)),"상태를 목록에서 골라 주세요",IF(AND(OR(N118="계약",N118="공사 중",N118="완료",N118="A/S"),NOT(ISNUMBER(G118))),"계약 금액이 비었어요",IF(AND(ISNUMBER(L118),ISNUMBER(M118),M118&lt;L118),"완공이 착공보다 빨라요",IF(AND(ISNUMBER(G118),H118&gt;G118),"받은 돈이 계약보다 많아요",IF(AND(D118&lt;&gt;"",COUNTIF($D$6:$D$505,D118)&gt;1,COUNTIFS($D$6:$D$505,D118,$E$6:$E$505,E118)&gt;1),"같은 현장이 또 있어요",""))))))))))</f>
        <v/>
      </c>
      <c r="S118">
        <f>IF(A118="","",C118&amp;" "&amp;D118&amp;" "&amp;SUBSTITUTE(D118,"-","")&amp;" "&amp;E118&amp;" "&amp;F118&amp;" "&amp;P118)</f>
        <v/>
      </c>
      <c r="T118">
        <f>IF(OR(A118="",Q118&lt;&gt;"",I118="",N118="상담",N118="견적 보냄",N118="취소"),-1,IF(OR(N118="완료",N118="A/S"),1E+10,0)+N(I118)+ROW()/1E+4)</f>
        <v/>
      </c>
      <c r="U118">
        <f>IF(OR(찾기!$B$3="",A118=""),"",IF(ISNUMBER(SEARCH(TRIM(찾기!$B$3),S118)),ROW(),""))</f>
        <v/>
      </c>
    </row>
    <row r="119">
      <c r="A119" s="19">
        <f>IF(COUNTA(B119:G119,L119:P119)=0,"",ROW()-5)</f>
        <v/>
      </c>
      <c r="B119" s="20" t="n">
        <v>45930</v>
      </c>
      <c r="C119" s="21" t="inlineStr">
        <is>
          <t>김은지</t>
        </is>
      </c>
      <c r="D119" s="21" t="inlineStr">
        <is>
          <t>010-8185-4745</t>
        </is>
      </c>
      <c r="E119" s="21" t="inlineStr">
        <is>
          <t>다정동 솔내아파트 104동</t>
        </is>
      </c>
      <c r="F119" s="21" t="inlineStr">
        <is>
          <t>부분 수리</t>
        </is>
      </c>
      <c r="G119" s="22" t="n">
        <v>1120000</v>
      </c>
      <c r="H119" s="23">
        <f>IF(A119="","",SUMIFS(입금_금액,입금_번호,A119,입금_확인,""))</f>
        <v/>
      </c>
      <c r="I119" s="24">
        <f>IF(OR(A119="",NOT(ISNUMBER(G119)),N119="취소"),"",G119-H119)</f>
        <v/>
      </c>
      <c r="J119" s="23">
        <f>IF(A119="","",SUMIFS(지출_금액,지출_번호,A119,지출_확인,""))</f>
        <v/>
      </c>
      <c r="K119" s="23">
        <f>IF(OR(A119="",NOT(ISNUMBER(G119)),J119=0),"",G119-J119)</f>
        <v/>
      </c>
      <c r="L119" s="20" t="n">
        <v>45950</v>
      </c>
      <c r="M119" s="20" t="n">
        <v>45953</v>
      </c>
      <c r="N119" s="21" t="inlineStr">
        <is>
          <t>완료</t>
        </is>
      </c>
      <c r="O119" s="21" t="inlineStr">
        <is>
          <t>박 팀장</t>
        </is>
      </c>
      <c r="P119" s="21" t="inlineStr">
        <is>
          <t>재방문 손님</t>
        </is>
      </c>
      <c r="Q119" s="25">
        <f>IF(A119="","",IF(AND(C119="",E119=""),"고객이나 현장을 적어 주세요",IF(NOT(ISNUMBER(B119)),"접수일을 확인하세요",IF(AND(D119&lt;&gt;"",OR(LEN(D119)&lt;12,LEN(D119)&gt;13,ISERROR(--SUBSTITUTE(D119,"-","")),LEN(SUBSTITUTE(D119,"-",""))&lt;9)),"연락처를 010-0000-0000으로",IF(AND(G119&lt;&gt;"",OR(NOT(ISNUMBER(G119)),N(G119)&lt;0)),"계약 금액을 숫자로",IF(ISNA(MATCH(N119,목록_지금상태,0)),"상태를 목록에서 골라 주세요",IF(AND(OR(N119="계약",N119="공사 중",N119="완료",N119="A/S"),NOT(ISNUMBER(G119))),"계약 금액이 비었어요",IF(AND(ISNUMBER(L119),ISNUMBER(M119),M119&lt;L119),"완공이 착공보다 빨라요",IF(AND(ISNUMBER(G119),H119&gt;G119),"받은 돈이 계약보다 많아요",IF(AND(D119&lt;&gt;"",COUNTIF($D$6:$D$505,D119)&gt;1,COUNTIFS($D$6:$D$505,D119,$E$6:$E$505,E119)&gt;1),"같은 현장이 또 있어요",""))))))))))</f>
        <v/>
      </c>
      <c r="S119">
        <f>IF(A119="","",C119&amp;" "&amp;D119&amp;" "&amp;SUBSTITUTE(D119,"-","")&amp;" "&amp;E119&amp;" "&amp;F119&amp;" "&amp;P119)</f>
        <v/>
      </c>
      <c r="T119">
        <f>IF(OR(A119="",Q119&lt;&gt;"",I119="",N119="상담",N119="견적 보냄",N119="취소"),-1,IF(OR(N119="완료",N119="A/S"),1E+10,0)+N(I119)+ROW()/1E+4)</f>
        <v/>
      </c>
      <c r="U119">
        <f>IF(OR(찾기!$B$3="",A119=""),"",IF(ISNUMBER(SEARCH(TRIM(찾기!$B$3),S119)),ROW(),""))</f>
        <v/>
      </c>
    </row>
    <row r="120">
      <c r="A120" s="19">
        <f>IF(COUNTA(B120:G120,L120:P120)=0,"",ROW()-5)</f>
        <v/>
      </c>
      <c r="B120" s="20" t="n">
        <v>45931</v>
      </c>
      <c r="C120" s="21" t="inlineStr">
        <is>
          <t>홍은지</t>
        </is>
      </c>
      <c r="D120" s="21" t="inlineStr">
        <is>
          <t>010-4925-1899</t>
        </is>
      </c>
      <c r="E120" s="21" t="inlineStr">
        <is>
          <t>한솔동 누리타운 107동</t>
        </is>
      </c>
      <c r="F120" s="21" t="inlineStr">
        <is>
          <t>욕실</t>
        </is>
      </c>
      <c r="G120" s="22" t="n"/>
      <c r="H120" s="23">
        <f>IF(A120="","",SUMIFS(입금_금액,입금_번호,A120,입금_확인,""))</f>
        <v/>
      </c>
      <c r="I120" s="24">
        <f>IF(OR(A120="",NOT(ISNUMBER(G120)),N120="취소"),"",G120-H120)</f>
        <v/>
      </c>
      <c r="J120" s="23">
        <f>IF(A120="","",SUMIFS(지출_금액,지출_번호,A120,지출_확인,""))</f>
        <v/>
      </c>
      <c r="K120" s="23">
        <f>IF(OR(A120="",NOT(ISNUMBER(G120)),J120=0),"",G120-J120)</f>
        <v/>
      </c>
      <c r="L120" s="20" t="n"/>
      <c r="M120" s="20" t="n"/>
      <c r="N120" s="21" t="inlineStr">
        <is>
          <t>취소</t>
        </is>
      </c>
      <c r="O120" s="21" t="inlineStr">
        <is>
          <t>김 실장</t>
        </is>
      </c>
      <c r="P120" s="21" t="inlineStr">
        <is>
          <t>재방문 손님</t>
        </is>
      </c>
      <c r="Q120" s="25">
        <f>IF(A120="","",IF(AND(C120="",E120=""),"고객이나 현장을 적어 주세요",IF(NOT(ISNUMBER(B120)),"접수일을 확인하세요",IF(AND(D120&lt;&gt;"",OR(LEN(D120)&lt;12,LEN(D120)&gt;13,ISERROR(--SUBSTITUTE(D120,"-","")),LEN(SUBSTITUTE(D120,"-",""))&lt;9)),"연락처를 010-0000-0000으로",IF(AND(G120&lt;&gt;"",OR(NOT(ISNUMBER(G120)),N(G120)&lt;0)),"계약 금액을 숫자로",IF(ISNA(MATCH(N120,목록_지금상태,0)),"상태를 목록에서 골라 주세요",IF(AND(OR(N120="계약",N120="공사 중",N120="완료",N120="A/S"),NOT(ISNUMBER(G120))),"계약 금액이 비었어요",IF(AND(ISNUMBER(L120),ISNUMBER(M120),M120&lt;L120),"완공이 착공보다 빨라요",IF(AND(ISNUMBER(G120),H120&gt;G120),"받은 돈이 계약보다 많아요",IF(AND(D120&lt;&gt;"",COUNTIF($D$6:$D$505,D120)&gt;1,COUNTIFS($D$6:$D$505,D120,$E$6:$E$505,E120)&gt;1),"같은 현장이 또 있어요",""))))))))))</f>
        <v/>
      </c>
      <c r="S120">
        <f>IF(A120="","",C120&amp;" "&amp;D120&amp;" "&amp;SUBSTITUTE(D120,"-","")&amp;" "&amp;E120&amp;" "&amp;F120&amp;" "&amp;P120)</f>
        <v/>
      </c>
      <c r="T120">
        <f>IF(OR(A120="",Q120&lt;&gt;"",I120="",N120="상담",N120="견적 보냄",N120="취소"),-1,IF(OR(N120="완료",N120="A/S"),1E+10,0)+N(I120)+ROW()/1E+4)</f>
        <v/>
      </c>
      <c r="U120">
        <f>IF(OR(찾기!$B$3="",A120=""),"",IF(ISNUMBER(SEARCH(TRIM(찾기!$B$3),S120)),ROW(),""))</f>
        <v/>
      </c>
    </row>
    <row r="121">
      <c r="A121" s="19">
        <f>IF(COUNTA(B121:G121,L121:P121)=0,"",ROW()-5)</f>
        <v/>
      </c>
      <c r="B121" s="20" t="n">
        <v>45931</v>
      </c>
      <c r="C121" s="21" t="inlineStr">
        <is>
          <t>한정민</t>
        </is>
      </c>
      <c r="D121" s="21" t="inlineStr">
        <is>
          <t>010-4753-8801</t>
        </is>
      </c>
      <c r="E121" s="21" t="inlineStr">
        <is>
          <t>도담동 푸른마을 5단지 102동</t>
        </is>
      </c>
      <c r="F121" s="21" t="inlineStr">
        <is>
          <t>부분 수리</t>
        </is>
      </c>
      <c r="G121" s="22" t="n">
        <v>860000</v>
      </c>
      <c r="H121" s="23">
        <f>IF(A121="","",SUMIFS(입금_금액,입금_번호,A121,입금_확인,""))</f>
        <v/>
      </c>
      <c r="I121" s="24">
        <f>IF(OR(A121="",NOT(ISNUMBER(G121)),N121="취소"),"",G121-H121)</f>
        <v/>
      </c>
      <c r="J121" s="23">
        <f>IF(A121="","",SUMIFS(지출_금액,지출_번호,A121,지출_확인,""))</f>
        <v/>
      </c>
      <c r="K121" s="23">
        <f>IF(OR(A121="",NOT(ISNUMBER(G121)),J121=0),"",G121-J121)</f>
        <v/>
      </c>
      <c r="L121" s="20" t="n">
        <v>45950</v>
      </c>
      <c r="M121" s="20" t="n">
        <v>45951</v>
      </c>
      <c r="N121" s="21" t="inlineStr">
        <is>
          <t>완료</t>
        </is>
      </c>
      <c r="O121" s="21" t="inlineStr">
        <is>
          <t>박 팀장</t>
        </is>
      </c>
      <c r="P121" s="21" t="inlineStr">
        <is>
          <t>오전 공사만 가능</t>
        </is>
      </c>
      <c r="Q121" s="25">
        <f>IF(A121="","",IF(AND(C121="",E121=""),"고객이나 현장을 적어 주세요",IF(NOT(ISNUMBER(B121)),"접수일을 확인하세요",IF(AND(D121&lt;&gt;"",OR(LEN(D121)&lt;12,LEN(D121)&gt;13,ISERROR(--SUBSTITUTE(D121,"-","")),LEN(SUBSTITUTE(D121,"-",""))&lt;9)),"연락처를 010-0000-0000으로",IF(AND(G121&lt;&gt;"",OR(NOT(ISNUMBER(G121)),N(G121)&lt;0)),"계약 금액을 숫자로",IF(ISNA(MATCH(N121,목록_지금상태,0)),"상태를 목록에서 골라 주세요",IF(AND(OR(N121="계약",N121="공사 중",N121="완료",N121="A/S"),NOT(ISNUMBER(G121))),"계약 금액이 비었어요",IF(AND(ISNUMBER(L121),ISNUMBER(M121),M121&lt;L121),"완공이 착공보다 빨라요",IF(AND(ISNUMBER(G121),H121&gt;G121),"받은 돈이 계약보다 많아요",IF(AND(D121&lt;&gt;"",COUNTIF($D$6:$D$505,D121)&gt;1,COUNTIFS($D$6:$D$505,D121,$E$6:$E$505,E121)&gt;1),"같은 현장이 또 있어요",""))))))))))</f>
        <v/>
      </c>
      <c r="S121">
        <f>IF(A121="","",C121&amp;" "&amp;D121&amp;" "&amp;SUBSTITUTE(D121,"-","")&amp;" "&amp;E121&amp;" "&amp;F121&amp;" "&amp;P121)</f>
        <v/>
      </c>
      <c r="T121">
        <f>IF(OR(A121="",Q121&lt;&gt;"",I121="",N121="상담",N121="견적 보냄",N121="취소"),-1,IF(OR(N121="완료",N121="A/S"),1E+10,0)+N(I121)+ROW()/1E+4)</f>
        <v/>
      </c>
      <c r="U121">
        <f>IF(OR(찾기!$B$3="",A121=""),"",IF(ISNUMBER(SEARCH(TRIM(찾기!$B$3),S121)),ROW(),""))</f>
        <v/>
      </c>
    </row>
    <row r="122">
      <c r="A122" s="19">
        <f>IF(COUNTA(B122:G122,L122:P122)=0,"",ROW()-5)</f>
        <v/>
      </c>
      <c r="B122" s="20" t="n">
        <v>45932</v>
      </c>
      <c r="C122" s="21" t="inlineStr">
        <is>
          <t>송하늘</t>
        </is>
      </c>
      <c r="D122" s="21" t="inlineStr">
        <is>
          <t>010-5762-5174</t>
        </is>
      </c>
      <c r="E122" s="21" t="inlineStr">
        <is>
          <t>보람동 푸른마을 5단지 107동</t>
        </is>
      </c>
      <c r="F122" s="21" t="inlineStr">
        <is>
          <t>주방</t>
        </is>
      </c>
      <c r="G122" s="22" t="n"/>
      <c r="H122" s="23">
        <f>IF(A122="","",SUMIFS(입금_금액,입금_번호,A122,입금_확인,""))</f>
        <v/>
      </c>
      <c r="I122" s="24">
        <f>IF(OR(A122="",NOT(ISNUMBER(G122)),N122="취소"),"",G122-H122)</f>
        <v/>
      </c>
      <c r="J122" s="23">
        <f>IF(A122="","",SUMIFS(지출_금액,지출_번호,A122,지출_확인,""))</f>
        <v/>
      </c>
      <c r="K122" s="23">
        <f>IF(OR(A122="",NOT(ISNUMBER(G122)),J122=0),"",G122-J122)</f>
        <v/>
      </c>
      <c r="L122" s="20" t="n"/>
      <c r="M122" s="20" t="n"/>
      <c r="N122" s="21" t="inlineStr">
        <is>
          <t>상담</t>
        </is>
      </c>
      <c r="O122" s="21" t="inlineStr">
        <is>
          <t>김 실장</t>
        </is>
      </c>
      <c r="P122" s="21" t="inlineStr">
        <is>
          <t>블로그 보고 연락</t>
        </is>
      </c>
      <c r="Q122" s="25">
        <f>IF(A122="","",IF(AND(C122="",E122=""),"고객이나 현장을 적어 주세요",IF(NOT(ISNUMBER(B122)),"접수일을 확인하세요",IF(AND(D122&lt;&gt;"",OR(LEN(D122)&lt;12,LEN(D122)&gt;13,ISERROR(--SUBSTITUTE(D122,"-","")),LEN(SUBSTITUTE(D122,"-",""))&lt;9)),"연락처를 010-0000-0000으로",IF(AND(G122&lt;&gt;"",OR(NOT(ISNUMBER(G122)),N(G122)&lt;0)),"계약 금액을 숫자로",IF(ISNA(MATCH(N122,목록_지금상태,0)),"상태를 목록에서 골라 주세요",IF(AND(OR(N122="계약",N122="공사 중",N122="완료",N122="A/S"),NOT(ISNUMBER(G122))),"계약 금액이 비었어요",IF(AND(ISNUMBER(L122),ISNUMBER(M122),M122&lt;L122),"완공이 착공보다 빨라요",IF(AND(ISNUMBER(G122),H122&gt;G122),"받은 돈이 계약보다 많아요",IF(AND(D122&lt;&gt;"",COUNTIF($D$6:$D$505,D122)&gt;1,COUNTIFS($D$6:$D$505,D122,$E$6:$E$505,E122)&gt;1),"같은 현장이 또 있어요",""))))))))))</f>
        <v/>
      </c>
      <c r="S122">
        <f>IF(A122="","",C122&amp;" "&amp;D122&amp;" "&amp;SUBSTITUTE(D122,"-","")&amp;" "&amp;E122&amp;" "&amp;F122&amp;" "&amp;P122)</f>
        <v/>
      </c>
      <c r="T122">
        <f>IF(OR(A122="",Q122&lt;&gt;"",I122="",N122="상담",N122="견적 보냄",N122="취소"),-1,IF(OR(N122="완료",N122="A/S"),1E+10,0)+N(I122)+ROW()/1E+4)</f>
        <v/>
      </c>
      <c r="U122">
        <f>IF(OR(찾기!$B$3="",A122=""),"",IF(ISNUMBER(SEARCH(TRIM(찾기!$B$3),S122)),ROW(),""))</f>
        <v/>
      </c>
    </row>
    <row r="123">
      <c r="A123" s="19">
        <f>IF(COUNTA(B123:G123,L123:P123)=0,"",ROW()-5)</f>
        <v/>
      </c>
      <c r="B123" s="20" t="n">
        <v>45935</v>
      </c>
      <c r="C123" s="21" t="inlineStr">
        <is>
          <t>송은지</t>
        </is>
      </c>
      <c r="D123" s="21" t="inlineStr">
        <is>
          <t>010-6009-4740</t>
        </is>
      </c>
      <c r="E123" s="21" t="inlineStr">
        <is>
          <t>도담동 단독주택</t>
        </is>
      </c>
      <c r="F123" s="21" t="inlineStr">
        <is>
          <t>욕실</t>
        </is>
      </c>
      <c r="G123" s="22" t="n">
        <v>5110000</v>
      </c>
      <c r="H123" s="23">
        <f>IF(A123="","",SUMIFS(입금_금액,입금_번호,A123,입금_확인,""))</f>
        <v/>
      </c>
      <c r="I123" s="24">
        <f>IF(OR(A123="",NOT(ISNUMBER(G123)),N123="취소"),"",G123-H123)</f>
        <v/>
      </c>
      <c r="J123" s="23">
        <f>IF(A123="","",SUMIFS(지출_금액,지출_번호,A123,지출_확인,""))</f>
        <v/>
      </c>
      <c r="K123" s="23">
        <f>IF(OR(A123="",NOT(ISNUMBER(G123)),J123=0),"",G123-J123)</f>
        <v/>
      </c>
      <c r="L123" s="20" t="n">
        <v>45961</v>
      </c>
      <c r="M123" s="20" t="n">
        <v>45966</v>
      </c>
      <c r="N123" s="21" t="inlineStr">
        <is>
          <t>완료</t>
        </is>
      </c>
      <c r="O123" s="21" t="inlineStr">
        <is>
          <t>대표</t>
        </is>
      </c>
      <c r="P123" s="21" t="inlineStr">
        <is>
          <t>지인 소개</t>
        </is>
      </c>
      <c r="Q123" s="25">
        <f>IF(A123="","",IF(AND(C123="",E123=""),"고객이나 현장을 적어 주세요",IF(NOT(ISNUMBER(B123)),"접수일을 확인하세요",IF(AND(D123&lt;&gt;"",OR(LEN(D123)&lt;12,LEN(D123)&gt;13,ISERROR(--SUBSTITUTE(D123,"-","")),LEN(SUBSTITUTE(D123,"-",""))&lt;9)),"연락처를 010-0000-0000으로",IF(AND(G123&lt;&gt;"",OR(NOT(ISNUMBER(G123)),N(G123)&lt;0)),"계약 금액을 숫자로",IF(ISNA(MATCH(N123,목록_지금상태,0)),"상태를 목록에서 골라 주세요",IF(AND(OR(N123="계약",N123="공사 중",N123="완료",N123="A/S"),NOT(ISNUMBER(G123))),"계약 금액이 비었어요",IF(AND(ISNUMBER(L123),ISNUMBER(M123),M123&lt;L123),"완공이 착공보다 빨라요",IF(AND(ISNUMBER(G123),H123&gt;G123),"받은 돈이 계약보다 많아요",IF(AND(D123&lt;&gt;"",COUNTIF($D$6:$D$505,D123)&gt;1,COUNTIFS($D$6:$D$505,D123,$E$6:$E$505,E123)&gt;1),"같은 현장이 또 있어요",""))))))))))</f>
        <v/>
      </c>
      <c r="S123">
        <f>IF(A123="","",C123&amp;" "&amp;D123&amp;" "&amp;SUBSTITUTE(D123,"-","")&amp;" "&amp;E123&amp;" "&amp;F123&amp;" "&amp;P123)</f>
        <v/>
      </c>
      <c r="T123">
        <f>IF(OR(A123="",Q123&lt;&gt;"",I123="",N123="상담",N123="견적 보냄",N123="취소"),-1,IF(OR(N123="완료",N123="A/S"),1E+10,0)+N(I123)+ROW()/1E+4)</f>
        <v/>
      </c>
      <c r="U123">
        <f>IF(OR(찾기!$B$3="",A123=""),"",IF(ISNUMBER(SEARCH(TRIM(찾기!$B$3),S123)),ROW(),""))</f>
        <v/>
      </c>
    </row>
    <row r="124">
      <c r="A124" s="19">
        <f>IF(COUNTA(B124:G124,L124:P124)=0,"",ROW()-5)</f>
        <v/>
      </c>
      <c r="B124" s="20" t="n">
        <v>45936</v>
      </c>
      <c r="C124" s="21" t="inlineStr">
        <is>
          <t>홍지훈</t>
        </is>
      </c>
      <c r="D124" s="21" t="inlineStr">
        <is>
          <t>010-8243-8602</t>
        </is>
      </c>
      <c r="E124" s="21" t="inlineStr">
        <is>
          <t>보람동 한빛아파트 107동</t>
        </is>
      </c>
      <c r="F124" s="21" t="inlineStr">
        <is>
          <t>욕실</t>
        </is>
      </c>
      <c r="G124" s="22" t="n">
        <v>4490000</v>
      </c>
      <c r="H124" s="23">
        <f>IF(A124="","",SUMIFS(입금_금액,입금_번호,A124,입금_확인,""))</f>
        <v/>
      </c>
      <c r="I124" s="24">
        <f>IF(OR(A124="",NOT(ISNUMBER(G124)),N124="취소"),"",G124-H124)</f>
        <v/>
      </c>
      <c r="J124" s="23">
        <f>IF(A124="","",SUMIFS(지출_금액,지출_번호,A124,지출_확인,""))</f>
        <v/>
      </c>
      <c r="K124" s="23">
        <f>IF(OR(A124="",NOT(ISNUMBER(G124)),J124=0),"",G124-J124)</f>
        <v/>
      </c>
      <c r="L124" s="20" t="n">
        <v>45954</v>
      </c>
      <c r="M124" s="20" t="n">
        <v>45959</v>
      </c>
      <c r="N124" s="21" t="inlineStr">
        <is>
          <t>완료</t>
        </is>
      </c>
      <c r="O124" s="21" t="inlineStr">
        <is>
          <t>박 팀장</t>
        </is>
      </c>
      <c r="P124" s="21" t="n"/>
      <c r="Q124" s="25">
        <f>IF(A124="","",IF(AND(C124="",E124=""),"고객이나 현장을 적어 주세요",IF(NOT(ISNUMBER(B124)),"접수일을 확인하세요",IF(AND(D124&lt;&gt;"",OR(LEN(D124)&lt;12,LEN(D124)&gt;13,ISERROR(--SUBSTITUTE(D124,"-","")),LEN(SUBSTITUTE(D124,"-",""))&lt;9)),"연락처를 010-0000-0000으로",IF(AND(G124&lt;&gt;"",OR(NOT(ISNUMBER(G124)),N(G124)&lt;0)),"계약 금액을 숫자로",IF(ISNA(MATCH(N124,목록_지금상태,0)),"상태를 목록에서 골라 주세요",IF(AND(OR(N124="계약",N124="공사 중",N124="완료",N124="A/S"),NOT(ISNUMBER(G124))),"계약 금액이 비었어요",IF(AND(ISNUMBER(L124),ISNUMBER(M124),M124&lt;L124),"완공이 착공보다 빨라요",IF(AND(ISNUMBER(G124),H124&gt;G124),"받은 돈이 계약보다 많아요",IF(AND(D124&lt;&gt;"",COUNTIF($D$6:$D$505,D124)&gt;1,COUNTIFS($D$6:$D$505,D124,$E$6:$E$505,E124)&gt;1),"같은 현장이 또 있어요",""))))))))))</f>
        <v/>
      </c>
      <c r="S124">
        <f>IF(A124="","",C124&amp;" "&amp;D124&amp;" "&amp;SUBSTITUTE(D124,"-","")&amp;" "&amp;E124&amp;" "&amp;F124&amp;" "&amp;P124)</f>
        <v/>
      </c>
      <c r="T124">
        <f>IF(OR(A124="",Q124&lt;&gt;"",I124="",N124="상담",N124="견적 보냄",N124="취소"),-1,IF(OR(N124="완료",N124="A/S"),1E+10,0)+N(I124)+ROW()/1E+4)</f>
        <v/>
      </c>
      <c r="U124">
        <f>IF(OR(찾기!$B$3="",A124=""),"",IF(ISNUMBER(SEARCH(TRIM(찾기!$B$3),S124)),ROW(),""))</f>
        <v/>
      </c>
    </row>
    <row r="125">
      <c r="A125" s="19">
        <f>IF(COUNTA(B125:G125,L125:P125)=0,"",ROW()-5)</f>
        <v/>
      </c>
      <c r="B125" s="20" t="n">
        <v>45937</v>
      </c>
      <c r="C125" s="21" t="inlineStr">
        <is>
          <t>조하늘</t>
        </is>
      </c>
      <c r="D125" s="21" t="inlineStr">
        <is>
          <t>010-3018-7885</t>
        </is>
      </c>
      <c r="E125" s="21" t="inlineStr">
        <is>
          <t>도담동 강변힐 2차 101동</t>
        </is>
      </c>
      <c r="F125" s="21" t="inlineStr">
        <is>
          <t>부분 수리</t>
        </is>
      </c>
      <c r="G125" s="22" t="n">
        <v>260000</v>
      </c>
      <c r="H125" s="23">
        <f>IF(A125="","",SUMIFS(입금_금액,입금_번호,A125,입금_확인,""))</f>
        <v/>
      </c>
      <c r="I125" s="24">
        <f>IF(OR(A125="",NOT(ISNUMBER(G125)),N125="취소"),"",G125-H125)</f>
        <v/>
      </c>
      <c r="J125" s="23">
        <f>IF(A125="","",SUMIFS(지출_금액,지출_번호,A125,지출_확인,""))</f>
        <v/>
      </c>
      <c r="K125" s="23">
        <f>IF(OR(A125="",NOT(ISNUMBER(G125)),J125=0),"",G125-J125)</f>
        <v/>
      </c>
      <c r="L125" s="20" t="n">
        <v>45952</v>
      </c>
      <c r="M125" s="20" t="n">
        <v>45954</v>
      </c>
      <c r="N125" s="21" t="inlineStr">
        <is>
          <t>완료</t>
        </is>
      </c>
      <c r="O125" s="21" t="inlineStr">
        <is>
          <t>김 실장</t>
        </is>
      </c>
      <c r="P125" s="21" t="inlineStr">
        <is>
          <t>지인 소개</t>
        </is>
      </c>
      <c r="Q125" s="25">
        <f>IF(A125="","",IF(AND(C125="",E125=""),"고객이나 현장을 적어 주세요",IF(NOT(ISNUMBER(B125)),"접수일을 확인하세요",IF(AND(D125&lt;&gt;"",OR(LEN(D125)&lt;12,LEN(D125)&gt;13,ISERROR(--SUBSTITUTE(D125,"-","")),LEN(SUBSTITUTE(D125,"-",""))&lt;9)),"연락처를 010-0000-0000으로",IF(AND(G125&lt;&gt;"",OR(NOT(ISNUMBER(G125)),N(G125)&lt;0)),"계약 금액을 숫자로",IF(ISNA(MATCH(N125,목록_지금상태,0)),"상태를 목록에서 골라 주세요",IF(AND(OR(N125="계약",N125="공사 중",N125="완료",N125="A/S"),NOT(ISNUMBER(G125))),"계약 금액이 비었어요",IF(AND(ISNUMBER(L125),ISNUMBER(M125),M125&lt;L125),"완공이 착공보다 빨라요",IF(AND(ISNUMBER(G125),H125&gt;G125),"받은 돈이 계약보다 많아요",IF(AND(D125&lt;&gt;"",COUNTIF($D$6:$D$505,D125)&gt;1,COUNTIFS($D$6:$D$505,D125,$E$6:$E$505,E125)&gt;1),"같은 현장이 또 있어요",""))))))))))</f>
        <v/>
      </c>
      <c r="S125">
        <f>IF(A125="","",C125&amp;" "&amp;D125&amp;" "&amp;SUBSTITUTE(D125,"-","")&amp;" "&amp;E125&amp;" "&amp;F125&amp;" "&amp;P125)</f>
        <v/>
      </c>
      <c r="T125">
        <f>IF(OR(A125="",Q125&lt;&gt;"",I125="",N125="상담",N125="견적 보냄",N125="취소"),-1,IF(OR(N125="완료",N125="A/S"),1E+10,0)+N(I125)+ROW()/1E+4)</f>
        <v/>
      </c>
      <c r="U125">
        <f>IF(OR(찾기!$B$3="",A125=""),"",IF(ISNUMBER(SEARCH(TRIM(찾기!$B$3),S125)),ROW(),""))</f>
        <v/>
      </c>
    </row>
    <row r="126">
      <c r="A126" s="19">
        <f>IF(COUNTA(B126:G126,L126:P126)=0,"",ROW()-5)</f>
        <v/>
      </c>
      <c r="B126" s="20" t="n">
        <v>45938</v>
      </c>
      <c r="C126" s="21" t="inlineStr">
        <is>
          <t>이미경</t>
        </is>
      </c>
      <c r="D126" s="21" t="inlineStr">
        <is>
          <t>010-4345-5205</t>
        </is>
      </c>
      <c r="E126" s="21" t="inlineStr">
        <is>
          <t>한솔동 새봄빌라 101동</t>
        </is>
      </c>
      <c r="F126" s="21" t="inlineStr">
        <is>
          <t>부분 수리</t>
        </is>
      </c>
      <c r="G126" s="22" t="n">
        <v>1590000</v>
      </c>
      <c r="H126" s="23">
        <f>IF(A126="","",SUMIFS(입금_금액,입금_번호,A126,입금_확인,""))</f>
        <v/>
      </c>
      <c r="I126" s="24">
        <f>IF(OR(A126="",NOT(ISNUMBER(G126)),N126="취소"),"",G126-H126)</f>
        <v/>
      </c>
      <c r="J126" s="23">
        <f>IF(A126="","",SUMIFS(지출_금액,지출_번호,A126,지출_확인,""))</f>
        <v/>
      </c>
      <c r="K126" s="23">
        <f>IF(OR(A126="",NOT(ISNUMBER(G126)),J126=0),"",G126-J126)</f>
        <v/>
      </c>
      <c r="L126" s="20" t="n">
        <v>45945</v>
      </c>
      <c r="M126" s="20" t="n">
        <v>45948</v>
      </c>
      <c r="N126" s="21" t="inlineStr">
        <is>
          <t>완료</t>
        </is>
      </c>
      <c r="O126" s="21" t="inlineStr">
        <is>
          <t>김 실장</t>
        </is>
      </c>
      <c r="P126" s="21" t="n"/>
      <c r="Q126" s="25">
        <f>IF(A126="","",IF(AND(C126="",E126=""),"고객이나 현장을 적어 주세요",IF(NOT(ISNUMBER(B126)),"접수일을 확인하세요",IF(AND(D126&lt;&gt;"",OR(LEN(D126)&lt;12,LEN(D126)&gt;13,ISERROR(--SUBSTITUTE(D126,"-","")),LEN(SUBSTITUTE(D126,"-",""))&lt;9)),"연락처를 010-0000-0000으로",IF(AND(G126&lt;&gt;"",OR(NOT(ISNUMBER(G126)),N(G126)&lt;0)),"계약 금액을 숫자로",IF(ISNA(MATCH(N126,목록_지금상태,0)),"상태를 목록에서 골라 주세요",IF(AND(OR(N126="계약",N126="공사 중",N126="완료",N126="A/S"),NOT(ISNUMBER(G126))),"계약 금액이 비었어요",IF(AND(ISNUMBER(L126),ISNUMBER(M126),M126&lt;L126),"완공이 착공보다 빨라요",IF(AND(ISNUMBER(G126),H126&gt;G126),"받은 돈이 계약보다 많아요",IF(AND(D126&lt;&gt;"",COUNTIF($D$6:$D$505,D126)&gt;1,COUNTIFS($D$6:$D$505,D126,$E$6:$E$505,E126)&gt;1),"같은 현장이 또 있어요",""))))))))))</f>
        <v/>
      </c>
      <c r="S126">
        <f>IF(A126="","",C126&amp;" "&amp;D126&amp;" "&amp;SUBSTITUTE(D126,"-","")&amp;" "&amp;E126&amp;" "&amp;F126&amp;" "&amp;P126)</f>
        <v/>
      </c>
      <c r="T126">
        <f>IF(OR(A126="",Q126&lt;&gt;"",I126="",N126="상담",N126="견적 보냄",N126="취소"),-1,IF(OR(N126="완료",N126="A/S"),1E+10,0)+N(I126)+ROW()/1E+4)</f>
        <v/>
      </c>
      <c r="U126">
        <f>IF(OR(찾기!$B$3="",A126=""),"",IF(ISNUMBER(SEARCH(TRIM(찾기!$B$3),S126)),ROW(),""))</f>
        <v/>
      </c>
    </row>
    <row r="127">
      <c r="A127" s="19">
        <f>IF(COUNTA(B127:G127,L127:P127)=0,"",ROW()-5)</f>
        <v/>
      </c>
      <c r="B127" s="20" t="n">
        <v>45939</v>
      </c>
      <c r="C127" s="21" t="inlineStr">
        <is>
          <t>윤태호</t>
        </is>
      </c>
      <c r="D127" s="21" t="inlineStr">
        <is>
          <t>010-5663-7793</t>
        </is>
      </c>
      <c r="E127" s="21" t="inlineStr">
        <is>
          <t>보람동 한빛아파트 109동</t>
        </is>
      </c>
      <c r="F127" s="21" t="inlineStr">
        <is>
          <t>주방</t>
        </is>
      </c>
      <c r="G127" s="22" t="n">
        <v>6210000</v>
      </c>
      <c r="H127" s="23">
        <f>IF(A127="","",SUMIFS(입금_금액,입금_번호,A127,입금_확인,""))</f>
        <v/>
      </c>
      <c r="I127" s="24">
        <f>IF(OR(A127="",NOT(ISNUMBER(G127)),N127="취소"),"",G127-H127)</f>
        <v/>
      </c>
      <c r="J127" s="23">
        <f>IF(A127="","",SUMIFS(지출_금액,지출_번호,A127,지출_확인,""))</f>
        <v/>
      </c>
      <c r="K127" s="23">
        <f>IF(OR(A127="",NOT(ISNUMBER(G127)),J127=0),"",G127-J127)</f>
        <v/>
      </c>
      <c r="L127" s="20" t="n">
        <v>45967</v>
      </c>
      <c r="M127" s="20" t="n">
        <v>45977</v>
      </c>
      <c r="N127" s="21" t="inlineStr">
        <is>
          <t>완료</t>
        </is>
      </c>
      <c r="O127" s="21" t="inlineStr">
        <is>
          <t>대표</t>
        </is>
      </c>
      <c r="P127" s="21" t="inlineStr">
        <is>
          <t>재방문 손님</t>
        </is>
      </c>
      <c r="Q127" s="25">
        <f>IF(A127="","",IF(AND(C127="",E127=""),"고객이나 현장을 적어 주세요",IF(NOT(ISNUMBER(B127)),"접수일을 확인하세요",IF(AND(D127&lt;&gt;"",OR(LEN(D127)&lt;12,LEN(D127)&gt;13,ISERROR(--SUBSTITUTE(D127,"-","")),LEN(SUBSTITUTE(D127,"-",""))&lt;9)),"연락처를 010-0000-0000으로",IF(AND(G127&lt;&gt;"",OR(NOT(ISNUMBER(G127)),N(G127)&lt;0)),"계약 금액을 숫자로",IF(ISNA(MATCH(N127,목록_지금상태,0)),"상태를 목록에서 골라 주세요",IF(AND(OR(N127="계약",N127="공사 중",N127="완료",N127="A/S"),NOT(ISNUMBER(G127))),"계약 금액이 비었어요",IF(AND(ISNUMBER(L127),ISNUMBER(M127),M127&lt;L127),"완공이 착공보다 빨라요",IF(AND(ISNUMBER(G127),H127&gt;G127),"받은 돈이 계약보다 많아요",IF(AND(D127&lt;&gt;"",COUNTIF($D$6:$D$505,D127)&gt;1,COUNTIFS($D$6:$D$505,D127,$E$6:$E$505,E127)&gt;1),"같은 현장이 또 있어요",""))))))))))</f>
        <v/>
      </c>
      <c r="S127">
        <f>IF(A127="","",C127&amp;" "&amp;D127&amp;" "&amp;SUBSTITUTE(D127,"-","")&amp;" "&amp;E127&amp;" "&amp;F127&amp;" "&amp;P127)</f>
        <v/>
      </c>
      <c r="T127">
        <f>IF(OR(A127="",Q127&lt;&gt;"",I127="",N127="상담",N127="견적 보냄",N127="취소"),-1,IF(OR(N127="완료",N127="A/S"),1E+10,0)+N(I127)+ROW()/1E+4)</f>
        <v/>
      </c>
      <c r="U127">
        <f>IF(OR(찾기!$B$3="",A127=""),"",IF(ISNUMBER(SEARCH(TRIM(찾기!$B$3),S127)),ROW(),""))</f>
        <v/>
      </c>
    </row>
    <row r="128">
      <c r="A128" s="19">
        <f>IF(COUNTA(B128:G128,L128:P128)=0,"",ROW()-5)</f>
        <v/>
      </c>
      <c r="B128" s="20" t="n">
        <v>45940</v>
      </c>
      <c r="C128" s="21" t="inlineStr">
        <is>
          <t>장유진</t>
        </is>
      </c>
      <c r="D128" s="21" t="inlineStr">
        <is>
          <t>010-6498-1612</t>
        </is>
      </c>
      <c r="E128" s="21" t="inlineStr">
        <is>
          <t>한솔동 숲길마을 3단지 109동</t>
        </is>
      </c>
      <c r="F128" s="21" t="inlineStr">
        <is>
          <t>도배·장판</t>
        </is>
      </c>
      <c r="G128" s="22" t="n"/>
      <c r="H128" s="23">
        <f>IF(A128="","",SUMIFS(입금_금액,입금_번호,A128,입금_확인,""))</f>
        <v/>
      </c>
      <c r="I128" s="24">
        <f>IF(OR(A128="",NOT(ISNUMBER(G128)),N128="취소"),"",G128-H128)</f>
        <v/>
      </c>
      <c r="J128" s="23">
        <f>IF(A128="","",SUMIFS(지출_금액,지출_번호,A128,지출_확인,""))</f>
        <v/>
      </c>
      <c r="K128" s="23">
        <f>IF(OR(A128="",NOT(ISNUMBER(G128)),J128=0),"",G128-J128)</f>
        <v/>
      </c>
      <c r="L128" s="20" t="n"/>
      <c r="M128" s="20" t="n"/>
      <c r="N128" s="21" t="inlineStr">
        <is>
          <t>취소</t>
        </is>
      </c>
      <c r="O128" s="21" t="inlineStr">
        <is>
          <t>대표</t>
        </is>
      </c>
      <c r="P128" s="21" t="inlineStr">
        <is>
          <t>주차 어려움</t>
        </is>
      </c>
      <c r="Q128" s="25">
        <f>IF(A128="","",IF(AND(C128="",E128=""),"고객이나 현장을 적어 주세요",IF(NOT(ISNUMBER(B128)),"접수일을 확인하세요",IF(AND(D128&lt;&gt;"",OR(LEN(D128)&lt;12,LEN(D128)&gt;13,ISERROR(--SUBSTITUTE(D128,"-","")),LEN(SUBSTITUTE(D128,"-",""))&lt;9)),"연락처를 010-0000-0000으로",IF(AND(G128&lt;&gt;"",OR(NOT(ISNUMBER(G128)),N(G128)&lt;0)),"계약 금액을 숫자로",IF(ISNA(MATCH(N128,목록_지금상태,0)),"상태를 목록에서 골라 주세요",IF(AND(OR(N128="계약",N128="공사 중",N128="완료",N128="A/S"),NOT(ISNUMBER(G128))),"계약 금액이 비었어요",IF(AND(ISNUMBER(L128),ISNUMBER(M128),M128&lt;L128),"완공이 착공보다 빨라요",IF(AND(ISNUMBER(G128),H128&gt;G128),"받은 돈이 계약보다 많아요",IF(AND(D128&lt;&gt;"",COUNTIF($D$6:$D$505,D128)&gt;1,COUNTIFS($D$6:$D$505,D128,$E$6:$E$505,E128)&gt;1),"같은 현장이 또 있어요",""))))))))))</f>
        <v/>
      </c>
      <c r="S128">
        <f>IF(A128="","",C128&amp;" "&amp;D128&amp;" "&amp;SUBSTITUTE(D128,"-","")&amp;" "&amp;E128&amp;" "&amp;F128&amp;" "&amp;P128)</f>
        <v/>
      </c>
      <c r="T128">
        <f>IF(OR(A128="",Q128&lt;&gt;"",I128="",N128="상담",N128="견적 보냄",N128="취소"),-1,IF(OR(N128="완료",N128="A/S"),1E+10,0)+N(I128)+ROW()/1E+4)</f>
        <v/>
      </c>
      <c r="U128">
        <f>IF(OR(찾기!$B$3="",A128=""),"",IF(ISNUMBER(SEARCH(TRIM(찾기!$B$3),S128)),ROW(),""))</f>
        <v/>
      </c>
    </row>
    <row r="129">
      <c r="A129" s="19">
        <f>IF(COUNTA(B129:G129,L129:P129)=0,"",ROW()-5)</f>
        <v/>
      </c>
      <c r="B129" s="20" t="n">
        <v>45944</v>
      </c>
      <c r="C129" s="21" t="inlineStr">
        <is>
          <t>임하늘</t>
        </is>
      </c>
      <c r="D129" s="21" t="inlineStr">
        <is>
          <t>010-5605-0790</t>
        </is>
      </c>
      <c r="E129" s="21" t="inlineStr">
        <is>
          <t>한솔동 누리타운 107동</t>
        </is>
      </c>
      <c r="F129" s="21" t="inlineStr">
        <is>
          <t>주방</t>
        </is>
      </c>
      <c r="G129" s="22" t="n"/>
      <c r="H129" s="23">
        <f>IF(A129="","",SUMIFS(입금_금액,입금_번호,A129,입금_확인,""))</f>
        <v/>
      </c>
      <c r="I129" s="24">
        <f>IF(OR(A129="",NOT(ISNUMBER(G129)),N129="취소"),"",G129-H129)</f>
        <v/>
      </c>
      <c r="J129" s="23">
        <f>IF(A129="","",SUMIFS(지출_금액,지출_번호,A129,지출_확인,""))</f>
        <v/>
      </c>
      <c r="K129" s="23">
        <f>IF(OR(A129="",NOT(ISNUMBER(G129)),J129=0),"",G129-J129)</f>
        <v/>
      </c>
      <c r="L129" s="20" t="n"/>
      <c r="M129" s="20" t="n"/>
      <c r="N129" s="21" t="inlineStr">
        <is>
          <t>취소</t>
        </is>
      </c>
      <c r="O129" s="21" t="inlineStr">
        <is>
          <t>김 실장</t>
        </is>
      </c>
      <c r="P129" s="21" t="inlineStr">
        <is>
          <t>주차 어려움</t>
        </is>
      </c>
      <c r="Q129" s="25">
        <f>IF(A129="","",IF(AND(C129="",E129=""),"고객이나 현장을 적어 주세요",IF(NOT(ISNUMBER(B129)),"접수일을 확인하세요",IF(AND(D129&lt;&gt;"",OR(LEN(D129)&lt;12,LEN(D129)&gt;13,ISERROR(--SUBSTITUTE(D129,"-","")),LEN(SUBSTITUTE(D129,"-",""))&lt;9)),"연락처를 010-0000-0000으로",IF(AND(G129&lt;&gt;"",OR(NOT(ISNUMBER(G129)),N(G129)&lt;0)),"계약 금액을 숫자로",IF(ISNA(MATCH(N129,목록_지금상태,0)),"상태를 목록에서 골라 주세요",IF(AND(OR(N129="계약",N129="공사 중",N129="완료",N129="A/S"),NOT(ISNUMBER(G129))),"계약 금액이 비었어요",IF(AND(ISNUMBER(L129),ISNUMBER(M129),M129&lt;L129),"완공이 착공보다 빨라요",IF(AND(ISNUMBER(G129),H129&gt;G129),"받은 돈이 계약보다 많아요",IF(AND(D129&lt;&gt;"",COUNTIF($D$6:$D$505,D129)&gt;1,COUNTIFS($D$6:$D$505,D129,$E$6:$E$505,E129)&gt;1),"같은 현장이 또 있어요",""))))))))))</f>
        <v/>
      </c>
      <c r="S129">
        <f>IF(A129="","",C129&amp;" "&amp;D129&amp;" "&amp;SUBSTITUTE(D129,"-","")&amp;" "&amp;E129&amp;" "&amp;F129&amp;" "&amp;P129)</f>
        <v/>
      </c>
      <c r="T129">
        <f>IF(OR(A129="",Q129&lt;&gt;"",I129="",N129="상담",N129="견적 보냄",N129="취소"),-1,IF(OR(N129="완료",N129="A/S"),1E+10,0)+N(I129)+ROW()/1E+4)</f>
        <v/>
      </c>
      <c r="U129">
        <f>IF(OR(찾기!$B$3="",A129=""),"",IF(ISNUMBER(SEARCH(TRIM(찾기!$B$3),S129)),ROW(),""))</f>
        <v/>
      </c>
    </row>
    <row r="130">
      <c r="A130" s="19">
        <f>IF(COUNTA(B130:G130,L130:P130)=0,"",ROW()-5)</f>
        <v/>
      </c>
      <c r="B130" s="20" t="n">
        <v>45946</v>
      </c>
      <c r="C130" s="21" t="inlineStr">
        <is>
          <t>김지훈</t>
        </is>
      </c>
      <c r="D130" s="21" t="inlineStr">
        <is>
          <t>010-8248-4054</t>
        </is>
      </c>
      <c r="E130" s="21" t="inlineStr">
        <is>
          <t>새롬동 누리타운 106동</t>
        </is>
      </c>
      <c r="F130" s="21" t="inlineStr">
        <is>
          <t>창호</t>
        </is>
      </c>
      <c r="G130" s="22" t="n">
        <v>4750000</v>
      </c>
      <c r="H130" s="23">
        <f>IF(A130="","",SUMIFS(입금_금액,입금_번호,A130,입금_확인,""))</f>
        <v/>
      </c>
      <c r="I130" s="24">
        <f>IF(OR(A130="",NOT(ISNUMBER(G130)),N130="취소"),"",G130-H130)</f>
        <v/>
      </c>
      <c r="J130" s="23">
        <f>IF(A130="","",SUMIFS(지출_금액,지출_번호,A130,지출_확인,""))</f>
        <v/>
      </c>
      <c r="K130" s="23">
        <f>IF(OR(A130="",NOT(ISNUMBER(G130)),J130=0),"",G130-J130)</f>
        <v/>
      </c>
      <c r="L130" s="20" t="n">
        <v>45963</v>
      </c>
      <c r="M130" s="20" t="n">
        <v>45966</v>
      </c>
      <c r="N130" s="21" t="inlineStr">
        <is>
          <t>완료</t>
        </is>
      </c>
      <c r="O130" s="21" t="inlineStr">
        <is>
          <t>박 팀장</t>
        </is>
      </c>
      <c r="P130" s="21" t="inlineStr">
        <is>
          <t>엘리베이터 예약 필요</t>
        </is>
      </c>
      <c r="Q130" s="25">
        <f>IF(A130="","",IF(AND(C130="",E130=""),"고객이나 현장을 적어 주세요",IF(NOT(ISNUMBER(B130)),"접수일을 확인하세요",IF(AND(D130&lt;&gt;"",OR(LEN(D130)&lt;12,LEN(D130)&gt;13,ISERROR(--SUBSTITUTE(D130,"-","")),LEN(SUBSTITUTE(D130,"-",""))&lt;9)),"연락처를 010-0000-0000으로",IF(AND(G130&lt;&gt;"",OR(NOT(ISNUMBER(G130)),N(G130)&lt;0)),"계약 금액을 숫자로",IF(ISNA(MATCH(N130,목록_지금상태,0)),"상태를 목록에서 골라 주세요",IF(AND(OR(N130="계약",N130="공사 중",N130="완료",N130="A/S"),NOT(ISNUMBER(G130))),"계약 금액이 비었어요",IF(AND(ISNUMBER(L130),ISNUMBER(M130),M130&lt;L130),"완공이 착공보다 빨라요",IF(AND(ISNUMBER(G130),H130&gt;G130),"받은 돈이 계약보다 많아요",IF(AND(D130&lt;&gt;"",COUNTIF($D$6:$D$505,D130)&gt;1,COUNTIFS($D$6:$D$505,D130,$E$6:$E$505,E130)&gt;1),"같은 현장이 또 있어요",""))))))))))</f>
        <v/>
      </c>
      <c r="S130">
        <f>IF(A130="","",C130&amp;" "&amp;D130&amp;" "&amp;SUBSTITUTE(D130,"-","")&amp;" "&amp;E130&amp;" "&amp;F130&amp;" "&amp;P130)</f>
        <v/>
      </c>
      <c r="T130">
        <f>IF(OR(A130="",Q130&lt;&gt;"",I130="",N130="상담",N130="견적 보냄",N130="취소"),-1,IF(OR(N130="완료",N130="A/S"),1E+10,0)+N(I130)+ROW()/1E+4)</f>
        <v/>
      </c>
      <c r="U130">
        <f>IF(OR(찾기!$B$3="",A130=""),"",IF(ISNUMBER(SEARCH(TRIM(찾기!$B$3),S130)),ROW(),""))</f>
        <v/>
      </c>
    </row>
    <row r="131">
      <c r="A131" s="19">
        <f>IF(COUNTA(B131:G131,L131:P131)=0,"",ROW()-5)</f>
        <v/>
      </c>
      <c r="B131" s="20" t="n">
        <v>45948</v>
      </c>
      <c r="C131" s="21" t="inlineStr">
        <is>
          <t>조은지</t>
        </is>
      </c>
      <c r="D131" s="21" t="inlineStr">
        <is>
          <t>010-7745-5885</t>
        </is>
      </c>
      <c r="E131" s="21" t="inlineStr">
        <is>
          <t>다정동 새봄빌라 106동</t>
        </is>
      </c>
      <c r="F131" s="21" t="inlineStr">
        <is>
          <t>전체 리모델링</t>
        </is>
      </c>
      <c r="G131" s="22" t="n"/>
      <c r="H131" s="23">
        <f>IF(A131="","",SUMIFS(입금_금액,입금_번호,A131,입금_확인,""))</f>
        <v/>
      </c>
      <c r="I131" s="24">
        <f>IF(OR(A131="",NOT(ISNUMBER(G131)),N131="취소"),"",G131-H131)</f>
        <v/>
      </c>
      <c r="J131" s="23">
        <f>IF(A131="","",SUMIFS(지출_금액,지출_번호,A131,지출_확인,""))</f>
        <v/>
      </c>
      <c r="K131" s="23">
        <f>IF(OR(A131="",NOT(ISNUMBER(G131)),J131=0),"",G131-J131)</f>
        <v/>
      </c>
      <c r="L131" s="20" t="n"/>
      <c r="M131" s="20" t="n"/>
      <c r="N131" s="21" t="inlineStr">
        <is>
          <t>상담</t>
        </is>
      </c>
      <c r="O131" s="21" t="inlineStr">
        <is>
          <t>김 실장</t>
        </is>
      </c>
      <c r="P131" s="21" t="inlineStr">
        <is>
          <t>오전 공사만 가능</t>
        </is>
      </c>
      <c r="Q131" s="25">
        <f>IF(A131="","",IF(AND(C131="",E131=""),"고객이나 현장을 적어 주세요",IF(NOT(ISNUMBER(B131)),"접수일을 확인하세요",IF(AND(D131&lt;&gt;"",OR(LEN(D131)&lt;12,LEN(D131)&gt;13,ISERROR(--SUBSTITUTE(D131,"-","")),LEN(SUBSTITUTE(D131,"-",""))&lt;9)),"연락처를 010-0000-0000으로",IF(AND(G131&lt;&gt;"",OR(NOT(ISNUMBER(G131)),N(G131)&lt;0)),"계약 금액을 숫자로",IF(ISNA(MATCH(N131,목록_지금상태,0)),"상태를 목록에서 골라 주세요",IF(AND(OR(N131="계약",N131="공사 중",N131="완료",N131="A/S"),NOT(ISNUMBER(G131))),"계약 금액이 비었어요",IF(AND(ISNUMBER(L131),ISNUMBER(M131),M131&lt;L131),"완공이 착공보다 빨라요",IF(AND(ISNUMBER(G131),H131&gt;G131),"받은 돈이 계약보다 많아요",IF(AND(D131&lt;&gt;"",COUNTIF($D$6:$D$505,D131)&gt;1,COUNTIFS($D$6:$D$505,D131,$E$6:$E$505,E131)&gt;1),"같은 현장이 또 있어요",""))))))))))</f>
        <v/>
      </c>
      <c r="S131">
        <f>IF(A131="","",C131&amp;" "&amp;D131&amp;" "&amp;SUBSTITUTE(D131,"-","")&amp;" "&amp;E131&amp;" "&amp;F131&amp;" "&amp;P131)</f>
        <v/>
      </c>
      <c r="T131">
        <f>IF(OR(A131="",Q131&lt;&gt;"",I131="",N131="상담",N131="견적 보냄",N131="취소"),-1,IF(OR(N131="완료",N131="A/S"),1E+10,0)+N(I131)+ROW()/1E+4)</f>
        <v/>
      </c>
      <c r="U131">
        <f>IF(OR(찾기!$B$3="",A131=""),"",IF(ISNUMBER(SEARCH(TRIM(찾기!$B$3),S131)),ROW(),""))</f>
        <v/>
      </c>
    </row>
    <row r="132">
      <c r="A132" s="19">
        <f>IF(COUNTA(B132:G132,L132:P132)=0,"",ROW()-5)</f>
        <v/>
      </c>
      <c r="B132" s="20" t="n">
        <v>45949</v>
      </c>
      <c r="C132" s="21" t="inlineStr">
        <is>
          <t>권정민</t>
        </is>
      </c>
      <c r="D132" s="21" t="inlineStr">
        <is>
          <t>010-2114-6944</t>
        </is>
      </c>
      <c r="E132" s="21" t="inlineStr">
        <is>
          <t>새롬동 숲길마을 3단지 108동</t>
        </is>
      </c>
      <c r="F132" s="21" t="inlineStr">
        <is>
          <t>욕실</t>
        </is>
      </c>
      <c r="G132" s="22" t="n">
        <v>6480000</v>
      </c>
      <c r="H132" s="23">
        <f>IF(A132="","",SUMIFS(입금_금액,입금_번호,A132,입금_확인,""))</f>
        <v/>
      </c>
      <c r="I132" s="24">
        <f>IF(OR(A132="",NOT(ISNUMBER(G132)),N132="취소"),"",G132-H132)</f>
        <v/>
      </c>
      <c r="J132" s="23">
        <f>IF(A132="","",SUMIFS(지출_금액,지출_번호,A132,지출_확인,""))</f>
        <v/>
      </c>
      <c r="K132" s="23">
        <f>IF(OR(A132="",NOT(ISNUMBER(G132)),J132=0),"",G132-J132)</f>
        <v/>
      </c>
      <c r="L132" s="20" t="n">
        <v>45960</v>
      </c>
      <c r="M132" s="20" t="n">
        <v>45967</v>
      </c>
      <c r="N132" s="21" t="inlineStr">
        <is>
          <t>완료</t>
        </is>
      </c>
      <c r="O132" s="21" t="inlineStr">
        <is>
          <t>대표</t>
        </is>
      </c>
      <c r="P132" s="21" t="n"/>
      <c r="Q132" s="25">
        <f>IF(A132="","",IF(AND(C132="",E132=""),"고객이나 현장을 적어 주세요",IF(NOT(ISNUMBER(B132)),"접수일을 확인하세요",IF(AND(D132&lt;&gt;"",OR(LEN(D132)&lt;12,LEN(D132)&gt;13,ISERROR(--SUBSTITUTE(D132,"-","")),LEN(SUBSTITUTE(D132,"-",""))&lt;9)),"연락처를 010-0000-0000으로",IF(AND(G132&lt;&gt;"",OR(NOT(ISNUMBER(G132)),N(G132)&lt;0)),"계약 금액을 숫자로",IF(ISNA(MATCH(N132,목록_지금상태,0)),"상태를 목록에서 골라 주세요",IF(AND(OR(N132="계약",N132="공사 중",N132="완료",N132="A/S"),NOT(ISNUMBER(G132))),"계약 금액이 비었어요",IF(AND(ISNUMBER(L132),ISNUMBER(M132),M132&lt;L132),"완공이 착공보다 빨라요",IF(AND(ISNUMBER(G132),H132&gt;G132),"받은 돈이 계약보다 많아요",IF(AND(D132&lt;&gt;"",COUNTIF($D$6:$D$505,D132)&gt;1,COUNTIFS($D$6:$D$505,D132,$E$6:$E$505,E132)&gt;1),"같은 현장이 또 있어요",""))))))))))</f>
        <v/>
      </c>
      <c r="S132">
        <f>IF(A132="","",C132&amp;" "&amp;D132&amp;" "&amp;SUBSTITUTE(D132,"-","")&amp;" "&amp;E132&amp;" "&amp;F132&amp;" "&amp;P132)</f>
        <v/>
      </c>
      <c r="T132">
        <f>IF(OR(A132="",Q132&lt;&gt;"",I132="",N132="상담",N132="견적 보냄",N132="취소"),-1,IF(OR(N132="완료",N132="A/S"),1E+10,0)+N(I132)+ROW()/1E+4)</f>
        <v/>
      </c>
      <c r="U132">
        <f>IF(OR(찾기!$B$3="",A132=""),"",IF(ISNUMBER(SEARCH(TRIM(찾기!$B$3),S132)),ROW(),""))</f>
        <v/>
      </c>
    </row>
    <row r="133">
      <c r="A133" s="19">
        <f>IF(COUNTA(B133:G133,L133:P133)=0,"",ROW()-5)</f>
        <v/>
      </c>
      <c r="B133" s="20" t="n">
        <v>45951</v>
      </c>
      <c r="C133" s="21" t="inlineStr">
        <is>
          <t>홍하늘</t>
        </is>
      </c>
      <c r="D133" s="21" t="inlineStr">
        <is>
          <t>010-9976-6277</t>
        </is>
      </c>
      <c r="E133" s="21" t="inlineStr">
        <is>
          <t>보람동 단독주택</t>
        </is>
      </c>
      <c r="F133" s="21" t="inlineStr">
        <is>
          <t>도배·장판</t>
        </is>
      </c>
      <c r="G133" s="22" t="n"/>
      <c r="H133" s="23">
        <f>IF(A133="","",SUMIFS(입금_금액,입금_번호,A133,입금_확인,""))</f>
        <v/>
      </c>
      <c r="I133" s="24">
        <f>IF(OR(A133="",NOT(ISNUMBER(G133)),N133="취소"),"",G133-H133)</f>
        <v/>
      </c>
      <c r="J133" s="23">
        <f>IF(A133="","",SUMIFS(지출_금액,지출_번호,A133,지출_확인,""))</f>
        <v/>
      </c>
      <c r="K133" s="23">
        <f>IF(OR(A133="",NOT(ISNUMBER(G133)),J133=0),"",G133-J133)</f>
        <v/>
      </c>
      <c r="L133" s="20" t="n"/>
      <c r="M133" s="20" t="n"/>
      <c r="N133" s="21" t="inlineStr">
        <is>
          <t>취소</t>
        </is>
      </c>
      <c r="O133" s="21" t="inlineStr">
        <is>
          <t>김 실장</t>
        </is>
      </c>
      <c r="P133" s="21" t="inlineStr">
        <is>
          <t>지인 소개</t>
        </is>
      </c>
      <c r="Q133" s="25">
        <f>IF(A133="","",IF(AND(C133="",E133=""),"고객이나 현장을 적어 주세요",IF(NOT(ISNUMBER(B133)),"접수일을 확인하세요",IF(AND(D133&lt;&gt;"",OR(LEN(D133)&lt;12,LEN(D133)&gt;13,ISERROR(--SUBSTITUTE(D133,"-","")),LEN(SUBSTITUTE(D133,"-",""))&lt;9)),"연락처를 010-0000-0000으로",IF(AND(G133&lt;&gt;"",OR(NOT(ISNUMBER(G133)),N(G133)&lt;0)),"계약 금액을 숫자로",IF(ISNA(MATCH(N133,목록_지금상태,0)),"상태를 목록에서 골라 주세요",IF(AND(OR(N133="계약",N133="공사 중",N133="완료",N133="A/S"),NOT(ISNUMBER(G133))),"계약 금액이 비었어요",IF(AND(ISNUMBER(L133),ISNUMBER(M133),M133&lt;L133),"완공이 착공보다 빨라요",IF(AND(ISNUMBER(G133),H133&gt;G133),"받은 돈이 계약보다 많아요",IF(AND(D133&lt;&gt;"",COUNTIF($D$6:$D$505,D133)&gt;1,COUNTIFS($D$6:$D$505,D133,$E$6:$E$505,E133)&gt;1),"같은 현장이 또 있어요",""))))))))))</f>
        <v/>
      </c>
      <c r="S133">
        <f>IF(A133="","",C133&amp;" "&amp;D133&amp;" "&amp;SUBSTITUTE(D133,"-","")&amp;" "&amp;E133&amp;" "&amp;F133&amp;" "&amp;P133)</f>
        <v/>
      </c>
      <c r="T133">
        <f>IF(OR(A133="",Q133&lt;&gt;"",I133="",N133="상담",N133="견적 보냄",N133="취소"),-1,IF(OR(N133="완료",N133="A/S"),1E+10,0)+N(I133)+ROW()/1E+4)</f>
        <v/>
      </c>
      <c r="U133">
        <f>IF(OR(찾기!$B$3="",A133=""),"",IF(ISNUMBER(SEARCH(TRIM(찾기!$B$3),S133)),ROW(),""))</f>
        <v/>
      </c>
    </row>
    <row r="134">
      <c r="A134" s="19">
        <f>IF(COUNTA(B134:G134,L134:P134)=0,"",ROW()-5)</f>
        <v/>
      </c>
      <c r="B134" s="20" t="n">
        <v>45952</v>
      </c>
      <c r="C134" s="21" t="inlineStr">
        <is>
          <t>안서현</t>
        </is>
      </c>
      <c r="D134" s="21" t="inlineStr">
        <is>
          <t>010-3123-6804</t>
        </is>
      </c>
      <c r="E134" s="21" t="inlineStr">
        <is>
          <t>보람동 새봄빌라 114동</t>
        </is>
      </c>
      <c r="F134" s="21" t="inlineStr">
        <is>
          <t>도배·장판</t>
        </is>
      </c>
      <c r="G134" s="22" t="n">
        <v>2880000</v>
      </c>
      <c r="H134" s="23">
        <f>IF(A134="","",SUMIFS(입금_금액,입금_번호,A134,입금_확인,""))</f>
        <v/>
      </c>
      <c r="I134" s="24">
        <f>IF(OR(A134="",NOT(ISNUMBER(G134)),N134="취소"),"",G134-H134)</f>
        <v/>
      </c>
      <c r="J134" s="23">
        <f>IF(A134="","",SUMIFS(지출_금액,지출_번호,A134,지출_확인,""))</f>
        <v/>
      </c>
      <c r="K134" s="23">
        <f>IF(OR(A134="",NOT(ISNUMBER(G134)),J134=0),"",G134-J134)</f>
        <v/>
      </c>
      <c r="L134" s="20" t="n">
        <v>45961</v>
      </c>
      <c r="M134" s="20" t="n">
        <v>45966</v>
      </c>
      <c r="N134" s="21" t="inlineStr">
        <is>
          <t>완료</t>
        </is>
      </c>
      <c r="O134" s="21" t="inlineStr">
        <is>
          <t>박 팀장</t>
        </is>
      </c>
      <c r="P134" s="21" t="inlineStr">
        <is>
          <t>지인 소개</t>
        </is>
      </c>
      <c r="Q134" s="25">
        <f>IF(A134="","",IF(AND(C134="",E134=""),"고객이나 현장을 적어 주세요",IF(NOT(ISNUMBER(B134)),"접수일을 확인하세요",IF(AND(D134&lt;&gt;"",OR(LEN(D134)&lt;12,LEN(D134)&gt;13,ISERROR(--SUBSTITUTE(D134,"-","")),LEN(SUBSTITUTE(D134,"-",""))&lt;9)),"연락처를 010-0000-0000으로",IF(AND(G134&lt;&gt;"",OR(NOT(ISNUMBER(G134)),N(G134)&lt;0)),"계약 금액을 숫자로",IF(ISNA(MATCH(N134,목록_지금상태,0)),"상태를 목록에서 골라 주세요",IF(AND(OR(N134="계약",N134="공사 중",N134="완료",N134="A/S"),NOT(ISNUMBER(G134))),"계약 금액이 비었어요",IF(AND(ISNUMBER(L134),ISNUMBER(M134),M134&lt;L134),"완공이 착공보다 빨라요",IF(AND(ISNUMBER(G134),H134&gt;G134),"받은 돈이 계약보다 많아요",IF(AND(D134&lt;&gt;"",COUNTIF($D$6:$D$505,D134)&gt;1,COUNTIFS($D$6:$D$505,D134,$E$6:$E$505,E134)&gt;1),"같은 현장이 또 있어요",""))))))))))</f>
        <v/>
      </c>
      <c r="S134">
        <f>IF(A134="","",C134&amp;" "&amp;D134&amp;" "&amp;SUBSTITUTE(D134,"-","")&amp;" "&amp;E134&amp;" "&amp;F134&amp;" "&amp;P134)</f>
        <v/>
      </c>
      <c r="T134">
        <f>IF(OR(A134="",Q134&lt;&gt;"",I134="",N134="상담",N134="견적 보냄",N134="취소"),-1,IF(OR(N134="완료",N134="A/S"),1E+10,0)+N(I134)+ROW()/1E+4)</f>
        <v/>
      </c>
      <c r="U134">
        <f>IF(OR(찾기!$B$3="",A134=""),"",IF(ISNUMBER(SEARCH(TRIM(찾기!$B$3),S134)),ROW(),""))</f>
        <v/>
      </c>
    </row>
    <row r="135">
      <c r="A135" s="19">
        <f>IF(COUNTA(B135:G135,L135:P135)=0,"",ROW()-5)</f>
        <v/>
      </c>
      <c r="B135" s="20" t="n">
        <v>45953</v>
      </c>
      <c r="C135" s="21" t="inlineStr">
        <is>
          <t>박미경</t>
        </is>
      </c>
      <c r="D135" s="21" t="inlineStr">
        <is>
          <t>010-4039-9422</t>
        </is>
      </c>
      <c r="E135" s="21" t="inlineStr">
        <is>
          <t>새롬동 단독주택</t>
        </is>
      </c>
      <c r="F135" s="21" t="inlineStr">
        <is>
          <t>주방</t>
        </is>
      </c>
      <c r="G135" s="22" t="n"/>
      <c r="H135" s="23">
        <f>IF(A135="","",SUMIFS(입금_금액,입금_번호,A135,입금_확인,""))</f>
        <v/>
      </c>
      <c r="I135" s="24">
        <f>IF(OR(A135="",NOT(ISNUMBER(G135)),N135="취소"),"",G135-H135)</f>
        <v/>
      </c>
      <c r="J135" s="23">
        <f>IF(A135="","",SUMIFS(지출_금액,지출_번호,A135,지출_확인,""))</f>
        <v/>
      </c>
      <c r="K135" s="23">
        <f>IF(OR(A135="",NOT(ISNUMBER(G135)),J135=0),"",G135-J135)</f>
        <v/>
      </c>
      <c r="L135" s="20" t="n"/>
      <c r="M135" s="20" t="n"/>
      <c r="N135" s="21" t="inlineStr">
        <is>
          <t>상담</t>
        </is>
      </c>
      <c r="O135" s="21" t="inlineStr">
        <is>
          <t>김 실장</t>
        </is>
      </c>
      <c r="P135" s="21" t="inlineStr">
        <is>
          <t>강아지 있음</t>
        </is>
      </c>
      <c r="Q135" s="25">
        <f>IF(A135="","",IF(AND(C135="",E135=""),"고객이나 현장을 적어 주세요",IF(NOT(ISNUMBER(B135)),"접수일을 확인하세요",IF(AND(D135&lt;&gt;"",OR(LEN(D135)&lt;12,LEN(D135)&gt;13,ISERROR(--SUBSTITUTE(D135,"-","")),LEN(SUBSTITUTE(D135,"-",""))&lt;9)),"연락처를 010-0000-0000으로",IF(AND(G135&lt;&gt;"",OR(NOT(ISNUMBER(G135)),N(G135)&lt;0)),"계약 금액을 숫자로",IF(ISNA(MATCH(N135,목록_지금상태,0)),"상태를 목록에서 골라 주세요",IF(AND(OR(N135="계약",N135="공사 중",N135="완료",N135="A/S"),NOT(ISNUMBER(G135))),"계약 금액이 비었어요",IF(AND(ISNUMBER(L135),ISNUMBER(M135),M135&lt;L135),"완공이 착공보다 빨라요",IF(AND(ISNUMBER(G135),H135&gt;G135),"받은 돈이 계약보다 많아요",IF(AND(D135&lt;&gt;"",COUNTIF($D$6:$D$505,D135)&gt;1,COUNTIFS($D$6:$D$505,D135,$E$6:$E$505,E135)&gt;1),"같은 현장이 또 있어요",""))))))))))</f>
        <v/>
      </c>
      <c r="S135">
        <f>IF(A135="","",C135&amp;" "&amp;D135&amp;" "&amp;SUBSTITUTE(D135,"-","")&amp;" "&amp;E135&amp;" "&amp;F135&amp;" "&amp;P135)</f>
        <v/>
      </c>
      <c r="T135">
        <f>IF(OR(A135="",Q135&lt;&gt;"",I135="",N135="상담",N135="견적 보냄",N135="취소"),-1,IF(OR(N135="완료",N135="A/S"),1E+10,0)+N(I135)+ROW()/1E+4)</f>
        <v/>
      </c>
      <c r="U135">
        <f>IF(OR(찾기!$B$3="",A135=""),"",IF(ISNUMBER(SEARCH(TRIM(찾기!$B$3),S135)),ROW(),""))</f>
        <v/>
      </c>
    </row>
    <row r="136">
      <c r="A136" s="19">
        <f>IF(COUNTA(B136:G136,L136:P136)=0,"",ROW()-5)</f>
        <v/>
      </c>
      <c r="B136" s="20" t="n">
        <v>45955</v>
      </c>
      <c r="C136" s="21" t="inlineStr">
        <is>
          <t>오상철</t>
        </is>
      </c>
      <c r="D136" s="21" t="inlineStr">
        <is>
          <t>010-3543-9321</t>
        </is>
      </c>
      <c r="E136" s="21" t="inlineStr">
        <is>
          <t>가람동 강변힐 2차 115동</t>
        </is>
      </c>
      <c r="F136" s="21" t="inlineStr">
        <is>
          <t>욕실</t>
        </is>
      </c>
      <c r="G136" s="22" t="n">
        <v>8720000</v>
      </c>
      <c r="H136" s="23">
        <f>IF(A136="","",SUMIFS(입금_금액,입금_번호,A136,입금_확인,""))</f>
        <v/>
      </c>
      <c r="I136" s="24">
        <f>IF(OR(A136="",NOT(ISNUMBER(G136)),N136="취소"),"",G136-H136)</f>
        <v/>
      </c>
      <c r="J136" s="23">
        <f>IF(A136="","",SUMIFS(지출_금액,지출_번호,A136,지출_확인,""))</f>
        <v/>
      </c>
      <c r="K136" s="23">
        <f>IF(OR(A136="",NOT(ISNUMBER(G136)),J136=0),"",G136-J136)</f>
        <v/>
      </c>
      <c r="L136" s="20" t="n">
        <v>45980</v>
      </c>
      <c r="M136" s="20" t="n">
        <v>45987</v>
      </c>
      <c r="N136" s="21" t="inlineStr">
        <is>
          <t>완료</t>
        </is>
      </c>
      <c r="O136" s="21" t="inlineStr">
        <is>
          <t>대표</t>
        </is>
      </c>
      <c r="P136" s="21" t="inlineStr">
        <is>
          <t>오전 공사만 가능</t>
        </is>
      </c>
      <c r="Q136" s="25">
        <f>IF(A136="","",IF(AND(C136="",E136=""),"고객이나 현장을 적어 주세요",IF(NOT(ISNUMBER(B136)),"접수일을 확인하세요",IF(AND(D136&lt;&gt;"",OR(LEN(D136)&lt;12,LEN(D136)&gt;13,ISERROR(--SUBSTITUTE(D136,"-","")),LEN(SUBSTITUTE(D136,"-",""))&lt;9)),"연락처를 010-0000-0000으로",IF(AND(G136&lt;&gt;"",OR(NOT(ISNUMBER(G136)),N(G136)&lt;0)),"계약 금액을 숫자로",IF(ISNA(MATCH(N136,목록_지금상태,0)),"상태를 목록에서 골라 주세요",IF(AND(OR(N136="계약",N136="공사 중",N136="완료",N136="A/S"),NOT(ISNUMBER(G136))),"계약 금액이 비었어요",IF(AND(ISNUMBER(L136),ISNUMBER(M136),M136&lt;L136),"완공이 착공보다 빨라요",IF(AND(ISNUMBER(G136),H136&gt;G136),"받은 돈이 계약보다 많아요",IF(AND(D136&lt;&gt;"",COUNTIF($D$6:$D$505,D136)&gt;1,COUNTIFS($D$6:$D$505,D136,$E$6:$E$505,E136)&gt;1),"같은 현장이 또 있어요",""))))))))))</f>
        <v/>
      </c>
      <c r="S136">
        <f>IF(A136="","",C136&amp;" "&amp;D136&amp;" "&amp;SUBSTITUTE(D136,"-","")&amp;" "&amp;E136&amp;" "&amp;F136&amp;" "&amp;P136)</f>
        <v/>
      </c>
      <c r="T136">
        <f>IF(OR(A136="",Q136&lt;&gt;"",I136="",N136="상담",N136="견적 보냄",N136="취소"),-1,IF(OR(N136="완료",N136="A/S"),1E+10,0)+N(I136)+ROW()/1E+4)</f>
        <v/>
      </c>
      <c r="U136">
        <f>IF(OR(찾기!$B$3="",A136=""),"",IF(ISNUMBER(SEARCH(TRIM(찾기!$B$3),S136)),ROW(),""))</f>
        <v/>
      </c>
    </row>
    <row r="137">
      <c r="A137" s="19">
        <f>IF(COUNTA(B137:G137,L137:P137)=0,"",ROW()-5)</f>
        <v/>
      </c>
      <c r="B137" s="20" t="n">
        <v>45957</v>
      </c>
      <c r="C137" s="21" t="inlineStr">
        <is>
          <t>류혜원</t>
        </is>
      </c>
      <c r="D137" s="21" t="inlineStr">
        <is>
          <t>010-8723-6367</t>
        </is>
      </c>
      <c r="E137" s="21" t="inlineStr">
        <is>
          <t>가람동 한빛아파트 115동</t>
        </is>
      </c>
      <c r="F137" s="21" t="inlineStr">
        <is>
          <t>욕실</t>
        </is>
      </c>
      <c r="G137" s="22" t="n"/>
      <c r="H137" s="23">
        <f>IF(A137="","",SUMIFS(입금_금액,입금_번호,A137,입금_확인,""))</f>
        <v/>
      </c>
      <c r="I137" s="24">
        <f>IF(OR(A137="",NOT(ISNUMBER(G137)),N137="취소"),"",G137-H137)</f>
        <v/>
      </c>
      <c r="J137" s="23">
        <f>IF(A137="","",SUMIFS(지출_금액,지출_번호,A137,지출_확인,""))</f>
        <v/>
      </c>
      <c r="K137" s="23">
        <f>IF(OR(A137="",NOT(ISNUMBER(G137)),J137=0),"",G137-J137)</f>
        <v/>
      </c>
      <c r="L137" s="20" t="n"/>
      <c r="M137" s="20" t="n"/>
      <c r="N137" s="21" t="inlineStr">
        <is>
          <t>취소</t>
        </is>
      </c>
      <c r="O137" s="21" t="inlineStr">
        <is>
          <t>대표</t>
        </is>
      </c>
      <c r="P137" s="21" t="inlineStr">
        <is>
          <t>엘리베이터 예약 필요</t>
        </is>
      </c>
      <c r="Q137" s="25">
        <f>IF(A137="","",IF(AND(C137="",E137=""),"고객이나 현장을 적어 주세요",IF(NOT(ISNUMBER(B137)),"접수일을 확인하세요",IF(AND(D137&lt;&gt;"",OR(LEN(D137)&lt;12,LEN(D137)&gt;13,ISERROR(--SUBSTITUTE(D137,"-","")),LEN(SUBSTITUTE(D137,"-",""))&lt;9)),"연락처를 010-0000-0000으로",IF(AND(G137&lt;&gt;"",OR(NOT(ISNUMBER(G137)),N(G137)&lt;0)),"계약 금액을 숫자로",IF(ISNA(MATCH(N137,목록_지금상태,0)),"상태를 목록에서 골라 주세요",IF(AND(OR(N137="계약",N137="공사 중",N137="완료",N137="A/S"),NOT(ISNUMBER(G137))),"계약 금액이 비었어요",IF(AND(ISNUMBER(L137),ISNUMBER(M137),M137&lt;L137),"완공이 착공보다 빨라요",IF(AND(ISNUMBER(G137),H137&gt;G137),"받은 돈이 계약보다 많아요",IF(AND(D137&lt;&gt;"",COUNTIF($D$6:$D$505,D137)&gt;1,COUNTIFS($D$6:$D$505,D137,$E$6:$E$505,E137)&gt;1),"같은 현장이 또 있어요",""))))))))))</f>
        <v/>
      </c>
      <c r="S137">
        <f>IF(A137="","",C137&amp;" "&amp;D137&amp;" "&amp;SUBSTITUTE(D137,"-","")&amp;" "&amp;E137&amp;" "&amp;F137&amp;" "&amp;P137)</f>
        <v/>
      </c>
      <c r="T137">
        <f>IF(OR(A137="",Q137&lt;&gt;"",I137="",N137="상담",N137="견적 보냄",N137="취소"),-1,IF(OR(N137="완료",N137="A/S"),1E+10,0)+N(I137)+ROW()/1E+4)</f>
        <v/>
      </c>
      <c r="U137">
        <f>IF(OR(찾기!$B$3="",A137=""),"",IF(ISNUMBER(SEARCH(TRIM(찾기!$B$3),S137)),ROW(),""))</f>
        <v/>
      </c>
    </row>
    <row r="138">
      <c r="A138" s="19">
        <f>IF(COUNTA(B138:G138,L138:P138)=0,"",ROW()-5)</f>
        <v/>
      </c>
      <c r="B138" s="20" t="n">
        <v>45957</v>
      </c>
      <c r="C138" s="21" t="inlineStr">
        <is>
          <t>임태호</t>
        </is>
      </c>
      <c r="D138" s="21" t="inlineStr">
        <is>
          <t>010-7577-3402</t>
        </is>
      </c>
      <c r="E138" s="21" t="inlineStr">
        <is>
          <t>새롬동 솔내아파트 110동</t>
        </is>
      </c>
      <c r="F138" s="21" t="inlineStr">
        <is>
          <t>욕실</t>
        </is>
      </c>
      <c r="G138" s="22" t="n">
        <v>9330000</v>
      </c>
      <c r="H138" s="23">
        <f>IF(A138="","",SUMIFS(입금_금액,입금_번호,A138,입금_확인,""))</f>
        <v/>
      </c>
      <c r="I138" s="24">
        <f>IF(OR(A138="",NOT(ISNUMBER(G138)),N138="취소"),"",G138-H138)</f>
        <v/>
      </c>
      <c r="J138" s="23">
        <f>IF(A138="","",SUMIFS(지출_금액,지출_번호,A138,지출_확인,""))</f>
        <v/>
      </c>
      <c r="K138" s="23">
        <f>IF(OR(A138="",NOT(ISNUMBER(G138)),J138=0),"",G138-J138)</f>
        <v/>
      </c>
      <c r="L138" s="20" t="n">
        <v>45987</v>
      </c>
      <c r="M138" s="20" t="n">
        <v>45994</v>
      </c>
      <c r="N138" s="21" t="inlineStr">
        <is>
          <t>완료</t>
        </is>
      </c>
      <c r="O138" s="21" t="inlineStr">
        <is>
          <t>대표</t>
        </is>
      </c>
      <c r="P138" s="21" t="inlineStr">
        <is>
          <t>재방문 손님</t>
        </is>
      </c>
      <c r="Q138" s="25">
        <f>IF(A138="","",IF(AND(C138="",E138=""),"고객이나 현장을 적어 주세요",IF(NOT(ISNUMBER(B138)),"접수일을 확인하세요",IF(AND(D138&lt;&gt;"",OR(LEN(D138)&lt;12,LEN(D138)&gt;13,ISERROR(--SUBSTITUTE(D138,"-","")),LEN(SUBSTITUTE(D138,"-",""))&lt;9)),"연락처를 010-0000-0000으로",IF(AND(G138&lt;&gt;"",OR(NOT(ISNUMBER(G138)),N(G138)&lt;0)),"계약 금액을 숫자로",IF(ISNA(MATCH(N138,목록_지금상태,0)),"상태를 목록에서 골라 주세요",IF(AND(OR(N138="계약",N138="공사 중",N138="완료",N138="A/S"),NOT(ISNUMBER(G138))),"계약 금액이 비었어요",IF(AND(ISNUMBER(L138),ISNUMBER(M138),M138&lt;L138),"완공이 착공보다 빨라요",IF(AND(ISNUMBER(G138),H138&gt;G138),"받은 돈이 계약보다 많아요",IF(AND(D138&lt;&gt;"",COUNTIF($D$6:$D$505,D138)&gt;1,COUNTIFS($D$6:$D$505,D138,$E$6:$E$505,E138)&gt;1),"같은 현장이 또 있어요",""))))))))))</f>
        <v/>
      </c>
      <c r="S138">
        <f>IF(A138="","",C138&amp;" "&amp;D138&amp;" "&amp;SUBSTITUTE(D138,"-","")&amp;" "&amp;E138&amp;" "&amp;F138&amp;" "&amp;P138)</f>
        <v/>
      </c>
      <c r="T138">
        <f>IF(OR(A138="",Q138&lt;&gt;"",I138="",N138="상담",N138="견적 보냄",N138="취소"),-1,IF(OR(N138="완료",N138="A/S"),1E+10,0)+N(I138)+ROW()/1E+4)</f>
        <v/>
      </c>
      <c r="U138">
        <f>IF(OR(찾기!$B$3="",A138=""),"",IF(ISNUMBER(SEARCH(TRIM(찾기!$B$3),S138)),ROW(),""))</f>
        <v/>
      </c>
    </row>
    <row r="139">
      <c r="A139" s="19">
        <f>IF(COUNTA(B139:G139,L139:P139)=0,"",ROW()-5)</f>
        <v/>
      </c>
      <c r="B139" s="20" t="n">
        <v>45958</v>
      </c>
      <c r="C139" s="21" t="inlineStr">
        <is>
          <t>한성민</t>
        </is>
      </c>
      <c r="D139" s="21" t="inlineStr">
        <is>
          <t>010-9519-3430</t>
        </is>
      </c>
      <c r="E139" s="21" t="inlineStr">
        <is>
          <t>도담동 푸른마을 5단지 113동</t>
        </is>
      </c>
      <c r="F139" s="21" t="inlineStr">
        <is>
          <t>기타</t>
        </is>
      </c>
      <c r="G139" s="22" t="n">
        <v>770000</v>
      </c>
      <c r="H139" s="23">
        <f>IF(A139="","",SUMIFS(입금_금액,입금_번호,A139,입금_확인,""))</f>
        <v/>
      </c>
      <c r="I139" s="24">
        <f>IF(OR(A139="",NOT(ISNUMBER(G139)),N139="취소"),"",G139-H139)</f>
        <v/>
      </c>
      <c r="J139" s="23">
        <f>IF(A139="","",SUMIFS(지출_금액,지출_번호,A139,지출_확인,""))</f>
        <v/>
      </c>
      <c r="K139" s="23">
        <f>IF(OR(A139="",NOT(ISNUMBER(G139)),J139=0),"",G139-J139)</f>
        <v/>
      </c>
      <c r="L139" s="20" t="n">
        <v>45976</v>
      </c>
      <c r="M139" s="20" t="n">
        <v>45977</v>
      </c>
      <c r="N139" s="21" t="inlineStr">
        <is>
          <t>완료</t>
        </is>
      </c>
      <c r="O139" s="21" t="inlineStr">
        <is>
          <t>대표</t>
        </is>
      </c>
      <c r="P139" s="21" t="n"/>
      <c r="Q139" s="25">
        <f>IF(A139="","",IF(AND(C139="",E139=""),"고객이나 현장을 적어 주세요",IF(NOT(ISNUMBER(B139)),"접수일을 확인하세요",IF(AND(D139&lt;&gt;"",OR(LEN(D139)&lt;12,LEN(D139)&gt;13,ISERROR(--SUBSTITUTE(D139,"-","")),LEN(SUBSTITUTE(D139,"-",""))&lt;9)),"연락처를 010-0000-0000으로",IF(AND(G139&lt;&gt;"",OR(NOT(ISNUMBER(G139)),N(G139)&lt;0)),"계약 금액을 숫자로",IF(ISNA(MATCH(N139,목록_지금상태,0)),"상태를 목록에서 골라 주세요",IF(AND(OR(N139="계약",N139="공사 중",N139="완료",N139="A/S"),NOT(ISNUMBER(G139))),"계약 금액이 비었어요",IF(AND(ISNUMBER(L139),ISNUMBER(M139),M139&lt;L139),"완공이 착공보다 빨라요",IF(AND(ISNUMBER(G139),H139&gt;G139),"받은 돈이 계약보다 많아요",IF(AND(D139&lt;&gt;"",COUNTIF($D$6:$D$505,D139)&gt;1,COUNTIFS($D$6:$D$505,D139,$E$6:$E$505,E139)&gt;1),"같은 현장이 또 있어요",""))))))))))</f>
        <v/>
      </c>
      <c r="S139">
        <f>IF(A139="","",C139&amp;" "&amp;D139&amp;" "&amp;SUBSTITUTE(D139,"-","")&amp;" "&amp;E139&amp;" "&amp;F139&amp;" "&amp;P139)</f>
        <v/>
      </c>
      <c r="T139">
        <f>IF(OR(A139="",Q139&lt;&gt;"",I139="",N139="상담",N139="견적 보냄",N139="취소"),-1,IF(OR(N139="완료",N139="A/S"),1E+10,0)+N(I139)+ROW()/1E+4)</f>
        <v/>
      </c>
      <c r="U139">
        <f>IF(OR(찾기!$B$3="",A139=""),"",IF(ISNUMBER(SEARCH(TRIM(찾기!$B$3),S139)),ROW(),""))</f>
        <v/>
      </c>
    </row>
    <row r="140">
      <c r="A140" s="19">
        <f>IF(COUNTA(B140:G140,L140:P140)=0,"",ROW()-5)</f>
        <v/>
      </c>
      <c r="B140" s="20" t="n">
        <v>45959</v>
      </c>
      <c r="C140" s="21" t="inlineStr">
        <is>
          <t>조태호</t>
        </is>
      </c>
      <c r="D140" s="21" t="inlineStr">
        <is>
          <t>010-7501-5696</t>
        </is>
      </c>
      <c r="E140" s="21" t="inlineStr">
        <is>
          <t>한솔동 누리타운 102동</t>
        </is>
      </c>
      <c r="F140" s="21" t="inlineStr">
        <is>
          <t>욕실</t>
        </is>
      </c>
      <c r="G140" s="22" t="n">
        <v>6710000</v>
      </c>
      <c r="H140" s="23">
        <f>IF(A140="","",SUMIFS(입금_금액,입금_번호,A140,입금_확인,""))</f>
        <v/>
      </c>
      <c r="I140" s="24">
        <f>IF(OR(A140="",NOT(ISNUMBER(G140)),N140="취소"),"",G140-H140)</f>
        <v/>
      </c>
      <c r="J140" s="23">
        <f>IF(A140="","",SUMIFS(지출_금액,지출_번호,A140,지출_확인,""))</f>
        <v/>
      </c>
      <c r="K140" s="23">
        <f>IF(OR(A140="",NOT(ISNUMBER(G140)),J140=0),"",G140-J140)</f>
        <v/>
      </c>
      <c r="L140" s="20" t="n">
        <v>45987</v>
      </c>
      <c r="M140" s="20" t="n">
        <v>45995</v>
      </c>
      <c r="N140" s="21" t="inlineStr">
        <is>
          <t>완료</t>
        </is>
      </c>
      <c r="O140" s="21" t="inlineStr">
        <is>
          <t>김 실장</t>
        </is>
      </c>
      <c r="P140" s="21" t="inlineStr">
        <is>
          <t>강아지 있음</t>
        </is>
      </c>
      <c r="Q140" s="25">
        <f>IF(A140="","",IF(AND(C140="",E140=""),"고객이나 현장을 적어 주세요",IF(NOT(ISNUMBER(B140)),"접수일을 확인하세요",IF(AND(D140&lt;&gt;"",OR(LEN(D140)&lt;12,LEN(D140)&gt;13,ISERROR(--SUBSTITUTE(D140,"-","")),LEN(SUBSTITUTE(D140,"-",""))&lt;9)),"연락처를 010-0000-0000으로",IF(AND(G140&lt;&gt;"",OR(NOT(ISNUMBER(G140)),N(G140)&lt;0)),"계약 금액을 숫자로",IF(ISNA(MATCH(N140,목록_지금상태,0)),"상태를 목록에서 골라 주세요",IF(AND(OR(N140="계약",N140="공사 중",N140="완료",N140="A/S"),NOT(ISNUMBER(G140))),"계약 금액이 비었어요",IF(AND(ISNUMBER(L140),ISNUMBER(M140),M140&lt;L140),"완공이 착공보다 빨라요",IF(AND(ISNUMBER(G140),H140&gt;G140),"받은 돈이 계약보다 많아요",IF(AND(D140&lt;&gt;"",COUNTIF($D$6:$D$505,D140)&gt;1,COUNTIFS($D$6:$D$505,D140,$E$6:$E$505,E140)&gt;1),"같은 현장이 또 있어요",""))))))))))</f>
        <v/>
      </c>
      <c r="S140">
        <f>IF(A140="","",C140&amp;" "&amp;D140&amp;" "&amp;SUBSTITUTE(D140,"-","")&amp;" "&amp;E140&amp;" "&amp;F140&amp;" "&amp;P140)</f>
        <v/>
      </c>
      <c r="T140">
        <f>IF(OR(A140="",Q140&lt;&gt;"",I140="",N140="상담",N140="견적 보냄",N140="취소"),-1,IF(OR(N140="완료",N140="A/S"),1E+10,0)+N(I140)+ROW()/1E+4)</f>
        <v/>
      </c>
      <c r="U140">
        <f>IF(OR(찾기!$B$3="",A140=""),"",IF(ISNUMBER(SEARCH(TRIM(찾기!$B$3),S140)),ROW(),""))</f>
        <v/>
      </c>
    </row>
    <row r="141">
      <c r="A141" s="19">
        <f>IF(COUNTA(B141:G141,L141:P141)=0,"",ROW()-5)</f>
        <v/>
      </c>
      <c r="B141" s="20" t="n">
        <v>45960</v>
      </c>
      <c r="C141" s="21" t="inlineStr">
        <is>
          <t>장도현</t>
        </is>
      </c>
      <c r="D141" s="21" t="inlineStr">
        <is>
          <t>010-5422-7861</t>
        </is>
      </c>
      <c r="E141" s="21" t="inlineStr">
        <is>
          <t>보람동 누리타운 114동</t>
        </is>
      </c>
      <c r="F141" s="21" t="inlineStr">
        <is>
          <t>도배·장판</t>
        </is>
      </c>
      <c r="G141" s="22" t="n">
        <v>3460000</v>
      </c>
      <c r="H141" s="23">
        <f>IF(A141="","",SUMIFS(입금_금액,입금_번호,A141,입금_확인,""))</f>
        <v/>
      </c>
      <c r="I141" s="24">
        <f>IF(OR(A141="",NOT(ISNUMBER(G141)),N141="취소"),"",G141-H141)</f>
        <v/>
      </c>
      <c r="J141" s="23">
        <f>IF(A141="","",SUMIFS(지출_금액,지출_번호,A141,지출_확인,""))</f>
        <v/>
      </c>
      <c r="K141" s="23">
        <f>IF(OR(A141="",NOT(ISNUMBER(G141)),J141=0),"",G141-J141)</f>
        <v/>
      </c>
      <c r="L141" s="20" t="n">
        <v>45989</v>
      </c>
      <c r="M141" s="20" t="n">
        <v>45994</v>
      </c>
      <c r="N141" s="21" t="inlineStr">
        <is>
          <t>완료</t>
        </is>
      </c>
      <c r="O141" s="21" t="inlineStr">
        <is>
          <t>대표</t>
        </is>
      </c>
      <c r="P141" s="21" t="inlineStr">
        <is>
          <t>강아지 있음</t>
        </is>
      </c>
      <c r="Q141" s="25">
        <f>IF(A141="","",IF(AND(C141="",E141=""),"고객이나 현장을 적어 주세요",IF(NOT(ISNUMBER(B141)),"접수일을 확인하세요",IF(AND(D141&lt;&gt;"",OR(LEN(D141)&lt;12,LEN(D141)&gt;13,ISERROR(--SUBSTITUTE(D141,"-","")),LEN(SUBSTITUTE(D141,"-",""))&lt;9)),"연락처를 010-0000-0000으로",IF(AND(G141&lt;&gt;"",OR(NOT(ISNUMBER(G141)),N(G141)&lt;0)),"계약 금액을 숫자로",IF(ISNA(MATCH(N141,목록_지금상태,0)),"상태를 목록에서 골라 주세요",IF(AND(OR(N141="계약",N141="공사 중",N141="완료",N141="A/S"),NOT(ISNUMBER(G141))),"계약 금액이 비었어요",IF(AND(ISNUMBER(L141),ISNUMBER(M141),M141&lt;L141),"완공이 착공보다 빨라요",IF(AND(ISNUMBER(G141),H141&gt;G141),"받은 돈이 계약보다 많아요",IF(AND(D141&lt;&gt;"",COUNTIF($D$6:$D$505,D141)&gt;1,COUNTIFS($D$6:$D$505,D141,$E$6:$E$505,E141)&gt;1),"같은 현장이 또 있어요",""))))))))))</f>
        <v/>
      </c>
      <c r="S141">
        <f>IF(A141="","",C141&amp;" "&amp;D141&amp;" "&amp;SUBSTITUTE(D141,"-","")&amp;" "&amp;E141&amp;" "&amp;F141&amp;" "&amp;P141)</f>
        <v/>
      </c>
      <c r="T141">
        <f>IF(OR(A141="",Q141&lt;&gt;"",I141="",N141="상담",N141="견적 보냄",N141="취소"),-1,IF(OR(N141="완료",N141="A/S"),1E+10,0)+N(I141)+ROW()/1E+4)</f>
        <v/>
      </c>
      <c r="U141">
        <f>IF(OR(찾기!$B$3="",A141=""),"",IF(ISNUMBER(SEARCH(TRIM(찾기!$B$3),S141)),ROW(),""))</f>
        <v/>
      </c>
    </row>
    <row r="142">
      <c r="A142" s="19">
        <f>IF(COUNTA(B142:G142,L142:P142)=0,"",ROW()-5)</f>
        <v/>
      </c>
      <c r="B142" s="20" t="n">
        <v>45962</v>
      </c>
      <c r="C142" s="21" t="inlineStr">
        <is>
          <t>강도현</t>
        </is>
      </c>
      <c r="D142" s="21" t="inlineStr">
        <is>
          <t>010-3394-3514</t>
        </is>
      </c>
      <c r="E142" s="21" t="inlineStr">
        <is>
          <t>새롬동 솔내아파트 112동</t>
        </is>
      </c>
      <c r="F142" s="21" t="inlineStr">
        <is>
          <t>주방</t>
        </is>
      </c>
      <c r="G142" s="22" t="n">
        <v>8790000</v>
      </c>
      <c r="H142" s="23">
        <f>IF(A142="","",SUMIFS(입금_금액,입금_번호,A142,입금_확인,""))</f>
        <v/>
      </c>
      <c r="I142" s="24">
        <f>IF(OR(A142="",NOT(ISNUMBER(G142)),N142="취소"),"",G142-H142)</f>
        <v/>
      </c>
      <c r="J142" s="23">
        <f>IF(A142="","",SUMIFS(지출_금액,지출_번호,A142,지출_확인,""))</f>
        <v/>
      </c>
      <c r="K142" s="23">
        <f>IF(OR(A142="",NOT(ISNUMBER(G142)),J142=0),"",G142-J142)</f>
        <v/>
      </c>
      <c r="L142" s="20" t="n"/>
      <c r="M142" s="20" t="n"/>
      <c r="N142" s="21" t="inlineStr">
        <is>
          <t>견적 보냄</t>
        </is>
      </c>
      <c r="O142" s="21" t="inlineStr">
        <is>
          <t>박 팀장</t>
        </is>
      </c>
      <c r="P142" s="21" t="inlineStr">
        <is>
          <t>엘리베이터 예약 필요</t>
        </is>
      </c>
      <c r="Q142" s="25">
        <f>IF(A142="","",IF(AND(C142="",E142=""),"고객이나 현장을 적어 주세요",IF(NOT(ISNUMBER(B142)),"접수일을 확인하세요",IF(AND(D142&lt;&gt;"",OR(LEN(D142)&lt;12,LEN(D142)&gt;13,ISERROR(--SUBSTITUTE(D142,"-","")),LEN(SUBSTITUTE(D142,"-",""))&lt;9)),"연락처를 010-0000-0000으로",IF(AND(G142&lt;&gt;"",OR(NOT(ISNUMBER(G142)),N(G142)&lt;0)),"계약 금액을 숫자로",IF(ISNA(MATCH(N142,목록_지금상태,0)),"상태를 목록에서 골라 주세요",IF(AND(OR(N142="계약",N142="공사 중",N142="완료",N142="A/S"),NOT(ISNUMBER(G142))),"계약 금액이 비었어요",IF(AND(ISNUMBER(L142),ISNUMBER(M142),M142&lt;L142),"완공이 착공보다 빨라요",IF(AND(ISNUMBER(G142),H142&gt;G142),"받은 돈이 계약보다 많아요",IF(AND(D142&lt;&gt;"",COUNTIF($D$6:$D$505,D142)&gt;1,COUNTIFS($D$6:$D$505,D142,$E$6:$E$505,E142)&gt;1),"같은 현장이 또 있어요",""))))))))))</f>
        <v/>
      </c>
      <c r="S142">
        <f>IF(A142="","",C142&amp;" "&amp;D142&amp;" "&amp;SUBSTITUTE(D142,"-","")&amp;" "&amp;E142&amp;" "&amp;F142&amp;" "&amp;P142)</f>
        <v/>
      </c>
      <c r="T142">
        <f>IF(OR(A142="",Q142&lt;&gt;"",I142="",N142="상담",N142="견적 보냄",N142="취소"),-1,IF(OR(N142="완료",N142="A/S"),1E+10,0)+N(I142)+ROW()/1E+4)</f>
        <v/>
      </c>
      <c r="U142">
        <f>IF(OR(찾기!$B$3="",A142=""),"",IF(ISNUMBER(SEARCH(TRIM(찾기!$B$3),S142)),ROW(),""))</f>
        <v/>
      </c>
    </row>
    <row r="143">
      <c r="A143" s="19">
        <f>IF(COUNTA(B143:G143,L143:P143)=0,"",ROW()-5)</f>
        <v/>
      </c>
      <c r="B143" s="20" t="n">
        <v>45965</v>
      </c>
      <c r="C143" s="21" t="inlineStr">
        <is>
          <t>신서현</t>
        </is>
      </c>
      <c r="D143" s="21" t="inlineStr">
        <is>
          <t>010-4545-8121</t>
        </is>
      </c>
      <c r="E143" s="21" t="inlineStr">
        <is>
          <t>가람동 새봄빌라 109동</t>
        </is>
      </c>
      <c r="F143" s="21" t="inlineStr">
        <is>
          <t>욕실</t>
        </is>
      </c>
      <c r="G143" s="22" t="n"/>
      <c r="H143" s="23">
        <f>IF(A143="","",SUMIFS(입금_금액,입금_번호,A143,입금_확인,""))</f>
        <v/>
      </c>
      <c r="I143" s="24">
        <f>IF(OR(A143="",NOT(ISNUMBER(G143)),N143="취소"),"",G143-H143)</f>
        <v/>
      </c>
      <c r="J143" s="23">
        <f>IF(A143="","",SUMIFS(지출_금액,지출_번호,A143,지출_확인,""))</f>
        <v/>
      </c>
      <c r="K143" s="23">
        <f>IF(OR(A143="",NOT(ISNUMBER(G143)),J143=0),"",G143-J143)</f>
        <v/>
      </c>
      <c r="L143" s="20" t="n"/>
      <c r="M143" s="20" t="n"/>
      <c r="N143" s="21" t="inlineStr">
        <is>
          <t>취소</t>
        </is>
      </c>
      <c r="O143" s="21" t="inlineStr">
        <is>
          <t>대표</t>
        </is>
      </c>
      <c r="P143" s="21" t="inlineStr">
        <is>
          <t>오전 공사만 가능</t>
        </is>
      </c>
      <c r="Q143" s="25">
        <f>IF(A143="","",IF(AND(C143="",E143=""),"고객이나 현장을 적어 주세요",IF(NOT(ISNUMBER(B143)),"접수일을 확인하세요",IF(AND(D143&lt;&gt;"",OR(LEN(D143)&lt;12,LEN(D143)&gt;13,ISERROR(--SUBSTITUTE(D143,"-","")),LEN(SUBSTITUTE(D143,"-",""))&lt;9)),"연락처를 010-0000-0000으로",IF(AND(G143&lt;&gt;"",OR(NOT(ISNUMBER(G143)),N(G143)&lt;0)),"계약 금액을 숫자로",IF(ISNA(MATCH(N143,목록_지금상태,0)),"상태를 목록에서 골라 주세요",IF(AND(OR(N143="계약",N143="공사 중",N143="완료",N143="A/S"),NOT(ISNUMBER(G143))),"계약 금액이 비었어요",IF(AND(ISNUMBER(L143),ISNUMBER(M143),M143&lt;L143),"완공이 착공보다 빨라요",IF(AND(ISNUMBER(G143),H143&gt;G143),"받은 돈이 계약보다 많아요",IF(AND(D143&lt;&gt;"",COUNTIF($D$6:$D$505,D143)&gt;1,COUNTIFS($D$6:$D$505,D143,$E$6:$E$505,E143)&gt;1),"같은 현장이 또 있어요",""))))))))))</f>
        <v/>
      </c>
      <c r="S143">
        <f>IF(A143="","",C143&amp;" "&amp;D143&amp;" "&amp;SUBSTITUTE(D143,"-","")&amp;" "&amp;E143&amp;" "&amp;F143&amp;" "&amp;P143)</f>
        <v/>
      </c>
      <c r="T143">
        <f>IF(OR(A143="",Q143&lt;&gt;"",I143="",N143="상담",N143="견적 보냄",N143="취소"),-1,IF(OR(N143="완료",N143="A/S"),1E+10,0)+N(I143)+ROW()/1E+4)</f>
        <v/>
      </c>
      <c r="U143">
        <f>IF(OR(찾기!$B$3="",A143=""),"",IF(ISNUMBER(SEARCH(TRIM(찾기!$B$3),S143)),ROW(),""))</f>
        <v/>
      </c>
    </row>
    <row r="144">
      <c r="A144" s="19">
        <f>IF(COUNTA(B144:G144,L144:P144)=0,"",ROW()-5)</f>
        <v/>
      </c>
      <c r="B144" s="20" t="n">
        <v>45965</v>
      </c>
      <c r="C144" s="21" t="inlineStr">
        <is>
          <t>정지훈</t>
        </is>
      </c>
      <c r="D144" s="21" t="inlineStr">
        <is>
          <t>010-7387-4565</t>
        </is>
      </c>
      <c r="E144" s="21" t="inlineStr">
        <is>
          <t>한솔동 단독주택</t>
        </is>
      </c>
      <c r="F144" s="21" t="inlineStr">
        <is>
          <t>욕실</t>
        </is>
      </c>
      <c r="G144" s="22" t="n">
        <v>4460000</v>
      </c>
      <c r="H144" s="23">
        <f>IF(A144="","",SUMIFS(입금_금액,입금_번호,A144,입금_확인,""))</f>
        <v/>
      </c>
      <c r="I144" s="24">
        <f>IF(OR(A144="",NOT(ISNUMBER(G144)),N144="취소"),"",G144-H144)</f>
        <v/>
      </c>
      <c r="J144" s="23">
        <f>IF(A144="","",SUMIFS(지출_금액,지출_번호,A144,지출_확인,""))</f>
        <v/>
      </c>
      <c r="K144" s="23">
        <f>IF(OR(A144="",NOT(ISNUMBER(G144)),J144=0),"",G144-J144)</f>
        <v/>
      </c>
      <c r="L144" s="20" t="n"/>
      <c r="M144" s="20" t="n"/>
      <c r="N144" s="21" t="inlineStr">
        <is>
          <t>견적 보냄</t>
        </is>
      </c>
      <c r="O144" s="21" t="inlineStr">
        <is>
          <t>김 실장</t>
        </is>
      </c>
      <c r="P144" s="21" t="inlineStr">
        <is>
          <t>지인 소개</t>
        </is>
      </c>
      <c r="Q144" s="25">
        <f>IF(A144="","",IF(AND(C144="",E144=""),"고객이나 현장을 적어 주세요",IF(NOT(ISNUMBER(B144)),"접수일을 확인하세요",IF(AND(D144&lt;&gt;"",OR(LEN(D144)&lt;12,LEN(D144)&gt;13,ISERROR(--SUBSTITUTE(D144,"-","")),LEN(SUBSTITUTE(D144,"-",""))&lt;9)),"연락처를 010-0000-0000으로",IF(AND(G144&lt;&gt;"",OR(NOT(ISNUMBER(G144)),N(G144)&lt;0)),"계약 금액을 숫자로",IF(ISNA(MATCH(N144,목록_지금상태,0)),"상태를 목록에서 골라 주세요",IF(AND(OR(N144="계약",N144="공사 중",N144="완료",N144="A/S"),NOT(ISNUMBER(G144))),"계약 금액이 비었어요",IF(AND(ISNUMBER(L144),ISNUMBER(M144),M144&lt;L144),"완공이 착공보다 빨라요",IF(AND(ISNUMBER(G144),H144&gt;G144),"받은 돈이 계약보다 많아요",IF(AND(D144&lt;&gt;"",COUNTIF($D$6:$D$505,D144)&gt;1,COUNTIFS($D$6:$D$505,D144,$E$6:$E$505,E144)&gt;1),"같은 현장이 또 있어요",""))))))))))</f>
        <v/>
      </c>
      <c r="S144">
        <f>IF(A144="","",C144&amp;" "&amp;D144&amp;" "&amp;SUBSTITUTE(D144,"-","")&amp;" "&amp;E144&amp;" "&amp;F144&amp;" "&amp;P144)</f>
        <v/>
      </c>
      <c r="T144">
        <f>IF(OR(A144="",Q144&lt;&gt;"",I144="",N144="상담",N144="견적 보냄",N144="취소"),-1,IF(OR(N144="완료",N144="A/S"),1E+10,0)+N(I144)+ROW()/1E+4)</f>
        <v/>
      </c>
      <c r="U144">
        <f>IF(OR(찾기!$B$3="",A144=""),"",IF(ISNUMBER(SEARCH(TRIM(찾기!$B$3),S144)),ROW(),""))</f>
        <v/>
      </c>
    </row>
    <row r="145">
      <c r="A145" s="19">
        <f>IF(COUNTA(B145:G145,L145:P145)=0,"",ROW()-5)</f>
        <v/>
      </c>
      <c r="B145" s="20" t="n">
        <v>45966</v>
      </c>
      <c r="C145" s="21" t="inlineStr">
        <is>
          <t>권은지</t>
        </is>
      </c>
      <c r="D145" s="21" t="inlineStr">
        <is>
          <t>010-7348-1663</t>
        </is>
      </c>
      <c r="E145" s="21" t="inlineStr">
        <is>
          <t>다정동 강변힐 2차 109동</t>
        </is>
      </c>
      <c r="F145" s="21" t="inlineStr">
        <is>
          <t>욕실</t>
        </is>
      </c>
      <c r="G145" s="22" t="n">
        <v>9060000</v>
      </c>
      <c r="H145" s="23">
        <f>IF(A145="","",SUMIFS(입금_금액,입금_번호,A145,입금_확인,""))</f>
        <v/>
      </c>
      <c r="I145" s="24">
        <f>IF(OR(A145="",NOT(ISNUMBER(G145)),N145="취소"),"",G145-H145)</f>
        <v/>
      </c>
      <c r="J145" s="23">
        <f>IF(A145="","",SUMIFS(지출_금액,지출_번호,A145,지출_확인,""))</f>
        <v/>
      </c>
      <c r="K145" s="23">
        <f>IF(OR(A145="",NOT(ISNUMBER(G145)),J145=0),"",G145-J145)</f>
        <v/>
      </c>
      <c r="L145" s="20" t="n">
        <v>45973</v>
      </c>
      <c r="M145" s="20" t="n">
        <v>45978</v>
      </c>
      <c r="N145" s="21" t="inlineStr">
        <is>
          <t>완료</t>
        </is>
      </c>
      <c r="O145" s="21" t="inlineStr">
        <is>
          <t>김 실장</t>
        </is>
      </c>
      <c r="P145" s="21" t="inlineStr">
        <is>
          <t>엘리베이터 예약 필요</t>
        </is>
      </c>
      <c r="Q145" s="25">
        <f>IF(A145="","",IF(AND(C145="",E145=""),"고객이나 현장을 적어 주세요",IF(NOT(ISNUMBER(B145)),"접수일을 확인하세요",IF(AND(D145&lt;&gt;"",OR(LEN(D145)&lt;12,LEN(D145)&gt;13,ISERROR(--SUBSTITUTE(D145,"-","")),LEN(SUBSTITUTE(D145,"-",""))&lt;9)),"연락처를 010-0000-0000으로",IF(AND(G145&lt;&gt;"",OR(NOT(ISNUMBER(G145)),N(G145)&lt;0)),"계약 금액을 숫자로",IF(ISNA(MATCH(N145,목록_지금상태,0)),"상태를 목록에서 골라 주세요",IF(AND(OR(N145="계약",N145="공사 중",N145="완료",N145="A/S"),NOT(ISNUMBER(G145))),"계약 금액이 비었어요",IF(AND(ISNUMBER(L145),ISNUMBER(M145),M145&lt;L145),"완공이 착공보다 빨라요",IF(AND(ISNUMBER(G145),H145&gt;G145),"받은 돈이 계약보다 많아요",IF(AND(D145&lt;&gt;"",COUNTIF($D$6:$D$505,D145)&gt;1,COUNTIFS($D$6:$D$505,D145,$E$6:$E$505,E145)&gt;1),"같은 현장이 또 있어요",""))))))))))</f>
        <v/>
      </c>
      <c r="S145">
        <f>IF(A145="","",C145&amp;" "&amp;D145&amp;" "&amp;SUBSTITUTE(D145,"-","")&amp;" "&amp;E145&amp;" "&amp;F145&amp;" "&amp;P145)</f>
        <v/>
      </c>
      <c r="T145">
        <f>IF(OR(A145="",Q145&lt;&gt;"",I145="",N145="상담",N145="견적 보냄",N145="취소"),-1,IF(OR(N145="완료",N145="A/S"),1E+10,0)+N(I145)+ROW()/1E+4)</f>
        <v/>
      </c>
      <c r="U145">
        <f>IF(OR(찾기!$B$3="",A145=""),"",IF(ISNUMBER(SEARCH(TRIM(찾기!$B$3),S145)),ROW(),""))</f>
        <v/>
      </c>
    </row>
    <row r="146">
      <c r="A146" s="19">
        <f>IF(COUNTA(B146:G146,L146:P146)=0,"",ROW()-5)</f>
        <v/>
      </c>
      <c r="B146" s="20" t="n">
        <v>45967</v>
      </c>
      <c r="C146" s="21" t="inlineStr">
        <is>
          <t>장영희</t>
        </is>
      </c>
      <c r="D146" s="21" t="inlineStr">
        <is>
          <t>010-9311-1642</t>
        </is>
      </c>
      <c r="E146" s="21" t="inlineStr">
        <is>
          <t>한솔동 솔내아파트 104동</t>
        </is>
      </c>
      <c r="F146" s="21" t="inlineStr">
        <is>
          <t>전체 리모델링</t>
        </is>
      </c>
      <c r="G146" s="22" t="n"/>
      <c r="H146" s="23">
        <f>IF(A146="","",SUMIFS(입금_금액,입금_번호,A146,입금_확인,""))</f>
        <v/>
      </c>
      <c r="I146" s="24">
        <f>IF(OR(A146="",NOT(ISNUMBER(G146)),N146="취소"),"",G146-H146)</f>
        <v/>
      </c>
      <c r="J146" s="23">
        <f>IF(A146="","",SUMIFS(지출_금액,지출_번호,A146,지출_확인,""))</f>
        <v/>
      </c>
      <c r="K146" s="23">
        <f>IF(OR(A146="",NOT(ISNUMBER(G146)),J146=0),"",G146-J146)</f>
        <v/>
      </c>
      <c r="L146" s="20" t="n"/>
      <c r="M146" s="20" t="n"/>
      <c r="N146" s="21" t="inlineStr">
        <is>
          <t>취소</t>
        </is>
      </c>
      <c r="O146" s="21" t="inlineStr">
        <is>
          <t>김 실장</t>
        </is>
      </c>
      <c r="P146" s="21" t="n"/>
      <c r="Q146" s="25">
        <f>IF(A146="","",IF(AND(C146="",E146=""),"고객이나 현장을 적어 주세요",IF(NOT(ISNUMBER(B146)),"접수일을 확인하세요",IF(AND(D146&lt;&gt;"",OR(LEN(D146)&lt;12,LEN(D146)&gt;13,ISERROR(--SUBSTITUTE(D146,"-","")),LEN(SUBSTITUTE(D146,"-",""))&lt;9)),"연락처를 010-0000-0000으로",IF(AND(G146&lt;&gt;"",OR(NOT(ISNUMBER(G146)),N(G146)&lt;0)),"계약 금액을 숫자로",IF(ISNA(MATCH(N146,목록_지금상태,0)),"상태를 목록에서 골라 주세요",IF(AND(OR(N146="계약",N146="공사 중",N146="완료",N146="A/S"),NOT(ISNUMBER(G146))),"계약 금액이 비었어요",IF(AND(ISNUMBER(L146),ISNUMBER(M146),M146&lt;L146),"완공이 착공보다 빨라요",IF(AND(ISNUMBER(G146),H146&gt;G146),"받은 돈이 계약보다 많아요",IF(AND(D146&lt;&gt;"",COUNTIF($D$6:$D$505,D146)&gt;1,COUNTIFS($D$6:$D$505,D146,$E$6:$E$505,E146)&gt;1),"같은 현장이 또 있어요",""))))))))))</f>
        <v/>
      </c>
      <c r="S146">
        <f>IF(A146="","",C146&amp;" "&amp;D146&amp;" "&amp;SUBSTITUTE(D146,"-","")&amp;" "&amp;E146&amp;" "&amp;F146&amp;" "&amp;P146)</f>
        <v/>
      </c>
      <c r="T146">
        <f>IF(OR(A146="",Q146&lt;&gt;"",I146="",N146="상담",N146="견적 보냄",N146="취소"),-1,IF(OR(N146="완료",N146="A/S"),1E+10,0)+N(I146)+ROW()/1E+4)</f>
        <v/>
      </c>
      <c r="U146">
        <f>IF(OR(찾기!$B$3="",A146=""),"",IF(ISNUMBER(SEARCH(TRIM(찾기!$B$3),S146)),ROW(),""))</f>
        <v/>
      </c>
    </row>
    <row r="147">
      <c r="A147" s="19">
        <f>IF(COUNTA(B147:G147,L147:P147)=0,"",ROW()-5)</f>
        <v/>
      </c>
      <c r="B147" s="20" t="n">
        <v>45968</v>
      </c>
      <c r="C147" s="21" t="inlineStr">
        <is>
          <t>최혜원</t>
        </is>
      </c>
      <c r="D147" s="21" t="inlineStr">
        <is>
          <t>010-5891-1885</t>
        </is>
      </c>
      <c r="E147" s="21" t="inlineStr">
        <is>
          <t>도담동 강변힐 2차 113동</t>
        </is>
      </c>
      <c r="F147" s="21" t="inlineStr">
        <is>
          <t>주방</t>
        </is>
      </c>
      <c r="G147" s="22" t="n"/>
      <c r="H147" s="23">
        <f>IF(A147="","",SUMIFS(입금_금액,입금_번호,A147,입금_확인,""))</f>
        <v/>
      </c>
      <c r="I147" s="24">
        <f>IF(OR(A147="",NOT(ISNUMBER(G147)),N147="취소"),"",G147-H147)</f>
        <v/>
      </c>
      <c r="J147" s="23">
        <f>IF(A147="","",SUMIFS(지출_금액,지출_번호,A147,지출_확인,""))</f>
        <v/>
      </c>
      <c r="K147" s="23">
        <f>IF(OR(A147="",NOT(ISNUMBER(G147)),J147=0),"",G147-J147)</f>
        <v/>
      </c>
      <c r="L147" s="20" t="n"/>
      <c r="M147" s="20" t="n"/>
      <c r="N147" s="21" t="inlineStr">
        <is>
          <t>상담</t>
        </is>
      </c>
      <c r="O147" s="21" t="inlineStr">
        <is>
          <t>대표</t>
        </is>
      </c>
      <c r="P147" s="21" t="inlineStr">
        <is>
          <t>주차 어려움</t>
        </is>
      </c>
      <c r="Q147" s="25">
        <f>IF(A147="","",IF(AND(C147="",E147=""),"고객이나 현장을 적어 주세요",IF(NOT(ISNUMBER(B147)),"접수일을 확인하세요",IF(AND(D147&lt;&gt;"",OR(LEN(D147)&lt;12,LEN(D147)&gt;13,ISERROR(--SUBSTITUTE(D147,"-","")),LEN(SUBSTITUTE(D147,"-",""))&lt;9)),"연락처를 010-0000-0000으로",IF(AND(G147&lt;&gt;"",OR(NOT(ISNUMBER(G147)),N(G147)&lt;0)),"계약 금액을 숫자로",IF(ISNA(MATCH(N147,목록_지금상태,0)),"상태를 목록에서 골라 주세요",IF(AND(OR(N147="계약",N147="공사 중",N147="완료",N147="A/S"),NOT(ISNUMBER(G147))),"계약 금액이 비었어요",IF(AND(ISNUMBER(L147),ISNUMBER(M147),M147&lt;L147),"완공이 착공보다 빨라요",IF(AND(ISNUMBER(G147),H147&gt;G147),"받은 돈이 계약보다 많아요",IF(AND(D147&lt;&gt;"",COUNTIF($D$6:$D$505,D147)&gt;1,COUNTIFS($D$6:$D$505,D147,$E$6:$E$505,E147)&gt;1),"같은 현장이 또 있어요",""))))))))))</f>
        <v/>
      </c>
      <c r="S147">
        <f>IF(A147="","",C147&amp;" "&amp;D147&amp;" "&amp;SUBSTITUTE(D147,"-","")&amp;" "&amp;E147&amp;" "&amp;F147&amp;" "&amp;P147)</f>
        <v/>
      </c>
      <c r="T147">
        <f>IF(OR(A147="",Q147&lt;&gt;"",I147="",N147="상담",N147="견적 보냄",N147="취소"),-1,IF(OR(N147="완료",N147="A/S"),1E+10,0)+N(I147)+ROW()/1E+4)</f>
        <v/>
      </c>
      <c r="U147">
        <f>IF(OR(찾기!$B$3="",A147=""),"",IF(ISNUMBER(SEARCH(TRIM(찾기!$B$3),S147)),ROW(),""))</f>
        <v/>
      </c>
    </row>
    <row r="148">
      <c r="A148" s="19">
        <f>IF(COUNTA(B148:G148,L148:P148)=0,"",ROW()-5)</f>
        <v/>
      </c>
      <c r="B148" s="20" t="n">
        <v>45970</v>
      </c>
      <c r="C148" s="21" t="inlineStr">
        <is>
          <t>최도현</t>
        </is>
      </c>
      <c r="D148" s="21" t="inlineStr">
        <is>
          <t>010-6041-7914</t>
        </is>
      </c>
      <c r="E148" s="21" t="inlineStr">
        <is>
          <t>새롬동 푸른마을 5단지 111동</t>
        </is>
      </c>
      <c r="F148" s="21" t="inlineStr">
        <is>
          <t>창호</t>
        </is>
      </c>
      <c r="G148" s="22" t="n">
        <v>8220000</v>
      </c>
      <c r="H148" s="23">
        <f>IF(A148="","",SUMIFS(입금_금액,입금_번호,A148,입금_확인,""))</f>
        <v/>
      </c>
      <c r="I148" s="24">
        <f>IF(OR(A148="",NOT(ISNUMBER(G148)),N148="취소"),"",G148-H148)</f>
        <v/>
      </c>
      <c r="J148" s="23">
        <f>IF(A148="","",SUMIFS(지출_금액,지출_번호,A148,지출_확인,""))</f>
        <v/>
      </c>
      <c r="K148" s="23">
        <f>IF(OR(A148="",NOT(ISNUMBER(G148)),J148=0),"",G148-J148)</f>
        <v/>
      </c>
      <c r="L148" s="20" t="n">
        <v>45992</v>
      </c>
      <c r="M148" s="20" t="n">
        <v>45994</v>
      </c>
      <c r="N148" s="21" t="inlineStr">
        <is>
          <t>완료</t>
        </is>
      </c>
      <c r="O148" s="21" t="inlineStr">
        <is>
          <t>박 팀장</t>
        </is>
      </c>
      <c r="P148" s="21" t="inlineStr">
        <is>
          <t>주차 어려움</t>
        </is>
      </c>
      <c r="Q148" s="25">
        <f>IF(A148="","",IF(AND(C148="",E148=""),"고객이나 현장을 적어 주세요",IF(NOT(ISNUMBER(B148)),"접수일을 확인하세요",IF(AND(D148&lt;&gt;"",OR(LEN(D148)&lt;12,LEN(D148)&gt;13,ISERROR(--SUBSTITUTE(D148,"-","")),LEN(SUBSTITUTE(D148,"-",""))&lt;9)),"연락처를 010-0000-0000으로",IF(AND(G148&lt;&gt;"",OR(NOT(ISNUMBER(G148)),N(G148)&lt;0)),"계약 금액을 숫자로",IF(ISNA(MATCH(N148,목록_지금상태,0)),"상태를 목록에서 골라 주세요",IF(AND(OR(N148="계약",N148="공사 중",N148="완료",N148="A/S"),NOT(ISNUMBER(G148))),"계약 금액이 비었어요",IF(AND(ISNUMBER(L148),ISNUMBER(M148),M148&lt;L148),"완공이 착공보다 빨라요",IF(AND(ISNUMBER(G148),H148&gt;G148),"받은 돈이 계약보다 많아요",IF(AND(D148&lt;&gt;"",COUNTIF($D$6:$D$505,D148)&gt;1,COUNTIFS($D$6:$D$505,D148,$E$6:$E$505,E148)&gt;1),"같은 현장이 또 있어요",""))))))))))</f>
        <v/>
      </c>
      <c r="S148">
        <f>IF(A148="","",C148&amp;" "&amp;D148&amp;" "&amp;SUBSTITUTE(D148,"-","")&amp;" "&amp;E148&amp;" "&amp;F148&amp;" "&amp;P148)</f>
        <v/>
      </c>
      <c r="T148">
        <f>IF(OR(A148="",Q148&lt;&gt;"",I148="",N148="상담",N148="견적 보냄",N148="취소"),-1,IF(OR(N148="완료",N148="A/S"),1E+10,0)+N(I148)+ROW()/1E+4)</f>
        <v/>
      </c>
      <c r="U148">
        <f>IF(OR(찾기!$B$3="",A148=""),"",IF(ISNUMBER(SEARCH(TRIM(찾기!$B$3),S148)),ROW(),""))</f>
        <v/>
      </c>
    </row>
    <row r="149">
      <c r="A149" s="19">
        <f>IF(COUNTA(B149:G149,L149:P149)=0,"",ROW()-5)</f>
        <v/>
      </c>
      <c r="B149" s="20" t="n">
        <v>45974</v>
      </c>
      <c r="C149" s="21" t="inlineStr">
        <is>
          <t>오혜원</t>
        </is>
      </c>
      <c r="D149" s="21" t="inlineStr">
        <is>
          <t>010-8974-5964</t>
        </is>
      </c>
      <c r="E149" s="21" t="inlineStr">
        <is>
          <t>다정동 숲길마을 3단지 104동</t>
        </is>
      </c>
      <c r="F149" s="21" t="inlineStr">
        <is>
          <t>도배·장판</t>
        </is>
      </c>
      <c r="G149" s="22" t="n">
        <v>2380000</v>
      </c>
      <c r="H149" s="23">
        <f>IF(A149="","",SUMIFS(입금_금액,입금_번호,A149,입금_확인,""))</f>
        <v/>
      </c>
      <c r="I149" s="24">
        <f>IF(OR(A149="",NOT(ISNUMBER(G149)),N149="취소"),"",G149-H149)</f>
        <v/>
      </c>
      <c r="J149" s="23">
        <f>IF(A149="","",SUMIFS(지출_금액,지출_번호,A149,지출_확인,""))</f>
        <v/>
      </c>
      <c r="K149" s="23">
        <f>IF(OR(A149="",NOT(ISNUMBER(G149)),J149=0),"",G149-J149)</f>
        <v/>
      </c>
      <c r="L149" s="20" t="n">
        <v>45998</v>
      </c>
      <c r="M149" s="20" t="n">
        <v>46004</v>
      </c>
      <c r="N149" s="21" t="inlineStr">
        <is>
          <t>완료</t>
        </is>
      </c>
      <c r="O149" s="21" t="inlineStr">
        <is>
          <t>박 팀장</t>
        </is>
      </c>
      <c r="P149" s="21" t="inlineStr">
        <is>
          <t>주차 어려움</t>
        </is>
      </c>
      <c r="Q149" s="25">
        <f>IF(A149="","",IF(AND(C149="",E149=""),"고객이나 현장을 적어 주세요",IF(NOT(ISNUMBER(B149)),"접수일을 확인하세요",IF(AND(D149&lt;&gt;"",OR(LEN(D149)&lt;12,LEN(D149)&gt;13,ISERROR(--SUBSTITUTE(D149,"-","")),LEN(SUBSTITUTE(D149,"-",""))&lt;9)),"연락처를 010-0000-0000으로",IF(AND(G149&lt;&gt;"",OR(NOT(ISNUMBER(G149)),N(G149)&lt;0)),"계약 금액을 숫자로",IF(ISNA(MATCH(N149,목록_지금상태,0)),"상태를 목록에서 골라 주세요",IF(AND(OR(N149="계약",N149="공사 중",N149="완료",N149="A/S"),NOT(ISNUMBER(G149))),"계약 금액이 비었어요",IF(AND(ISNUMBER(L149),ISNUMBER(M149),M149&lt;L149),"완공이 착공보다 빨라요",IF(AND(ISNUMBER(G149),H149&gt;G149),"받은 돈이 계약보다 많아요",IF(AND(D149&lt;&gt;"",COUNTIF($D$6:$D$505,D149)&gt;1,COUNTIFS($D$6:$D$505,D149,$E$6:$E$505,E149)&gt;1),"같은 현장이 또 있어요",""))))))))))</f>
        <v/>
      </c>
      <c r="S149">
        <f>IF(A149="","",C149&amp;" "&amp;D149&amp;" "&amp;SUBSTITUTE(D149,"-","")&amp;" "&amp;E149&amp;" "&amp;F149&amp;" "&amp;P149)</f>
        <v/>
      </c>
      <c r="T149">
        <f>IF(OR(A149="",Q149&lt;&gt;"",I149="",N149="상담",N149="견적 보냄",N149="취소"),-1,IF(OR(N149="완료",N149="A/S"),1E+10,0)+N(I149)+ROW()/1E+4)</f>
        <v/>
      </c>
      <c r="U149">
        <f>IF(OR(찾기!$B$3="",A149=""),"",IF(ISNUMBER(SEARCH(TRIM(찾기!$B$3),S149)),ROW(),""))</f>
        <v/>
      </c>
    </row>
    <row r="150">
      <c r="A150" s="19">
        <f>IF(COUNTA(B150:G150,L150:P150)=0,"",ROW()-5)</f>
        <v/>
      </c>
      <c r="B150" s="20" t="n">
        <v>45977</v>
      </c>
      <c r="C150" s="21" t="inlineStr">
        <is>
          <t>서태호</t>
        </is>
      </c>
      <c r="D150" s="21" t="inlineStr">
        <is>
          <t>010-5970-6233</t>
        </is>
      </c>
      <c r="E150" s="21" t="inlineStr">
        <is>
          <t>새롬동 솔내아파트 101동</t>
        </is>
      </c>
      <c r="F150" s="21" t="inlineStr">
        <is>
          <t>주방</t>
        </is>
      </c>
      <c r="G150" s="22" t="n">
        <v>7720000</v>
      </c>
      <c r="H150" s="23">
        <f>IF(A150="","",SUMIFS(입금_금액,입금_번호,A150,입금_확인,""))</f>
        <v/>
      </c>
      <c r="I150" s="24">
        <f>IF(OR(A150="",NOT(ISNUMBER(G150)),N150="취소"),"",G150-H150)</f>
        <v/>
      </c>
      <c r="J150" s="23">
        <f>IF(A150="","",SUMIFS(지출_금액,지출_번호,A150,지출_확인,""))</f>
        <v/>
      </c>
      <c r="K150" s="23">
        <f>IF(OR(A150="",NOT(ISNUMBER(G150)),J150=0),"",G150-J150)</f>
        <v/>
      </c>
      <c r="L150" s="20" t="n">
        <v>46000</v>
      </c>
      <c r="M150" s="20" t="n">
        <v>46009</v>
      </c>
      <c r="N150" s="21" t="inlineStr">
        <is>
          <t>완료</t>
        </is>
      </c>
      <c r="O150" s="21" t="inlineStr">
        <is>
          <t>대표</t>
        </is>
      </c>
      <c r="P150" s="21" t="inlineStr">
        <is>
          <t>지인 소개</t>
        </is>
      </c>
      <c r="Q150" s="25">
        <f>IF(A150="","",IF(AND(C150="",E150=""),"고객이나 현장을 적어 주세요",IF(NOT(ISNUMBER(B150)),"접수일을 확인하세요",IF(AND(D150&lt;&gt;"",OR(LEN(D150)&lt;12,LEN(D150)&gt;13,ISERROR(--SUBSTITUTE(D150,"-","")),LEN(SUBSTITUTE(D150,"-",""))&lt;9)),"연락처를 010-0000-0000으로",IF(AND(G150&lt;&gt;"",OR(NOT(ISNUMBER(G150)),N(G150)&lt;0)),"계약 금액을 숫자로",IF(ISNA(MATCH(N150,목록_지금상태,0)),"상태를 목록에서 골라 주세요",IF(AND(OR(N150="계약",N150="공사 중",N150="완료",N150="A/S"),NOT(ISNUMBER(G150))),"계약 금액이 비었어요",IF(AND(ISNUMBER(L150),ISNUMBER(M150),M150&lt;L150),"완공이 착공보다 빨라요",IF(AND(ISNUMBER(G150),H150&gt;G150),"받은 돈이 계약보다 많아요",IF(AND(D150&lt;&gt;"",COUNTIF($D$6:$D$505,D150)&gt;1,COUNTIFS($D$6:$D$505,D150,$E$6:$E$505,E150)&gt;1),"같은 현장이 또 있어요",""))))))))))</f>
        <v/>
      </c>
      <c r="S150">
        <f>IF(A150="","",C150&amp;" "&amp;D150&amp;" "&amp;SUBSTITUTE(D150,"-","")&amp;" "&amp;E150&amp;" "&amp;F150&amp;" "&amp;P150)</f>
        <v/>
      </c>
      <c r="T150">
        <f>IF(OR(A150="",Q150&lt;&gt;"",I150="",N150="상담",N150="견적 보냄",N150="취소"),-1,IF(OR(N150="완료",N150="A/S"),1E+10,0)+N(I150)+ROW()/1E+4)</f>
        <v/>
      </c>
      <c r="U150">
        <f>IF(OR(찾기!$B$3="",A150=""),"",IF(ISNUMBER(SEARCH(TRIM(찾기!$B$3),S150)),ROW(),""))</f>
        <v/>
      </c>
    </row>
    <row r="151">
      <c r="A151" s="19">
        <f>IF(COUNTA(B151:G151,L151:P151)=0,"",ROW()-5)</f>
        <v/>
      </c>
      <c r="B151" s="20" t="n">
        <v>45978</v>
      </c>
      <c r="C151" s="21" t="inlineStr">
        <is>
          <t>강서현</t>
        </is>
      </c>
      <c r="D151" s="21" t="inlineStr">
        <is>
          <t>010-3703-7691</t>
        </is>
      </c>
      <c r="E151" s="21" t="inlineStr">
        <is>
          <t>새롬동 강변힐 2차 107동</t>
        </is>
      </c>
      <c r="F151" s="21" t="inlineStr">
        <is>
          <t>도배·장판</t>
        </is>
      </c>
      <c r="G151" s="22" t="n">
        <v>2940000</v>
      </c>
      <c r="H151" s="23">
        <f>IF(A151="","",SUMIFS(입금_금액,입금_번호,A151,입금_확인,""))</f>
        <v/>
      </c>
      <c r="I151" s="24">
        <f>IF(OR(A151="",NOT(ISNUMBER(G151)),N151="취소"),"",G151-H151)</f>
        <v/>
      </c>
      <c r="J151" s="23">
        <f>IF(A151="","",SUMIFS(지출_금액,지출_번호,A151,지출_확인,""))</f>
        <v/>
      </c>
      <c r="K151" s="23">
        <f>IF(OR(A151="",NOT(ISNUMBER(G151)),J151=0),"",G151-J151)</f>
        <v/>
      </c>
      <c r="L151" s="20" t="n">
        <v>45998</v>
      </c>
      <c r="M151" s="20" t="n">
        <v>46004</v>
      </c>
      <c r="N151" s="21" t="inlineStr">
        <is>
          <t>완료</t>
        </is>
      </c>
      <c r="O151" s="21" t="inlineStr">
        <is>
          <t>김 실장</t>
        </is>
      </c>
      <c r="P151" s="21" t="inlineStr">
        <is>
          <t>주차 어려움</t>
        </is>
      </c>
      <c r="Q151" s="25">
        <f>IF(A151="","",IF(AND(C151="",E151=""),"고객이나 현장을 적어 주세요",IF(NOT(ISNUMBER(B151)),"접수일을 확인하세요",IF(AND(D151&lt;&gt;"",OR(LEN(D151)&lt;12,LEN(D151)&gt;13,ISERROR(--SUBSTITUTE(D151,"-","")),LEN(SUBSTITUTE(D151,"-",""))&lt;9)),"연락처를 010-0000-0000으로",IF(AND(G151&lt;&gt;"",OR(NOT(ISNUMBER(G151)),N(G151)&lt;0)),"계약 금액을 숫자로",IF(ISNA(MATCH(N151,목록_지금상태,0)),"상태를 목록에서 골라 주세요",IF(AND(OR(N151="계약",N151="공사 중",N151="완료",N151="A/S"),NOT(ISNUMBER(G151))),"계약 금액이 비었어요",IF(AND(ISNUMBER(L151),ISNUMBER(M151),M151&lt;L151),"완공이 착공보다 빨라요",IF(AND(ISNUMBER(G151),H151&gt;G151),"받은 돈이 계약보다 많아요",IF(AND(D151&lt;&gt;"",COUNTIF($D$6:$D$505,D151)&gt;1,COUNTIFS($D$6:$D$505,D151,$E$6:$E$505,E151)&gt;1),"같은 현장이 또 있어요",""))))))))))</f>
        <v/>
      </c>
      <c r="S151">
        <f>IF(A151="","",C151&amp;" "&amp;D151&amp;" "&amp;SUBSTITUTE(D151,"-","")&amp;" "&amp;E151&amp;" "&amp;F151&amp;" "&amp;P151)</f>
        <v/>
      </c>
      <c r="T151">
        <f>IF(OR(A151="",Q151&lt;&gt;"",I151="",N151="상담",N151="견적 보냄",N151="취소"),-1,IF(OR(N151="완료",N151="A/S"),1E+10,0)+N(I151)+ROW()/1E+4)</f>
        <v/>
      </c>
      <c r="U151">
        <f>IF(OR(찾기!$B$3="",A151=""),"",IF(ISNUMBER(SEARCH(TRIM(찾기!$B$3),S151)),ROW(),""))</f>
        <v/>
      </c>
    </row>
    <row r="152">
      <c r="A152" s="19">
        <f>IF(COUNTA(B152:G152,L152:P152)=0,"",ROW()-5)</f>
        <v/>
      </c>
      <c r="B152" s="20" t="n">
        <v>45980</v>
      </c>
      <c r="C152" s="21" t="inlineStr">
        <is>
          <t>이지훈</t>
        </is>
      </c>
      <c r="D152" s="21" t="inlineStr">
        <is>
          <t>010-2550-6036</t>
        </is>
      </c>
      <c r="E152" s="21" t="inlineStr">
        <is>
          <t>새롬동 숲길마을 3단지 108동</t>
        </is>
      </c>
      <c r="F152" s="21" t="inlineStr">
        <is>
          <t>도배·장판</t>
        </is>
      </c>
      <c r="G152" s="22" t="n">
        <v>3950000</v>
      </c>
      <c r="H152" s="23">
        <f>IF(A152="","",SUMIFS(입금_금액,입금_번호,A152,입금_확인,""))</f>
        <v/>
      </c>
      <c r="I152" s="24">
        <f>IF(OR(A152="",NOT(ISNUMBER(G152)),N152="취소"),"",G152-H152)</f>
        <v/>
      </c>
      <c r="J152" s="23">
        <f>IF(A152="","",SUMIFS(지출_금액,지출_번호,A152,지출_확인,""))</f>
        <v/>
      </c>
      <c r="K152" s="23">
        <f>IF(OR(A152="",NOT(ISNUMBER(G152)),J152=0),"",G152-J152)</f>
        <v/>
      </c>
      <c r="L152" s="20" t="n">
        <v>45987</v>
      </c>
      <c r="M152" s="20" t="n">
        <v>45990</v>
      </c>
      <c r="N152" s="21" t="inlineStr">
        <is>
          <t>완료</t>
        </is>
      </c>
      <c r="O152" s="21" t="inlineStr">
        <is>
          <t>대표</t>
        </is>
      </c>
      <c r="P152" s="21" t="inlineStr">
        <is>
          <t>블로그 보고 연락</t>
        </is>
      </c>
      <c r="Q152" s="25">
        <f>IF(A152="","",IF(AND(C152="",E152=""),"고객이나 현장을 적어 주세요",IF(NOT(ISNUMBER(B152)),"접수일을 확인하세요",IF(AND(D152&lt;&gt;"",OR(LEN(D152)&lt;12,LEN(D152)&gt;13,ISERROR(--SUBSTITUTE(D152,"-","")),LEN(SUBSTITUTE(D152,"-",""))&lt;9)),"연락처를 010-0000-0000으로",IF(AND(G152&lt;&gt;"",OR(NOT(ISNUMBER(G152)),N(G152)&lt;0)),"계약 금액을 숫자로",IF(ISNA(MATCH(N152,목록_지금상태,0)),"상태를 목록에서 골라 주세요",IF(AND(OR(N152="계약",N152="공사 중",N152="완료",N152="A/S"),NOT(ISNUMBER(G152))),"계약 금액이 비었어요",IF(AND(ISNUMBER(L152),ISNUMBER(M152),M152&lt;L152),"완공이 착공보다 빨라요",IF(AND(ISNUMBER(G152),H152&gt;G152),"받은 돈이 계약보다 많아요",IF(AND(D152&lt;&gt;"",COUNTIF($D$6:$D$505,D152)&gt;1,COUNTIFS($D$6:$D$505,D152,$E$6:$E$505,E152)&gt;1),"같은 현장이 또 있어요",""))))))))))</f>
        <v/>
      </c>
      <c r="S152">
        <f>IF(A152="","",C152&amp;" "&amp;D152&amp;" "&amp;SUBSTITUTE(D152,"-","")&amp;" "&amp;E152&amp;" "&amp;F152&amp;" "&amp;P152)</f>
        <v/>
      </c>
      <c r="T152">
        <f>IF(OR(A152="",Q152&lt;&gt;"",I152="",N152="상담",N152="견적 보냄",N152="취소"),-1,IF(OR(N152="완료",N152="A/S"),1E+10,0)+N(I152)+ROW()/1E+4)</f>
        <v/>
      </c>
      <c r="U152">
        <f>IF(OR(찾기!$B$3="",A152=""),"",IF(ISNUMBER(SEARCH(TRIM(찾기!$B$3),S152)),ROW(),""))</f>
        <v/>
      </c>
    </row>
    <row r="153">
      <c r="A153" s="19">
        <f>IF(COUNTA(B153:G153,L153:P153)=0,"",ROW()-5)</f>
        <v/>
      </c>
      <c r="B153" s="20" t="n">
        <v>45986</v>
      </c>
      <c r="C153" s="21" t="inlineStr">
        <is>
          <t>송미경</t>
        </is>
      </c>
      <c r="D153" s="21" t="inlineStr">
        <is>
          <t>010-3107-5814</t>
        </is>
      </c>
      <c r="E153" s="21" t="inlineStr">
        <is>
          <t>새롬동 한빛아파트 111동</t>
        </is>
      </c>
      <c r="F153" s="21" t="inlineStr">
        <is>
          <t>욕실</t>
        </is>
      </c>
      <c r="G153" s="22" t="n">
        <v>9410000</v>
      </c>
      <c r="H153" s="23">
        <f>IF(A153="","",SUMIFS(입금_금액,입금_번호,A153,입금_확인,""))</f>
        <v/>
      </c>
      <c r="I153" s="24">
        <f>IF(OR(A153="",NOT(ISNUMBER(G153)),N153="취소"),"",G153-H153)</f>
        <v/>
      </c>
      <c r="J153" s="23">
        <f>IF(A153="","",SUMIFS(지출_금액,지출_번호,A153,지출_확인,""))</f>
        <v/>
      </c>
      <c r="K153" s="23">
        <f>IF(OR(A153="",NOT(ISNUMBER(G153)),J153=0),"",G153-J153)</f>
        <v/>
      </c>
      <c r="L153" s="20" t="n">
        <v>46001</v>
      </c>
      <c r="M153" s="20" t="n">
        <v>46006</v>
      </c>
      <c r="N153" s="21" t="inlineStr">
        <is>
          <t>완료</t>
        </is>
      </c>
      <c r="O153" s="21" t="inlineStr">
        <is>
          <t>대표</t>
        </is>
      </c>
      <c r="P153" s="21" t="inlineStr">
        <is>
          <t>주차 어려움</t>
        </is>
      </c>
      <c r="Q153" s="25">
        <f>IF(A153="","",IF(AND(C153="",E153=""),"고객이나 현장을 적어 주세요",IF(NOT(ISNUMBER(B153)),"접수일을 확인하세요",IF(AND(D153&lt;&gt;"",OR(LEN(D153)&lt;12,LEN(D153)&gt;13,ISERROR(--SUBSTITUTE(D153,"-","")),LEN(SUBSTITUTE(D153,"-",""))&lt;9)),"연락처를 010-0000-0000으로",IF(AND(G153&lt;&gt;"",OR(NOT(ISNUMBER(G153)),N(G153)&lt;0)),"계약 금액을 숫자로",IF(ISNA(MATCH(N153,목록_지금상태,0)),"상태를 목록에서 골라 주세요",IF(AND(OR(N153="계약",N153="공사 중",N153="완료",N153="A/S"),NOT(ISNUMBER(G153))),"계약 금액이 비었어요",IF(AND(ISNUMBER(L153),ISNUMBER(M153),M153&lt;L153),"완공이 착공보다 빨라요",IF(AND(ISNUMBER(G153),H153&gt;G153),"받은 돈이 계약보다 많아요",IF(AND(D153&lt;&gt;"",COUNTIF($D$6:$D$505,D153)&gt;1,COUNTIFS($D$6:$D$505,D153,$E$6:$E$505,E153)&gt;1),"같은 현장이 또 있어요",""))))))))))</f>
        <v/>
      </c>
      <c r="S153">
        <f>IF(A153="","",C153&amp;" "&amp;D153&amp;" "&amp;SUBSTITUTE(D153,"-","")&amp;" "&amp;E153&amp;" "&amp;F153&amp;" "&amp;P153)</f>
        <v/>
      </c>
      <c r="T153">
        <f>IF(OR(A153="",Q153&lt;&gt;"",I153="",N153="상담",N153="견적 보냄",N153="취소"),-1,IF(OR(N153="완료",N153="A/S"),1E+10,0)+N(I153)+ROW()/1E+4)</f>
        <v/>
      </c>
      <c r="U153">
        <f>IF(OR(찾기!$B$3="",A153=""),"",IF(ISNUMBER(SEARCH(TRIM(찾기!$B$3),S153)),ROW(),""))</f>
        <v/>
      </c>
    </row>
    <row r="154">
      <c r="A154" s="19">
        <f>IF(COUNTA(B154:G154,L154:P154)=0,"",ROW()-5)</f>
        <v/>
      </c>
      <c r="B154" s="20" t="n">
        <v>45988</v>
      </c>
      <c r="C154" s="21" t="inlineStr">
        <is>
          <t>한혜원</t>
        </is>
      </c>
      <c r="D154" s="21" t="inlineStr">
        <is>
          <t>010-3053-6955</t>
        </is>
      </c>
      <c r="E154" s="21" t="inlineStr">
        <is>
          <t>새롬동 새봄빌라 102동</t>
        </is>
      </c>
      <c r="F154" s="21" t="inlineStr">
        <is>
          <t>창호</t>
        </is>
      </c>
      <c r="G154" s="22" t="n">
        <v>5960000</v>
      </c>
      <c r="H154" s="23">
        <f>IF(A154="","",SUMIFS(입금_금액,입금_번호,A154,입금_확인,""))</f>
        <v/>
      </c>
      <c r="I154" s="24">
        <f>IF(OR(A154="",NOT(ISNUMBER(G154)),N154="취소"),"",G154-H154)</f>
        <v/>
      </c>
      <c r="J154" s="23">
        <f>IF(A154="","",SUMIFS(지출_금액,지출_번호,A154,지출_확인,""))</f>
        <v/>
      </c>
      <c r="K154" s="23">
        <f>IF(OR(A154="",NOT(ISNUMBER(G154)),J154=0),"",G154-J154)</f>
        <v/>
      </c>
      <c r="L154" s="20" t="n">
        <v>46008</v>
      </c>
      <c r="M154" s="20" t="n">
        <v>46010</v>
      </c>
      <c r="N154" s="21" t="inlineStr">
        <is>
          <t>완료</t>
        </is>
      </c>
      <c r="O154" s="21" t="inlineStr">
        <is>
          <t>박 팀장</t>
        </is>
      </c>
      <c r="P154" s="21" t="n"/>
      <c r="Q154" s="25">
        <f>IF(A154="","",IF(AND(C154="",E154=""),"고객이나 현장을 적어 주세요",IF(NOT(ISNUMBER(B154)),"접수일을 확인하세요",IF(AND(D154&lt;&gt;"",OR(LEN(D154)&lt;12,LEN(D154)&gt;13,ISERROR(--SUBSTITUTE(D154,"-","")),LEN(SUBSTITUTE(D154,"-",""))&lt;9)),"연락처를 010-0000-0000으로",IF(AND(G154&lt;&gt;"",OR(NOT(ISNUMBER(G154)),N(G154)&lt;0)),"계약 금액을 숫자로",IF(ISNA(MATCH(N154,목록_지금상태,0)),"상태를 목록에서 골라 주세요",IF(AND(OR(N154="계약",N154="공사 중",N154="완료",N154="A/S"),NOT(ISNUMBER(G154))),"계약 금액이 비었어요",IF(AND(ISNUMBER(L154),ISNUMBER(M154),M154&lt;L154),"완공이 착공보다 빨라요",IF(AND(ISNUMBER(G154),H154&gt;G154),"받은 돈이 계약보다 많아요",IF(AND(D154&lt;&gt;"",COUNTIF($D$6:$D$505,D154)&gt;1,COUNTIFS($D$6:$D$505,D154,$E$6:$E$505,E154)&gt;1),"같은 현장이 또 있어요",""))))))))))</f>
        <v/>
      </c>
      <c r="S154">
        <f>IF(A154="","",C154&amp;" "&amp;D154&amp;" "&amp;SUBSTITUTE(D154,"-","")&amp;" "&amp;E154&amp;" "&amp;F154&amp;" "&amp;P154)</f>
        <v/>
      </c>
      <c r="T154">
        <f>IF(OR(A154="",Q154&lt;&gt;"",I154="",N154="상담",N154="견적 보냄",N154="취소"),-1,IF(OR(N154="완료",N154="A/S"),1E+10,0)+N(I154)+ROW()/1E+4)</f>
        <v/>
      </c>
      <c r="U154">
        <f>IF(OR(찾기!$B$3="",A154=""),"",IF(ISNUMBER(SEARCH(TRIM(찾기!$B$3),S154)),ROW(),""))</f>
        <v/>
      </c>
    </row>
    <row r="155">
      <c r="A155" s="19">
        <f>IF(COUNTA(B155:G155,L155:P155)=0,"",ROW()-5)</f>
        <v/>
      </c>
      <c r="B155" s="20" t="n">
        <v>45989</v>
      </c>
      <c r="C155" s="21" t="inlineStr">
        <is>
          <t>박도현</t>
        </is>
      </c>
      <c r="D155" s="21" t="inlineStr">
        <is>
          <t>010-9471-3274</t>
        </is>
      </c>
      <c r="E155" s="21" t="inlineStr">
        <is>
          <t>한솔동 푸른마을 5단지 112동</t>
        </is>
      </c>
      <c r="F155" s="21" t="inlineStr">
        <is>
          <t>도배·장판</t>
        </is>
      </c>
      <c r="G155" s="22" t="n">
        <v>2460000</v>
      </c>
      <c r="H155" s="23">
        <f>IF(A155="","",SUMIFS(입금_금액,입금_번호,A155,입금_확인,""))</f>
        <v/>
      </c>
      <c r="I155" s="24">
        <f>IF(OR(A155="",NOT(ISNUMBER(G155)),N155="취소"),"",G155-H155)</f>
        <v/>
      </c>
      <c r="J155" s="23">
        <f>IF(A155="","",SUMIFS(지출_금액,지출_번호,A155,지출_확인,""))</f>
        <v/>
      </c>
      <c r="K155" s="23">
        <f>IF(OR(A155="",NOT(ISNUMBER(G155)),J155=0),"",G155-J155)</f>
        <v/>
      </c>
      <c r="L155" s="20" t="n">
        <v>46009</v>
      </c>
      <c r="M155" s="20" t="n">
        <v>46015</v>
      </c>
      <c r="N155" s="21" t="inlineStr">
        <is>
          <t>완료</t>
        </is>
      </c>
      <c r="O155" s="21" t="inlineStr">
        <is>
          <t>대표</t>
        </is>
      </c>
      <c r="P155" s="21" t="inlineStr">
        <is>
          <t>주차 어려움</t>
        </is>
      </c>
      <c r="Q155" s="25">
        <f>IF(A155="","",IF(AND(C155="",E155=""),"고객이나 현장을 적어 주세요",IF(NOT(ISNUMBER(B155)),"접수일을 확인하세요",IF(AND(D155&lt;&gt;"",OR(LEN(D155)&lt;12,LEN(D155)&gt;13,ISERROR(--SUBSTITUTE(D155,"-","")),LEN(SUBSTITUTE(D155,"-",""))&lt;9)),"연락처를 010-0000-0000으로",IF(AND(G155&lt;&gt;"",OR(NOT(ISNUMBER(G155)),N(G155)&lt;0)),"계약 금액을 숫자로",IF(ISNA(MATCH(N155,목록_지금상태,0)),"상태를 목록에서 골라 주세요",IF(AND(OR(N155="계약",N155="공사 중",N155="완료",N155="A/S"),NOT(ISNUMBER(G155))),"계약 금액이 비었어요",IF(AND(ISNUMBER(L155),ISNUMBER(M155),M155&lt;L155),"완공이 착공보다 빨라요",IF(AND(ISNUMBER(G155),H155&gt;G155),"받은 돈이 계약보다 많아요",IF(AND(D155&lt;&gt;"",COUNTIF($D$6:$D$505,D155)&gt;1,COUNTIFS($D$6:$D$505,D155,$E$6:$E$505,E155)&gt;1),"같은 현장이 또 있어요",""))))))))))</f>
        <v/>
      </c>
      <c r="S155">
        <f>IF(A155="","",C155&amp;" "&amp;D155&amp;" "&amp;SUBSTITUTE(D155,"-","")&amp;" "&amp;E155&amp;" "&amp;F155&amp;" "&amp;P155)</f>
        <v/>
      </c>
      <c r="T155">
        <f>IF(OR(A155="",Q155&lt;&gt;"",I155="",N155="상담",N155="견적 보냄",N155="취소"),-1,IF(OR(N155="완료",N155="A/S"),1E+10,0)+N(I155)+ROW()/1E+4)</f>
        <v/>
      </c>
      <c r="U155">
        <f>IF(OR(찾기!$B$3="",A155=""),"",IF(ISNUMBER(SEARCH(TRIM(찾기!$B$3),S155)),ROW(),""))</f>
        <v/>
      </c>
    </row>
    <row r="156">
      <c r="A156" s="19">
        <f>IF(COUNTA(B156:G156,L156:P156)=0,"",ROW()-5)</f>
        <v/>
      </c>
      <c r="B156" s="20" t="n">
        <v>45995</v>
      </c>
      <c r="C156" s="21" t="inlineStr">
        <is>
          <t>장재원</t>
        </is>
      </c>
      <c r="D156" s="21" t="inlineStr">
        <is>
          <t>010-5864-9796</t>
        </is>
      </c>
      <c r="E156" s="21" t="inlineStr">
        <is>
          <t>다정동 숲길마을 3단지 107동</t>
        </is>
      </c>
      <c r="F156" s="21" t="inlineStr">
        <is>
          <t>부분 수리</t>
        </is>
      </c>
      <c r="G156" s="22" t="n"/>
      <c r="H156" s="23">
        <f>IF(A156="","",SUMIFS(입금_금액,입금_번호,A156,입금_확인,""))</f>
        <v/>
      </c>
      <c r="I156" s="24">
        <f>IF(OR(A156="",NOT(ISNUMBER(G156)),N156="취소"),"",G156-H156)</f>
        <v/>
      </c>
      <c r="J156" s="23">
        <f>IF(A156="","",SUMIFS(지출_금액,지출_번호,A156,지출_확인,""))</f>
        <v/>
      </c>
      <c r="K156" s="23">
        <f>IF(OR(A156="",NOT(ISNUMBER(G156)),J156=0),"",G156-J156)</f>
        <v/>
      </c>
      <c r="L156" s="20" t="n"/>
      <c r="M156" s="20" t="n"/>
      <c r="N156" s="21" t="inlineStr">
        <is>
          <t>취소</t>
        </is>
      </c>
      <c r="O156" s="21" t="inlineStr">
        <is>
          <t>김 실장</t>
        </is>
      </c>
      <c r="P156" s="21" t="n"/>
      <c r="Q156" s="25">
        <f>IF(A156="","",IF(AND(C156="",E156=""),"고객이나 현장을 적어 주세요",IF(NOT(ISNUMBER(B156)),"접수일을 확인하세요",IF(AND(D156&lt;&gt;"",OR(LEN(D156)&lt;12,LEN(D156)&gt;13,ISERROR(--SUBSTITUTE(D156,"-","")),LEN(SUBSTITUTE(D156,"-",""))&lt;9)),"연락처를 010-0000-0000으로",IF(AND(G156&lt;&gt;"",OR(NOT(ISNUMBER(G156)),N(G156)&lt;0)),"계약 금액을 숫자로",IF(ISNA(MATCH(N156,목록_지금상태,0)),"상태를 목록에서 골라 주세요",IF(AND(OR(N156="계약",N156="공사 중",N156="완료",N156="A/S"),NOT(ISNUMBER(G156))),"계약 금액이 비었어요",IF(AND(ISNUMBER(L156),ISNUMBER(M156),M156&lt;L156),"완공이 착공보다 빨라요",IF(AND(ISNUMBER(G156),H156&gt;G156),"받은 돈이 계약보다 많아요",IF(AND(D156&lt;&gt;"",COUNTIF($D$6:$D$505,D156)&gt;1,COUNTIFS($D$6:$D$505,D156,$E$6:$E$505,E156)&gt;1),"같은 현장이 또 있어요",""))))))))))</f>
        <v/>
      </c>
      <c r="S156">
        <f>IF(A156="","",C156&amp;" "&amp;D156&amp;" "&amp;SUBSTITUTE(D156,"-","")&amp;" "&amp;E156&amp;" "&amp;F156&amp;" "&amp;P156)</f>
        <v/>
      </c>
      <c r="T156">
        <f>IF(OR(A156="",Q156&lt;&gt;"",I156="",N156="상담",N156="견적 보냄",N156="취소"),-1,IF(OR(N156="완료",N156="A/S"),1E+10,0)+N(I156)+ROW()/1E+4)</f>
        <v/>
      </c>
      <c r="U156">
        <f>IF(OR(찾기!$B$3="",A156=""),"",IF(ISNUMBER(SEARCH(TRIM(찾기!$B$3),S156)),ROW(),""))</f>
        <v/>
      </c>
    </row>
    <row r="157">
      <c r="A157" s="19">
        <f>IF(COUNTA(B157:G157,L157:P157)=0,"",ROW()-5)</f>
        <v/>
      </c>
      <c r="B157" s="20" t="n">
        <v>45995</v>
      </c>
      <c r="C157" s="21" t="inlineStr">
        <is>
          <t>홍하늘</t>
        </is>
      </c>
      <c r="D157" s="21" t="inlineStr">
        <is>
          <t>010-4870-3464</t>
        </is>
      </c>
      <c r="E157" s="21" t="inlineStr">
        <is>
          <t>새롬동 숲길마을 3단지 106동</t>
        </is>
      </c>
      <c r="F157" s="21" t="inlineStr">
        <is>
          <t>욕실</t>
        </is>
      </c>
      <c r="G157" s="22" t="n">
        <v>7750000</v>
      </c>
      <c r="H157" s="23">
        <f>IF(A157="","",SUMIFS(입금_금액,입금_번호,A157,입금_확인,""))</f>
        <v/>
      </c>
      <c r="I157" s="24">
        <f>IF(OR(A157="",NOT(ISNUMBER(G157)),N157="취소"),"",G157-H157)</f>
        <v/>
      </c>
      <c r="J157" s="23">
        <f>IF(A157="","",SUMIFS(지출_금액,지출_번호,A157,지출_확인,""))</f>
        <v/>
      </c>
      <c r="K157" s="23">
        <f>IF(OR(A157="",NOT(ISNUMBER(G157)),J157=0),"",G157-J157)</f>
        <v/>
      </c>
      <c r="L157" s="20" t="n">
        <v>46017</v>
      </c>
      <c r="M157" s="20" t="n">
        <v>46022</v>
      </c>
      <c r="N157" s="21" t="inlineStr">
        <is>
          <t>완료</t>
        </is>
      </c>
      <c r="O157" s="21" t="inlineStr">
        <is>
          <t>박 팀장</t>
        </is>
      </c>
      <c r="P157" s="21" t="inlineStr">
        <is>
          <t>강아지 있음</t>
        </is>
      </c>
      <c r="Q157" s="25">
        <f>IF(A157="","",IF(AND(C157="",E157=""),"고객이나 현장을 적어 주세요",IF(NOT(ISNUMBER(B157)),"접수일을 확인하세요",IF(AND(D157&lt;&gt;"",OR(LEN(D157)&lt;12,LEN(D157)&gt;13,ISERROR(--SUBSTITUTE(D157,"-","")),LEN(SUBSTITUTE(D157,"-",""))&lt;9)),"연락처를 010-0000-0000으로",IF(AND(G157&lt;&gt;"",OR(NOT(ISNUMBER(G157)),N(G157)&lt;0)),"계약 금액을 숫자로",IF(ISNA(MATCH(N157,목록_지금상태,0)),"상태를 목록에서 골라 주세요",IF(AND(OR(N157="계약",N157="공사 중",N157="완료",N157="A/S"),NOT(ISNUMBER(G157))),"계약 금액이 비었어요",IF(AND(ISNUMBER(L157),ISNUMBER(M157),M157&lt;L157),"완공이 착공보다 빨라요",IF(AND(ISNUMBER(G157),H157&gt;G157),"받은 돈이 계약보다 많아요",IF(AND(D157&lt;&gt;"",COUNTIF($D$6:$D$505,D157)&gt;1,COUNTIFS($D$6:$D$505,D157,$E$6:$E$505,E157)&gt;1),"같은 현장이 또 있어요",""))))))))))</f>
        <v/>
      </c>
      <c r="S157">
        <f>IF(A157="","",C157&amp;" "&amp;D157&amp;" "&amp;SUBSTITUTE(D157,"-","")&amp;" "&amp;E157&amp;" "&amp;F157&amp;" "&amp;P157)</f>
        <v/>
      </c>
      <c r="T157">
        <f>IF(OR(A157="",Q157&lt;&gt;"",I157="",N157="상담",N157="견적 보냄",N157="취소"),-1,IF(OR(N157="완료",N157="A/S"),1E+10,0)+N(I157)+ROW()/1E+4)</f>
        <v/>
      </c>
      <c r="U157">
        <f>IF(OR(찾기!$B$3="",A157=""),"",IF(ISNUMBER(SEARCH(TRIM(찾기!$B$3),S157)),ROW(),""))</f>
        <v/>
      </c>
    </row>
    <row r="158">
      <c r="A158" s="19">
        <f>IF(COUNTA(B158:G158,L158:P158)=0,"",ROW()-5)</f>
        <v/>
      </c>
      <c r="B158" s="20" t="n">
        <v>45998</v>
      </c>
      <c r="C158" s="21" t="inlineStr">
        <is>
          <t>권동욱</t>
        </is>
      </c>
      <c r="D158" s="21" t="inlineStr">
        <is>
          <t>010-7232-2552</t>
        </is>
      </c>
      <c r="E158" s="21" t="inlineStr">
        <is>
          <t>도담동 강변힐 2차 101동</t>
        </is>
      </c>
      <c r="F158" s="21" t="inlineStr">
        <is>
          <t>창호</t>
        </is>
      </c>
      <c r="G158" s="22" t="n">
        <v>7770000</v>
      </c>
      <c r="H158" s="23">
        <f>IF(A158="","",SUMIFS(입금_금액,입금_번호,A158,입금_확인,""))</f>
        <v/>
      </c>
      <c r="I158" s="24">
        <f>IF(OR(A158="",NOT(ISNUMBER(G158)),N158="취소"),"",G158-H158)</f>
        <v/>
      </c>
      <c r="J158" s="23">
        <f>IF(A158="","",SUMIFS(지출_금액,지출_번호,A158,지출_확인,""))</f>
        <v/>
      </c>
      <c r="K158" s="23">
        <f>IF(OR(A158="",NOT(ISNUMBER(G158)),J158=0),"",G158-J158)</f>
        <v/>
      </c>
      <c r="L158" s="20" t="n"/>
      <c r="M158" s="20" t="n"/>
      <c r="N158" s="21" t="inlineStr">
        <is>
          <t>견적 보냄</t>
        </is>
      </c>
      <c r="O158" s="21" t="inlineStr">
        <is>
          <t>김 실장</t>
        </is>
      </c>
      <c r="P158" s="21" t="n"/>
      <c r="Q158" s="25">
        <f>IF(A158="","",IF(AND(C158="",E158=""),"고객이나 현장을 적어 주세요",IF(NOT(ISNUMBER(B158)),"접수일을 확인하세요",IF(AND(D158&lt;&gt;"",OR(LEN(D158)&lt;12,LEN(D158)&gt;13,ISERROR(--SUBSTITUTE(D158,"-","")),LEN(SUBSTITUTE(D158,"-",""))&lt;9)),"연락처를 010-0000-0000으로",IF(AND(G158&lt;&gt;"",OR(NOT(ISNUMBER(G158)),N(G158)&lt;0)),"계약 금액을 숫자로",IF(ISNA(MATCH(N158,목록_지금상태,0)),"상태를 목록에서 골라 주세요",IF(AND(OR(N158="계약",N158="공사 중",N158="완료",N158="A/S"),NOT(ISNUMBER(G158))),"계약 금액이 비었어요",IF(AND(ISNUMBER(L158),ISNUMBER(M158),M158&lt;L158),"완공이 착공보다 빨라요",IF(AND(ISNUMBER(G158),H158&gt;G158),"받은 돈이 계약보다 많아요",IF(AND(D158&lt;&gt;"",COUNTIF($D$6:$D$505,D158)&gt;1,COUNTIFS($D$6:$D$505,D158,$E$6:$E$505,E158)&gt;1),"같은 현장이 또 있어요",""))))))))))</f>
        <v/>
      </c>
      <c r="S158">
        <f>IF(A158="","",C158&amp;" "&amp;D158&amp;" "&amp;SUBSTITUTE(D158,"-","")&amp;" "&amp;E158&amp;" "&amp;F158&amp;" "&amp;P158)</f>
        <v/>
      </c>
      <c r="T158">
        <f>IF(OR(A158="",Q158&lt;&gt;"",I158="",N158="상담",N158="견적 보냄",N158="취소"),-1,IF(OR(N158="완료",N158="A/S"),1E+10,0)+N(I158)+ROW()/1E+4)</f>
        <v/>
      </c>
      <c r="U158">
        <f>IF(OR(찾기!$B$3="",A158=""),"",IF(ISNUMBER(SEARCH(TRIM(찾기!$B$3),S158)),ROW(),""))</f>
        <v/>
      </c>
    </row>
    <row r="159">
      <c r="A159" s="19">
        <f>IF(COUNTA(B159:G159,L159:P159)=0,"",ROW()-5)</f>
        <v/>
      </c>
      <c r="B159" s="20" t="n">
        <v>45999</v>
      </c>
      <c r="C159" s="21" t="inlineStr">
        <is>
          <t>박유진</t>
        </is>
      </c>
      <c r="D159" s="21" t="inlineStr">
        <is>
          <t>010-4495-9774</t>
        </is>
      </c>
      <c r="E159" s="21" t="inlineStr">
        <is>
          <t>가람동 푸른마을 5단지 113동</t>
        </is>
      </c>
      <c r="F159" s="21" t="inlineStr">
        <is>
          <t>부분 수리</t>
        </is>
      </c>
      <c r="G159" s="22" t="n">
        <v>590000</v>
      </c>
      <c r="H159" s="23">
        <f>IF(A159="","",SUMIFS(입금_금액,입금_번호,A159,입금_확인,""))</f>
        <v/>
      </c>
      <c r="I159" s="24">
        <f>IF(OR(A159="",NOT(ISNUMBER(G159)),N159="취소"),"",G159-H159)</f>
        <v/>
      </c>
      <c r="J159" s="23">
        <f>IF(A159="","",SUMIFS(지출_금액,지출_번호,A159,지출_확인,""))</f>
        <v/>
      </c>
      <c r="K159" s="23">
        <f>IF(OR(A159="",NOT(ISNUMBER(G159)),J159=0),"",G159-J159)</f>
        <v/>
      </c>
      <c r="L159" s="20" t="n">
        <v>46007</v>
      </c>
      <c r="M159" s="20" t="n">
        <v>46008</v>
      </c>
      <c r="N159" s="21" t="inlineStr">
        <is>
          <t>완료</t>
        </is>
      </c>
      <c r="O159" s="21" t="inlineStr">
        <is>
          <t>대표</t>
        </is>
      </c>
      <c r="P159" s="21" t="inlineStr">
        <is>
          <t>지인 소개</t>
        </is>
      </c>
      <c r="Q159" s="25">
        <f>IF(A159="","",IF(AND(C159="",E159=""),"고객이나 현장을 적어 주세요",IF(NOT(ISNUMBER(B159)),"접수일을 확인하세요",IF(AND(D159&lt;&gt;"",OR(LEN(D159)&lt;12,LEN(D159)&gt;13,ISERROR(--SUBSTITUTE(D159,"-","")),LEN(SUBSTITUTE(D159,"-",""))&lt;9)),"연락처를 010-0000-0000으로",IF(AND(G159&lt;&gt;"",OR(NOT(ISNUMBER(G159)),N(G159)&lt;0)),"계약 금액을 숫자로",IF(ISNA(MATCH(N159,목록_지금상태,0)),"상태를 목록에서 골라 주세요",IF(AND(OR(N159="계약",N159="공사 중",N159="완료",N159="A/S"),NOT(ISNUMBER(G159))),"계약 금액이 비었어요",IF(AND(ISNUMBER(L159),ISNUMBER(M159),M159&lt;L159),"완공이 착공보다 빨라요",IF(AND(ISNUMBER(G159),H159&gt;G159),"받은 돈이 계약보다 많아요",IF(AND(D159&lt;&gt;"",COUNTIF($D$6:$D$505,D159)&gt;1,COUNTIFS($D$6:$D$505,D159,$E$6:$E$505,E159)&gt;1),"같은 현장이 또 있어요",""))))))))))</f>
        <v/>
      </c>
      <c r="S159">
        <f>IF(A159="","",C159&amp;" "&amp;D159&amp;" "&amp;SUBSTITUTE(D159,"-","")&amp;" "&amp;E159&amp;" "&amp;F159&amp;" "&amp;P159)</f>
        <v/>
      </c>
      <c r="T159">
        <f>IF(OR(A159="",Q159&lt;&gt;"",I159="",N159="상담",N159="견적 보냄",N159="취소"),-1,IF(OR(N159="완료",N159="A/S"),1E+10,0)+N(I159)+ROW()/1E+4)</f>
        <v/>
      </c>
      <c r="U159">
        <f>IF(OR(찾기!$B$3="",A159=""),"",IF(ISNUMBER(SEARCH(TRIM(찾기!$B$3),S159)),ROW(),""))</f>
        <v/>
      </c>
    </row>
    <row r="160">
      <c r="A160" s="19">
        <f>IF(COUNTA(B160:G160,L160:P160)=0,"",ROW()-5)</f>
        <v/>
      </c>
      <c r="B160" s="20" t="n">
        <v>46000</v>
      </c>
      <c r="C160" s="21" t="inlineStr">
        <is>
          <t>조보람</t>
        </is>
      </c>
      <c r="D160" s="21" t="inlineStr">
        <is>
          <t>010-2123-2866</t>
        </is>
      </c>
      <c r="E160" s="21" t="inlineStr">
        <is>
          <t>가람동 푸른마을 5단지 114동</t>
        </is>
      </c>
      <c r="F160" s="21" t="inlineStr">
        <is>
          <t>부분 수리</t>
        </is>
      </c>
      <c r="G160" s="22" t="n">
        <v>970000</v>
      </c>
      <c r="H160" s="23">
        <f>IF(A160="","",SUMIFS(입금_금액,입금_번호,A160,입금_확인,""))</f>
        <v/>
      </c>
      <c r="I160" s="24">
        <f>IF(OR(A160="",NOT(ISNUMBER(G160)),N160="취소"),"",G160-H160)</f>
        <v/>
      </c>
      <c r="J160" s="23">
        <f>IF(A160="","",SUMIFS(지출_금액,지출_번호,A160,지출_확인,""))</f>
        <v/>
      </c>
      <c r="K160" s="23">
        <f>IF(OR(A160="",NOT(ISNUMBER(G160)),J160=0),"",G160-J160)</f>
        <v/>
      </c>
      <c r="L160" s="20" t="n">
        <v>46017</v>
      </c>
      <c r="M160" s="20" t="n">
        <v>46018</v>
      </c>
      <c r="N160" s="21" t="inlineStr">
        <is>
          <t>완료</t>
        </is>
      </c>
      <c r="O160" s="21" t="inlineStr">
        <is>
          <t>김 실장</t>
        </is>
      </c>
      <c r="P160" s="21" t="n"/>
      <c r="Q160" s="25">
        <f>IF(A160="","",IF(AND(C160="",E160=""),"고객이나 현장을 적어 주세요",IF(NOT(ISNUMBER(B160)),"접수일을 확인하세요",IF(AND(D160&lt;&gt;"",OR(LEN(D160)&lt;12,LEN(D160)&gt;13,ISERROR(--SUBSTITUTE(D160,"-","")),LEN(SUBSTITUTE(D160,"-",""))&lt;9)),"연락처를 010-0000-0000으로",IF(AND(G160&lt;&gt;"",OR(NOT(ISNUMBER(G160)),N(G160)&lt;0)),"계약 금액을 숫자로",IF(ISNA(MATCH(N160,목록_지금상태,0)),"상태를 목록에서 골라 주세요",IF(AND(OR(N160="계약",N160="공사 중",N160="완료",N160="A/S"),NOT(ISNUMBER(G160))),"계약 금액이 비었어요",IF(AND(ISNUMBER(L160),ISNUMBER(M160),M160&lt;L160),"완공이 착공보다 빨라요",IF(AND(ISNUMBER(G160),H160&gt;G160),"받은 돈이 계약보다 많아요",IF(AND(D160&lt;&gt;"",COUNTIF($D$6:$D$505,D160)&gt;1,COUNTIFS($D$6:$D$505,D160,$E$6:$E$505,E160)&gt;1),"같은 현장이 또 있어요",""))))))))))</f>
        <v/>
      </c>
      <c r="S160">
        <f>IF(A160="","",C160&amp;" "&amp;D160&amp;" "&amp;SUBSTITUTE(D160,"-","")&amp;" "&amp;E160&amp;" "&amp;F160&amp;" "&amp;P160)</f>
        <v/>
      </c>
      <c r="T160">
        <f>IF(OR(A160="",Q160&lt;&gt;"",I160="",N160="상담",N160="견적 보냄",N160="취소"),-1,IF(OR(N160="완료",N160="A/S"),1E+10,0)+N(I160)+ROW()/1E+4)</f>
        <v/>
      </c>
      <c r="U160">
        <f>IF(OR(찾기!$B$3="",A160=""),"",IF(ISNUMBER(SEARCH(TRIM(찾기!$B$3),S160)),ROW(),""))</f>
        <v/>
      </c>
    </row>
    <row r="161">
      <c r="A161" s="19">
        <f>IF(COUNTA(B161:G161,L161:P161)=0,"",ROW()-5)</f>
        <v/>
      </c>
      <c r="B161" s="20" t="n">
        <v>46000</v>
      </c>
      <c r="C161" s="21" t="inlineStr">
        <is>
          <t>송태호</t>
        </is>
      </c>
      <c r="D161" s="21" t="inlineStr">
        <is>
          <t>010-7592-5776</t>
        </is>
      </c>
      <c r="E161" s="21" t="inlineStr">
        <is>
          <t>다정동 단독주택</t>
        </is>
      </c>
      <c r="F161" s="21" t="inlineStr">
        <is>
          <t>주방</t>
        </is>
      </c>
      <c r="G161" s="22" t="n">
        <v>7760000</v>
      </c>
      <c r="H161" s="23">
        <f>IF(A161="","",SUMIFS(입금_금액,입금_번호,A161,입금_확인,""))</f>
        <v/>
      </c>
      <c r="I161" s="24">
        <f>IF(OR(A161="",NOT(ISNUMBER(G161)),N161="취소"),"",G161-H161)</f>
        <v/>
      </c>
      <c r="J161" s="23">
        <f>IF(A161="","",SUMIFS(지출_금액,지출_번호,A161,지출_확인,""))</f>
        <v/>
      </c>
      <c r="K161" s="23">
        <f>IF(OR(A161="",NOT(ISNUMBER(G161)),J161=0),"",G161-J161)</f>
        <v/>
      </c>
      <c r="L161" s="20" t="n">
        <v>46024</v>
      </c>
      <c r="M161" s="20" t="n">
        <v>46033</v>
      </c>
      <c r="N161" s="21" t="inlineStr">
        <is>
          <t>완료</t>
        </is>
      </c>
      <c r="O161" s="21" t="inlineStr">
        <is>
          <t>대표</t>
        </is>
      </c>
      <c r="P161" s="21" t="n"/>
      <c r="Q161" s="25">
        <f>IF(A161="","",IF(AND(C161="",E161=""),"고객이나 현장을 적어 주세요",IF(NOT(ISNUMBER(B161)),"접수일을 확인하세요",IF(AND(D161&lt;&gt;"",OR(LEN(D161)&lt;12,LEN(D161)&gt;13,ISERROR(--SUBSTITUTE(D161,"-","")),LEN(SUBSTITUTE(D161,"-",""))&lt;9)),"연락처를 010-0000-0000으로",IF(AND(G161&lt;&gt;"",OR(NOT(ISNUMBER(G161)),N(G161)&lt;0)),"계약 금액을 숫자로",IF(ISNA(MATCH(N161,목록_지금상태,0)),"상태를 목록에서 골라 주세요",IF(AND(OR(N161="계약",N161="공사 중",N161="완료",N161="A/S"),NOT(ISNUMBER(G161))),"계약 금액이 비었어요",IF(AND(ISNUMBER(L161),ISNUMBER(M161),M161&lt;L161),"완공이 착공보다 빨라요",IF(AND(ISNUMBER(G161),H161&gt;G161),"받은 돈이 계약보다 많아요",IF(AND(D161&lt;&gt;"",COUNTIF($D$6:$D$505,D161)&gt;1,COUNTIFS($D$6:$D$505,D161,$E$6:$E$505,E161)&gt;1),"같은 현장이 또 있어요",""))))))))))</f>
        <v/>
      </c>
      <c r="S161">
        <f>IF(A161="","",C161&amp;" "&amp;D161&amp;" "&amp;SUBSTITUTE(D161,"-","")&amp;" "&amp;E161&amp;" "&amp;F161&amp;" "&amp;P161)</f>
        <v/>
      </c>
      <c r="T161">
        <f>IF(OR(A161="",Q161&lt;&gt;"",I161="",N161="상담",N161="견적 보냄",N161="취소"),-1,IF(OR(N161="완료",N161="A/S"),1E+10,0)+N(I161)+ROW()/1E+4)</f>
        <v/>
      </c>
      <c r="U161">
        <f>IF(OR(찾기!$B$3="",A161=""),"",IF(ISNUMBER(SEARCH(TRIM(찾기!$B$3),S161)),ROW(),""))</f>
        <v/>
      </c>
    </row>
    <row r="162">
      <c r="A162" s="19">
        <f>IF(COUNTA(B162:G162,L162:P162)=0,"",ROW()-5)</f>
        <v/>
      </c>
      <c r="B162" s="20" t="n">
        <v>46001</v>
      </c>
      <c r="C162" s="21" t="inlineStr">
        <is>
          <t>신미경</t>
        </is>
      </c>
      <c r="D162" s="21" t="inlineStr">
        <is>
          <t>010-3940-4242</t>
        </is>
      </c>
      <c r="E162" s="21" t="inlineStr">
        <is>
          <t>도담동 강변힐 2차 107동</t>
        </is>
      </c>
      <c r="F162" s="21" t="inlineStr">
        <is>
          <t>부분 수리</t>
        </is>
      </c>
      <c r="G162" s="22" t="n"/>
      <c r="H162" s="23">
        <f>IF(A162="","",SUMIFS(입금_금액,입금_번호,A162,입금_확인,""))</f>
        <v/>
      </c>
      <c r="I162" s="24">
        <f>IF(OR(A162="",NOT(ISNUMBER(G162)),N162="취소"),"",G162-H162)</f>
        <v/>
      </c>
      <c r="J162" s="23">
        <f>IF(A162="","",SUMIFS(지출_금액,지출_번호,A162,지출_확인,""))</f>
        <v/>
      </c>
      <c r="K162" s="23">
        <f>IF(OR(A162="",NOT(ISNUMBER(G162)),J162=0),"",G162-J162)</f>
        <v/>
      </c>
      <c r="L162" s="20" t="n"/>
      <c r="M162" s="20" t="n"/>
      <c r="N162" s="21" t="inlineStr">
        <is>
          <t>취소</t>
        </is>
      </c>
      <c r="O162" s="21" t="inlineStr">
        <is>
          <t>김 실장</t>
        </is>
      </c>
      <c r="P162" s="21" t="inlineStr">
        <is>
          <t>엘리베이터 예약 필요</t>
        </is>
      </c>
      <c r="Q162" s="25">
        <f>IF(A162="","",IF(AND(C162="",E162=""),"고객이나 현장을 적어 주세요",IF(NOT(ISNUMBER(B162)),"접수일을 확인하세요",IF(AND(D162&lt;&gt;"",OR(LEN(D162)&lt;12,LEN(D162)&gt;13,ISERROR(--SUBSTITUTE(D162,"-","")),LEN(SUBSTITUTE(D162,"-",""))&lt;9)),"연락처를 010-0000-0000으로",IF(AND(G162&lt;&gt;"",OR(NOT(ISNUMBER(G162)),N(G162)&lt;0)),"계약 금액을 숫자로",IF(ISNA(MATCH(N162,목록_지금상태,0)),"상태를 목록에서 골라 주세요",IF(AND(OR(N162="계약",N162="공사 중",N162="완료",N162="A/S"),NOT(ISNUMBER(G162))),"계약 금액이 비었어요",IF(AND(ISNUMBER(L162),ISNUMBER(M162),M162&lt;L162),"완공이 착공보다 빨라요",IF(AND(ISNUMBER(G162),H162&gt;G162),"받은 돈이 계약보다 많아요",IF(AND(D162&lt;&gt;"",COUNTIF($D$6:$D$505,D162)&gt;1,COUNTIFS($D$6:$D$505,D162,$E$6:$E$505,E162)&gt;1),"같은 현장이 또 있어요",""))))))))))</f>
        <v/>
      </c>
      <c r="S162">
        <f>IF(A162="","",C162&amp;" "&amp;D162&amp;" "&amp;SUBSTITUTE(D162,"-","")&amp;" "&amp;E162&amp;" "&amp;F162&amp;" "&amp;P162)</f>
        <v/>
      </c>
      <c r="T162">
        <f>IF(OR(A162="",Q162&lt;&gt;"",I162="",N162="상담",N162="견적 보냄",N162="취소"),-1,IF(OR(N162="완료",N162="A/S"),1E+10,0)+N(I162)+ROW()/1E+4)</f>
        <v/>
      </c>
      <c r="U162">
        <f>IF(OR(찾기!$B$3="",A162=""),"",IF(ISNUMBER(SEARCH(TRIM(찾기!$B$3),S162)),ROW(),""))</f>
        <v/>
      </c>
    </row>
    <row r="163">
      <c r="A163" s="19">
        <f>IF(COUNTA(B163:G163,L163:P163)=0,"",ROW()-5)</f>
        <v/>
      </c>
      <c r="B163" s="20" t="n">
        <v>46002</v>
      </c>
      <c r="C163" s="21" t="inlineStr">
        <is>
          <t>안정민</t>
        </is>
      </c>
      <c r="D163" s="21" t="inlineStr">
        <is>
          <t>010-2991-4058</t>
        </is>
      </c>
      <c r="E163" s="21" t="inlineStr">
        <is>
          <t>새롬동 누리타운 112동</t>
        </is>
      </c>
      <c r="F163" s="21" t="inlineStr">
        <is>
          <t>도배·장판</t>
        </is>
      </c>
      <c r="G163" s="22" t="n">
        <v>2790000</v>
      </c>
      <c r="H163" s="23">
        <f>IF(A163="","",SUMIFS(입금_금액,입금_번호,A163,입금_확인,""))</f>
        <v/>
      </c>
      <c r="I163" s="24">
        <f>IF(OR(A163="",NOT(ISNUMBER(G163)),N163="취소"),"",G163-H163)</f>
        <v/>
      </c>
      <c r="J163" s="23">
        <f>IF(A163="","",SUMIFS(지출_금액,지출_번호,A163,지출_확인,""))</f>
        <v/>
      </c>
      <c r="K163" s="23">
        <f>IF(OR(A163="",NOT(ISNUMBER(G163)),J163=0),"",G163-J163)</f>
        <v/>
      </c>
      <c r="L163" s="20" t="n">
        <v>46018</v>
      </c>
      <c r="M163" s="20" t="n">
        <v>46024</v>
      </c>
      <c r="N163" s="21" t="inlineStr">
        <is>
          <t>완료</t>
        </is>
      </c>
      <c r="O163" s="21" t="inlineStr">
        <is>
          <t>김 실장</t>
        </is>
      </c>
      <c r="P163" s="21" t="inlineStr">
        <is>
          <t>블로그 보고 연락</t>
        </is>
      </c>
      <c r="Q163" s="25">
        <f>IF(A163="","",IF(AND(C163="",E163=""),"고객이나 현장을 적어 주세요",IF(NOT(ISNUMBER(B163)),"접수일을 확인하세요",IF(AND(D163&lt;&gt;"",OR(LEN(D163)&lt;12,LEN(D163)&gt;13,ISERROR(--SUBSTITUTE(D163,"-","")),LEN(SUBSTITUTE(D163,"-",""))&lt;9)),"연락처를 010-0000-0000으로",IF(AND(G163&lt;&gt;"",OR(NOT(ISNUMBER(G163)),N(G163)&lt;0)),"계약 금액을 숫자로",IF(ISNA(MATCH(N163,목록_지금상태,0)),"상태를 목록에서 골라 주세요",IF(AND(OR(N163="계약",N163="공사 중",N163="완료",N163="A/S"),NOT(ISNUMBER(G163))),"계약 금액이 비었어요",IF(AND(ISNUMBER(L163),ISNUMBER(M163),M163&lt;L163),"완공이 착공보다 빨라요",IF(AND(ISNUMBER(G163),H163&gt;G163),"받은 돈이 계약보다 많아요",IF(AND(D163&lt;&gt;"",COUNTIF($D$6:$D$505,D163)&gt;1,COUNTIFS($D$6:$D$505,D163,$E$6:$E$505,E163)&gt;1),"같은 현장이 또 있어요",""))))))))))</f>
        <v/>
      </c>
      <c r="S163">
        <f>IF(A163="","",C163&amp;" "&amp;D163&amp;" "&amp;SUBSTITUTE(D163,"-","")&amp;" "&amp;E163&amp;" "&amp;F163&amp;" "&amp;P163)</f>
        <v/>
      </c>
      <c r="T163">
        <f>IF(OR(A163="",Q163&lt;&gt;"",I163="",N163="상담",N163="견적 보냄",N163="취소"),-1,IF(OR(N163="완료",N163="A/S"),1E+10,0)+N(I163)+ROW()/1E+4)</f>
        <v/>
      </c>
      <c r="U163">
        <f>IF(OR(찾기!$B$3="",A163=""),"",IF(ISNUMBER(SEARCH(TRIM(찾기!$B$3),S163)),ROW(),""))</f>
        <v/>
      </c>
    </row>
    <row r="164">
      <c r="A164" s="19">
        <f>IF(COUNTA(B164:G164,L164:P164)=0,"",ROW()-5)</f>
        <v/>
      </c>
      <c r="B164" s="20" t="n">
        <v>46005</v>
      </c>
      <c r="C164" s="21" t="inlineStr">
        <is>
          <t>정성민</t>
        </is>
      </c>
      <c r="D164" s="21" t="inlineStr">
        <is>
          <t>010-9047-4713</t>
        </is>
      </c>
      <c r="E164" s="21" t="inlineStr">
        <is>
          <t>가람동 강변힐 2차 107동</t>
        </is>
      </c>
      <c r="F164" s="21" t="inlineStr">
        <is>
          <t>주방</t>
        </is>
      </c>
      <c r="G164" s="22" t="n">
        <v>5990000</v>
      </c>
      <c r="H164" s="23">
        <f>IF(A164="","",SUMIFS(입금_금액,입금_번호,A164,입금_확인,""))</f>
        <v/>
      </c>
      <c r="I164" s="24">
        <f>IF(OR(A164="",NOT(ISNUMBER(G164)),N164="취소"),"",G164-H164)</f>
        <v/>
      </c>
      <c r="J164" s="23">
        <f>IF(A164="","",SUMIFS(지출_금액,지출_번호,A164,지출_확인,""))</f>
        <v/>
      </c>
      <c r="K164" s="23">
        <f>IF(OR(A164="",NOT(ISNUMBER(G164)),J164=0),"",G164-J164)</f>
        <v/>
      </c>
      <c r="L164" s="20" t="n"/>
      <c r="M164" s="20" t="n"/>
      <c r="N164" s="21" t="inlineStr">
        <is>
          <t>견적 보냄</t>
        </is>
      </c>
      <c r="O164" s="21" t="inlineStr">
        <is>
          <t>박 팀장</t>
        </is>
      </c>
      <c r="P164" s="21" t="n"/>
      <c r="Q164" s="25">
        <f>IF(A164="","",IF(AND(C164="",E164=""),"고객이나 현장을 적어 주세요",IF(NOT(ISNUMBER(B164)),"접수일을 확인하세요",IF(AND(D164&lt;&gt;"",OR(LEN(D164)&lt;12,LEN(D164)&gt;13,ISERROR(--SUBSTITUTE(D164,"-","")),LEN(SUBSTITUTE(D164,"-",""))&lt;9)),"연락처를 010-0000-0000으로",IF(AND(G164&lt;&gt;"",OR(NOT(ISNUMBER(G164)),N(G164)&lt;0)),"계약 금액을 숫자로",IF(ISNA(MATCH(N164,목록_지금상태,0)),"상태를 목록에서 골라 주세요",IF(AND(OR(N164="계약",N164="공사 중",N164="완료",N164="A/S"),NOT(ISNUMBER(G164))),"계약 금액이 비었어요",IF(AND(ISNUMBER(L164),ISNUMBER(M164),M164&lt;L164),"완공이 착공보다 빨라요",IF(AND(ISNUMBER(G164),H164&gt;G164),"받은 돈이 계약보다 많아요",IF(AND(D164&lt;&gt;"",COUNTIF($D$6:$D$505,D164)&gt;1,COUNTIFS($D$6:$D$505,D164,$E$6:$E$505,E164)&gt;1),"같은 현장이 또 있어요",""))))))))))</f>
        <v/>
      </c>
      <c r="S164">
        <f>IF(A164="","",C164&amp;" "&amp;D164&amp;" "&amp;SUBSTITUTE(D164,"-","")&amp;" "&amp;E164&amp;" "&amp;F164&amp;" "&amp;P164)</f>
        <v/>
      </c>
      <c r="T164">
        <f>IF(OR(A164="",Q164&lt;&gt;"",I164="",N164="상담",N164="견적 보냄",N164="취소"),-1,IF(OR(N164="완료",N164="A/S"),1E+10,0)+N(I164)+ROW()/1E+4)</f>
        <v/>
      </c>
      <c r="U164">
        <f>IF(OR(찾기!$B$3="",A164=""),"",IF(ISNUMBER(SEARCH(TRIM(찾기!$B$3),S164)),ROW(),""))</f>
        <v/>
      </c>
    </row>
    <row r="165">
      <c r="A165" s="19">
        <f>IF(COUNTA(B165:G165,L165:P165)=0,"",ROW()-5)</f>
        <v/>
      </c>
      <c r="B165" s="20" t="n">
        <v>46006</v>
      </c>
      <c r="C165" s="21" t="inlineStr">
        <is>
          <t>이하늘</t>
        </is>
      </c>
      <c r="D165" s="21" t="inlineStr">
        <is>
          <t>010-6658-0204</t>
        </is>
      </c>
      <c r="E165" s="21" t="inlineStr">
        <is>
          <t>다정동 새봄빌라 109동</t>
        </is>
      </c>
      <c r="F165" s="21" t="inlineStr">
        <is>
          <t>욕실</t>
        </is>
      </c>
      <c r="G165" s="22" t="n">
        <v>9140000</v>
      </c>
      <c r="H165" s="23">
        <f>IF(A165="","",SUMIFS(입금_금액,입금_번호,A165,입금_확인,""))</f>
        <v/>
      </c>
      <c r="I165" s="24">
        <f>IF(OR(A165="",NOT(ISNUMBER(G165)),N165="취소"),"",G165-H165)</f>
        <v/>
      </c>
      <c r="J165" s="23">
        <f>IF(A165="","",SUMIFS(지출_금액,지출_번호,A165,지출_확인,""))</f>
        <v/>
      </c>
      <c r="K165" s="23">
        <f>IF(OR(A165="",NOT(ISNUMBER(G165)),J165=0),"",G165-J165)</f>
        <v/>
      </c>
      <c r="L165" s="20" t="n">
        <v>46017</v>
      </c>
      <c r="M165" s="20" t="n">
        <v>46023</v>
      </c>
      <c r="N165" s="21" t="inlineStr">
        <is>
          <t>완료</t>
        </is>
      </c>
      <c r="O165" s="21" t="inlineStr">
        <is>
          <t>박 팀장</t>
        </is>
      </c>
      <c r="P165" s="21" t="inlineStr">
        <is>
          <t>오전 공사만 가능</t>
        </is>
      </c>
      <c r="Q165" s="25">
        <f>IF(A165="","",IF(AND(C165="",E165=""),"고객이나 현장을 적어 주세요",IF(NOT(ISNUMBER(B165)),"접수일을 확인하세요",IF(AND(D165&lt;&gt;"",OR(LEN(D165)&lt;12,LEN(D165)&gt;13,ISERROR(--SUBSTITUTE(D165,"-","")),LEN(SUBSTITUTE(D165,"-",""))&lt;9)),"연락처를 010-0000-0000으로",IF(AND(G165&lt;&gt;"",OR(NOT(ISNUMBER(G165)),N(G165)&lt;0)),"계약 금액을 숫자로",IF(ISNA(MATCH(N165,목록_지금상태,0)),"상태를 목록에서 골라 주세요",IF(AND(OR(N165="계약",N165="공사 중",N165="완료",N165="A/S"),NOT(ISNUMBER(G165))),"계약 금액이 비었어요",IF(AND(ISNUMBER(L165),ISNUMBER(M165),M165&lt;L165),"완공이 착공보다 빨라요",IF(AND(ISNUMBER(G165),H165&gt;G165),"받은 돈이 계약보다 많아요",IF(AND(D165&lt;&gt;"",COUNTIF($D$6:$D$505,D165)&gt;1,COUNTIFS($D$6:$D$505,D165,$E$6:$E$505,E165)&gt;1),"같은 현장이 또 있어요",""))))))))))</f>
        <v/>
      </c>
      <c r="S165">
        <f>IF(A165="","",C165&amp;" "&amp;D165&amp;" "&amp;SUBSTITUTE(D165,"-","")&amp;" "&amp;E165&amp;" "&amp;F165&amp;" "&amp;P165)</f>
        <v/>
      </c>
      <c r="T165">
        <f>IF(OR(A165="",Q165&lt;&gt;"",I165="",N165="상담",N165="견적 보냄",N165="취소"),-1,IF(OR(N165="완료",N165="A/S"),1E+10,0)+N(I165)+ROW()/1E+4)</f>
        <v/>
      </c>
      <c r="U165">
        <f>IF(OR(찾기!$B$3="",A165=""),"",IF(ISNUMBER(SEARCH(TRIM(찾기!$B$3),S165)),ROW(),""))</f>
        <v/>
      </c>
    </row>
    <row r="166">
      <c r="A166" s="19">
        <f>IF(COUNTA(B166:G166,L166:P166)=0,"",ROW()-5)</f>
        <v/>
      </c>
      <c r="B166" s="20" t="n">
        <v>46006</v>
      </c>
      <c r="C166" s="21" t="inlineStr">
        <is>
          <t>조동욱</t>
        </is>
      </c>
      <c r="D166" s="21" t="inlineStr">
        <is>
          <t>010-9791-6807</t>
        </is>
      </c>
      <c r="E166" s="21" t="inlineStr">
        <is>
          <t>보람동 새봄빌라 111동</t>
        </is>
      </c>
      <c r="F166" s="21" t="inlineStr">
        <is>
          <t>욕실</t>
        </is>
      </c>
      <c r="G166" s="22" t="n">
        <v>5640000</v>
      </c>
      <c r="H166" s="23">
        <f>IF(A166="","",SUMIFS(입금_금액,입금_번호,A166,입금_확인,""))</f>
        <v/>
      </c>
      <c r="I166" s="24">
        <f>IF(OR(A166="",NOT(ISNUMBER(G166)),N166="취소"),"",G166-H166)</f>
        <v/>
      </c>
      <c r="J166" s="23">
        <f>IF(A166="","",SUMIFS(지출_금액,지출_번호,A166,지출_확인,""))</f>
        <v/>
      </c>
      <c r="K166" s="23">
        <f>IF(OR(A166="",NOT(ISNUMBER(G166)),J166=0),"",G166-J166)</f>
        <v/>
      </c>
      <c r="L166" s="20" t="n"/>
      <c r="M166" s="20" t="n"/>
      <c r="N166" s="21" t="inlineStr">
        <is>
          <t>견적 보냄</t>
        </is>
      </c>
      <c r="O166" s="21" t="inlineStr">
        <is>
          <t>대표</t>
        </is>
      </c>
      <c r="P166" s="21" t="inlineStr">
        <is>
          <t>오전 공사만 가능</t>
        </is>
      </c>
      <c r="Q166" s="25">
        <f>IF(A166="","",IF(AND(C166="",E166=""),"고객이나 현장을 적어 주세요",IF(NOT(ISNUMBER(B166)),"접수일을 확인하세요",IF(AND(D166&lt;&gt;"",OR(LEN(D166)&lt;12,LEN(D166)&gt;13,ISERROR(--SUBSTITUTE(D166,"-","")),LEN(SUBSTITUTE(D166,"-",""))&lt;9)),"연락처를 010-0000-0000으로",IF(AND(G166&lt;&gt;"",OR(NOT(ISNUMBER(G166)),N(G166)&lt;0)),"계약 금액을 숫자로",IF(ISNA(MATCH(N166,목록_지금상태,0)),"상태를 목록에서 골라 주세요",IF(AND(OR(N166="계약",N166="공사 중",N166="완료",N166="A/S"),NOT(ISNUMBER(G166))),"계약 금액이 비었어요",IF(AND(ISNUMBER(L166),ISNUMBER(M166),M166&lt;L166),"완공이 착공보다 빨라요",IF(AND(ISNUMBER(G166),H166&gt;G166),"받은 돈이 계약보다 많아요",IF(AND(D166&lt;&gt;"",COUNTIF($D$6:$D$505,D166)&gt;1,COUNTIFS($D$6:$D$505,D166,$E$6:$E$505,E166)&gt;1),"같은 현장이 또 있어요",""))))))))))</f>
        <v/>
      </c>
      <c r="S166">
        <f>IF(A166="","",C166&amp;" "&amp;D166&amp;" "&amp;SUBSTITUTE(D166,"-","")&amp;" "&amp;E166&amp;" "&amp;F166&amp;" "&amp;P166)</f>
        <v/>
      </c>
      <c r="T166">
        <f>IF(OR(A166="",Q166&lt;&gt;"",I166="",N166="상담",N166="견적 보냄",N166="취소"),-1,IF(OR(N166="완료",N166="A/S"),1E+10,0)+N(I166)+ROW()/1E+4)</f>
        <v/>
      </c>
      <c r="U166">
        <f>IF(OR(찾기!$B$3="",A166=""),"",IF(ISNUMBER(SEARCH(TRIM(찾기!$B$3),S166)),ROW(),""))</f>
        <v/>
      </c>
    </row>
    <row r="167">
      <c r="A167" s="19">
        <f>IF(COUNTA(B167:G167,L167:P167)=0,"",ROW()-5)</f>
        <v/>
      </c>
      <c r="B167" s="20" t="n">
        <v>46011</v>
      </c>
      <c r="C167" s="21" t="inlineStr">
        <is>
          <t>송태호</t>
        </is>
      </c>
      <c r="D167" s="21" t="inlineStr">
        <is>
          <t>010-6821-0393</t>
        </is>
      </c>
      <c r="E167" s="21" t="inlineStr">
        <is>
          <t>보람동 숲길마을 3단지 102동</t>
        </is>
      </c>
      <c r="F167" s="21" t="inlineStr">
        <is>
          <t>부분 수리</t>
        </is>
      </c>
      <c r="G167" s="22" t="n">
        <v>500000</v>
      </c>
      <c r="H167" s="23">
        <f>IF(A167="","",SUMIFS(입금_금액,입금_번호,A167,입금_확인,""))</f>
        <v/>
      </c>
      <c r="I167" s="24">
        <f>IF(OR(A167="",NOT(ISNUMBER(G167)),N167="취소"),"",G167-H167)</f>
        <v/>
      </c>
      <c r="J167" s="23">
        <f>IF(A167="","",SUMIFS(지출_금액,지출_번호,A167,지출_확인,""))</f>
        <v/>
      </c>
      <c r="K167" s="23">
        <f>IF(OR(A167="",NOT(ISNUMBER(G167)),J167=0),"",G167-J167)</f>
        <v/>
      </c>
      <c r="L167" s="20" t="n">
        <v>46020</v>
      </c>
      <c r="M167" s="20" t="n">
        <v>46023</v>
      </c>
      <c r="N167" s="21" t="inlineStr">
        <is>
          <t>완료</t>
        </is>
      </c>
      <c r="O167" s="21" t="inlineStr">
        <is>
          <t>박 팀장</t>
        </is>
      </c>
      <c r="P167" s="21" t="inlineStr">
        <is>
          <t>엘리베이터 예약 필요</t>
        </is>
      </c>
      <c r="Q167" s="25">
        <f>IF(A167="","",IF(AND(C167="",E167=""),"고객이나 현장을 적어 주세요",IF(NOT(ISNUMBER(B167)),"접수일을 확인하세요",IF(AND(D167&lt;&gt;"",OR(LEN(D167)&lt;12,LEN(D167)&gt;13,ISERROR(--SUBSTITUTE(D167,"-","")),LEN(SUBSTITUTE(D167,"-",""))&lt;9)),"연락처를 010-0000-0000으로",IF(AND(G167&lt;&gt;"",OR(NOT(ISNUMBER(G167)),N(G167)&lt;0)),"계약 금액을 숫자로",IF(ISNA(MATCH(N167,목록_지금상태,0)),"상태를 목록에서 골라 주세요",IF(AND(OR(N167="계약",N167="공사 중",N167="완료",N167="A/S"),NOT(ISNUMBER(G167))),"계약 금액이 비었어요",IF(AND(ISNUMBER(L167),ISNUMBER(M167),M167&lt;L167),"완공이 착공보다 빨라요",IF(AND(ISNUMBER(G167),H167&gt;G167),"받은 돈이 계약보다 많아요",IF(AND(D167&lt;&gt;"",COUNTIF($D$6:$D$505,D167)&gt;1,COUNTIFS($D$6:$D$505,D167,$E$6:$E$505,E167)&gt;1),"같은 현장이 또 있어요",""))))))))))</f>
        <v/>
      </c>
      <c r="S167">
        <f>IF(A167="","",C167&amp;" "&amp;D167&amp;" "&amp;SUBSTITUTE(D167,"-","")&amp;" "&amp;E167&amp;" "&amp;F167&amp;" "&amp;P167)</f>
        <v/>
      </c>
      <c r="T167">
        <f>IF(OR(A167="",Q167&lt;&gt;"",I167="",N167="상담",N167="견적 보냄",N167="취소"),-1,IF(OR(N167="완료",N167="A/S"),1E+10,0)+N(I167)+ROW()/1E+4)</f>
        <v/>
      </c>
      <c r="U167">
        <f>IF(OR(찾기!$B$3="",A167=""),"",IF(ISNUMBER(SEARCH(TRIM(찾기!$B$3),S167)),ROW(),""))</f>
        <v/>
      </c>
    </row>
    <row r="168">
      <c r="A168" s="19">
        <f>IF(COUNTA(B168:G168,L168:P168)=0,"",ROW()-5)</f>
        <v/>
      </c>
      <c r="B168" s="20" t="n">
        <v>46014</v>
      </c>
      <c r="C168" s="21" t="inlineStr">
        <is>
          <t>오미경</t>
        </is>
      </c>
      <c r="D168" s="21" t="inlineStr">
        <is>
          <t>010-4923-0718</t>
        </is>
      </c>
      <c r="E168" s="21" t="inlineStr">
        <is>
          <t>한솔동 푸른마을 5단지 112동</t>
        </is>
      </c>
      <c r="F168" s="21" t="inlineStr">
        <is>
          <t>전체 리모델링</t>
        </is>
      </c>
      <c r="G168" s="22" t="n">
        <v>26030000</v>
      </c>
      <c r="H168" s="23">
        <f>IF(A168="","",SUMIFS(입금_금액,입금_번호,A168,입금_확인,""))</f>
        <v/>
      </c>
      <c r="I168" s="24">
        <f>IF(OR(A168="",NOT(ISNUMBER(G168)),N168="취소"),"",G168-H168)</f>
        <v/>
      </c>
      <c r="J168" s="23">
        <f>IF(A168="","",SUMIFS(지출_금액,지출_번호,A168,지출_확인,""))</f>
        <v/>
      </c>
      <c r="K168" s="23">
        <f>IF(OR(A168="",NOT(ISNUMBER(G168)),J168=0),"",G168-J168)</f>
        <v/>
      </c>
      <c r="L168" s="20" t="n">
        <v>46040</v>
      </c>
      <c r="M168" s="20" t="n">
        <v>46072</v>
      </c>
      <c r="N168" s="21" t="inlineStr">
        <is>
          <t>완료</t>
        </is>
      </c>
      <c r="O168" s="21" t="inlineStr">
        <is>
          <t>박 팀장</t>
        </is>
      </c>
      <c r="P168" s="21" t="inlineStr">
        <is>
          <t>블로그 보고 연락</t>
        </is>
      </c>
      <c r="Q168" s="25">
        <f>IF(A168="","",IF(AND(C168="",E168=""),"고객이나 현장을 적어 주세요",IF(NOT(ISNUMBER(B168)),"접수일을 확인하세요",IF(AND(D168&lt;&gt;"",OR(LEN(D168)&lt;12,LEN(D168)&gt;13,ISERROR(--SUBSTITUTE(D168,"-","")),LEN(SUBSTITUTE(D168,"-",""))&lt;9)),"연락처를 010-0000-0000으로",IF(AND(G168&lt;&gt;"",OR(NOT(ISNUMBER(G168)),N(G168)&lt;0)),"계약 금액을 숫자로",IF(ISNA(MATCH(N168,목록_지금상태,0)),"상태를 목록에서 골라 주세요",IF(AND(OR(N168="계약",N168="공사 중",N168="완료",N168="A/S"),NOT(ISNUMBER(G168))),"계약 금액이 비었어요",IF(AND(ISNUMBER(L168),ISNUMBER(M168),M168&lt;L168),"완공이 착공보다 빨라요",IF(AND(ISNUMBER(G168),H168&gt;G168),"받은 돈이 계약보다 많아요",IF(AND(D168&lt;&gt;"",COUNTIF($D$6:$D$505,D168)&gt;1,COUNTIFS($D$6:$D$505,D168,$E$6:$E$505,E168)&gt;1),"같은 현장이 또 있어요",""))))))))))</f>
        <v/>
      </c>
      <c r="S168">
        <f>IF(A168="","",C168&amp;" "&amp;D168&amp;" "&amp;SUBSTITUTE(D168,"-","")&amp;" "&amp;E168&amp;" "&amp;F168&amp;" "&amp;P168)</f>
        <v/>
      </c>
      <c r="T168">
        <f>IF(OR(A168="",Q168&lt;&gt;"",I168="",N168="상담",N168="견적 보냄",N168="취소"),-1,IF(OR(N168="완료",N168="A/S"),1E+10,0)+N(I168)+ROW()/1E+4)</f>
        <v/>
      </c>
      <c r="U168">
        <f>IF(OR(찾기!$B$3="",A168=""),"",IF(ISNUMBER(SEARCH(TRIM(찾기!$B$3),S168)),ROW(),""))</f>
        <v/>
      </c>
    </row>
    <row r="169">
      <c r="A169" s="19">
        <f>IF(COUNTA(B169:G169,L169:P169)=0,"",ROW()-5)</f>
        <v/>
      </c>
      <c r="B169" s="20" t="n">
        <v>46014</v>
      </c>
      <c r="C169" s="21" t="inlineStr">
        <is>
          <t>한성민</t>
        </is>
      </c>
      <c r="D169" s="21" t="inlineStr">
        <is>
          <t>010-5488-7787</t>
        </is>
      </c>
      <c r="E169" s="21" t="inlineStr">
        <is>
          <t>다정동 누리타운 112동</t>
        </is>
      </c>
      <c r="F169" s="21" t="inlineStr">
        <is>
          <t>주방</t>
        </is>
      </c>
      <c r="G169" s="22" t="n">
        <v>6630000</v>
      </c>
      <c r="H169" s="23">
        <f>IF(A169="","",SUMIFS(입금_금액,입금_번호,A169,입금_확인,""))</f>
        <v/>
      </c>
      <c r="I169" s="24">
        <f>IF(OR(A169="",NOT(ISNUMBER(G169)),N169="취소"),"",G169-H169)</f>
        <v/>
      </c>
      <c r="J169" s="23">
        <f>IF(A169="","",SUMIFS(지출_금액,지출_번호,A169,지출_확인,""))</f>
        <v/>
      </c>
      <c r="K169" s="23">
        <f>IF(OR(A169="",NOT(ISNUMBER(G169)),J169=0),"",G169-J169)</f>
        <v/>
      </c>
      <c r="L169" s="20" t="n">
        <v>46030</v>
      </c>
      <c r="M169" s="20" t="n">
        <v>46039</v>
      </c>
      <c r="N169" s="21" t="inlineStr">
        <is>
          <t>완료</t>
        </is>
      </c>
      <c r="O169" s="21" t="inlineStr">
        <is>
          <t>박 팀장</t>
        </is>
      </c>
      <c r="P169" s="21" t="inlineStr">
        <is>
          <t>강아지 있음</t>
        </is>
      </c>
      <c r="Q169" s="25">
        <f>IF(A169="","",IF(AND(C169="",E169=""),"고객이나 현장을 적어 주세요",IF(NOT(ISNUMBER(B169)),"접수일을 확인하세요",IF(AND(D169&lt;&gt;"",OR(LEN(D169)&lt;12,LEN(D169)&gt;13,ISERROR(--SUBSTITUTE(D169,"-","")),LEN(SUBSTITUTE(D169,"-",""))&lt;9)),"연락처를 010-0000-0000으로",IF(AND(G169&lt;&gt;"",OR(NOT(ISNUMBER(G169)),N(G169)&lt;0)),"계약 금액을 숫자로",IF(ISNA(MATCH(N169,목록_지금상태,0)),"상태를 목록에서 골라 주세요",IF(AND(OR(N169="계약",N169="공사 중",N169="완료",N169="A/S"),NOT(ISNUMBER(G169))),"계약 금액이 비었어요",IF(AND(ISNUMBER(L169),ISNUMBER(M169),M169&lt;L169),"완공이 착공보다 빨라요",IF(AND(ISNUMBER(G169),H169&gt;G169),"받은 돈이 계약보다 많아요",IF(AND(D169&lt;&gt;"",COUNTIF($D$6:$D$505,D169)&gt;1,COUNTIFS($D$6:$D$505,D169,$E$6:$E$505,E169)&gt;1),"같은 현장이 또 있어요",""))))))))))</f>
        <v/>
      </c>
      <c r="S169">
        <f>IF(A169="","",C169&amp;" "&amp;D169&amp;" "&amp;SUBSTITUTE(D169,"-","")&amp;" "&amp;E169&amp;" "&amp;F169&amp;" "&amp;P169)</f>
        <v/>
      </c>
      <c r="T169">
        <f>IF(OR(A169="",Q169&lt;&gt;"",I169="",N169="상담",N169="견적 보냄",N169="취소"),-1,IF(OR(N169="완료",N169="A/S"),1E+10,0)+N(I169)+ROW()/1E+4)</f>
        <v/>
      </c>
      <c r="U169">
        <f>IF(OR(찾기!$B$3="",A169=""),"",IF(ISNUMBER(SEARCH(TRIM(찾기!$B$3),S169)),ROW(),""))</f>
        <v/>
      </c>
    </row>
    <row r="170">
      <c r="A170" s="19">
        <f>IF(COUNTA(B170:G170,L170:P170)=0,"",ROW()-5)</f>
        <v/>
      </c>
      <c r="B170" s="20" t="n">
        <v>46015</v>
      </c>
      <c r="C170" s="21" t="inlineStr">
        <is>
          <t>최유진</t>
        </is>
      </c>
      <c r="D170" s="21" t="inlineStr">
        <is>
          <t>010-4715-2811</t>
        </is>
      </c>
      <c r="E170" s="21" t="inlineStr">
        <is>
          <t>다정동 새봄빌라 102동</t>
        </is>
      </c>
      <c r="F170" s="21" t="inlineStr">
        <is>
          <t>부분 수리</t>
        </is>
      </c>
      <c r="G170" s="22" t="n">
        <v>1420000</v>
      </c>
      <c r="H170" s="23">
        <f>IF(A170="","",SUMIFS(입금_금액,입금_번호,A170,입금_확인,""))</f>
        <v/>
      </c>
      <c r="I170" s="24">
        <f>IF(OR(A170="",NOT(ISNUMBER(G170)),N170="취소"),"",G170-H170)</f>
        <v/>
      </c>
      <c r="J170" s="23">
        <f>IF(A170="","",SUMIFS(지출_금액,지출_번호,A170,지출_확인,""))</f>
        <v/>
      </c>
      <c r="K170" s="23">
        <f>IF(OR(A170="",NOT(ISNUMBER(G170)),J170=0),"",G170-J170)</f>
        <v/>
      </c>
      <c r="L170" s="20" t="n">
        <v>46041</v>
      </c>
      <c r="M170" s="20" t="n">
        <v>46043</v>
      </c>
      <c r="N170" s="21" t="inlineStr">
        <is>
          <t>완료</t>
        </is>
      </c>
      <c r="O170" s="21" t="inlineStr">
        <is>
          <t>김 실장</t>
        </is>
      </c>
      <c r="P170" s="21" t="inlineStr">
        <is>
          <t>강아지 있음</t>
        </is>
      </c>
      <c r="Q170" s="25">
        <f>IF(A170="","",IF(AND(C170="",E170=""),"고객이나 현장을 적어 주세요",IF(NOT(ISNUMBER(B170)),"접수일을 확인하세요",IF(AND(D170&lt;&gt;"",OR(LEN(D170)&lt;12,LEN(D170)&gt;13,ISERROR(--SUBSTITUTE(D170,"-","")),LEN(SUBSTITUTE(D170,"-",""))&lt;9)),"연락처를 010-0000-0000으로",IF(AND(G170&lt;&gt;"",OR(NOT(ISNUMBER(G170)),N(G170)&lt;0)),"계약 금액을 숫자로",IF(ISNA(MATCH(N170,목록_지금상태,0)),"상태를 목록에서 골라 주세요",IF(AND(OR(N170="계약",N170="공사 중",N170="완료",N170="A/S"),NOT(ISNUMBER(G170))),"계약 금액이 비었어요",IF(AND(ISNUMBER(L170),ISNUMBER(M170),M170&lt;L170),"완공이 착공보다 빨라요",IF(AND(ISNUMBER(G170),H170&gt;G170),"받은 돈이 계약보다 많아요",IF(AND(D170&lt;&gt;"",COUNTIF($D$6:$D$505,D170)&gt;1,COUNTIFS($D$6:$D$505,D170,$E$6:$E$505,E170)&gt;1),"같은 현장이 또 있어요",""))))))))))</f>
        <v/>
      </c>
      <c r="S170">
        <f>IF(A170="","",C170&amp;" "&amp;D170&amp;" "&amp;SUBSTITUTE(D170,"-","")&amp;" "&amp;E170&amp;" "&amp;F170&amp;" "&amp;P170)</f>
        <v/>
      </c>
      <c r="T170">
        <f>IF(OR(A170="",Q170&lt;&gt;"",I170="",N170="상담",N170="견적 보냄",N170="취소"),-1,IF(OR(N170="완료",N170="A/S"),1E+10,0)+N(I170)+ROW()/1E+4)</f>
        <v/>
      </c>
      <c r="U170">
        <f>IF(OR(찾기!$B$3="",A170=""),"",IF(ISNUMBER(SEARCH(TRIM(찾기!$B$3),S170)),ROW(),""))</f>
        <v/>
      </c>
    </row>
    <row r="171">
      <c r="A171" s="19">
        <f>IF(COUNTA(B171:G171,L171:P171)=0,"",ROW()-5)</f>
        <v/>
      </c>
      <c r="B171" s="20" t="n">
        <v>46016</v>
      </c>
      <c r="C171" s="21" t="inlineStr">
        <is>
          <t>윤상철</t>
        </is>
      </c>
      <c r="D171" s="21" t="inlineStr">
        <is>
          <t>010-4000-8442</t>
        </is>
      </c>
      <c r="E171" s="21" t="inlineStr">
        <is>
          <t>새롬동 솔내아파트 111동</t>
        </is>
      </c>
      <c r="F171" s="21" t="inlineStr">
        <is>
          <t>도배·장판</t>
        </is>
      </c>
      <c r="G171" s="22" t="n">
        <v>2140000</v>
      </c>
      <c r="H171" s="23">
        <f>IF(A171="","",SUMIFS(입금_금액,입금_번호,A171,입금_확인,""))</f>
        <v/>
      </c>
      <c r="I171" s="24">
        <f>IF(OR(A171="",NOT(ISNUMBER(G171)),N171="취소"),"",G171-H171)</f>
        <v/>
      </c>
      <c r="J171" s="23">
        <f>IF(A171="","",SUMIFS(지출_금액,지출_번호,A171,지출_확인,""))</f>
        <v/>
      </c>
      <c r="K171" s="23">
        <f>IF(OR(A171="",NOT(ISNUMBER(G171)),J171=0),"",G171-J171)</f>
        <v/>
      </c>
      <c r="L171" s="20" t="n">
        <v>46026</v>
      </c>
      <c r="M171" s="20" t="n">
        <v>46031</v>
      </c>
      <c r="N171" s="21" t="inlineStr">
        <is>
          <t>완료</t>
        </is>
      </c>
      <c r="O171" s="21" t="inlineStr">
        <is>
          <t>박 팀장</t>
        </is>
      </c>
      <c r="P171" s="21" t="inlineStr">
        <is>
          <t>블로그 보고 연락</t>
        </is>
      </c>
      <c r="Q171" s="25">
        <f>IF(A171="","",IF(AND(C171="",E171=""),"고객이나 현장을 적어 주세요",IF(NOT(ISNUMBER(B171)),"접수일을 확인하세요",IF(AND(D171&lt;&gt;"",OR(LEN(D171)&lt;12,LEN(D171)&gt;13,ISERROR(--SUBSTITUTE(D171,"-","")),LEN(SUBSTITUTE(D171,"-",""))&lt;9)),"연락처를 010-0000-0000으로",IF(AND(G171&lt;&gt;"",OR(NOT(ISNUMBER(G171)),N(G171)&lt;0)),"계약 금액을 숫자로",IF(ISNA(MATCH(N171,목록_지금상태,0)),"상태를 목록에서 골라 주세요",IF(AND(OR(N171="계약",N171="공사 중",N171="완료",N171="A/S"),NOT(ISNUMBER(G171))),"계약 금액이 비었어요",IF(AND(ISNUMBER(L171),ISNUMBER(M171),M171&lt;L171),"완공이 착공보다 빨라요",IF(AND(ISNUMBER(G171),H171&gt;G171),"받은 돈이 계약보다 많아요",IF(AND(D171&lt;&gt;"",COUNTIF($D$6:$D$505,D171)&gt;1,COUNTIFS($D$6:$D$505,D171,$E$6:$E$505,E171)&gt;1),"같은 현장이 또 있어요",""))))))))))</f>
        <v/>
      </c>
      <c r="S171">
        <f>IF(A171="","",C171&amp;" "&amp;D171&amp;" "&amp;SUBSTITUTE(D171,"-","")&amp;" "&amp;E171&amp;" "&amp;F171&amp;" "&amp;P171)</f>
        <v/>
      </c>
      <c r="T171">
        <f>IF(OR(A171="",Q171&lt;&gt;"",I171="",N171="상담",N171="견적 보냄",N171="취소"),-1,IF(OR(N171="완료",N171="A/S"),1E+10,0)+N(I171)+ROW()/1E+4)</f>
        <v/>
      </c>
      <c r="U171">
        <f>IF(OR(찾기!$B$3="",A171=""),"",IF(ISNUMBER(SEARCH(TRIM(찾기!$B$3),S171)),ROW(),""))</f>
        <v/>
      </c>
    </row>
    <row r="172">
      <c r="A172" s="19">
        <f>IF(COUNTA(B172:G172,L172:P172)=0,"",ROW()-5)</f>
        <v/>
      </c>
      <c r="B172" s="20" t="n">
        <v>46017</v>
      </c>
      <c r="C172" s="21" t="inlineStr">
        <is>
          <t>이서현</t>
        </is>
      </c>
      <c r="D172" s="21" t="inlineStr">
        <is>
          <t>010-8033-7157</t>
        </is>
      </c>
      <c r="E172" s="21" t="inlineStr">
        <is>
          <t>다정동 한빛아파트 108동</t>
        </is>
      </c>
      <c r="F172" s="21" t="inlineStr">
        <is>
          <t>욕실</t>
        </is>
      </c>
      <c r="G172" s="22" t="n"/>
      <c r="H172" s="23">
        <f>IF(A172="","",SUMIFS(입금_금액,입금_번호,A172,입금_확인,""))</f>
        <v/>
      </c>
      <c r="I172" s="24">
        <f>IF(OR(A172="",NOT(ISNUMBER(G172)),N172="취소"),"",G172-H172)</f>
        <v/>
      </c>
      <c r="J172" s="23">
        <f>IF(A172="","",SUMIFS(지출_금액,지출_번호,A172,지출_확인,""))</f>
        <v/>
      </c>
      <c r="K172" s="23">
        <f>IF(OR(A172="",NOT(ISNUMBER(G172)),J172=0),"",G172-J172)</f>
        <v/>
      </c>
      <c r="L172" s="20" t="n"/>
      <c r="M172" s="20" t="n"/>
      <c r="N172" s="21" t="inlineStr">
        <is>
          <t>취소</t>
        </is>
      </c>
      <c r="O172" s="21" t="inlineStr">
        <is>
          <t>박 팀장</t>
        </is>
      </c>
      <c r="P172" s="21" t="n"/>
      <c r="Q172" s="25">
        <f>IF(A172="","",IF(AND(C172="",E172=""),"고객이나 현장을 적어 주세요",IF(NOT(ISNUMBER(B172)),"접수일을 확인하세요",IF(AND(D172&lt;&gt;"",OR(LEN(D172)&lt;12,LEN(D172)&gt;13,ISERROR(--SUBSTITUTE(D172,"-","")),LEN(SUBSTITUTE(D172,"-",""))&lt;9)),"연락처를 010-0000-0000으로",IF(AND(G172&lt;&gt;"",OR(NOT(ISNUMBER(G172)),N(G172)&lt;0)),"계약 금액을 숫자로",IF(ISNA(MATCH(N172,목록_지금상태,0)),"상태를 목록에서 골라 주세요",IF(AND(OR(N172="계약",N172="공사 중",N172="완료",N172="A/S"),NOT(ISNUMBER(G172))),"계약 금액이 비었어요",IF(AND(ISNUMBER(L172),ISNUMBER(M172),M172&lt;L172),"완공이 착공보다 빨라요",IF(AND(ISNUMBER(G172),H172&gt;G172),"받은 돈이 계약보다 많아요",IF(AND(D172&lt;&gt;"",COUNTIF($D$6:$D$505,D172)&gt;1,COUNTIFS($D$6:$D$505,D172,$E$6:$E$505,E172)&gt;1),"같은 현장이 또 있어요",""))))))))))</f>
        <v/>
      </c>
      <c r="S172">
        <f>IF(A172="","",C172&amp;" "&amp;D172&amp;" "&amp;SUBSTITUTE(D172,"-","")&amp;" "&amp;E172&amp;" "&amp;F172&amp;" "&amp;P172)</f>
        <v/>
      </c>
      <c r="T172">
        <f>IF(OR(A172="",Q172&lt;&gt;"",I172="",N172="상담",N172="견적 보냄",N172="취소"),-1,IF(OR(N172="완료",N172="A/S"),1E+10,0)+N(I172)+ROW()/1E+4)</f>
        <v/>
      </c>
      <c r="U172">
        <f>IF(OR(찾기!$B$3="",A172=""),"",IF(ISNUMBER(SEARCH(TRIM(찾기!$B$3),S172)),ROW(),""))</f>
        <v/>
      </c>
    </row>
    <row r="173">
      <c r="A173" s="19">
        <f>IF(COUNTA(B173:G173,L173:P173)=0,"",ROW()-5)</f>
        <v/>
      </c>
      <c r="B173" s="20" t="n">
        <v>46019</v>
      </c>
      <c r="C173" s="21" t="inlineStr">
        <is>
          <t>황유진</t>
        </is>
      </c>
      <c r="D173" s="21" t="inlineStr">
        <is>
          <t>010-5107-1036</t>
        </is>
      </c>
      <c r="E173" s="21" t="inlineStr">
        <is>
          <t>다정동 새봄빌라 107동</t>
        </is>
      </c>
      <c r="F173" s="21" t="inlineStr">
        <is>
          <t>욕실</t>
        </is>
      </c>
      <c r="G173" s="22" t="n"/>
      <c r="H173" s="23">
        <f>IF(A173="","",SUMIFS(입금_금액,입금_번호,A173,입금_확인,""))</f>
        <v/>
      </c>
      <c r="I173" s="24">
        <f>IF(OR(A173="",NOT(ISNUMBER(G173)),N173="취소"),"",G173-H173)</f>
        <v/>
      </c>
      <c r="J173" s="23">
        <f>IF(A173="","",SUMIFS(지출_금액,지출_번호,A173,지출_확인,""))</f>
        <v/>
      </c>
      <c r="K173" s="23">
        <f>IF(OR(A173="",NOT(ISNUMBER(G173)),J173=0),"",G173-J173)</f>
        <v/>
      </c>
      <c r="L173" s="20" t="n"/>
      <c r="M173" s="20" t="n"/>
      <c r="N173" s="21" t="inlineStr">
        <is>
          <t>상담</t>
        </is>
      </c>
      <c r="O173" s="21" t="inlineStr">
        <is>
          <t>대표</t>
        </is>
      </c>
      <c r="P173" s="21" t="n"/>
      <c r="Q173" s="25">
        <f>IF(A173="","",IF(AND(C173="",E173=""),"고객이나 현장을 적어 주세요",IF(NOT(ISNUMBER(B173)),"접수일을 확인하세요",IF(AND(D173&lt;&gt;"",OR(LEN(D173)&lt;12,LEN(D173)&gt;13,ISERROR(--SUBSTITUTE(D173,"-","")),LEN(SUBSTITUTE(D173,"-",""))&lt;9)),"연락처를 010-0000-0000으로",IF(AND(G173&lt;&gt;"",OR(NOT(ISNUMBER(G173)),N(G173)&lt;0)),"계약 금액을 숫자로",IF(ISNA(MATCH(N173,목록_지금상태,0)),"상태를 목록에서 골라 주세요",IF(AND(OR(N173="계약",N173="공사 중",N173="완료",N173="A/S"),NOT(ISNUMBER(G173))),"계약 금액이 비었어요",IF(AND(ISNUMBER(L173),ISNUMBER(M173),M173&lt;L173),"완공이 착공보다 빨라요",IF(AND(ISNUMBER(G173),H173&gt;G173),"받은 돈이 계약보다 많아요",IF(AND(D173&lt;&gt;"",COUNTIF($D$6:$D$505,D173)&gt;1,COUNTIFS($D$6:$D$505,D173,$E$6:$E$505,E173)&gt;1),"같은 현장이 또 있어요",""))))))))))</f>
        <v/>
      </c>
      <c r="S173">
        <f>IF(A173="","",C173&amp;" "&amp;D173&amp;" "&amp;SUBSTITUTE(D173,"-","")&amp;" "&amp;E173&amp;" "&amp;F173&amp;" "&amp;P173)</f>
        <v/>
      </c>
      <c r="T173">
        <f>IF(OR(A173="",Q173&lt;&gt;"",I173="",N173="상담",N173="견적 보냄",N173="취소"),-1,IF(OR(N173="완료",N173="A/S"),1E+10,0)+N(I173)+ROW()/1E+4)</f>
        <v/>
      </c>
      <c r="U173">
        <f>IF(OR(찾기!$B$3="",A173=""),"",IF(ISNUMBER(SEARCH(TRIM(찾기!$B$3),S173)),ROW(),""))</f>
        <v/>
      </c>
    </row>
    <row r="174">
      <c r="A174" s="19">
        <f>IF(COUNTA(B174:G174,L174:P174)=0,"",ROW()-5)</f>
        <v/>
      </c>
      <c r="B174" s="20" t="n">
        <v>46021</v>
      </c>
      <c r="C174" s="21" t="inlineStr">
        <is>
          <t>한현우</t>
        </is>
      </c>
      <c r="D174" s="21" t="inlineStr">
        <is>
          <t>010-4869-0203</t>
        </is>
      </c>
      <c r="E174" s="21" t="inlineStr">
        <is>
          <t>한솔동 단독주택</t>
        </is>
      </c>
      <c r="F174" s="21" t="inlineStr">
        <is>
          <t>도배·장판</t>
        </is>
      </c>
      <c r="G174" s="22" t="n">
        <v>3110000</v>
      </c>
      <c r="H174" s="23">
        <f>IF(A174="","",SUMIFS(입금_금액,입금_번호,A174,입금_확인,""))</f>
        <v/>
      </c>
      <c r="I174" s="24">
        <f>IF(OR(A174="",NOT(ISNUMBER(G174)),N174="취소"),"",G174-H174)</f>
        <v/>
      </c>
      <c r="J174" s="23">
        <f>IF(A174="","",SUMIFS(지출_금액,지출_번호,A174,지출_확인,""))</f>
        <v/>
      </c>
      <c r="K174" s="23">
        <f>IF(OR(A174="",NOT(ISNUMBER(G174)),J174=0),"",G174-J174)</f>
        <v/>
      </c>
      <c r="L174" s="20" t="n">
        <v>46042</v>
      </c>
      <c r="M174" s="20" t="n">
        <v>46048</v>
      </c>
      <c r="N174" s="21" t="inlineStr">
        <is>
          <t>완료</t>
        </is>
      </c>
      <c r="O174" s="21" t="inlineStr">
        <is>
          <t>박 팀장</t>
        </is>
      </c>
      <c r="P174" s="21" t="n"/>
      <c r="Q174" s="25">
        <f>IF(A174="","",IF(AND(C174="",E174=""),"고객이나 현장을 적어 주세요",IF(NOT(ISNUMBER(B174)),"접수일을 확인하세요",IF(AND(D174&lt;&gt;"",OR(LEN(D174)&lt;12,LEN(D174)&gt;13,ISERROR(--SUBSTITUTE(D174,"-","")),LEN(SUBSTITUTE(D174,"-",""))&lt;9)),"연락처를 010-0000-0000으로",IF(AND(G174&lt;&gt;"",OR(NOT(ISNUMBER(G174)),N(G174)&lt;0)),"계약 금액을 숫자로",IF(ISNA(MATCH(N174,목록_지금상태,0)),"상태를 목록에서 골라 주세요",IF(AND(OR(N174="계약",N174="공사 중",N174="완료",N174="A/S"),NOT(ISNUMBER(G174))),"계약 금액이 비었어요",IF(AND(ISNUMBER(L174),ISNUMBER(M174),M174&lt;L174),"완공이 착공보다 빨라요",IF(AND(ISNUMBER(G174),H174&gt;G174),"받은 돈이 계약보다 많아요",IF(AND(D174&lt;&gt;"",COUNTIF($D$6:$D$505,D174)&gt;1,COUNTIFS($D$6:$D$505,D174,$E$6:$E$505,E174)&gt;1),"같은 현장이 또 있어요",""))))))))))</f>
        <v/>
      </c>
      <c r="S174">
        <f>IF(A174="","",C174&amp;" "&amp;D174&amp;" "&amp;SUBSTITUTE(D174,"-","")&amp;" "&amp;E174&amp;" "&amp;F174&amp;" "&amp;P174)</f>
        <v/>
      </c>
      <c r="T174">
        <f>IF(OR(A174="",Q174&lt;&gt;"",I174="",N174="상담",N174="견적 보냄",N174="취소"),-1,IF(OR(N174="완료",N174="A/S"),1E+10,0)+N(I174)+ROW()/1E+4)</f>
        <v/>
      </c>
      <c r="U174">
        <f>IF(OR(찾기!$B$3="",A174=""),"",IF(ISNUMBER(SEARCH(TRIM(찾기!$B$3),S174)),ROW(),""))</f>
        <v/>
      </c>
    </row>
    <row r="175">
      <c r="A175" s="19">
        <f>IF(COUNTA(B175:G175,L175:P175)=0,"",ROW()-5)</f>
        <v/>
      </c>
      <c r="B175" s="20" t="n">
        <v>46022</v>
      </c>
      <c r="C175" s="21" t="inlineStr">
        <is>
          <t>강미경</t>
        </is>
      </c>
      <c r="D175" s="21" t="inlineStr">
        <is>
          <t>010-4523-8828</t>
        </is>
      </c>
      <c r="E175" s="21" t="inlineStr">
        <is>
          <t>한솔동 한빛아파트 107동</t>
        </is>
      </c>
      <c r="F175" s="21" t="inlineStr">
        <is>
          <t>부분 수리</t>
        </is>
      </c>
      <c r="G175" s="22" t="n">
        <v>850000</v>
      </c>
      <c r="H175" s="23">
        <f>IF(A175="","",SUMIFS(입금_금액,입금_번호,A175,입금_확인,""))</f>
        <v/>
      </c>
      <c r="I175" s="24">
        <f>IF(OR(A175="",NOT(ISNUMBER(G175)),N175="취소"),"",G175-H175)</f>
        <v/>
      </c>
      <c r="J175" s="23">
        <f>IF(A175="","",SUMIFS(지출_금액,지출_번호,A175,지출_확인,""))</f>
        <v/>
      </c>
      <c r="K175" s="23">
        <f>IF(OR(A175="",NOT(ISNUMBER(G175)),J175=0),"",G175-J175)</f>
        <v/>
      </c>
      <c r="L175" s="20" t="n">
        <v>46038</v>
      </c>
      <c r="M175" s="20" t="n">
        <v>46042</v>
      </c>
      <c r="N175" s="21" t="inlineStr">
        <is>
          <t>완료</t>
        </is>
      </c>
      <c r="O175" s="21" t="inlineStr">
        <is>
          <t>김 실장</t>
        </is>
      </c>
      <c r="P175" s="21" t="inlineStr">
        <is>
          <t>오전 공사만 가능</t>
        </is>
      </c>
      <c r="Q175" s="25">
        <f>IF(A175="","",IF(AND(C175="",E175=""),"고객이나 현장을 적어 주세요",IF(NOT(ISNUMBER(B175)),"접수일을 확인하세요",IF(AND(D175&lt;&gt;"",OR(LEN(D175)&lt;12,LEN(D175)&gt;13,ISERROR(--SUBSTITUTE(D175,"-","")),LEN(SUBSTITUTE(D175,"-",""))&lt;9)),"연락처를 010-0000-0000으로",IF(AND(G175&lt;&gt;"",OR(NOT(ISNUMBER(G175)),N(G175)&lt;0)),"계약 금액을 숫자로",IF(ISNA(MATCH(N175,목록_지금상태,0)),"상태를 목록에서 골라 주세요",IF(AND(OR(N175="계약",N175="공사 중",N175="완료",N175="A/S"),NOT(ISNUMBER(G175))),"계약 금액이 비었어요",IF(AND(ISNUMBER(L175),ISNUMBER(M175),M175&lt;L175),"완공이 착공보다 빨라요",IF(AND(ISNUMBER(G175),H175&gt;G175),"받은 돈이 계약보다 많아요",IF(AND(D175&lt;&gt;"",COUNTIF($D$6:$D$505,D175)&gt;1,COUNTIFS($D$6:$D$505,D175,$E$6:$E$505,E175)&gt;1),"같은 현장이 또 있어요",""))))))))))</f>
        <v/>
      </c>
      <c r="S175">
        <f>IF(A175="","",C175&amp;" "&amp;D175&amp;" "&amp;SUBSTITUTE(D175,"-","")&amp;" "&amp;E175&amp;" "&amp;F175&amp;" "&amp;P175)</f>
        <v/>
      </c>
      <c r="T175">
        <f>IF(OR(A175="",Q175&lt;&gt;"",I175="",N175="상담",N175="견적 보냄",N175="취소"),-1,IF(OR(N175="완료",N175="A/S"),1E+10,0)+N(I175)+ROW()/1E+4)</f>
        <v/>
      </c>
      <c r="U175">
        <f>IF(OR(찾기!$B$3="",A175=""),"",IF(ISNUMBER(SEARCH(TRIM(찾기!$B$3),S175)),ROW(),""))</f>
        <v/>
      </c>
    </row>
    <row r="176">
      <c r="A176" s="19">
        <f>IF(COUNTA(B176:G176,L176:P176)=0,"",ROW()-5)</f>
        <v/>
      </c>
      <c r="B176" s="20" t="n">
        <v>46026</v>
      </c>
      <c r="C176" s="21" t="inlineStr">
        <is>
          <t>안현우</t>
        </is>
      </c>
      <c r="D176" s="21" t="inlineStr">
        <is>
          <t>010-8028-0927</t>
        </is>
      </c>
      <c r="E176" s="21" t="inlineStr">
        <is>
          <t>다정동 푸른마을 5단지 115동</t>
        </is>
      </c>
      <c r="F176" s="21" t="inlineStr">
        <is>
          <t>부분 수리</t>
        </is>
      </c>
      <c r="G176" s="22" t="n">
        <v>470000</v>
      </c>
      <c r="H176" s="23">
        <f>IF(A176="","",SUMIFS(입금_금액,입금_번호,A176,입금_확인,""))</f>
        <v/>
      </c>
      <c r="I176" s="24">
        <f>IF(OR(A176="",NOT(ISNUMBER(G176)),N176="취소"),"",G176-H176)</f>
        <v/>
      </c>
      <c r="J176" s="23">
        <f>IF(A176="","",SUMIFS(지출_금액,지출_번호,A176,지출_확인,""))</f>
        <v/>
      </c>
      <c r="K176" s="23">
        <f>IF(OR(A176="",NOT(ISNUMBER(G176)),J176=0),"",G176-J176)</f>
        <v/>
      </c>
      <c r="L176" s="20" t="n">
        <v>46035</v>
      </c>
      <c r="M176" s="20" t="n">
        <v>46039</v>
      </c>
      <c r="N176" s="21" t="inlineStr">
        <is>
          <t>A/S</t>
        </is>
      </c>
      <c r="O176" s="21" t="inlineStr">
        <is>
          <t>김 실장</t>
        </is>
      </c>
      <c r="P176" s="21" t="inlineStr">
        <is>
          <t>오전 공사만 가능</t>
        </is>
      </c>
      <c r="Q176" s="25">
        <f>IF(A176="","",IF(AND(C176="",E176=""),"고객이나 현장을 적어 주세요",IF(NOT(ISNUMBER(B176)),"접수일을 확인하세요",IF(AND(D176&lt;&gt;"",OR(LEN(D176)&lt;12,LEN(D176)&gt;13,ISERROR(--SUBSTITUTE(D176,"-","")),LEN(SUBSTITUTE(D176,"-",""))&lt;9)),"연락처를 010-0000-0000으로",IF(AND(G176&lt;&gt;"",OR(NOT(ISNUMBER(G176)),N(G176)&lt;0)),"계약 금액을 숫자로",IF(ISNA(MATCH(N176,목록_지금상태,0)),"상태를 목록에서 골라 주세요",IF(AND(OR(N176="계약",N176="공사 중",N176="완료",N176="A/S"),NOT(ISNUMBER(G176))),"계약 금액이 비었어요",IF(AND(ISNUMBER(L176),ISNUMBER(M176),M176&lt;L176),"완공이 착공보다 빨라요",IF(AND(ISNUMBER(G176),H176&gt;G176),"받은 돈이 계약보다 많아요",IF(AND(D176&lt;&gt;"",COUNTIF($D$6:$D$505,D176)&gt;1,COUNTIFS($D$6:$D$505,D176,$E$6:$E$505,E176)&gt;1),"같은 현장이 또 있어요",""))))))))))</f>
        <v/>
      </c>
      <c r="S176">
        <f>IF(A176="","",C176&amp;" "&amp;D176&amp;" "&amp;SUBSTITUTE(D176,"-","")&amp;" "&amp;E176&amp;" "&amp;F176&amp;" "&amp;P176)</f>
        <v/>
      </c>
      <c r="T176">
        <f>IF(OR(A176="",Q176&lt;&gt;"",I176="",N176="상담",N176="견적 보냄",N176="취소"),-1,IF(OR(N176="완료",N176="A/S"),1E+10,0)+N(I176)+ROW()/1E+4)</f>
        <v/>
      </c>
      <c r="U176">
        <f>IF(OR(찾기!$B$3="",A176=""),"",IF(ISNUMBER(SEARCH(TRIM(찾기!$B$3),S176)),ROW(),""))</f>
        <v/>
      </c>
    </row>
    <row r="177">
      <c r="A177" s="19">
        <f>IF(COUNTA(B177:G177,L177:P177)=0,"",ROW()-5)</f>
        <v/>
      </c>
      <c r="B177" s="20" t="n">
        <v>46027</v>
      </c>
      <c r="C177" s="21" t="inlineStr">
        <is>
          <t>황민지</t>
        </is>
      </c>
      <c r="D177" s="21" t="inlineStr">
        <is>
          <t>010-4674-3927</t>
        </is>
      </c>
      <c r="E177" s="21" t="inlineStr">
        <is>
          <t>보람동 강변힐 2차 111동</t>
        </is>
      </c>
      <c r="F177" s="21" t="inlineStr">
        <is>
          <t>욕실</t>
        </is>
      </c>
      <c r="G177" s="22" t="n">
        <v>3890000</v>
      </c>
      <c r="H177" s="23">
        <f>IF(A177="","",SUMIFS(입금_금액,입금_번호,A177,입금_확인,""))</f>
        <v/>
      </c>
      <c r="I177" s="24">
        <f>IF(OR(A177="",NOT(ISNUMBER(G177)),N177="취소"),"",G177-H177)</f>
        <v/>
      </c>
      <c r="J177" s="23">
        <f>IF(A177="","",SUMIFS(지출_금액,지출_번호,A177,지출_확인,""))</f>
        <v/>
      </c>
      <c r="K177" s="23">
        <f>IF(OR(A177="",NOT(ISNUMBER(G177)),J177=0),"",G177-J177)</f>
        <v/>
      </c>
      <c r="L177" s="20" t="n">
        <v>46054</v>
      </c>
      <c r="M177" s="20" t="n">
        <v>46061</v>
      </c>
      <c r="N177" s="21" t="inlineStr">
        <is>
          <t>완료</t>
        </is>
      </c>
      <c r="O177" s="21" t="inlineStr">
        <is>
          <t>김 실장</t>
        </is>
      </c>
      <c r="P177" s="21" t="inlineStr">
        <is>
          <t>엘리베이터 예약 필요</t>
        </is>
      </c>
      <c r="Q177" s="25">
        <f>IF(A177="","",IF(AND(C177="",E177=""),"고객이나 현장을 적어 주세요",IF(NOT(ISNUMBER(B177)),"접수일을 확인하세요",IF(AND(D177&lt;&gt;"",OR(LEN(D177)&lt;12,LEN(D177)&gt;13,ISERROR(--SUBSTITUTE(D177,"-","")),LEN(SUBSTITUTE(D177,"-",""))&lt;9)),"연락처를 010-0000-0000으로",IF(AND(G177&lt;&gt;"",OR(NOT(ISNUMBER(G177)),N(G177)&lt;0)),"계약 금액을 숫자로",IF(ISNA(MATCH(N177,목록_지금상태,0)),"상태를 목록에서 골라 주세요",IF(AND(OR(N177="계약",N177="공사 중",N177="완료",N177="A/S"),NOT(ISNUMBER(G177))),"계약 금액이 비었어요",IF(AND(ISNUMBER(L177),ISNUMBER(M177),M177&lt;L177),"완공이 착공보다 빨라요",IF(AND(ISNUMBER(G177),H177&gt;G177),"받은 돈이 계약보다 많아요",IF(AND(D177&lt;&gt;"",COUNTIF($D$6:$D$505,D177)&gt;1,COUNTIFS($D$6:$D$505,D177,$E$6:$E$505,E177)&gt;1),"같은 현장이 또 있어요",""))))))))))</f>
        <v/>
      </c>
      <c r="S177">
        <f>IF(A177="","",C177&amp;" "&amp;D177&amp;" "&amp;SUBSTITUTE(D177,"-","")&amp;" "&amp;E177&amp;" "&amp;F177&amp;" "&amp;P177)</f>
        <v/>
      </c>
      <c r="T177">
        <f>IF(OR(A177="",Q177&lt;&gt;"",I177="",N177="상담",N177="견적 보냄",N177="취소"),-1,IF(OR(N177="완료",N177="A/S"),1E+10,0)+N(I177)+ROW()/1E+4)</f>
        <v/>
      </c>
      <c r="U177">
        <f>IF(OR(찾기!$B$3="",A177=""),"",IF(ISNUMBER(SEARCH(TRIM(찾기!$B$3),S177)),ROW(),""))</f>
        <v/>
      </c>
    </row>
    <row r="178">
      <c r="A178" s="19">
        <f>IF(COUNTA(B178:G178,L178:P178)=0,"",ROW()-5)</f>
        <v/>
      </c>
      <c r="B178" s="20" t="n">
        <v>46027</v>
      </c>
      <c r="C178" s="21" t="inlineStr">
        <is>
          <t>오진영</t>
        </is>
      </c>
      <c r="D178" s="21" t="inlineStr">
        <is>
          <t>010-5517-0413</t>
        </is>
      </c>
      <c r="E178" s="21" t="inlineStr">
        <is>
          <t>가람동 누리타운 112동</t>
        </is>
      </c>
      <c r="F178" s="21" t="inlineStr">
        <is>
          <t>욕실</t>
        </is>
      </c>
      <c r="G178" s="22" t="n">
        <v>5960000</v>
      </c>
      <c r="H178" s="23">
        <f>IF(A178="","",SUMIFS(입금_금액,입금_번호,A178,입금_확인,""))</f>
        <v/>
      </c>
      <c r="I178" s="24">
        <f>IF(OR(A178="",NOT(ISNUMBER(G178)),N178="취소"),"",G178-H178)</f>
        <v/>
      </c>
      <c r="J178" s="23">
        <f>IF(A178="","",SUMIFS(지출_금액,지출_번호,A178,지출_확인,""))</f>
        <v/>
      </c>
      <c r="K178" s="23">
        <f>IF(OR(A178="",NOT(ISNUMBER(G178)),J178=0),"",G178-J178)</f>
        <v/>
      </c>
      <c r="L178" s="20" t="n">
        <v>46036</v>
      </c>
      <c r="M178" s="20" t="n">
        <v>46042</v>
      </c>
      <c r="N178" s="21" t="inlineStr">
        <is>
          <t>완료</t>
        </is>
      </c>
      <c r="O178" s="21" t="inlineStr">
        <is>
          <t>김 실장</t>
        </is>
      </c>
      <c r="P178" s="21" t="inlineStr">
        <is>
          <t>강아지 있음</t>
        </is>
      </c>
      <c r="Q178" s="25">
        <f>IF(A178="","",IF(AND(C178="",E178=""),"고객이나 현장을 적어 주세요",IF(NOT(ISNUMBER(B178)),"접수일을 확인하세요",IF(AND(D178&lt;&gt;"",OR(LEN(D178)&lt;12,LEN(D178)&gt;13,ISERROR(--SUBSTITUTE(D178,"-","")),LEN(SUBSTITUTE(D178,"-",""))&lt;9)),"연락처를 010-0000-0000으로",IF(AND(G178&lt;&gt;"",OR(NOT(ISNUMBER(G178)),N(G178)&lt;0)),"계약 금액을 숫자로",IF(ISNA(MATCH(N178,목록_지금상태,0)),"상태를 목록에서 골라 주세요",IF(AND(OR(N178="계약",N178="공사 중",N178="완료",N178="A/S"),NOT(ISNUMBER(G178))),"계약 금액이 비었어요",IF(AND(ISNUMBER(L178),ISNUMBER(M178),M178&lt;L178),"완공이 착공보다 빨라요",IF(AND(ISNUMBER(G178),H178&gt;G178),"받은 돈이 계약보다 많아요",IF(AND(D178&lt;&gt;"",COUNTIF($D$6:$D$505,D178)&gt;1,COUNTIFS($D$6:$D$505,D178,$E$6:$E$505,E178)&gt;1),"같은 현장이 또 있어요",""))))))))))</f>
        <v/>
      </c>
      <c r="S178">
        <f>IF(A178="","",C178&amp;" "&amp;D178&amp;" "&amp;SUBSTITUTE(D178,"-","")&amp;" "&amp;E178&amp;" "&amp;F178&amp;" "&amp;P178)</f>
        <v/>
      </c>
      <c r="T178">
        <f>IF(OR(A178="",Q178&lt;&gt;"",I178="",N178="상담",N178="견적 보냄",N178="취소"),-1,IF(OR(N178="완료",N178="A/S"),1E+10,0)+N(I178)+ROW()/1E+4)</f>
        <v/>
      </c>
      <c r="U178">
        <f>IF(OR(찾기!$B$3="",A178=""),"",IF(ISNUMBER(SEARCH(TRIM(찾기!$B$3),S178)),ROW(),""))</f>
        <v/>
      </c>
    </row>
    <row r="179">
      <c r="A179" s="19">
        <f>IF(COUNTA(B179:G179,L179:P179)=0,"",ROW()-5)</f>
        <v/>
      </c>
      <c r="B179" s="20" t="n">
        <v>46030</v>
      </c>
      <c r="C179" s="21" t="inlineStr">
        <is>
          <t>임진영</t>
        </is>
      </c>
      <c r="D179" s="21" t="inlineStr">
        <is>
          <t>010-8723-1376</t>
        </is>
      </c>
      <c r="E179" s="21" t="inlineStr">
        <is>
          <t>보람동 누리타운 115동</t>
        </is>
      </c>
      <c r="F179" s="21" t="inlineStr">
        <is>
          <t>주방</t>
        </is>
      </c>
      <c r="G179" s="22" t="n">
        <v>6700000</v>
      </c>
      <c r="H179" s="23">
        <f>IF(A179="","",SUMIFS(입금_금액,입금_번호,A179,입금_확인,""))</f>
        <v/>
      </c>
      <c r="I179" s="24">
        <f>IF(OR(A179="",NOT(ISNUMBER(G179)),N179="취소"),"",G179-H179)</f>
        <v/>
      </c>
      <c r="J179" s="23">
        <f>IF(A179="","",SUMIFS(지출_금액,지출_번호,A179,지출_확인,""))</f>
        <v/>
      </c>
      <c r="K179" s="23">
        <f>IF(OR(A179="",NOT(ISNUMBER(G179)),J179=0),"",G179-J179)</f>
        <v/>
      </c>
      <c r="L179" s="20" t="n">
        <v>46039</v>
      </c>
      <c r="M179" s="20" t="n">
        <v>46047</v>
      </c>
      <c r="N179" s="21" t="inlineStr">
        <is>
          <t>A/S</t>
        </is>
      </c>
      <c r="O179" s="21" t="inlineStr">
        <is>
          <t>대표</t>
        </is>
      </c>
      <c r="P179" s="21" t="inlineStr">
        <is>
          <t>블로그 보고 연락</t>
        </is>
      </c>
      <c r="Q179" s="25">
        <f>IF(A179="","",IF(AND(C179="",E179=""),"고객이나 현장을 적어 주세요",IF(NOT(ISNUMBER(B179)),"접수일을 확인하세요",IF(AND(D179&lt;&gt;"",OR(LEN(D179)&lt;12,LEN(D179)&gt;13,ISERROR(--SUBSTITUTE(D179,"-","")),LEN(SUBSTITUTE(D179,"-",""))&lt;9)),"연락처를 010-0000-0000으로",IF(AND(G179&lt;&gt;"",OR(NOT(ISNUMBER(G179)),N(G179)&lt;0)),"계약 금액을 숫자로",IF(ISNA(MATCH(N179,목록_지금상태,0)),"상태를 목록에서 골라 주세요",IF(AND(OR(N179="계약",N179="공사 중",N179="완료",N179="A/S"),NOT(ISNUMBER(G179))),"계약 금액이 비었어요",IF(AND(ISNUMBER(L179),ISNUMBER(M179),M179&lt;L179),"완공이 착공보다 빨라요",IF(AND(ISNUMBER(G179),H179&gt;G179),"받은 돈이 계약보다 많아요",IF(AND(D179&lt;&gt;"",COUNTIF($D$6:$D$505,D179)&gt;1,COUNTIFS($D$6:$D$505,D179,$E$6:$E$505,E179)&gt;1),"같은 현장이 또 있어요",""))))))))))</f>
        <v/>
      </c>
      <c r="S179">
        <f>IF(A179="","",C179&amp;" "&amp;D179&amp;" "&amp;SUBSTITUTE(D179,"-","")&amp;" "&amp;E179&amp;" "&amp;F179&amp;" "&amp;P179)</f>
        <v/>
      </c>
      <c r="T179">
        <f>IF(OR(A179="",Q179&lt;&gt;"",I179="",N179="상담",N179="견적 보냄",N179="취소"),-1,IF(OR(N179="완료",N179="A/S"),1E+10,0)+N(I179)+ROW()/1E+4)</f>
        <v/>
      </c>
      <c r="U179">
        <f>IF(OR(찾기!$B$3="",A179=""),"",IF(ISNUMBER(SEARCH(TRIM(찾기!$B$3),S179)),ROW(),""))</f>
        <v/>
      </c>
    </row>
    <row r="180">
      <c r="A180" s="19">
        <f>IF(COUNTA(B180:G180,L180:P180)=0,"",ROW()-5)</f>
        <v/>
      </c>
      <c r="B180" s="20" t="n">
        <v>46033</v>
      </c>
      <c r="C180" s="21" t="inlineStr">
        <is>
          <t>한수진</t>
        </is>
      </c>
      <c r="D180" s="21" t="inlineStr">
        <is>
          <t>010-3450-7092</t>
        </is>
      </c>
      <c r="E180" s="21" t="inlineStr">
        <is>
          <t>도담동 강변힐 2차 103동</t>
        </is>
      </c>
      <c r="F180" s="21" t="inlineStr">
        <is>
          <t>욕실</t>
        </is>
      </c>
      <c r="G180" s="22" t="n">
        <v>4640000</v>
      </c>
      <c r="H180" s="23">
        <f>IF(A180="","",SUMIFS(입금_금액,입금_번호,A180,입금_확인,""))</f>
        <v/>
      </c>
      <c r="I180" s="24">
        <f>IF(OR(A180="",NOT(ISNUMBER(G180)),N180="취소"),"",G180-H180)</f>
        <v/>
      </c>
      <c r="J180" s="23">
        <f>IF(A180="","",SUMIFS(지출_금액,지출_번호,A180,지출_확인,""))</f>
        <v/>
      </c>
      <c r="K180" s="23">
        <f>IF(OR(A180="",NOT(ISNUMBER(G180)),J180=0),"",G180-J180)</f>
        <v/>
      </c>
      <c r="L180" s="20" t="n"/>
      <c r="M180" s="20" t="n"/>
      <c r="N180" s="21" t="inlineStr">
        <is>
          <t>견적 보냄</t>
        </is>
      </c>
      <c r="O180" s="21" t="inlineStr">
        <is>
          <t>박 팀장</t>
        </is>
      </c>
      <c r="P180" s="21" t="inlineStr">
        <is>
          <t>강아지 있음</t>
        </is>
      </c>
      <c r="Q180" s="25">
        <f>IF(A180="","",IF(AND(C180="",E180=""),"고객이나 현장을 적어 주세요",IF(NOT(ISNUMBER(B180)),"접수일을 확인하세요",IF(AND(D180&lt;&gt;"",OR(LEN(D180)&lt;12,LEN(D180)&gt;13,ISERROR(--SUBSTITUTE(D180,"-","")),LEN(SUBSTITUTE(D180,"-",""))&lt;9)),"연락처를 010-0000-0000으로",IF(AND(G180&lt;&gt;"",OR(NOT(ISNUMBER(G180)),N(G180)&lt;0)),"계약 금액을 숫자로",IF(ISNA(MATCH(N180,목록_지금상태,0)),"상태를 목록에서 골라 주세요",IF(AND(OR(N180="계약",N180="공사 중",N180="완료",N180="A/S"),NOT(ISNUMBER(G180))),"계약 금액이 비었어요",IF(AND(ISNUMBER(L180),ISNUMBER(M180),M180&lt;L180),"완공이 착공보다 빨라요",IF(AND(ISNUMBER(G180),H180&gt;G180),"받은 돈이 계약보다 많아요",IF(AND(D180&lt;&gt;"",COUNTIF($D$6:$D$505,D180)&gt;1,COUNTIFS($D$6:$D$505,D180,$E$6:$E$505,E180)&gt;1),"같은 현장이 또 있어요",""))))))))))</f>
        <v/>
      </c>
      <c r="S180">
        <f>IF(A180="","",C180&amp;" "&amp;D180&amp;" "&amp;SUBSTITUTE(D180,"-","")&amp;" "&amp;E180&amp;" "&amp;F180&amp;" "&amp;P180)</f>
        <v/>
      </c>
      <c r="T180">
        <f>IF(OR(A180="",Q180&lt;&gt;"",I180="",N180="상담",N180="견적 보냄",N180="취소"),-1,IF(OR(N180="완료",N180="A/S"),1E+10,0)+N(I180)+ROW()/1E+4)</f>
        <v/>
      </c>
      <c r="U180">
        <f>IF(OR(찾기!$B$3="",A180=""),"",IF(ISNUMBER(SEARCH(TRIM(찾기!$B$3),S180)),ROW(),""))</f>
        <v/>
      </c>
    </row>
    <row r="181">
      <c r="A181" s="19">
        <f>IF(COUNTA(B181:G181,L181:P181)=0,"",ROW()-5)</f>
        <v/>
      </c>
      <c r="B181" s="20" t="n">
        <v>46034</v>
      </c>
      <c r="C181" s="21" t="inlineStr">
        <is>
          <t>류보람</t>
        </is>
      </c>
      <c r="D181" s="21" t="inlineStr">
        <is>
          <t>010-8732-7114</t>
        </is>
      </c>
      <c r="E181" s="21" t="inlineStr">
        <is>
          <t>보람동 한빛아파트 105동</t>
        </is>
      </c>
      <c r="F181" s="21" t="inlineStr">
        <is>
          <t>주방</t>
        </is>
      </c>
      <c r="G181" s="22" t="n"/>
      <c r="H181" s="23">
        <f>IF(A181="","",SUMIFS(입금_금액,입금_번호,A181,입금_확인,""))</f>
        <v/>
      </c>
      <c r="I181" s="24">
        <f>IF(OR(A181="",NOT(ISNUMBER(G181)),N181="취소"),"",G181-H181)</f>
        <v/>
      </c>
      <c r="J181" s="23">
        <f>IF(A181="","",SUMIFS(지출_금액,지출_번호,A181,지출_확인,""))</f>
        <v/>
      </c>
      <c r="K181" s="23">
        <f>IF(OR(A181="",NOT(ISNUMBER(G181)),J181=0),"",G181-J181)</f>
        <v/>
      </c>
      <c r="L181" s="20" t="n"/>
      <c r="M181" s="20" t="n"/>
      <c r="N181" s="21" t="inlineStr">
        <is>
          <t>취소</t>
        </is>
      </c>
      <c r="O181" s="21" t="inlineStr">
        <is>
          <t>대표</t>
        </is>
      </c>
      <c r="P181" s="21" t="n"/>
      <c r="Q181" s="25">
        <f>IF(A181="","",IF(AND(C181="",E181=""),"고객이나 현장을 적어 주세요",IF(NOT(ISNUMBER(B181)),"접수일을 확인하세요",IF(AND(D181&lt;&gt;"",OR(LEN(D181)&lt;12,LEN(D181)&gt;13,ISERROR(--SUBSTITUTE(D181,"-","")),LEN(SUBSTITUTE(D181,"-",""))&lt;9)),"연락처를 010-0000-0000으로",IF(AND(G181&lt;&gt;"",OR(NOT(ISNUMBER(G181)),N(G181)&lt;0)),"계약 금액을 숫자로",IF(ISNA(MATCH(N181,목록_지금상태,0)),"상태를 목록에서 골라 주세요",IF(AND(OR(N181="계약",N181="공사 중",N181="완료",N181="A/S"),NOT(ISNUMBER(G181))),"계약 금액이 비었어요",IF(AND(ISNUMBER(L181),ISNUMBER(M181),M181&lt;L181),"완공이 착공보다 빨라요",IF(AND(ISNUMBER(G181),H181&gt;G181),"받은 돈이 계약보다 많아요",IF(AND(D181&lt;&gt;"",COUNTIF($D$6:$D$505,D181)&gt;1,COUNTIFS($D$6:$D$505,D181,$E$6:$E$505,E181)&gt;1),"같은 현장이 또 있어요",""))))))))))</f>
        <v/>
      </c>
      <c r="S181">
        <f>IF(A181="","",C181&amp;" "&amp;D181&amp;" "&amp;SUBSTITUTE(D181,"-","")&amp;" "&amp;E181&amp;" "&amp;F181&amp;" "&amp;P181)</f>
        <v/>
      </c>
      <c r="T181">
        <f>IF(OR(A181="",Q181&lt;&gt;"",I181="",N181="상담",N181="견적 보냄",N181="취소"),-1,IF(OR(N181="완료",N181="A/S"),1E+10,0)+N(I181)+ROW()/1E+4)</f>
        <v/>
      </c>
      <c r="U181">
        <f>IF(OR(찾기!$B$3="",A181=""),"",IF(ISNUMBER(SEARCH(TRIM(찾기!$B$3),S181)),ROW(),""))</f>
        <v/>
      </c>
    </row>
    <row r="182">
      <c r="A182" s="19">
        <f>IF(COUNTA(B182:G182,L182:P182)=0,"",ROW()-5)</f>
        <v/>
      </c>
      <c r="B182" s="20" t="n">
        <v>46036</v>
      </c>
      <c r="C182" s="21" t="inlineStr">
        <is>
          <t>한보람</t>
        </is>
      </c>
      <c r="D182" s="21" t="inlineStr">
        <is>
          <t>010-4694-8741</t>
        </is>
      </c>
      <c r="E182" s="21" t="inlineStr">
        <is>
          <t>도담동 푸른마을 5단지 104동</t>
        </is>
      </c>
      <c r="F182" s="21" t="inlineStr">
        <is>
          <t>도배·장판</t>
        </is>
      </c>
      <c r="G182" s="22" t="n">
        <v>4090000</v>
      </c>
      <c r="H182" s="23">
        <f>IF(A182="","",SUMIFS(입금_금액,입금_번호,A182,입금_확인,""))</f>
        <v/>
      </c>
      <c r="I182" s="24">
        <f>IF(OR(A182="",NOT(ISNUMBER(G182)),N182="취소"),"",G182-H182)</f>
        <v/>
      </c>
      <c r="J182" s="23">
        <f>IF(A182="","",SUMIFS(지출_금액,지출_번호,A182,지출_확인,""))</f>
        <v/>
      </c>
      <c r="K182" s="23">
        <f>IF(OR(A182="",NOT(ISNUMBER(G182)),J182=0),"",G182-J182)</f>
        <v/>
      </c>
      <c r="L182" s="20" t="n">
        <v>46052</v>
      </c>
      <c r="M182" s="20" t="n">
        <v>46057</v>
      </c>
      <c r="N182" s="21" t="inlineStr">
        <is>
          <t>완료</t>
        </is>
      </c>
      <c r="O182" s="21" t="inlineStr">
        <is>
          <t>박 팀장</t>
        </is>
      </c>
      <c r="P182" s="21" t="n"/>
      <c r="Q182" s="25">
        <f>IF(A182="","",IF(AND(C182="",E182=""),"고객이나 현장을 적어 주세요",IF(NOT(ISNUMBER(B182)),"접수일을 확인하세요",IF(AND(D182&lt;&gt;"",OR(LEN(D182)&lt;12,LEN(D182)&gt;13,ISERROR(--SUBSTITUTE(D182,"-","")),LEN(SUBSTITUTE(D182,"-",""))&lt;9)),"연락처를 010-0000-0000으로",IF(AND(G182&lt;&gt;"",OR(NOT(ISNUMBER(G182)),N(G182)&lt;0)),"계약 금액을 숫자로",IF(ISNA(MATCH(N182,목록_지금상태,0)),"상태를 목록에서 골라 주세요",IF(AND(OR(N182="계약",N182="공사 중",N182="완료",N182="A/S"),NOT(ISNUMBER(G182))),"계약 금액이 비었어요",IF(AND(ISNUMBER(L182),ISNUMBER(M182),M182&lt;L182),"완공이 착공보다 빨라요",IF(AND(ISNUMBER(G182),H182&gt;G182),"받은 돈이 계약보다 많아요",IF(AND(D182&lt;&gt;"",COUNTIF($D$6:$D$505,D182)&gt;1,COUNTIFS($D$6:$D$505,D182,$E$6:$E$505,E182)&gt;1),"같은 현장이 또 있어요",""))))))))))</f>
        <v/>
      </c>
      <c r="S182">
        <f>IF(A182="","",C182&amp;" "&amp;D182&amp;" "&amp;SUBSTITUTE(D182,"-","")&amp;" "&amp;E182&amp;" "&amp;F182&amp;" "&amp;P182)</f>
        <v/>
      </c>
      <c r="T182">
        <f>IF(OR(A182="",Q182&lt;&gt;"",I182="",N182="상담",N182="견적 보냄",N182="취소"),-1,IF(OR(N182="완료",N182="A/S"),1E+10,0)+N(I182)+ROW()/1E+4)</f>
        <v/>
      </c>
      <c r="U182">
        <f>IF(OR(찾기!$B$3="",A182=""),"",IF(ISNUMBER(SEARCH(TRIM(찾기!$B$3),S182)),ROW(),""))</f>
        <v/>
      </c>
    </row>
    <row r="183">
      <c r="A183" s="19">
        <f>IF(COUNTA(B183:G183,L183:P183)=0,"",ROW()-5)</f>
        <v/>
      </c>
      <c r="B183" s="20" t="n">
        <v>46036</v>
      </c>
      <c r="C183" s="21" t="inlineStr">
        <is>
          <t>신태호</t>
        </is>
      </c>
      <c r="D183" s="21" t="inlineStr">
        <is>
          <t>010-3470-9086</t>
        </is>
      </c>
      <c r="E183" s="21" t="inlineStr">
        <is>
          <t>새롬동 솔내아파트 112동</t>
        </is>
      </c>
      <c r="F183" s="21" t="inlineStr">
        <is>
          <t>주방</t>
        </is>
      </c>
      <c r="G183" s="22" t="n">
        <v>9790000</v>
      </c>
      <c r="H183" s="23">
        <f>IF(A183="","",SUMIFS(입금_금액,입금_번호,A183,입금_확인,""))</f>
        <v/>
      </c>
      <c r="I183" s="24">
        <f>IF(OR(A183="",NOT(ISNUMBER(G183)),N183="취소"),"",G183-H183)</f>
        <v/>
      </c>
      <c r="J183" s="23">
        <f>IF(A183="","",SUMIFS(지출_금액,지출_번호,A183,지출_확인,""))</f>
        <v/>
      </c>
      <c r="K183" s="23">
        <f>IF(OR(A183="",NOT(ISNUMBER(G183)),J183=0),"",G183-J183)</f>
        <v/>
      </c>
      <c r="L183" s="20" t="n">
        <v>46064</v>
      </c>
      <c r="M183" s="20" t="n">
        <v>46072</v>
      </c>
      <c r="N183" s="21" t="inlineStr">
        <is>
          <t>완료</t>
        </is>
      </c>
      <c r="O183" s="21" t="inlineStr">
        <is>
          <t>대표</t>
        </is>
      </c>
      <c r="P183" s="21" t="inlineStr">
        <is>
          <t>엘리베이터 예약 필요</t>
        </is>
      </c>
      <c r="Q183" s="25">
        <f>IF(A183="","",IF(AND(C183="",E183=""),"고객이나 현장을 적어 주세요",IF(NOT(ISNUMBER(B183)),"접수일을 확인하세요",IF(AND(D183&lt;&gt;"",OR(LEN(D183)&lt;12,LEN(D183)&gt;13,ISERROR(--SUBSTITUTE(D183,"-","")),LEN(SUBSTITUTE(D183,"-",""))&lt;9)),"연락처를 010-0000-0000으로",IF(AND(G183&lt;&gt;"",OR(NOT(ISNUMBER(G183)),N(G183)&lt;0)),"계약 금액을 숫자로",IF(ISNA(MATCH(N183,목록_지금상태,0)),"상태를 목록에서 골라 주세요",IF(AND(OR(N183="계약",N183="공사 중",N183="완료",N183="A/S"),NOT(ISNUMBER(G183))),"계약 금액이 비었어요",IF(AND(ISNUMBER(L183),ISNUMBER(M183),M183&lt;L183),"완공이 착공보다 빨라요",IF(AND(ISNUMBER(G183),H183&gt;G183),"받은 돈이 계약보다 많아요",IF(AND(D183&lt;&gt;"",COUNTIF($D$6:$D$505,D183)&gt;1,COUNTIFS($D$6:$D$505,D183,$E$6:$E$505,E183)&gt;1),"같은 현장이 또 있어요",""))))))))))</f>
        <v/>
      </c>
      <c r="S183">
        <f>IF(A183="","",C183&amp;" "&amp;D183&amp;" "&amp;SUBSTITUTE(D183,"-","")&amp;" "&amp;E183&amp;" "&amp;F183&amp;" "&amp;P183)</f>
        <v/>
      </c>
      <c r="T183">
        <f>IF(OR(A183="",Q183&lt;&gt;"",I183="",N183="상담",N183="견적 보냄",N183="취소"),-1,IF(OR(N183="완료",N183="A/S"),1E+10,0)+N(I183)+ROW()/1E+4)</f>
        <v/>
      </c>
      <c r="U183">
        <f>IF(OR(찾기!$B$3="",A183=""),"",IF(ISNUMBER(SEARCH(TRIM(찾기!$B$3),S183)),ROW(),""))</f>
        <v/>
      </c>
    </row>
    <row r="184">
      <c r="A184" s="19">
        <f>IF(COUNTA(B184:G184,L184:P184)=0,"",ROW()-5)</f>
        <v/>
      </c>
      <c r="B184" s="20" t="n">
        <v>46039</v>
      </c>
      <c r="C184" s="21" t="inlineStr">
        <is>
          <t>홍성민</t>
        </is>
      </c>
      <c r="D184" s="21" t="inlineStr">
        <is>
          <t>010-9101-8150</t>
        </is>
      </c>
      <c r="E184" s="21" t="inlineStr">
        <is>
          <t>가람동 푸른마을 5단지 110동</t>
        </is>
      </c>
      <c r="F184" s="21" t="inlineStr">
        <is>
          <t>도배·장판</t>
        </is>
      </c>
      <c r="G184" s="22" t="n">
        <v>2760000</v>
      </c>
      <c r="H184" s="23">
        <f>IF(A184="","",SUMIFS(입금_금액,입금_번호,A184,입금_확인,""))</f>
        <v/>
      </c>
      <c r="I184" s="24">
        <f>IF(OR(A184="",NOT(ISNUMBER(G184)),N184="취소"),"",G184-H184)</f>
        <v/>
      </c>
      <c r="J184" s="23">
        <f>IF(A184="","",SUMIFS(지출_금액,지출_번호,A184,지출_확인,""))</f>
        <v/>
      </c>
      <c r="K184" s="23">
        <f>IF(OR(A184="",NOT(ISNUMBER(G184)),J184=0),"",G184-J184)</f>
        <v/>
      </c>
      <c r="L184" s="20" t="n">
        <v>46058</v>
      </c>
      <c r="M184" s="20" t="n">
        <v>46063</v>
      </c>
      <c r="N184" s="21" t="inlineStr">
        <is>
          <t>완료</t>
        </is>
      </c>
      <c r="O184" s="21" t="inlineStr">
        <is>
          <t>박 팀장</t>
        </is>
      </c>
      <c r="P184" s="21" t="n"/>
      <c r="Q184" s="25">
        <f>IF(A184="","",IF(AND(C184="",E184=""),"고객이나 현장을 적어 주세요",IF(NOT(ISNUMBER(B184)),"접수일을 확인하세요",IF(AND(D184&lt;&gt;"",OR(LEN(D184)&lt;12,LEN(D184)&gt;13,ISERROR(--SUBSTITUTE(D184,"-","")),LEN(SUBSTITUTE(D184,"-",""))&lt;9)),"연락처를 010-0000-0000으로",IF(AND(G184&lt;&gt;"",OR(NOT(ISNUMBER(G184)),N(G184)&lt;0)),"계약 금액을 숫자로",IF(ISNA(MATCH(N184,목록_지금상태,0)),"상태를 목록에서 골라 주세요",IF(AND(OR(N184="계약",N184="공사 중",N184="완료",N184="A/S"),NOT(ISNUMBER(G184))),"계약 금액이 비었어요",IF(AND(ISNUMBER(L184),ISNUMBER(M184),M184&lt;L184),"완공이 착공보다 빨라요",IF(AND(ISNUMBER(G184),H184&gt;G184),"받은 돈이 계약보다 많아요",IF(AND(D184&lt;&gt;"",COUNTIF($D$6:$D$505,D184)&gt;1,COUNTIFS($D$6:$D$505,D184,$E$6:$E$505,E184)&gt;1),"같은 현장이 또 있어요",""))))))))))</f>
        <v/>
      </c>
      <c r="S184">
        <f>IF(A184="","",C184&amp;" "&amp;D184&amp;" "&amp;SUBSTITUTE(D184,"-","")&amp;" "&amp;E184&amp;" "&amp;F184&amp;" "&amp;P184)</f>
        <v/>
      </c>
      <c r="T184">
        <f>IF(OR(A184="",Q184&lt;&gt;"",I184="",N184="상담",N184="견적 보냄",N184="취소"),-1,IF(OR(N184="완료",N184="A/S"),1E+10,0)+N(I184)+ROW()/1E+4)</f>
        <v/>
      </c>
      <c r="U184">
        <f>IF(OR(찾기!$B$3="",A184=""),"",IF(ISNUMBER(SEARCH(TRIM(찾기!$B$3),S184)),ROW(),""))</f>
        <v/>
      </c>
    </row>
    <row r="185">
      <c r="A185" s="19">
        <f>IF(COUNTA(B185:G185,L185:P185)=0,"",ROW()-5)</f>
        <v/>
      </c>
      <c r="B185" s="20" t="n">
        <v>46042</v>
      </c>
      <c r="C185" s="21" t="inlineStr">
        <is>
          <t>송상철</t>
        </is>
      </c>
      <c r="D185" s="21" t="inlineStr">
        <is>
          <t>010-7496-3965</t>
        </is>
      </c>
      <c r="E185" s="21" t="inlineStr">
        <is>
          <t>다정동 누리타운 102동</t>
        </is>
      </c>
      <c r="F185" s="21" t="inlineStr">
        <is>
          <t>부분 수리</t>
        </is>
      </c>
      <c r="G185" s="22" t="n">
        <v>1410000</v>
      </c>
      <c r="H185" s="23">
        <f>IF(A185="","",SUMIFS(입금_금액,입금_번호,A185,입금_확인,""))</f>
        <v/>
      </c>
      <c r="I185" s="24">
        <f>IF(OR(A185="",NOT(ISNUMBER(G185)),N185="취소"),"",G185-H185)</f>
        <v/>
      </c>
      <c r="J185" s="23">
        <f>IF(A185="","",SUMIFS(지출_금액,지출_번호,A185,지출_확인,""))</f>
        <v/>
      </c>
      <c r="K185" s="23">
        <f>IF(OR(A185="",NOT(ISNUMBER(G185)),J185=0),"",G185-J185)</f>
        <v/>
      </c>
      <c r="L185" s="20" t="n">
        <v>46053</v>
      </c>
      <c r="M185" s="20" t="n">
        <v>46054</v>
      </c>
      <c r="N185" s="21" t="inlineStr">
        <is>
          <t>완료</t>
        </is>
      </c>
      <c r="O185" s="21" t="inlineStr">
        <is>
          <t>박 팀장</t>
        </is>
      </c>
      <c r="P185" s="21" t="inlineStr">
        <is>
          <t>블로그 보고 연락</t>
        </is>
      </c>
      <c r="Q185" s="25">
        <f>IF(A185="","",IF(AND(C185="",E185=""),"고객이나 현장을 적어 주세요",IF(NOT(ISNUMBER(B185)),"접수일을 확인하세요",IF(AND(D185&lt;&gt;"",OR(LEN(D185)&lt;12,LEN(D185)&gt;13,ISERROR(--SUBSTITUTE(D185,"-","")),LEN(SUBSTITUTE(D185,"-",""))&lt;9)),"연락처를 010-0000-0000으로",IF(AND(G185&lt;&gt;"",OR(NOT(ISNUMBER(G185)),N(G185)&lt;0)),"계약 금액을 숫자로",IF(ISNA(MATCH(N185,목록_지금상태,0)),"상태를 목록에서 골라 주세요",IF(AND(OR(N185="계약",N185="공사 중",N185="완료",N185="A/S"),NOT(ISNUMBER(G185))),"계약 금액이 비었어요",IF(AND(ISNUMBER(L185),ISNUMBER(M185),M185&lt;L185),"완공이 착공보다 빨라요",IF(AND(ISNUMBER(G185),H185&gt;G185),"받은 돈이 계약보다 많아요",IF(AND(D185&lt;&gt;"",COUNTIF($D$6:$D$505,D185)&gt;1,COUNTIFS($D$6:$D$505,D185,$E$6:$E$505,E185)&gt;1),"같은 현장이 또 있어요",""))))))))))</f>
        <v/>
      </c>
      <c r="S185">
        <f>IF(A185="","",C185&amp;" "&amp;D185&amp;" "&amp;SUBSTITUTE(D185,"-","")&amp;" "&amp;E185&amp;" "&amp;F185&amp;" "&amp;P185)</f>
        <v/>
      </c>
      <c r="T185">
        <f>IF(OR(A185="",Q185&lt;&gt;"",I185="",N185="상담",N185="견적 보냄",N185="취소"),-1,IF(OR(N185="완료",N185="A/S"),1E+10,0)+N(I185)+ROW()/1E+4)</f>
        <v/>
      </c>
      <c r="U185">
        <f>IF(OR(찾기!$B$3="",A185=""),"",IF(ISNUMBER(SEARCH(TRIM(찾기!$B$3),S185)),ROW(),""))</f>
        <v/>
      </c>
    </row>
    <row r="186">
      <c r="A186" s="19">
        <f>IF(COUNTA(B186:G186,L186:P186)=0,"",ROW()-5)</f>
        <v/>
      </c>
      <c r="B186" s="20" t="n">
        <v>46042</v>
      </c>
      <c r="C186" s="21" t="inlineStr">
        <is>
          <t>최하늘</t>
        </is>
      </c>
      <c r="D186" s="21" t="inlineStr">
        <is>
          <t>010-6184-5805</t>
        </is>
      </c>
      <c r="E186" s="21" t="inlineStr">
        <is>
          <t>가람동 푸른마을 5단지 101동</t>
        </is>
      </c>
      <c r="F186" s="21" t="inlineStr">
        <is>
          <t>전체 리모델링</t>
        </is>
      </c>
      <c r="G186" s="22" t="n"/>
      <c r="H186" s="23">
        <f>IF(A186="","",SUMIFS(입금_금액,입금_번호,A186,입금_확인,""))</f>
        <v/>
      </c>
      <c r="I186" s="24">
        <f>IF(OR(A186="",NOT(ISNUMBER(G186)),N186="취소"),"",G186-H186)</f>
        <v/>
      </c>
      <c r="J186" s="23">
        <f>IF(A186="","",SUMIFS(지출_금액,지출_번호,A186,지출_확인,""))</f>
        <v/>
      </c>
      <c r="K186" s="23">
        <f>IF(OR(A186="",NOT(ISNUMBER(G186)),J186=0),"",G186-J186)</f>
        <v/>
      </c>
      <c r="L186" s="20" t="n"/>
      <c r="M186" s="20" t="n"/>
      <c r="N186" s="21" t="inlineStr">
        <is>
          <t>취소</t>
        </is>
      </c>
      <c r="O186" s="21" t="inlineStr">
        <is>
          <t>대표</t>
        </is>
      </c>
      <c r="P186" s="21" t="inlineStr">
        <is>
          <t>블로그 보고 연락</t>
        </is>
      </c>
      <c r="Q186" s="25">
        <f>IF(A186="","",IF(AND(C186="",E186=""),"고객이나 현장을 적어 주세요",IF(NOT(ISNUMBER(B186)),"접수일을 확인하세요",IF(AND(D186&lt;&gt;"",OR(LEN(D186)&lt;12,LEN(D186)&gt;13,ISERROR(--SUBSTITUTE(D186,"-","")),LEN(SUBSTITUTE(D186,"-",""))&lt;9)),"연락처를 010-0000-0000으로",IF(AND(G186&lt;&gt;"",OR(NOT(ISNUMBER(G186)),N(G186)&lt;0)),"계약 금액을 숫자로",IF(ISNA(MATCH(N186,목록_지금상태,0)),"상태를 목록에서 골라 주세요",IF(AND(OR(N186="계약",N186="공사 중",N186="완료",N186="A/S"),NOT(ISNUMBER(G186))),"계약 금액이 비었어요",IF(AND(ISNUMBER(L186),ISNUMBER(M186),M186&lt;L186),"완공이 착공보다 빨라요",IF(AND(ISNUMBER(G186),H186&gt;G186),"받은 돈이 계약보다 많아요",IF(AND(D186&lt;&gt;"",COUNTIF($D$6:$D$505,D186)&gt;1,COUNTIFS($D$6:$D$505,D186,$E$6:$E$505,E186)&gt;1),"같은 현장이 또 있어요",""))))))))))</f>
        <v/>
      </c>
      <c r="S186">
        <f>IF(A186="","",C186&amp;" "&amp;D186&amp;" "&amp;SUBSTITUTE(D186,"-","")&amp;" "&amp;E186&amp;" "&amp;F186&amp;" "&amp;P186)</f>
        <v/>
      </c>
      <c r="T186">
        <f>IF(OR(A186="",Q186&lt;&gt;"",I186="",N186="상담",N186="견적 보냄",N186="취소"),-1,IF(OR(N186="완료",N186="A/S"),1E+10,0)+N(I186)+ROW()/1E+4)</f>
        <v/>
      </c>
      <c r="U186">
        <f>IF(OR(찾기!$B$3="",A186=""),"",IF(ISNUMBER(SEARCH(TRIM(찾기!$B$3),S186)),ROW(),""))</f>
        <v/>
      </c>
    </row>
    <row r="187">
      <c r="A187" s="19">
        <f>IF(COUNTA(B187:G187,L187:P187)=0,"",ROW()-5)</f>
        <v/>
      </c>
      <c r="B187" s="20" t="n">
        <v>46045</v>
      </c>
      <c r="C187" s="21" t="inlineStr">
        <is>
          <t>정동욱</t>
        </is>
      </c>
      <c r="D187" s="21" t="inlineStr">
        <is>
          <t>010-5168-1011</t>
        </is>
      </c>
      <c r="E187" s="21" t="inlineStr">
        <is>
          <t>도담동 단독주택</t>
        </is>
      </c>
      <c r="F187" s="21" t="inlineStr">
        <is>
          <t>욕실</t>
        </is>
      </c>
      <c r="G187" s="22" t="n">
        <v>5060000</v>
      </c>
      <c r="H187" s="23">
        <f>IF(A187="","",SUMIFS(입금_금액,입금_번호,A187,입금_확인,""))</f>
        <v/>
      </c>
      <c r="I187" s="24">
        <f>IF(OR(A187="",NOT(ISNUMBER(G187)),N187="취소"),"",G187-H187)</f>
        <v/>
      </c>
      <c r="J187" s="23">
        <f>IF(A187="","",SUMIFS(지출_금액,지출_번호,A187,지출_확인,""))</f>
        <v/>
      </c>
      <c r="K187" s="23">
        <f>IF(OR(A187="",NOT(ISNUMBER(G187)),J187=0),"",G187-J187)</f>
        <v/>
      </c>
      <c r="L187" s="20" t="n">
        <v>46064</v>
      </c>
      <c r="M187" s="20" t="n">
        <v>46072</v>
      </c>
      <c r="N187" s="21" t="inlineStr">
        <is>
          <t>완료</t>
        </is>
      </c>
      <c r="O187" s="21" t="inlineStr">
        <is>
          <t>대표</t>
        </is>
      </c>
      <c r="P187" s="21" t="inlineStr">
        <is>
          <t>강아지 있음</t>
        </is>
      </c>
      <c r="Q187" s="25">
        <f>IF(A187="","",IF(AND(C187="",E187=""),"고객이나 현장을 적어 주세요",IF(NOT(ISNUMBER(B187)),"접수일을 확인하세요",IF(AND(D187&lt;&gt;"",OR(LEN(D187)&lt;12,LEN(D187)&gt;13,ISERROR(--SUBSTITUTE(D187,"-","")),LEN(SUBSTITUTE(D187,"-",""))&lt;9)),"연락처를 010-0000-0000으로",IF(AND(G187&lt;&gt;"",OR(NOT(ISNUMBER(G187)),N(G187)&lt;0)),"계약 금액을 숫자로",IF(ISNA(MATCH(N187,목록_지금상태,0)),"상태를 목록에서 골라 주세요",IF(AND(OR(N187="계약",N187="공사 중",N187="완료",N187="A/S"),NOT(ISNUMBER(G187))),"계약 금액이 비었어요",IF(AND(ISNUMBER(L187),ISNUMBER(M187),M187&lt;L187),"완공이 착공보다 빨라요",IF(AND(ISNUMBER(G187),H187&gt;G187),"받은 돈이 계약보다 많아요",IF(AND(D187&lt;&gt;"",COUNTIF($D$6:$D$505,D187)&gt;1,COUNTIFS($D$6:$D$505,D187,$E$6:$E$505,E187)&gt;1),"같은 현장이 또 있어요",""))))))))))</f>
        <v/>
      </c>
      <c r="S187">
        <f>IF(A187="","",C187&amp;" "&amp;D187&amp;" "&amp;SUBSTITUTE(D187,"-","")&amp;" "&amp;E187&amp;" "&amp;F187&amp;" "&amp;P187)</f>
        <v/>
      </c>
      <c r="T187">
        <f>IF(OR(A187="",Q187&lt;&gt;"",I187="",N187="상담",N187="견적 보냄",N187="취소"),-1,IF(OR(N187="완료",N187="A/S"),1E+10,0)+N(I187)+ROW()/1E+4)</f>
        <v/>
      </c>
      <c r="U187">
        <f>IF(OR(찾기!$B$3="",A187=""),"",IF(ISNUMBER(SEARCH(TRIM(찾기!$B$3),S187)),ROW(),""))</f>
        <v/>
      </c>
    </row>
    <row r="188">
      <c r="A188" s="19">
        <f>IF(COUNTA(B188:G188,L188:P188)=0,"",ROW()-5)</f>
        <v/>
      </c>
      <c r="B188" s="20" t="n">
        <v>46045</v>
      </c>
      <c r="C188" s="21" t="inlineStr">
        <is>
          <t>권재원</t>
        </is>
      </c>
      <c r="D188" s="21" t="inlineStr">
        <is>
          <t>010-5396-7008</t>
        </is>
      </c>
      <c r="E188" s="21" t="inlineStr">
        <is>
          <t>보람동 새봄빌라 108동</t>
        </is>
      </c>
      <c r="F188" s="21" t="inlineStr">
        <is>
          <t>부분 수리</t>
        </is>
      </c>
      <c r="G188" s="22" t="n">
        <v>1390000</v>
      </c>
      <c r="H188" s="23">
        <f>IF(A188="","",SUMIFS(입금_금액,입금_번호,A188,입금_확인,""))</f>
        <v/>
      </c>
      <c r="I188" s="24">
        <f>IF(OR(A188="",NOT(ISNUMBER(G188)),N188="취소"),"",G188-H188)</f>
        <v/>
      </c>
      <c r="J188" s="23">
        <f>IF(A188="","",SUMIFS(지출_금액,지출_번호,A188,지출_확인,""))</f>
        <v/>
      </c>
      <c r="K188" s="23">
        <f>IF(OR(A188="",NOT(ISNUMBER(G188)),J188=0),"",G188-J188)</f>
        <v/>
      </c>
      <c r="L188" s="20" t="n">
        <v>46064</v>
      </c>
      <c r="M188" s="20" t="n">
        <v>46066</v>
      </c>
      <c r="N188" s="21" t="inlineStr">
        <is>
          <t>완료</t>
        </is>
      </c>
      <c r="O188" s="21" t="inlineStr">
        <is>
          <t>대표</t>
        </is>
      </c>
      <c r="P188" s="21" t="n"/>
      <c r="Q188" s="25">
        <f>IF(A188="","",IF(AND(C188="",E188=""),"고객이나 현장을 적어 주세요",IF(NOT(ISNUMBER(B188)),"접수일을 확인하세요",IF(AND(D188&lt;&gt;"",OR(LEN(D188)&lt;12,LEN(D188)&gt;13,ISERROR(--SUBSTITUTE(D188,"-","")),LEN(SUBSTITUTE(D188,"-",""))&lt;9)),"연락처를 010-0000-0000으로",IF(AND(G188&lt;&gt;"",OR(NOT(ISNUMBER(G188)),N(G188)&lt;0)),"계약 금액을 숫자로",IF(ISNA(MATCH(N188,목록_지금상태,0)),"상태를 목록에서 골라 주세요",IF(AND(OR(N188="계약",N188="공사 중",N188="완료",N188="A/S"),NOT(ISNUMBER(G188))),"계약 금액이 비었어요",IF(AND(ISNUMBER(L188),ISNUMBER(M188),M188&lt;L188),"완공이 착공보다 빨라요",IF(AND(ISNUMBER(G188),H188&gt;G188),"받은 돈이 계약보다 많아요",IF(AND(D188&lt;&gt;"",COUNTIF($D$6:$D$505,D188)&gt;1,COUNTIFS($D$6:$D$505,D188,$E$6:$E$505,E188)&gt;1),"같은 현장이 또 있어요",""))))))))))</f>
        <v/>
      </c>
      <c r="S188">
        <f>IF(A188="","",C188&amp;" "&amp;D188&amp;" "&amp;SUBSTITUTE(D188,"-","")&amp;" "&amp;E188&amp;" "&amp;F188&amp;" "&amp;P188)</f>
        <v/>
      </c>
      <c r="T188">
        <f>IF(OR(A188="",Q188&lt;&gt;"",I188="",N188="상담",N188="견적 보냄",N188="취소"),-1,IF(OR(N188="완료",N188="A/S"),1E+10,0)+N(I188)+ROW()/1E+4)</f>
        <v/>
      </c>
      <c r="U188">
        <f>IF(OR(찾기!$B$3="",A188=""),"",IF(ISNUMBER(SEARCH(TRIM(찾기!$B$3),S188)),ROW(),""))</f>
        <v/>
      </c>
    </row>
    <row r="189">
      <c r="A189" s="19">
        <f>IF(COUNTA(B189:G189,L189:P189)=0,"",ROW()-5)</f>
        <v/>
      </c>
      <c r="B189" s="20" t="n">
        <v>46046</v>
      </c>
      <c r="C189" s="21" t="inlineStr">
        <is>
          <t>서하늘</t>
        </is>
      </c>
      <c r="D189" s="21" t="inlineStr">
        <is>
          <t>010-7814-8970</t>
        </is>
      </c>
      <c r="E189" s="21" t="inlineStr">
        <is>
          <t>다정동 강변힐 2차 114동</t>
        </is>
      </c>
      <c r="F189" s="21" t="inlineStr">
        <is>
          <t>욕실</t>
        </is>
      </c>
      <c r="G189" s="22" t="n">
        <v>7630000</v>
      </c>
      <c r="H189" s="23">
        <f>IF(A189="","",SUMIFS(입금_금액,입금_번호,A189,입금_확인,""))</f>
        <v/>
      </c>
      <c r="I189" s="24">
        <f>IF(OR(A189="",NOT(ISNUMBER(G189)),N189="취소"),"",G189-H189)</f>
        <v/>
      </c>
      <c r="J189" s="23">
        <f>IF(A189="","",SUMIFS(지출_금액,지출_번호,A189,지출_확인,""))</f>
        <v/>
      </c>
      <c r="K189" s="23">
        <f>IF(OR(A189="",NOT(ISNUMBER(G189)),J189=0),"",G189-J189)</f>
        <v/>
      </c>
      <c r="L189" s="20" t="n">
        <v>46070</v>
      </c>
      <c r="M189" s="20" t="n">
        <v>46078</v>
      </c>
      <c r="N189" s="21" t="inlineStr">
        <is>
          <t>완료</t>
        </is>
      </c>
      <c r="O189" s="21" t="inlineStr">
        <is>
          <t>김 실장</t>
        </is>
      </c>
      <c r="P189" s="21" t="inlineStr">
        <is>
          <t>오전 공사만 가능</t>
        </is>
      </c>
      <c r="Q189" s="25">
        <f>IF(A189="","",IF(AND(C189="",E189=""),"고객이나 현장을 적어 주세요",IF(NOT(ISNUMBER(B189)),"접수일을 확인하세요",IF(AND(D189&lt;&gt;"",OR(LEN(D189)&lt;12,LEN(D189)&gt;13,ISERROR(--SUBSTITUTE(D189,"-","")),LEN(SUBSTITUTE(D189,"-",""))&lt;9)),"연락처를 010-0000-0000으로",IF(AND(G189&lt;&gt;"",OR(NOT(ISNUMBER(G189)),N(G189)&lt;0)),"계약 금액을 숫자로",IF(ISNA(MATCH(N189,목록_지금상태,0)),"상태를 목록에서 골라 주세요",IF(AND(OR(N189="계약",N189="공사 중",N189="완료",N189="A/S"),NOT(ISNUMBER(G189))),"계약 금액이 비었어요",IF(AND(ISNUMBER(L189),ISNUMBER(M189),M189&lt;L189),"완공이 착공보다 빨라요",IF(AND(ISNUMBER(G189),H189&gt;G189),"받은 돈이 계약보다 많아요",IF(AND(D189&lt;&gt;"",COUNTIF($D$6:$D$505,D189)&gt;1,COUNTIFS($D$6:$D$505,D189,$E$6:$E$505,E189)&gt;1),"같은 현장이 또 있어요",""))))))))))</f>
        <v/>
      </c>
      <c r="S189">
        <f>IF(A189="","",C189&amp;" "&amp;D189&amp;" "&amp;SUBSTITUTE(D189,"-","")&amp;" "&amp;E189&amp;" "&amp;F189&amp;" "&amp;P189)</f>
        <v/>
      </c>
      <c r="T189">
        <f>IF(OR(A189="",Q189&lt;&gt;"",I189="",N189="상담",N189="견적 보냄",N189="취소"),-1,IF(OR(N189="완료",N189="A/S"),1E+10,0)+N(I189)+ROW()/1E+4)</f>
        <v/>
      </c>
      <c r="U189">
        <f>IF(OR(찾기!$B$3="",A189=""),"",IF(ISNUMBER(SEARCH(TRIM(찾기!$B$3),S189)),ROW(),""))</f>
        <v/>
      </c>
    </row>
    <row r="190">
      <c r="A190" s="19">
        <f>IF(COUNTA(B190:G190,L190:P190)=0,"",ROW()-5)</f>
        <v/>
      </c>
      <c r="B190" s="20" t="n">
        <v>46049</v>
      </c>
      <c r="C190" s="21" t="inlineStr">
        <is>
          <t>홍서현</t>
        </is>
      </c>
      <c r="D190" s="21" t="inlineStr">
        <is>
          <t>010-6084-4070</t>
        </is>
      </c>
      <c r="E190" s="21" t="inlineStr">
        <is>
          <t>한솔동 푸른마을 5단지 108동</t>
        </is>
      </c>
      <c r="F190" s="21" t="inlineStr">
        <is>
          <t>도배·장판</t>
        </is>
      </c>
      <c r="G190" s="22" t="n">
        <v>3770000</v>
      </c>
      <c r="H190" s="23">
        <f>IF(A190="","",SUMIFS(입금_금액,입금_번호,A190,입금_확인,""))</f>
        <v/>
      </c>
      <c r="I190" s="24">
        <f>IF(OR(A190="",NOT(ISNUMBER(G190)),N190="취소"),"",G190-H190)</f>
        <v/>
      </c>
      <c r="J190" s="23">
        <f>IF(A190="","",SUMIFS(지출_금액,지출_번호,A190,지출_확인,""))</f>
        <v/>
      </c>
      <c r="K190" s="23">
        <f>IF(OR(A190="",NOT(ISNUMBER(G190)),J190=0),"",G190-J190)</f>
        <v/>
      </c>
      <c r="L190" s="20" t="n">
        <v>46074</v>
      </c>
      <c r="M190" s="20" t="n">
        <v>46080</v>
      </c>
      <c r="N190" s="21" t="inlineStr">
        <is>
          <t>완료</t>
        </is>
      </c>
      <c r="O190" s="21" t="inlineStr">
        <is>
          <t>김 실장</t>
        </is>
      </c>
      <c r="P190" s="21" t="inlineStr">
        <is>
          <t>재방문 손님</t>
        </is>
      </c>
      <c r="Q190" s="25">
        <f>IF(A190="","",IF(AND(C190="",E190=""),"고객이나 현장을 적어 주세요",IF(NOT(ISNUMBER(B190)),"접수일을 확인하세요",IF(AND(D190&lt;&gt;"",OR(LEN(D190)&lt;12,LEN(D190)&gt;13,ISERROR(--SUBSTITUTE(D190,"-","")),LEN(SUBSTITUTE(D190,"-",""))&lt;9)),"연락처를 010-0000-0000으로",IF(AND(G190&lt;&gt;"",OR(NOT(ISNUMBER(G190)),N(G190)&lt;0)),"계약 금액을 숫자로",IF(ISNA(MATCH(N190,목록_지금상태,0)),"상태를 목록에서 골라 주세요",IF(AND(OR(N190="계약",N190="공사 중",N190="완료",N190="A/S"),NOT(ISNUMBER(G190))),"계약 금액이 비었어요",IF(AND(ISNUMBER(L190),ISNUMBER(M190),M190&lt;L190),"완공이 착공보다 빨라요",IF(AND(ISNUMBER(G190),H190&gt;G190),"받은 돈이 계약보다 많아요",IF(AND(D190&lt;&gt;"",COUNTIF($D$6:$D$505,D190)&gt;1,COUNTIFS($D$6:$D$505,D190,$E$6:$E$505,E190)&gt;1),"같은 현장이 또 있어요",""))))))))))</f>
        <v/>
      </c>
      <c r="S190">
        <f>IF(A190="","",C190&amp;" "&amp;D190&amp;" "&amp;SUBSTITUTE(D190,"-","")&amp;" "&amp;E190&amp;" "&amp;F190&amp;" "&amp;P190)</f>
        <v/>
      </c>
      <c r="T190">
        <f>IF(OR(A190="",Q190&lt;&gt;"",I190="",N190="상담",N190="견적 보냄",N190="취소"),-1,IF(OR(N190="완료",N190="A/S"),1E+10,0)+N(I190)+ROW()/1E+4)</f>
        <v/>
      </c>
      <c r="U190">
        <f>IF(OR(찾기!$B$3="",A190=""),"",IF(ISNUMBER(SEARCH(TRIM(찾기!$B$3),S190)),ROW(),""))</f>
        <v/>
      </c>
    </row>
    <row r="191">
      <c r="A191" s="19">
        <f>IF(COUNTA(B191:G191,L191:P191)=0,"",ROW()-5)</f>
        <v/>
      </c>
      <c r="B191" s="20" t="n">
        <v>46049</v>
      </c>
      <c r="C191" s="21" t="inlineStr">
        <is>
          <t>임재원</t>
        </is>
      </c>
      <c r="D191" s="21" t="inlineStr">
        <is>
          <t>010-7270-3852</t>
        </is>
      </c>
      <c r="E191" s="21" t="inlineStr">
        <is>
          <t>한솔동 한빛아파트 106동</t>
        </is>
      </c>
      <c r="F191" s="21" t="inlineStr">
        <is>
          <t>도배·장판</t>
        </is>
      </c>
      <c r="G191" s="22" t="n"/>
      <c r="H191" s="23">
        <f>IF(A191="","",SUMIFS(입금_금액,입금_번호,A191,입금_확인,""))</f>
        <v/>
      </c>
      <c r="I191" s="24">
        <f>IF(OR(A191="",NOT(ISNUMBER(G191)),N191="취소"),"",G191-H191)</f>
        <v/>
      </c>
      <c r="J191" s="23">
        <f>IF(A191="","",SUMIFS(지출_금액,지출_번호,A191,지출_확인,""))</f>
        <v/>
      </c>
      <c r="K191" s="23">
        <f>IF(OR(A191="",NOT(ISNUMBER(G191)),J191=0),"",G191-J191)</f>
        <v/>
      </c>
      <c r="L191" s="20" t="n"/>
      <c r="M191" s="20" t="n"/>
      <c r="N191" s="21" t="inlineStr">
        <is>
          <t>취소</t>
        </is>
      </c>
      <c r="O191" s="21" t="inlineStr">
        <is>
          <t>대표</t>
        </is>
      </c>
      <c r="P191" s="21" t="inlineStr">
        <is>
          <t>강아지 있음</t>
        </is>
      </c>
      <c r="Q191" s="25">
        <f>IF(A191="","",IF(AND(C191="",E191=""),"고객이나 현장을 적어 주세요",IF(NOT(ISNUMBER(B191)),"접수일을 확인하세요",IF(AND(D191&lt;&gt;"",OR(LEN(D191)&lt;12,LEN(D191)&gt;13,ISERROR(--SUBSTITUTE(D191,"-","")),LEN(SUBSTITUTE(D191,"-",""))&lt;9)),"연락처를 010-0000-0000으로",IF(AND(G191&lt;&gt;"",OR(NOT(ISNUMBER(G191)),N(G191)&lt;0)),"계약 금액을 숫자로",IF(ISNA(MATCH(N191,목록_지금상태,0)),"상태를 목록에서 골라 주세요",IF(AND(OR(N191="계약",N191="공사 중",N191="완료",N191="A/S"),NOT(ISNUMBER(G191))),"계약 금액이 비었어요",IF(AND(ISNUMBER(L191),ISNUMBER(M191),M191&lt;L191),"완공이 착공보다 빨라요",IF(AND(ISNUMBER(G191),H191&gt;G191),"받은 돈이 계약보다 많아요",IF(AND(D191&lt;&gt;"",COUNTIF($D$6:$D$505,D191)&gt;1,COUNTIFS($D$6:$D$505,D191,$E$6:$E$505,E191)&gt;1),"같은 현장이 또 있어요",""))))))))))</f>
        <v/>
      </c>
      <c r="S191">
        <f>IF(A191="","",C191&amp;" "&amp;D191&amp;" "&amp;SUBSTITUTE(D191,"-","")&amp;" "&amp;E191&amp;" "&amp;F191&amp;" "&amp;P191)</f>
        <v/>
      </c>
      <c r="T191">
        <f>IF(OR(A191="",Q191&lt;&gt;"",I191="",N191="상담",N191="견적 보냄",N191="취소"),-1,IF(OR(N191="완료",N191="A/S"),1E+10,0)+N(I191)+ROW()/1E+4)</f>
        <v/>
      </c>
      <c r="U191">
        <f>IF(OR(찾기!$B$3="",A191=""),"",IF(ISNUMBER(SEARCH(TRIM(찾기!$B$3),S191)),ROW(),""))</f>
        <v/>
      </c>
    </row>
    <row r="192">
      <c r="A192" s="19">
        <f>IF(COUNTA(B192:G192,L192:P192)=0,"",ROW()-5)</f>
        <v/>
      </c>
      <c r="B192" s="20" t="n">
        <v>46051</v>
      </c>
      <c r="C192" s="21" t="inlineStr">
        <is>
          <t>송미경</t>
        </is>
      </c>
      <c r="D192" s="21" t="inlineStr">
        <is>
          <t>010-2637-1720</t>
        </is>
      </c>
      <c r="E192" s="21" t="inlineStr">
        <is>
          <t>도담동 누리타운 107동</t>
        </is>
      </c>
      <c r="F192" s="21" t="inlineStr">
        <is>
          <t>욕실</t>
        </is>
      </c>
      <c r="G192" s="22" t="n">
        <v>7560000</v>
      </c>
      <c r="H192" s="23">
        <f>IF(A192="","",SUMIFS(입금_금액,입금_번호,A192,입금_확인,""))</f>
        <v/>
      </c>
      <c r="I192" s="24">
        <f>IF(OR(A192="",NOT(ISNUMBER(G192)),N192="취소"),"",G192-H192)</f>
        <v/>
      </c>
      <c r="J192" s="23">
        <f>IF(A192="","",SUMIFS(지출_금액,지출_번호,A192,지출_확인,""))</f>
        <v/>
      </c>
      <c r="K192" s="23">
        <f>IF(OR(A192="",NOT(ISNUMBER(G192)),J192=0),"",G192-J192)</f>
        <v/>
      </c>
      <c r="L192" s="20" t="n">
        <v>46076</v>
      </c>
      <c r="M192" s="20" t="n">
        <v>46082</v>
      </c>
      <c r="N192" s="21" t="inlineStr">
        <is>
          <t>완료</t>
        </is>
      </c>
      <c r="O192" s="21" t="inlineStr">
        <is>
          <t>박 팀장</t>
        </is>
      </c>
      <c r="P192" s="21" t="n"/>
      <c r="Q192" s="25">
        <f>IF(A192="","",IF(AND(C192="",E192=""),"고객이나 현장을 적어 주세요",IF(NOT(ISNUMBER(B192)),"접수일을 확인하세요",IF(AND(D192&lt;&gt;"",OR(LEN(D192)&lt;12,LEN(D192)&gt;13,ISERROR(--SUBSTITUTE(D192,"-","")),LEN(SUBSTITUTE(D192,"-",""))&lt;9)),"연락처를 010-0000-0000으로",IF(AND(G192&lt;&gt;"",OR(NOT(ISNUMBER(G192)),N(G192)&lt;0)),"계약 금액을 숫자로",IF(ISNA(MATCH(N192,목록_지금상태,0)),"상태를 목록에서 골라 주세요",IF(AND(OR(N192="계약",N192="공사 중",N192="완료",N192="A/S"),NOT(ISNUMBER(G192))),"계약 금액이 비었어요",IF(AND(ISNUMBER(L192),ISNUMBER(M192),M192&lt;L192),"완공이 착공보다 빨라요",IF(AND(ISNUMBER(G192),H192&gt;G192),"받은 돈이 계약보다 많아요",IF(AND(D192&lt;&gt;"",COUNTIF($D$6:$D$505,D192)&gt;1,COUNTIFS($D$6:$D$505,D192,$E$6:$E$505,E192)&gt;1),"같은 현장이 또 있어요",""))))))))))</f>
        <v/>
      </c>
      <c r="S192">
        <f>IF(A192="","",C192&amp;" "&amp;D192&amp;" "&amp;SUBSTITUTE(D192,"-","")&amp;" "&amp;E192&amp;" "&amp;F192&amp;" "&amp;P192)</f>
        <v/>
      </c>
      <c r="T192">
        <f>IF(OR(A192="",Q192&lt;&gt;"",I192="",N192="상담",N192="견적 보냄",N192="취소"),-1,IF(OR(N192="완료",N192="A/S"),1E+10,0)+N(I192)+ROW()/1E+4)</f>
        <v/>
      </c>
      <c r="U192">
        <f>IF(OR(찾기!$B$3="",A192=""),"",IF(ISNUMBER(SEARCH(TRIM(찾기!$B$3),S192)),ROW(),""))</f>
        <v/>
      </c>
    </row>
    <row r="193">
      <c r="A193" s="19">
        <f>IF(COUNTA(B193:G193,L193:P193)=0,"",ROW()-5)</f>
        <v/>
      </c>
      <c r="B193" s="20" t="n">
        <v>46052</v>
      </c>
      <c r="C193" s="21" t="inlineStr">
        <is>
          <t>서하늘</t>
        </is>
      </c>
      <c r="D193" s="21" t="inlineStr">
        <is>
          <t>010-3458-6146</t>
        </is>
      </c>
      <c r="E193" s="21" t="inlineStr">
        <is>
          <t>보람동 솔내아파트 113동</t>
        </is>
      </c>
      <c r="F193" s="21" t="inlineStr">
        <is>
          <t>주방</t>
        </is>
      </c>
      <c r="G193" s="22" t="n">
        <v>9910000</v>
      </c>
      <c r="H193" s="23">
        <f>IF(A193="","",SUMIFS(입금_금액,입금_번호,A193,입금_확인,""))</f>
        <v/>
      </c>
      <c r="I193" s="24">
        <f>IF(OR(A193="",NOT(ISNUMBER(G193)),N193="취소"),"",G193-H193)</f>
        <v/>
      </c>
      <c r="J193" s="23">
        <f>IF(A193="","",SUMIFS(지출_금액,지출_번호,A193,지출_확인,""))</f>
        <v/>
      </c>
      <c r="K193" s="23">
        <f>IF(OR(A193="",NOT(ISNUMBER(G193)),J193=0),"",G193-J193)</f>
        <v/>
      </c>
      <c r="L193" s="20" t="n">
        <v>46067</v>
      </c>
      <c r="M193" s="20" t="n">
        <v>46074</v>
      </c>
      <c r="N193" s="21" t="inlineStr">
        <is>
          <t>A/S</t>
        </is>
      </c>
      <c r="O193" s="21" t="inlineStr">
        <is>
          <t>김 실장</t>
        </is>
      </c>
      <c r="P193" s="21" t="n"/>
      <c r="Q193" s="25">
        <f>IF(A193="","",IF(AND(C193="",E193=""),"고객이나 현장을 적어 주세요",IF(NOT(ISNUMBER(B193)),"접수일을 확인하세요",IF(AND(D193&lt;&gt;"",OR(LEN(D193)&lt;12,LEN(D193)&gt;13,ISERROR(--SUBSTITUTE(D193,"-","")),LEN(SUBSTITUTE(D193,"-",""))&lt;9)),"연락처를 010-0000-0000으로",IF(AND(G193&lt;&gt;"",OR(NOT(ISNUMBER(G193)),N(G193)&lt;0)),"계약 금액을 숫자로",IF(ISNA(MATCH(N193,목록_지금상태,0)),"상태를 목록에서 골라 주세요",IF(AND(OR(N193="계약",N193="공사 중",N193="완료",N193="A/S"),NOT(ISNUMBER(G193))),"계약 금액이 비었어요",IF(AND(ISNUMBER(L193),ISNUMBER(M193),M193&lt;L193),"완공이 착공보다 빨라요",IF(AND(ISNUMBER(G193),H193&gt;G193),"받은 돈이 계약보다 많아요",IF(AND(D193&lt;&gt;"",COUNTIF($D$6:$D$505,D193)&gt;1,COUNTIFS($D$6:$D$505,D193,$E$6:$E$505,E193)&gt;1),"같은 현장이 또 있어요",""))))))))))</f>
        <v/>
      </c>
      <c r="S193">
        <f>IF(A193="","",C193&amp;" "&amp;D193&amp;" "&amp;SUBSTITUTE(D193,"-","")&amp;" "&amp;E193&amp;" "&amp;F193&amp;" "&amp;P193)</f>
        <v/>
      </c>
      <c r="T193">
        <f>IF(OR(A193="",Q193&lt;&gt;"",I193="",N193="상담",N193="견적 보냄",N193="취소"),-1,IF(OR(N193="완료",N193="A/S"),1E+10,0)+N(I193)+ROW()/1E+4)</f>
        <v/>
      </c>
      <c r="U193">
        <f>IF(OR(찾기!$B$3="",A193=""),"",IF(ISNUMBER(SEARCH(TRIM(찾기!$B$3),S193)),ROW(),""))</f>
        <v/>
      </c>
    </row>
    <row r="194">
      <c r="A194" s="19">
        <f>IF(COUNTA(B194:G194,L194:P194)=0,"",ROW()-5)</f>
        <v/>
      </c>
      <c r="B194" s="20" t="n">
        <v>46054</v>
      </c>
      <c r="C194" s="21" t="inlineStr">
        <is>
          <t>박현우</t>
        </is>
      </c>
      <c r="D194" s="21" t="inlineStr">
        <is>
          <t>010-2964-0397</t>
        </is>
      </c>
      <c r="E194" s="21" t="inlineStr">
        <is>
          <t>한솔동 누리타운 113동</t>
        </is>
      </c>
      <c r="F194" s="21" t="inlineStr">
        <is>
          <t>도배·장판</t>
        </is>
      </c>
      <c r="G194" s="22" t="n"/>
      <c r="H194" s="23">
        <f>IF(A194="","",SUMIFS(입금_금액,입금_번호,A194,입금_확인,""))</f>
        <v/>
      </c>
      <c r="I194" s="24">
        <f>IF(OR(A194="",NOT(ISNUMBER(G194)),N194="취소"),"",G194-H194)</f>
        <v/>
      </c>
      <c r="J194" s="23">
        <f>IF(A194="","",SUMIFS(지출_금액,지출_번호,A194,지출_확인,""))</f>
        <v/>
      </c>
      <c r="K194" s="23">
        <f>IF(OR(A194="",NOT(ISNUMBER(G194)),J194=0),"",G194-J194)</f>
        <v/>
      </c>
      <c r="L194" s="20" t="n"/>
      <c r="M194" s="20" t="n"/>
      <c r="N194" s="21" t="inlineStr">
        <is>
          <t>취소</t>
        </is>
      </c>
      <c r="O194" s="21" t="inlineStr">
        <is>
          <t>대표</t>
        </is>
      </c>
      <c r="P194" s="21" t="inlineStr">
        <is>
          <t>재방문 손님</t>
        </is>
      </c>
      <c r="Q194" s="25">
        <f>IF(A194="","",IF(AND(C194="",E194=""),"고객이나 현장을 적어 주세요",IF(NOT(ISNUMBER(B194)),"접수일을 확인하세요",IF(AND(D194&lt;&gt;"",OR(LEN(D194)&lt;12,LEN(D194)&gt;13,ISERROR(--SUBSTITUTE(D194,"-","")),LEN(SUBSTITUTE(D194,"-",""))&lt;9)),"연락처를 010-0000-0000으로",IF(AND(G194&lt;&gt;"",OR(NOT(ISNUMBER(G194)),N(G194)&lt;0)),"계약 금액을 숫자로",IF(ISNA(MATCH(N194,목록_지금상태,0)),"상태를 목록에서 골라 주세요",IF(AND(OR(N194="계약",N194="공사 중",N194="완료",N194="A/S"),NOT(ISNUMBER(G194))),"계약 금액이 비었어요",IF(AND(ISNUMBER(L194),ISNUMBER(M194),M194&lt;L194),"완공이 착공보다 빨라요",IF(AND(ISNUMBER(G194),H194&gt;G194),"받은 돈이 계약보다 많아요",IF(AND(D194&lt;&gt;"",COUNTIF($D$6:$D$505,D194)&gt;1,COUNTIFS($D$6:$D$505,D194,$E$6:$E$505,E194)&gt;1),"같은 현장이 또 있어요",""))))))))))</f>
        <v/>
      </c>
      <c r="S194">
        <f>IF(A194="","",C194&amp;" "&amp;D194&amp;" "&amp;SUBSTITUTE(D194,"-","")&amp;" "&amp;E194&amp;" "&amp;F194&amp;" "&amp;P194)</f>
        <v/>
      </c>
      <c r="T194">
        <f>IF(OR(A194="",Q194&lt;&gt;"",I194="",N194="상담",N194="견적 보냄",N194="취소"),-1,IF(OR(N194="완료",N194="A/S"),1E+10,0)+N(I194)+ROW()/1E+4)</f>
        <v/>
      </c>
      <c r="U194">
        <f>IF(OR(찾기!$B$3="",A194=""),"",IF(ISNUMBER(SEARCH(TRIM(찾기!$B$3),S194)),ROW(),""))</f>
        <v/>
      </c>
    </row>
    <row r="195">
      <c r="A195" s="19">
        <f>IF(COUNTA(B195:G195,L195:P195)=0,"",ROW()-5)</f>
        <v/>
      </c>
      <c r="B195" s="20" t="n">
        <v>46056</v>
      </c>
      <c r="C195" s="21" t="inlineStr">
        <is>
          <t>송민지</t>
        </is>
      </c>
      <c r="D195" s="21" t="inlineStr">
        <is>
          <t>010-2332-2245</t>
        </is>
      </c>
      <c r="E195" s="21" t="inlineStr">
        <is>
          <t>다정동 누리타운 104동</t>
        </is>
      </c>
      <c r="F195" s="21" t="inlineStr">
        <is>
          <t>욕실</t>
        </is>
      </c>
      <c r="G195" s="22" t="n">
        <v>5710000</v>
      </c>
      <c r="H195" s="23">
        <f>IF(A195="","",SUMIFS(입금_금액,입금_번호,A195,입금_확인,""))</f>
        <v/>
      </c>
      <c r="I195" s="24">
        <f>IF(OR(A195="",NOT(ISNUMBER(G195)),N195="취소"),"",G195-H195)</f>
        <v/>
      </c>
      <c r="J195" s="23">
        <f>IF(A195="","",SUMIFS(지출_금액,지출_번호,A195,지출_확인,""))</f>
        <v/>
      </c>
      <c r="K195" s="23">
        <f>IF(OR(A195="",NOT(ISNUMBER(G195)),J195=0),"",G195-J195)</f>
        <v/>
      </c>
      <c r="L195" s="20" t="n">
        <v>46080</v>
      </c>
      <c r="M195" s="20" t="n">
        <v>46088</v>
      </c>
      <c r="N195" s="21" t="inlineStr">
        <is>
          <t>완료</t>
        </is>
      </c>
      <c r="O195" s="21" t="inlineStr">
        <is>
          <t>김 실장</t>
        </is>
      </c>
      <c r="P195" s="21" t="n"/>
      <c r="Q195" s="25">
        <f>IF(A195="","",IF(AND(C195="",E195=""),"고객이나 현장을 적어 주세요",IF(NOT(ISNUMBER(B195)),"접수일을 확인하세요",IF(AND(D195&lt;&gt;"",OR(LEN(D195)&lt;12,LEN(D195)&gt;13,ISERROR(--SUBSTITUTE(D195,"-","")),LEN(SUBSTITUTE(D195,"-",""))&lt;9)),"연락처를 010-0000-0000으로",IF(AND(G195&lt;&gt;"",OR(NOT(ISNUMBER(G195)),N(G195)&lt;0)),"계약 금액을 숫자로",IF(ISNA(MATCH(N195,목록_지금상태,0)),"상태를 목록에서 골라 주세요",IF(AND(OR(N195="계약",N195="공사 중",N195="완료",N195="A/S"),NOT(ISNUMBER(G195))),"계약 금액이 비었어요",IF(AND(ISNUMBER(L195),ISNUMBER(M195),M195&lt;L195),"완공이 착공보다 빨라요",IF(AND(ISNUMBER(G195),H195&gt;G195),"받은 돈이 계약보다 많아요",IF(AND(D195&lt;&gt;"",COUNTIF($D$6:$D$505,D195)&gt;1,COUNTIFS($D$6:$D$505,D195,$E$6:$E$505,E195)&gt;1),"같은 현장이 또 있어요",""))))))))))</f>
        <v/>
      </c>
      <c r="S195">
        <f>IF(A195="","",C195&amp;" "&amp;D195&amp;" "&amp;SUBSTITUTE(D195,"-","")&amp;" "&amp;E195&amp;" "&amp;F195&amp;" "&amp;P195)</f>
        <v/>
      </c>
      <c r="T195">
        <f>IF(OR(A195="",Q195&lt;&gt;"",I195="",N195="상담",N195="견적 보냄",N195="취소"),-1,IF(OR(N195="완료",N195="A/S"),1E+10,0)+N(I195)+ROW()/1E+4)</f>
        <v/>
      </c>
      <c r="U195">
        <f>IF(OR(찾기!$B$3="",A195=""),"",IF(ISNUMBER(SEARCH(TRIM(찾기!$B$3),S195)),ROW(),""))</f>
        <v/>
      </c>
    </row>
    <row r="196">
      <c r="A196" s="19">
        <f>IF(COUNTA(B196:G196,L196:P196)=0,"",ROW()-5)</f>
        <v/>
      </c>
      <c r="B196" s="20" t="n">
        <v>46056</v>
      </c>
      <c r="C196" s="21" t="inlineStr">
        <is>
          <t>황태호</t>
        </is>
      </c>
      <c r="D196" s="21" t="inlineStr">
        <is>
          <t>010-7024-4873</t>
        </is>
      </c>
      <c r="E196" s="21" t="inlineStr">
        <is>
          <t>도담동 한빛아파트 106동</t>
        </is>
      </c>
      <c r="F196" s="21" t="inlineStr">
        <is>
          <t>부분 수리</t>
        </is>
      </c>
      <c r="G196" s="22" t="n">
        <v>900000</v>
      </c>
      <c r="H196" s="23">
        <f>IF(A196="","",SUMIFS(입금_금액,입금_번호,A196,입금_확인,""))</f>
        <v/>
      </c>
      <c r="I196" s="24">
        <f>IF(OR(A196="",NOT(ISNUMBER(G196)),N196="취소"),"",G196-H196)</f>
        <v/>
      </c>
      <c r="J196" s="23">
        <f>IF(A196="","",SUMIFS(지출_금액,지출_번호,A196,지출_확인,""))</f>
        <v/>
      </c>
      <c r="K196" s="23">
        <f>IF(OR(A196="",NOT(ISNUMBER(G196)),J196=0),"",G196-J196)</f>
        <v/>
      </c>
      <c r="L196" s="20" t="n">
        <v>46084</v>
      </c>
      <c r="M196" s="20" t="n">
        <v>46086</v>
      </c>
      <c r="N196" s="21" t="inlineStr">
        <is>
          <t>완료</t>
        </is>
      </c>
      <c r="O196" s="21" t="inlineStr">
        <is>
          <t>박 팀장</t>
        </is>
      </c>
      <c r="P196" s="21" t="inlineStr">
        <is>
          <t>강아지 있음</t>
        </is>
      </c>
      <c r="Q196" s="25">
        <f>IF(A196="","",IF(AND(C196="",E196=""),"고객이나 현장을 적어 주세요",IF(NOT(ISNUMBER(B196)),"접수일을 확인하세요",IF(AND(D196&lt;&gt;"",OR(LEN(D196)&lt;12,LEN(D196)&gt;13,ISERROR(--SUBSTITUTE(D196,"-","")),LEN(SUBSTITUTE(D196,"-",""))&lt;9)),"연락처를 010-0000-0000으로",IF(AND(G196&lt;&gt;"",OR(NOT(ISNUMBER(G196)),N(G196)&lt;0)),"계약 금액을 숫자로",IF(ISNA(MATCH(N196,목록_지금상태,0)),"상태를 목록에서 골라 주세요",IF(AND(OR(N196="계약",N196="공사 중",N196="완료",N196="A/S"),NOT(ISNUMBER(G196))),"계약 금액이 비었어요",IF(AND(ISNUMBER(L196),ISNUMBER(M196),M196&lt;L196),"완공이 착공보다 빨라요",IF(AND(ISNUMBER(G196),H196&gt;G196),"받은 돈이 계약보다 많아요",IF(AND(D196&lt;&gt;"",COUNTIF($D$6:$D$505,D196)&gt;1,COUNTIFS($D$6:$D$505,D196,$E$6:$E$505,E196)&gt;1),"같은 현장이 또 있어요",""))))))))))</f>
        <v/>
      </c>
      <c r="S196">
        <f>IF(A196="","",C196&amp;" "&amp;D196&amp;" "&amp;SUBSTITUTE(D196,"-","")&amp;" "&amp;E196&amp;" "&amp;F196&amp;" "&amp;P196)</f>
        <v/>
      </c>
      <c r="T196">
        <f>IF(OR(A196="",Q196&lt;&gt;"",I196="",N196="상담",N196="견적 보냄",N196="취소"),-1,IF(OR(N196="완료",N196="A/S"),1E+10,0)+N(I196)+ROW()/1E+4)</f>
        <v/>
      </c>
      <c r="U196">
        <f>IF(OR(찾기!$B$3="",A196=""),"",IF(ISNUMBER(SEARCH(TRIM(찾기!$B$3),S196)),ROW(),""))</f>
        <v/>
      </c>
    </row>
    <row r="197">
      <c r="A197" s="19">
        <f>IF(COUNTA(B197:G197,L197:P197)=0,"",ROW()-5)</f>
        <v/>
      </c>
      <c r="B197" s="20" t="n">
        <v>46057</v>
      </c>
      <c r="C197" s="21" t="inlineStr">
        <is>
          <t>조수진</t>
        </is>
      </c>
      <c r="D197" s="21" t="inlineStr">
        <is>
          <t>010-9253-7779</t>
        </is>
      </c>
      <c r="E197" s="21" t="inlineStr">
        <is>
          <t>다정동 솔내아파트 115동</t>
        </is>
      </c>
      <c r="F197" s="21" t="inlineStr">
        <is>
          <t>욕실</t>
        </is>
      </c>
      <c r="G197" s="22" t="n">
        <v>5600000</v>
      </c>
      <c r="H197" s="23">
        <f>IF(A197="","",SUMIFS(입금_금액,입금_번호,A197,입금_확인,""))</f>
        <v/>
      </c>
      <c r="I197" s="24">
        <f>IF(OR(A197="",NOT(ISNUMBER(G197)),N197="취소"),"",G197-H197)</f>
        <v/>
      </c>
      <c r="J197" s="23">
        <f>IF(A197="","",SUMIFS(지출_금액,지출_번호,A197,지출_확인,""))</f>
        <v/>
      </c>
      <c r="K197" s="23">
        <f>IF(OR(A197="",NOT(ISNUMBER(G197)),J197=0),"",G197-J197)</f>
        <v/>
      </c>
      <c r="L197" s="20" t="n">
        <v>46069</v>
      </c>
      <c r="M197" s="20" t="n">
        <v>46076</v>
      </c>
      <c r="N197" s="21" t="inlineStr">
        <is>
          <t>완료</t>
        </is>
      </c>
      <c r="O197" s="21" t="inlineStr">
        <is>
          <t>김 실장</t>
        </is>
      </c>
      <c r="P197" s="21" t="inlineStr">
        <is>
          <t>엘리베이터 예약 필요</t>
        </is>
      </c>
      <c r="Q197" s="25">
        <f>IF(A197="","",IF(AND(C197="",E197=""),"고객이나 현장을 적어 주세요",IF(NOT(ISNUMBER(B197)),"접수일을 확인하세요",IF(AND(D197&lt;&gt;"",OR(LEN(D197)&lt;12,LEN(D197)&gt;13,ISERROR(--SUBSTITUTE(D197,"-","")),LEN(SUBSTITUTE(D197,"-",""))&lt;9)),"연락처를 010-0000-0000으로",IF(AND(G197&lt;&gt;"",OR(NOT(ISNUMBER(G197)),N(G197)&lt;0)),"계약 금액을 숫자로",IF(ISNA(MATCH(N197,목록_지금상태,0)),"상태를 목록에서 골라 주세요",IF(AND(OR(N197="계약",N197="공사 중",N197="완료",N197="A/S"),NOT(ISNUMBER(G197))),"계약 금액이 비었어요",IF(AND(ISNUMBER(L197),ISNUMBER(M197),M197&lt;L197),"완공이 착공보다 빨라요",IF(AND(ISNUMBER(G197),H197&gt;G197),"받은 돈이 계약보다 많아요",IF(AND(D197&lt;&gt;"",COUNTIF($D$6:$D$505,D197)&gt;1,COUNTIFS($D$6:$D$505,D197,$E$6:$E$505,E197)&gt;1),"같은 현장이 또 있어요",""))))))))))</f>
        <v/>
      </c>
      <c r="S197">
        <f>IF(A197="","",C197&amp;" "&amp;D197&amp;" "&amp;SUBSTITUTE(D197,"-","")&amp;" "&amp;E197&amp;" "&amp;F197&amp;" "&amp;P197)</f>
        <v/>
      </c>
      <c r="T197">
        <f>IF(OR(A197="",Q197&lt;&gt;"",I197="",N197="상담",N197="견적 보냄",N197="취소"),-1,IF(OR(N197="완료",N197="A/S"),1E+10,0)+N(I197)+ROW()/1E+4)</f>
        <v/>
      </c>
      <c r="U197">
        <f>IF(OR(찾기!$B$3="",A197=""),"",IF(ISNUMBER(SEARCH(TRIM(찾기!$B$3),S197)),ROW(),""))</f>
        <v/>
      </c>
    </row>
    <row r="198">
      <c r="A198" s="19">
        <f>IF(COUNTA(B198:G198,L198:P198)=0,"",ROW()-5)</f>
        <v/>
      </c>
      <c r="B198" s="20" t="n">
        <v>46057</v>
      </c>
      <c r="C198" s="21" t="inlineStr">
        <is>
          <t>안민지</t>
        </is>
      </c>
      <c r="D198" s="21" t="inlineStr">
        <is>
          <t>010-3337-4090</t>
        </is>
      </c>
      <c r="E198" s="21" t="inlineStr">
        <is>
          <t>새롬동 새봄빌라 106동</t>
        </is>
      </c>
      <c r="F198" s="21" t="inlineStr">
        <is>
          <t>욕실</t>
        </is>
      </c>
      <c r="G198" s="22" t="n">
        <v>8290000</v>
      </c>
      <c r="H198" s="23">
        <f>IF(A198="","",SUMIFS(입금_금액,입금_번호,A198,입금_확인,""))</f>
        <v/>
      </c>
      <c r="I198" s="24">
        <f>IF(OR(A198="",NOT(ISNUMBER(G198)),N198="취소"),"",G198-H198)</f>
        <v/>
      </c>
      <c r="J198" s="23">
        <f>IF(A198="","",SUMIFS(지출_금액,지출_번호,A198,지출_확인,""))</f>
        <v/>
      </c>
      <c r="K198" s="23">
        <f>IF(OR(A198="",NOT(ISNUMBER(G198)),J198=0),"",G198-J198)</f>
        <v/>
      </c>
      <c r="L198" s="20" t="n">
        <v>46081</v>
      </c>
      <c r="M198" s="20" t="n">
        <v>46089</v>
      </c>
      <c r="N198" s="21" t="inlineStr">
        <is>
          <t>완료</t>
        </is>
      </c>
      <c r="O198" s="21" t="inlineStr">
        <is>
          <t>대표</t>
        </is>
      </c>
      <c r="P198" s="21" t="n"/>
      <c r="Q198" s="25">
        <f>IF(A198="","",IF(AND(C198="",E198=""),"고객이나 현장을 적어 주세요",IF(NOT(ISNUMBER(B198)),"접수일을 확인하세요",IF(AND(D198&lt;&gt;"",OR(LEN(D198)&lt;12,LEN(D198)&gt;13,ISERROR(--SUBSTITUTE(D198,"-","")),LEN(SUBSTITUTE(D198,"-",""))&lt;9)),"연락처를 010-0000-0000으로",IF(AND(G198&lt;&gt;"",OR(NOT(ISNUMBER(G198)),N(G198)&lt;0)),"계약 금액을 숫자로",IF(ISNA(MATCH(N198,목록_지금상태,0)),"상태를 목록에서 골라 주세요",IF(AND(OR(N198="계약",N198="공사 중",N198="완료",N198="A/S"),NOT(ISNUMBER(G198))),"계약 금액이 비었어요",IF(AND(ISNUMBER(L198),ISNUMBER(M198),M198&lt;L198),"완공이 착공보다 빨라요",IF(AND(ISNUMBER(G198),H198&gt;G198),"받은 돈이 계약보다 많아요",IF(AND(D198&lt;&gt;"",COUNTIF($D$6:$D$505,D198)&gt;1,COUNTIFS($D$6:$D$505,D198,$E$6:$E$505,E198)&gt;1),"같은 현장이 또 있어요",""))))))))))</f>
        <v/>
      </c>
      <c r="S198">
        <f>IF(A198="","",C198&amp;" "&amp;D198&amp;" "&amp;SUBSTITUTE(D198,"-","")&amp;" "&amp;E198&amp;" "&amp;F198&amp;" "&amp;P198)</f>
        <v/>
      </c>
      <c r="T198">
        <f>IF(OR(A198="",Q198&lt;&gt;"",I198="",N198="상담",N198="견적 보냄",N198="취소"),-1,IF(OR(N198="완료",N198="A/S"),1E+10,0)+N(I198)+ROW()/1E+4)</f>
        <v/>
      </c>
      <c r="U198">
        <f>IF(OR(찾기!$B$3="",A198=""),"",IF(ISNUMBER(SEARCH(TRIM(찾기!$B$3),S198)),ROW(),""))</f>
        <v/>
      </c>
    </row>
    <row r="199">
      <c r="A199" s="19">
        <f>IF(COUNTA(B199:G199,L199:P199)=0,"",ROW()-5)</f>
        <v/>
      </c>
      <c r="B199" s="20" t="n">
        <v>46058</v>
      </c>
      <c r="C199" s="21" t="inlineStr">
        <is>
          <t>류서현</t>
        </is>
      </c>
      <c r="D199" s="21" t="inlineStr">
        <is>
          <t>010-6607-0724</t>
        </is>
      </c>
      <c r="E199" s="21" t="inlineStr">
        <is>
          <t>새롬동 단독주택</t>
        </is>
      </c>
      <c r="F199" s="21" t="inlineStr">
        <is>
          <t>창호</t>
        </is>
      </c>
      <c r="G199" s="22" t="n"/>
      <c r="H199" s="23">
        <f>IF(A199="","",SUMIFS(입금_금액,입금_번호,A199,입금_확인,""))</f>
        <v/>
      </c>
      <c r="I199" s="24">
        <f>IF(OR(A199="",NOT(ISNUMBER(G199)),N199="취소"),"",G199-H199)</f>
        <v/>
      </c>
      <c r="J199" s="23">
        <f>IF(A199="","",SUMIFS(지출_금액,지출_번호,A199,지출_확인,""))</f>
        <v/>
      </c>
      <c r="K199" s="23">
        <f>IF(OR(A199="",NOT(ISNUMBER(G199)),J199=0),"",G199-J199)</f>
        <v/>
      </c>
      <c r="L199" s="20" t="n"/>
      <c r="M199" s="20" t="n"/>
      <c r="N199" s="21" t="inlineStr">
        <is>
          <t>취소</t>
        </is>
      </c>
      <c r="O199" s="21" t="inlineStr">
        <is>
          <t>박 팀장</t>
        </is>
      </c>
      <c r="P199" s="21" t="inlineStr">
        <is>
          <t>재방문 손님</t>
        </is>
      </c>
      <c r="Q199" s="25">
        <f>IF(A199="","",IF(AND(C199="",E199=""),"고객이나 현장을 적어 주세요",IF(NOT(ISNUMBER(B199)),"접수일을 확인하세요",IF(AND(D199&lt;&gt;"",OR(LEN(D199)&lt;12,LEN(D199)&gt;13,ISERROR(--SUBSTITUTE(D199,"-","")),LEN(SUBSTITUTE(D199,"-",""))&lt;9)),"연락처를 010-0000-0000으로",IF(AND(G199&lt;&gt;"",OR(NOT(ISNUMBER(G199)),N(G199)&lt;0)),"계약 금액을 숫자로",IF(ISNA(MATCH(N199,목록_지금상태,0)),"상태를 목록에서 골라 주세요",IF(AND(OR(N199="계약",N199="공사 중",N199="완료",N199="A/S"),NOT(ISNUMBER(G199))),"계약 금액이 비었어요",IF(AND(ISNUMBER(L199),ISNUMBER(M199),M199&lt;L199),"완공이 착공보다 빨라요",IF(AND(ISNUMBER(G199),H199&gt;G199),"받은 돈이 계약보다 많아요",IF(AND(D199&lt;&gt;"",COUNTIF($D$6:$D$505,D199)&gt;1,COUNTIFS($D$6:$D$505,D199,$E$6:$E$505,E199)&gt;1),"같은 현장이 또 있어요",""))))))))))</f>
        <v/>
      </c>
      <c r="S199">
        <f>IF(A199="","",C199&amp;" "&amp;D199&amp;" "&amp;SUBSTITUTE(D199,"-","")&amp;" "&amp;E199&amp;" "&amp;F199&amp;" "&amp;P199)</f>
        <v/>
      </c>
      <c r="T199">
        <f>IF(OR(A199="",Q199&lt;&gt;"",I199="",N199="상담",N199="견적 보냄",N199="취소"),-1,IF(OR(N199="완료",N199="A/S"),1E+10,0)+N(I199)+ROW()/1E+4)</f>
        <v/>
      </c>
      <c r="U199">
        <f>IF(OR(찾기!$B$3="",A199=""),"",IF(ISNUMBER(SEARCH(TRIM(찾기!$B$3),S199)),ROW(),""))</f>
        <v/>
      </c>
    </row>
    <row r="200">
      <c r="A200" s="19">
        <f>IF(COUNTA(B200:G200,L200:P200)=0,"",ROW()-5)</f>
        <v/>
      </c>
      <c r="B200" s="20" t="n">
        <v>46058</v>
      </c>
      <c r="C200" s="21" t="inlineStr">
        <is>
          <t>김정민</t>
        </is>
      </c>
      <c r="D200" s="21" t="inlineStr">
        <is>
          <t>010-5858-2975</t>
        </is>
      </c>
      <c r="E200" s="21" t="inlineStr">
        <is>
          <t>도담동 솔내아파트 111동</t>
        </is>
      </c>
      <c r="F200" s="21" t="inlineStr">
        <is>
          <t>창호</t>
        </is>
      </c>
      <c r="G200" s="22" t="n">
        <v>4760000</v>
      </c>
      <c r="H200" s="23">
        <f>IF(A200="","",SUMIFS(입금_금액,입금_번호,A200,입금_확인,""))</f>
        <v/>
      </c>
      <c r="I200" s="24">
        <f>IF(OR(A200="",NOT(ISNUMBER(G200)),N200="취소"),"",G200-H200)</f>
        <v/>
      </c>
      <c r="J200" s="23">
        <f>IF(A200="","",SUMIFS(지출_금액,지출_번호,A200,지출_확인,""))</f>
        <v/>
      </c>
      <c r="K200" s="23">
        <f>IF(OR(A200="",NOT(ISNUMBER(G200)),J200=0),"",G200-J200)</f>
        <v/>
      </c>
      <c r="L200" s="20" t="n">
        <v>46084</v>
      </c>
      <c r="M200" s="20" t="n">
        <v>46086</v>
      </c>
      <c r="N200" s="21" t="inlineStr">
        <is>
          <t>완료</t>
        </is>
      </c>
      <c r="O200" s="21" t="inlineStr">
        <is>
          <t>박 팀장</t>
        </is>
      </c>
      <c r="P200" s="21" t="n"/>
      <c r="Q200" s="25">
        <f>IF(A200="","",IF(AND(C200="",E200=""),"고객이나 현장을 적어 주세요",IF(NOT(ISNUMBER(B200)),"접수일을 확인하세요",IF(AND(D200&lt;&gt;"",OR(LEN(D200)&lt;12,LEN(D200)&gt;13,ISERROR(--SUBSTITUTE(D200,"-","")),LEN(SUBSTITUTE(D200,"-",""))&lt;9)),"연락처를 010-0000-0000으로",IF(AND(G200&lt;&gt;"",OR(NOT(ISNUMBER(G200)),N(G200)&lt;0)),"계약 금액을 숫자로",IF(ISNA(MATCH(N200,목록_지금상태,0)),"상태를 목록에서 골라 주세요",IF(AND(OR(N200="계약",N200="공사 중",N200="완료",N200="A/S"),NOT(ISNUMBER(G200))),"계약 금액이 비었어요",IF(AND(ISNUMBER(L200),ISNUMBER(M200),M200&lt;L200),"완공이 착공보다 빨라요",IF(AND(ISNUMBER(G200),H200&gt;G200),"받은 돈이 계약보다 많아요",IF(AND(D200&lt;&gt;"",COUNTIF($D$6:$D$505,D200)&gt;1,COUNTIFS($D$6:$D$505,D200,$E$6:$E$505,E200)&gt;1),"같은 현장이 또 있어요",""))))))))))</f>
        <v/>
      </c>
      <c r="S200">
        <f>IF(A200="","",C200&amp;" "&amp;D200&amp;" "&amp;SUBSTITUTE(D200,"-","")&amp;" "&amp;E200&amp;" "&amp;F200&amp;" "&amp;P200)</f>
        <v/>
      </c>
      <c r="T200">
        <f>IF(OR(A200="",Q200&lt;&gt;"",I200="",N200="상담",N200="견적 보냄",N200="취소"),-1,IF(OR(N200="완료",N200="A/S"),1E+10,0)+N(I200)+ROW()/1E+4)</f>
        <v/>
      </c>
      <c r="U200">
        <f>IF(OR(찾기!$B$3="",A200=""),"",IF(ISNUMBER(SEARCH(TRIM(찾기!$B$3),S200)),ROW(),""))</f>
        <v/>
      </c>
    </row>
    <row r="201">
      <c r="A201" s="19">
        <f>IF(COUNTA(B201:G201,L201:P201)=0,"",ROW()-5)</f>
        <v/>
      </c>
      <c r="B201" s="20" t="n">
        <v>46059</v>
      </c>
      <c r="C201" s="21" t="inlineStr">
        <is>
          <t>황은지</t>
        </is>
      </c>
      <c r="D201" s="21" t="inlineStr">
        <is>
          <t>010-2422-1816</t>
        </is>
      </c>
      <c r="E201" s="21" t="inlineStr">
        <is>
          <t>한솔동 단독주택</t>
        </is>
      </c>
      <c r="F201" s="21" t="inlineStr">
        <is>
          <t>부분 수리</t>
        </is>
      </c>
      <c r="G201" s="22" t="n">
        <v>350000</v>
      </c>
      <c r="H201" s="23">
        <f>IF(A201="","",SUMIFS(입금_금액,입금_번호,A201,입금_확인,""))</f>
        <v/>
      </c>
      <c r="I201" s="24">
        <f>IF(OR(A201="",NOT(ISNUMBER(G201)),N201="취소"),"",G201-H201)</f>
        <v/>
      </c>
      <c r="J201" s="23">
        <f>IF(A201="","",SUMIFS(지출_금액,지출_번호,A201,지출_확인,""))</f>
        <v/>
      </c>
      <c r="K201" s="23">
        <f>IF(OR(A201="",NOT(ISNUMBER(G201)),J201=0),"",G201-J201)</f>
        <v/>
      </c>
      <c r="L201" s="20" t="n">
        <v>46069</v>
      </c>
      <c r="M201" s="20" t="n">
        <v>46072</v>
      </c>
      <c r="N201" s="21" t="inlineStr">
        <is>
          <t>완료</t>
        </is>
      </c>
      <c r="O201" s="21" t="inlineStr">
        <is>
          <t>박 팀장</t>
        </is>
      </c>
      <c r="P201" s="21" t="n"/>
      <c r="Q201" s="25">
        <f>IF(A201="","",IF(AND(C201="",E201=""),"고객이나 현장을 적어 주세요",IF(NOT(ISNUMBER(B201)),"접수일을 확인하세요",IF(AND(D201&lt;&gt;"",OR(LEN(D201)&lt;12,LEN(D201)&gt;13,ISERROR(--SUBSTITUTE(D201,"-","")),LEN(SUBSTITUTE(D201,"-",""))&lt;9)),"연락처를 010-0000-0000으로",IF(AND(G201&lt;&gt;"",OR(NOT(ISNUMBER(G201)),N(G201)&lt;0)),"계약 금액을 숫자로",IF(ISNA(MATCH(N201,목록_지금상태,0)),"상태를 목록에서 골라 주세요",IF(AND(OR(N201="계약",N201="공사 중",N201="완료",N201="A/S"),NOT(ISNUMBER(G201))),"계약 금액이 비었어요",IF(AND(ISNUMBER(L201),ISNUMBER(M201),M201&lt;L201),"완공이 착공보다 빨라요",IF(AND(ISNUMBER(G201),H201&gt;G201),"받은 돈이 계약보다 많아요",IF(AND(D201&lt;&gt;"",COUNTIF($D$6:$D$505,D201)&gt;1,COUNTIFS($D$6:$D$505,D201,$E$6:$E$505,E201)&gt;1),"같은 현장이 또 있어요",""))))))))))</f>
        <v/>
      </c>
      <c r="S201">
        <f>IF(A201="","",C201&amp;" "&amp;D201&amp;" "&amp;SUBSTITUTE(D201,"-","")&amp;" "&amp;E201&amp;" "&amp;F201&amp;" "&amp;P201)</f>
        <v/>
      </c>
      <c r="T201">
        <f>IF(OR(A201="",Q201&lt;&gt;"",I201="",N201="상담",N201="견적 보냄",N201="취소"),-1,IF(OR(N201="완료",N201="A/S"),1E+10,0)+N(I201)+ROW()/1E+4)</f>
        <v/>
      </c>
      <c r="U201">
        <f>IF(OR(찾기!$B$3="",A201=""),"",IF(ISNUMBER(SEARCH(TRIM(찾기!$B$3),S201)),ROW(),""))</f>
        <v/>
      </c>
    </row>
    <row r="202">
      <c r="A202" s="19">
        <f>IF(COUNTA(B202:G202,L202:P202)=0,"",ROW()-5)</f>
        <v/>
      </c>
      <c r="B202" s="20" t="n">
        <v>46061</v>
      </c>
      <c r="C202" s="21" t="inlineStr">
        <is>
          <t>신하늘</t>
        </is>
      </c>
      <c r="D202" s="21" t="inlineStr">
        <is>
          <t>010-3072-3268</t>
        </is>
      </c>
      <c r="E202" s="21" t="inlineStr">
        <is>
          <t>도담동 솔내아파트 105동</t>
        </is>
      </c>
      <c r="F202" s="21" t="inlineStr">
        <is>
          <t>부분 수리</t>
        </is>
      </c>
      <c r="G202" s="22" t="n">
        <v>520000</v>
      </c>
      <c r="H202" s="23">
        <f>IF(A202="","",SUMIFS(입금_금액,입금_번호,A202,입금_확인,""))</f>
        <v/>
      </c>
      <c r="I202" s="24">
        <f>IF(OR(A202="",NOT(ISNUMBER(G202)),N202="취소"),"",G202-H202)</f>
        <v/>
      </c>
      <c r="J202" s="23">
        <f>IF(A202="","",SUMIFS(지출_금액,지출_번호,A202,지출_확인,""))</f>
        <v/>
      </c>
      <c r="K202" s="23">
        <f>IF(OR(A202="",NOT(ISNUMBER(G202)),J202=0),"",G202-J202)</f>
        <v/>
      </c>
      <c r="L202" s="20" t="n">
        <v>46069</v>
      </c>
      <c r="M202" s="20" t="n">
        <v>46073</v>
      </c>
      <c r="N202" s="21" t="inlineStr">
        <is>
          <t>완료</t>
        </is>
      </c>
      <c r="O202" s="21" t="inlineStr">
        <is>
          <t>대표</t>
        </is>
      </c>
      <c r="P202" s="21" t="inlineStr">
        <is>
          <t>강아지 있음</t>
        </is>
      </c>
      <c r="Q202" s="25">
        <f>IF(A202="","",IF(AND(C202="",E202=""),"고객이나 현장을 적어 주세요",IF(NOT(ISNUMBER(B202)),"접수일을 확인하세요",IF(AND(D202&lt;&gt;"",OR(LEN(D202)&lt;12,LEN(D202)&gt;13,ISERROR(--SUBSTITUTE(D202,"-","")),LEN(SUBSTITUTE(D202,"-",""))&lt;9)),"연락처를 010-0000-0000으로",IF(AND(G202&lt;&gt;"",OR(NOT(ISNUMBER(G202)),N(G202)&lt;0)),"계약 금액을 숫자로",IF(ISNA(MATCH(N202,목록_지금상태,0)),"상태를 목록에서 골라 주세요",IF(AND(OR(N202="계약",N202="공사 중",N202="완료",N202="A/S"),NOT(ISNUMBER(G202))),"계약 금액이 비었어요",IF(AND(ISNUMBER(L202),ISNUMBER(M202),M202&lt;L202),"완공이 착공보다 빨라요",IF(AND(ISNUMBER(G202),H202&gt;G202),"받은 돈이 계약보다 많아요",IF(AND(D202&lt;&gt;"",COUNTIF($D$6:$D$505,D202)&gt;1,COUNTIFS($D$6:$D$505,D202,$E$6:$E$505,E202)&gt;1),"같은 현장이 또 있어요",""))))))))))</f>
        <v/>
      </c>
      <c r="S202">
        <f>IF(A202="","",C202&amp;" "&amp;D202&amp;" "&amp;SUBSTITUTE(D202,"-","")&amp;" "&amp;E202&amp;" "&amp;F202&amp;" "&amp;P202)</f>
        <v/>
      </c>
      <c r="T202">
        <f>IF(OR(A202="",Q202&lt;&gt;"",I202="",N202="상담",N202="견적 보냄",N202="취소"),-1,IF(OR(N202="완료",N202="A/S"),1E+10,0)+N(I202)+ROW()/1E+4)</f>
        <v/>
      </c>
      <c r="U202">
        <f>IF(OR(찾기!$B$3="",A202=""),"",IF(ISNUMBER(SEARCH(TRIM(찾기!$B$3),S202)),ROW(),""))</f>
        <v/>
      </c>
    </row>
    <row r="203">
      <c r="A203" s="19">
        <f>IF(COUNTA(B203:G203,L203:P203)=0,"",ROW()-5)</f>
        <v/>
      </c>
      <c r="B203" s="20" t="n">
        <v>46061</v>
      </c>
      <c r="C203" s="21" t="inlineStr">
        <is>
          <t>황미경</t>
        </is>
      </c>
      <c r="D203" s="21" t="inlineStr">
        <is>
          <t>010-6589-6723</t>
        </is>
      </c>
      <c r="E203" s="21" t="inlineStr">
        <is>
          <t>새롬동 강변힐 2차 104동</t>
        </is>
      </c>
      <c r="F203" s="21" t="inlineStr">
        <is>
          <t>부분 수리</t>
        </is>
      </c>
      <c r="G203" s="22" t="n">
        <v>1540000</v>
      </c>
      <c r="H203" s="23">
        <f>IF(A203="","",SUMIFS(입금_금액,입금_번호,A203,입금_확인,""))</f>
        <v/>
      </c>
      <c r="I203" s="24">
        <f>IF(OR(A203="",NOT(ISNUMBER(G203)),N203="취소"),"",G203-H203)</f>
        <v/>
      </c>
      <c r="J203" s="23">
        <f>IF(A203="","",SUMIFS(지출_금액,지출_번호,A203,지출_확인,""))</f>
        <v/>
      </c>
      <c r="K203" s="23">
        <f>IF(OR(A203="",NOT(ISNUMBER(G203)),J203=0),"",G203-J203)</f>
        <v/>
      </c>
      <c r="L203" s="20" t="n">
        <v>46077</v>
      </c>
      <c r="M203" s="20" t="n">
        <v>46078</v>
      </c>
      <c r="N203" s="21" t="inlineStr">
        <is>
          <t>완료</t>
        </is>
      </c>
      <c r="O203" s="21" t="inlineStr">
        <is>
          <t>대표</t>
        </is>
      </c>
      <c r="P203" s="21" t="inlineStr">
        <is>
          <t>강아지 있음</t>
        </is>
      </c>
      <c r="Q203" s="25">
        <f>IF(A203="","",IF(AND(C203="",E203=""),"고객이나 현장을 적어 주세요",IF(NOT(ISNUMBER(B203)),"접수일을 확인하세요",IF(AND(D203&lt;&gt;"",OR(LEN(D203)&lt;12,LEN(D203)&gt;13,ISERROR(--SUBSTITUTE(D203,"-","")),LEN(SUBSTITUTE(D203,"-",""))&lt;9)),"연락처를 010-0000-0000으로",IF(AND(G203&lt;&gt;"",OR(NOT(ISNUMBER(G203)),N(G203)&lt;0)),"계약 금액을 숫자로",IF(ISNA(MATCH(N203,목록_지금상태,0)),"상태를 목록에서 골라 주세요",IF(AND(OR(N203="계약",N203="공사 중",N203="완료",N203="A/S"),NOT(ISNUMBER(G203))),"계약 금액이 비었어요",IF(AND(ISNUMBER(L203),ISNUMBER(M203),M203&lt;L203),"완공이 착공보다 빨라요",IF(AND(ISNUMBER(G203),H203&gt;G203),"받은 돈이 계약보다 많아요",IF(AND(D203&lt;&gt;"",COUNTIF($D$6:$D$505,D203)&gt;1,COUNTIFS($D$6:$D$505,D203,$E$6:$E$505,E203)&gt;1),"같은 현장이 또 있어요",""))))))))))</f>
        <v/>
      </c>
      <c r="S203">
        <f>IF(A203="","",C203&amp;" "&amp;D203&amp;" "&amp;SUBSTITUTE(D203,"-","")&amp;" "&amp;E203&amp;" "&amp;F203&amp;" "&amp;P203)</f>
        <v/>
      </c>
      <c r="T203">
        <f>IF(OR(A203="",Q203&lt;&gt;"",I203="",N203="상담",N203="견적 보냄",N203="취소"),-1,IF(OR(N203="완료",N203="A/S"),1E+10,0)+N(I203)+ROW()/1E+4)</f>
        <v/>
      </c>
      <c r="U203">
        <f>IF(OR(찾기!$B$3="",A203=""),"",IF(ISNUMBER(SEARCH(TRIM(찾기!$B$3),S203)),ROW(),""))</f>
        <v/>
      </c>
    </row>
    <row r="204">
      <c r="A204" s="19">
        <f>IF(COUNTA(B204:G204,L204:P204)=0,"",ROW()-5)</f>
        <v/>
      </c>
      <c r="B204" s="20" t="n">
        <v>46062</v>
      </c>
      <c r="C204" s="21" t="inlineStr">
        <is>
          <t>임현우</t>
        </is>
      </c>
      <c r="D204" s="21" t="inlineStr">
        <is>
          <t>010-4131-2927</t>
        </is>
      </c>
      <c r="E204" s="21" t="inlineStr">
        <is>
          <t>한솔동 솔내아파트 106동</t>
        </is>
      </c>
      <c r="F204" s="21" t="inlineStr">
        <is>
          <t>욕실</t>
        </is>
      </c>
      <c r="G204" s="22" t="n"/>
      <c r="H204" s="23">
        <f>IF(A204="","",SUMIFS(입금_금액,입금_번호,A204,입금_확인,""))</f>
        <v/>
      </c>
      <c r="I204" s="24">
        <f>IF(OR(A204="",NOT(ISNUMBER(G204)),N204="취소"),"",G204-H204)</f>
        <v/>
      </c>
      <c r="J204" s="23">
        <f>IF(A204="","",SUMIFS(지출_금액,지출_번호,A204,지출_확인,""))</f>
        <v/>
      </c>
      <c r="K204" s="23">
        <f>IF(OR(A204="",NOT(ISNUMBER(G204)),J204=0),"",G204-J204)</f>
        <v/>
      </c>
      <c r="L204" s="20" t="n"/>
      <c r="M204" s="20" t="n"/>
      <c r="N204" s="21" t="inlineStr">
        <is>
          <t>취소</t>
        </is>
      </c>
      <c r="O204" s="21" t="inlineStr">
        <is>
          <t>김 실장</t>
        </is>
      </c>
      <c r="P204" s="21" t="inlineStr">
        <is>
          <t>주차 어려움</t>
        </is>
      </c>
      <c r="Q204" s="25">
        <f>IF(A204="","",IF(AND(C204="",E204=""),"고객이나 현장을 적어 주세요",IF(NOT(ISNUMBER(B204)),"접수일을 확인하세요",IF(AND(D204&lt;&gt;"",OR(LEN(D204)&lt;12,LEN(D204)&gt;13,ISERROR(--SUBSTITUTE(D204,"-","")),LEN(SUBSTITUTE(D204,"-",""))&lt;9)),"연락처를 010-0000-0000으로",IF(AND(G204&lt;&gt;"",OR(NOT(ISNUMBER(G204)),N(G204)&lt;0)),"계약 금액을 숫자로",IF(ISNA(MATCH(N204,목록_지금상태,0)),"상태를 목록에서 골라 주세요",IF(AND(OR(N204="계약",N204="공사 중",N204="완료",N204="A/S"),NOT(ISNUMBER(G204))),"계약 금액이 비었어요",IF(AND(ISNUMBER(L204),ISNUMBER(M204),M204&lt;L204),"완공이 착공보다 빨라요",IF(AND(ISNUMBER(G204),H204&gt;G204),"받은 돈이 계약보다 많아요",IF(AND(D204&lt;&gt;"",COUNTIF($D$6:$D$505,D204)&gt;1,COUNTIFS($D$6:$D$505,D204,$E$6:$E$505,E204)&gt;1),"같은 현장이 또 있어요",""))))))))))</f>
        <v/>
      </c>
      <c r="S204">
        <f>IF(A204="","",C204&amp;" "&amp;D204&amp;" "&amp;SUBSTITUTE(D204,"-","")&amp;" "&amp;E204&amp;" "&amp;F204&amp;" "&amp;P204)</f>
        <v/>
      </c>
      <c r="T204">
        <f>IF(OR(A204="",Q204&lt;&gt;"",I204="",N204="상담",N204="견적 보냄",N204="취소"),-1,IF(OR(N204="완료",N204="A/S"),1E+10,0)+N(I204)+ROW()/1E+4)</f>
        <v/>
      </c>
      <c r="U204">
        <f>IF(OR(찾기!$B$3="",A204=""),"",IF(ISNUMBER(SEARCH(TRIM(찾기!$B$3),S204)),ROW(),""))</f>
        <v/>
      </c>
    </row>
    <row r="205">
      <c r="A205" s="19">
        <f>IF(COUNTA(B205:G205,L205:P205)=0,"",ROW()-5)</f>
        <v/>
      </c>
      <c r="B205" s="20" t="n">
        <v>46063</v>
      </c>
      <c r="C205" s="21" t="inlineStr">
        <is>
          <t>신현우</t>
        </is>
      </c>
      <c r="D205" s="21" t="inlineStr">
        <is>
          <t>010-5852-2921</t>
        </is>
      </c>
      <c r="E205" s="21" t="inlineStr">
        <is>
          <t>가람동 단독주택</t>
        </is>
      </c>
      <c r="F205" s="21" t="inlineStr">
        <is>
          <t>부분 수리</t>
        </is>
      </c>
      <c r="G205" s="22" t="n">
        <v>1680000</v>
      </c>
      <c r="H205" s="23">
        <f>IF(A205="","",SUMIFS(입금_금액,입금_번호,A205,입금_확인,""))</f>
        <v/>
      </c>
      <c r="I205" s="24">
        <f>IF(OR(A205="",NOT(ISNUMBER(G205)),N205="취소"),"",G205-H205)</f>
        <v/>
      </c>
      <c r="J205" s="23">
        <f>IF(A205="","",SUMIFS(지출_금액,지출_번호,A205,지출_확인,""))</f>
        <v/>
      </c>
      <c r="K205" s="23">
        <f>IF(OR(A205="",NOT(ISNUMBER(G205)),J205=0),"",G205-J205)</f>
        <v/>
      </c>
      <c r="L205" s="20" t="n">
        <v>46090</v>
      </c>
      <c r="M205" s="20" t="n">
        <v>46094</v>
      </c>
      <c r="N205" s="21" t="inlineStr">
        <is>
          <t>완료</t>
        </is>
      </c>
      <c r="O205" s="21" t="inlineStr">
        <is>
          <t>김 실장</t>
        </is>
      </c>
      <c r="P205" s="21" t="inlineStr">
        <is>
          <t>블로그 보고 연락</t>
        </is>
      </c>
      <c r="Q205" s="25">
        <f>IF(A205="","",IF(AND(C205="",E205=""),"고객이나 현장을 적어 주세요",IF(NOT(ISNUMBER(B205)),"접수일을 확인하세요",IF(AND(D205&lt;&gt;"",OR(LEN(D205)&lt;12,LEN(D205)&gt;13,ISERROR(--SUBSTITUTE(D205,"-","")),LEN(SUBSTITUTE(D205,"-",""))&lt;9)),"연락처를 010-0000-0000으로",IF(AND(G205&lt;&gt;"",OR(NOT(ISNUMBER(G205)),N(G205)&lt;0)),"계약 금액을 숫자로",IF(ISNA(MATCH(N205,목록_지금상태,0)),"상태를 목록에서 골라 주세요",IF(AND(OR(N205="계약",N205="공사 중",N205="완료",N205="A/S"),NOT(ISNUMBER(G205))),"계약 금액이 비었어요",IF(AND(ISNUMBER(L205),ISNUMBER(M205),M205&lt;L205),"완공이 착공보다 빨라요",IF(AND(ISNUMBER(G205),H205&gt;G205),"받은 돈이 계약보다 많아요",IF(AND(D205&lt;&gt;"",COUNTIF($D$6:$D$505,D205)&gt;1,COUNTIFS($D$6:$D$505,D205,$E$6:$E$505,E205)&gt;1),"같은 현장이 또 있어요",""))))))))))</f>
        <v/>
      </c>
      <c r="S205">
        <f>IF(A205="","",C205&amp;" "&amp;D205&amp;" "&amp;SUBSTITUTE(D205,"-","")&amp;" "&amp;E205&amp;" "&amp;F205&amp;" "&amp;P205)</f>
        <v/>
      </c>
      <c r="T205">
        <f>IF(OR(A205="",Q205&lt;&gt;"",I205="",N205="상담",N205="견적 보냄",N205="취소"),-1,IF(OR(N205="완료",N205="A/S"),1E+10,0)+N(I205)+ROW()/1E+4)</f>
        <v/>
      </c>
      <c r="U205">
        <f>IF(OR(찾기!$B$3="",A205=""),"",IF(ISNUMBER(SEARCH(TRIM(찾기!$B$3),S205)),ROW(),""))</f>
        <v/>
      </c>
    </row>
    <row r="206">
      <c r="A206" s="19">
        <f>IF(COUNTA(B206:G206,L206:P206)=0,"",ROW()-5)</f>
        <v/>
      </c>
      <c r="B206" s="20" t="n">
        <v>46064</v>
      </c>
      <c r="C206" s="21" t="inlineStr">
        <is>
          <t>홍진영</t>
        </is>
      </c>
      <c r="D206" s="21" t="inlineStr">
        <is>
          <t>010-2674-9006</t>
        </is>
      </c>
      <c r="E206" s="21" t="inlineStr">
        <is>
          <t>도담동 푸른마을 5단지 103동</t>
        </is>
      </c>
      <c r="F206" s="21" t="inlineStr">
        <is>
          <t>전체 리모델링</t>
        </is>
      </c>
      <c r="G206" s="22" t="n">
        <v>40290000</v>
      </c>
      <c r="H206" s="23">
        <f>IF(A206="","",SUMIFS(입금_금액,입금_번호,A206,입금_확인,""))</f>
        <v/>
      </c>
      <c r="I206" s="24">
        <f>IF(OR(A206="",NOT(ISNUMBER(G206)),N206="취소"),"",G206-H206)</f>
        <v/>
      </c>
      <c r="J206" s="23">
        <f>IF(A206="","",SUMIFS(지출_금액,지출_번호,A206,지출_확인,""))</f>
        <v/>
      </c>
      <c r="K206" s="23">
        <f>IF(OR(A206="",NOT(ISNUMBER(G206)),J206=0),"",G206-J206)</f>
        <v/>
      </c>
      <c r="L206" s="20" t="n">
        <v>46079</v>
      </c>
      <c r="M206" s="20" t="n">
        <v>46112</v>
      </c>
      <c r="N206" s="21" t="inlineStr">
        <is>
          <t>완료</t>
        </is>
      </c>
      <c r="O206" s="21" t="inlineStr">
        <is>
          <t>김 실장</t>
        </is>
      </c>
      <c r="P206" s="21" t="n"/>
      <c r="Q206" s="25">
        <f>IF(A206="","",IF(AND(C206="",E206=""),"고객이나 현장을 적어 주세요",IF(NOT(ISNUMBER(B206)),"접수일을 확인하세요",IF(AND(D206&lt;&gt;"",OR(LEN(D206)&lt;12,LEN(D206)&gt;13,ISERROR(--SUBSTITUTE(D206,"-","")),LEN(SUBSTITUTE(D206,"-",""))&lt;9)),"연락처를 010-0000-0000으로",IF(AND(G206&lt;&gt;"",OR(NOT(ISNUMBER(G206)),N(G206)&lt;0)),"계약 금액을 숫자로",IF(ISNA(MATCH(N206,목록_지금상태,0)),"상태를 목록에서 골라 주세요",IF(AND(OR(N206="계약",N206="공사 중",N206="완료",N206="A/S"),NOT(ISNUMBER(G206))),"계약 금액이 비었어요",IF(AND(ISNUMBER(L206),ISNUMBER(M206),M206&lt;L206),"완공이 착공보다 빨라요",IF(AND(ISNUMBER(G206),H206&gt;G206),"받은 돈이 계약보다 많아요",IF(AND(D206&lt;&gt;"",COUNTIF($D$6:$D$505,D206)&gt;1,COUNTIFS($D$6:$D$505,D206,$E$6:$E$505,E206)&gt;1),"같은 현장이 또 있어요",""))))))))))</f>
        <v/>
      </c>
      <c r="S206">
        <f>IF(A206="","",C206&amp;" "&amp;D206&amp;" "&amp;SUBSTITUTE(D206,"-","")&amp;" "&amp;E206&amp;" "&amp;F206&amp;" "&amp;P206)</f>
        <v/>
      </c>
      <c r="T206">
        <f>IF(OR(A206="",Q206&lt;&gt;"",I206="",N206="상담",N206="견적 보냄",N206="취소"),-1,IF(OR(N206="완료",N206="A/S"),1E+10,0)+N(I206)+ROW()/1E+4)</f>
        <v/>
      </c>
      <c r="U206">
        <f>IF(OR(찾기!$B$3="",A206=""),"",IF(ISNUMBER(SEARCH(TRIM(찾기!$B$3),S206)),ROW(),""))</f>
        <v/>
      </c>
    </row>
    <row r="207">
      <c r="A207" s="19">
        <f>IF(COUNTA(B207:G207,L207:P207)=0,"",ROW()-5)</f>
        <v/>
      </c>
      <c r="B207" s="20" t="n">
        <v>46065</v>
      </c>
      <c r="C207" s="21" t="inlineStr">
        <is>
          <t>정정민</t>
        </is>
      </c>
      <c r="D207" s="21" t="inlineStr">
        <is>
          <t>010-2017-7278</t>
        </is>
      </c>
      <c r="E207" s="21" t="inlineStr">
        <is>
          <t>가람동 숲길마을 3단지 109동</t>
        </is>
      </c>
      <c r="F207" s="21" t="inlineStr">
        <is>
          <t>욕실</t>
        </is>
      </c>
      <c r="G207" s="22" t="n">
        <v>8970000</v>
      </c>
      <c r="H207" s="23">
        <f>IF(A207="","",SUMIFS(입금_금액,입금_번호,A207,입금_확인,""))</f>
        <v/>
      </c>
      <c r="I207" s="24">
        <f>IF(OR(A207="",NOT(ISNUMBER(G207)),N207="취소"),"",G207-H207)</f>
        <v/>
      </c>
      <c r="J207" s="23">
        <f>IF(A207="","",SUMIFS(지출_금액,지출_번호,A207,지출_확인,""))</f>
        <v/>
      </c>
      <c r="K207" s="23">
        <f>IF(OR(A207="",NOT(ISNUMBER(G207)),J207=0),"",G207-J207)</f>
        <v/>
      </c>
      <c r="L207" s="20" t="n">
        <v>46087</v>
      </c>
      <c r="M207" s="20" t="n">
        <v>46095</v>
      </c>
      <c r="N207" s="21" t="inlineStr">
        <is>
          <t>완료</t>
        </is>
      </c>
      <c r="O207" s="21" t="inlineStr">
        <is>
          <t>대표</t>
        </is>
      </c>
      <c r="P207" s="21" t="inlineStr">
        <is>
          <t>엘리베이터 예약 필요</t>
        </is>
      </c>
      <c r="Q207" s="25">
        <f>IF(A207="","",IF(AND(C207="",E207=""),"고객이나 현장을 적어 주세요",IF(NOT(ISNUMBER(B207)),"접수일을 확인하세요",IF(AND(D207&lt;&gt;"",OR(LEN(D207)&lt;12,LEN(D207)&gt;13,ISERROR(--SUBSTITUTE(D207,"-","")),LEN(SUBSTITUTE(D207,"-",""))&lt;9)),"연락처를 010-0000-0000으로",IF(AND(G207&lt;&gt;"",OR(NOT(ISNUMBER(G207)),N(G207)&lt;0)),"계약 금액을 숫자로",IF(ISNA(MATCH(N207,목록_지금상태,0)),"상태를 목록에서 골라 주세요",IF(AND(OR(N207="계약",N207="공사 중",N207="완료",N207="A/S"),NOT(ISNUMBER(G207))),"계약 금액이 비었어요",IF(AND(ISNUMBER(L207),ISNUMBER(M207),M207&lt;L207),"완공이 착공보다 빨라요",IF(AND(ISNUMBER(G207),H207&gt;G207),"받은 돈이 계약보다 많아요",IF(AND(D207&lt;&gt;"",COUNTIF($D$6:$D$505,D207)&gt;1,COUNTIFS($D$6:$D$505,D207,$E$6:$E$505,E207)&gt;1),"같은 현장이 또 있어요",""))))))))))</f>
        <v/>
      </c>
      <c r="S207">
        <f>IF(A207="","",C207&amp;" "&amp;D207&amp;" "&amp;SUBSTITUTE(D207,"-","")&amp;" "&amp;E207&amp;" "&amp;F207&amp;" "&amp;P207)</f>
        <v/>
      </c>
      <c r="T207">
        <f>IF(OR(A207="",Q207&lt;&gt;"",I207="",N207="상담",N207="견적 보냄",N207="취소"),-1,IF(OR(N207="완료",N207="A/S"),1E+10,0)+N(I207)+ROW()/1E+4)</f>
        <v/>
      </c>
      <c r="U207">
        <f>IF(OR(찾기!$B$3="",A207=""),"",IF(ISNUMBER(SEARCH(TRIM(찾기!$B$3),S207)),ROW(),""))</f>
        <v/>
      </c>
    </row>
    <row r="208">
      <c r="A208" s="19">
        <f>IF(COUNTA(B208:G208,L208:P208)=0,"",ROW()-5)</f>
        <v/>
      </c>
      <c r="B208" s="20" t="n">
        <v>46069</v>
      </c>
      <c r="C208" s="21" t="inlineStr">
        <is>
          <t>정유진</t>
        </is>
      </c>
      <c r="D208" s="21" t="inlineStr">
        <is>
          <t>010-3672-6113</t>
        </is>
      </c>
      <c r="E208" s="21" t="inlineStr">
        <is>
          <t>가람동 강변힐 2차 113동</t>
        </is>
      </c>
      <c r="F208" s="21" t="inlineStr">
        <is>
          <t>부분 수리</t>
        </is>
      </c>
      <c r="G208" s="22" t="n">
        <v>1300000</v>
      </c>
      <c r="H208" s="23">
        <f>IF(A208="","",SUMIFS(입금_금액,입금_번호,A208,입금_확인,""))</f>
        <v/>
      </c>
      <c r="I208" s="24">
        <f>IF(OR(A208="",NOT(ISNUMBER(G208)),N208="취소"),"",G208-H208)</f>
        <v/>
      </c>
      <c r="J208" s="23">
        <f>IF(A208="","",SUMIFS(지출_금액,지출_번호,A208,지출_확인,""))</f>
        <v/>
      </c>
      <c r="K208" s="23">
        <f>IF(OR(A208="",NOT(ISNUMBER(G208)),J208=0),"",G208-J208)</f>
        <v/>
      </c>
      <c r="L208" s="20" t="n">
        <v>46097</v>
      </c>
      <c r="M208" s="20" t="n">
        <v>46101</v>
      </c>
      <c r="N208" s="21" t="inlineStr">
        <is>
          <t>완료</t>
        </is>
      </c>
      <c r="O208" s="21" t="inlineStr">
        <is>
          <t>김 실장</t>
        </is>
      </c>
      <c r="P208" s="21" t="inlineStr">
        <is>
          <t>엘리베이터 예약 필요</t>
        </is>
      </c>
      <c r="Q208" s="25">
        <f>IF(A208="","",IF(AND(C208="",E208=""),"고객이나 현장을 적어 주세요",IF(NOT(ISNUMBER(B208)),"접수일을 확인하세요",IF(AND(D208&lt;&gt;"",OR(LEN(D208)&lt;12,LEN(D208)&gt;13,ISERROR(--SUBSTITUTE(D208,"-","")),LEN(SUBSTITUTE(D208,"-",""))&lt;9)),"연락처를 010-0000-0000으로",IF(AND(G208&lt;&gt;"",OR(NOT(ISNUMBER(G208)),N(G208)&lt;0)),"계약 금액을 숫자로",IF(ISNA(MATCH(N208,목록_지금상태,0)),"상태를 목록에서 골라 주세요",IF(AND(OR(N208="계약",N208="공사 중",N208="완료",N208="A/S"),NOT(ISNUMBER(G208))),"계약 금액이 비었어요",IF(AND(ISNUMBER(L208),ISNUMBER(M208),M208&lt;L208),"완공이 착공보다 빨라요",IF(AND(ISNUMBER(G208),H208&gt;G208),"받은 돈이 계약보다 많아요",IF(AND(D208&lt;&gt;"",COUNTIF($D$6:$D$505,D208)&gt;1,COUNTIFS($D$6:$D$505,D208,$E$6:$E$505,E208)&gt;1),"같은 현장이 또 있어요",""))))))))))</f>
        <v/>
      </c>
      <c r="S208">
        <f>IF(A208="","",C208&amp;" "&amp;D208&amp;" "&amp;SUBSTITUTE(D208,"-","")&amp;" "&amp;E208&amp;" "&amp;F208&amp;" "&amp;P208)</f>
        <v/>
      </c>
      <c r="T208">
        <f>IF(OR(A208="",Q208&lt;&gt;"",I208="",N208="상담",N208="견적 보냄",N208="취소"),-1,IF(OR(N208="완료",N208="A/S"),1E+10,0)+N(I208)+ROW()/1E+4)</f>
        <v/>
      </c>
      <c r="U208">
        <f>IF(OR(찾기!$B$3="",A208=""),"",IF(ISNUMBER(SEARCH(TRIM(찾기!$B$3),S208)),ROW(),""))</f>
        <v/>
      </c>
    </row>
    <row r="209">
      <c r="A209" s="19">
        <f>IF(COUNTA(B209:G209,L209:P209)=0,"",ROW()-5)</f>
        <v/>
      </c>
      <c r="B209" s="20" t="n">
        <v>46070</v>
      </c>
      <c r="C209" s="21" t="inlineStr">
        <is>
          <t>류민지</t>
        </is>
      </c>
      <c r="D209" s="21" t="inlineStr">
        <is>
          <t>010-8239-2475</t>
        </is>
      </c>
      <c r="E209" s="21" t="inlineStr">
        <is>
          <t>새롬동 푸른마을 5단지 104동</t>
        </is>
      </c>
      <c r="F209" s="21" t="inlineStr">
        <is>
          <t>부분 수리</t>
        </is>
      </c>
      <c r="G209" s="22" t="n">
        <v>450000</v>
      </c>
      <c r="H209" s="23">
        <f>IF(A209="","",SUMIFS(입금_금액,입금_번호,A209,입금_확인,""))</f>
        <v/>
      </c>
      <c r="I209" s="24">
        <f>IF(OR(A209="",NOT(ISNUMBER(G209)),N209="취소"),"",G209-H209)</f>
        <v/>
      </c>
      <c r="J209" s="23">
        <f>IF(A209="","",SUMIFS(지출_금액,지출_번호,A209,지출_확인,""))</f>
        <v/>
      </c>
      <c r="K209" s="23">
        <f>IF(OR(A209="",NOT(ISNUMBER(G209)),J209=0),"",G209-J209)</f>
        <v/>
      </c>
      <c r="L209" s="20" t="n">
        <v>46096</v>
      </c>
      <c r="M209" s="20" t="n">
        <v>46100</v>
      </c>
      <c r="N209" s="21" t="inlineStr">
        <is>
          <t>완료</t>
        </is>
      </c>
      <c r="O209" s="21" t="inlineStr">
        <is>
          <t>박 팀장</t>
        </is>
      </c>
      <c r="P209" s="21" t="n"/>
      <c r="Q209" s="25">
        <f>IF(A209="","",IF(AND(C209="",E209=""),"고객이나 현장을 적어 주세요",IF(NOT(ISNUMBER(B209)),"접수일을 확인하세요",IF(AND(D209&lt;&gt;"",OR(LEN(D209)&lt;12,LEN(D209)&gt;13,ISERROR(--SUBSTITUTE(D209,"-","")),LEN(SUBSTITUTE(D209,"-",""))&lt;9)),"연락처를 010-0000-0000으로",IF(AND(G209&lt;&gt;"",OR(NOT(ISNUMBER(G209)),N(G209)&lt;0)),"계약 금액을 숫자로",IF(ISNA(MATCH(N209,목록_지금상태,0)),"상태를 목록에서 골라 주세요",IF(AND(OR(N209="계약",N209="공사 중",N209="완료",N209="A/S"),NOT(ISNUMBER(G209))),"계약 금액이 비었어요",IF(AND(ISNUMBER(L209),ISNUMBER(M209),M209&lt;L209),"완공이 착공보다 빨라요",IF(AND(ISNUMBER(G209),H209&gt;G209),"받은 돈이 계약보다 많아요",IF(AND(D209&lt;&gt;"",COUNTIF($D$6:$D$505,D209)&gt;1,COUNTIFS($D$6:$D$505,D209,$E$6:$E$505,E209)&gt;1),"같은 현장이 또 있어요",""))))))))))</f>
        <v/>
      </c>
      <c r="S209">
        <f>IF(A209="","",C209&amp;" "&amp;D209&amp;" "&amp;SUBSTITUTE(D209,"-","")&amp;" "&amp;E209&amp;" "&amp;F209&amp;" "&amp;P209)</f>
        <v/>
      </c>
      <c r="T209">
        <f>IF(OR(A209="",Q209&lt;&gt;"",I209="",N209="상담",N209="견적 보냄",N209="취소"),-1,IF(OR(N209="완료",N209="A/S"),1E+10,0)+N(I209)+ROW()/1E+4)</f>
        <v/>
      </c>
      <c r="U209">
        <f>IF(OR(찾기!$B$3="",A209=""),"",IF(ISNUMBER(SEARCH(TRIM(찾기!$B$3),S209)),ROW(),""))</f>
        <v/>
      </c>
    </row>
    <row r="210">
      <c r="A210" s="19">
        <f>IF(COUNTA(B210:G210,L210:P210)=0,"",ROW()-5)</f>
        <v/>
      </c>
      <c r="B210" s="20" t="n">
        <v>46071</v>
      </c>
      <c r="C210" s="21" t="inlineStr">
        <is>
          <t>장재원</t>
        </is>
      </c>
      <c r="D210" s="21" t="inlineStr">
        <is>
          <t>010-6829-0862</t>
        </is>
      </c>
      <c r="E210" s="21" t="inlineStr">
        <is>
          <t>다정동 푸른마을 5단지 113동</t>
        </is>
      </c>
      <c r="F210" s="21" t="inlineStr">
        <is>
          <t>도배·장판</t>
        </is>
      </c>
      <c r="G210" s="22" t="n">
        <v>3770000</v>
      </c>
      <c r="H210" s="23">
        <f>IF(A210="","",SUMIFS(입금_금액,입금_번호,A210,입금_확인,""))</f>
        <v/>
      </c>
      <c r="I210" s="24">
        <f>IF(OR(A210="",NOT(ISNUMBER(G210)),N210="취소"),"",G210-H210)</f>
        <v/>
      </c>
      <c r="J210" s="23">
        <f>IF(A210="","",SUMIFS(지출_금액,지출_번호,A210,지출_확인,""))</f>
        <v/>
      </c>
      <c r="K210" s="23">
        <f>IF(OR(A210="",NOT(ISNUMBER(G210)),J210=0),"",G210-J210)</f>
        <v/>
      </c>
      <c r="L210" s="20" t="n">
        <v>46082</v>
      </c>
      <c r="M210" s="20" t="n">
        <v>46087</v>
      </c>
      <c r="N210" s="21" t="inlineStr">
        <is>
          <t>완료</t>
        </is>
      </c>
      <c r="O210" s="21" t="inlineStr">
        <is>
          <t>김 실장</t>
        </is>
      </c>
      <c r="P210" s="21" t="inlineStr">
        <is>
          <t>주차 어려움</t>
        </is>
      </c>
      <c r="Q210" s="25">
        <f>IF(A210="","",IF(AND(C210="",E210=""),"고객이나 현장을 적어 주세요",IF(NOT(ISNUMBER(B210)),"접수일을 확인하세요",IF(AND(D210&lt;&gt;"",OR(LEN(D210)&lt;12,LEN(D210)&gt;13,ISERROR(--SUBSTITUTE(D210,"-","")),LEN(SUBSTITUTE(D210,"-",""))&lt;9)),"연락처를 010-0000-0000으로",IF(AND(G210&lt;&gt;"",OR(NOT(ISNUMBER(G210)),N(G210)&lt;0)),"계약 금액을 숫자로",IF(ISNA(MATCH(N210,목록_지금상태,0)),"상태를 목록에서 골라 주세요",IF(AND(OR(N210="계약",N210="공사 중",N210="완료",N210="A/S"),NOT(ISNUMBER(G210))),"계약 금액이 비었어요",IF(AND(ISNUMBER(L210),ISNUMBER(M210),M210&lt;L210),"완공이 착공보다 빨라요",IF(AND(ISNUMBER(G210),H210&gt;G210),"받은 돈이 계약보다 많아요",IF(AND(D210&lt;&gt;"",COUNTIF($D$6:$D$505,D210)&gt;1,COUNTIFS($D$6:$D$505,D210,$E$6:$E$505,E210)&gt;1),"같은 현장이 또 있어요",""))))))))))</f>
        <v/>
      </c>
      <c r="S210">
        <f>IF(A210="","",C210&amp;" "&amp;D210&amp;" "&amp;SUBSTITUTE(D210,"-","")&amp;" "&amp;E210&amp;" "&amp;F210&amp;" "&amp;P210)</f>
        <v/>
      </c>
      <c r="T210">
        <f>IF(OR(A210="",Q210&lt;&gt;"",I210="",N210="상담",N210="견적 보냄",N210="취소"),-1,IF(OR(N210="완료",N210="A/S"),1E+10,0)+N(I210)+ROW()/1E+4)</f>
        <v/>
      </c>
      <c r="U210">
        <f>IF(OR(찾기!$B$3="",A210=""),"",IF(ISNUMBER(SEARCH(TRIM(찾기!$B$3),S210)),ROW(),""))</f>
        <v/>
      </c>
    </row>
    <row r="211">
      <c r="A211" s="19">
        <f>IF(COUNTA(B211:G211,L211:P211)=0,"",ROW()-5)</f>
        <v/>
      </c>
      <c r="B211" s="20" t="n">
        <v>46073</v>
      </c>
      <c r="C211" s="21" t="inlineStr">
        <is>
          <t>임보람</t>
        </is>
      </c>
      <c r="D211" s="21" t="inlineStr">
        <is>
          <t>010-6420-1048</t>
        </is>
      </c>
      <c r="E211" s="21" t="inlineStr">
        <is>
          <t>새롬동 강변힐 2차 112동</t>
        </is>
      </c>
      <c r="F211" s="21" t="inlineStr">
        <is>
          <t>욕실</t>
        </is>
      </c>
      <c r="G211" s="22" t="n"/>
      <c r="H211" s="23">
        <f>IF(A211="","",SUMIFS(입금_금액,입금_번호,A211,입금_확인,""))</f>
        <v/>
      </c>
      <c r="I211" s="24">
        <f>IF(OR(A211="",NOT(ISNUMBER(G211)),N211="취소"),"",G211-H211)</f>
        <v/>
      </c>
      <c r="J211" s="23">
        <f>IF(A211="","",SUMIFS(지출_금액,지출_번호,A211,지출_확인,""))</f>
        <v/>
      </c>
      <c r="K211" s="23">
        <f>IF(OR(A211="",NOT(ISNUMBER(G211)),J211=0),"",G211-J211)</f>
        <v/>
      </c>
      <c r="L211" s="20" t="n"/>
      <c r="M211" s="20" t="n"/>
      <c r="N211" s="21" t="inlineStr">
        <is>
          <t>취소</t>
        </is>
      </c>
      <c r="O211" s="21" t="inlineStr">
        <is>
          <t>박 팀장</t>
        </is>
      </c>
      <c r="P211" s="21" t="inlineStr">
        <is>
          <t>블로그 보고 연락</t>
        </is>
      </c>
      <c r="Q211" s="25">
        <f>IF(A211="","",IF(AND(C211="",E211=""),"고객이나 현장을 적어 주세요",IF(NOT(ISNUMBER(B211)),"접수일을 확인하세요",IF(AND(D211&lt;&gt;"",OR(LEN(D211)&lt;12,LEN(D211)&gt;13,ISERROR(--SUBSTITUTE(D211,"-","")),LEN(SUBSTITUTE(D211,"-",""))&lt;9)),"연락처를 010-0000-0000으로",IF(AND(G211&lt;&gt;"",OR(NOT(ISNUMBER(G211)),N(G211)&lt;0)),"계약 금액을 숫자로",IF(ISNA(MATCH(N211,목록_지금상태,0)),"상태를 목록에서 골라 주세요",IF(AND(OR(N211="계약",N211="공사 중",N211="완료",N211="A/S"),NOT(ISNUMBER(G211))),"계약 금액이 비었어요",IF(AND(ISNUMBER(L211),ISNUMBER(M211),M211&lt;L211),"완공이 착공보다 빨라요",IF(AND(ISNUMBER(G211),H211&gt;G211),"받은 돈이 계약보다 많아요",IF(AND(D211&lt;&gt;"",COUNTIF($D$6:$D$505,D211)&gt;1,COUNTIFS($D$6:$D$505,D211,$E$6:$E$505,E211)&gt;1),"같은 현장이 또 있어요",""))))))))))</f>
        <v/>
      </c>
      <c r="S211">
        <f>IF(A211="","",C211&amp;" "&amp;D211&amp;" "&amp;SUBSTITUTE(D211,"-","")&amp;" "&amp;E211&amp;" "&amp;F211&amp;" "&amp;P211)</f>
        <v/>
      </c>
      <c r="T211">
        <f>IF(OR(A211="",Q211&lt;&gt;"",I211="",N211="상담",N211="견적 보냄",N211="취소"),-1,IF(OR(N211="완료",N211="A/S"),1E+10,0)+N(I211)+ROW()/1E+4)</f>
        <v/>
      </c>
      <c r="U211">
        <f>IF(OR(찾기!$B$3="",A211=""),"",IF(ISNUMBER(SEARCH(TRIM(찾기!$B$3),S211)),ROW(),""))</f>
        <v/>
      </c>
    </row>
    <row r="212">
      <c r="A212" s="19">
        <f>IF(COUNTA(B212:G212,L212:P212)=0,"",ROW()-5)</f>
        <v/>
      </c>
      <c r="B212" s="20" t="n">
        <v>46073</v>
      </c>
      <c r="C212" s="21" t="inlineStr">
        <is>
          <t>안수진</t>
        </is>
      </c>
      <c r="D212" s="21" t="inlineStr">
        <is>
          <t>010-4137-4125</t>
        </is>
      </c>
      <c r="E212" s="21" t="inlineStr">
        <is>
          <t>다정동 단독주택</t>
        </is>
      </c>
      <c r="F212" s="21" t="inlineStr">
        <is>
          <t>욕실</t>
        </is>
      </c>
      <c r="G212" s="22" t="n">
        <v>6540000</v>
      </c>
      <c r="H212" s="23">
        <f>IF(A212="","",SUMIFS(입금_금액,입금_번호,A212,입금_확인,""))</f>
        <v/>
      </c>
      <c r="I212" s="24">
        <f>IF(OR(A212="",NOT(ISNUMBER(G212)),N212="취소"),"",G212-H212)</f>
        <v/>
      </c>
      <c r="J212" s="23">
        <f>IF(A212="","",SUMIFS(지출_금액,지출_번호,A212,지출_확인,""))</f>
        <v/>
      </c>
      <c r="K212" s="23">
        <f>IF(OR(A212="",NOT(ISNUMBER(G212)),J212=0),"",G212-J212)</f>
        <v/>
      </c>
      <c r="L212" s="20" t="n">
        <v>46080</v>
      </c>
      <c r="M212" s="20" t="n">
        <v>46088</v>
      </c>
      <c r="N212" s="21" t="inlineStr">
        <is>
          <t>완료</t>
        </is>
      </c>
      <c r="O212" s="21" t="inlineStr">
        <is>
          <t>대표</t>
        </is>
      </c>
      <c r="P212" s="21" t="inlineStr">
        <is>
          <t>재방문 손님</t>
        </is>
      </c>
      <c r="Q212" s="25">
        <f>IF(A212="","",IF(AND(C212="",E212=""),"고객이나 현장을 적어 주세요",IF(NOT(ISNUMBER(B212)),"접수일을 확인하세요",IF(AND(D212&lt;&gt;"",OR(LEN(D212)&lt;12,LEN(D212)&gt;13,ISERROR(--SUBSTITUTE(D212,"-","")),LEN(SUBSTITUTE(D212,"-",""))&lt;9)),"연락처를 010-0000-0000으로",IF(AND(G212&lt;&gt;"",OR(NOT(ISNUMBER(G212)),N(G212)&lt;0)),"계약 금액을 숫자로",IF(ISNA(MATCH(N212,목록_지금상태,0)),"상태를 목록에서 골라 주세요",IF(AND(OR(N212="계약",N212="공사 중",N212="완료",N212="A/S"),NOT(ISNUMBER(G212))),"계약 금액이 비었어요",IF(AND(ISNUMBER(L212),ISNUMBER(M212),M212&lt;L212),"완공이 착공보다 빨라요",IF(AND(ISNUMBER(G212),H212&gt;G212),"받은 돈이 계약보다 많아요",IF(AND(D212&lt;&gt;"",COUNTIF($D$6:$D$505,D212)&gt;1,COUNTIFS($D$6:$D$505,D212,$E$6:$E$505,E212)&gt;1),"같은 현장이 또 있어요",""))))))))))</f>
        <v/>
      </c>
      <c r="S212">
        <f>IF(A212="","",C212&amp;" "&amp;D212&amp;" "&amp;SUBSTITUTE(D212,"-","")&amp;" "&amp;E212&amp;" "&amp;F212&amp;" "&amp;P212)</f>
        <v/>
      </c>
      <c r="T212">
        <f>IF(OR(A212="",Q212&lt;&gt;"",I212="",N212="상담",N212="견적 보냄",N212="취소"),-1,IF(OR(N212="완료",N212="A/S"),1E+10,0)+N(I212)+ROW()/1E+4)</f>
        <v/>
      </c>
      <c r="U212">
        <f>IF(OR(찾기!$B$3="",A212=""),"",IF(ISNUMBER(SEARCH(TRIM(찾기!$B$3),S212)),ROW(),""))</f>
        <v/>
      </c>
    </row>
    <row r="213">
      <c r="A213" s="19">
        <f>IF(COUNTA(B213:G213,L213:P213)=0,"",ROW()-5)</f>
        <v/>
      </c>
      <c r="B213" s="20" t="n">
        <v>46075</v>
      </c>
      <c r="C213" s="21" t="inlineStr">
        <is>
          <t>서성민</t>
        </is>
      </c>
      <c r="D213" s="21" t="inlineStr">
        <is>
          <t>010-8860-6259</t>
        </is>
      </c>
      <c r="E213" s="21" t="inlineStr">
        <is>
          <t>도담동 숲길마을 3단지 115동</t>
        </is>
      </c>
      <c r="F213" s="21" t="inlineStr">
        <is>
          <t>부분 수리</t>
        </is>
      </c>
      <c r="G213" s="22" t="n">
        <v>910000</v>
      </c>
      <c r="H213" s="23">
        <f>IF(A213="","",SUMIFS(입금_금액,입금_번호,A213,입금_확인,""))</f>
        <v/>
      </c>
      <c r="I213" s="24">
        <f>IF(OR(A213="",NOT(ISNUMBER(G213)),N213="취소"),"",G213-H213)</f>
        <v/>
      </c>
      <c r="J213" s="23">
        <f>IF(A213="","",SUMIFS(지출_금액,지출_번호,A213,지출_확인,""))</f>
        <v/>
      </c>
      <c r="K213" s="23">
        <f>IF(OR(A213="",NOT(ISNUMBER(G213)),J213=0),"",G213-J213)</f>
        <v/>
      </c>
      <c r="L213" s="20" t="n"/>
      <c r="M213" s="20" t="n"/>
      <c r="N213" s="21" t="inlineStr">
        <is>
          <t>견적 보냄</t>
        </is>
      </c>
      <c r="O213" s="21" t="inlineStr">
        <is>
          <t>대표</t>
        </is>
      </c>
      <c r="P213" s="21" t="n"/>
      <c r="Q213" s="25">
        <f>IF(A213="","",IF(AND(C213="",E213=""),"고객이나 현장을 적어 주세요",IF(NOT(ISNUMBER(B213)),"접수일을 확인하세요",IF(AND(D213&lt;&gt;"",OR(LEN(D213)&lt;12,LEN(D213)&gt;13,ISERROR(--SUBSTITUTE(D213,"-","")),LEN(SUBSTITUTE(D213,"-",""))&lt;9)),"연락처를 010-0000-0000으로",IF(AND(G213&lt;&gt;"",OR(NOT(ISNUMBER(G213)),N(G213)&lt;0)),"계약 금액을 숫자로",IF(ISNA(MATCH(N213,목록_지금상태,0)),"상태를 목록에서 골라 주세요",IF(AND(OR(N213="계약",N213="공사 중",N213="완료",N213="A/S"),NOT(ISNUMBER(G213))),"계약 금액이 비었어요",IF(AND(ISNUMBER(L213),ISNUMBER(M213),M213&lt;L213),"완공이 착공보다 빨라요",IF(AND(ISNUMBER(G213),H213&gt;G213),"받은 돈이 계약보다 많아요",IF(AND(D213&lt;&gt;"",COUNTIF($D$6:$D$505,D213)&gt;1,COUNTIFS($D$6:$D$505,D213,$E$6:$E$505,E213)&gt;1),"같은 현장이 또 있어요",""))))))))))</f>
        <v/>
      </c>
      <c r="S213">
        <f>IF(A213="","",C213&amp;" "&amp;D213&amp;" "&amp;SUBSTITUTE(D213,"-","")&amp;" "&amp;E213&amp;" "&amp;F213&amp;" "&amp;P213)</f>
        <v/>
      </c>
      <c r="T213">
        <f>IF(OR(A213="",Q213&lt;&gt;"",I213="",N213="상담",N213="견적 보냄",N213="취소"),-1,IF(OR(N213="완료",N213="A/S"),1E+10,0)+N(I213)+ROW()/1E+4)</f>
        <v/>
      </c>
      <c r="U213">
        <f>IF(OR(찾기!$B$3="",A213=""),"",IF(ISNUMBER(SEARCH(TRIM(찾기!$B$3),S213)),ROW(),""))</f>
        <v/>
      </c>
    </row>
    <row r="214">
      <c r="A214" s="19">
        <f>IF(COUNTA(B214:G214,L214:P214)=0,"",ROW()-5)</f>
        <v/>
      </c>
      <c r="B214" s="20" t="n">
        <v>46075</v>
      </c>
      <c r="C214" s="21" t="inlineStr">
        <is>
          <t>안진영</t>
        </is>
      </c>
      <c r="D214" s="21" t="inlineStr">
        <is>
          <t>010-2953-5047</t>
        </is>
      </c>
      <c r="E214" s="21" t="inlineStr">
        <is>
          <t>보람동 솔내아파트 106동</t>
        </is>
      </c>
      <c r="F214" s="21" t="inlineStr">
        <is>
          <t>주방</t>
        </is>
      </c>
      <c r="G214" s="22" t="n">
        <v>8130000</v>
      </c>
      <c r="H214" s="23">
        <f>IF(A214="","",SUMIFS(입금_금액,입금_번호,A214,입금_확인,""))</f>
        <v/>
      </c>
      <c r="I214" s="24">
        <f>IF(OR(A214="",NOT(ISNUMBER(G214)),N214="취소"),"",G214-H214)</f>
        <v/>
      </c>
      <c r="J214" s="23">
        <f>IF(A214="","",SUMIFS(지출_금액,지출_번호,A214,지출_확인,""))</f>
        <v/>
      </c>
      <c r="K214" s="23">
        <f>IF(OR(A214="",NOT(ISNUMBER(G214)),J214=0),"",G214-J214)</f>
        <v/>
      </c>
      <c r="L214" s="20" t="n">
        <v>46083</v>
      </c>
      <c r="M214" s="20" t="n">
        <v>46091</v>
      </c>
      <c r="N214" s="21" t="inlineStr">
        <is>
          <t>완료</t>
        </is>
      </c>
      <c r="O214" s="21" t="inlineStr">
        <is>
          <t>박 팀장</t>
        </is>
      </c>
      <c r="P214" s="21" t="inlineStr">
        <is>
          <t>블로그 보고 연락</t>
        </is>
      </c>
      <c r="Q214" s="25">
        <f>IF(A214="","",IF(AND(C214="",E214=""),"고객이나 현장을 적어 주세요",IF(NOT(ISNUMBER(B214)),"접수일을 확인하세요",IF(AND(D214&lt;&gt;"",OR(LEN(D214)&lt;12,LEN(D214)&gt;13,ISERROR(--SUBSTITUTE(D214,"-","")),LEN(SUBSTITUTE(D214,"-",""))&lt;9)),"연락처를 010-0000-0000으로",IF(AND(G214&lt;&gt;"",OR(NOT(ISNUMBER(G214)),N(G214)&lt;0)),"계약 금액을 숫자로",IF(ISNA(MATCH(N214,목록_지금상태,0)),"상태를 목록에서 골라 주세요",IF(AND(OR(N214="계약",N214="공사 중",N214="완료",N214="A/S"),NOT(ISNUMBER(G214))),"계약 금액이 비었어요",IF(AND(ISNUMBER(L214),ISNUMBER(M214),M214&lt;L214),"완공이 착공보다 빨라요",IF(AND(ISNUMBER(G214),H214&gt;G214),"받은 돈이 계약보다 많아요",IF(AND(D214&lt;&gt;"",COUNTIF($D$6:$D$505,D214)&gt;1,COUNTIFS($D$6:$D$505,D214,$E$6:$E$505,E214)&gt;1),"같은 현장이 또 있어요",""))))))))))</f>
        <v/>
      </c>
      <c r="S214">
        <f>IF(A214="","",C214&amp;" "&amp;D214&amp;" "&amp;SUBSTITUTE(D214,"-","")&amp;" "&amp;E214&amp;" "&amp;F214&amp;" "&amp;P214)</f>
        <v/>
      </c>
      <c r="T214">
        <f>IF(OR(A214="",Q214&lt;&gt;"",I214="",N214="상담",N214="견적 보냄",N214="취소"),-1,IF(OR(N214="완료",N214="A/S"),1E+10,0)+N(I214)+ROW()/1E+4)</f>
        <v/>
      </c>
      <c r="U214">
        <f>IF(OR(찾기!$B$3="",A214=""),"",IF(ISNUMBER(SEARCH(TRIM(찾기!$B$3),S214)),ROW(),""))</f>
        <v/>
      </c>
    </row>
    <row r="215">
      <c r="A215" s="19">
        <f>IF(COUNTA(B215:G215,L215:P215)=0,"",ROW()-5)</f>
        <v/>
      </c>
      <c r="B215" s="20" t="n">
        <v>46077</v>
      </c>
      <c r="C215" s="21" t="inlineStr">
        <is>
          <t>임보람</t>
        </is>
      </c>
      <c r="D215" s="21" t="inlineStr">
        <is>
          <t>010-9704-8494</t>
        </is>
      </c>
      <c r="E215" s="21" t="inlineStr">
        <is>
          <t>보람동 푸른마을 5단지 114동</t>
        </is>
      </c>
      <c r="F215" s="21" t="inlineStr">
        <is>
          <t>주방</t>
        </is>
      </c>
      <c r="G215" s="22" t="n">
        <v>10520000</v>
      </c>
      <c r="H215" s="23">
        <f>IF(A215="","",SUMIFS(입금_금액,입금_번호,A215,입금_확인,""))</f>
        <v/>
      </c>
      <c r="I215" s="24">
        <f>IF(OR(A215="",NOT(ISNUMBER(G215)),N215="취소"),"",G215-H215)</f>
        <v/>
      </c>
      <c r="J215" s="23">
        <f>IF(A215="","",SUMIFS(지출_금액,지출_번호,A215,지출_확인,""))</f>
        <v/>
      </c>
      <c r="K215" s="23">
        <f>IF(OR(A215="",NOT(ISNUMBER(G215)),J215=0),"",G215-J215)</f>
        <v/>
      </c>
      <c r="L215" s="20" t="n">
        <v>46106</v>
      </c>
      <c r="M215" s="20" t="n">
        <v>46114</v>
      </c>
      <c r="N215" s="21" t="inlineStr">
        <is>
          <t>완료</t>
        </is>
      </c>
      <c r="O215" s="21" t="inlineStr">
        <is>
          <t>대표</t>
        </is>
      </c>
      <c r="P215" s="21" t="inlineStr">
        <is>
          <t>블로그 보고 연락</t>
        </is>
      </c>
      <c r="Q215" s="25">
        <f>IF(A215="","",IF(AND(C215="",E215=""),"고객이나 현장을 적어 주세요",IF(NOT(ISNUMBER(B215)),"접수일을 확인하세요",IF(AND(D215&lt;&gt;"",OR(LEN(D215)&lt;12,LEN(D215)&gt;13,ISERROR(--SUBSTITUTE(D215,"-","")),LEN(SUBSTITUTE(D215,"-",""))&lt;9)),"연락처를 010-0000-0000으로",IF(AND(G215&lt;&gt;"",OR(NOT(ISNUMBER(G215)),N(G215)&lt;0)),"계약 금액을 숫자로",IF(ISNA(MATCH(N215,목록_지금상태,0)),"상태를 목록에서 골라 주세요",IF(AND(OR(N215="계약",N215="공사 중",N215="완료",N215="A/S"),NOT(ISNUMBER(G215))),"계약 금액이 비었어요",IF(AND(ISNUMBER(L215),ISNUMBER(M215),M215&lt;L215),"완공이 착공보다 빨라요",IF(AND(ISNUMBER(G215),H215&gt;G215),"받은 돈이 계약보다 많아요",IF(AND(D215&lt;&gt;"",COUNTIF($D$6:$D$505,D215)&gt;1,COUNTIFS($D$6:$D$505,D215,$E$6:$E$505,E215)&gt;1),"같은 현장이 또 있어요",""))))))))))</f>
        <v/>
      </c>
      <c r="S215">
        <f>IF(A215="","",C215&amp;" "&amp;D215&amp;" "&amp;SUBSTITUTE(D215,"-","")&amp;" "&amp;E215&amp;" "&amp;F215&amp;" "&amp;P215)</f>
        <v/>
      </c>
      <c r="T215">
        <f>IF(OR(A215="",Q215&lt;&gt;"",I215="",N215="상담",N215="견적 보냄",N215="취소"),-1,IF(OR(N215="완료",N215="A/S"),1E+10,0)+N(I215)+ROW()/1E+4)</f>
        <v/>
      </c>
      <c r="U215">
        <f>IF(OR(찾기!$B$3="",A215=""),"",IF(ISNUMBER(SEARCH(TRIM(찾기!$B$3),S215)),ROW(),""))</f>
        <v/>
      </c>
    </row>
    <row r="216">
      <c r="A216" s="19">
        <f>IF(COUNTA(B216:G216,L216:P216)=0,"",ROW()-5)</f>
        <v/>
      </c>
      <c r="B216" s="20" t="n">
        <v>46078</v>
      </c>
      <c r="C216" s="21" t="inlineStr">
        <is>
          <t>이미경</t>
        </is>
      </c>
      <c r="D216" s="21" t="inlineStr">
        <is>
          <t>010-3943-6505</t>
        </is>
      </c>
      <c r="E216" s="21" t="inlineStr">
        <is>
          <t>보람동 푸른마을 5단지 106동</t>
        </is>
      </c>
      <c r="F216" s="21" t="inlineStr">
        <is>
          <t>욕실</t>
        </is>
      </c>
      <c r="G216" s="22" t="n">
        <v>4100000</v>
      </c>
      <c r="H216" s="23">
        <f>IF(A216="","",SUMIFS(입금_금액,입금_번호,A216,입금_확인,""))</f>
        <v/>
      </c>
      <c r="I216" s="24">
        <f>IF(OR(A216="",NOT(ISNUMBER(G216)),N216="취소"),"",G216-H216)</f>
        <v/>
      </c>
      <c r="J216" s="23">
        <f>IF(A216="","",SUMIFS(지출_금액,지출_번호,A216,지출_확인,""))</f>
        <v/>
      </c>
      <c r="K216" s="23">
        <f>IF(OR(A216="",NOT(ISNUMBER(G216)),J216=0),"",G216-J216)</f>
        <v/>
      </c>
      <c r="L216" s="20" t="n">
        <v>46095</v>
      </c>
      <c r="M216" s="20" t="n">
        <v>46100</v>
      </c>
      <c r="N216" s="21" t="inlineStr">
        <is>
          <t>완료</t>
        </is>
      </c>
      <c r="O216" s="21" t="inlineStr">
        <is>
          <t>김 실장</t>
        </is>
      </c>
      <c r="P216" s="21" t="n"/>
      <c r="Q216" s="25">
        <f>IF(A216="","",IF(AND(C216="",E216=""),"고객이나 현장을 적어 주세요",IF(NOT(ISNUMBER(B216)),"접수일을 확인하세요",IF(AND(D216&lt;&gt;"",OR(LEN(D216)&lt;12,LEN(D216)&gt;13,ISERROR(--SUBSTITUTE(D216,"-","")),LEN(SUBSTITUTE(D216,"-",""))&lt;9)),"연락처를 010-0000-0000으로",IF(AND(G216&lt;&gt;"",OR(NOT(ISNUMBER(G216)),N(G216)&lt;0)),"계약 금액을 숫자로",IF(ISNA(MATCH(N216,목록_지금상태,0)),"상태를 목록에서 골라 주세요",IF(AND(OR(N216="계약",N216="공사 중",N216="완료",N216="A/S"),NOT(ISNUMBER(G216))),"계약 금액이 비었어요",IF(AND(ISNUMBER(L216),ISNUMBER(M216),M216&lt;L216),"완공이 착공보다 빨라요",IF(AND(ISNUMBER(G216),H216&gt;G216),"받은 돈이 계약보다 많아요",IF(AND(D216&lt;&gt;"",COUNTIF($D$6:$D$505,D216)&gt;1,COUNTIFS($D$6:$D$505,D216,$E$6:$E$505,E216)&gt;1),"같은 현장이 또 있어요",""))))))))))</f>
        <v/>
      </c>
      <c r="S216">
        <f>IF(A216="","",C216&amp;" "&amp;D216&amp;" "&amp;SUBSTITUTE(D216,"-","")&amp;" "&amp;E216&amp;" "&amp;F216&amp;" "&amp;P216)</f>
        <v/>
      </c>
      <c r="T216">
        <f>IF(OR(A216="",Q216&lt;&gt;"",I216="",N216="상담",N216="견적 보냄",N216="취소"),-1,IF(OR(N216="완료",N216="A/S"),1E+10,0)+N(I216)+ROW()/1E+4)</f>
        <v/>
      </c>
      <c r="U216">
        <f>IF(OR(찾기!$B$3="",A216=""),"",IF(ISNUMBER(SEARCH(TRIM(찾기!$B$3),S216)),ROW(),""))</f>
        <v/>
      </c>
    </row>
    <row r="217">
      <c r="A217" s="19">
        <f>IF(COUNTA(B217:G217,L217:P217)=0,"",ROW()-5)</f>
        <v/>
      </c>
      <c r="B217" s="20" t="n">
        <v>46081</v>
      </c>
      <c r="C217" s="21" t="inlineStr">
        <is>
          <t>류혜원</t>
        </is>
      </c>
      <c r="D217" s="21" t="inlineStr">
        <is>
          <t>010-6091-0311</t>
        </is>
      </c>
      <c r="E217" s="21" t="inlineStr">
        <is>
          <t>다정동 새봄빌라 101동</t>
        </is>
      </c>
      <c r="F217" s="21" t="inlineStr">
        <is>
          <t>부분 수리</t>
        </is>
      </c>
      <c r="G217" s="22" t="n">
        <v>1600000</v>
      </c>
      <c r="H217" s="23">
        <f>IF(A217="","",SUMIFS(입금_금액,입금_번호,A217,입금_확인,""))</f>
        <v/>
      </c>
      <c r="I217" s="24">
        <f>IF(OR(A217="",NOT(ISNUMBER(G217)),N217="취소"),"",G217-H217)</f>
        <v/>
      </c>
      <c r="J217" s="23">
        <f>IF(A217="","",SUMIFS(지출_금액,지출_번호,A217,지출_확인,""))</f>
        <v/>
      </c>
      <c r="K217" s="23">
        <f>IF(OR(A217="",NOT(ISNUMBER(G217)),J217=0),"",G217-J217)</f>
        <v/>
      </c>
      <c r="L217" s="20" t="n">
        <v>46101</v>
      </c>
      <c r="M217" s="20" t="n">
        <v>46103</v>
      </c>
      <c r="N217" s="21" t="inlineStr">
        <is>
          <t>완료</t>
        </is>
      </c>
      <c r="O217" s="21" t="inlineStr">
        <is>
          <t>대표</t>
        </is>
      </c>
      <c r="P217" s="21" t="inlineStr">
        <is>
          <t>지인 소개</t>
        </is>
      </c>
      <c r="Q217" s="25">
        <f>IF(A217="","",IF(AND(C217="",E217=""),"고객이나 현장을 적어 주세요",IF(NOT(ISNUMBER(B217)),"접수일을 확인하세요",IF(AND(D217&lt;&gt;"",OR(LEN(D217)&lt;12,LEN(D217)&gt;13,ISERROR(--SUBSTITUTE(D217,"-","")),LEN(SUBSTITUTE(D217,"-",""))&lt;9)),"연락처를 010-0000-0000으로",IF(AND(G217&lt;&gt;"",OR(NOT(ISNUMBER(G217)),N(G217)&lt;0)),"계약 금액을 숫자로",IF(ISNA(MATCH(N217,목록_지금상태,0)),"상태를 목록에서 골라 주세요",IF(AND(OR(N217="계약",N217="공사 중",N217="완료",N217="A/S"),NOT(ISNUMBER(G217))),"계약 금액이 비었어요",IF(AND(ISNUMBER(L217),ISNUMBER(M217),M217&lt;L217),"완공이 착공보다 빨라요",IF(AND(ISNUMBER(G217),H217&gt;G217),"받은 돈이 계약보다 많아요",IF(AND(D217&lt;&gt;"",COUNTIF($D$6:$D$505,D217)&gt;1,COUNTIFS($D$6:$D$505,D217,$E$6:$E$505,E217)&gt;1),"같은 현장이 또 있어요",""))))))))))</f>
        <v/>
      </c>
      <c r="S217">
        <f>IF(A217="","",C217&amp;" "&amp;D217&amp;" "&amp;SUBSTITUTE(D217,"-","")&amp;" "&amp;E217&amp;" "&amp;F217&amp;" "&amp;P217)</f>
        <v/>
      </c>
      <c r="T217">
        <f>IF(OR(A217="",Q217&lt;&gt;"",I217="",N217="상담",N217="견적 보냄",N217="취소"),-1,IF(OR(N217="완료",N217="A/S"),1E+10,0)+N(I217)+ROW()/1E+4)</f>
        <v/>
      </c>
      <c r="U217">
        <f>IF(OR(찾기!$B$3="",A217=""),"",IF(ISNUMBER(SEARCH(TRIM(찾기!$B$3),S217)),ROW(),""))</f>
        <v/>
      </c>
    </row>
    <row r="218">
      <c r="A218" s="19">
        <f>IF(COUNTA(B218:G218,L218:P218)=0,"",ROW()-5)</f>
        <v/>
      </c>
      <c r="B218" s="20" t="n">
        <v>46082</v>
      </c>
      <c r="C218" s="21" t="inlineStr">
        <is>
          <t>서성민</t>
        </is>
      </c>
      <c r="D218" s="21" t="inlineStr">
        <is>
          <t>010-2727-6082</t>
        </is>
      </c>
      <c r="E218" s="21" t="inlineStr">
        <is>
          <t>한솔동 푸른마을 5단지 105동</t>
        </is>
      </c>
      <c r="F218" s="21" t="inlineStr">
        <is>
          <t>부분 수리</t>
        </is>
      </c>
      <c r="G218" s="22" t="n">
        <v>1070000</v>
      </c>
      <c r="H218" s="23">
        <f>IF(A218="","",SUMIFS(입금_금액,입금_번호,A218,입금_확인,""))</f>
        <v/>
      </c>
      <c r="I218" s="24">
        <f>IF(OR(A218="",NOT(ISNUMBER(G218)),N218="취소"),"",G218-H218)</f>
        <v/>
      </c>
      <c r="J218" s="23">
        <f>IF(A218="","",SUMIFS(지출_금액,지출_번호,A218,지출_확인,""))</f>
        <v/>
      </c>
      <c r="K218" s="23">
        <f>IF(OR(A218="",NOT(ISNUMBER(G218)),J218=0),"",G218-J218)</f>
        <v/>
      </c>
      <c r="L218" s="20" t="n">
        <v>46093</v>
      </c>
      <c r="M218" s="20" t="n">
        <v>46095</v>
      </c>
      <c r="N218" s="21" t="inlineStr">
        <is>
          <t>완료</t>
        </is>
      </c>
      <c r="O218" s="21" t="inlineStr">
        <is>
          <t>대표</t>
        </is>
      </c>
      <c r="P218" s="21" t="inlineStr">
        <is>
          <t>강아지 있음</t>
        </is>
      </c>
      <c r="Q218" s="25">
        <f>IF(A218="","",IF(AND(C218="",E218=""),"고객이나 현장을 적어 주세요",IF(NOT(ISNUMBER(B218)),"접수일을 확인하세요",IF(AND(D218&lt;&gt;"",OR(LEN(D218)&lt;12,LEN(D218)&gt;13,ISERROR(--SUBSTITUTE(D218,"-","")),LEN(SUBSTITUTE(D218,"-",""))&lt;9)),"연락처를 010-0000-0000으로",IF(AND(G218&lt;&gt;"",OR(NOT(ISNUMBER(G218)),N(G218)&lt;0)),"계약 금액을 숫자로",IF(ISNA(MATCH(N218,목록_지금상태,0)),"상태를 목록에서 골라 주세요",IF(AND(OR(N218="계약",N218="공사 중",N218="완료",N218="A/S"),NOT(ISNUMBER(G218))),"계약 금액이 비었어요",IF(AND(ISNUMBER(L218),ISNUMBER(M218),M218&lt;L218),"완공이 착공보다 빨라요",IF(AND(ISNUMBER(G218),H218&gt;G218),"받은 돈이 계약보다 많아요",IF(AND(D218&lt;&gt;"",COUNTIF($D$6:$D$505,D218)&gt;1,COUNTIFS($D$6:$D$505,D218,$E$6:$E$505,E218)&gt;1),"같은 현장이 또 있어요",""))))))))))</f>
        <v/>
      </c>
      <c r="S218">
        <f>IF(A218="","",C218&amp;" "&amp;D218&amp;" "&amp;SUBSTITUTE(D218,"-","")&amp;" "&amp;E218&amp;" "&amp;F218&amp;" "&amp;P218)</f>
        <v/>
      </c>
      <c r="T218">
        <f>IF(OR(A218="",Q218&lt;&gt;"",I218="",N218="상담",N218="견적 보냄",N218="취소"),-1,IF(OR(N218="완료",N218="A/S"),1E+10,0)+N(I218)+ROW()/1E+4)</f>
        <v/>
      </c>
      <c r="U218">
        <f>IF(OR(찾기!$B$3="",A218=""),"",IF(ISNUMBER(SEARCH(TRIM(찾기!$B$3),S218)),ROW(),""))</f>
        <v/>
      </c>
    </row>
    <row r="219">
      <c r="A219" s="19">
        <f>IF(COUNTA(B219:G219,L219:P219)=0,"",ROW()-5)</f>
        <v/>
      </c>
      <c r="B219" s="20" t="n">
        <v>46083</v>
      </c>
      <c r="C219" s="21" t="inlineStr">
        <is>
          <t>임혜원</t>
        </is>
      </c>
      <c r="D219" s="21" t="inlineStr">
        <is>
          <t>010-7905-5739</t>
        </is>
      </c>
      <c r="E219" s="21" t="inlineStr">
        <is>
          <t>가람동 누리타운 108동</t>
        </is>
      </c>
      <c r="F219" s="21" t="inlineStr">
        <is>
          <t>부분 수리</t>
        </is>
      </c>
      <c r="G219" s="22" t="n">
        <v>1480000</v>
      </c>
      <c r="H219" s="23">
        <f>IF(A219="","",SUMIFS(입금_금액,입금_번호,A219,입금_확인,""))</f>
        <v/>
      </c>
      <c r="I219" s="24">
        <f>IF(OR(A219="",NOT(ISNUMBER(G219)),N219="취소"),"",G219-H219)</f>
        <v/>
      </c>
      <c r="J219" s="23">
        <f>IF(A219="","",SUMIFS(지출_금액,지출_번호,A219,지출_확인,""))</f>
        <v/>
      </c>
      <c r="K219" s="23">
        <f>IF(OR(A219="",NOT(ISNUMBER(G219)),J219=0),"",G219-J219)</f>
        <v/>
      </c>
      <c r="L219" s="20" t="n">
        <v>46112</v>
      </c>
      <c r="M219" s="20" t="n">
        <v>46113</v>
      </c>
      <c r="N219" s="21" t="inlineStr">
        <is>
          <t>완료</t>
        </is>
      </c>
      <c r="O219" s="21" t="inlineStr">
        <is>
          <t>박 팀장</t>
        </is>
      </c>
      <c r="P219" s="21" t="n"/>
      <c r="Q219" s="25">
        <f>IF(A219="","",IF(AND(C219="",E219=""),"고객이나 현장을 적어 주세요",IF(NOT(ISNUMBER(B219)),"접수일을 확인하세요",IF(AND(D219&lt;&gt;"",OR(LEN(D219)&lt;12,LEN(D219)&gt;13,ISERROR(--SUBSTITUTE(D219,"-","")),LEN(SUBSTITUTE(D219,"-",""))&lt;9)),"연락처를 010-0000-0000으로",IF(AND(G219&lt;&gt;"",OR(NOT(ISNUMBER(G219)),N(G219)&lt;0)),"계약 금액을 숫자로",IF(ISNA(MATCH(N219,목록_지금상태,0)),"상태를 목록에서 골라 주세요",IF(AND(OR(N219="계약",N219="공사 중",N219="완료",N219="A/S"),NOT(ISNUMBER(G219))),"계약 금액이 비었어요",IF(AND(ISNUMBER(L219),ISNUMBER(M219),M219&lt;L219),"완공이 착공보다 빨라요",IF(AND(ISNUMBER(G219),H219&gt;G219),"받은 돈이 계약보다 많아요",IF(AND(D219&lt;&gt;"",COUNTIF($D$6:$D$505,D219)&gt;1,COUNTIFS($D$6:$D$505,D219,$E$6:$E$505,E219)&gt;1),"같은 현장이 또 있어요",""))))))))))</f>
        <v/>
      </c>
      <c r="S219">
        <f>IF(A219="","",C219&amp;" "&amp;D219&amp;" "&amp;SUBSTITUTE(D219,"-","")&amp;" "&amp;E219&amp;" "&amp;F219&amp;" "&amp;P219)</f>
        <v/>
      </c>
      <c r="T219">
        <f>IF(OR(A219="",Q219&lt;&gt;"",I219="",N219="상담",N219="견적 보냄",N219="취소"),-1,IF(OR(N219="완료",N219="A/S"),1E+10,0)+N(I219)+ROW()/1E+4)</f>
        <v/>
      </c>
      <c r="U219">
        <f>IF(OR(찾기!$B$3="",A219=""),"",IF(ISNUMBER(SEARCH(TRIM(찾기!$B$3),S219)),ROW(),""))</f>
        <v/>
      </c>
    </row>
    <row r="220">
      <c r="A220" s="19">
        <f>IF(COUNTA(B220:G220,L220:P220)=0,"",ROW()-5)</f>
        <v/>
      </c>
      <c r="B220" s="20" t="n">
        <v>46084</v>
      </c>
      <c r="C220" s="21" t="inlineStr">
        <is>
          <t>김태호</t>
        </is>
      </c>
      <c r="D220" s="21" t="inlineStr">
        <is>
          <t>010-2544-1385</t>
        </is>
      </c>
      <c r="E220" s="21" t="inlineStr">
        <is>
          <t>새롬동 한빛아파트 112동</t>
        </is>
      </c>
      <c r="F220" s="21" t="inlineStr">
        <is>
          <t>주방</t>
        </is>
      </c>
      <c r="G220" s="22" t="n">
        <v>9990000</v>
      </c>
      <c r="H220" s="23">
        <f>IF(A220="","",SUMIFS(입금_금액,입금_번호,A220,입금_확인,""))</f>
        <v/>
      </c>
      <c r="I220" s="24">
        <f>IF(OR(A220="",NOT(ISNUMBER(G220)),N220="취소"),"",G220-H220)</f>
        <v/>
      </c>
      <c r="J220" s="23">
        <f>IF(A220="","",SUMIFS(지출_금액,지출_번호,A220,지출_확인,""))</f>
        <v/>
      </c>
      <c r="K220" s="23">
        <f>IF(OR(A220="",NOT(ISNUMBER(G220)),J220=0),"",G220-J220)</f>
        <v/>
      </c>
      <c r="L220" s="20" t="n">
        <v>46113</v>
      </c>
      <c r="M220" s="20" t="n">
        <v>46120</v>
      </c>
      <c r="N220" s="21" t="inlineStr">
        <is>
          <t>완료</t>
        </is>
      </c>
      <c r="O220" s="21" t="inlineStr">
        <is>
          <t>대표</t>
        </is>
      </c>
      <c r="P220" s="21" t="inlineStr">
        <is>
          <t>주차 어려움</t>
        </is>
      </c>
      <c r="Q220" s="25">
        <f>IF(A220="","",IF(AND(C220="",E220=""),"고객이나 현장을 적어 주세요",IF(NOT(ISNUMBER(B220)),"접수일을 확인하세요",IF(AND(D220&lt;&gt;"",OR(LEN(D220)&lt;12,LEN(D220)&gt;13,ISERROR(--SUBSTITUTE(D220,"-","")),LEN(SUBSTITUTE(D220,"-",""))&lt;9)),"연락처를 010-0000-0000으로",IF(AND(G220&lt;&gt;"",OR(NOT(ISNUMBER(G220)),N(G220)&lt;0)),"계약 금액을 숫자로",IF(ISNA(MATCH(N220,목록_지금상태,0)),"상태를 목록에서 골라 주세요",IF(AND(OR(N220="계약",N220="공사 중",N220="완료",N220="A/S"),NOT(ISNUMBER(G220))),"계약 금액이 비었어요",IF(AND(ISNUMBER(L220),ISNUMBER(M220),M220&lt;L220),"완공이 착공보다 빨라요",IF(AND(ISNUMBER(G220),H220&gt;G220),"받은 돈이 계약보다 많아요",IF(AND(D220&lt;&gt;"",COUNTIF($D$6:$D$505,D220)&gt;1,COUNTIFS($D$6:$D$505,D220,$E$6:$E$505,E220)&gt;1),"같은 현장이 또 있어요",""))))))))))</f>
        <v/>
      </c>
      <c r="S220">
        <f>IF(A220="","",C220&amp;" "&amp;D220&amp;" "&amp;SUBSTITUTE(D220,"-","")&amp;" "&amp;E220&amp;" "&amp;F220&amp;" "&amp;P220)</f>
        <v/>
      </c>
      <c r="T220">
        <f>IF(OR(A220="",Q220&lt;&gt;"",I220="",N220="상담",N220="견적 보냄",N220="취소"),-1,IF(OR(N220="완료",N220="A/S"),1E+10,0)+N(I220)+ROW()/1E+4)</f>
        <v/>
      </c>
      <c r="U220">
        <f>IF(OR(찾기!$B$3="",A220=""),"",IF(ISNUMBER(SEARCH(TRIM(찾기!$B$3),S220)),ROW(),""))</f>
        <v/>
      </c>
    </row>
    <row r="221">
      <c r="A221" s="19">
        <f>IF(COUNTA(B221:G221,L221:P221)=0,"",ROW()-5)</f>
        <v/>
      </c>
      <c r="B221" s="20" t="n">
        <v>46085</v>
      </c>
      <c r="C221" s="21" t="inlineStr">
        <is>
          <t>정성민</t>
        </is>
      </c>
      <c r="D221" s="21" t="inlineStr">
        <is>
          <t>010-9539-1740</t>
        </is>
      </c>
      <c r="E221" s="21" t="inlineStr">
        <is>
          <t>한솔동 솔내아파트 110동</t>
        </is>
      </c>
      <c r="F221" s="21" t="inlineStr">
        <is>
          <t>도배·장판</t>
        </is>
      </c>
      <c r="G221" s="22" t="n"/>
      <c r="H221" s="23">
        <f>IF(A221="","",SUMIFS(입금_금액,입금_번호,A221,입금_확인,""))</f>
        <v/>
      </c>
      <c r="I221" s="24">
        <f>IF(OR(A221="",NOT(ISNUMBER(G221)),N221="취소"),"",G221-H221)</f>
        <v/>
      </c>
      <c r="J221" s="23">
        <f>IF(A221="","",SUMIFS(지출_금액,지출_번호,A221,지출_확인,""))</f>
        <v/>
      </c>
      <c r="K221" s="23">
        <f>IF(OR(A221="",NOT(ISNUMBER(G221)),J221=0),"",G221-J221)</f>
        <v/>
      </c>
      <c r="L221" s="20" t="n"/>
      <c r="M221" s="20" t="n"/>
      <c r="N221" s="21" t="inlineStr">
        <is>
          <t>상담</t>
        </is>
      </c>
      <c r="O221" s="21" t="inlineStr">
        <is>
          <t>대표</t>
        </is>
      </c>
      <c r="P221" s="21" t="inlineStr">
        <is>
          <t>주차 어려움</t>
        </is>
      </c>
      <c r="Q221" s="25">
        <f>IF(A221="","",IF(AND(C221="",E221=""),"고객이나 현장을 적어 주세요",IF(NOT(ISNUMBER(B221)),"접수일을 확인하세요",IF(AND(D221&lt;&gt;"",OR(LEN(D221)&lt;12,LEN(D221)&gt;13,ISERROR(--SUBSTITUTE(D221,"-","")),LEN(SUBSTITUTE(D221,"-",""))&lt;9)),"연락처를 010-0000-0000으로",IF(AND(G221&lt;&gt;"",OR(NOT(ISNUMBER(G221)),N(G221)&lt;0)),"계약 금액을 숫자로",IF(ISNA(MATCH(N221,목록_지금상태,0)),"상태를 목록에서 골라 주세요",IF(AND(OR(N221="계약",N221="공사 중",N221="완료",N221="A/S"),NOT(ISNUMBER(G221))),"계약 금액이 비었어요",IF(AND(ISNUMBER(L221),ISNUMBER(M221),M221&lt;L221),"완공이 착공보다 빨라요",IF(AND(ISNUMBER(G221),H221&gt;G221),"받은 돈이 계약보다 많아요",IF(AND(D221&lt;&gt;"",COUNTIF($D$6:$D$505,D221)&gt;1,COUNTIFS($D$6:$D$505,D221,$E$6:$E$505,E221)&gt;1),"같은 현장이 또 있어요",""))))))))))</f>
        <v/>
      </c>
      <c r="S221">
        <f>IF(A221="","",C221&amp;" "&amp;D221&amp;" "&amp;SUBSTITUTE(D221,"-","")&amp;" "&amp;E221&amp;" "&amp;F221&amp;" "&amp;P221)</f>
        <v/>
      </c>
      <c r="T221">
        <f>IF(OR(A221="",Q221&lt;&gt;"",I221="",N221="상담",N221="견적 보냄",N221="취소"),-1,IF(OR(N221="완료",N221="A/S"),1E+10,0)+N(I221)+ROW()/1E+4)</f>
        <v/>
      </c>
      <c r="U221">
        <f>IF(OR(찾기!$B$3="",A221=""),"",IF(ISNUMBER(SEARCH(TRIM(찾기!$B$3),S221)),ROW(),""))</f>
        <v/>
      </c>
    </row>
    <row r="222">
      <c r="A222" s="19">
        <f>IF(COUNTA(B222:G222,L222:P222)=0,"",ROW()-5)</f>
        <v/>
      </c>
      <c r="B222" s="20" t="n">
        <v>46085</v>
      </c>
      <c r="C222" s="21" t="inlineStr">
        <is>
          <t>정지훈</t>
        </is>
      </c>
      <c r="D222" s="21" t="inlineStr">
        <is>
          <t>010-3451-7622</t>
        </is>
      </c>
      <c r="E222" s="21" t="inlineStr">
        <is>
          <t>가람동 한빛아파트 114동</t>
        </is>
      </c>
      <c r="F222" s="21" t="inlineStr">
        <is>
          <t>도배·장판</t>
        </is>
      </c>
      <c r="G222" s="22" t="n">
        <v>3620000</v>
      </c>
      <c r="H222" s="23">
        <f>IF(A222="","",SUMIFS(입금_금액,입금_번호,A222,입금_확인,""))</f>
        <v/>
      </c>
      <c r="I222" s="24">
        <f>IF(OR(A222="",NOT(ISNUMBER(G222)),N222="취소"),"",G222-H222)</f>
        <v/>
      </c>
      <c r="J222" s="23">
        <f>IF(A222="","",SUMIFS(지출_금액,지출_번호,A222,지출_확인,""))</f>
        <v/>
      </c>
      <c r="K222" s="23">
        <f>IF(OR(A222="",NOT(ISNUMBER(G222)),J222=0),"",G222-J222)</f>
        <v/>
      </c>
      <c r="L222" s="20" t="n">
        <v>46105</v>
      </c>
      <c r="M222" s="20" t="n">
        <v>46108</v>
      </c>
      <c r="N222" s="21" t="inlineStr">
        <is>
          <t>A/S</t>
        </is>
      </c>
      <c r="O222" s="21" t="inlineStr">
        <is>
          <t>박 팀장</t>
        </is>
      </c>
      <c r="P222" s="21" t="inlineStr">
        <is>
          <t>블로그 보고 연락</t>
        </is>
      </c>
      <c r="Q222" s="25">
        <f>IF(A222="","",IF(AND(C222="",E222=""),"고객이나 현장을 적어 주세요",IF(NOT(ISNUMBER(B222)),"접수일을 확인하세요",IF(AND(D222&lt;&gt;"",OR(LEN(D222)&lt;12,LEN(D222)&gt;13,ISERROR(--SUBSTITUTE(D222,"-","")),LEN(SUBSTITUTE(D222,"-",""))&lt;9)),"연락처를 010-0000-0000으로",IF(AND(G222&lt;&gt;"",OR(NOT(ISNUMBER(G222)),N(G222)&lt;0)),"계약 금액을 숫자로",IF(ISNA(MATCH(N222,목록_지금상태,0)),"상태를 목록에서 골라 주세요",IF(AND(OR(N222="계약",N222="공사 중",N222="완료",N222="A/S"),NOT(ISNUMBER(G222))),"계약 금액이 비었어요",IF(AND(ISNUMBER(L222),ISNUMBER(M222),M222&lt;L222),"완공이 착공보다 빨라요",IF(AND(ISNUMBER(G222),H222&gt;G222),"받은 돈이 계약보다 많아요",IF(AND(D222&lt;&gt;"",COUNTIF($D$6:$D$505,D222)&gt;1,COUNTIFS($D$6:$D$505,D222,$E$6:$E$505,E222)&gt;1),"같은 현장이 또 있어요",""))))))))))</f>
        <v/>
      </c>
      <c r="S222">
        <f>IF(A222="","",C222&amp;" "&amp;D222&amp;" "&amp;SUBSTITUTE(D222,"-","")&amp;" "&amp;E222&amp;" "&amp;F222&amp;" "&amp;P222)</f>
        <v/>
      </c>
      <c r="T222">
        <f>IF(OR(A222="",Q222&lt;&gt;"",I222="",N222="상담",N222="견적 보냄",N222="취소"),-1,IF(OR(N222="완료",N222="A/S"),1E+10,0)+N(I222)+ROW()/1E+4)</f>
        <v/>
      </c>
      <c r="U222">
        <f>IF(OR(찾기!$B$3="",A222=""),"",IF(ISNUMBER(SEARCH(TRIM(찾기!$B$3),S222)),ROW(),""))</f>
        <v/>
      </c>
    </row>
    <row r="223">
      <c r="A223" s="19">
        <f>IF(COUNTA(B223:G223,L223:P223)=0,"",ROW()-5)</f>
        <v/>
      </c>
      <c r="B223" s="20" t="n">
        <v>46088</v>
      </c>
      <c r="C223" s="21" t="inlineStr">
        <is>
          <t>한하늘</t>
        </is>
      </c>
      <c r="D223" s="21" t="inlineStr">
        <is>
          <t>010-5844-0710</t>
        </is>
      </c>
      <c r="E223" s="21" t="inlineStr">
        <is>
          <t>다정동 푸른마을 5단지 106동</t>
        </is>
      </c>
      <c r="F223" s="21" t="inlineStr">
        <is>
          <t>욕실</t>
        </is>
      </c>
      <c r="G223" s="22" t="n"/>
      <c r="H223" s="23">
        <f>IF(A223="","",SUMIFS(입금_금액,입금_번호,A223,입금_확인,""))</f>
        <v/>
      </c>
      <c r="I223" s="24">
        <f>IF(OR(A223="",NOT(ISNUMBER(G223)),N223="취소"),"",G223-H223)</f>
        <v/>
      </c>
      <c r="J223" s="23">
        <f>IF(A223="","",SUMIFS(지출_금액,지출_번호,A223,지출_확인,""))</f>
        <v/>
      </c>
      <c r="K223" s="23">
        <f>IF(OR(A223="",NOT(ISNUMBER(G223)),J223=0),"",G223-J223)</f>
        <v/>
      </c>
      <c r="L223" s="20" t="n"/>
      <c r="M223" s="20" t="n"/>
      <c r="N223" s="21" t="inlineStr">
        <is>
          <t>상담</t>
        </is>
      </c>
      <c r="O223" s="21" t="inlineStr">
        <is>
          <t>대표</t>
        </is>
      </c>
      <c r="P223" s="21" t="n"/>
      <c r="Q223" s="25">
        <f>IF(A223="","",IF(AND(C223="",E223=""),"고객이나 현장을 적어 주세요",IF(NOT(ISNUMBER(B223)),"접수일을 확인하세요",IF(AND(D223&lt;&gt;"",OR(LEN(D223)&lt;12,LEN(D223)&gt;13,ISERROR(--SUBSTITUTE(D223,"-","")),LEN(SUBSTITUTE(D223,"-",""))&lt;9)),"연락처를 010-0000-0000으로",IF(AND(G223&lt;&gt;"",OR(NOT(ISNUMBER(G223)),N(G223)&lt;0)),"계약 금액을 숫자로",IF(ISNA(MATCH(N223,목록_지금상태,0)),"상태를 목록에서 골라 주세요",IF(AND(OR(N223="계약",N223="공사 중",N223="완료",N223="A/S"),NOT(ISNUMBER(G223))),"계약 금액이 비었어요",IF(AND(ISNUMBER(L223),ISNUMBER(M223),M223&lt;L223),"완공이 착공보다 빨라요",IF(AND(ISNUMBER(G223),H223&gt;G223),"받은 돈이 계약보다 많아요",IF(AND(D223&lt;&gt;"",COUNTIF($D$6:$D$505,D223)&gt;1,COUNTIFS($D$6:$D$505,D223,$E$6:$E$505,E223)&gt;1),"같은 현장이 또 있어요",""))))))))))</f>
        <v/>
      </c>
      <c r="S223">
        <f>IF(A223="","",C223&amp;" "&amp;D223&amp;" "&amp;SUBSTITUTE(D223,"-","")&amp;" "&amp;E223&amp;" "&amp;F223&amp;" "&amp;P223)</f>
        <v/>
      </c>
      <c r="T223">
        <f>IF(OR(A223="",Q223&lt;&gt;"",I223="",N223="상담",N223="견적 보냄",N223="취소"),-1,IF(OR(N223="완료",N223="A/S"),1E+10,0)+N(I223)+ROW()/1E+4)</f>
        <v/>
      </c>
      <c r="U223">
        <f>IF(OR(찾기!$B$3="",A223=""),"",IF(ISNUMBER(SEARCH(TRIM(찾기!$B$3),S223)),ROW(),""))</f>
        <v/>
      </c>
    </row>
    <row r="224">
      <c r="A224" s="19">
        <f>IF(COUNTA(B224:G224,L224:P224)=0,"",ROW()-5)</f>
        <v/>
      </c>
      <c r="B224" s="20" t="n">
        <v>46089</v>
      </c>
      <c r="C224" s="21" t="inlineStr">
        <is>
          <t>김상철</t>
        </is>
      </c>
      <c r="D224" s="21" t="inlineStr">
        <is>
          <t>010-7824-9491</t>
        </is>
      </c>
      <c r="E224" s="21" t="inlineStr">
        <is>
          <t>가람동 솔내아파트 112동</t>
        </is>
      </c>
      <c r="F224" s="21" t="inlineStr">
        <is>
          <t>도배·장판</t>
        </is>
      </c>
      <c r="G224" s="22" t="n">
        <v>3500000</v>
      </c>
      <c r="H224" s="23">
        <f>IF(A224="","",SUMIFS(입금_금액,입금_번호,A224,입금_확인,""))</f>
        <v/>
      </c>
      <c r="I224" s="24">
        <f>IF(OR(A224="",NOT(ISNUMBER(G224)),N224="취소"),"",G224-H224)</f>
        <v/>
      </c>
      <c r="J224" s="23">
        <f>IF(A224="","",SUMIFS(지출_금액,지출_번호,A224,지출_확인,""))</f>
        <v/>
      </c>
      <c r="K224" s="23">
        <f>IF(OR(A224="",NOT(ISNUMBER(G224)),J224=0),"",G224-J224)</f>
        <v/>
      </c>
      <c r="L224" s="20" t="n">
        <v>46109</v>
      </c>
      <c r="M224" s="20" t="n">
        <v>46113</v>
      </c>
      <c r="N224" s="21" t="inlineStr">
        <is>
          <t>완료</t>
        </is>
      </c>
      <c r="O224" s="21" t="inlineStr">
        <is>
          <t>박 팀장</t>
        </is>
      </c>
      <c r="P224" s="21" t="inlineStr">
        <is>
          <t>오전 공사만 가능</t>
        </is>
      </c>
      <c r="Q224" s="25">
        <f>IF(A224="","",IF(AND(C224="",E224=""),"고객이나 현장을 적어 주세요",IF(NOT(ISNUMBER(B224)),"접수일을 확인하세요",IF(AND(D224&lt;&gt;"",OR(LEN(D224)&lt;12,LEN(D224)&gt;13,ISERROR(--SUBSTITUTE(D224,"-","")),LEN(SUBSTITUTE(D224,"-",""))&lt;9)),"연락처를 010-0000-0000으로",IF(AND(G224&lt;&gt;"",OR(NOT(ISNUMBER(G224)),N(G224)&lt;0)),"계약 금액을 숫자로",IF(ISNA(MATCH(N224,목록_지금상태,0)),"상태를 목록에서 골라 주세요",IF(AND(OR(N224="계약",N224="공사 중",N224="완료",N224="A/S"),NOT(ISNUMBER(G224))),"계약 금액이 비었어요",IF(AND(ISNUMBER(L224),ISNUMBER(M224),M224&lt;L224),"완공이 착공보다 빨라요",IF(AND(ISNUMBER(G224),H224&gt;G224),"받은 돈이 계약보다 많아요",IF(AND(D224&lt;&gt;"",COUNTIF($D$6:$D$505,D224)&gt;1,COUNTIFS($D$6:$D$505,D224,$E$6:$E$505,E224)&gt;1),"같은 현장이 또 있어요",""))))))))))</f>
        <v/>
      </c>
      <c r="S224">
        <f>IF(A224="","",C224&amp;" "&amp;D224&amp;" "&amp;SUBSTITUTE(D224,"-","")&amp;" "&amp;E224&amp;" "&amp;F224&amp;" "&amp;P224)</f>
        <v/>
      </c>
      <c r="T224">
        <f>IF(OR(A224="",Q224&lt;&gt;"",I224="",N224="상담",N224="견적 보냄",N224="취소"),-1,IF(OR(N224="완료",N224="A/S"),1E+10,0)+N(I224)+ROW()/1E+4)</f>
        <v/>
      </c>
      <c r="U224">
        <f>IF(OR(찾기!$B$3="",A224=""),"",IF(ISNUMBER(SEARCH(TRIM(찾기!$B$3),S224)),ROW(),""))</f>
        <v/>
      </c>
    </row>
    <row r="225">
      <c r="A225" s="19">
        <f>IF(COUNTA(B225:G225,L225:P225)=0,"",ROW()-5)</f>
        <v/>
      </c>
      <c r="B225" s="20" t="n">
        <v>46090</v>
      </c>
      <c r="C225" s="21" t="inlineStr">
        <is>
          <t>황태호</t>
        </is>
      </c>
      <c r="D225" s="21" t="inlineStr">
        <is>
          <t>010-8163-8197</t>
        </is>
      </c>
      <c r="E225" s="21" t="inlineStr">
        <is>
          <t>보람동 솔내아파트 113동</t>
        </is>
      </c>
      <c r="F225" s="21" t="inlineStr">
        <is>
          <t>주방</t>
        </is>
      </c>
      <c r="G225" s="22" t="n">
        <v>11600000</v>
      </c>
      <c r="H225" s="23">
        <f>IF(A225="","",SUMIFS(입금_금액,입금_번호,A225,입금_확인,""))</f>
        <v/>
      </c>
      <c r="I225" s="24">
        <f>IF(OR(A225="",NOT(ISNUMBER(G225)),N225="취소"),"",G225-H225)</f>
        <v/>
      </c>
      <c r="J225" s="23">
        <f>IF(A225="","",SUMIFS(지출_금액,지출_번호,A225,지출_확인,""))</f>
        <v/>
      </c>
      <c r="K225" s="23">
        <f>IF(OR(A225="",NOT(ISNUMBER(G225)),J225=0),"",G225-J225)</f>
        <v/>
      </c>
      <c r="L225" s="20" t="n">
        <v>46113</v>
      </c>
      <c r="M225" s="20" t="n">
        <v>46120</v>
      </c>
      <c r="N225" s="21" t="inlineStr">
        <is>
          <t>완료</t>
        </is>
      </c>
      <c r="O225" s="21" t="inlineStr">
        <is>
          <t>대표</t>
        </is>
      </c>
      <c r="P225" s="21" t="inlineStr">
        <is>
          <t>주차 어려움</t>
        </is>
      </c>
      <c r="Q225" s="25">
        <f>IF(A225="","",IF(AND(C225="",E225=""),"고객이나 현장을 적어 주세요",IF(NOT(ISNUMBER(B225)),"접수일을 확인하세요",IF(AND(D225&lt;&gt;"",OR(LEN(D225)&lt;12,LEN(D225)&gt;13,ISERROR(--SUBSTITUTE(D225,"-","")),LEN(SUBSTITUTE(D225,"-",""))&lt;9)),"연락처를 010-0000-0000으로",IF(AND(G225&lt;&gt;"",OR(NOT(ISNUMBER(G225)),N(G225)&lt;0)),"계약 금액을 숫자로",IF(ISNA(MATCH(N225,목록_지금상태,0)),"상태를 목록에서 골라 주세요",IF(AND(OR(N225="계약",N225="공사 중",N225="완료",N225="A/S"),NOT(ISNUMBER(G225))),"계약 금액이 비었어요",IF(AND(ISNUMBER(L225),ISNUMBER(M225),M225&lt;L225),"완공이 착공보다 빨라요",IF(AND(ISNUMBER(G225),H225&gt;G225),"받은 돈이 계약보다 많아요",IF(AND(D225&lt;&gt;"",COUNTIF($D$6:$D$505,D225)&gt;1,COUNTIFS($D$6:$D$505,D225,$E$6:$E$505,E225)&gt;1),"같은 현장이 또 있어요",""))))))))))</f>
        <v/>
      </c>
      <c r="S225">
        <f>IF(A225="","",C225&amp;" "&amp;D225&amp;" "&amp;SUBSTITUTE(D225,"-","")&amp;" "&amp;E225&amp;" "&amp;F225&amp;" "&amp;P225)</f>
        <v/>
      </c>
      <c r="T225">
        <f>IF(OR(A225="",Q225&lt;&gt;"",I225="",N225="상담",N225="견적 보냄",N225="취소"),-1,IF(OR(N225="완료",N225="A/S"),1E+10,0)+N(I225)+ROW()/1E+4)</f>
        <v/>
      </c>
      <c r="U225">
        <f>IF(OR(찾기!$B$3="",A225=""),"",IF(ISNUMBER(SEARCH(TRIM(찾기!$B$3),S225)),ROW(),""))</f>
        <v/>
      </c>
    </row>
    <row r="226">
      <c r="A226" s="19">
        <f>IF(COUNTA(B226:G226,L226:P226)=0,"",ROW()-5)</f>
        <v/>
      </c>
      <c r="B226" s="20" t="n">
        <v>46091</v>
      </c>
      <c r="C226" s="21" t="inlineStr">
        <is>
          <t>오하늘</t>
        </is>
      </c>
      <c r="D226" s="21" t="inlineStr">
        <is>
          <t>010-6849-0412</t>
        </is>
      </c>
      <c r="E226" s="21" t="inlineStr">
        <is>
          <t>새롬동 단독주택</t>
        </is>
      </c>
      <c r="F226" s="21" t="inlineStr">
        <is>
          <t>전체 리모델링</t>
        </is>
      </c>
      <c r="G226" s="22" t="n">
        <v>30460000</v>
      </c>
      <c r="H226" s="23">
        <f>IF(A226="","",SUMIFS(입금_금액,입금_번호,A226,입금_확인,""))</f>
        <v/>
      </c>
      <c r="I226" s="24">
        <f>IF(OR(A226="",NOT(ISNUMBER(G226)),N226="취소"),"",G226-H226)</f>
        <v/>
      </c>
      <c r="J226" s="23">
        <f>IF(A226="","",SUMIFS(지출_금액,지출_번호,A226,지출_확인,""))</f>
        <v/>
      </c>
      <c r="K226" s="23">
        <f>IF(OR(A226="",NOT(ISNUMBER(G226)),J226=0),"",G226-J226)</f>
        <v/>
      </c>
      <c r="L226" s="20" t="n">
        <v>46101</v>
      </c>
      <c r="M226" s="20" t="n">
        <v>46131</v>
      </c>
      <c r="N226" s="21" t="inlineStr">
        <is>
          <t>완료</t>
        </is>
      </c>
      <c r="O226" s="21" t="inlineStr">
        <is>
          <t>김 실장</t>
        </is>
      </c>
      <c r="P226" s="21" t="n"/>
      <c r="Q226" s="25">
        <f>IF(A226="","",IF(AND(C226="",E226=""),"고객이나 현장을 적어 주세요",IF(NOT(ISNUMBER(B226)),"접수일을 확인하세요",IF(AND(D226&lt;&gt;"",OR(LEN(D226)&lt;12,LEN(D226)&gt;13,ISERROR(--SUBSTITUTE(D226,"-","")),LEN(SUBSTITUTE(D226,"-",""))&lt;9)),"연락처를 010-0000-0000으로",IF(AND(G226&lt;&gt;"",OR(NOT(ISNUMBER(G226)),N(G226)&lt;0)),"계약 금액을 숫자로",IF(ISNA(MATCH(N226,목록_지금상태,0)),"상태를 목록에서 골라 주세요",IF(AND(OR(N226="계약",N226="공사 중",N226="완료",N226="A/S"),NOT(ISNUMBER(G226))),"계약 금액이 비었어요",IF(AND(ISNUMBER(L226),ISNUMBER(M226),M226&lt;L226),"완공이 착공보다 빨라요",IF(AND(ISNUMBER(G226),H226&gt;G226),"받은 돈이 계약보다 많아요",IF(AND(D226&lt;&gt;"",COUNTIF($D$6:$D$505,D226)&gt;1,COUNTIFS($D$6:$D$505,D226,$E$6:$E$505,E226)&gt;1),"같은 현장이 또 있어요",""))))))))))</f>
        <v/>
      </c>
      <c r="S226">
        <f>IF(A226="","",C226&amp;" "&amp;D226&amp;" "&amp;SUBSTITUTE(D226,"-","")&amp;" "&amp;E226&amp;" "&amp;F226&amp;" "&amp;P226)</f>
        <v/>
      </c>
      <c r="T226">
        <f>IF(OR(A226="",Q226&lt;&gt;"",I226="",N226="상담",N226="견적 보냄",N226="취소"),-1,IF(OR(N226="완료",N226="A/S"),1E+10,0)+N(I226)+ROW()/1E+4)</f>
        <v/>
      </c>
      <c r="U226">
        <f>IF(OR(찾기!$B$3="",A226=""),"",IF(ISNUMBER(SEARCH(TRIM(찾기!$B$3),S226)),ROW(),""))</f>
        <v/>
      </c>
    </row>
    <row r="227">
      <c r="A227" s="19">
        <f>IF(COUNTA(B227:G227,L227:P227)=0,"",ROW()-5)</f>
        <v/>
      </c>
      <c r="B227" s="20" t="n">
        <v>46093</v>
      </c>
      <c r="C227" s="21" t="inlineStr">
        <is>
          <t>이하늘</t>
        </is>
      </c>
      <c r="D227" s="21" t="inlineStr">
        <is>
          <t>010-9526-9338</t>
        </is>
      </c>
      <c r="E227" s="21" t="inlineStr">
        <is>
          <t>도담동 푸른마을 5단지 112동</t>
        </is>
      </c>
      <c r="F227" s="21" t="inlineStr">
        <is>
          <t>주방</t>
        </is>
      </c>
      <c r="G227" s="22" t="n">
        <v>6640000</v>
      </c>
      <c r="H227" s="23">
        <f>IF(A227="","",SUMIFS(입금_금액,입금_번호,A227,입금_확인,""))</f>
        <v/>
      </c>
      <c r="I227" s="24">
        <f>IF(OR(A227="",NOT(ISNUMBER(G227)),N227="취소"),"",G227-H227)</f>
        <v/>
      </c>
      <c r="J227" s="23">
        <f>IF(A227="","",SUMIFS(지출_금액,지출_번호,A227,지출_확인,""))</f>
        <v/>
      </c>
      <c r="K227" s="23">
        <f>IF(OR(A227="",NOT(ISNUMBER(G227)),J227=0),"",G227-J227)</f>
        <v/>
      </c>
      <c r="L227" s="20" t="n">
        <v>46117</v>
      </c>
      <c r="M227" s="20" t="n">
        <v>46126</v>
      </c>
      <c r="N227" s="21" t="inlineStr">
        <is>
          <t>완료</t>
        </is>
      </c>
      <c r="O227" s="21" t="inlineStr">
        <is>
          <t>박 팀장</t>
        </is>
      </c>
      <c r="P227" s="21" t="n"/>
      <c r="Q227" s="25">
        <f>IF(A227="","",IF(AND(C227="",E227=""),"고객이나 현장을 적어 주세요",IF(NOT(ISNUMBER(B227)),"접수일을 확인하세요",IF(AND(D227&lt;&gt;"",OR(LEN(D227)&lt;12,LEN(D227)&gt;13,ISERROR(--SUBSTITUTE(D227,"-","")),LEN(SUBSTITUTE(D227,"-",""))&lt;9)),"연락처를 010-0000-0000으로",IF(AND(G227&lt;&gt;"",OR(NOT(ISNUMBER(G227)),N(G227)&lt;0)),"계약 금액을 숫자로",IF(ISNA(MATCH(N227,목록_지금상태,0)),"상태를 목록에서 골라 주세요",IF(AND(OR(N227="계약",N227="공사 중",N227="완료",N227="A/S"),NOT(ISNUMBER(G227))),"계약 금액이 비었어요",IF(AND(ISNUMBER(L227),ISNUMBER(M227),M227&lt;L227),"완공이 착공보다 빨라요",IF(AND(ISNUMBER(G227),H227&gt;G227),"받은 돈이 계약보다 많아요",IF(AND(D227&lt;&gt;"",COUNTIF($D$6:$D$505,D227)&gt;1,COUNTIFS($D$6:$D$505,D227,$E$6:$E$505,E227)&gt;1),"같은 현장이 또 있어요",""))))))))))</f>
        <v/>
      </c>
      <c r="S227">
        <f>IF(A227="","",C227&amp;" "&amp;D227&amp;" "&amp;SUBSTITUTE(D227,"-","")&amp;" "&amp;E227&amp;" "&amp;F227&amp;" "&amp;P227)</f>
        <v/>
      </c>
      <c r="T227">
        <f>IF(OR(A227="",Q227&lt;&gt;"",I227="",N227="상담",N227="견적 보냄",N227="취소"),-1,IF(OR(N227="완료",N227="A/S"),1E+10,0)+N(I227)+ROW()/1E+4)</f>
        <v/>
      </c>
      <c r="U227">
        <f>IF(OR(찾기!$B$3="",A227=""),"",IF(ISNUMBER(SEARCH(TRIM(찾기!$B$3),S227)),ROW(),""))</f>
        <v/>
      </c>
    </row>
    <row r="228">
      <c r="A228" s="19">
        <f>IF(COUNTA(B228:G228,L228:P228)=0,"",ROW()-5)</f>
        <v/>
      </c>
      <c r="B228" s="20" t="n">
        <v>46095</v>
      </c>
      <c r="C228" s="21" t="inlineStr">
        <is>
          <t>안영희</t>
        </is>
      </c>
      <c r="D228" s="21" t="inlineStr">
        <is>
          <t>010-3756-0933</t>
        </is>
      </c>
      <c r="E228" s="21" t="inlineStr">
        <is>
          <t>가람동 한빛아파트 115동</t>
        </is>
      </c>
      <c r="F228" s="21" t="inlineStr">
        <is>
          <t>욕실</t>
        </is>
      </c>
      <c r="G228" s="22" t="n">
        <v>9220000</v>
      </c>
      <c r="H228" s="23">
        <f>IF(A228="","",SUMIFS(입금_금액,입금_번호,A228,입금_확인,""))</f>
        <v/>
      </c>
      <c r="I228" s="24">
        <f>IF(OR(A228="",NOT(ISNUMBER(G228)),N228="취소"),"",G228-H228)</f>
        <v/>
      </c>
      <c r="J228" s="23">
        <f>IF(A228="","",SUMIFS(지출_금액,지출_번호,A228,지출_확인,""))</f>
        <v/>
      </c>
      <c r="K228" s="23">
        <f>IF(OR(A228="",NOT(ISNUMBER(G228)),J228=0),"",G228-J228)</f>
        <v/>
      </c>
      <c r="L228" s="20" t="n">
        <v>46108</v>
      </c>
      <c r="M228" s="20" t="n">
        <v>46113</v>
      </c>
      <c r="N228" s="21" t="inlineStr">
        <is>
          <t>완료</t>
        </is>
      </c>
      <c r="O228" s="21" t="inlineStr">
        <is>
          <t>박 팀장</t>
        </is>
      </c>
      <c r="P228" s="21" t="inlineStr">
        <is>
          <t>강아지 있음</t>
        </is>
      </c>
      <c r="Q228" s="25">
        <f>IF(A228="","",IF(AND(C228="",E228=""),"고객이나 현장을 적어 주세요",IF(NOT(ISNUMBER(B228)),"접수일을 확인하세요",IF(AND(D228&lt;&gt;"",OR(LEN(D228)&lt;12,LEN(D228)&gt;13,ISERROR(--SUBSTITUTE(D228,"-","")),LEN(SUBSTITUTE(D228,"-",""))&lt;9)),"연락처를 010-0000-0000으로",IF(AND(G228&lt;&gt;"",OR(NOT(ISNUMBER(G228)),N(G228)&lt;0)),"계약 금액을 숫자로",IF(ISNA(MATCH(N228,목록_지금상태,0)),"상태를 목록에서 골라 주세요",IF(AND(OR(N228="계약",N228="공사 중",N228="완료",N228="A/S"),NOT(ISNUMBER(G228))),"계약 금액이 비었어요",IF(AND(ISNUMBER(L228),ISNUMBER(M228),M228&lt;L228),"완공이 착공보다 빨라요",IF(AND(ISNUMBER(G228),H228&gt;G228),"받은 돈이 계약보다 많아요",IF(AND(D228&lt;&gt;"",COUNTIF($D$6:$D$505,D228)&gt;1,COUNTIFS($D$6:$D$505,D228,$E$6:$E$505,E228)&gt;1),"같은 현장이 또 있어요",""))))))))))</f>
        <v/>
      </c>
      <c r="S228">
        <f>IF(A228="","",C228&amp;" "&amp;D228&amp;" "&amp;SUBSTITUTE(D228,"-","")&amp;" "&amp;E228&amp;" "&amp;F228&amp;" "&amp;P228)</f>
        <v/>
      </c>
      <c r="T228">
        <f>IF(OR(A228="",Q228&lt;&gt;"",I228="",N228="상담",N228="견적 보냄",N228="취소"),-1,IF(OR(N228="완료",N228="A/S"),1E+10,0)+N(I228)+ROW()/1E+4)</f>
        <v/>
      </c>
      <c r="U228">
        <f>IF(OR(찾기!$B$3="",A228=""),"",IF(ISNUMBER(SEARCH(TRIM(찾기!$B$3),S228)),ROW(),""))</f>
        <v/>
      </c>
    </row>
    <row r="229">
      <c r="A229" s="19">
        <f>IF(COUNTA(B229:G229,L229:P229)=0,"",ROW()-5)</f>
        <v/>
      </c>
      <c r="B229" s="20" t="n">
        <v>46097</v>
      </c>
      <c r="C229" s="21" t="inlineStr">
        <is>
          <t>이현우</t>
        </is>
      </c>
      <c r="D229" s="21" t="inlineStr">
        <is>
          <t>010-9566-8890</t>
        </is>
      </c>
      <c r="E229" s="21" t="inlineStr">
        <is>
          <t>도담동 숲길마을 3단지 111동</t>
        </is>
      </c>
      <c r="F229" s="21" t="inlineStr">
        <is>
          <t>도배·장판</t>
        </is>
      </c>
      <c r="G229" s="22" t="n"/>
      <c r="H229" s="23">
        <f>IF(A229="","",SUMIFS(입금_금액,입금_번호,A229,입금_확인,""))</f>
        <v/>
      </c>
      <c r="I229" s="24">
        <f>IF(OR(A229="",NOT(ISNUMBER(G229)),N229="취소"),"",G229-H229)</f>
        <v/>
      </c>
      <c r="J229" s="23">
        <f>IF(A229="","",SUMIFS(지출_금액,지출_번호,A229,지출_확인,""))</f>
        <v/>
      </c>
      <c r="K229" s="23">
        <f>IF(OR(A229="",NOT(ISNUMBER(G229)),J229=0),"",G229-J229)</f>
        <v/>
      </c>
      <c r="L229" s="20" t="n"/>
      <c r="M229" s="20" t="n"/>
      <c r="N229" s="21" t="inlineStr">
        <is>
          <t>취소</t>
        </is>
      </c>
      <c r="O229" s="21" t="inlineStr">
        <is>
          <t>대표</t>
        </is>
      </c>
      <c r="P229" s="21" t="inlineStr">
        <is>
          <t>재방문 손님</t>
        </is>
      </c>
      <c r="Q229" s="25">
        <f>IF(A229="","",IF(AND(C229="",E229=""),"고객이나 현장을 적어 주세요",IF(NOT(ISNUMBER(B229)),"접수일을 확인하세요",IF(AND(D229&lt;&gt;"",OR(LEN(D229)&lt;12,LEN(D229)&gt;13,ISERROR(--SUBSTITUTE(D229,"-","")),LEN(SUBSTITUTE(D229,"-",""))&lt;9)),"연락처를 010-0000-0000으로",IF(AND(G229&lt;&gt;"",OR(NOT(ISNUMBER(G229)),N(G229)&lt;0)),"계약 금액을 숫자로",IF(ISNA(MATCH(N229,목록_지금상태,0)),"상태를 목록에서 골라 주세요",IF(AND(OR(N229="계약",N229="공사 중",N229="완료",N229="A/S"),NOT(ISNUMBER(G229))),"계약 금액이 비었어요",IF(AND(ISNUMBER(L229),ISNUMBER(M229),M229&lt;L229),"완공이 착공보다 빨라요",IF(AND(ISNUMBER(G229),H229&gt;G229),"받은 돈이 계약보다 많아요",IF(AND(D229&lt;&gt;"",COUNTIF($D$6:$D$505,D229)&gt;1,COUNTIFS($D$6:$D$505,D229,$E$6:$E$505,E229)&gt;1),"같은 현장이 또 있어요",""))))))))))</f>
        <v/>
      </c>
      <c r="S229">
        <f>IF(A229="","",C229&amp;" "&amp;D229&amp;" "&amp;SUBSTITUTE(D229,"-","")&amp;" "&amp;E229&amp;" "&amp;F229&amp;" "&amp;P229)</f>
        <v/>
      </c>
      <c r="T229">
        <f>IF(OR(A229="",Q229&lt;&gt;"",I229="",N229="상담",N229="견적 보냄",N229="취소"),-1,IF(OR(N229="완료",N229="A/S"),1E+10,0)+N(I229)+ROW()/1E+4)</f>
        <v/>
      </c>
      <c r="U229">
        <f>IF(OR(찾기!$B$3="",A229=""),"",IF(ISNUMBER(SEARCH(TRIM(찾기!$B$3),S229)),ROW(),""))</f>
        <v/>
      </c>
    </row>
    <row r="230">
      <c r="A230" s="19">
        <f>IF(COUNTA(B230:G230,L230:P230)=0,"",ROW()-5)</f>
        <v/>
      </c>
      <c r="B230" s="20" t="n">
        <v>46098</v>
      </c>
      <c r="C230" s="21" t="inlineStr">
        <is>
          <t>김영희</t>
        </is>
      </c>
      <c r="D230" s="21" t="inlineStr">
        <is>
          <t>010-6929-2160</t>
        </is>
      </c>
      <c r="E230" s="21" t="inlineStr">
        <is>
          <t>가람동 솔내아파트 113동</t>
        </is>
      </c>
      <c r="F230" s="21" t="inlineStr">
        <is>
          <t>주방</t>
        </is>
      </c>
      <c r="G230" s="22" t="n"/>
      <c r="H230" s="23">
        <f>IF(A230="","",SUMIFS(입금_금액,입금_번호,A230,입금_확인,""))</f>
        <v/>
      </c>
      <c r="I230" s="24">
        <f>IF(OR(A230="",NOT(ISNUMBER(G230)),N230="취소"),"",G230-H230)</f>
        <v/>
      </c>
      <c r="J230" s="23">
        <f>IF(A230="","",SUMIFS(지출_금액,지출_번호,A230,지출_확인,""))</f>
        <v/>
      </c>
      <c r="K230" s="23">
        <f>IF(OR(A230="",NOT(ISNUMBER(G230)),J230=0),"",G230-J230)</f>
        <v/>
      </c>
      <c r="L230" s="20" t="n"/>
      <c r="M230" s="20" t="n"/>
      <c r="N230" s="21" t="inlineStr">
        <is>
          <t>상담</t>
        </is>
      </c>
      <c r="O230" s="21" t="inlineStr">
        <is>
          <t>김 실장</t>
        </is>
      </c>
      <c r="P230" s="21" t="inlineStr">
        <is>
          <t>블로그 보고 연락</t>
        </is>
      </c>
      <c r="Q230" s="25">
        <f>IF(A230="","",IF(AND(C230="",E230=""),"고객이나 현장을 적어 주세요",IF(NOT(ISNUMBER(B230)),"접수일을 확인하세요",IF(AND(D230&lt;&gt;"",OR(LEN(D230)&lt;12,LEN(D230)&gt;13,ISERROR(--SUBSTITUTE(D230,"-","")),LEN(SUBSTITUTE(D230,"-",""))&lt;9)),"연락처를 010-0000-0000으로",IF(AND(G230&lt;&gt;"",OR(NOT(ISNUMBER(G230)),N(G230)&lt;0)),"계약 금액을 숫자로",IF(ISNA(MATCH(N230,목록_지금상태,0)),"상태를 목록에서 골라 주세요",IF(AND(OR(N230="계약",N230="공사 중",N230="완료",N230="A/S"),NOT(ISNUMBER(G230))),"계약 금액이 비었어요",IF(AND(ISNUMBER(L230),ISNUMBER(M230),M230&lt;L230),"완공이 착공보다 빨라요",IF(AND(ISNUMBER(G230),H230&gt;G230),"받은 돈이 계약보다 많아요",IF(AND(D230&lt;&gt;"",COUNTIF($D$6:$D$505,D230)&gt;1,COUNTIFS($D$6:$D$505,D230,$E$6:$E$505,E230)&gt;1),"같은 현장이 또 있어요",""))))))))))</f>
        <v/>
      </c>
      <c r="S230">
        <f>IF(A230="","",C230&amp;" "&amp;D230&amp;" "&amp;SUBSTITUTE(D230,"-","")&amp;" "&amp;E230&amp;" "&amp;F230&amp;" "&amp;P230)</f>
        <v/>
      </c>
      <c r="T230">
        <f>IF(OR(A230="",Q230&lt;&gt;"",I230="",N230="상담",N230="견적 보냄",N230="취소"),-1,IF(OR(N230="완료",N230="A/S"),1E+10,0)+N(I230)+ROW()/1E+4)</f>
        <v/>
      </c>
      <c r="U230">
        <f>IF(OR(찾기!$B$3="",A230=""),"",IF(ISNUMBER(SEARCH(TRIM(찾기!$B$3),S230)),ROW(),""))</f>
        <v/>
      </c>
    </row>
    <row r="231">
      <c r="A231" s="19">
        <f>IF(COUNTA(B231:G231,L231:P231)=0,"",ROW()-5)</f>
        <v/>
      </c>
      <c r="B231" s="20" t="n">
        <v>46098</v>
      </c>
      <c r="C231" s="21" t="inlineStr">
        <is>
          <t>오혜원</t>
        </is>
      </c>
      <c r="D231" s="21" t="inlineStr">
        <is>
          <t>010-6735-7094</t>
        </is>
      </c>
      <c r="E231" s="21" t="inlineStr">
        <is>
          <t>도담동 단독주택</t>
        </is>
      </c>
      <c r="F231" s="21" t="inlineStr">
        <is>
          <t>부분 수리</t>
        </is>
      </c>
      <c r="G231" s="22" t="n">
        <v>1430000</v>
      </c>
      <c r="H231" s="23">
        <f>IF(A231="","",SUMIFS(입금_금액,입금_번호,A231,입금_확인,""))</f>
        <v/>
      </c>
      <c r="I231" s="24">
        <f>IF(OR(A231="",NOT(ISNUMBER(G231)),N231="취소"),"",G231-H231)</f>
        <v/>
      </c>
      <c r="J231" s="23">
        <f>IF(A231="","",SUMIFS(지출_금액,지출_번호,A231,지출_확인,""))</f>
        <v/>
      </c>
      <c r="K231" s="23">
        <f>IF(OR(A231="",NOT(ISNUMBER(G231)),J231=0),"",G231-J231)</f>
        <v/>
      </c>
      <c r="L231" s="20" t="n">
        <v>46113</v>
      </c>
      <c r="M231" s="20" t="n">
        <v>46115</v>
      </c>
      <c r="N231" s="21" t="inlineStr">
        <is>
          <t>완료</t>
        </is>
      </c>
      <c r="O231" s="21" t="inlineStr">
        <is>
          <t>대표</t>
        </is>
      </c>
      <c r="P231" s="21" t="n"/>
      <c r="Q231" s="25">
        <f>IF(A231="","",IF(AND(C231="",E231=""),"고객이나 현장을 적어 주세요",IF(NOT(ISNUMBER(B231)),"접수일을 확인하세요",IF(AND(D231&lt;&gt;"",OR(LEN(D231)&lt;12,LEN(D231)&gt;13,ISERROR(--SUBSTITUTE(D231,"-","")),LEN(SUBSTITUTE(D231,"-",""))&lt;9)),"연락처를 010-0000-0000으로",IF(AND(G231&lt;&gt;"",OR(NOT(ISNUMBER(G231)),N(G231)&lt;0)),"계약 금액을 숫자로",IF(ISNA(MATCH(N231,목록_지금상태,0)),"상태를 목록에서 골라 주세요",IF(AND(OR(N231="계약",N231="공사 중",N231="완료",N231="A/S"),NOT(ISNUMBER(G231))),"계약 금액이 비었어요",IF(AND(ISNUMBER(L231),ISNUMBER(M231),M231&lt;L231),"완공이 착공보다 빨라요",IF(AND(ISNUMBER(G231),H231&gt;G231),"받은 돈이 계약보다 많아요",IF(AND(D231&lt;&gt;"",COUNTIF($D$6:$D$505,D231)&gt;1,COUNTIFS($D$6:$D$505,D231,$E$6:$E$505,E231)&gt;1),"같은 현장이 또 있어요",""))))))))))</f>
        <v/>
      </c>
      <c r="S231">
        <f>IF(A231="","",C231&amp;" "&amp;D231&amp;" "&amp;SUBSTITUTE(D231,"-","")&amp;" "&amp;E231&amp;" "&amp;F231&amp;" "&amp;P231)</f>
        <v/>
      </c>
      <c r="T231">
        <f>IF(OR(A231="",Q231&lt;&gt;"",I231="",N231="상담",N231="견적 보냄",N231="취소"),-1,IF(OR(N231="완료",N231="A/S"),1E+10,0)+N(I231)+ROW()/1E+4)</f>
        <v/>
      </c>
      <c r="U231">
        <f>IF(OR(찾기!$B$3="",A231=""),"",IF(ISNUMBER(SEARCH(TRIM(찾기!$B$3),S231)),ROW(),""))</f>
        <v/>
      </c>
    </row>
    <row r="232">
      <c r="A232" s="19">
        <f>IF(COUNTA(B232:G232,L232:P232)=0,"",ROW()-5)</f>
        <v/>
      </c>
      <c r="B232" s="20" t="n">
        <v>46099</v>
      </c>
      <c r="C232" s="21" t="inlineStr">
        <is>
          <t>윤영희</t>
        </is>
      </c>
      <c r="D232" s="21" t="inlineStr">
        <is>
          <t>010-8544-9154</t>
        </is>
      </c>
      <c r="E232" s="21" t="inlineStr">
        <is>
          <t>한솔동 누리타운 107동</t>
        </is>
      </c>
      <c r="F232" s="21" t="inlineStr">
        <is>
          <t>부분 수리</t>
        </is>
      </c>
      <c r="G232" s="22" t="n">
        <v>1170000</v>
      </c>
      <c r="H232" s="23">
        <f>IF(A232="","",SUMIFS(입금_금액,입금_번호,A232,입금_확인,""))</f>
        <v/>
      </c>
      <c r="I232" s="24">
        <f>IF(OR(A232="",NOT(ISNUMBER(G232)),N232="취소"),"",G232-H232)</f>
        <v/>
      </c>
      <c r="J232" s="23">
        <f>IF(A232="","",SUMIFS(지출_금액,지출_번호,A232,지출_확인,""))</f>
        <v/>
      </c>
      <c r="K232" s="23">
        <f>IF(OR(A232="",NOT(ISNUMBER(G232)),J232=0),"",G232-J232)</f>
        <v/>
      </c>
      <c r="L232" s="20" t="n">
        <v>46117</v>
      </c>
      <c r="M232" s="20" t="n">
        <v>46121</v>
      </c>
      <c r="N232" s="21" t="inlineStr">
        <is>
          <t>완료</t>
        </is>
      </c>
      <c r="O232" s="21" t="inlineStr">
        <is>
          <t>박 팀장</t>
        </is>
      </c>
      <c r="P232" s="21" t="n"/>
      <c r="Q232" s="25">
        <f>IF(A232="","",IF(AND(C232="",E232=""),"고객이나 현장을 적어 주세요",IF(NOT(ISNUMBER(B232)),"접수일을 확인하세요",IF(AND(D232&lt;&gt;"",OR(LEN(D232)&lt;12,LEN(D232)&gt;13,ISERROR(--SUBSTITUTE(D232,"-","")),LEN(SUBSTITUTE(D232,"-",""))&lt;9)),"연락처를 010-0000-0000으로",IF(AND(G232&lt;&gt;"",OR(NOT(ISNUMBER(G232)),N(G232)&lt;0)),"계약 금액을 숫자로",IF(ISNA(MATCH(N232,목록_지금상태,0)),"상태를 목록에서 골라 주세요",IF(AND(OR(N232="계약",N232="공사 중",N232="완료",N232="A/S"),NOT(ISNUMBER(G232))),"계약 금액이 비었어요",IF(AND(ISNUMBER(L232),ISNUMBER(M232),M232&lt;L232),"완공이 착공보다 빨라요",IF(AND(ISNUMBER(G232),H232&gt;G232),"받은 돈이 계약보다 많아요",IF(AND(D232&lt;&gt;"",COUNTIF($D$6:$D$505,D232)&gt;1,COUNTIFS($D$6:$D$505,D232,$E$6:$E$505,E232)&gt;1),"같은 현장이 또 있어요",""))))))))))</f>
        <v/>
      </c>
      <c r="S232">
        <f>IF(A232="","",C232&amp;" "&amp;D232&amp;" "&amp;SUBSTITUTE(D232,"-","")&amp;" "&amp;E232&amp;" "&amp;F232&amp;" "&amp;P232)</f>
        <v/>
      </c>
      <c r="T232">
        <f>IF(OR(A232="",Q232&lt;&gt;"",I232="",N232="상담",N232="견적 보냄",N232="취소"),-1,IF(OR(N232="완료",N232="A/S"),1E+10,0)+N(I232)+ROW()/1E+4)</f>
        <v/>
      </c>
      <c r="U232">
        <f>IF(OR(찾기!$B$3="",A232=""),"",IF(ISNUMBER(SEARCH(TRIM(찾기!$B$3),S232)),ROW(),""))</f>
        <v/>
      </c>
    </row>
    <row r="233">
      <c r="A233" s="19">
        <f>IF(COUNTA(B233:G233,L233:P233)=0,"",ROW()-5)</f>
        <v/>
      </c>
      <c r="B233" s="20" t="n">
        <v>46099</v>
      </c>
      <c r="C233" s="21" t="inlineStr">
        <is>
          <t>조영희</t>
        </is>
      </c>
      <c r="D233" s="21" t="inlineStr">
        <is>
          <t>010-2742-6587</t>
        </is>
      </c>
      <c r="E233" s="21" t="inlineStr">
        <is>
          <t>보람동 한빛아파트 102동</t>
        </is>
      </c>
      <c r="F233" s="21" t="inlineStr">
        <is>
          <t>욕실</t>
        </is>
      </c>
      <c r="G233" s="22" t="n">
        <v>5000000</v>
      </c>
      <c r="H233" s="23">
        <f>IF(A233="","",SUMIFS(입금_금액,입금_번호,A233,입금_확인,""))</f>
        <v/>
      </c>
      <c r="I233" s="24">
        <f>IF(OR(A233="",NOT(ISNUMBER(G233)),N233="취소"),"",G233-H233)</f>
        <v/>
      </c>
      <c r="J233" s="23">
        <f>IF(A233="","",SUMIFS(지출_금액,지출_번호,A233,지출_확인,""))</f>
        <v/>
      </c>
      <c r="K233" s="23">
        <f>IF(OR(A233="",NOT(ISNUMBER(G233)),J233=0),"",G233-J233)</f>
        <v/>
      </c>
      <c r="L233" s="20" t="n">
        <v>46123</v>
      </c>
      <c r="M233" s="20" t="n">
        <v>46129</v>
      </c>
      <c r="N233" s="21" t="inlineStr">
        <is>
          <t>완료</t>
        </is>
      </c>
      <c r="O233" s="21" t="inlineStr">
        <is>
          <t>김 실장</t>
        </is>
      </c>
      <c r="P233" s="21" t="inlineStr">
        <is>
          <t>지인 소개</t>
        </is>
      </c>
      <c r="Q233" s="25">
        <f>IF(A233="","",IF(AND(C233="",E233=""),"고객이나 현장을 적어 주세요",IF(NOT(ISNUMBER(B233)),"접수일을 확인하세요",IF(AND(D233&lt;&gt;"",OR(LEN(D233)&lt;12,LEN(D233)&gt;13,ISERROR(--SUBSTITUTE(D233,"-","")),LEN(SUBSTITUTE(D233,"-",""))&lt;9)),"연락처를 010-0000-0000으로",IF(AND(G233&lt;&gt;"",OR(NOT(ISNUMBER(G233)),N(G233)&lt;0)),"계약 금액을 숫자로",IF(ISNA(MATCH(N233,목록_지금상태,0)),"상태를 목록에서 골라 주세요",IF(AND(OR(N233="계약",N233="공사 중",N233="완료",N233="A/S"),NOT(ISNUMBER(G233))),"계약 금액이 비었어요",IF(AND(ISNUMBER(L233),ISNUMBER(M233),M233&lt;L233),"완공이 착공보다 빨라요",IF(AND(ISNUMBER(G233),H233&gt;G233),"받은 돈이 계약보다 많아요",IF(AND(D233&lt;&gt;"",COUNTIF($D$6:$D$505,D233)&gt;1,COUNTIFS($D$6:$D$505,D233,$E$6:$E$505,E233)&gt;1),"같은 현장이 또 있어요",""))))))))))</f>
        <v/>
      </c>
      <c r="S233">
        <f>IF(A233="","",C233&amp;" "&amp;D233&amp;" "&amp;SUBSTITUTE(D233,"-","")&amp;" "&amp;E233&amp;" "&amp;F233&amp;" "&amp;P233)</f>
        <v/>
      </c>
      <c r="T233">
        <f>IF(OR(A233="",Q233&lt;&gt;"",I233="",N233="상담",N233="견적 보냄",N233="취소"),-1,IF(OR(N233="완료",N233="A/S"),1E+10,0)+N(I233)+ROW()/1E+4)</f>
        <v/>
      </c>
      <c r="U233">
        <f>IF(OR(찾기!$B$3="",A233=""),"",IF(ISNUMBER(SEARCH(TRIM(찾기!$B$3),S233)),ROW(),""))</f>
        <v/>
      </c>
    </row>
    <row r="234">
      <c r="A234" s="19">
        <f>IF(COUNTA(B234:G234,L234:P234)=0,"",ROW()-5)</f>
        <v/>
      </c>
      <c r="B234" s="20" t="n">
        <v>46100</v>
      </c>
      <c r="C234" s="21" t="inlineStr">
        <is>
          <t>서성민</t>
        </is>
      </c>
      <c r="D234" s="21" t="inlineStr">
        <is>
          <t>010-7381-9568</t>
        </is>
      </c>
      <c r="E234" s="21" t="inlineStr">
        <is>
          <t>보람동 솔내아파트 102동</t>
        </is>
      </c>
      <c r="F234" s="21" t="inlineStr">
        <is>
          <t>욕실</t>
        </is>
      </c>
      <c r="G234" s="22" t="n">
        <v>8810000</v>
      </c>
      <c r="H234" s="23">
        <f>IF(A234="","",SUMIFS(입금_금액,입금_번호,A234,입금_확인,""))</f>
        <v/>
      </c>
      <c r="I234" s="24">
        <f>IF(OR(A234="",NOT(ISNUMBER(G234)),N234="취소"),"",G234-H234)</f>
        <v/>
      </c>
      <c r="J234" s="23">
        <f>IF(A234="","",SUMIFS(지출_금액,지출_번호,A234,지출_확인,""))</f>
        <v/>
      </c>
      <c r="K234" s="23">
        <f>IF(OR(A234="",NOT(ISNUMBER(G234)),J234=0),"",G234-J234)</f>
        <v/>
      </c>
      <c r="L234" s="20" t="n">
        <v>46110</v>
      </c>
      <c r="M234" s="20" t="n">
        <v>46116</v>
      </c>
      <c r="N234" s="21" t="inlineStr">
        <is>
          <t>완료</t>
        </is>
      </c>
      <c r="O234" s="21" t="inlineStr">
        <is>
          <t>박 팀장</t>
        </is>
      </c>
      <c r="P234" s="21" t="inlineStr">
        <is>
          <t>엘리베이터 예약 필요</t>
        </is>
      </c>
      <c r="Q234" s="25">
        <f>IF(A234="","",IF(AND(C234="",E234=""),"고객이나 현장을 적어 주세요",IF(NOT(ISNUMBER(B234)),"접수일을 확인하세요",IF(AND(D234&lt;&gt;"",OR(LEN(D234)&lt;12,LEN(D234)&gt;13,ISERROR(--SUBSTITUTE(D234,"-","")),LEN(SUBSTITUTE(D234,"-",""))&lt;9)),"연락처를 010-0000-0000으로",IF(AND(G234&lt;&gt;"",OR(NOT(ISNUMBER(G234)),N(G234)&lt;0)),"계약 금액을 숫자로",IF(ISNA(MATCH(N234,목록_지금상태,0)),"상태를 목록에서 골라 주세요",IF(AND(OR(N234="계약",N234="공사 중",N234="완료",N234="A/S"),NOT(ISNUMBER(G234))),"계약 금액이 비었어요",IF(AND(ISNUMBER(L234),ISNUMBER(M234),M234&lt;L234),"완공이 착공보다 빨라요",IF(AND(ISNUMBER(G234),H234&gt;G234),"받은 돈이 계약보다 많아요",IF(AND(D234&lt;&gt;"",COUNTIF($D$6:$D$505,D234)&gt;1,COUNTIFS($D$6:$D$505,D234,$E$6:$E$505,E234)&gt;1),"같은 현장이 또 있어요",""))))))))))</f>
        <v/>
      </c>
      <c r="S234">
        <f>IF(A234="","",C234&amp;" "&amp;D234&amp;" "&amp;SUBSTITUTE(D234,"-","")&amp;" "&amp;E234&amp;" "&amp;F234&amp;" "&amp;P234)</f>
        <v/>
      </c>
      <c r="T234">
        <f>IF(OR(A234="",Q234&lt;&gt;"",I234="",N234="상담",N234="견적 보냄",N234="취소"),-1,IF(OR(N234="완료",N234="A/S"),1E+10,0)+N(I234)+ROW()/1E+4)</f>
        <v/>
      </c>
      <c r="U234">
        <f>IF(OR(찾기!$B$3="",A234=""),"",IF(ISNUMBER(SEARCH(TRIM(찾기!$B$3),S234)),ROW(),""))</f>
        <v/>
      </c>
    </row>
    <row r="235">
      <c r="A235" s="19">
        <f>IF(COUNTA(B235:G235,L235:P235)=0,"",ROW()-5)</f>
        <v/>
      </c>
      <c r="B235" s="20" t="n">
        <v>46101</v>
      </c>
      <c r="C235" s="21" t="inlineStr">
        <is>
          <t>황은지</t>
        </is>
      </c>
      <c r="D235" s="21" t="inlineStr">
        <is>
          <t>010-7838-1383</t>
        </is>
      </c>
      <c r="E235" s="21" t="inlineStr">
        <is>
          <t>한솔동 한빛아파트 109동</t>
        </is>
      </c>
      <c r="F235" s="21" t="inlineStr">
        <is>
          <t>욕실</t>
        </is>
      </c>
      <c r="G235" s="22" t="n">
        <v>7340000</v>
      </c>
      <c r="H235" s="23">
        <f>IF(A235="","",SUMIFS(입금_금액,입금_번호,A235,입금_확인,""))</f>
        <v/>
      </c>
      <c r="I235" s="24">
        <f>IF(OR(A235="",NOT(ISNUMBER(G235)),N235="취소"),"",G235-H235)</f>
        <v/>
      </c>
      <c r="J235" s="23">
        <f>IF(A235="","",SUMIFS(지출_금액,지출_번호,A235,지출_확인,""))</f>
        <v/>
      </c>
      <c r="K235" s="23">
        <f>IF(OR(A235="",NOT(ISNUMBER(G235)),J235=0),"",G235-J235)</f>
        <v/>
      </c>
      <c r="L235" s="20" t="n">
        <v>46123</v>
      </c>
      <c r="M235" s="20" t="n">
        <v>46131</v>
      </c>
      <c r="N235" s="21" t="inlineStr">
        <is>
          <t>완료</t>
        </is>
      </c>
      <c r="O235" s="21" t="inlineStr">
        <is>
          <t>김 실장</t>
        </is>
      </c>
      <c r="P235" s="21" t="n"/>
      <c r="Q235" s="25">
        <f>IF(A235="","",IF(AND(C235="",E235=""),"고객이나 현장을 적어 주세요",IF(NOT(ISNUMBER(B235)),"접수일을 확인하세요",IF(AND(D235&lt;&gt;"",OR(LEN(D235)&lt;12,LEN(D235)&gt;13,ISERROR(--SUBSTITUTE(D235,"-","")),LEN(SUBSTITUTE(D235,"-",""))&lt;9)),"연락처를 010-0000-0000으로",IF(AND(G235&lt;&gt;"",OR(NOT(ISNUMBER(G235)),N(G235)&lt;0)),"계약 금액을 숫자로",IF(ISNA(MATCH(N235,목록_지금상태,0)),"상태를 목록에서 골라 주세요",IF(AND(OR(N235="계약",N235="공사 중",N235="완료",N235="A/S"),NOT(ISNUMBER(G235))),"계약 금액이 비었어요",IF(AND(ISNUMBER(L235),ISNUMBER(M235),M235&lt;L235),"완공이 착공보다 빨라요",IF(AND(ISNUMBER(G235),H235&gt;G235),"받은 돈이 계약보다 많아요",IF(AND(D235&lt;&gt;"",COUNTIF($D$6:$D$505,D235)&gt;1,COUNTIFS($D$6:$D$505,D235,$E$6:$E$505,E235)&gt;1),"같은 현장이 또 있어요",""))))))))))</f>
        <v/>
      </c>
      <c r="S235">
        <f>IF(A235="","",C235&amp;" "&amp;D235&amp;" "&amp;SUBSTITUTE(D235,"-","")&amp;" "&amp;E235&amp;" "&amp;F235&amp;" "&amp;P235)</f>
        <v/>
      </c>
      <c r="T235">
        <f>IF(OR(A235="",Q235&lt;&gt;"",I235="",N235="상담",N235="견적 보냄",N235="취소"),-1,IF(OR(N235="완료",N235="A/S"),1E+10,0)+N(I235)+ROW()/1E+4)</f>
        <v/>
      </c>
      <c r="U235">
        <f>IF(OR(찾기!$B$3="",A235=""),"",IF(ISNUMBER(SEARCH(TRIM(찾기!$B$3),S235)),ROW(),""))</f>
        <v/>
      </c>
    </row>
    <row r="236">
      <c r="A236" s="19">
        <f>IF(COUNTA(B236:G236,L236:P236)=0,"",ROW()-5)</f>
        <v/>
      </c>
      <c r="B236" s="20" t="n">
        <v>46103</v>
      </c>
      <c r="C236" s="21" t="inlineStr">
        <is>
          <t>강서현</t>
        </is>
      </c>
      <c r="D236" s="21" t="inlineStr">
        <is>
          <t>010-2309-3373</t>
        </is>
      </c>
      <c r="E236" s="21" t="inlineStr">
        <is>
          <t>도담동 한빛아파트 106동</t>
        </is>
      </c>
      <c r="F236" s="21" t="inlineStr">
        <is>
          <t>도배·장판</t>
        </is>
      </c>
      <c r="G236" s="22" t="n"/>
      <c r="H236" s="23">
        <f>IF(A236="","",SUMIFS(입금_금액,입금_번호,A236,입금_확인,""))</f>
        <v/>
      </c>
      <c r="I236" s="24">
        <f>IF(OR(A236="",NOT(ISNUMBER(G236)),N236="취소"),"",G236-H236)</f>
        <v/>
      </c>
      <c r="J236" s="23">
        <f>IF(A236="","",SUMIFS(지출_금액,지출_번호,A236,지출_확인,""))</f>
        <v/>
      </c>
      <c r="K236" s="23">
        <f>IF(OR(A236="",NOT(ISNUMBER(G236)),J236=0),"",G236-J236)</f>
        <v/>
      </c>
      <c r="L236" s="20" t="n"/>
      <c r="M236" s="20" t="n"/>
      <c r="N236" s="21" t="inlineStr">
        <is>
          <t>상담</t>
        </is>
      </c>
      <c r="O236" s="21" t="inlineStr">
        <is>
          <t>김 실장</t>
        </is>
      </c>
      <c r="P236" s="21" t="n"/>
      <c r="Q236" s="25">
        <f>IF(A236="","",IF(AND(C236="",E236=""),"고객이나 현장을 적어 주세요",IF(NOT(ISNUMBER(B236)),"접수일을 확인하세요",IF(AND(D236&lt;&gt;"",OR(LEN(D236)&lt;12,LEN(D236)&gt;13,ISERROR(--SUBSTITUTE(D236,"-","")),LEN(SUBSTITUTE(D236,"-",""))&lt;9)),"연락처를 010-0000-0000으로",IF(AND(G236&lt;&gt;"",OR(NOT(ISNUMBER(G236)),N(G236)&lt;0)),"계약 금액을 숫자로",IF(ISNA(MATCH(N236,목록_지금상태,0)),"상태를 목록에서 골라 주세요",IF(AND(OR(N236="계약",N236="공사 중",N236="완료",N236="A/S"),NOT(ISNUMBER(G236))),"계약 금액이 비었어요",IF(AND(ISNUMBER(L236),ISNUMBER(M236),M236&lt;L236),"완공이 착공보다 빨라요",IF(AND(ISNUMBER(G236),H236&gt;G236),"받은 돈이 계약보다 많아요",IF(AND(D236&lt;&gt;"",COUNTIF($D$6:$D$505,D236)&gt;1,COUNTIFS($D$6:$D$505,D236,$E$6:$E$505,E236)&gt;1),"같은 현장이 또 있어요",""))))))))))</f>
        <v/>
      </c>
      <c r="S236">
        <f>IF(A236="","",C236&amp;" "&amp;D236&amp;" "&amp;SUBSTITUTE(D236,"-","")&amp;" "&amp;E236&amp;" "&amp;F236&amp;" "&amp;P236)</f>
        <v/>
      </c>
      <c r="T236">
        <f>IF(OR(A236="",Q236&lt;&gt;"",I236="",N236="상담",N236="견적 보냄",N236="취소"),-1,IF(OR(N236="완료",N236="A/S"),1E+10,0)+N(I236)+ROW()/1E+4)</f>
        <v/>
      </c>
      <c r="U236">
        <f>IF(OR(찾기!$B$3="",A236=""),"",IF(ISNUMBER(SEARCH(TRIM(찾기!$B$3),S236)),ROW(),""))</f>
        <v/>
      </c>
    </row>
    <row r="237">
      <c r="A237" s="19">
        <f>IF(COUNTA(B237:G237,L237:P237)=0,"",ROW()-5)</f>
        <v/>
      </c>
      <c r="B237" s="20" t="n">
        <v>46103</v>
      </c>
      <c r="C237" s="21" t="inlineStr">
        <is>
          <t>서유진</t>
        </is>
      </c>
      <c r="D237" s="21" t="inlineStr">
        <is>
          <t>010-7478-1745</t>
        </is>
      </c>
      <c r="E237" s="21" t="inlineStr">
        <is>
          <t>다정동 강변힐 2차 102동</t>
        </is>
      </c>
      <c r="F237" s="21" t="inlineStr">
        <is>
          <t>주방</t>
        </is>
      </c>
      <c r="G237" s="22" t="n">
        <v>6690000</v>
      </c>
      <c r="H237" s="23">
        <f>IF(A237="","",SUMIFS(입금_금액,입금_번호,A237,입금_확인,""))</f>
        <v/>
      </c>
      <c r="I237" s="24">
        <f>IF(OR(A237="",NOT(ISNUMBER(G237)),N237="취소"),"",G237-H237)</f>
        <v/>
      </c>
      <c r="J237" s="23">
        <f>IF(A237="","",SUMIFS(지출_금액,지출_번호,A237,지출_확인,""))</f>
        <v/>
      </c>
      <c r="K237" s="23">
        <f>IF(OR(A237="",NOT(ISNUMBER(G237)),J237=0),"",G237-J237)</f>
        <v/>
      </c>
      <c r="L237" s="20" t="n">
        <v>46121</v>
      </c>
      <c r="M237" s="20" t="n">
        <v>46128</v>
      </c>
      <c r="N237" s="21" t="inlineStr">
        <is>
          <t>완료</t>
        </is>
      </c>
      <c r="O237" s="21" t="inlineStr">
        <is>
          <t>대표</t>
        </is>
      </c>
      <c r="P237" s="21" t="inlineStr">
        <is>
          <t>강아지 있음</t>
        </is>
      </c>
      <c r="Q237" s="25">
        <f>IF(A237="","",IF(AND(C237="",E237=""),"고객이나 현장을 적어 주세요",IF(NOT(ISNUMBER(B237)),"접수일을 확인하세요",IF(AND(D237&lt;&gt;"",OR(LEN(D237)&lt;12,LEN(D237)&gt;13,ISERROR(--SUBSTITUTE(D237,"-","")),LEN(SUBSTITUTE(D237,"-",""))&lt;9)),"연락처를 010-0000-0000으로",IF(AND(G237&lt;&gt;"",OR(NOT(ISNUMBER(G237)),N(G237)&lt;0)),"계약 금액을 숫자로",IF(ISNA(MATCH(N237,목록_지금상태,0)),"상태를 목록에서 골라 주세요",IF(AND(OR(N237="계약",N237="공사 중",N237="완료",N237="A/S"),NOT(ISNUMBER(G237))),"계약 금액이 비었어요",IF(AND(ISNUMBER(L237),ISNUMBER(M237),M237&lt;L237),"완공이 착공보다 빨라요",IF(AND(ISNUMBER(G237),H237&gt;G237),"받은 돈이 계약보다 많아요",IF(AND(D237&lt;&gt;"",COUNTIF($D$6:$D$505,D237)&gt;1,COUNTIFS($D$6:$D$505,D237,$E$6:$E$505,E237)&gt;1),"같은 현장이 또 있어요",""))))))))))</f>
        <v/>
      </c>
      <c r="S237">
        <f>IF(A237="","",C237&amp;" "&amp;D237&amp;" "&amp;SUBSTITUTE(D237,"-","")&amp;" "&amp;E237&amp;" "&amp;F237&amp;" "&amp;P237)</f>
        <v/>
      </c>
      <c r="T237">
        <f>IF(OR(A237="",Q237&lt;&gt;"",I237="",N237="상담",N237="견적 보냄",N237="취소"),-1,IF(OR(N237="완료",N237="A/S"),1E+10,0)+N(I237)+ROW()/1E+4)</f>
        <v/>
      </c>
      <c r="U237">
        <f>IF(OR(찾기!$B$3="",A237=""),"",IF(ISNUMBER(SEARCH(TRIM(찾기!$B$3),S237)),ROW(),""))</f>
        <v/>
      </c>
    </row>
    <row r="238">
      <c r="A238" s="19">
        <f>IF(COUNTA(B238:G238,L238:P238)=0,"",ROW()-5)</f>
        <v/>
      </c>
      <c r="B238" s="20" t="n">
        <v>46104</v>
      </c>
      <c r="C238" s="21" t="inlineStr">
        <is>
          <t>김유진</t>
        </is>
      </c>
      <c r="D238" s="21" t="inlineStr">
        <is>
          <t>010-8566-3295</t>
        </is>
      </c>
      <c r="E238" s="21" t="inlineStr">
        <is>
          <t>가람동 새봄빌라 104동</t>
        </is>
      </c>
      <c r="F238" s="21" t="inlineStr">
        <is>
          <t>도배·장판</t>
        </is>
      </c>
      <c r="G238" s="22" t="n">
        <v>2650000</v>
      </c>
      <c r="H238" s="23">
        <f>IF(A238="","",SUMIFS(입금_금액,입금_번호,A238,입금_확인,""))</f>
        <v/>
      </c>
      <c r="I238" s="24">
        <f>IF(OR(A238="",NOT(ISNUMBER(G238)),N238="취소"),"",G238-H238)</f>
        <v/>
      </c>
      <c r="J238" s="23">
        <f>IF(A238="","",SUMIFS(지출_금액,지출_번호,A238,지출_확인,""))</f>
        <v/>
      </c>
      <c r="K238" s="23">
        <f>IF(OR(A238="",NOT(ISNUMBER(G238)),J238=0),"",G238-J238)</f>
        <v/>
      </c>
      <c r="L238" s="20" t="n">
        <v>46129</v>
      </c>
      <c r="M238" s="20" t="n">
        <v>46135</v>
      </c>
      <c r="N238" s="21" t="inlineStr">
        <is>
          <t>완료</t>
        </is>
      </c>
      <c r="O238" s="21" t="inlineStr">
        <is>
          <t>박 팀장</t>
        </is>
      </c>
      <c r="P238" s="21" t="n"/>
      <c r="Q238" s="25">
        <f>IF(A238="","",IF(AND(C238="",E238=""),"고객이나 현장을 적어 주세요",IF(NOT(ISNUMBER(B238)),"접수일을 확인하세요",IF(AND(D238&lt;&gt;"",OR(LEN(D238)&lt;12,LEN(D238)&gt;13,ISERROR(--SUBSTITUTE(D238,"-","")),LEN(SUBSTITUTE(D238,"-",""))&lt;9)),"연락처를 010-0000-0000으로",IF(AND(G238&lt;&gt;"",OR(NOT(ISNUMBER(G238)),N(G238)&lt;0)),"계약 금액을 숫자로",IF(ISNA(MATCH(N238,목록_지금상태,0)),"상태를 목록에서 골라 주세요",IF(AND(OR(N238="계약",N238="공사 중",N238="완료",N238="A/S"),NOT(ISNUMBER(G238))),"계약 금액이 비었어요",IF(AND(ISNUMBER(L238),ISNUMBER(M238),M238&lt;L238),"완공이 착공보다 빨라요",IF(AND(ISNUMBER(G238),H238&gt;G238),"받은 돈이 계약보다 많아요",IF(AND(D238&lt;&gt;"",COUNTIF($D$6:$D$505,D238)&gt;1,COUNTIFS($D$6:$D$505,D238,$E$6:$E$505,E238)&gt;1),"같은 현장이 또 있어요",""))))))))))</f>
        <v/>
      </c>
      <c r="S238">
        <f>IF(A238="","",C238&amp;" "&amp;D238&amp;" "&amp;SUBSTITUTE(D238,"-","")&amp;" "&amp;E238&amp;" "&amp;F238&amp;" "&amp;P238)</f>
        <v/>
      </c>
      <c r="T238">
        <f>IF(OR(A238="",Q238&lt;&gt;"",I238="",N238="상담",N238="견적 보냄",N238="취소"),-1,IF(OR(N238="완료",N238="A/S"),1E+10,0)+N(I238)+ROW()/1E+4)</f>
        <v/>
      </c>
      <c r="U238">
        <f>IF(OR(찾기!$B$3="",A238=""),"",IF(ISNUMBER(SEARCH(TRIM(찾기!$B$3),S238)),ROW(),""))</f>
        <v/>
      </c>
    </row>
    <row r="239">
      <c r="A239" s="19">
        <f>IF(COUNTA(B239:G239,L239:P239)=0,"",ROW()-5)</f>
        <v/>
      </c>
      <c r="B239" s="20" t="n">
        <v>46106</v>
      </c>
      <c r="C239" s="21" t="inlineStr">
        <is>
          <t>장동욱</t>
        </is>
      </c>
      <c r="D239" s="21" t="inlineStr">
        <is>
          <t>010-5379-5505</t>
        </is>
      </c>
      <c r="E239" s="21" t="inlineStr">
        <is>
          <t>도담동 솔내아파트 113동</t>
        </is>
      </c>
      <c r="F239" s="21" t="inlineStr">
        <is>
          <t>기타</t>
        </is>
      </c>
      <c r="G239" s="22" t="n"/>
      <c r="H239" s="23">
        <f>IF(A239="","",SUMIFS(입금_금액,입금_번호,A239,입금_확인,""))</f>
        <v/>
      </c>
      <c r="I239" s="24">
        <f>IF(OR(A239="",NOT(ISNUMBER(G239)),N239="취소"),"",G239-H239)</f>
        <v/>
      </c>
      <c r="J239" s="23">
        <f>IF(A239="","",SUMIFS(지출_금액,지출_번호,A239,지출_확인,""))</f>
        <v/>
      </c>
      <c r="K239" s="23">
        <f>IF(OR(A239="",NOT(ISNUMBER(G239)),J239=0),"",G239-J239)</f>
        <v/>
      </c>
      <c r="L239" s="20" t="n"/>
      <c r="M239" s="20" t="n"/>
      <c r="N239" s="21" t="inlineStr">
        <is>
          <t>취소</t>
        </is>
      </c>
      <c r="O239" s="21" t="inlineStr">
        <is>
          <t>대표</t>
        </is>
      </c>
      <c r="P239" s="21" t="inlineStr">
        <is>
          <t>재방문 손님</t>
        </is>
      </c>
      <c r="Q239" s="25">
        <f>IF(A239="","",IF(AND(C239="",E239=""),"고객이나 현장을 적어 주세요",IF(NOT(ISNUMBER(B239)),"접수일을 확인하세요",IF(AND(D239&lt;&gt;"",OR(LEN(D239)&lt;12,LEN(D239)&gt;13,ISERROR(--SUBSTITUTE(D239,"-","")),LEN(SUBSTITUTE(D239,"-",""))&lt;9)),"연락처를 010-0000-0000으로",IF(AND(G239&lt;&gt;"",OR(NOT(ISNUMBER(G239)),N(G239)&lt;0)),"계약 금액을 숫자로",IF(ISNA(MATCH(N239,목록_지금상태,0)),"상태를 목록에서 골라 주세요",IF(AND(OR(N239="계약",N239="공사 중",N239="완료",N239="A/S"),NOT(ISNUMBER(G239))),"계약 금액이 비었어요",IF(AND(ISNUMBER(L239),ISNUMBER(M239),M239&lt;L239),"완공이 착공보다 빨라요",IF(AND(ISNUMBER(G239),H239&gt;G239),"받은 돈이 계약보다 많아요",IF(AND(D239&lt;&gt;"",COUNTIF($D$6:$D$505,D239)&gt;1,COUNTIFS($D$6:$D$505,D239,$E$6:$E$505,E239)&gt;1),"같은 현장이 또 있어요",""))))))))))</f>
        <v/>
      </c>
      <c r="S239">
        <f>IF(A239="","",C239&amp;" "&amp;D239&amp;" "&amp;SUBSTITUTE(D239,"-","")&amp;" "&amp;E239&amp;" "&amp;F239&amp;" "&amp;P239)</f>
        <v/>
      </c>
      <c r="T239">
        <f>IF(OR(A239="",Q239&lt;&gt;"",I239="",N239="상담",N239="견적 보냄",N239="취소"),-1,IF(OR(N239="완료",N239="A/S"),1E+10,0)+N(I239)+ROW()/1E+4)</f>
        <v/>
      </c>
      <c r="U239">
        <f>IF(OR(찾기!$B$3="",A239=""),"",IF(ISNUMBER(SEARCH(TRIM(찾기!$B$3),S239)),ROW(),""))</f>
        <v/>
      </c>
    </row>
    <row r="240">
      <c r="A240" s="19">
        <f>IF(COUNTA(B240:G240,L240:P240)=0,"",ROW()-5)</f>
        <v/>
      </c>
      <c r="B240" s="20" t="n">
        <v>46109</v>
      </c>
      <c r="C240" s="21" t="inlineStr">
        <is>
          <t>류진영</t>
        </is>
      </c>
      <c r="D240" s="21" t="inlineStr">
        <is>
          <t>010-6345-3783</t>
        </is>
      </c>
      <c r="E240" s="21" t="inlineStr">
        <is>
          <t>도담동 숲길마을 3단지 112동</t>
        </is>
      </c>
      <c r="F240" s="21" t="inlineStr">
        <is>
          <t>주방</t>
        </is>
      </c>
      <c r="G240" s="22" t="n">
        <v>5890000</v>
      </c>
      <c r="H240" s="23">
        <f>IF(A240="","",SUMIFS(입금_금액,입금_번호,A240,입금_확인,""))</f>
        <v/>
      </c>
      <c r="I240" s="24">
        <f>IF(OR(A240="",NOT(ISNUMBER(G240)),N240="취소"),"",G240-H240)</f>
        <v/>
      </c>
      <c r="J240" s="23">
        <f>IF(A240="","",SUMIFS(지출_금액,지출_번호,A240,지출_확인,""))</f>
        <v/>
      </c>
      <c r="K240" s="23">
        <f>IF(OR(A240="",NOT(ISNUMBER(G240)),J240=0),"",G240-J240)</f>
        <v/>
      </c>
      <c r="L240" s="20" t="n">
        <v>46131</v>
      </c>
      <c r="M240" s="20" t="n">
        <v>46139</v>
      </c>
      <c r="N240" s="21" t="inlineStr">
        <is>
          <t>완료</t>
        </is>
      </c>
      <c r="O240" s="21" t="inlineStr">
        <is>
          <t>대표</t>
        </is>
      </c>
      <c r="P240" s="21" t="inlineStr">
        <is>
          <t>블로그 보고 연락</t>
        </is>
      </c>
      <c r="Q240" s="25">
        <f>IF(A240="","",IF(AND(C240="",E240=""),"고객이나 현장을 적어 주세요",IF(NOT(ISNUMBER(B240)),"접수일을 확인하세요",IF(AND(D240&lt;&gt;"",OR(LEN(D240)&lt;12,LEN(D240)&gt;13,ISERROR(--SUBSTITUTE(D240,"-","")),LEN(SUBSTITUTE(D240,"-",""))&lt;9)),"연락처를 010-0000-0000으로",IF(AND(G240&lt;&gt;"",OR(NOT(ISNUMBER(G240)),N(G240)&lt;0)),"계약 금액을 숫자로",IF(ISNA(MATCH(N240,목록_지금상태,0)),"상태를 목록에서 골라 주세요",IF(AND(OR(N240="계약",N240="공사 중",N240="완료",N240="A/S"),NOT(ISNUMBER(G240))),"계약 금액이 비었어요",IF(AND(ISNUMBER(L240),ISNUMBER(M240),M240&lt;L240),"완공이 착공보다 빨라요",IF(AND(ISNUMBER(G240),H240&gt;G240),"받은 돈이 계약보다 많아요",IF(AND(D240&lt;&gt;"",COUNTIF($D$6:$D$505,D240)&gt;1,COUNTIFS($D$6:$D$505,D240,$E$6:$E$505,E240)&gt;1),"같은 현장이 또 있어요",""))))))))))</f>
        <v/>
      </c>
      <c r="S240">
        <f>IF(A240="","",C240&amp;" "&amp;D240&amp;" "&amp;SUBSTITUTE(D240,"-","")&amp;" "&amp;E240&amp;" "&amp;F240&amp;" "&amp;P240)</f>
        <v/>
      </c>
      <c r="T240">
        <f>IF(OR(A240="",Q240&lt;&gt;"",I240="",N240="상담",N240="견적 보냄",N240="취소"),-1,IF(OR(N240="완료",N240="A/S"),1E+10,0)+N(I240)+ROW()/1E+4)</f>
        <v/>
      </c>
      <c r="U240">
        <f>IF(OR(찾기!$B$3="",A240=""),"",IF(ISNUMBER(SEARCH(TRIM(찾기!$B$3),S240)),ROW(),""))</f>
        <v/>
      </c>
    </row>
    <row r="241">
      <c r="A241" s="19">
        <f>IF(COUNTA(B241:G241,L241:P241)=0,"",ROW()-5)</f>
        <v/>
      </c>
      <c r="B241" s="20" t="n">
        <v>46113</v>
      </c>
      <c r="C241" s="21" t="inlineStr">
        <is>
          <t>김정민</t>
        </is>
      </c>
      <c r="D241" s="21" t="inlineStr">
        <is>
          <t>010-4703-3210</t>
        </is>
      </c>
      <c r="E241" s="21" t="inlineStr">
        <is>
          <t>가람동 누리타운 112동</t>
        </is>
      </c>
      <c r="F241" s="21" t="inlineStr">
        <is>
          <t>욕실</t>
        </is>
      </c>
      <c r="G241" s="22" t="n"/>
      <c r="H241" s="23">
        <f>IF(A241="","",SUMIFS(입금_금액,입금_번호,A241,입금_확인,""))</f>
        <v/>
      </c>
      <c r="I241" s="24">
        <f>IF(OR(A241="",NOT(ISNUMBER(G241)),N241="취소"),"",G241-H241)</f>
        <v/>
      </c>
      <c r="J241" s="23">
        <f>IF(A241="","",SUMIFS(지출_금액,지출_번호,A241,지출_확인,""))</f>
        <v/>
      </c>
      <c r="K241" s="23">
        <f>IF(OR(A241="",NOT(ISNUMBER(G241)),J241=0),"",G241-J241)</f>
        <v/>
      </c>
      <c r="L241" s="20" t="n"/>
      <c r="M241" s="20" t="n"/>
      <c r="N241" s="21" t="inlineStr">
        <is>
          <t>상담</t>
        </is>
      </c>
      <c r="O241" s="21" t="inlineStr">
        <is>
          <t>박 팀장</t>
        </is>
      </c>
      <c r="P241" s="21" t="inlineStr">
        <is>
          <t>지인 소개</t>
        </is>
      </c>
      <c r="Q241" s="25">
        <f>IF(A241="","",IF(AND(C241="",E241=""),"고객이나 현장을 적어 주세요",IF(NOT(ISNUMBER(B241)),"접수일을 확인하세요",IF(AND(D241&lt;&gt;"",OR(LEN(D241)&lt;12,LEN(D241)&gt;13,ISERROR(--SUBSTITUTE(D241,"-","")),LEN(SUBSTITUTE(D241,"-",""))&lt;9)),"연락처를 010-0000-0000으로",IF(AND(G241&lt;&gt;"",OR(NOT(ISNUMBER(G241)),N(G241)&lt;0)),"계약 금액을 숫자로",IF(ISNA(MATCH(N241,목록_지금상태,0)),"상태를 목록에서 골라 주세요",IF(AND(OR(N241="계약",N241="공사 중",N241="완료",N241="A/S"),NOT(ISNUMBER(G241))),"계약 금액이 비었어요",IF(AND(ISNUMBER(L241),ISNUMBER(M241),M241&lt;L241),"완공이 착공보다 빨라요",IF(AND(ISNUMBER(G241),H241&gt;G241),"받은 돈이 계약보다 많아요",IF(AND(D241&lt;&gt;"",COUNTIF($D$6:$D$505,D241)&gt;1,COUNTIFS($D$6:$D$505,D241,$E$6:$E$505,E241)&gt;1),"같은 현장이 또 있어요",""))))))))))</f>
        <v/>
      </c>
      <c r="S241">
        <f>IF(A241="","",C241&amp;" "&amp;D241&amp;" "&amp;SUBSTITUTE(D241,"-","")&amp;" "&amp;E241&amp;" "&amp;F241&amp;" "&amp;P241)</f>
        <v/>
      </c>
      <c r="T241">
        <f>IF(OR(A241="",Q241&lt;&gt;"",I241="",N241="상담",N241="견적 보냄",N241="취소"),-1,IF(OR(N241="완료",N241="A/S"),1E+10,0)+N(I241)+ROW()/1E+4)</f>
        <v/>
      </c>
      <c r="U241">
        <f>IF(OR(찾기!$B$3="",A241=""),"",IF(ISNUMBER(SEARCH(TRIM(찾기!$B$3),S241)),ROW(),""))</f>
        <v/>
      </c>
    </row>
    <row r="242">
      <c r="A242" s="19">
        <f>IF(COUNTA(B242:G242,L242:P242)=0,"",ROW()-5)</f>
        <v/>
      </c>
      <c r="B242" s="20" t="n">
        <v>46114</v>
      </c>
      <c r="C242" s="21" t="inlineStr">
        <is>
          <t>황수진</t>
        </is>
      </c>
      <c r="D242" s="21" t="inlineStr">
        <is>
          <t>010-8640-6782</t>
        </is>
      </c>
      <c r="E242" s="21" t="inlineStr">
        <is>
          <t>한솔동 강변힐 2차 103동</t>
        </is>
      </c>
      <c r="F242" s="21" t="inlineStr">
        <is>
          <t>부분 수리</t>
        </is>
      </c>
      <c r="G242" s="22" t="n"/>
      <c r="H242" s="23">
        <f>IF(A242="","",SUMIFS(입금_금액,입금_번호,A242,입금_확인,""))</f>
        <v/>
      </c>
      <c r="I242" s="24">
        <f>IF(OR(A242="",NOT(ISNUMBER(G242)),N242="취소"),"",G242-H242)</f>
        <v/>
      </c>
      <c r="J242" s="23">
        <f>IF(A242="","",SUMIFS(지출_금액,지출_번호,A242,지출_확인,""))</f>
        <v/>
      </c>
      <c r="K242" s="23">
        <f>IF(OR(A242="",NOT(ISNUMBER(G242)),J242=0),"",G242-J242)</f>
        <v/>
      </c>
      <c r="L242" s="20" t="n"/>
      <c r="M242" s="20" t="n"/>
      <c r="N242" s="21" t="inlineStr">
        <is>
          <t>상담</t>
        </is>
      </c>
      <c r="O242" s="21" t="inlineStr">
        <is>
          <t>대표</t>
        </is>
      </c>
      <c r="P242" s="21" t="inlineStr">
        <is>
          <t>오전 공사만 가능</t>
        </is>
      </c>
      <c r="Q242" s="25">
        <f>IF(A242="","",IF(AND(C242="",E242=""),"고객이나 현장을 적어 주세요",IF(NOT(ISNUMBER(B242)),"접수일을 확인하세요",IF(AND(D242&lt;&gt;"",OR(LEN(D242)&lt;12,LEN(D242)&gt;13,ISERROR(--SUBSTITUTE(D242,"-","")),LEN(SUBSTITUTE(D242,"-",""))&lt;9)),"연락처를 010-0000-0000으로",IF(AND(G242&lt;&gt;"",OR(NOT(ISNUMBER(G242)),N(G242)&lt;0)),"계약 금액을 숫자로",IF(ISNA(MATCH(N242,목록_지금상태,0)),"상태를 목록에서 골라 주세요",IF(AND(OR(N242="계약",N242="공사 중",N242="완료",N242="A/S"),NOT(ISNUMBER(G242))),"계약 금액이 비었어요",IF(AND(ISNUMBER(L242),ISNUMBER(M242),M242&lt;L242),"완공이 착공보다 빨라요",IF(AND(ISNUMBER(G242),H242&gt;G242),"받은 돈이 계약보다 많아요",IF(AND(D242&lt;&gt;"",COUNTIF($D$6:$D$505,D242)&gt;1,COUNTIFS($D$6:$D$505,D242,$E$6:$E$505,E242)&gt;1),"같은 현장이 또 있어요",""))))))))))</f>
        <v/>
      </c>
      <c r="S242">
        <f>IF(A242="","",C242&amp;" "&amp;D242&amp;" "&amp;SUBSTITUTE(D242,"-","")&amp;" "&amp;E242&amp;" "&amp;F242&amp;" "&amp;P242)</f>
        <v/>
      </c>
      <c r="T242">
        <f>IF(OR(A242="",Q242&lt;&gt;"",I242="",N242="상담",N242="견적 보냄",N242="취소"),-1,IF(OR(N242="완료",N242="A/S"),1E+10,0)+N(I242)+ROW()/1E+4)</f>
        <v/>
      </c>
      <c r="U242">
        <f>IF(OR(찾기!$B$3="",A242=""),"",IF(ISNUMBER(SEARCH(TRIM(찾기!$B$3),S242)),ROW(),""))</f>
        <v/>
      </c>
    </row>
    <row r="243">
      <c r="A243" s="19">
        <f>IF(COUNTA(B243:G243,L243:P243)=0,"",ROW()-5)</f>
        <v/>
      </c>
      <c r="B243" s="20" t="n">
        <v>46114</v>
      </c>
      <c r="C243" s="21" t="inlineStr">
        <is>
          <t>신혜원</t>
        </is>
      </c>
      <c r="D243" s="21" t="inlineStr">
        <is>
          <t>010-8863-1153</t>
        </is>
      </c>
      <c r="E243" s="21" t="inlineStr">
        <is>
          <t>한솔동 푸른마을 5단지 101동</t>
        </is>
      </c>
      <c r="F243" s="21" t="inlineStr">
        <is>
          <t>욕실</t>
        </is>
      </c>
      <c r="G243" s="22" t="n">
        <v>8230000</v>
      </c>
      <c r="H243" s="23">
        <f>IF(A243="","",SUMIFS(입금_금액,입금_번호,A243,입금_확인,""))</f>
        <v/>
      </c>
      <c r="I243" s="24">
        <f>IF(OR(A243="",NOT(ISNUMBER(G243)),N243="취소"),"",G243-H243)</f>
        <v/>
      </c>
      <c r="J243" s="23">
        <f>IF(A243="","",SUMIFS(지출_금액,지출_번호,A243,지출_확인,""))</f>
        <v/>
      </c>
      <c r="K243" s="23">
        <f>IF(OR(A243="",NOT(ISNUMBER(G243)),J243=0),"",G243-J243)</f>
        <v/>
      </c>
      <c r="L243" s="20" t="n">
        <v>46138</v>
      </c>
      <c r="M243" s="20" t="n">
        <v>46143</v>
      </c>
      <c r="N243" s="21" t="inlineStr">
        <is>
          <t>완료</t>
        </is>
      </c>
      <c r="O243" s="21" t="inlineStr">
        <is>
          <t>김 실장</t>
        </is>
      </c>
      <c r="P243" s="21" t="inlineStr">
        <is>
          <t>엘리베이터 예약 필요</t>
        </is>
      </c>
      <c r="Q243" s="25">
        <f>IF(A243="","",IF(AND(C243="",E243=""),"고객이나 현장을 적어 주세요",IF(NOT(ISNUMBER(B243)),"접수일을 확인하세요",IF(AND(D243&lt;&gt;"",OR(LEN(D243)&lt;12,LEN(D243)&gt;13,ISERROR(--SUBSTITUTE(D243,"-","")),LEN(SUBSTITUTE(D243,"-",""))&lt;9)),"연락처를 010-0000-0000으로",IF(AND(G243&lt;&gt;"",OR(NOT(ISNUMBER(G243)),N(G243)&lt;0)),"계약 금액을 숫자로",IF(ISNA(MATCH(N243,목록_지금상태,0)),"상태를 목록에서 골라 주세요",IF(AND(OR(N243="계약",N243="공사 중",N243="완료",N243="A/S"),NOT(ISNUMBER(G243))),"계약 금액이 비었어요",IF(AND(ISNUMBER(L243),ISNUMBER(M243),M243&lt;L243),"완공이 착공보다 빨라요",IF(AND(ISNUMBER(G243),H243&gt;G243),"받은 돈이 계약보다 많아요",IF(AND(D243&lt;&gt;"",COUNTIF($D$6:$D$505,D243)&gt;1,COUNTIFS($D$6:$D$505,D243,$E$6:$E$505,E243)&gt;1),"같은 현장이 또 있어요",""))))))))))</f>
        <v/>
      </c>
      <c r="S243">
        <f>IF(A243="","",C243&amp;" "&amp;D243&amp;" "&amp;SUBSTITUTE(D243,"-","")&amp;" "&amp;E243&amp;" "&amp;F243&amp;" "&amp;P243)</f>
        <v/>
      </c>
      <c r="T243">
        <f>IF(OR(A243="",Q243&lt;&gt;"",I243="",N243="상담",N243="견적 보냄",N243="취소"),-1,IF(OR(N243="완료",N243="A/S"),1E+10,0)+N(I243)+ROW()/1E+4)</f>
        <v/>
      </c>
      <c r="U243">
        <f>IF(OR(찾기!$B$3="",A243=""),"",IF(ISNUMBER(SEARCH(TRIM(찾기!$B$3),S243)),ROW(),""))</f>
        <v/>
      </c>
    </row>
    <row r="244">
      <c r="A244" s="19">
        <f>IF(COUNTA(B244:G244,L244:P244)=0,"",ROW()-5)</f>
        <v/>
      </c>
      <c r="B244" s="20" t="n">
        <v>46115</v>
      </c>
      <c r="C244" s="21" t="inlineStr">
        <is>
          <t>홍동욱</t>
        </is>
      </c>
      <c r="D244" s="21" t="inlineStr">
        <is>
          <t>010-8365-7759</t>
        </is>
      </c>
      <c r="E244" s="21" t="inlineStr">
        <is>
          <t>한솔동 강변힐 2차 108동</t>
        </is>
      </c>
      <c r="F244" s="21" t="inlineStr">
        <is>
          <t>주방</t>
        </is>
      </c>
      <c r="G244" s="22" t="n">
        <v>8720000</v>
      </c>
      <c r="H244" s="23">
        <f>IF(A244="","",SUMIFS(입금_금액,입금_번호,A244,입금_확인,""))</f>
        <v/>
      </c>
      <c r="I244" s="24">
        <f>IF(OR(A244="",NOT(ISNUMBER(G244)),N244="취소"),"",G244-H244)</f>
        <v/>
      </c>
      <c r="J244" s="23">
        <f>IF(A244="","",SUMIFS(지출_금액,지출_번호,A244,지출_확인,""))</f>
        <v/>
      </c>
      <c r="K244" s="23">
        <f>IF(OR(A244="",NOT(ISNUMBER(G244)),J244=0),"",G244-J244)</f>
        <v/>
      </c>
      <c r="L244" s="20" t="n">
        <v>46123</v>
      </c>
      <c r="M244" s="20" t="n">
        <v>46130</v>
      </c>
      <c r="N244" s="21" t="inlineStr">
        <is>
          <t>완료</t>
        </is>
      </c>
      <c r="O244" s="21" t="inlineStr">
        <is>
          <t>대표</t>
        </is>
      </c>
      <c r="P244" s="21" t="inlineStr">
        <is>
          <t>블로그 보고 연락</t>
        </is>
      </c>
      <c r="Q244" s="25">
        <f>IF(A244="","",IF(AND(C244="",E244=""),"고객이나 현장을 적어 주세요",IF(NOT(ISNUMBER(B244)),"접수일을 확인하세요",IF(AND(D244&lt;&gt;"",OR(LEN(D244)&lt;12,LEN(D244)&gt;13,ISERROR(--SUBSTITUTE(D244,"-","")),LEN(SUBSTITUTE(D244,"-",""))&lt;9)),"연락처를 010-0000-0000으로",IF(AND(G244&lt;&gt;"",OR(NOT(ISNUMBER(G244)),N(G244)&lt;0)),"계약 금액을 숫자로",IF(ISNA(MATCH(N244,목록_지금상태,0)),"상태를 목록에서 골라 주세요",IF(AND(OR(N244="계약",N244="공사 중",N244="완료",N244="A/S"),NOT(ISNUMBER(G244))),"계약 금액이 비었어요",IF(AND(ISNUMBER(L244),ISNUMBER(M244),M244&lt;L244),"완공이 착공보다 빨라요",IF(AND(ISNUMBER(G244),H244&gt;G244),"받은 돈이 계약보다 많아요",IF(AND(D244&lt;&gt;"",COUNTIF($D$6:$D$505,D244)&gt;1,COUNTIFS($D$6:$D$505,D244,$E$6:$E$505,E244)&gt;1),"같은 현장이 또 있어요",""))))))))))</f>
        <v/>
      </c>
      <c r="S244">
        <f>IF(A244="","",C244&amp;" "&amp;D244&amp;" "&amp;SUBSTITUTE(D244,"-","")&amp;" "&amp;E244&amp;" "&amp;F244&amp;" "&amp;P244)</f>
        <v/>
      </c>
      <c r="T244">
        <f>IF(OR(A244="",Q244&lt;&gt;"",I244="",N244="상담",N244="견적 보냄",N244="취소"),-1,IF(OR(N244="완료",N244="A/S"),1E+10,0)+N(I244)+ROW()/1E+4)</f>
        <v/>
      </c>
      <c r="U244">
        <f>IF(OR(찾기!$B$3="",A244=""),"",IF(ISNUMBER(SEARCH(TRIM(찾기!$B$3),S244)),ROW(),""))</f>
        <v/>
      </c>
    </row>
    <row r="245">
      <c r="A245" s="19">
        <f>IF(COUNTA(B245:G245,L245:P245)=0,"",ROW()-5)</f>
        <v/>
      </c>
      <c r="B245" s="20" t="n">
        <v>46117</v>
      </c>
      <c r="C245" s="21" t="inlineStr">
        <is>
          <t>안민지</t>
        </is>
      </c>
      <c r="D245" s="21" t="inlineStr">
        <is>
          <t>010-3575-2134</t>
        </is>
      </c>
      <c r="E245" s="21" t="inlineStr">
        <is>
          <t>가람동 푸른마을 5단지 102동</t>
        </is>
      </c>
      <c r="F245" s="21" t="inlineStr">
        <is>
          <t>부분 수리</t>
        </is>
      </c>
      <c r="G245" s="22" t="n"/>
      <c r="H245" s="23">
        <f>IF(A245="","",SUMIFS(입금_금액,입금_번호,A245,입금_확인,""))</f>
        <v/>
      </c>
      <c r="I245" s="24">
        <f>IF(OR(A245="",NOT(ISNUMBER(G245)),N245="취소"),"",G245-H245)</f>
        <v/>
      </c>
      <c r="J245" s="23">
        <f>IF(A245="","",SUMIFS(지출_금액,지출_번호,A245,지출_확인,""))</f>
        <v/>
      </c>
      <c r="K245" s="23">
        <f>IF(OR(A245="",NOT(ISNUMBER(G245)),J245=0),"",G245-J245)</f>
        <v/>
      </c>
      <c r="L245" s="20" t="n"/>
      <c r="M245" s="20" t="n"/>
      <c r="N245" s="21" t="inlineStr">
        <is>
          <t>취소</t>
        </is>
      </c>
      <c r="O245" s="21" t="inlineStr">
        <is>
          <t>대표</t>
        </is>
      </c>
      <c r="P245" s="21" t="n"/>
      <c r="Q245" s="25">
        <f>IF(A245="","",IF(AND(C245="",E245=""),"고객이나 현장을 적어 주세요",IF(NOT(ISNUMBER(B245)),"접수일을 확인하세요",IF(AND(D245&lt;&gt;"",OR(LEN(D245)&lt;12,LEN(D245)&gt;13,ISERROR(--SUBSTITUTE(D245,"-","")),LEN(SUBSTITUTE(D245,"-",""))&lt;9)),"연락처를 010-0000-0000으로",IF(AND(G245&lt;&gt;"",OR(NOT(ISNUMBER(G245)),N(G245)&lt;0)),"계약 금액을 숫자로",IF(ISNA(MATCH(N245,목록_지금상태,0)),"상태를 목록에서 골라 주세요",IF(AND(OR(N245="계약",N245="공사 중",N245="완료",N245="A/S"),NOT(ISNUMBER(G245))),"계약 금액이 비었어요",IF(AND(ISNUMBER(L245),ISNUMBER(M245),M245&lt;L245),"완공이 착공보다 빨라요",IF(AND(ISNUMBER(G245),H245&gt;G245),"받은 돈이 계약보다 많아요",IF(AND(D245&lt;&gt;"",COUNTIF($D$6:$D$505,D245)&gt;1,COUNTIFS($D$6:$D$505,D245,$E$6:$E$505,E245)&gt;1),"같은 현장이 또 있어요",""))))))))))</f>
        <v/>
      </c>
      <c r="S245">
        <f>IF(A245="","",C245&amp;" "&amp;D245&amp;" "&amp;SUBSTITUTE(D245,"-","")&amp;" "&amp;E245&amp;" "&amp;F245&amp;" "&amp;P245)</f>
        <v/>
      </c>
      <c r="T245">
        <f>IF(OR(A245="",Q245&lt;&gt;"",I245="",N245="상담",N245="견적 보냄",N245="취소"),-1,IF(OR(N245="완료",N245="A/S"),1E+10,0)+N(I245)+ROW()/1E+4)</f>
        <v/>
      </c>
      <c r="U245">
        <f>IF(OR(찾기!$B$3="",A245=""),"",IF(ISNUMBER(SEARCH(TRIM(찾기!$B$3),S245)),ROW(),""))</f>
        <v/>
      </c>
    </row>
    <row r="246">
      <c r="A246" s="19">
        <f>IF(COUNTA(B246:G246,L246:P246)=0,"",ROW()-5)</f>
        <v/>
      </c>
      <c r="B246" s="20" t="n">
        <v>46118</v>
      </c>
      <c r="C246" s="21" t="inlineStr">
        <is>
          <t>김혜원</t>
        </is>
      </c>
      <c r="D246" s="21" t="inlineStr">
        <is>
          <t>010-2151-7370</t>
        </is>
      </c>
      <c r="E246" s="21" t="inlineStr">
        <is>
          <t>새롬동 한빛아파트 105동</t>
        </is>
      </c>
      <c r="F246" s="21" t="inlineStr">
        <is>
          <t>욕실</t>
        </is>
      </c>
      <c r="G246" s="22" t="n">
        <v>7500000</v>
      </c>
      <c r="H246" s="23">
        <f>IF(A246="","",SUMIFS(입금_금액,입금_번호,A246,입금_확인,""))</f>
        <v/>
      </c>
      <c r="I246" s="24">
        <f>IF(OR(A246="",NOT(ISNUMBER(G246)),N246="취소"),"",G246-H246)</f>
        <v/>
      </c>
      <c r="J246" s="23">
        <f>IF(A246="","",SUMIFS(지출_금액,지출_번호,A246,지출_확인,""))</f>
        <v/>
      </c>
      <c r="K246" s="23">
        <f>IF(OR(A246="",NOT(ISNUMBER(G246)),J246=0),"",G246-J246)</f>
        <v/>
      </c>
      <c r="L246" s="20" t="n">
        <v>46133</v>
      </c>
      <c r="M246" s="20" t="n">
        <v>46139</v>
      </c>
      <c r="N246" s="21" t="inlineStr">
        <is>
          <t>완료</t>
        </is>
      </c>
      <c r="O246" s="21" t="inlineStr">
        <is>
          <t>박 팀장</t>
        </is>
      </c>
      <c r="P246" s="21" t="inlineStr">
        <is>
          <t>엘리베이터 예약 필요</t>
        </is>
      </c>
      <c r="Q246" s="25">
        <f>IF(A246="","",IF(AND(C246="",E246=""),"고객이나 현장을 적어 주세요",IF(NOT(ISNUMBER(B246)),"접수일을 확인하세요",IF(AND(D246&lt;&gt;"",OR(LEN(D246)&lt;12,LEN(D246)&gt;13,ISERROR(--SUBSTITUTE(D246,"-","")),LEN(SUBSTITUTE(D246,"-",""))&lt;9)),"연락처를 010-0000-0000으로",IF(AND(G246&lt;&gt;"",OR(NOT(ISNUMBER(G246)),N(G246)&lt;0)),"계약 금액을 숫자로",IF(ISNA(MATCH(N246,목록_지금상태,0)),"상태를 목록에서 골라 주세요",IF(AND(OR(N246="계약",N246="공사 중",N246="완료",N246="A/S"),NOT(ISNUMBER(G246))),"계약 금액이 비었어요",IF(AND(ISNUMBER(L246),ISNUMBER(M246),M246&lt;L246),"완공이 착공보다 빨라요",IF(AND(ISNUMBER(G246),H246&gt;G246),"받은 돈이 계약보다 많아요",IF(AND(D246&lt;&gt;"",COUNTIF($D$6:$D$505,D246)&gt;1,COUNTIFS($D$6:$D$505,D246,$E$6:$E$505,E246)&gt;1),"같은 현장이 또 있어요",""))))))))))</f>
        <v/>
      </c>
      <c r="S246">
        <f>IF(A246="","",C246&amp;" "&amp;D246&amp;" "&amp;SUBSTITUTE(D246,"-","")&amp;" "&amp;E246&amp;" "&amp;F246&amp;" "&amp;P246)</f>
        <v/>
      </c>
      <c r="T246">
        <f>IF(OR(A246="",Q246&lt;&gt;"",I246="",N246="상담",N246="견적 보냄",N246="취소"),-1,IF(OR(N246="완료",N246="A/S"),1E+10,0)+N(I246)+ROW()/1E+4)</f>
        <v/>
      </c>
      <c r="U246">
        <f>IF(OR(찾기!$B$3="",A246=""),"",IF(ISNUMBER(SEARCH(TRIM(찾기!$B$3),S246)),ROW(),""))</f>
        <v/>
      </c>
    </row>
    <row r="247">
      <c r="A247" s="19">
        <f>IF(COUNTA(B247:G247,L247:P247)=0,"",ROW()-5)</f>
        <v/>
      </c>
      <c r="B247" s="20" t="n">
        <v>46119</v>
      </c>
      <c r="C247" s="21" t="inlineStr">
        <is>
          <t>조동욱</t>
        </is>
      </c>
      <c r="D247" s="21" t="inlineStr">
        <is>
          <t>010-4467-8725</t>
        </is>
      </c>
      <c r="E247" s="21" t="inlineStr">
        <is>
          <t>도담동 강변힐 2차 114동</t>
        </is>
      </c>
      <c r="F247" s="21" t="inlineStr">
        <is>
          <t>주방</t>
        </is>
      </c>
      <c r="G247" s="22" t="n">
        <v>6490000</v>
      </c>
      <c r="H247" s="23">
        <f>IF(A247="","",SUMIFS(입금_금액,입금_번호,A247,입금_확인,""))</f>
        <v/>
      </c>
      <c r="I247" s="24">
        <f>IF(OR(A247="",NOT(ISNUMBER(G247)),N247="취소"),"",G247-H247)</f>
        <v/>
      </c>
      <c r="J247" s="23">
        <f>IF(A247="","",SUMIFS(지출_금액,지출_번호,A247,지출_확인,""))</f>
        <v/>
      </c>
      <c r="K247" s="23">
        <f>IF(OR(A247="",NOT(ISNUMBER(G247)),J247=0),"",G247-J247)</f>
        <v/>
      </c>
      <c r="L247" s="20" t="n">
        <v>46143</v>
      </c>
      <c r="M247" s="20" t="n">
        <v>46150</v>
      </c>
      <c r="N247" s="21" t="inlineStr">
        <is>
          <t>A/S</t>
        </is>
      </c>
      <c r="O247" s="21" t="inlineStr">
        <is>
          <t>대표</t>
        </is>
      </c>
      <c r="P247" s="21" t="n"/>
      <c r="Q247" s="25">
        <f>IF(A247="","",IF(AND(C247="",E247=""),"고객이나 현장을 적어 주세요",IF(NOT(ISNUMBER(B247)),"접수일을 확인하세요",IF(AND(D247&lt;&gt;"",OR(LEN(D247)&lt;12,LEN(D247)&gt;13,ISERROR(--SUBSTITUTE(D247,"-","")),LEN(SUBSTITUTE(D247,"-",""))&lt;9)),"연락처를 010-0000-0000으로",IF(AND(G247&lt;&gt;"",OR(NOT(ISNUMBER(G247)),N(G247)&lt;0)),"계약 금액을 숫자로",IF(ISNA(MATCH(N247,목록_지금상태,0)),"상태를 목록에서 골라 주세요",IF(AND(OR(N247="계약",N247="공사 중",N247="완료",N247="A/S"),NOT(ISNUMBER(G247))),"계약 금액이 비었어요",IF(AND(ISNUMBER(L247),ISNUMBER(M247),M247&lt;L247),"완공이 착공보다 빨라요",IF(AND(ISNUMBER(G247),H247&gt;G247),"받은 돈이 계약보다 많아요",IF(AND(D247&lt;&gt;"",COUNTIF($D$6:$D$505,D247)&gt;1,COUNTIFS($D$6:$D$505,D247,$E$6:$E$505,E247)&gt;1),"같은 현장이 또 있어요",""))))))))))</f>
        <v/>
      </c>
      <c r="S247">
        <f>IF(A247="","",C247&amp;" "&amp;D247&amp;" "&amp;SUBSTITUTE(D247,"-","")&amp;" "&amp;E247&amp;" "&amp;F247&amp;" "&amp;P247)</f>
        <v/>
      </c>
      <c r="T247">
        <f>IF(OR(A247="",Q247&lt;&gt;"",I247="",N247="상담",N247="견적 보냄",N247="취소"),-1,IF(OR(N247="완료",N247="A/S"),1E+10,0)+N(I247)+ROW()/1E+4)</f>
        <v/>
      </c>
      <c r="U247">
        <f>IF(OR(찾기!$B$3="",A247=""),"",IF(ISNUMBER(SEARCH(TRIM(찾기!$B$3),S247)),ROW(),""))</f>
        <v/>
      </c>
    </row>
    <row r="248">
      <c r="A248" s="19">
        <f>IF(COUNTA(B248:G248,L248:P248)=0,"",ROW()-5)</f>
        <v/>
      </c>
      <c r="B248" s="20" t="n">
        <v>46120</v>
      </c>
      <c r="C248" s="21" t="inlineStr">
        <is>
          <t>황지훈</t>
        </is>
      </c>
      <c r="D248" s="21" t="inlineStr">
        <is>
          <t>010-2610-4934</t>
        </is>
      </c>
      <c r="E248" s="21" t="inlineStr">
        <is>
          <t>한솔동 숲길마을 3단지 104동</t>
        </is>
      </c>
      <c r="F248" s="21" t="inlineStr">
        <is>
          <t>욕실</t>
        </is>
      </c>
      <c r="G248" s="22" t="n">
        <v>5970000</v>
      </c>
      <c r="H248" s="23">
        <f>IF(A248="","",SUMIFS(입금_금액,입금_번호,A248,입금_확인,""))</f>
        <v/>
      </c>
      <c r="I248" s="24">
        <f>IF(OR(A248="",NOT(ISNUMBER(G248)),N248="취소"),"",G248-H248)</f>
        <v/>
      </c>
      <c r="J248" s="23">
        <f>IF(A248="","",SUMIFS(지출_금액,지출_번호,A248,지출_확인,""))</f>
        <v/>
      </c>
      <c r="K248" s="23">
        <f>IF(OR(A248="",NOT(ISNUMBER(G248)),J248=0),"",G248-J248)</f>
        <v/>
      </c>
      <c r="L248" s="20" t="n">
        <v>46142</v>
      </c>
      <c r="M248" s="20" t="n">
        <v>46149</v>
      </c>
      <c r="N248" s="21" t="inlineStr">
        <is>
          <t>완료</t>
        </is>
      </c>
      <c r="O248" s="21" t="inlineStr">
        <is>
          <t>대표</t>
        </is>
      </c>
      <c r="P248" s="21" t="inlineStr">
        <is>
          <t>지인 소개</t>
        </is>
      </c>
      <c r="Q248" s="25">
        <f>IF(A248="","",IF(AND(C248="",E248=""),"고객이나 현장을 적어 주세요",IF(NOT(ISNUMBER(B248)),"접수일을 확인하세요",IF(AND(D248&lt;&gt;"",OR(LEN(D248)&lt;12,LEN(D248)&gt;13,ISERROR(--SUBSTITUTE(D248,"-","")),LEN(SUBSTITUTE(D248,"-",""))&lt;9)),"연락처를 010-0000-0000으로",IF(AND(G248&lt;&gt;"",OR(NOT(ISNUMBER(G248)),N(G248)&lt;0)),"계약 금액을 숫자로",IF(ISNA(MATCH(N248,목록_지금상태,0)),"상태를 목록에서 골라 주세요",IF(AND(OR(N248="계약",N248="공사 중",N248="완료",N248="A/S"),NOT(ISNUMBER(G248))),"계약 금액이 비었어요",IF(AND(ISNUMBER(L248),ISNUMBER(M248),M248&lt;L248),"완공이 착공보다 빨라요",IF(AND(ISNUMBER(G248),H248&gt;G248),"받은 돈이 계약보다 많아요",IF(AND(D248&lt;&gt;"",COUNTIF($D$6:$D$505,D248)&gt;1,COUNTIFS($D$6:$D$505,D248,$E$6:$E$505,E248)&gt;1),"같은 현장이 또 있어요",""))))))))))</f>
        <v/>
      </c>
      <c r="S248">
        <f>IF(A248="","",C248&amp;" "&amp;D248&amp;" "&amp;SUBSTITUTE(D248,"-","")&amp;" "&amp;E248&amp;" "&amp;F248&amp;" "&amp;P248)</f>
        <v/>
      </c>
      <c r="T248">
        <f>IF(OR(A248="",Q248&lt;&gt;"",I248="",N248="상담",N248="견적 보냄",N248="취소"),-1,IF(OR(N248="완료",N248="A/S"),1E+10,0)+N(I248)+ROW()/1E+4)</f>
        <v/>
      </c>
      <c r="U248">
        <f>IF(OR(찾기!$B$3="",A248=""),"",IF(ISNUMBER(SEARCH(TRIM(찾기!$B$3),S248)),ROW(),""))</f>
        <v/>
      </c>
    </row>
    <row r="249">
      <c r="A249" s="19">
        <f>IF(COUNTA(B249:G249,L249:P249)=0,"",ROW()-5)</f>
        <v/>
      </c>
      <c r="B249" s="20" t="n">
        <v>46121</v>
      </c>
      <c r="C249" s="21" t="inlineStr">
        <is>
          <t>정은지</t>
        </is>
      </c>
      <c r="D249" s="21" t="inlineStr">
        <is>
          <t>010-8865-2205</t>
        </is>
      </c>
      <c r="E249" s="21" t="inlineStr">
        <is>
          <t>도담동 솔내아파트 102동</t>
        </is>
      </c>
      <c r="F249" s="21" t="inlineStr">
        <is>
          <t>기타</t>
        </is>
      </c>
      <c r="G249" s="22" t="n">
        <v>740000</v>
      </c>
      <c r="H249" s="23">
        <f>IF(A249="","",SUMIFS(입금_금액,입금_번호,A249,입금_확인,""))</f>
        <v/>
      </c>
      <c r="I249" s="24">
        <f>IF(OR(A249="",NOT(ISNUMBER(G249)),N249="취소"),"",G249-H249)</f>
        <v/>
      </c>
      <c r="J249" s="23">
        <f>IF(A249="","",SUMIFS(지출_금액,지출_번호,A249,지출_확인,""))</f>
        <v/>
      </c>
      <c r="K249" s="23">
        <f>IF(OR(A249="",NOT(ISNUMBER(G249)),J249=0),"",G249-J249)</f>
        <v/>
      </c>
      <c r="L249" s="20" t="n">
        <v>46146</v>
      </c>
      <c r="M249" s="20" t="n">
        <v>46148</v>
      </c>
      <c r="N249" s="21" t="inlineStr">
        <is>
          <t>완료</t>
        </is>
      </c>
      <c r="O249" s="21" t="inlineStr">
        <is>
          <t>박 팀장</t>
        </is>
      </c>
      <c r="P249" s="21" t="inlineStr">
        <is>
          <t>엘리베이터 예약 필요</t>
        </is>
      </c>
      <c r="Q249" s="25">
        <f>IF(A249="","",IF(AND(C249="",E249=""),"고객이나 현장을 적어 주세요",IF(NOT(ISNUMBER(B249)),"접수일을 확인하세요",IF(AND(D249&lt;&gt;"",OR(LEN(D249)&lt;12,LEN(D249)&gt;13,ISERROR(--SUBSTITUTE(D249,"-","")),LEN(SUBSTITUTE(D249,"-",""))&lt;9)),"연락처를 010-0000-0000으로",IF(AND(G249&lt;&gt;"",OR(NOT(ISNUMBER(G249)),N(G249)&lt;0)),"계약 금액을 숫자로",IF(ISNA(MATCH(N249,목록_지금상태,0)),"상태를 목록에서 골라 주세요",IF(AND(OR(N249="계약",N249="공사 중",N249="완료",N249="A/S"),NOT(ISNUMBER(G249))),"계약 금액이 비었어요",IF(AND(ISNUMBER(L249),ISNUMBER(M249),M249&lt;L249),"완공이 착공보다 빨라요",IF(AND(ISNUMBER(G249),H249&gt;G249),"받은 돈이 계약보다 많아요",IF(AND(D249&lt;&gt;"",COUNTIF($D$6:$D$505,D249)&gt;1,COUNTIFS($D$6:$D$505,D249,$E$6:$E$505,E249)&gt;1),"같은 현장이 또 있어요",""))))))))))</f>
        <v/>
      </c>
      <c r="S249">
        <f>IF(A249="","",C249&amp;" "&amp;D249&amp;" "&amp;SUBSTITUTE(D249,"-","")&amp;" "&amp;E249&amp;" "&amp;F249&amp;" "&amp;P249)</f>
        <v/>
      </c>
      <c r="T249">
        <f>IF(OR(A249="",Q249&lt;&gt;"",I249="",N249="상담",N249="견적 보냄",N249="취소"),-1,IF(OR(N249="완료",N249="A/S"),1E+10,0)+N(I249)+ROW()/1E+4)</f>
        <v/>
      </c>
      <c r="U249">
        <f>IF(OR(찾기!$B$3="",A249=""),"",IF(ISNUMBER(SEARCH(TRIM(찾기!$B$3),S249)),ROW(),""))</f>
        <v/>
      </c>
    </row>
    <row r="250">
      <c r="A250" s="19">
        <f>IF(COUNTA(B250:G250,L250:P250)=0,"",ROW()-5)</f>
        <v/>
      </c>
      <c r="B250" s="20" t="n">
        <v>46121</v>
      </c>
      <c r="C250" s="21" t="inlineStr">
        <is>
          <t>윤현우</t>
        </is>
      </c>
      <c r="D250" s="21" t="inlineStr">
        <is>
          <t>010-2614-0869</t>
        </is>
      </c>
      <c r="E250" s="21" t="inlineStr">
        <is>
          <t>가람동 단독주택</t>
        </is>
      </c>
      <c r="F250" s="21" t="inlineStr">
        <is>
          <t>욕실</t>
        </is>
      </c>
      <c r="G250" s="22" t="n">
        <v>7110000</v>
      </c>
      <c r="H250" s="23">
        <f>IF(A250="","",SUMIFS(입금_금액,입금_번호,A250,입금_확인,""))</f>
        <v/>
      </c>
      <c r="I250" s="24">
        <f>IF(OR(A250="",NOT(ISNUMBER(G250)),N250="취소"),"",G250-H250)</f>
        <v/>
      </c>
      <c r="J250" s="23">
        <f>IF(A250="","",SUMIFS(지출_금액,지출_번호,A250,지출_확인,""))</f>
        <v/>
      </c>
      <c r="K250" s="23">
        <f>IF(OR(A250="",NOT(ISNUMBER(G250)),J250=0),"",G250-J250)</f>
        <v/>
      </c>
      <c r="L250" s="20" t="n">
        <v>46147</v>
      </c>
      <c r="M250" s="20" t="n">
        <v>46154</v>
      </c>
      <c r="N250" s="21" t="inlineStr">
        <is>
          <t>완료</t>
        </is>
      </c>
      <c r="O250" s="21" t="inlineStr">
        <is>
          <t>대표</t>
        </is>
      </c>
      <c r="P250" s="21" t="inlineStr">
        <is>
          <t>오전 공사만 가능</t>
        </is>
      </c>
      <c r="Q250" s="25">
        <f>IF(A250="","",IF(AND(C250="",E250=""),"고객이나 현장을 적어 주세요",IF(NOT(ISNUMBER(B250)),"접수일을 확인하세요",IF(AND(D250&lt;&gt;"",OR(LEN(D250)&lt;12,LEN(D250)&gt;13,ISERROR(--SUBSTITUTE(D250,"-","")),LEN(SUBSTITUTE(D250,"-",""))&lt;9)),"연락처를 010-0000-0000으로",IF(AND(G250&lt;&gt;"",OR(NOT(ISNUMBER(G250)),N(G250)&lt;0)),"계약 금액을 숫자로",IF(ISNA(MATCH(N250,목록_지금상태,0)),"상태를 목록에서 골라 주세요",IF(AND(OR(N250="계약",N250="공사 중",N250="완료",N250="A/S"),NOT(ISNUMBER(G250))),"계약 금액이 비었어요",IF(AND(ISNUMBER(L250),ISNUMBER(M250),M250&lt;L250),"완공이 착공보다 빨라요",IF(AND(ISNUMBER(G250),H250&gt;G250),"받은 돈이 계약보다 많아요",IF(AND(D250&lt;&gt;"",COUNTIF($D$6:$D$505,D250)&gt;1,COUNTIFS($D$6:$D$505,D250,$E$6:$E$505,E250)&gt;1),"같은 현장이 또 있어요",""))))))))))</f>
        <v/>
      </c>
      <c r="S250">
        <f>IF(A250="","",C250&amp;" "&amp;D250&amp;" "&amp;SUBSTITUTE(D250,"-","")&amp;" "&amp;E250&amp;" "&amp;F250&amp;" "&amp;P250)</f>
        <v/>
      </c>
      <c r="T250">
        <f>IF(OR(A250="",Q250&lt;&gt;"",I250="",N250="상담",N250="견적 보냄",N250="취소"),-1,IF(OR(N250="완료",N250="A/S"),1E+10,0)+N(I250)+ROW()/1E+4)</f>
        <v/>
      </c>
      <c r="U250">
        <f>IF(OR(찾기!$B$3="",A250=""),"",IF(ISNUMBER(SEARCH(TRIM(찾기!$B$3),S250)),ROW(),""))</f>
        <v/>
      </c>
    </row>
    <row r="251">
      <c r="A251" s="19">
        <f>IF(COUNTA(B251:G251,L251:P251)=0,"",ROW()-5)</f>
        <v/>
      </c>
      <c r="B251" s="20" t="n">
        <v>46122</v>
      </c>
      <c r="C251" s="21" t="inlineStr">
        <is>
          <t>오성민</t>
        </is>
      </c>
      <c r="D251" s="21" t="inlineStr">
        <is>
          <t>010-7772-8393</t>
        </is>
      </c>
      <c r="E251" s="21" t="inlineStr">
        <is>
          <t>한솔동 숲길마을 3단지 103동</t>
        </is>
      </c>
      <c r="F251" s="21" t="inlineStr">
        <is>
          <t>욕실</t>
        </is>
      </c>
      <c r="G251" s="22" t="n">
        <v>6870000</v>
      </c>
      <c r="H251" s="23">
        <f>IF(A251="","",SUMIFS(입금_금액,입금_번호,A251,입금_확인,""))</f>
        <v/>
      </c>
      <c r="I251" s="24">
        <f>IF(OR(A251="",NOT(ISNUMBER(G251)),N251="취소"),"",G251-H251)</f>
        <v/>
      </c>
      <c r="J251" s="23">
        <f>IF(A251="","",SUMIFS(지출_금액,지출_번호,A251,지출_확인,""))</f>
        <v/>
      </c>
      <c r="K251" s="23">
        <f>IF(OR(A251="",NOT(ISNUMBER(G251)),J251=0),"",G251-J251)</f>
        <v/>
      </c>
      <c r="L251" s="20" t="n">
        <v>46144</v>
      </c>
      <c r="M251" s="20" t="n">
        <v>46152</v>
      </c>
      <c r="N251" s="21" t="inlineStr">
        <is>
          <t>A/S</t>
        </is>
      </c>
      <c r="O251" s="21" t="inlineStr">
        <is>
          <t>김 실장</t>
        </is>
      </c>
      <c r="P251" s="21" t="inlineStr">
        <is>
          <t>주차 어려움</t>
        </is>
      </c>
      <c r="Q251" s="25">
        <f>IF(A251="","",IF(AND(C251="",E251=""),"고객이나 현장을 적어 주세요",IF(NOT(ISNUMBER(B251)),"접수일을 확인하세요",IF(AND(D251&lt;&gt;"",OR(LEN(D251)&lt;12,LEN(D251)&gt;13,ISERROR(--SUBSTITUTE(D251,"-","")),LEN(SUBSTITUTE(D251,"-",""))&lt;9)),"연락처를 010-0000-0000으로",IF(AND(G251&lt;&gt;"",OR(NOT(ISNUMBER(G251)),N(G251)&lt;0)),"계약 금액을 숫자로",IF(ISNA(MATCH(N251,목록_지금상태,0)),"상태를 목록에서 골라 주세요",IF(AND(OR(N251="계약",N251="공사 중",N251="완료",N251="A/S"),NOT(ISNUMBER(G251))),"계약 금액이 비었어요",IF(AND(ISNUMBER(L251),ISNUMBER(M251),M251&lt;L251),"완공이 착공보다 빨라요",IF(AND(ISNUMBER(G251),H251&gt;G251),"받은 돈이 계약보다 많아요",IF(AND(D251&lt;&gt;"",COUNTIF($D$6:$D$505,D251)&gt;1,COUNTIFS($D$6:$D$505,D251,$E$6:$E$505,E251)&gt;1),"같은 현장이 또 있어요",""))))))))))</f>
        <v/>
      </c>
      <c r="S251">
        <f>IF(A251="","",C251&amp;" "&amp;D251&amp;" "&amp;SUBSTITUTE(D251,"-","")&amp;" "&amp;E251&amp;" "&amp;F251&amp;" "&amp;P251)</f>
        <v/>
      </c>
      <c r="T251">
        <f>IF(OR(A251="",Q251&lt;&gt;"",I251="",N251="상담",N251="견적 보냄",N251="취소"),-1,IF(OR(N251="완료",N251="A/S"),1E+10,0)+N(I251)+ROW()/1E+4)</f>
        <v/>
      </c>
      <c r="U251">
        <f>IF(OR(찾기!$B$3="",A251=""),"",IF(ISNUMBER(SEARCH(TRIM(찾기!$B$3),S251)),ROW(),""))</f>
        <v/>
      </c>
    </row>
    <row r="252">
      <c r="A252" s="19">
        <f>IF(COUNTA(B252:G252,L252:P252)=0,"",ROW()-5)</f>
        <v/>
      </c>
      <c r="B252" s="20" t="n">
        <v>46122</v>
      </c>
      <c r="C252" s="21" t="inlineStr">
        <is>
          <t>김동욱</t>
        </is>
      </c>
      <c r="D252" s="21" t="inlineStr">
        <is>
          <t>010-4984-2127</t>
        </is>
      </c>
      <c r="E252" s="21" t="inlineStr">
        <is>
          <t>가람동 누리타운 105동</t>
        </is>
      </c>
      <c r="F252" s="21" t="inlineStr">
        <is>
          <t>주방</t>
        </is>
      </c>
      <c r="G252" s="22" t="n">
        <v>10790000</v>
      </c>
      <c r="H252" s="23">
        <f>IF(A252="","",SUMIFS(입금_금액,입금_번호,A252,입금_확인,""))</f>
        <v/>
      </c>
      <c r="I252" s="24">
        <f>IF(OR(A252="",NOT(ISNUMBER(G252)),N252="취소"),"",G252-H252)</f>
        <v/>
      </c>
      <c r="J252" s="23">
        <f>IF(A252="","",SUMIFS(지출_금액,지출_번호,A252,지출_확인,""))</f>
        <v/>
      </c>
      <c r="K252" s="23">
        <f>IF(OR(A252="",NOT(ISNUMBER(G252)),J252=0),"",G252-J252)</f>
        <v/>
      </c>
      <c r="L252" s="20" t="n">
        <v>46133</v>
      </c>
      <c r="M252" s="20" t="n">
        <v>46141</v>
      </c>
      <c r="N252" s="21" t="inlineStr">
        <is>
          <t>완료</t>
        </is>
      </c>
      <c r="O252" s="21" t="inlineStr">
        <is>
          <t>대표</t>
        </is>
      </c>
      <c r="P252" s="21" t="inlineStr">
        <is>
          <t>강아지 있음</t>
        </is>
      </c>
      <c r="Q252" s="25">
        <f>IF(A252="","",IF(AND(C252="",E252=""),"고객이나 현장을 적어 주세요",IF(NOT(ISNUMBER(B252)),"접수일을 확인하세요",IF(AND(D252&lt;&gt;"",OR(LEN(D252)&lt;12,LEN(D252)&gt;13,ISERROR(--SUBSTITUTE(D252,"-","")),LEN(SUBSTITUTE(D252,"-",""))&lt;9)),"연락처를 010-0000-0000으로",IF(AND(G252&lt;&gt;"",OR(NOT(ISNUMBER(G252)),N(G252)&lt;0)),"계약 금액을 숫자로",IF(ISNA(MATCH(N252,목록_지금상태,0)),"상태를 목록에서 골라 주세요",IF(AND(OR(N252="계약",N252="공사 중",N252="완료",N252="A/S"),NOT(ISNUMBER(G252))),"계약 금액이 비었어요",IF(AND(ISNUMBER(L252),ISNUMBER(M252),M252&lt;L252),"완공이 착공보다 빨라요",IF(AND(ISNUMBER(G252),H252&gt;G252),"받은 돈이 계약보다 많아요",IF(AND(D252&lt;&gt;"",COUNTIF($D$6:$D$505,D252)&gt;1,COUNTIFS($D$6:$D$505,D252,$E$6:$E$505,E252)&gt;1),"같은 현장이 또 있어요",""))))))))))</f>
        <v/>
      </c>
      <c r="S252">
        <f>IF(A252="","",C252&amp;" "&amp;D252&amp;" "&amp;SUBSTITUTE(D252,"-","")&amp;" "&amp;E252&amp;" "&amp;F252&amp;" "&amp;P252)</f>
        <v/>
      </c>
      <c r="T252">
        <f>IF(OR(A252="",Q252&lt;&gt;"",I252="",N252="상담",N252="견적 보냄",N252="취소"),-1,IF(OR(N252="완료",N252="A/S"),1E+10,0)+N(I252)+ROW()/1E+4)</f>
        <v/>
      </c>
      <c r="U252">
        <f>IF(OR(찾기!$B$3="",A252=""),"",IF(ISNUMBER(SEARCH(TRIM(찾기!$B$3),S252)),ROW(),""))</f>
        <v/>
      </c>
    </row>
    <row r="253">
      <c r="A253" s="19">
        <f>IF(COUNTA(B253:G253,L253:P253)=0,"",ROW()-5)</f>
        <v/>
      </c>
      <c r="B253" s="20" t="n">
        <v>46123</v>
      </c>
      <c r="C253" s="21" t="inlineStr">
        <is>
          <t>윤진영</t>
        </is>
      </c>
      <c r="D253" s="21" t="inlineStr">
        <is>
          <t>010-4364-3699</t>
        </is>
      </c>
      <c r="E253" s="21" t="inlineStr">
        <is>
          <t>도담동 숲길마을 3단지 101동</t>
        </is>
      </c>
      <c r="F253" s="21" t="inlineStr">
        <is>
          <t>욕실</t>
        </is>
      </c>
      <c r="G253" s="22" t="n">
        <v>6310000</v>
      </c>
      <c r="H253" s="23">
        <f>IF(A253="","",SUMIFS(입금_금액,입금_번호,A253,입금_확인,""))</f>
        <v/>
      </c>
      <c r="I253" s="24">
        <f>IF(OR(A253="",NOT(ISNUMBER(G253)),N253="취소"),"",G253-H253)</f>
        <v/>
      </c>
      <c r="J253" s="23">
        <f>IF(A253="","",SUMIFS(지출_금액,지출_번호,A253,지출_확인,""))</f>
        <v/>
      </c>
      <c r="K253" s="23">
        <f>IF(OR(A253="",NOT(ISNUMBER(G253)),J253=0),"",G253-J253)</f>
        <v/>
      </c>
      <c r="L253" s="20" t="n">
        <v>46136</v>
      </c>
      <c r="M253" s="20" t="n">
        <v>46142</v>
      </c>
      <c r="N253" s="21" t="inlineStr">
        <is>
          <t>완료</t>
        </is>
      </c>
      <c r="O253" s="21" t="inlineStr">
        <is>
          <t>김 실장</t>
        </is>
      </c>
      <c r="P253" s="21" t="inlineStr">
        <is>
          <t>주차 어려움</t>
        </is>
      </c>
      <c r="Q253" s="25">
        <f>IF(A253="","",IF(AND(C253="",E253=""),"고객이나 현장을 적어 주세요",IF(NOT(ISNUMBER(B253)),"접수일을 확인하세요",IF(AND(D253&lt;&gt;"",OR(LEN(D253)&lt;12,LEN(D253)&gt;13,ISERROR(--SUBSTITUTE(D253,"-","")),LEN(SUBSTITUTE(D253,"-",""))&lt;9)),"연락처를 010-0000-0000으로",IF(AND(G253&lt;&gt;"",OR(NOT(ISNUMBER(G253)),N(G253)&lt;0)),"계약 금액을 숫자로",IF(ISNA(MATCH(N253,목록_지금상태,0)),"상태를 목록에서 골라 주세요",IF(AND(OR(N253="계약",N253="공사 중",N253="완료",N253="A/S"),NOT(ISNUMBER(G253))),"계약 금액이 비었어요",IF(AND(ISNUMBER(L253),ISNUMBER(M253),M253&lt;L253),"완공이 착공보다 빨라요",IF(AND(ISNUMBER(G253),H253&gt;G253),"받은 돈이 계약보다 많아요",IF(AND(D253&lt;&gt;"",COUNTIF($D$6:$D$505,D253)&gt;1,COUNTIFS($D$6:$D$505,D253,$E$6:$E$505,E253)&gt;1),"같은 현장이 또 있어요",""))))))))))</f>
        <v/>
      </c>
      <c r="S253">
        <f>IF(A253="","",C253&amp;" "&amp;D253&amp;" "&amp;SUBSTITUTE(D253,"-","")&amp;" "&amp;E253&amp;" "&amp;F253&amp;" "&amp;P253)</f>
        <v/>
      </c>
      <c r="T253">
        <f>IF(OR(A253="",Q253&lt;&gt;"",I253="",N253="상담",N253="견적 보냄",N253="취소"),-1,IF(OR(N253="완료",N253="A/S"),1E+10,0)+N(I253)+ROW()/1E+4)</f>
        <v/>
      </c>
      <c r="U253">
        <f>IF(OR(찾기!$B$3="",A253=""),"",IF(ISNUMBER(SEARCH(TRIM(찾기!$B$3),S253)),ROW(),""))</f>
        <v/>
      </c>
    </row>
    <row r="254">
      <c r="A254" s="19">
        <f>IF(COUNTA(B254:G254,L254:P254)=0,"",ROW()-5)</f>
        <v/>
      </c>
      <c r="B254" s="20" t="n">
        <v>46124</v>
      </c>
      <c r="C254" s="21" t="inlineStr">
        <is>
          <t>오진영</t>
        </is>
      </c>
      <c r="D254" s="21" t="inlineStr">
        <is>
          <t>010-6784-2067</t>
        </is>
      </c>
      <c r="E254" s="21" t="inlineStr">
        <is>
          <t>한솔동 푸른마을 5단지 112동</t>
        </is>
      </c>
      <c r="F254" s="21" t="inlineStr">
        <is>
          <t>도배·장판</t>
        </is>
      </c>
      <c r="G254" s="22" t="n"/>
      <c r="H254" s="23">
        <f>IF(A254="","",SUMIFS(입금_금액,입금_번호,A254,입금_확인,""))</f>
        <v/>
      </c>
      <c r="I254" s="24">
        <f>IF(OR(A254="",NOT(ISNUMBER(G254)),N254="취소"),"",G254-H254)</f>
        <v/>
      </c>
      <c r="J254" s="23">
        <f>IF(A254="","",SUMIFS(지출_금액,지출_번호,A254,지출_확인,""))</f>
        <v/>
      </c>
      <c r="K254" s="23">
        <f>IF(OR(A254="",NOT(ISNUMBER(G254)),J254=0),"",G254-J254)</f>
        <v/>
      </c>
      <c r="L254" s="20" t="n"/>
      <c r="M254" s="20" t="n"/>
      <c r="N254" s="21" t="inlineStr">
        <is>
          <t>상담</t>
        </is>
      </c>
      <c r="O254" s="21" t="inlineStr">
        <is>
          <t>김 실장</t>
        </is>
      </c>
      <c r="P254" s="21" t="inlineStr">
        <is>
          <t>강아지 있음</t>
        </is>
      </c>
      <c r="Q254" s="25">
        <f>IF(A254="","",IF(AND(C254="",E254=""),"고객이나 현장을 적어 주세요",IF(NOT(ISNUMBER(B254)),"접수일을 확인하세요",IF(AND(D254&lt;&gt;"",OR(LEN(D254)&lt;12,LEN(D254)&gt;13,ISERROR(--SUBSTITUTE(D254,"-","")),LEN(SUBSTITUTE(D254,"-",""))&lt;9)),"연락처를 010-0000-0000으로",IF(AND(G254&lt;&gt;"",OR(NOT(ISNUMBER(G254)),N(G254)&lt;0)),"계약 금액을 숫자로",IF(ISNA(MATCH(N254,목록_지금상태,0)),"상태를 목록에서 골라 주세요",IF(AND(OR(N254="계약",N254="공사 중",N254="완료",N254="A/S"),NOT(ISNUMBER(G254))),"계약 금액이 비었어요",IF(AND(ISNUMBER(L254),ISNUMBER(M254),M254&lt;L254),"완공이 착공보다 빨라요",IF(AND(ISNUMBER(G254),H254&gt;G254),"받은 돈이 계약보다 많아요",IF(AND(D254&lt;&gt;"",COUNTIF($D$6:$D$505,D254)&gt;1,COUNTIFS($D$6:$D$505,D254,$E$6:$E$505,E254)&gt;1),"같은 현장이 또 있어요",""))))))))))</f>
        <v/>
      </c>
      <c r="S254">
        <f>IF(A254="","",C254&amp;" "&amp;D254&amp;" "&amp;SUBSTITUTE(D254,"-","")&amp;" "&amp;E254&amp;" "&amp;F254&amp;" "&amp;P254)</f>
        <v/>
      </c>
      <c r="T254">
        <f>IF(OR(A254="",Q254&lt;&gt;"",I254="",N254="상담",N254="견적 보냄",N254="취소"),-1,IF(OR(N254="완료",N254="A/S"),1E+10,0)+N(I254)+ROW()/1E+4)</f>
        <v/>
      </c>
      <c r="U254">
        <f>IF(OR(찾기!$B$3="",A254=""),"",IF(ISNUMBER(SEARCH(TRIM(찾기!$B$3),S254)),ROW(),""))</f>
        <v/>
      </c>
    </row>
    <row r="255">
      <c r="A255" s="19">
        <f>IF(COUNTA(B255:G255,L255:P255)=0,"",ROW()-5)</f>
        <v/>
      </c>
      <c r="B255" s="20" t="n">
        <v>46125</v>
      </c>
      <c r="C255" s="21" t="inlineStr">
        <is>
          <t>안수진</t>
        </is>
      </c>
      <c r="D255" s="21" t="inlineStr">
        <is>
          <t>010-6535-4706</t>
        </is>
      </c>
      <c r="E255" s="21" t="inlineStr">
        <is>
          <t>도담동 솔내아파트 113동</t>
        </is>
      </c>
      <c r="F255" s="21" t="inlineStr">
        <is>
          <t>전체 리모델링</t>
        </is>
      </c>
      <c r="G255" s="22" t="n"/>
      <c r="H255" s="23">
        <f>IF(A255="","",SUMIFS(입금_금액,입금_번호,A255,입금_확인,""))</f>
        <v/>
      </c>
      <c r="I255" s="24">
        <f>IF(OR(A255="",NOT(ISNUMBER(G255)),N255="취소"),"",G255-H255)</f>
        <v/>
      </c>
      <c r="J255" s="23">
        <f>IF(A255="","",SUMIFS(지출_금액,지출_번호,A255,지출_확인,""))</f>
        <v/>
      </c>
      <c r="K255" s="23">
        <f>IF(OR(A255="",NOT(ISNUMBER(G255)),J255=0),"",G255-J255)</f>
        <v/>
      </c>
      <c r="L255" s="20" t="n"/>
      <c r="M255" s="20" t="n"/>
      <c r="N255" s="21" t="inlineStr">
        <is>
          <t>취소</t>
        </is>
      </c>
      <c r="O255" s="21" t="inlineStr">
        <is>
          <t>대표</t>
        </is>
      </c>
      <c r="P255" s="21" t="inlineStr">
        <is>
          <t>오전 공사만 가능</t>
        </is>
      </c>
      <c r="Q255" s="25">
        <f>IF(A255="","",IF(AND(C255="",E255=""),"고객이나 현장을 적어 주세요",IF(NOT(ISNUMBER(B255)),"접수일을 확인하세요",IF(AND(D255&lt;&gt;"",OR(LEN(D255)&lt;12,LEN(D255)&gt;13,ISERROR(--SUBSTITUTE(D255,"-","")),LEN(SUBSTITUTE(D255,"-",""))&lt;9)),"연락처를 010-0000-0000으로",IF(AND(G255&lt;&gt;"",OR(NOT(ISNUMBER(G255)),N(G255)&lt;0)),"계약 금액을 숫자로",IF(ISNA(MATCH(N255,목록_지금상태,0)),"상태를 목록에서 골라 주세요",IF(AND(OR(N255="계약",N255="공사 중",N255="완료",N255="A/S"),NOT(ISNUMBER(G255))),"계약 금액이 비었어요",IF(AND(ISNUMBER(L255),ISNUMBER(M255),M255&lt;L255),"완공이 착공보다 빨라요",IF(AND(ISNUMBER(G255),H255&gt;G255),"받은 돈이 계약보다 많아요",IF(AND(D255&lt;&gt;"",COUNTIF($D$6:$D$505,D255)&gt;1,COUNTIFS($D$6:$D$505,D255,$E$6:$E$505,E255)&gt;1),"같은 현장이 또 있어요",""))))))))))</f>
        <v/>
      </c>
      <c r="S255">
        <f>IF(A255="","",C255&amp;" "&amp;D255&amp;" "&amp;SUBSTITUTE(D255,"-","")&amp;" "&amp;E255&amp;" "&amp;F255&amp;" "&amp;P255)</f>
        <v/>
      </c>
      <c r="T255">
        <f>IF(OR(A255="",Q255&lt;&gt;"",I255="",N255="상담",N255="견적 보냄",N255="취소"),-1,IF(OR(N255="완료",N255="A/S"),1E+10,0)+N(I255)+ROW()/1E+4)</f>
        <v/>
      </c>
      <c r="U255">
        <f>IF(OR(찾기!$B$3="",A255=""),"",IF(ISNUMBER(SEARCH(TRIM(찾기!$B$3),S255)),ROW(),""))</f>
        <v/>
      </c>
    </row>
    <row r="256">
      <c r="A256" s="19">
        <f>IF(COUNTA(B256:G256,L256:P256)=0,"",ROW()-5)</f>
        <v/>
      </c>
      <c r="B256" s="20" t="n">
        <v>46126</v>
      </c>
      <c r="C256" s="21" t="inlineStr">
        <is>
          <t>안하늘</t>
        </is>
      </c>
      <c r="D256" s="21" t="inlineStr">
        <is>
          <t>010-9546-3818</t>
        </is>
      </c>
      <c r="E256" s="21" t="inlineStr">
        <is>
          <t>가람동 한빛아파트 104동</t>
        </is>
      </c>
      <c r="F256" s="21" t="inlineStr">
        <is>
          <t>주방</t>
        </is>
      </c>
      <c r="G256" s="22" t="n">
        <v>5780000</v>
      </c>
      <c r="H256" s="23">
        <f>IF(A256="","",SUMIFS(입금_금액,입금_번호,A256,입금_확인,""))</f>
        <v/>
      </c>
      <c r="I256" s="24">
        <f>IF(OR(A256="",NOT(ISNUMBER(G256)),N256="취소"),"",G256-H256)</f>
        <v/>
      </c>
      <c r="J256" s="23">
        <f>IF(A256="","",SUMIFS(지출_금액,지출_번호,A256,지출_확인,""))</f>
        <v/>
      </c>
      <c r="K256" s="23">
        <f>IF(OR(A256="",NOT(ISNUMBER(G256)),J256=0),"",G256-J256)</f>
        <v/>
      </c>
      <c r="L256" s="20" t="n">
        <v>46134</v>
      </c>
      <c r="M256" s="20" t="n">
        <v>46143</v>
      </c>
      <c r="N256" s="21" t="inlineStr">
        <is>
          <t>완료</t>
        </is>
      </c>
      <c r="O256" s="21" t="inlineStr">
        <is>
          <t>김 실장</t>
        </is>
      </c>
      <c r="P256" s="21" t="inlineStr">
        <is>
          <t>엘리베이터 예약 필요</t>
        </is>
      </c>
      <c r="Q256" s="25">
        <f>IF(A256="","",IF(AND(C256="",E256=""),"고객이나 현장을 적어 주세요",IF(NOT(ISNUMBER(B256)),"접수일을 확인하세요",IF(AND(D256&lt;&gt;"",OR(LEN(D256)&lt;12,LEN(D256)&gt;13,ISERROR(--SUBSTITUTE(D256,"-","")),LEN(SUBSTITUTE(D256,"-",""))&lt;9)),"연락처를 010-0000-0000으로",IF(AND(G256&lt;&gt;"",OR(NOT(ISNUMBER(G256)),N(G256)&lt;0)),"계약 금액을 숫자로",IF(ISNA(MATCH(N256,목록_지금상태,0)),"상태를 목록에서 골라 주세요",IF(AND(OR(N256="계약",N256="공사 중",N256="완료",N256="A/S"),NOT(ISNUMBER(G256))),"계약 금액이 비었어요",IF(AND(ISNUMBER(L256),ISNUMBER(M256),M256&lt;L256),"완공이 착공보다 빨라요",IF(AND(ISNUMBER(G256),H256&gt;G256),"받은 돈이 계약보다 많아요",IF(AND(D256&lt;&gt;"",COUNTIF($D$6:$D$505,D256)&gt;1,COUNTIFS($D$6:$D$505,D256,$E$6:$E$505,E256)&gt;1),"같은 현장이 또 있어요",""))))))))))</f>
        <v/>
      </c>
      <c r="S256">
        <f>IF(A256="","",C256&amp;" "&amp;D256&amp;" "&amp;SUBSTITUTE(D256,"-","")&amp;" "&amp;E256&amp;" "&amp;F256&amp;" "&amp;P256)</f>
        <v/>
      </c>
      <c r="T256">
        <f>IF(OR(A256="",Q256&lt;&gt;"",I256="",N256="상담",N256="견적 보냄",N256="취소"),-1,IF(OR(N256="완료",N256="A/S"),1E+10,0)+N(I256)+ROW()/1E+4)</f>
        <v/>
      </c>
      <c r="U256">
        <f>IF(OR(찾기!$B$3="",A256=""),"",IF(ISNUMBER(SEARCH(TRIM(찾기!$B$3),S256)),ROW(),""))</f>
        <v/>
      </c>
    </row>
    <row r="257">
      <c r="A257" s="19">
        <f>IF(COUNTA(B257:G257,L257:P257)=0,"",ROW()-5)</f>
        <v/>
      </c>
      <c r="B257" s="20" t="n">
        <v>46127</v>
      </c>
      <c r="C257" s="21" t="inlineStr">
        <is>
          <t>조현우</t>
        </is>
      </c>
      <c r="D257" s="21" t="inlineStr">
        <is>
          <t>010-3559-0954</t>
        </is>
      </c>
      <c r="E257" s="21" t="inlineStr">
        <is>
          <t>새롬동 새봄빌라 113동</t>
        </is>
      </c>
      <c r="F257" s="21" t="inlineStr">
        <is>
          <t>부분 수리</t>
        </is>
      </c>
      <c r="G257" s="22" t="n"/>
      <c r="H257" s="23">
        <f>IF(A257="","",SUMIFS(입금_금액,입금_번호,A257,입금_확인,""))</f>
        <v/>
      </c>
      <c r="I257" s="24">
        <f>IF(OR(A257="",NOT(ISNUMBER(G257)),N257="취소"),"",G257-H257)</f>
        <v/>
      </c>
      <c r="J257" s="23">
        <f>IF(A257="","",SUMIFS(지출_금액,지출_번호,A257,지출_확인,""))</f>
        <v/>
      </c>
      <c r="K257" s="23">
        <f>IF(OR(A257="",NOT(ISNUMBER(G257)),J257=0),"",G257-J257)</f>
        <v/>
      </c>
      <c r="L257" s="20" t="n"/>
      <c r="M257" s="20" t="n"/>
      <c r="N257" s="21" t="inlineStr">
        <is>
          <t>취소</t>
        </is>
      </c>
      <c r="O257" s="21" t="inlineStr">
        <is>
          <t>박 팀장</t>
        </is>
      </c>
      <c r="P257" s="21" t="inlineStr">
        <is>
          <t>엘리베이터 예약 필요</t>
        </is>
      </c>
      <c r="Q257" s="25">
        <f>IF(A257="","",IF(AND(C257="",E257=""),"고객이나 현장을 적어 주세요",IF(NOT(ISNUMBER(B257)),"접수일을 확인하세요",IF(AND(D257&lt;&gt;"",OR(LEN(D257)&lt;12,LEN(D257)&gt;13,ISERROR(--SUBSTITUTE(D257,"-","")),LEN(SUBSTITUTE(D257,"-",""))&lt;9)),"연락처를 010-0000-0000으로",IF(AND(G257&lt;&gt;"",OR(NOT(ISNUMBER(G257)),N(G257)&lt;0)),"계약 금액을 숫자로",IF(ISNA(MATCH(N257,목록_지금상태,0)),"상태를 목록에서 골라 주세요",IF(AND(OR(N257="계약",N257="공사 중",N257="완료",N257="A/S"),NOT(ISNUMBER(G257))),"계약 금액이 비었어요",IF(AND(ISNUMBER(L257),ISNUMBER(M257),M257&lt;L257),"완공이 착공보다 빨라요",IF(AND(ISNUMBER(G257),H257&gt;G257),"받은 돈이 계약보다 많아요",IF(AND(D257&lt;&gt;"",COUNTIF($D$6:$D$505,D257)&gt;1,COUNTIFS($D$6:$D$505,D257,$E$6:$E$505,E257)&gt;1),"같은 현장이 또 있어요",""))))))))))</f>
        <v/>
      </c>
      <c r="S257">
        <f>IF(A257="","",C257&amp;" "&amp;D257&amp;" "&amp;SUBSTITUTE(D257,"-","")&amp;" "&amp;E257&amp;" "&amp;F257&amp;" "&amp;P257)</f>
        <v/>
      </c>
      <c r="T257">
        <f>IF(OR(A257="",Q257&lt;&gt;"",I257="",N257="상담",N257="견적 보냄",N257="취소"),-1,IF(OR(N257="완료",N257="A/S"),1E+10,0)+N(I257)+ROW()/1E+4)</f>
        <v/>
      </c>
      <c r="U257">
        <f>IF(OR(찾기!$B$3="",A257=""),"",IF(ISNUMBER(SEARCH(TRIM(찾기!$B$3),S257)),ROW(),""))</f>
        <v/>
      </c>
    </row>
    <row r="258">
      <c r="A258" s="19">
        <f>IF(COUNTA(B258:G258,L258:P258)=0,"",ROW()-5)</f>
        <v/>
      </c>
      <c r="B258" s="20" t="n">
        <v>46128</v>
      </c>
      <c r="C258" s="21" t="inlineStr">
        <is>
          <t>강혜원</t>
        </is>
      </c>
      <c r="D258" s="21" t="inlineStr">
        <is>
          <t>010-7781-7255</t>
        </is>
      </c>
      <c r="E258" s="21" t="inlineStr">
        <is>
          <t>한솔동 단독주택</t>
        </is>
      </c>
      <c r="F258" s="21" t="inlineStr">
        <is>
          <t>부분 수리</t>
        </is>
      </c>
      <c r="G258" s="22" t="n">
        <v>1120000</v>
      </c>
      <c r="H258" s="23">
        <f>IF(A258="","",SUMIFS(입금_금액,입금_번호,A258,입금_확인,""))</f>
        <v/>
      </c>
      <c r="I258" s="24">
        <f>IF(OR(A258="",NOT(ISNUMBER(G258)),N258="취소"),"",G258-H258)</f>
        <v/>
      </c>
      <c r="J258" s="23">
        <f>IF(A258="","",SUMIFS(지출_금액,지출_번호,A258,지출_확인,""))</f>
        <v/>
      </c>
      <c r="K258" s="23">
        <f>IF(OR(A258="",NOT(ISNUMBER(G258)),J258=0),"",G258-J258)</f>
        <v/>
      </c>
      <c r="L258" s="20" t="n">
        <v>46150</v>
      </c>
      <c r="M258" s="20" t="n">
        <v>46153</v>
      </c>
      <c r="N258" s="21" t="inlineStr">
        <is>
          <t>완료</t>
        </is>
      </c>
      <c r="O258" s="21" t="inlineStr">
        <is>
          <t>대표</t>
        </is>
      </c>
      <c r="P258" s="21" t="n"/>
      <c r="Q258" s="25">
        <f>IF(A258="","",IF(AND(C258="",E258=""),"고객이나 현장을 적어 주세요",IF(NOT(ISNUMBER(B258)),"접수일을 확인하세요",IF(AND(D258&lt;&gt;"",OR(LEN(D258)&lt;12,LEN(D258)&gt;13,ISERROR(--SUBSTITUTE(D258,"-","")),LEN(SUBSTITUTE(D258,"-",""))&lt;9)),"연락처를 010-0000-0000으로",IF(AND(G258&lt;&gt;"",OR(NOT(ISNUMBER(G258)),N(G258)&lt;0)),"계약 금액을 숫자로",IF(ISNA(MATCH(N258,목록_지금상태,0)),"상태를 목록에서 골라 주세요",IF(AND(OR(N258="계약",N258="공사 중",N258="완료",N258="A/S"),NOT(ISNUMBER(G258))),"계약 금액이 비었어요",IF(AND(ISNUMBER(L258),ISNUMBER(M258),M258&lt;L258),"완공이 착공보다 빨라요",IF(AND(ISNUMBER(G258),H258&gt;G258),"받은 돈이 계약보다 많아요",IF(AND(D258&lt;&gt;"",COUNTIF($D$6:$D$505,D258)&gt;1,COUNTIFS($D$6:$D$505,D258,$E$6:$E$505,E258)&gt;1),"같은 현장이 또 있어요",""))))))))))</f>
        <v/>
      </c>
      <c r="S258">
        <f>IF(A258="","",C258&amp;" "&amp;D258&amp;" "&amp;SUBSTITUTE(D258,"-","")&amp;" "&amp;E258&amp;" "&amp;F258&amp;" "&amp;P258)</f>
        <v/>
      </c>
      <c r="T258">
        <f>IF(OR(A258="",Q258&lt;&gt;"",I258="",N258="상담",N258="견적 보냄",N258="취소"),-1,IF(OR(N258="완료",N258="A/S"),1E+10,0)+N(I258)+ROW()/1E+4)</f>
        <v/>
      </c>
      <c r="U258">
        <f>IF(OR(찾기!$B$3="",A258=""),"",IF(ISNUMBER(SEARCH(TRIM(찾기!$B$3),S258)),ROW(),""))</f>
        <v/>
      </c>
    </row>
    <row r="259">
      <c r="A259" s="19">
        <f>IF(COUNTA(B259:G259,L259:P259)=0,"",ROW()-5)</f>
        <v/>
      </c>
      <c r="B259" s="20" t="n">
        <v>46129</v>
      </c>
      <c r="C259" s="21" t="inlineStr">
        <is>
          <t>조하늘</t>
        </is>
      </c>
      <c r="D259" s="21" t="inlineStr">
        <is>
          <t>010-8531-1786</t>
        </is>
      </c>
      <c r="E259" s="21" t="inlineStr">
        <is>
          <t>가람동 숲길마을 3단지 107동</t>
        </is>
      </c>
      <c r="F259" s="21" t="inlineStr">
        <is>
          <t>도배·장판</t>
        </is>
      </c>
      <c r="G259" s="22" t="n">
        <v>1520000</v>
      </c>
      <c r="H259" s="23">
        <f>IF(A259="","",SUMIFS(입금_금액,입금_번호,A259,입금_확인,""))</f>
        <v/>
      </c>
      <c r="I259" s="24">
        <f>IF(OR(A259="",NOT(ISNUMBER(G259)),N259="취소"),"",G259-H259)</f>
        <v/>
      </c>
      <c r="J259" s="23">
        <f>IF(A259="","",SUMIFS(지출_금액,지출_번호,A259,지출_확인,""))</f>
        <v/>
      </c>
      <c r="K259" s="23">
        <f>IF(OR(A259="",NOT(ISNUMBER(G259)),J259=0),"",G259-J259)</f>
        <v/>
      </c>
      <c r="L259" s="20" t="n">
        <v>46158</v>
      </c>
      <c r="M259" s="20" t="n">
        <v>46162</v>
      </c>
      <c r="N259" s="21" t="inlineStr">
        <is>
          <t>완료</t>
        </is>
      </c>
      <c r="O259" s="21" t="inlineStr">
        <is>
          <t>김 실장</t>
        </is>
      </c>
      <c r="P259" s="21" t="n"/>
      <c r="Q259" s="25">
        <f>IF(A259="","",IF(AND(C259="",E259=""),"고객이나 현장을 적어 주세요",IF(NOT(ISNUMBER(B259)),"접수일을 확인하세요",IF(AND(D259&lt;&gt;"",OR(LEN(D259)&lt;12,LEN(D259)&gt;13,ISERROR(--SUBSTITUTE(D259,"-","")),LEN(SUBSTITUTE(D259,"-",""))&lt;9)),"연락처를 010-0000-0000으로",IF(AND(G259&lt;&gt;"",OR(NOT(ISNUMBER(G259)),N(G259)&lt;0)),"계약 금액을 숫자로",IF(ISNA(MATCH(N259,목록_지금상태,0)),"상태를 목록에서 골라 주세요",IF(AND(OR(N259="계약",N259="공사 중",N259="완료",N259="A/S"),NOT(ISNUMBER(G259))),"계약 금액이 비었어요",IF(AND(ISNUMBER(L259),ISNUMBER(M259),M259&lt;L259),"완공이 착공보다 빨라요",IF(AND(ISNUMBER(G259),H259&gt;G259),"받은 돈이 계약보다 많아요",IF(AND(D259&lt;&gt;"",COUNTIF($D$6:$D$505,D259)&gt;1,COUNTIFS($D$6:$D$505,D259,$E$6:$E$505,E259)&gt;1),"같은 현장이 또 있어요",""))))))))))</f>
        <v/>
      </c>
      <c r="S259">
        <f>IF(A259="","",C259&amp;" "&amp;D259&amp;" "&amp;SUBSTITUTE(D259,"-","")&amp;" "&amp;E259&amp;" "&amp;F259&amp;" "&amp;P259)</f>
        <v/>
      </c>
      <c r="T259">
        <f>IF(OR(A259="",Q259&lt;&gt;"",I259="",N259="상담",N259="견적 보냄",N259="취소"),-1,IF(OR(N259="완료",N259="A/S"),1E+10,0)+N(I259)+ROW()/1E+4)</f>
        <v/>
      </c>
      <c r="U259">
        <f>IF(OR(찾기!$B$3="",A259=""),"",IF(ISNUMBER(SEARCH(TRIM(찾기!$B$3),S259)),ROW(),""))</f>
        <v/>
      </c>
    </row>
    <row r="260">
      <c r="A260" s="19">
        <f>IF(COUNTA(B260:G260,L260:P260)=0,"",ROW()-5)</f>
        <v/>
      </c>
      <c r="B260" s="20" t="n">
        <v>46132</v>
      </c>
      <c r="C260" s="21" t="inlineStr">
        <is>
          <t>임상철</t>
        </is>
      </c>
      <c r="D260" s="21" t="inlineStr">
        <is>
          <t>010-7319-8109</t>
        </is>
      </c>
      <c r="E260" s="21" t="inlineStr">
        <is>
          <t>다정동 숲길마을 3단지 104동</t>
        </is>
      </c>
      <c r="F260" s="21" t="inlineStr">
        <is>
          <t>부분 수리</t>
        </is>
      </c>
      <c r="G260" s="22" t="n"/>
      <c r="H260" s="23">
        <f>IF(A260="","",SUMIFS(입금_금액,입금_번호,A260,입금_확인,""))</f>
        <v/>
      </c>
      <c r="I260" s="24">
        <f>IF(OR(A260="",NOT(ISNUMBER(G260)),N260="취소"),"",G260-H260)</f>
        <v/>
      </c>
      <c r="J260" s="23">
        <f>IF(A260="","",SUMIFS(지출_금액,지출_번호,A260,지출_확인,""))</f>
        <v/>
      </c>
      <c r="K260" s="23">
        <f>IF(OR(A260="",NOT(ISNUMBER(G260)),J260=0),"",G260-J260)</f>
        <v/>
      </c>
      <c r="L260" s="20" t="n"/>
      <c r="M260" s="20" t="n"/>
      <c r="N260" s="21" t="inlineStr">
        <is>
          <t>취소</t>
        </is>
      </c>
      <c r="O260" s="21" t="inlineStr">
        <is>
          <t>대표</t>
        </is>
      </c>
      <c r="P260" s="21" t="inlineStr">
        <is>
          <t>재방문 손님</t>
        </is>
      </c>
      <c r="Q260" s="25">
        <f>IF(A260="","",IF(AND(C260="",E260=""),"고객이나 현장을 적어 주세요",IF(NOT(ISNUMBER(B260)),"접수일을 확인하세요",IF(AND(D260&lt;&gt;"",OR(LEN(D260)&lt;12,LEN(D260)&gt;13,ISERROR(--SUBSTITUTE(D260,"-","")),LEN(SUBSTITUTE(D260,"-",""))&lt;9)),"연락처를 010-0000-0000으로",IF(AND(G260&lt;&gt;"",OR(NOT(ISNUMBER(G260)),N(G260)&lt;0)),"계약 금액을 숫자로",IF(ISNA(MATCH(N260,목록_지금상태,0)),"상태를 목록에서 골라 주세요",IF(AND(OR(N260="계약",N260="공사 중",N260="완료",N260="A/S"),NOT(ISNUMBER(G260))),"계약 금액이 비었어요",IF(AND(ISNUMBER(L260),ISNUMBER(M260),M260&lt;L260),"완공이 착공보다 빨라요",IF(AND(ISNUMBER(G260),H260&gt;G260),"받은 돈이 계약보다 많아요",IF(AND(D260&lt;&gt;"",COUNTIF($D$6:$D$505,D260)&gt;1,COUNTIFS($D$6:$D$505,D260,$E$6:$E$505,E260)&gt;1),"같은 현장이 또 있어요",""))))))))))</f>
        <v/>
      </c>
      <c r="S260">
        <f>IF(A260="","",C260&amp;" "&amp;D260&amp;" "&amp;SUBSTITUTE(D260,"-","")&amp;" "&amp;E260&amp;" "&amp;F260&amp;" "&amp;P260)</f>
        <v/>
      </c>
      <c r="T260">
        <f>IF(OR(A260="",Q260&lt;&gt;"",I260="",N260="상담",N260="견적 보냄",N260="취소"),-1,IF(OR(N260="완료",N260="A/S"),1E+10,0)+N(I260)+ROW()/1E+4)</f>
        <v/>
      </c>
      <c r="U260">
        <f>IF(OR(찾기!$B$3="",A260=""),"",IF(ISNUMBER(SEARCH(TRIM(찾기!$B$3),S260)),ROW(),""))</f>
        <v/>
      </c>
    </row>
    <row r="261">
      <c r="A261" s="19">
        <f>IF(COUNTA(B261:G261,L261:P261)=0,"",ROW()-5)</f>
        <v/>
      </c>
      <c r="B261" s="20" t="n">
        <v>46136</v>
      </c>
      <c r="C261" s="21" t="inlineStr">
        <is>
          <t>박도현</t>
        </is>
      </c>
      <c r="D261" s="21" t="inlineStr">
        <is>
          <t>010-7551-5612</t>
        </is>
      </c>
      <c r="E261" s="21" t="inlineStr">
        <is>
          <t>도담동 강변힐 2차 112동</t>
        </is>
      </c>
      <c r="F261" s="21" t="inlineStr">
        <is>
          <t>욕실</t>
        </is>
      </c>
      <c r="G261" s="22" t="n">
        <v>6820000</v>
      </c>
      <c r="H261" s="23">
        <f>IF(A261="","",SUMIFS(입금_금액,입금_번호,A261,입금_확인,""))</f>
        <v/>
      </c>
      <c r="I261" s="24">
        <f>IF(OR(A261="",NOT(ISNUMBER(G261)),N261="취소"),"",G261-H261)</f>
        <v/>
      </c>
      <c r="J261" s="23">
        <f>IF(A261="","",SUMIFS(지출_금액,지출_번호,A261,지출_확인,""))</f>
        <v/>
      </c>
      <c r="K261" s="23">
        <f>IF(OR(A261="",NOT(ISNUMBER(G261)),J261=0),"",G261-J261)</f>
        <v/>
      </c>
      <c r="L261" s="20" t="n">
        <v>46151</v>
      </c>
      <c r="M261" s="20" t="n">
        <v>46156</v>
      </c>
      <c r="N261" s="21" t="inlineStr">
        <is>
          <t>완료</t>
        </is>
      </c>
      <c r="O261" s="21" t="inlineStr">
        <is>
          <t>김 실장</t>
        </is>
      </c>
      <c r="P261" s="21" t="n"/>
      <c r="Q261" s="25">
        <f>IF(A261="","",IF(AND(C261="",E261=""),"고객이나 현장을 적어 주세요",IF(NOT(ISNUMBER(B261)),"접수일을 확인하세요",IF(AND(D261&lt;&gt;"",OR(LEN(D261)&lt;12,LEN(D261)&gt;13,ISERROR(--SUBSTITUTE(D261,"-","")),LEN(SUBSTITUTE(D261,"-",""))&lt;9)),"연락처를 010-0000-0000으로",IF(AND(G261&lt;&gt;"",OR(NOT(ISNUMBER(G261)),N(G261)&lt;0)),"계약 금액을 숫자로",IF(ISNA(MATCH(N261,목록_지금상태,0)),"상태를 목록에서 골라 주세요",IF(AND(OR(N261="계약",N261="공사 중",N261="완료",N261="A/S"),NOT(ISNUMBER(G261))),"계약 금액이 비었어요",IF(AND(ISNUMBER(L261),ISNUMBER(M261),M261&lt;L261),"완공이 착공보다 빨라요",IF(AND(ISNUMBER(G261),H261&gt;G261),"받은 돈이 계약보다 많아요",IF(AND(D261&lt;&gt;"",COUNTIF($D$6:$D$505,D261)&gt;1,COUNTIFS($D$6:$D$505,D261,$E$6:$E$505,E261)&gt;1),"같은 현장이 또 있어요",""))))))))))</f>
        <v/>
      </c>
      <c r="S261">
        <f>IF(A261="","",C261&amp;" "&amp;D261&amp;" "&amp;SUBSTITUTE(D261,"-","")&amp;" "&amp;E261&amp;" "&amp;F261&amp;" "&amp;P261)</f>
        <v/>
      </c>
      <c r="T261">
        <f>IF(OR(A261="",Q261&lt;&gt;"",I261="",N261="상담",N261="견적 보냄",N261="취소"),-1,IF(OR(N261="완료",N261="A/S"),1E+10,0)+N(I261)+ROW()/1E+4)</f>
        <v/>
      </c>
      <c r="U261">
        <f>IF(OR(찾기!$B$3="",A261=""),"",IF(ISNUMBER(SEARCH(TRIM(찾기!$B$3),S261)),ROW(),""))</f>
        <v/>
      </c>
    </row>
    <row r="262">
      <c r="A262" s="19">
        <f>IF(COUNTA(B262:G262,L262:P262)=0,"",ROW()-5)</f>
        <v/>
      </c>
      <c r="B262" s="20" t="n">
        <v>46139</v>
      </c>
      <c r="C262" s="21" t="inlineStr">
        <is>
          <t>서정민</t>
        </is>
      </c>
      <c r="D262" s="21" t="inlineStr">
        <is>
          <t>010-7417-3225</t>
        </is>
      </c>
      <c r="E262" s="21" t="inlineStr">
        <is>
          <t>보람동 강변힐 2차 113동</t>
        </is>
      </c>
      <c r="F262" s="21" t="inlineStr">
        <is>
          <t>욕실</t>
        </is>
      </c>
      <c r="G262" s="22" t="n">
        <v>4430000</v>
      </c>
      <c r="H262" s="23">
        <f>IF(A262="","",SUMIFS(입금_금액,입금_번호,A262,입금_확인,""))</f>
        <v/>
      </c>
      <c r="I262" s="24">
        <f>IF(OR(A262="",NOT(ISNUMBER(G262)),N262="취소"),"",G262-H262)</f>
        <v/>
      </c>
      <c r="J262" s="23">
        <f>IF(A262="","",SUMIFS(지출_금액,지출_번호,A262,지출_확인,""))</f>
        <v/>
      </c>
      <c r="K262" s="23">
        <f>IF(OR(A262="",NOT(ISNUMBER(G262)),J262=0),"",G262-J262)</f>
        <v/>
      </c>
      <c r="L262" s="20" t="n"/>
      <c r="M262" s="20" t="n"/>
      <c r="N262" s="21" t="inlineStr">
        <is>
          <t>견적 보냄</t>
        </is>
      </c>
      <c r="O262" s="21" t="inlineStr">
        <is>
          <t>박 팀장</t>
        </is>
      </c>
      <c r="P262" s="21" t="n"/>
      <c r="Q262" s="25">
        <f>IF(A262="","",IF(AND(C262="",E262=""),"고객이나 현장을 적어 주세요",IF(NOT(ISNUMBER(B262)),"접수일을 확인하세요",IF(AND(D262&lt;&gt;"",OR(LEN(D262)&lt;12,LEN(D262)&gt;13,ISERROR(--SUBSTITUTE(D262,"-","")),LEN(SUBSTITUTE(D262,"-",""))&lt;9)),"연락처를 010-0000-0000으로",IF(AND(G262&lt;&gt;"",OR(NOT(ISNUMBER(G262)),N(G262)&lt;0)),"계약 금액을 숫자로",IF(ISNA(MATCH(N262,목록_지금상태,0)),"상태를 목록에서 골라 주세요",IF(AND(OR(N262="계약",N262="공사 중",N262="완료",N262="A/S"),NOT(ISNUMBER(G262))),"계약 금액이 비었어요",IF(AND(ISNUMBER(L262),ISNUMBER(M262),M262&lt;L262),"완공이 착공보다 빨라요",IF(AND(ISNUMBER(G262),H262&gt;G262),"받은 돈이 계약보다 많아요",IF(AND(D262&lt;&gt;"",COUNTIF($D$6:$D$505,D262)&gt;1,COUNTIFS($D$6:$D$505,D262,$E$6:$E$505,E262)&gt;1),"같은 현장이 또 있어요",""))))))))))</f>
        <v/>
      </c>
      <c r="S262">
        <f>IF(A262="","",C262&amp;" "&amp;D262&amp;" "&amp;SUBSTITUTE(D262,"-","")&amp;" "&amp;E262&amp;" "&amp;F262&amp;" "&amp;P262)</f>
        <v/>
      </c>
      <c r="T262">
        <f>IF(OR(A262="",Q262&lt;&gt;"",I262="",N262="상담",N262="견적 보냄",N262="취소"),-1,IF(OR(N262="완료",N262="A/S"),1E+10,0)+N(I262)+ROW()/1E+4)</f>
        <v/>
      </c>
      <c r="U262">
        <f>IF(OR(찾기!$B$3="",A262=""),"",IF(ISNUMBER(SEARCH(TRIM(찾기!$B$3),S262)),ROW(),""))</f>
        <v/>
      </c>
    </row>
    <row r="263">
      <c r="A263" s="19">
        <f>IF(COUNTA(B263:G263,L263:P263)=0,"",ROW()-5)</f>
        <v/>
      </c>
      <c r="B263" s="20" t="n">
        <v>46139</v>
      </c>
      <c r="C263" s="21" t="inlineStr">
        <is>
          <t>오영희</t>
        </is>
      </c>
      <c r="D263" s="21" t="inlineStr">
        <is>
          <t>010-9419-7578</t>
        </is>
      </c>
      <c r="E263" s="21" t="inlineStr">
        <is>
          <t>도담동 푸른마을 5단지 106동</t>
        </is>
      </c>
      <c r="F263" s="21" t="inlineStr">
        <is>
          <t>욕실</t>
        </is>
      </c>
      <c r="G263" s="22" t="n">
        <v>6820000</v>
      </c>
      <c r="H263" s="23">
        <f>IF(A263="","",SUMIFS(입금_금액,입금_번호,A263,입금_확인,""))</f>
        <v/>
      </c>
      <c r="I263" s="24">
        <f>IF(OR(A263="",NOT(ISNUMBER(G263)),N263="취소"),"",G263-H263)</f>
        <v/>
      </c>
      <c r="J263" s="23">
        <f>IF(A263="","",SUMIFS(지출_금액,지출_번호,A263,지출_확인,""))</f>
        <v/>
      </c>
      <c r="K263" s="23">
        <f>IF(OR(A263="",NOT(ISNUMBER(G263)),J263=0),"",G263-J263)</f>
        <v/>
      </c>
      <c r="L263" s="20" t="n">
        <v>46160</v>
      </c>
      <c r="M263" s="20" t="n">
        <v>46166</v>
      </c>
      <c r="N263" s="21" t="inlineStr">
        <is>
          <t>완료</t>
        </is>
      </c>
      <c r="O263" s="21" t="inlineStr">
        <is>
          <t>박 팀장</t>
        </is>
      </c>
      <c r="P263" s="21" t="inlineStr">
        <is>
          <t>엘리베이터 예약 필요</t>
        </is>
      </c>
      <c r="Q263" s="25">
        <f>IF(A263="","",IF(AND(C263="",E263=""),"고객이나 현장을 적어 주세요",IF(NOT(ISNUMBER(B263)),"접수일을 확인하세요",IF(AND(D263&lt;&gt;"",OR(LEN(D263)&lt;12,LEN(D263)&gt;13,ISERROR(--SUBSTITUTE(D263,"-","")),LEN(SUBSTITUTE(D263,"-",""))&lt;9)),"연락처를 010-0000-0000으로",IF(AND(G263&lt;&gt;"",OR(NOT(ISNUMBER(G263)),N(G263)&lt;0)),"계약 금액을 숫자로",IF(ISNA(MATCH(N263,목록_지금상태,0)),"상태를 목록에서 골라 주세요",IF(AND(OR(N263="계약",N263="공사 중",N263="완료",N263="A/S"),NOT(ISNUMBER(G263))),"계약 금액이 비었어요",IF(AND(ISNUMBER(L263),ISNUMBER(M263),M263&lt;L263),"완공이 착공보다 빨라요",IF(AND(ISNUMBER(G263),H263&gt;G263),"받은 돈이 계약보다 많아요",IF(AND(D263&lt;&gt;"",COUNTIF($D$6:$D$505,D263)&gt;1,COUNTIFS($D$6:$D$505,D263,$E$6:$E$505,E263)&gt;1),"같은 현장이 또 있어요",""))))))))))</f>
        <v/>
      </c>
      <c r="S263">
        <f>IF(A263="","",C263&amp;" "&amp;D263&amp;" "&amp;SUBSTITUTE(D263,"-","")&amp;" "&amp;E263&amp;" "&amp;F263&amp;" "&amp;P263)</f>
        <v/>
      </c>
      <c r="T263">
        <f>IF(OR(A263="",Q263&lt;&gt;"",I263="",N263="상담",N263="견적 보냄",N263="취소"),-1,IF(OR(N263="완료",N263="A/S"),1E+10,0)+N(I263)+ROW()/1E+4)</f>
        <v/>
      </c>
      <c r="U263">
        <f>IF(OR(찾기!$B$3="",A263=""),"",IF(ISNUMBER(SEARCH(TRIM(찾기!$B$3),S263)),ROW(),""))</f>
        <v/>
      </c>
    </row>
    <row r="264">
      <c r="A264" s="19">
        <f>IF(COUNTA(B264:G264,L264:P264)=0,"",ROW()-5)</f>
        <v/>
      </c>
      <c r="B264" s="20" t="n">
        <v>46142</v>
      </c>
      <c r="C264" s="21" t="inlineStr">
        <is>
          <t>정유진</t>
        </is>
      </c>
      <c r="D264" s="21" t="inlineStr">
        <is>
          <t>010-4748-0014</t>
        </is>
      </c>
      <c r="E264" s="21" t="inlineStr">
        <is>
          <t>도담동 단독주택</t>
        </is>
      </c>
      <c r="F264" s="21" t="inlineStr">
        <is>
          <t>창호</t>
        </is>
      </c>
      <c r="G264" s="22" t="n">
        <v>5180000</v>
      </c>
      <c r="H264" s="23">
        <f>IF(A264="","",SUMIFS(입금_금액,입금_번호,A264,입금_확인,""))</f>
        <v/>
      </c>
      <c r="I264" s="24">
        <f>IF(OR(A264="",NOT(ISNUMBER(G264)),N264="취소"),"",G264-H264)</f>
        <v/>
      </c>
      <c r="J264" s="23">
        <f>IF(A264="","",SUMIFS(지출_금액,지출_번호,A264,지출_확인,""))</f>
        <v/>
      </c>
      <c r="K264" s="23">
        <f>IF(OR(A264="",NOT(ISNUMBER(G264)),J264=0),"",G264-J264)</f>
        <v/>
      </c>
      <c r="L264" s="20" t="n">
        <v>46166</v>
      </c>
      <c r="M264" s="20" t="n">
        <v>46171</v>
      </c>
      <c r="N264" s="21" t="inlineStr">
        <is>
          <t>완료</t>
        </is>
      </c>
      <c r="O264" s="21" t="inlineStr">
        <is>
          <t>김 실장</t>
        </is>
      </c>
      <c r="P264" s="21" t="inlineStr">
        <is>
          <t>재방문 손님</t>
        </is>
      </c>
      <c r="Q264" s="25">
        <f>IF(A264="","",IF(AND(C264="",E264=""),"고객이나 현장을 적어 주세요",IF(NOT(ISNUMBER(B264)),"접수일을 확인하세요",IF(AND(D264&lt;&gt;"",OR(LEN(D264)&lt;12,LEN(D264)&gt;13,ISERROR(--SUBSTITUTE(D264,"-","")),LEN(SUBSTITUTE(D264,"-",""))&lt;9)),"연락처를 010-0000-0000으로",IF(AND(G264&lt;&gt;"",OR(NOT(ISNUMBER(G264)),N(G264)&lt;0)),"계약 금액을 숫자로",IF(ISNA(MATCH(N264,목록_지금상태,0)),"상태를 목록에서 골라 주세요",IF(AND(OR(N264="계약",N264="공사 중",N264="완료",N264="A/S"),NOT(ISNUMBER(G264))),"계약 금액이 비었어요",IF(AND(ISNUMBER(L264),ISNUMBER(M264),M264&lt;L264),"완공이 착공보다 빨라요",IF(AND(ISNUMBER(G264),H264&gt;G264),"받은 돈이 계약보다 많아요",IF(AND(D264&lt;&gt;"",COUNTIF($D$6:$D$505,D264)&gt;1,COUNTIFS($D$6:$D$505,D264,$E$6:$E$505,E264)&gt;1),"같은 현장이 또 있어요",""))))))))))</f>
        <v/>
      </c>
      <c r="S264">
        <f>IF(A264="","",C264&amp;" "&amp;D264&amp;" "&amp;SUBSTITUTE(D264,"-","")&amp;" "&amp;E264&amp;" "&amp;F264&amp;" "&amp;P264)</f>
        <v/>
      </c>
      <c r="T264">
        <f>IF(OR(A264="",Q264&lt;&gt;"",I264="",N264="상담",N264="견적 보냄",N264="취소"),-1,IF(OR(N264="완료",N264="A/S"),1E+10,0)+N(I264)+ROW()/1E+4)</f>
        <v/>
      </c>
      <c r="U264">
        <f>IF(OR(찾기!$B$3="",A264=""),"",IF(ISNUMBER(SEARCH(TRIM(찾기!$B$3),S264)),ROW(),""))</f>
        <v/>
      </c>
    </row>
    <row r="265">
      <c r="A265" s="19">
        <f>IF(COUNTA(B265:G265,L265:P265)=0,"",ROW()-5)</f>
        <v/>
      </c>
      <c r="B265" s="20" t="n">
        <v>46143</v>
      </c>
      <c r="C265" s="21" t="inlineStr">
        <is>
          <t>김진영</t>
        </is>
      </c>
      <c r="D265" s="21" t="inlineStr">
        <is>
          <t>010-9232-0531</t>
        </is>
      </c>
      <c r="E265" s="21" t="inlineStr">
        <is>
          <t>보람동 솔내아파트 104동</t>
        </is>
      </c>
      <c r="F265" s="21" t="inlineStr">
        <is>
          <t>욕실</t>
        </is>
      </c>
      <c r="G265" s="22" t="n">
        <v>7210000</v>
      </c>
      <c r="H265" s="23">
        <f>IF(A265="","",SUMIFS(입금_금액,입금_번호,A265,입금_확인,""))</f>
        <v/>
      </c>
      <c r="I265" s="24">
        <f>IF(OR(A265="",NOT(ISNUMBER(G265)),N265="취소"),"",G265-H265)</f>
        <v/>
      </c>
      <c r="J265" s="23">
        <f>IF(A265="","",SUMIFS(지출_금액,지출_번호,A265,지출_확인,""))</f>
        <v/>
      </c>
      <c r="K265" s="23">
        <f>IF(OR(A265="",NOT(ISNUMBER(G265)),J265=0),"",G265-J265)</f>
        <v/>
      </c>
      <c r="L265" s="20" t="n">
        <v>46171</v>
      </c>
      <c r="M265" s="20" t="n">
        <v>46177</v>
      </c>
      <c r="N265" s="21" t="inlineStr">
        <is>
          <t>완료</t>
        </is>
      </c>
      <c r="O265" s="21" t="inlineStr">
        <is>
          <t>박 팀장</t>
        </is>
      </c>
      <c r="P265" s="21" t="inlineStr">
        <is>
          <t>엘리베이터 예약 필요</t>
        </is>
      </c>
      <c r="Q265" s="25">
        <f>IF(A265="","",IF(AND(C265="",E265=""),"고객이나 현장을 적어 주세요",IF(NOT(ISNUMBER(B265)),"접수일을 확인하세요",IF(AND(D265&lt;&gt;"",OR(LEN(D265)&lt;12,LEN(D265)&gt;13,ISERROR(--SUBSTITUTE(D265,"-","")),LEN(SUBSTITUTE(D265,"-",""))&lt;9)),"연락처를 010-0000-0000으로",IF(AND(G265&lt;&gt;"",OR(NOT(ISNUMBER(G265)),N(G265)&lt;0)),"계약 금액을 숫자로",IF(ISNA(MATCH(N265,목록_지금상태,0)),"상태를 목록에서 골라 주세요",IF(AND(OR(N265="계약",N265="공사 중",N265="완료",N265="A/S"),NOT(ISNUMBER(G265))),"계약 금액이 비었어요",IF(AND(ISNUMBER(L265),ISNUMBER(M265),M265&lt;L265),"완공이 착공보다 빨라요",IF(AND(ISNUMBER(G265),H265&gt;G265),"받은 돈이 계약보다 많아요",IF(AND(D265&lt;&gt;"",COUNTIF($D$6:$D$505,D265)&gt;1,COUNTIFS($D$6:$D$505,D265,$E$6:$E$505,E265)&gt;1),"같은 현장이 또 있어요",""))))))))))</f>
        <v/>
      </c>
      <c r="S265">
        <f>IF(A265="","",C265&amp;" "&amp;D265&amp;" "&amp;SUBSTITUTE(D265,"-","")&amp;" "&amp;E265&amp;" "&amp;F265&amp;" "&amp;P265)</f>
        <v/>
      </c>
      <c r="T265">
        <f>IF(OR(A265="",Q265&lt;&gt;"",I265="",N265="상담",N265="견적 보냄",N265="취소"),-1,IF(OR(N265="완료",N265="A/S"),1E+10,0)+N(I265)+ROW()/1E+4)</f>
        <v/>
      </c>
      <c r="U265">
        <f>IF(OR(찾기!$B$3="",A265=""),"",IF(ISNUMBER(SEARCH(TRIM(찾기!$B$3),S265)),ROW(),""))</f>
        <v/>
      </c>
    </row>
    <row r="266">
      <c r="A266" s="19">
        <f>IF(COUNTA(B266:G266,L266:P266)=0,"",ROW()-5)</f>
        <v/>
      </c>
      <c r="B266" s="20" t="n">
        <v>46152</v>
      </c>
      <c r="C266" s="21" t="inlineStr">
        <is>
          <t>박미경</t>
        </is>
      </c>
      <c r="D266" s="21" t="inlineStr">
        <is>
          <t>010-6608-2207</t>
        </is>
      </c>
      <c r="E266" s="21" t="inlineStr">
        <is>
          <t>한솔동 솔내아파트 106동</t>
        </is>
      </c>
      <c r="F266" s="21" t="inlineStr">
        <is>
          <t>주방</t>
        </is>
      </c>
      <c r="G266" s="22" t="n">
        <v>9540000</v>
      </c>
      <c r="H266" s="23">
        <f>IF(A266="","",SUMIFS(입금_금액,입금_번호,A266,입금_확인,""))</f>
        <v/>
      </c>
      <c r="I266" s="24">
        <f>IF(OR(A266="",NOT(ISNUMBER(G266)),N266="취소"),"",G266-H266)</f>
        <v/>
      </c>
      <c r="J266" s="23">
        <f>IF(A266="","",SUMIFS(지출_금액,지출_번호,A266,지출_확인,""))</f>
        <v/>
      </c>
      <c r="K266" s="23">
        <f>IF(OR(A266="",NOT(ISNUMBER(G266)),J266=0),"",G266-J266)</f>
        <v/>
      </c>
      <c r="L266" s="20" t="n">
        <v>46165</v>
      </c>
      <c r="M266" s="20" t="n">
        <v>46172</v>
      </c>
      <c r="N266" s="21" t="inlineStr">
        <is>
          <t>완료</t>
        </is>
      </c>
      <c r="O266" s="21" t="inlineStr">
        <is>
          <t>김 실장</t>
        </is>
      </c>
      <c r="P266" s="21" t="inlineStr">
        <is>
          <t>재방문 손님</t>
        </is>
      </c>
      <c r="Q266" s="25">
        <f>IF(A266="","",IF(AND(C266="",E266=""),"고객이나 현장을 적어 주세요",IF(NOT(ISNUMBER(B266)),"접수일을 확인하세요",IF(AND(D266&lt;&gt;"",OR(LEN(D266)&lt;12,LEN(D266)&gt;13,ISERROR(--SUBSTITUTE(D266,"-","")),LEN(SUBSTITUTE(D266,"-",""))&lt;9)),"연락처를 010-0000-0000으로",IF(AND(G266&lt;&gt;"",OR(NOT(ISNUMBER(G266)),N(G266)&lt;0)),"계약 금액을 숫자로",IF(ISNA(MATCH(N266,목록_지금상태,0)),"상태를 목록에서 골라 주세요",IF(AND(OR(N266="계약",N266="공사 중",N266="완료",N266="A/S"),NOT(ISNUMBER(G266))),"계약 금액이 비었어요",IF(AND(ISNUMBER(L266),ISNUMBER(M266),M266&lt;L266),"완공이 착공보다 빨라요",IF(AND(ISNUMBER(G266),H266&gt;G266),"받은 돈이 계약보다 많아요",IF(AND(D266&lt;&gt;"",COUNTIF($D$6:$D$505,D266)&gt;1,COUNTIFS($D$6:$D$505,D266,$E$6:$E$505,E266)&gt;1),"같은 현장이 또 있어요",""))))))))))</f>
        <v/>
      </c>
      <c r="S266">
        <f>IF(A266="","",C266&amp;" "&amp;D266&amp;" "&amp;SUBSTITUTE(D266,"-","")&amp;" "&amp;E266&amp;" "&amp;F266&amp;" "&amp;P266)</f>
        <v/>
      </c>
      <c r="T266">
        <f>IF(OR(A266="",Q266&lt;&gt;"",I266="",N266="상담",N266="견적 보냄",N266="취소"),-1,IF(OR(N266="완료",N266="A/S"),1E+10,0)+N(I266)+ROW()/1E+4)</f>
        <v/>
      </c>
      <c r="U266">
        <f>IF(OR(찾기!$B$3="",A266=""),"",IF(ISNUMBER(SEARCH(TRIM(찾기!$B$3),S266)),ROW(),""))</f>
        <v/>
      </c>
    </row>
    <row r="267">
      <c r="A267" s="19">
        <f>IF(COUNTA(B267:G267,L267:P267)=0,"",ROW()-5)</f>
        <v/>
      </c>
      <c r="B267" s="20" t="n">
        <v>46157</v>
      </c>
      <c r="C267" s="21" t="inlineStr">
        <is>
          <t>박지훈</t>
        </is>
      </c>
      <c r="D267" s="21" t="inlineStr">
        <is>
          <t>010-8660-7368</t>
        </is>
      </c>
      <c r="E267" s="21" t="inlineStr">
        <is>
          <t>가람동 한빛아파트 102동</t>
        </is>
      </c>
      <c r="F267" s="21" t="inlineStr">
        <is>
          <t>부분 수리</t>
        </is>
      </c>
      <c r="G267" s="22" t="n">
        <v>1230000</v>
      </c>
      <c r="H267" s="23">
        <f>IF(A267="","",SUMIFS(입금_금액,입금_번호,A267,입금_확인,""))</f>
        <v/>
      </c>
      <c r="I267" s="24">
        <f>IF(OR(A267="",NOT(ISNUMBER(G267)),N267="취소"),"",G267-H267)</f>
        <v/>
      </c>
      <c r="J267" s="23">
        <f>IF(A267="","",SUMIFS(지출_금액,지출_번호,A267,지출_확인,""))</f>
        <v/>
      </c>
      <c r="K267" s="23">
        <f>IF(OR(A267="",NOT(ISNUMBER(G267)),J267=0),"",G267-J267)</f>
        <v/>
      </c>
      <c r="L267" s="20" t="n">
        <v>46181</v>
      </c>
      <c r="M267" s="20" t="n">
        <v>46183</v>
      </c>
      <c r="N267" s="21" t="inlineStr">
        <is>
          <t>완료</t>
        </is>
      </c>
      <c r="O267" s="21" t="inlineStr">
        <is>
          <t>박 팀장</t>
        </is>
      </c>
      <c r="P267" s="21" t="inlineStr">
        <is>
          <t>블로그 보고 연락</t>
        </is>
      </c>
      <c r="Q267" s="25">
        <f>IF(A267="","",IF(AND(C267="",E267=""),"고객이나 현장을 적어 주세요",IF(NOT(ISNUMBER(B267)),"접수일을 확인하세요",IF(AND(D267&lt;&gt;"",OR(LEN(D267)&lt;12,LEN(D267)&gt;13,ISERROR(--SUBSTITUTE(D267,"-","")),LEN(SUBSTITUTE(D267,"-",""))&lt;9)),"연락처를 010-0000-0000으로",IF(AND(G267&lt;&gt;"",OR(NOT(ISNUMBER(G267)),N(G267)&lt;0)),"계약 금액을 숫자로",IF(ISNA(MATCH(N267,목록_지금상태,0)),"상태를 목록에서 골라 주세요",IF(AND(OR(N267="계약",N267="공사 중",N267="완료",N267="A/S"),NOT(ISNUMBER(G267))),"계약 금액이 비었어요",IF(AND(ISNUMBER(L267),ISNUMBER(M267),M267&lt;L267),"완공이 착공보다 빨라요",IF(AND(ISNUMBER(G267),H267&gt;G267),"받은 돈이 계약보다 많아요",IF(AND(D267&lt;&gt;"",COUNTIF($D$6:$D$505,D267)&gt;1,COUNTIFS($D$6:$D$505,D267,$E$6:$E$505,E267)&gt;1),"같은 현장이 또 있어요",""))))))))))</f>
        <v/>
      </c>
      <c r="S267">
        <f>IF(A267="","",C267&amp;" "&amp;D267&amp;" "&amp;SUBSTITUTE(D267,"-","")&amp;" "&amp;E267&amp;" "&amp;F267&amp;" "&amp;P267)</f>
        <v/>
      </c>
      <c r="T267">
        <f>IF(OR(A267="",Q267&lt;&gt;"",I267="",N267="상담",N267="견적 보냄",N267="취소"),-1,IF(OR(N267="완료",N267="A/S"),1E+10,0)+N(I267)+ROW()/1E+4)</f>
        <v/>
      </c>
      <c r="U267">
        <f>IF(OR(찾기!$B$3="",A267=""),"",IF(ISNUMBER(SEARCH(TRIM(찾기!$B$3),S267)),ROW(),""))</f>
        <v/>
      </c>
    </row>
    <row r="268">
      <c r="A268" s="19">
        <f>IF(COUNTA(B268:G268,L268:P268)=0,"",ROW()-5)</f>
        <v/>
      </c>
      <c r="B268" s="20" t="n">
        <v>46158</v>
      </c>
      <c r="C268" s="21" t="inlineStr">
        <is>
          <t>윤하늘</t>
        </is>
      </c>
      <c r="D268" s="21" t="inlineStr">
        <is>
          <t>010-8728-9565</t>
        </is>
      </c>
      <c r="E268" s="21" t="inlineStr">
        <is>
          <t>도담동 새봄빌라 111동</t>
        </is>
      </c>
      <c r="F268" s="21" t="inlineStr">
        <is>
          <t>도배·장판</t>
        </is>
      </c>
      <c r="G268" s="22" t="n">
        <v>3240000</v>
      </c>
      <c r="H268" s="23">
        <f>IF(A268="","",SUMIFS(입금_금액,입금_번호,A268,입금_확인,""))</f>
        <v/>
      </c>
      <c r="I268" s="24">
        <f>IF(OR(A268="",NOT(ISNUMBER(G268)),N268="취소"),"",G268-H268)</f>
        <v/>
      </c>
      <c r="J268" s="23">
        <f>IF(A268="","",SUMIFS(지출_금액,지출_번호,A268,지출_확인,""))</f>
        <v/>
      </c>
      <c r="K268" s="23">
        <f>IF(OR(A268="",NOT(ISNUMBER(G268)),J268=0),"",G268-J268)</f>
        <v/>
      </c>
      <c r="L268" s="20" t="n">
        <v>46185</v>
      </c>
      <c r="M268" s="20" t="n">
        <v>46189</v>
      </c>
      <c r="N268" s="21" t="inlineStr">
        <is>
          <t>완료</t>
        </is>
      </c>
      <c r="O268" s="21" t="inlineStr">
        <is>
          <t>김 실장</t>
        </is>
      </c>
      <c r="P268" s="21" t="inlineStr">
        <is>
          <t>재방문 손님</t>
        </is>
      </c>
      <c r="Q268" s="25">
        <f>IF(A268="","",IF(AND(C268="",E268=""),"고객이나 현장을 적어 주세요",IF(NOT(ISNUMBER(B268)),"접수일을 확인하세요",IF(AND(D268&lt;&gt;"",OR(LEN(D268)&lt;12,LEN(D268)&gt;13,ISERROR(--SUBSTITUTE(D268,"-","")),LEN(SUBSTITUTE(D268,"-",""))&lt;9)),"연락처를 010-0000-0000으로",IF(AND(G268&lt;&gt;"",OR(NOT(ISNUMBER(G268)),N(G268)&lt;0)),"계약 금액을 숫자로",IF(ISNA(MATCH(N268,목록_지금상태,0)),"상태를 목록에서 골라 주세요",IF(AND(OR(N268="계약",N268="공사 중",N268="완료",N268="A/S"),NOT(ISNUMBER(G268))),"계약 금액이 비었어요",IF(AND(ISNUMBER(L268),ISNUMBER(M268),M268&lt;L268),"완공이 착공보다 빨라요",IF(AND(ISNUMBER(G268),H268&gt;G268),"받은 돈이 계약보다 많아요",IF(AND(D268&lt;&gt;"",COUNTIF($D$6:$D$505,D268)&gt;1,COUNTIFS($D$6:$D$505,D268,$E$6:$E$505,E268)&gt;1),"같은 현장이 또 있어요",""))))))))))</f>
        <v/>
      </c>
      <c r="S268">
        <f>IF(A268="","",C268&amp;" "&amp;D268&amp;" "&amp;SUBSTITUTE(D268,"-","")&amp;" "&amp;E268&amp;" "&amp;F268&amp;" "&amp;P268)</f>
        <v/>
      </c>
      <c r="T268">
        <f>IF(OR(A268="",Q268&lt;&gt;"",I268="",N268="상담",N268="견적 보냄",N268="취소"),-1,IF(OR(N268="완료",N268="A/S"),1E+10,0)+N(I268)+ROW()/1E+4)</f>
        <v/>
      </c>
      <c r="U268">
        <f>IF(OR(찾기!$B$3="",A268=""),"",IF(ISNUMBER(SEARCH(TRIM(찾기!$B$3),S268)),ROW(),""))</f>
        <v/>
      </c>
    </row>
    <row r="269">
      <c r="A269" s="19">
        <f>IF(COUNTA(B269:G269,L269:P269)=0,"",ROW()-5)</f>
        <v/>
      </c>
      <c r="B269" s="20" t="n">
        <v>46160</v>
      </c>
      <c r="C269" s="21" t="inlineStr">
        <is>
          <t>장영희</t>
        </is>
      </c>
      <c r="D269" s="21" t="inlineStr">
        <is>
          <t>010-4019-6039</t>
        </is>
      </c>
      <c r="E269" s="21" t="inlineStr">
        <is>
          <t>한솔동 강변힐 2차 114동</t>
        </is>
      </c>
      <c r="F269" s="21" t="inlineStr">
        <is>
          <t>도배·장판</t>
        </is>
      </c>
      <c r="G269" s="22" t="n">
        <v>2200000</v>
      </c>
      <c r="H269" s="23">
        <f>IF(A269="","",SUMIFS(입금_금액,입금_번호,A269,입금_확인,""))</f>
        <v/>
      </c>
      <c r="I269" s="24">
        <f>IF(OR(A269="",NOT(ISNUMBER(G269)),N269="취소"),"",G269-H269)</f>
        <v/>
      </c>
      <c r="J269" s="23">
        <f>IF(A269="","",SUMIFS(지출_금액,지출_번호,A269,지출_확인,""))</f>
        <v/>
      </c>
      <c r="K269" s="23">
        <f>IF(OR(A269="",NOT(ISNUMBER(G269)),J269=0),"",G269-J269)</f>
        <v/>
      </c>
      <c r="L269" s="20" t="n">
        <v>46179</v>
      </c>
      <c r="M269" s="20" t="n">
        <v>46185</v>
      </c>
      <c r="N269" s="21" t="inlineStr">
        <is>
          <t>완료</t>
        </is>
      </c>
      <c r="O269" s="21" t="inlineStr">
        <is>
          <t>대표</t>
        </is>
      </c>
      <c r="P269" s="21" t="n"/>
      <c r="Q269" s="25">
        <f>IF(A269="","",IF(AND(C269="",E269=""),"고객이나 현장을 적어 주세요",IF(NOT(ISNUMBER(B269)),"접수일을 확인하세요",IF(AND(D269&lt;&gt;"",OR(LEN(D269)&lt;12,LEN(D269)&gt;13,ISERROR(--SUBSTITUTE(D269,"-","")),LEN(SUBSTITUTE(D269,"-",""))&lt;9)),"연락처를 010-0000-0000으로",IF(AND(G269&lt;&gt;"",OR(NOT(ISNUMBER(G269)),N(G269)&lt;0)),"계약 금액을 숫자로",IF(ISNA(MATCH(N269,목록_지금상태,0)),"상태를 목록에서 골라 주세요",IF(AND(OR(N269="계약",N269="공사 중",N269="완료",N269="A/S"),NOT(ISNUMBER(G269))),"계약 금액이 비었어요",IF(AND(ISNUMBER(L269),ISNUMBER(M269),M269&lt;L269),"완공이 착공보다 빨라요",IF(AND(ISNUMBER(G269),H269&gt;G269),"받은 돈이 계약보다 많아요",IF(AND(D269&lt;&gt;"",COUNTIF($D$6:$D$505,D269)&gt;1,COUNTIFS($D$6:$D$505,D269,$E$6:$E$505,E269)&gt;1),"같은 현장이 또 있어요",""))))))))))</f>
        <v/>
      </c>
      <c r="S269">
        <f>IF(A269="","",C269&amp;" "&amp;D269&amp;" "&amp;SUBSTITUTE(D269,"-","")&amp;" "&amp;E269&amp;" "&amp;F269&amp;" "&amp;P269)</f>
        <v/>
      </c>
      <c r="T269">
        <f>IF(OR(A269="",Q269&lt;&gt;"",I269="",N269="상담",N269="견적 보냄",N269="취소"),-1,IF(OR(N269="완료",N269="A/S"),1E+10,0)+N(I269)+ROW()/1E+4)</f>
        <v/>
      </c>
      <c r="U269">
        <f>IF(OR(찾기!$B$3="",A269=""),"",IF(ISNUMBER(SEARCH(TRIM(찾기!$B$3),S269)),ROW(),""))</f>
        <v/>
      </c>
    </row>
    <row r="270">
      <c r="A270" s="19">
        <f>IF(COUNTA(B270:G270,L270:P270)=0,"",ROW()-5)</f>
        <v/>
      </c>
      <c r="B270" s="20" t="n">
        <v>46161</v>
      </c>
      <c r="C270" s="21" t="inlineStr">
        <is>
          <t>박하늘</t>
        </is>
      </c>
      <c r="D270" s="21" t="inlineStr">
        <is>
          <t>010-3177-8646</t>
        </is>
      </c>
      <c r="E270" s="21" t="inlineStr">
        <is>
          <t>한솔동 푸른마을 5단지 101동</t>
        </is>
      </c>
      <c r="F270" s="21" t="inlineStr">
        <is>
          <t>부분 수리</t>
        </is>
      </c>
      <c r="G270" s="22" t="n"/>
      <c r="H270" s="23">
        <f>IF(A270="","",SUMIFS(입금_금액,입금_번호,A270,입금_확인,""))</f>
        <v/>
      </c>
      <c r="I270" s="24">
        <f>IF(OR(A270="",NOT(ISNUMBER(G270)),N270="취소"),"",G270-H270)</f>
        <v/>
      </c>
      <c r="J270" s="23">
        <f>IF(A270="","",SUMIFS(지출_금액,지출_번호,A270,지출_확인,""))</f>
        <v/>
      </c>
      <c r="K270" s="23">
        <f>IF(OR(A270="",NOT(ISNUMBER(G270)),J270=0),"",G270-J270)</f>
        <v/>
      </c>
      <c r="L270" s="20" t="n"/>
      <c r="M270" s="20" t="n"/>
      <c r="N270" s="21" t="inlineStr">
        <is>
          <t>취소</t>
        </is>
      </c>
      <c r="O270" s="21" t="inlineStr">
        <is>
          <t>대표</t>
        </is>
      </c>
      <c r="P270" s="21" t="inlineStr">
        <is>
          <t>재방문 손님</t>
        </is>
      </c>
      <c r="Q270" s="25">
        <f>IF(A270="","",IF(AND(C270="",E270=""),"고객이나 현장을 적어 주세요",IF(NOT(ISNUMBER(B270)),"접수일을 확인하세요",IF(AND(D270&lt;&gt;"",OR(LEN(D270)&lt;12,LEN(D270)&gt;13,ISERROR(--SUBSTITUTE(D270,"-","")),LEN(SUBSTITUTE(D270,"-",""))&lt;9)),"연락처를 010-0000-0000으로",IF(AND(G270&lt;&gt;"",OR(NOT(ISNUMBER(G270)),N(G270)&lt;0)),"계약 금액을 숫자로",IF(ISNA(MATCH(N270,목록_지금상태,0)),"상태를 목록에서 골라 주세요",IF(AND(OR(N270="계약",N270="공사 중",N270="완료",N270="A/S"),NOT(ISNUMBER(G270))),"계약 금액이 비었어요",IF(AND(ISNUMBER(L270),ISNUMBER(M270),M270&lt;L270),"완공이 착공보다 빨라요",IF(AND(ISNUMBER(G270),H270&gt;G270),"받은 돈이 계약보다 많아요",IF(AND(D270&lt;&gt;"",COUNTIF($D$6:$D$505,D270)&gt;1,COUNTIFS($D$6:$D$505,D270,$E$6:$E$505,E270)&gt;1),"같은 현장이 또 있어요",""))))))))))</f>
        <v/>
      </c>
      <c r="S270">
        <f>IF(A270="","",C270&amp;" "&amp;D270&amp;" "&amp;SUBSTITUTE(D270,"-","")&amp;" "&amp;E270&amp;" "&amp;F270&amp;" "&amp;P270)</f>
        <v/>
      </c>
      <c r="T270">
        <f>IF(OR(A270="",Q270&lt;&gt;"",I270="",N270="상담",N270="견적 보냄",N270="취소"),-1,IF(OR(N270="완료",N270="A/S"),1E+10,0)+N(I270)+ROW()/1E+4)</f>
        <v/>
      </c>
      <c r="U270">
        <f>IF(OR(찾기!$B$3="",A270=""),"",IF(ISNUMBER(SEARCH(TRIM(찾기!$B$3),S270)),ROW(),""))</f>
        <v/>
      </c>
    </row>
    <row r="271">
      <c r="A271" s="19">
        <f>IF(COUNTA(B271:G271,L271:P271)=0,"",ROW()-5)</f>
        <v/>
      </c>
      <c r="B271" s="20" t="n">
        <v>46165</v>
      </c>
      <c r="C271" s="21" t="inlineStr">
        <is>
          <t>안성민</t>
        </is>
      </c>
      <c r="D271" s="21" t="inlineStr">
        <is>
          <t>010-4677-7762</t>
        </is>
      </c>
      <c r="E271" s="21" t="inlineStr">
        <is>
          <t>새롬동 숲길마을 3단지 102동</t>
        </is>
      </c>
      <c r="F271" s="21" t="inlineStr">
        <is>
          <t>전체 리모델링</t>
        </is>
      </c>
      <c r="G271" s="22" t="n">
        <v>53390000</v>
      </c>
      <c r="H271" s="23">
        <f>IF(A271="","",SUMIFS(입금_금액,입금_번호,A271,입금_확인,""))</f>
        <v/>
      </c>
      <c r="I271" s="24">
        <f>IF(OR(A271="",NOT(ISNUMBER(G271)),N271="취소"),"",G271-H271)</f>
        <v/>
      </c>
      <c r="J271" s="23">
        <f>IF(A271="","",SUMIFS(지출_금액,지출_번호,A271,지출_확인,""))</f>
        <v/>
      </c>
      <c r="K271" s="23">
        <f>IF(OR(A271="",NOT(ISNUMBER(G271)),J271=0),"",G271-J271)</f>
        <v/>
      </c>
      <c r="L271" s="20" t="n">
        <v>46186</v>
      </c>
      <c r="M271" s="20" t="n">
        <v>46217</v>
      </c>
      <c r="N271" s="21" t="inlineStr">
        <is>
          <t>완료</t>
        </is>
      </c>
      <c r="O271" s="21" t="inlineStr">
        <is>
          <t>대표</t>
        </is>
      </c>
      <c r="P271" s="21" t="n"/>
      <c r="Q271" s="25">
        <f>IF(A271="","",IF(AND(C271="",E271=""),"고객이나 현장을 적어 주세요",IF(NOT(ISNUMBER(B271)),"접수일을 확인하세요",IF(AND(D271&lt;&gt;"",OR(LEN(D271)&lt;12,LEN(D271)&gt;13,ISERROR(--SUBSTITUTE(D271,"-","")),LEN(SUBSTITUTE(D271,"-",""))&lt;9)),"연락처를 010-0000-0000으로",IF(AND(G271&lt;&gt;"",OR(NOT(ISNUMBER(G271)),N(G271)&lt;0)),"계약 금액을 숫자로",IF(ISNA(MATCH(N271,목록_지금상태,0)),"상태를 목록에서 골라 주세요",IF(AND(OR(N271="계약",N271="공사 중",N271="완료",N271="A/S"),NOT(ISNUMBER(G271))),"계약 금액이 비었어요",IF(AND(ISNUMBER(L271),ISNUMBER(M271),M271&lt;L271),"완공이 착공보다 빨라요",IF(AND(ISNUMBER(G271),H271&gt;G271),"받은 돈이 계약보다 많아요",IF(AND(D271&lt;&gt;"",COUNTIF($D$6:$D$505,D271)&gt;1,COUNTIFS($D$6:$D$505,D271,$E$6:$E$505,E271)&gt;1),"같은 현장이 또 있어요",""))))))))))</f>
        <v/>
      </c>
      <c r="S271">
        <f>IF(A271="","",C271&amp;" "&amp;D271&amp;" "&amp;SUBSTITUTE(D271,"-","")&amp;" "&amp;E271&amp;" "&amp;F271&amp;" "&amp;P271)</f>
        <v/>
      </c>
      <c r="T271">
        <f>IF(OR(A271="",Q271&lt;&gt;"",I271="",N271="상담",N271="견적 보냄",N271="취소"),-1,IF(OR(N271="완료",N271="A/S"),1E+10,0)+N(I271)+ROW()/1E+4)</f>
        <v/>
      </c>
      <c r="U271">
        <f>IF(OR(찾기!$B$3="",A271=""),"",IF(ISNUMBER(SEARCH(TRIM(찾기!$B$3),S271)),ROW(),""))</f>
        <v/>
      </c>
    </row>
    <row r="272">
      <c r="A272" s="19">
        <f>IF(COUNTA(B272:G272,L272:P272)=0,"",ROW()-5)</f>
        <v/>
      </c>
      <c r="B272" s="20" t="n">
        <v>46167</v>
      </c>
      <c r="C272" s="21" t="inlineStr">
        <is>
          <t>권동욱</t>
        </is>
      </c>
      <c r="D272" s="21" t="inlineStr">
        <is>
          <t>010-8652-8188</t>
        </is>
      </c>
      <c r="E272" s="21" t="inlineStr">
        <is>
          <t>도담동 한빛아파트 103동</t>
        </is>
      </c>
      <c r="F272" s="21" t="inlineStr">
        <is>
          <t>도배·장판</t>
        </is>
      </c>
      <c r="G272" s="22" t="n">
        <v>2560000</v>
      </c>
      <c r="H272" s="23">
        <f>IF(A272="","",SUMIFS(입금_금액,입금_번호,A272,입금_확인,""))</f>
        <v/>
      </c>
      <c r="I272" s="24">
        <f>IF(OR(A272="",NOT(ISNUMBER(G272)),N272="취소"),"",G272-H272)</f>
        <v/>
      </c>
      <c r="J272" s="23">
        <f>IF(A272="","",SUMIFS(지출_금액,지출_번호,A272,지출_확인,""))</f>
        <v/>
      </c>
      <c r="K272" s="23">
        <f>IF(OR(A272="",NOT(ISNUMBER(G272)),J272=0),"",G272-J272)</f>
        <v/>
      </c>
      <c r="L272" s="20" t="n">
        <v>46176</v>
      </c>
      <c r="M272" s="20" t="n">
        <v>46179</v>
      </c>
      <c r="N272" s="21" t="inlineStr">
        <is>
          <t>완료</t>
        </is>
      </c>
      <c r="O272" s="21" t="inlineStr">
        <is>
          <t>김 실장</t>
        </is>
      </c>
      <c r="P272" s="21" t="inlineStr">
        <is>
          <t>지인 소개</t>
        </is>
      </c>
      <c r="Q272" s="25">
        <f>IF(A272="","",IF(AND(C272="",E272=""),"고객이나 현장을 적어 주세요",IF(NOT(ISNUMBER(B272)),"접수일을 확인하세요",IF(AND(D272&lt;&gt;"",OR(LEN(D272)&lt;12,LEN(D272)&gt;13,ISERROR(--SUBSTITUTE(D272,"-","")),LEN(SUBSTITUTE(D272,"-",""))&lt;9)),"연락처를 010-0000-0000으로",IF(AND(G272&lt;&gt;"",OR(NOT(ISNUMBER(G272)),N(G272)&lt;0)),"계약 금액을 숫자로",IF(ISNA(MATCH(N272,목록_지금상태,0)),"상태를 목록에서 골라 주세요",IF(AND(OR(N272="계약",N272="공사 중",N272="완료",N272="A/S"),NOT(ISNUMBER(G272))),"계약 금액이 비었어요",IF(AND(ISNUMBER(L272),ISNUMBER(M272),M272&lt;L272),"완공이 착공보다 빨라요",IF(AND(ISNUMBER(G272),H272&gt;G272),"받은 돈이 계약보다 많아요",IF(AND(D272&lt;&gt;"",COUNTIF($D$6:$D$505,D272)&gt;1,COUNTIFS($D$6:$D$505,D272,$E$6:$E$505,E272)&gt;1),"같은 현장이 또 있어요",""))))))))))</f>
        <v/>
      </c>
      <c r="S272">
        <f>IF(A272="","",C272&amp;" "&amp;D272&amp;" "&amp;SUBSTITUTE(D272,"-","")&amp;" "&amp;E272&amp;" "&amp;F272&amp;" "&amp;P272)</f>
        <v/>
      </c>
      <c r="T272">
        <f>IF(OR(A272="",Q272&lt;&gt;"",I272="",N272="상담",N272="견적 보냄",N272="취소"),-1,IF(OR(N272="완료",N272="A/S"),1E+10,0)+N(I272)+ROW()/1E+4)</f>
        <v/>
      </c>
      <c r="U272">
        <f>IF(OR(찾기!$B$3="",A272=""),"",IF(ISNUMBER(SEARCH(TRIM(찾기!$B$3),S272)),ROW(),""))</f>
        <v/>
      </c>
    </row>
    <row r="273">
      <c r="A273" s="19">
        <f>IF(COUNTA(B273:G273,L273:P273)=0,"",ROW()-5)</f>
        <v/>
      </c>
      <c r="B273" s="20" t="n">
        <v>46169</v>
      </c>
      <c r="C273" s="21" t="inlineStr">
        <is>
          <t>조재원</t>
        </is>
      </c>
      <c r="D273" s="21" t="inlineStr">
        <is>
          <t>010-7189-7339</t>
        </is>
      </c>
      <c r="E273" s="21" t="inlineStr">
        <is>
          <t>보람동 단독주택</t>
        </is>
      </c>
      <c r="F273" s="21" t="inlineStr">
        <is>
          <t>주방</t>
        </is>
      </c>
      <c r="G273" s="22" t="n">
        <v>5690000</v>
      </c>
      <c r="H273" s="23">
        <f>IF(A273="","",SUMIFS(입금_금액,입금_번호,A273,입금_확인,""))</f>
        <v/>
      </c>
      <c r="I273" s="24">
        <f>IF(OR(A273="",NOT(ISNUMBER(G273)),N273="취소"),"",G273-H273)</f>
        <v/>
      </c>
      <c r="J273" s="23">
        <f>IF(A273="","",SUMIFS(지출_금액,지출_번호,A273,지출_확인,""))</f>
        <v/>
      </c>
      <c r="K273" s="23">
        <f>IF(OR(A273="",NOT(ISNUMBER(G273)),J273=0),"",G273-J273)</f>
        <v/>
      </c>
      <c r="L273" s="20" t="n">
        <v>46194</v>
      </c>
      <c r="M273" s="20" t="n">
        <v>46203</v>
      </c>
      <c r="N273" s="21" t="inlineStr">
        <is>
          <t>완료</t>
        </is>
      </c>
      <c r="O273" s="21" t="inlineStr">
        <is>
          <t>대표</t>
        </is>
      </c>
      <c r="P273" s="21" t="inlineStr">
        <is>
          <t>블로그 보고 연락</t>
        </is>
      </c>
      <c r="Q273" s="25">
        <f>IF(A273="","",IF(AND(C273="",E273=""),"고객이나 현장을 적어 주세요",IF(NOT(ISNUMBER(B273)),"접수일을 확인하세요",IF(AND(D273&lt;&gt;"",OR(LEN(D273)&lt;12,LEN(D273)&gt;13,ISERROR(--SUBSTITUTE(D273,"-","")),LEN(SUBSTITUTE(D273,"-",""))&lt;9)),"연락처를 010-0000-0000으로",IF(AND(G273&lt;&gt;"",OR(NOT(ISNUMBER(G273)),N(G273)&lt;0)),"계약 금액을 숫자로",IF(ISNA(MATCH(N273,목록_지금상태,0)),"상태를 목록에서 골라 주세요",IF(AND(OR(N273="계약",N273="공사 중",N273="완료",N273="A/S"),NOT(ISNUMBER(G273))),"계약 금액이 비었어요",IF(AND(ISNUMBER(L273),ISNUMBER(M273),M273&lt;L273),"완공이 착공보다 빨라요",IF(AND(ISNUMBER(G273),H273&gt;G273),"받은 돈이 계약보다 많아요",IF(AND(D273&lt;&gt;"",COUNTIF($D$6:$D$505,D273)&gt;1,COUNTIFS($D$6:$D$505,D273,$E$6:$E$505,E273)&gt;1),"같은 현장이 또 있어요",""))))))))))</f>
        <v/>
      </c>
      <c r="S273">
        <f>IF(A273="","",C273&amp;" "&amp;D273&amp;" "&amp;SUBSTITUTE(D273,"-","")&amp;" "&amp;E273&amp;" "&amp;F273&amp;" "&amp;P273)</f>
        <v/>
      </c>
      <c r="T273">
        <f>IF(OR(A273="",Q273&lt;&gt;"",I273="",N273="상담",N273="견적 보냄",N273="취소"),-1,IF(OR(N273="완료",N273="A/S"),1E+10,0)+N(I273)+ROW()/1E+4)</f>
        <v/>
      </c>
      <c r="U273">
        <f>IF(OR(찾기!$B$3="",A273=""),"",IF(ISNUMBER(SEARCH(TRIM(찾기!$B$3),S273)),ROW(),""))</f>
        <v/>
      </c>
    </row>
    <row r="274">
      <c r="A274" s="19">
        <f>IF(COUNTA(B274:G274,L274:P274)=0,"",ROW()-5)</f>
        <v/>
      </c>
      <c r="B274" s="20" t="n">
        <v>46171</v>
      </c>
      <c r="C274" s="21" t="inlineStr">
        <is>
          <t>강현우</t>
        </is>
      </c>
      <c r="D274" s="21" t="inlineStr">
        <is>
          <t>010-6515-7191</t>
        </is>
      </c>
      <c r="E274" s="21" t="inlineStr">
        <is>
          <t>도담동 단독주택</t>
        </is>
      </c>
      <c r="F274" s="21" t="inlineStr">
        <is>
          <t>기타</t>
        </is>
      </c>
      <c r="G274" s="22" t="n">
        <v>230000</v>
      </c>
      <c r="H274" s="23">
        <f>IF(A274="","",SUMIFS(입금_금액,입금_번호,A274,입금_확인,""))</f>
        <v/>
      </c>
      <c r="I274" s="24">
        <f>IF(OR(A274="",NOT(ISNUMBER(G274)),N274="취소"),"",G274-H274)</f>
        <v/>
      </c>
      <c r="J274" s="23">
        <f>IF(A274="","",SUMIFS(지출_금액,지출_번호,A274,지출_확인,""))</f>
        <v/>
      </c>
      <c r="K274" s="23">
        <f>IF(OR(A274="",NOT(ISNUMBER(G274)),J274=0),"",G274-J274)</f>
        <v/>
      </c>
      <c r="L274" s="20" t="n"/>
      <c r="M274" s="20" t="n"/>
      <c r="N274" s="21" t="inlineStr">
        <is>
          <t>견적 보냄</t>
        </is>
      </c>
      <c r="O274" s="21" t="inlineStr">
        <is>
          <t>박 팀장</t>
        </is>
      </c>
      <c r="P274" s="21" t="inlineStr">
        <is>
          <t>엘리베이터 예약 필요</t>
        </is>
      </c>
      <c r="Q274" s="25">
        <f>IF(A274="","",IF(AND(C274="",E274=""),"고객이나 현장을 적어 주세요",IF(NOT(ISNUMBER(B274)),"접수일을 확인하세요",IF(AND(D274&lt;&gt;"",OR(LEN(D274)&lt;12,LEN(D274)&gt;13,ISERROR(--SUBSTITUTE(D274,"-","")),LEN(SUBSTITUTE(D274,"-",""))&lt;9)),"연락처를 010-0000-0000으로",IF(AND(G274&lt;&gt;"",OR(NOT(ISNUMBER(G274)),N(G274)&lt;0)),"계약 금액을 숫자로",IF(ISNA(MATCH(N274,목록_지금상태,0)),"상태를 목록에서 골라 주세요",IF(AND(OR(N274="계약",N274="공사 중",N274="완료",N274="A/S"),NOT(ISNUMBER(G274))),"계약 금액이 비었어요",IF(AND(ISNUMBER(L274),ISNUMBER(M274),M274&lt;L274),"완공이 착공보다 빨라요",IF(AND(ISNUMBER(G274),H274&gt;G274),"받은 돈이 계약보다 많아요",IF(AND(D274&lt;&gt;"",COUNTIF($D$6:$D$505,D274)&gt;1,COUNTIFS($D$6:$D$505,D274,$E$6:$E$505,E274)&gt;1),"같은 현장이 또 있어요",""))))))))))</f>
        <v/>
      </c>
      <c r="S274">
        <f>IF(A274="","",C274&amp;" "&amp;D274&amp;" "&amp;SUBSTITUTE(D274,"-","")&amp;" "&amp;E274&amp;" "&amp;F274&amp;" "&amp;P274)</f>
        <v/>
      </c>
      <c r="T274">
        <f>IF(OR(A274="",Q274&lt;&gt;"",I274="",N274="상담",N274="견적 보냄",N274="취소"),-1,IF(OR(N274="완료",N274="A/S"),1E+10,0)+N(I274)+ROW()/1E+4)</f>
        <v/>
      </c>
      <c r="U274">
        <f>IF(OR(찾기!$B$3="",A274=""),"",IF(ISNUMBER(SEARCH(TRIM(찾기!$B$3),S274)),ROW(),""))</f>
        <v/>
      </c>
    </row>
    <row r="275">
      <c r="A275" s="19">
        <f>IF(COUNTA(B275:G275,L275:P275)=0,"",ROW()-5)</f>
        <v/>
      </c>
      <c r="B275" s="20" t="n">
        <v>46172</v>
      </c>
      <c r="C275" s="21" t="inlineStr">
        <is>
          <t>황미경</t>
        </is>
      </c>
      <c r="D275" s="21" t="inlineStr">
        <is>
          <t>010-6921-5781</t>
        </is>
      </c>
      <c r="E275" s="21" t="inlineStr">
        <is>
          <t>보람동 단독주택</t>
        </is>
      </c>
      <c r="F275" s="21" t="inlineStr">
        <is>
          <t>주방</t>
        </is>
      </c>
      <c r="G275" s="22" t="n">
        <v>12980000</v>
      </c>
      <c r="H275" s="23">
        <f>IF(A275="","",SUMIFS(입금_금액,입금_번호,A275,입금_확인,""))</f>
        <v/>
      </c>
      <c r="I275" s="24">
        <f>IF(OR(A275="",NOT(ISNUMBER(G275)),N275="취소"),"",G275-H275)</f>
        <v/>
      </c>
      <c r="J275" s="23">
        <f>IF(A275="","",SUMIFS(지출_금액,지출_번호,A275,지출_확인,""))</f>
        <v/>
      </c>
      <c r="K275" s="23">
        <f>IF(OR(A275="",NOT(ISNUMBER(G275)),J275=0),"",G275-J275)</f>
        <v/>
      </c>
      <c r="L275" s="20" t="n">
        <v>46195</v>
      </c>
      <c r="M275" s="20" t="n">
        <v>46203</v>
      </c>
      <c r="N275" s="21" t="inlineStr">
        <is>
          <t>완료</t>
        </is>
      </c>
      <c r="O275" s="21" t="inlineStr">
        <is>
          <t>대표</t>
        </is>
      </c>
      <c r="P275" s="21" t="inlineStr">
        <is>
          <t>오전 공사만 가능</t>
        </is>
      </c>
      <c r="Q275" s="25">
        <f>IF(A275="","",IF(AND(C275="",E275=""),"고객이나 현장을 적어 주세요",IF(NOT(ISNUMBER(B275)),"접수일을 확인하세요",IF(AND(D275&lt;&gt;"",OR(LEN(D275)&lt;12,LEN(D275)&gt;13,ISERROR(--SUBSTITUTE(D275,"-","")),LEN(SUBSTITUTE(D275,"-",""))&lt;9)),"연락처를 010-0000-0000으로",IF(AND(G275&lt;&gt;"",OR(NOT(ISNUMBER(G275)),N(G275)&lt;0)),"계약 금액을 숫자로",IF(ISNA(MATCH(N275,목록_지금상태,0)),"상태를 목록에서 골라 주세요",IF(AND(OR(N275="계약",N275="공사 중",N275="완료",N275="A/S"),NOT(ISNUMBER(G275))),"계약 금액이 비었어요",IF(AND(ISNUMBER(L275),ISNUMBER(M275),M275&lt;L275),"완공이 착공보다 빨라요",IF(AND(ISNUMBER(G275),H275&gt;G275),"받은 돈이 계약보다 많아요",IF(AND(D275&lt;&gt;"",COUNTIF($D$6:$D$505,D275)&gt;1,COUNTIFS($D$6:$D$505,D275,$E$6:$E$505,E275)&gt;1),"같은 현장이 또 있어요",""))))))))))</f>
        <v/>
      </c>
      <c r="S275">
        <f>IF(A275="","",C275&amp;" "&amp;D275&amp;" "&amp;SUBSTITUTE(D275,"-","")&amp;" "&amp;E275&amp;" "&amp;F275&amp;" "&amp;P275)</f>
        <v/>
      </c>
      <c r="T275">
        <f>IF(OR(A275="",Q275&lt;&gt;"",I275="",N275="상담",N275="견적 보냄",N275="취소"),-1,IF(OR(N275="완료",N275="A/S"),1E+10,0)+N(I275)+ROW()/1E+4)</f>
        <v/>
      </c>
      <c r="U275">
        <f>IF(OR(찾기!$B$3="",A275=""),"",IF(ISNUMBER(SEARCH(TRIM(찾기!$B$3),S275)),ROW(),""))</f>
        <v/>
      </c>
    </row>
    <row r="276">
      <c r="A276" s="19">
        <f>IF(COUNTA(B276:G276,L276:P276)=0,"",ROW()-5)</f>
        <v/>
      </c>
      <c r="B276" s="20" t="n">
        <v>46173</v>
      </c>
      <c r="C276" s="21" t="inlineStr">
        <is>
          <t>임재원</t>
        </is>
      </c>
      <c r="D276" s="21" t="inlineStr">
        <is>
          <t>010-5503-0313</t>
        </is>
      </c>
      <c r="E276" s="21" t="inlineStr">
        <is>
          <t>도담동 누리타운 101동</t>
        </is>
      </c>
      <c r="F276" s="21" t="inlineStr">
        <is>
          <t>창호</t>
        </is>
      </c>
      <c r="G276" s="22" t="n">
        <v>8480000</v>
      </c>
      <c r="H276" s="23">
        <f>IF(A276="","",SUMIFS(입금_금액,입금_번호,A276,입금_확인,""))</f>
        <v/>
      </c>
      <c r="I276" s="24">
        <f>IF(OR(A276="",NOT(ISNUMBER(G276)),N276="취소"),"",G276-H276)</f>
        <v/>
      </c>
      <c r="J276" s="23">
        <f>IF(A276="","",SUMIFS(지출_금액,지출_번호,A276,지출_확인,""))</f>
        <v/>
      </c>
      <c r="K276" s="23">
        <f>IF(OR(A276="",NOT(ISNUMBER(G276)),J276=0),"",G276-J276)</f>
        <v/>
      </c>
      <c r="L276" s="20" t="n">
        <v>46197</v>
      </c>
      <c r="M276" s="20" t="n">
        <v>46201</v>
      </c>
      <c r="N276" s="21" t="inlineStr">
        <is>
          <t>완료</t>
        </is>
      </c>
      <c r="O276" s="21" t="inlineStr">
        <is>
          <t>김 실장</t>
        </is>
      </c>
      <c r="P276" s="21" t="inlineStr">
        <is>
          <t>블로그 보고 연락</t>
        </is>
      </c>
      <c r="Q276" s="25">
        <f>IF(A276="","",IF(AND(C276="",E276=""),"고객이나 현장을 적어 주세요",IF(NOT(ISNUMBER(B276)),"접수일을 확인하세요",IF(AND(D276&lt;&gt;"",OR(LEN(D276)&lt;12,LEN(D276)&gt;13,ISERROR(--SUBSTITUTE(D276,"-","")),LEN(SUBSTITUTE(D276,"-",""))&lt;9)),"연락처를 010-0000-0000으로",IF(AND(G276&lt;&gt;"",OR(NOT(ISNUMBER(G276)),N(G276)&lt;0)),"계약 금액을 숫자로",IF(ISNA(MATCH(N276,목록_지금상태,0)),"상태를 목록에서 골라 주세요",IF(AND(OR(N276="계약",N276="공사 중",N276="완료",N276="A/S"),NOT(ISNUMBER(G276))),"계약 금액이 비었어요",IF(AND(ISNUMBER(L276),ISNUMBER(M276),M276&lt;L276),"완공이 착공보다 빨라요",IF(AND(ISNUMBER(G276),H276&gt;G276),"받은 돈이 계약보다 많아요",IF(AND(D276&lt;&gt;"",COUNTIF($D$6:$D$505,D276)&gt;1,COUNTIFS($D$6:$D$505,D276,$E$6:$E$505,E276)&gt;1),"같은 현장이 또 있어요",""))))))))))</f>
        <v/>
      </c>
      <c r="S276">
        <f>IF(A276="","",C276&amp;" "&amp;D276&amp;" "&amp;SUBSTITUTE(D276,"-","")&amp;" "&amp;E276&amp;" "&amp;F276&amp;" "&amp;P276)</f>
        <v/>
      </c>
      <c r="T276">
        <f>IF(OR(A276="",Q276&lt;&gt;"",I276="",N276="상담",N276="견적 보냄",N276="취소"),-1,IF(OR(N276="완료",N276="A/S"),1E+10,0)+N(I276)+ROW()/1E+4)</f>
        <v/>
      </c>
      <c r="U276">
        <f>IF(OR(찾기!$B$3="",A276=""),"",IF(ISNUMBER(SEARCH(TRIM(찾기!$B$3),S276)),ROW(),""))</f>
        <v/>
      </c>
    </row>
    <row r="277">
      <c r="A277" s="19">
        <f>IF(COUNTA(B277:G277,L277:P277)=0,"",ROW()-5)</f>
        <v/>
      </c>
      <c r="B277" s="20" t="n">
        <v>46174</v>
      </c>
      <c r="C277" s="21" t="inlineStr">
        <is>
          <t>박도현</t>
        </is>
      </c>
      <c r="D277" s="21" t="inlineStr">
        <is>
          <t>010-2769-5579</t>
        </is>
      </c>
      <c r="E277" s="21" t="inlineStr">
        <is>
          <t>보람동 한빛아파트 103동</t>
        </is>
      </c>
      <c r="F277" s="21" t="inlineStr">
        <is>
          <t>욕실</t>
        </is>
      </c>
      <c r="G277" s="22" t="n">
        <v>7560000</v>
      </c>
      <c r="H277" s="23">
        <f>IF(A277="","",SUMIFS(입금_금액,입금_번호,A277,입금_확인,""))</f>
        <v/>
      </c>
      <c r="I277" s="24">
        <f>IF(OR(A277="",NOT(ISNUMBER(G277)),N277="취소"),"",G277-H277)</f>
        <v/>
      </c>
      <c r="J277" s="23">
        <f>IF(A277="","",SUMIFS(지출_금액,지출_번호,A277,지출_확인,""))</f>
        <v/>
      </c>
      <c r="K277" s="23">
        <f>IF(OR(A277="",NOT(ISNUMBER(G277)),J277=0),"",G277-J277)</f>
        <v/>
      </c>
      <c r="L277" s="20" t="n">
        <v>46187</v>
      </c>
      <c r="M277" s="20" t="n">
        <v>46192</v>
      </c>
      <c r="N277" s="21" t="inlineStr">
        <is>
          <t>완료</t>
        </is>
      </c>
      <c r="O277" s="21" t="inlineStr">
        <is>
          <t>박 팀장</t>
        </is>
      </c>
      <c r="P277" s="21" t="inlineStr">
        <is>
          <t>블로그 보고 연락</t>
        </is>
      </c>
      <c r="Q277" s="25">
        <f>IF(A277="","",IF(AND(C277="",E277=""),"고객이나 현장을 적어 주세요",IF(NOT(ISNUMBER(B277)),"접수일을 확인하세요",IF(AND(D277&lt;&gt;"",OR(LEN(D277)&lt;12,LEN(D277)&gt;13,ISERROR(--SUBSTITUTE(D277,"-","")),LEN(SUBSTITUTE(D277,"-",""))&lt;9)),"연락처를 010-0000-0000으로",IF(AND(G277&lt;&gt;"",OR(NOT(ISNUMBER(G277)),N(G277)&lt;0)),"계약 금액을 숫자로",IF(ISNA(MATCH(N277,목록_지금상태,0)),"상태를 목록에서 골라 주세요",IF(AND(OR(N277="계약",N277="공사 중",N277="완료",N277="A/S"),NOT(ISNUMBER(G277))),"계약 금액이 비었어요",IF(AND(ISNUMBER(L277),ISNUMBER(M277),M277&lt;L277),"완공이 착공보다 빨라요",IF(AND(ISNUMBER(G277),H277&gt;G277),"받은 돈이 계약보다 많아요",IF(AND(D277&lt;&gt;"",COUNTIF($D$6:$D$505,D277)&gt;1,COUNTIFS($D$6:$D$505,D277,$E$6:$E$505,E277)&gt;1),"같은 현장이 또 있어요",""))))))))))</f>
        <v/>
      </c>
      <c r="S277">
        <f>IF(A277="","",C277&amp;" "&amp;D277&amp;" "&amp;SUBSTITUTE(D277,"-","")&amp;" "&amp;E277&amp;" "&amp;F277&amp;" "&amp;P277)</f>
        <v/>
      </c>
      <c r="T277">
        <f>IF(OR(A277="",Q277&lt;&gt;"",I277="",N277="상담",N277="견적 보냄",N277="취소"),-1,IF(OR(N277="완료",N277="A/S"),1E+10,0)+N(I277)+ROW()/1E+4)</f>
        <v/>
      </c>
      <c r="U277">
        <f>IF(OR(찾기!$B$3="",A277=""),"",IF(ISNUMBER(SEARCH(TRIM(찾기!$B$3),S277)),ROW(),""))</f>
        <v/>
      </c>
    </row>
    <row r="278">
      <c r="A278" s="19">
        <f>IF(COUNTA(B278:G278,L278:P278)=0,"",ROW()-5)</f>
        <v/>
      </c>
      <c r="B278" s="20" t="n">
        <v>46174</v>
      </c>
      <c r="C278" s="21" t="inlineStr">
        <is>
          <t>황민지</t>
        </is>
      </c>
      <c r="D278" s="21" t="inlineStr">
        <is>
          <t>010-8414-0540</t>
        </is>
      </c>
      <c r="E278" s="21" t="inlineStr">
        <is>
          <t>다정동 푸른마을 5단지 112동</t>
        </is>
      </c>
      <c r="F278" s="21" t="inlineStr">
        <is>
          <t>주방</t>
        </is>
      </c>
      <c r="G278" s="22" t="n">
        <v>9150000</v>
      </c>
      <c r="H278" s="23">
        <f>IF(A278="","",SUMIFS(입금_금액,입금_번호,A278,입금_확인,""))</f>
        <v/>
      </c>
      <c r="I278" s="24">
        <f>IF(OR(A278="",NOT(ISNUMBER(G278)),N278="취소"),"",G278-H278)</f>
        <v/>
      </c>
      <c r="J278" s="23">
        <f>IF(A278="","",SUMIFS(지출_금액,지출_번호,A278,지출_확인,""))</f>
        <v/>
      </c>
      <c r="K278" s="23">
        <f>IF(OR(A278="",NOT(ISNUMBER(G278)),J278=0),"",G278-J278)</f>
        <v/>
      </c>
      <c r="L278" s="20" t="n">
        <v>46184</v>
      </c>
      <c r="M278" s="20" t="n">
        <v>46193</v>
      </c>
      <c r="N278" s="21" t="inlineStr">
        <is>
          <t>완료</t>
        </is>
      </c>
      <c r="O278" s="21" t="inlineStr">
        <is>
          <t>박 팀장</t>
        </is>
      </c>
      <c r="P278" s="21" t="inlineStr">
        <is>
          <t>블로그 보고 연락</t>
        </is>
      </c>
      <c r="Q278" s="25">
        <f>IF(A278="","",IF(AND(C278="",E278=""),"고객이나 현장을 적어 주세요",IF(NOT(ISNUMBER(B278)),"접수일을 확인하세요",IF(AND(D278&lt;&gt;"",OR(LEN(D278)&lt;12,LEN(D278)&gt;13,ISERROR(--SUBSTITUTE(D278,"-","")),LEN(SUBSTITUTE(D278,"-",""))&lt;9)),"연락처를 010-0000-0000으로",IF(AND(G278&lt;&gt;"",OR(NOT(ISNUMBER(G278)),N(G278)&lt;0)),"계약 금액을 숫자로",IF(ISNA(MATCH(N278,목록_지금상태,0)),"상태를 목록에서 골라 주세요",IF(AND(OR(N278="계약",N278="공사 중",N278="완료",N278="A/S"),NOT(ISNUMBER(G278))),"계약 금액이 비었어요",IF(AND(ISNUMBER(L278),ISNUMBER(M278),M278&lt;L278),"완공이 착공보다 빨라요",IF(AND(ISNUMBER(G278),H278&gt;G278),"받은 돈이 계약보다 많아요",IF(AND(D278&lt;&gt;"",COUNTIF($D$6:$D$505,D278)&gt;1,COUNTIFS($D$6:$D$505,D278,$E$6:$E$505,E278)&gt;1),"같은 현장이 또 있어요",""))))))))))</f>
        <v/>
      </c>
      <c r="S278">
        <f>IF(A278="","",C278&amp;" "&amp;D278&amp;" "&amp;SUBSTITUTE(D278,"-","")&amp;" "&amp;E278&amp;" "&amp;F278&amp;" "&amp;P278)</f>
        <v/>
      </c>
      <c r="T278">
        <f>IF(OR(A278="",Q278&lt;&gt;"",I278="",N278="상담",N278="견적 보냄",N278="취소"),-1,IF(OR(N278="완료",N278="A/S"),1E+10,0)+N(I278)+ROW()/1E+4)</f>
        <v/>
      </c>
      <c r="U278">
        <f>IF(OR(찾기!$B$3="",A278=""),"",IF(ISNUMBER(SEARCH(TRIM(찾기!$B$3),S278)),ROW(),""))</f>
        <v/>
      </c>
    </row>
    <row r="279">
      <c r="A279" s="19">
        <f>IF(COUNTA(B279:G279,L279:P279)=0,"",ROW()-5)</f>
        <v/>
      </c>
      <c r="B279" s="20" t="n">
        <v>46178</v>
      </c>
      <c r="C279" s="21" t="inlineStr">
        <is>
          <t>박수진</t>
        </is>
      </c>
      <c r="D279" s="21" t="inlineStr">
        <is>
          <t>010-9531-4379</t>
        </is>
      </c>
      <c r="E279" s="21" t="inlineStr">
        <is>
          <t>다정동 단독주택</t>
        </is>
      </c>
      <c r="F279" s="21" t="inlineStr">
        <is>
          <t>도배·장판</t>
        </is>
      </c>
      <c r="G279" s="22" t="n">
        <v>2120000</v>
      </c>
      <c r="H279" s="23">
        <f>IF(A279="","",SUMIFS(입금_금액,입금_번호,A279,입금_확인,""))</f>
        <v/>
      </c>
      <c r="I279" s="24">
        <f>IF(OR(A279="",NOT(ISNUMBER(G279)),N279="취소"),"",G279-H279)</f>
        <v/>
      </c>
      <c r="J279" s="23">
        <f>IF(A279="","",SUMIFS(지출_금액,지출_번호,A279,지출_확인,""))</f>
        <v/>
      </c>
      <c r="K279" s="23">
        <f>IF(OR(A279="",NOT(ISNUMBER(G279)),J279=0),"",G279-J279)</f>
        <v/>
      </c>
      <c r="L279" s="20" t="n">
        <v>46188</v>
      </c>
      <c r="M279" s="20" t="n">
        <v>46191</v>
      </c>
      <c r="N279" s="21" t="inlineStr">
        <is>
          <t>완료</t>
        </is>
      </c>
      <c r="O279" s="21" t="inlineStr">
        <is>
          <t>박 팀장</t>
        </is>
      </c>
      <c r="P279" s="21" t="n"/>
      <c r="Q279" s="25">
        <f>IF(A279="","",IF(AND(C279="",E279=""),"고객이나 현장을 적어 주세요",IF(NOT(ISNUMBER(B279)),"접수일을 확인하세요",IF(AND(D279&lt;&gt;"",OR(LEN(D279)&lt;12,LEN(D279)&gt;13,ISERROR(--SUBSTITUTE(D279,"-","")),LEN(SUBSTITUTE(D279,"-",""))&lt;9)),"연락처를 010-0000-0000으로",IF(AND(G279&lt;&gt;"",OR(NOT(ISNUMBER(G279)),N(G279)&lt;0)),"계약 금액을 숫자로",IF(ISNA(MATCH(N279,목록_지금상태,0)),"상태를 목록에서 골라 주세요",IF(AND(OR(N279="계약",N279="공사 중",N279="완료",N279="A/S"),NOT(ISNUMBER(G279))),"계약 금액이 비었어요",IF(AND(ISNUMBER(L279),ISNUMBER(M279),M279&lt;L279),"완공이 착공보다 빨라요",IF(AND(ISNUMBER(G279),H279&gt;G279),"받은 돈이 계약보다 많아요",IF(AND(D279&lt;&gt;"",COUNTIF($D$6:$D$505,D279)&gt;1,COUNTIFS($D$6:$D$505,D279,$E$6:$E$505,E279)&gt;1),"같은 현장이 또 있어요",""))))))))))</f>
        <v/>
      </c>
      <c r="S279">
        <f>IF(A279="","",C279&amp;" "&amp;D279&amp;" "&amp;SUBSTITUTE(D279,"-","")&amp;" "&amp;E279&amp;" "&amp;F279&amp;" "&amp;P279)</f>
        <v/>
      </c>
      <c r="T279">
        <f>IF(OR(A279="",Q279&lt;&gt;"",I279="",N279="상담",N279="견적 보냄",N279="취소"),-1,IF(OR(N279="완료",N279="A/S"),1E+10,0)+N(I279)+ROW()/1E+4)</f>
        <v/>
      </c>
      <c r="U279">
        <f>IF(OR(찾기!$B$3="",A279=""),"",IF(ISNUMBER(SEARCH(TRIM(찾기!$B$3),S279)),ROW(),""))</f>
        <v/>
      </c>
    </row>
    <row r="280">
      <c r="A280" s="19">
        <f>IF(COUNTA(B280:G280,L280:P280)=0,"",ROW()-5)</f>
        <v/>
      </c>
      <c r="B280" s="20" t="n">
        <v>46179</v>
      </c>
      <c r="C280" s="21" t="inlineStr">
        <is>
          <t>송재원</t>
        </is>
      </c>
      <c r="D280" s="21" t="inlineStr">
        <is>
          <t>010-6820-3470</t>
        </is>
      </c>
      <c r="E280" s="21" t="inlineStr">
        <is>
          <t>다정동 푸른마을 5단지 105동</t>
        </is>
      </c>
      <c r="F280" s="21" t="inlineStr">
        <is>
          <t>주방</t>
        </is>
      </c>
      <c r="G280" s="22" t="n"/>
      <c r="H280" s="23">
        <f>IF(A280="","",SUMIFS(입금_금액,입금_번호,A280,입금_확인,""))</f>
        <v/>
      </c>
      <c r="I280" s="24">
        <f>IF(OR(A280="",NOT(ISNUMBER(G280)),N280="취소"),"",G280-H280)</f>
        <v/>
      </c>
      <c r="J280" s="23">
        <f>IF(A280="","",SUMIFS(지출_금액,지출_번호,A280,지출_확인,""))</f>
        <v/>
      </c>
      <c r="K280" s="23">
        <f>IF(OR(A280="",NOT(ISNUMBER(G280)),J280=0),"",G280-J280)</f>
        <v/>
      </c>
      <c r="L280" s="20" t="n"/>
      <c r="M280" s="20" t="n"/>
      <c r="N280" s="21" t="inlineStr">
        <is>
          <t>상담</t>
        </is>
      </c>
      <c r="O280" s="21" t="inlineStr">
        <is>
          <t>박 팀장</t>
        </is>
      </c>
      <c r="P280" s="21" t="n"/>
      <c r="Q280" s="25">
        <f>IF(A280="","",IF(AND(C280="",E280=""),"고객이나 현장을 적어 주세요",IF(NOT(ISNUMBER(B280)),"접수일을 확인하세요",IF(AND(D280&lt;&gt;"",OR(LEN(D280)&lt;12,LEN(D280)&gt;13,ISERROR(--SUBSTITUTE(D280,"-","")),LEN(SUBSTITUTE(D280,"-",""))&lt;9)),"연락처를 010-0000-0000으로",IF(AND(G280&lt;&gt;"",OR(NOT(ISNUMBER(G280)),N(G280)&lt;0)),"계약 금액을 숫자로",IF(ISNA(MATCH(N280,목록_지금상태,0)),"상태를 목록에서 골라 주세요",IF(AND(OR(N280="계약",N280="공사 중",N280="완료",N280="A/S"),NOT(ISNUMBER(G280))),"계약 금액이 비었어요",IF(AND(ISNUMBER(L280),ISNUMBER(M280),M280&lt;L280),"완공이 착공보다 빨라요",IF(AND(ISNUMBER(G280),H280&gt;G280),"받은 돈이 계약보다 많아요",IF(AND(D280&lt;&gt;"",COUNTIF($D$6:$D$505,D280)&gt;1,COUNTIFS($D$6:$D$505,D280,$E$6:$E$505,E280)&gt;1),"같은 현장이 또 있어요",""))))))))))</f>
        <v/>
      </c>
      <c r="S280">
        <f>IF(A280="","",C280&amp;" "&amp;D280&amp;" "&amp;SUBSTITUTE(D280,"-","")&amp;" "&amp;E280&amp;" "&amp;F280&amp;" "&amp;P280)</f>
        <v/>
      </c>
      <c r="T280">
        <f>IF(OR(A280="",Q280&lt;&gt;"",I280="",N280="상담",N280="견적 보냄",N280="취소"),-1,IF(OR(N280="완료",N280="A/S"),1E+10,0)+N(I280)+ROW()/1E+4)</f>
        <v/>
      </c>
      <c r="U280">
        <f>IF(OR(찾기!$B$3="",A280=""),"",IF(ISNUMBER(SEARCH(TRIM(찾기!$B$3),S280)),ROW(),""))</f>
        <v/>
      </c>
    </row>
    <row r="281">
      <c r="A281" s="19">
        <f>IF(COUNTA(B281:G281,L281:P281)=0,"",ROW()-5)</f>
        <v/>
      </c>
      <c r="B281" s="20" t="n">
        <v>46180</v>
      </c>
      <c r="C281" s="21" t="inlineStr">
        <is>
          <t>안보람</t>
        </is>
      </c>
      <c r="D281" s="21" t="inlineStr">
        <is>
          <t>010-3490-3095</t>
        </is>
      </c>
      <c r="E281" s="21" t="inlineStr">
        <is>
          <t>가람동 한빛아파트 106동</t>
        </is>
      </c>
      <c r="F281" s="21" t="inlineStr">
        <is>
          <t>부분 수리</t>
        </is>
      </c>
      <c r="G281" s="22" t="n">
        <v>540000</v>
      </c>
      <c r="H281" s="23">
        <f>IF(A281="","",SUMIFS(입금_금액,입금_번호,A281,입금_확인,""))</f>
        <v/>
      </c>
      <c r="I281" s="24">
        <f>IF(OR(A281="",NOT(ISNUMBER(G281)),N281="취소"),"",G281-H281)</f>
        <v/>
      </c>
      <c r="J281" s="23">
        <f>IF(A281="","",SUMIFS(지출_금액,지출_번호,A281,지출_확인,""))</f>
        <v/>
      </c>
      <c r="K281" s="23">
        <f>IF(OR(A281="",NOT(ISNUMBER(G281)),J281=0),"",G281-J281)</f>
        <v/>
      </c>
      <c r="L281" s="20" t="n">
        <v>46196</v>
      </c>
      <c r="M281" s="20" t="n">
        <v>46197</v>
      </c>
      <c r="N281" s="21" t="inlineStr">
        <is>
          <t>완료</t>
        </is>
      </c>
      <c r="O281" s="21" t="inlineStr">
        <is>
          <t>박 팀장</t>
        </is>
      </c>
      <c r="P281" s="21" t="inlineStr">
        <is>
          <t>지인 소개</t>
        </is>
      </c>
      <c r="Q281" s="25">
        <f>IF(A281="","",IF(AND(C281="",E281=""),"고객이나 현장을 적어 주세요",IF(NOT(ISNUMBER(B281)),"접수일을 확인하세요",IF(AND(D281&lt;&gt;"",OR(LEN(D281)&lt;12,LEN(D281)&gt;13,ISERROR(--SUBSTITUTE(D281,"-","")),LEN(SUBSTITUTE(D281,"-",""))&lt;9)),"연락처를 010-0000-0000으로",IF(AND(G281&lt;&gt;"",OR(NOT(ISNUMBER(G281)),N(G281)&lt;0)),"계약 금액을 숫자로",IF(ISNA(MATCH(N281,목록_지금상태,0)),"상태를 목록에서 골라 주세요",IF(AND(OR(N281="계약",N281="공사 중",N281="완료",N281="A/S"),NOT(ISNUMBER(G281))),"계약 금액이 비었어요",IF(AND(ISNUMBER(L281),ISNUMBER(M281),M281&lt;L281),"완공이 착공보다 빨라요",IF(AND(ISNUMBER(G281),H281&gt;G281),"받은 돈이 계약보다 많아요",IF(AND(D281&lt;&gt;"",COUNTIF($D$6:$D$505,D281)&gt;1,COUNTIFS($D$6:$D$505,D281,$E$6:$E$505,E281)&gt;1),"같은 현장이 또 있어요",""))))))))))</f>
        <v/>
      </c>
      <c r="S281">
        <f>IF(A281="","",C281&amp;" "&amp;D281&amp;" "&amp;SUBSTITUTE(D281,"-","")&amp;" "&amp;E281&amp;" "&amp;F281&amp;" "&amp;P281)</f>
        <v/>
      </c>
      <c r="T281">
        <f>IF(OR(A281="",Q281&lt;&gt;"",I281="",N281="상담",N281="견적 보냄",N281="취소"),-1,IF(OR(N281="완료",N281="A/S"),1E+10,0)+N(I281)+ROW()/1E+4)</f>
        <v/>
      </c>
      <c r="U281">
        <f>IF(OR(찾기!$B$3="",A281=""),"",IF(ISNUMBER(SEARCH(TRIM(찾기!$B$3),S281)),ROW(),""))</f>
        <v/>
      </c>
    </row>
    <row r="282">
      <c r="A282" s="19">
        <f>IF(COUNTA(B282:G282,L282:P282)=0,"",ROW()-5)</f>
        <v/>
      </c>
      <c r="B282" s="20" t="n">
        <v>46181</v>
      </c>
      <c r="C282" s="21" t="inlineStr">
        <is>
          <t>송민지</t>
        </is>
      </c>
      <c r="D282" s="21" t="inlineStr">
        <is>
          <t>010-2678-4600</t>
        </is>
      </c>
      <c r="E282" s="21" t="inlineStr">
        <is>
          <t>다정동 한빛아파트 106동</t>
        </is>
      </c>
      <c r="F282" s="21" t="inlineStr">
        <is>
          <t>전체 리모델링</t>
        </is>
      </c>
      <c r="G282" s="22" t="n">
        <v>39660000</v>
      </c>
      <c r="H282" s="23">
        <f>IF(A282="","",SUMIFS(입금_금액,입금_번호,A282,입금_확인,""))</f>
        <v/>
      </c>
      <c r="I282" s="24">
        <f>IF(OR(A282="",NOT(ISNUMBER(G282)),N282="취소"),"",G282-H282)</f>
        <v/>
      </c>
      <c r="J282" s="23">
        <f>IF(A282="","",SUMIFS(지출_금액,지출_번호,A282,지출_확인,""))</f>
        <v/>
      </c>
      <c r="K282" s="23">
        <f>IF(OR(A282="",NOT(ISNUMBER(G282)),J282=0),"",G282-J282)</f>
        <v/>
      </c>
      <c r="L282" s="20" t="n">
        <v>46191</v>
      </c>
      <c r="M282" s="20" t="n">
        <v>46221</v>
      </c>
      <c r="N282" s="21" t="inlineStr">
        <is>
          <t>완료</t>
        </is>
      </c>
      <c r="O282" s="21" t="inlineStr">
        <is>
          <t>박 팀장</t>
        </is>
      </c>
      <c r="P282" s="21" t="inlineStr">
        <is>
          <t>지인 소개</t>
        </is>
      </c>
      <c r="Q282" s="25">
        <f>IF(A282="","",IF(AND(C282="",E282=""),"고객이나 현장을 적어 주세요",IF(NOT(ISNUMBER(B282)),"접수일을 확인하세요",IF(AND(D282&lt;&gt;"",OR(LEN(D282)&lt;12,LEN(D282)&gt;13,ISERROR(--SUBSTITUTE(D282,"-","")),LEN(SUBSTITUTE(D282,"-",""))&lt;9)),"연락처를 010-0000-0000으로",IF(AND(G282&lt;&gt;"",OR(NOT(ISNUMBER(G282)),N(G282)&lt;0)),"계약 금액을 숫자로",IF(ISNA(MATCH(N282,목록_지금상태,0)),"상태를 목록에서 골라 주세요",IF(AND(OR(N282="계약",N282="공사 중",N282="완료",N282="A/S"),NOT(ISNUMBER(G282))),"계약 금액이 비었어요",IF(AND(ISNUMBER(L282),ISNUMBER(M282),M282&lt;L282),"완공이 착공보다 빨라요",IF(AND(ISNUMBER(G282),H282&gt;G282),"받은 돈이 계약보다 많아요",IF(AND(D282&lt;&gt;"",COUNTIF($D$6:$D$505,D282)&gt;1,COUNTIFS($D$6:$D$505,D282,$E$6:$E$505,E282)&gt;1),"같은 현장이 또 있어요",""))))))))))</f>
        <v/>
      </c>
      <c r="S282">
        <f>IF(A282="","",C282&amp;" "&amp;D282&amp;" "&amp;SUBSTITUTE(D282,"-","")&amp;" "&amp;E282&amp;" "&amp;F282&amp;" "&amp;P282)</f>
        <v/>
      </c>
      <c r="T282">
        <f>IF(OR(A282="",Q282&lt;&gt;"",I282="",N282="상담",N282="견적 보냄",N282="취소"),-1,IF(OR(N282="완료",N282="A/S"),1E+10,0)+N(I282)+ROW()/1E+4)</f>
        <v/>
      </c>
      <c r="U282">
        <f>IF(OR(찾기!$B$3="",A282=""),"",IF(ISNUMBER(SEARCH(TRIM(찾기!$B$3),S282)),ROW(),""))</f>
        <v/>
      </c>
    </row>
    <row r="283">
      <c r="A283" s="19">
        <f>IF(COUNTA(B283:G283,L283:P283)=0,"",ROW()-5)</f>
        <v/>
      </c>
      <c r="B283" s="20" t="n">
        <v>46183</v>
      </c>
      <c r="C283" s="21" t="inlineStr">
        <is>
          <t>임민지</t>
        </is>
      </c>
      <c r="D283" s="21" t="inlineStr">
        <is>
          <t>010-3516-4692</t>
        </is>
      </c>
      <c r="E283" s="21" t="inlineStr">
        <is>
          <t>도담동 숲길마을 3단지 102동</t>
        </is>
      </c>
      <c r="F283" s="21" t="inlineStr">
        <is>
          <t>도배·장판</t>
        </is>
      </c>
      <c r="G283" s="22" t="n">
        <v>3810000</v>
      </c>
      <c r="H283" s="23">
        <f>IF(A283="","",SUMIFS(입금_금액,입금_번호,A283,입금_확인,""))</f>
        <v/>
      </c>
      <c r="I283" s="24">
        <f>IF(OR(A283="",NOT(ISNUMBER(G283)),N283="취소"),"",G283-H283)</f>
        <v/>
      </c>
      <c r="J283" s="23">
        <f>IF(A283="","",SUMIFS(지출_금액,지출_번호,A283,지출_확인,""))</f>
        <v/>
      </c>
      <c r="K283" s="23">
        <f>IF(OR(A283="",NOT(ISNUMBER(G283)),J283=0),"",G283-J283)</f>
        <v/>
      </c>
      <c r="L283" s="20" t="n">
        <v>46204</v>
      </c>
      <c r="M283" s="20" t="n">
        <v>46209</v>
      </c>
      <c r="N283" s="21" t="inlineStr">
        <is>
          <t>완료</t>
        </is>
      </c>
      <c r="O283" s="21" t="inlineStr">
        <is>
          <t>박 팀장</t>
        </is>
      </c>
      <c r="P283" s="21" t="n"/>
      <c r="Q283" s="25">
        <f>IF(A283="","",IF(AND(C283="",E283=""),"고객이나 현장을 적어 주세요",IF(NOT(ISNUMBER(B283)),"접수일을 확인하세요",IF(AND(D283&lt;&gt;"",OR(LEN(D283)&lt;12,LEN(D283)&gt;13,ISERROR(--SUBSTITUTE(D283,"-","")),LEN(SUBSTITUTE(D283,"-",""))&lt;9)),"연락처를 010-0000-0000으로",IF(AND(G283&lt;&gt;"",OR(NOT(ISNUMBER(G283)),N(G283)&lt;0)),"계약 금액을 숫자로",IF(ISNA(MATCH(N283,목록_지금상태,0)),"상태를 목록에서 골라 주세요",IF(AND(OR(N283="계약",N283="공사 중",N283="완료",N283="A/S"),NOT(ISNUMBER(G283))),"계약 금액이 비었어요",IF(AND(ISNUMBER(L283),ISNUMBER(M283),M283&lt;L283),"완공이 착공보다 빨라요",IF(AND(ISNUMBER(G283),H283&gt;G283),"받은 돈이 계약보다 많아요",IF(AND(D283&lt;&gt;"",COUNTIF($D$6:$D$505,D283)&gt;1,COUNTIFS($D$6:$D$505,D283,$E$6:$E$505,E283)&gt;1),"같은 현장이 또 있어요",""))))))))))</f>
        <v/>
      </c>
      <c r="S283">
        <f>IF(A283="","",C283&amp;" "&amp;D283&amp;" "&amp;SUBSTITUTE(D283,"-","")&amp;" "&amp;E283&amp;" "&amp;F283&amp;" "&amp;P283)</f>
        <v/>
      </c>
      <c r="T283">
        <f>IF(OR(A283="",Q283&lt;&gt;"",I283="",N283="상담",N283="견적 보냄",N283="취소"),-1,IF(OR(N283="완료",N283="A/S"),1E+10,0)+N(I283)+ROW()/1E+4)</f>
        <v/>
      </c>
      <c r="U283">
        <f>IF(OR(찾기!$B$3="",A283=""),"",IF(ISNUMBER(SEARCH(TRIM(찾기!$B$3),S283)),ROW(),""))</f>
        <v/>
      </c>
    </row>
    <row r="284">
      <c r="A284" s="19">
        <f>IF(COUNTA(B284:G284,L284:P284)=0,"",ROW()-5)</f>
        <v/>
      </c>
      <c r="B284" s="20" t="n">
        <v>46184</v>
      </c>
      <c r="C284" s="21" t="inlineStr">
        <is>
          <t>권하늘</t>
        </is>
      </c>
      <c r="D284" s="21" t="inlineStr">
        <is>
          <t>010-9154-7087</t>
        </is>
      </c>
      <c r="E284" s="21" t="inlineStr">
        <is>
          <t>새롬동 솔내아파트 112동</t>
        </is>
      </c>
      <c r="F284" s="21" t="inlineStr">
        <is>
          <t>주방</t>
        </is>
      </c>
      <c r="G284" s="22" t="n">
        <v>5670000</v>
      </c>
      <c r="H284" s="23">
        <f>IF(A284="","",SUMIFS(입금_금액,입금_번호,A284,입금_확인,""))</f>
        <v/>
      </c>
      <c r="I284" s="24">
        <f>IF(OR(A284="",NOT(ISNUMBER(G284)),N284="취소"),"",G284-H284)</f>
        <v/>
      </c>
      <c r="J284" s="23">
        <f>IF(A284="","",SUMIFS(지출_금액,지출_번호,A284,지출_확인,""))</f>
        <v/>
      </c>
      <c r="K284" s="23">
        <f>IF(OR(A284="",NOT(ISNUMBER(G284)),J284=0),"",G284-J284)</f>
        <v/>
      </c>
      <c r="L284" s="20" t="n">
        <v>46192</v>
      </c>
      <c r="M284" s="20" t="n">
        <v>46199</v>
      </c>
      <c r="N284" s="21" t="inlineStr">
        <is>
          <t>완료</t>
        </is>
      </c>
      <c r="O284" s="21" t="inlineStr">
        <is>
          <t>대표</t>
        </is>
      </c>
      <c r="P284" s="21" t="inlineStr">
        <is>
          <t>블로그 보고 연락</t>
        </is>
      </c>
      <c r="Q284" s="25">
        <f>IF(A284="","",IF(AND(C284="",E284=""),"고객이나 현장을 적어 주세요",IF(NOT(ISNUMBER(B284)),"접수일을 확인하세요",IF(AND(D284&lt;&gt;"",OR(LEN(D284)&lt;12,LEN(D284)&gt;13,ISERROR(--SUBSTITUTE(D284,"-","")),LEN(SUBSTITUTE(D284,"-",""))&lt;9)),"연락처를 010-0000-0000으로",IF(AND(G284&lt;&gt;"",OR(NOT(ISNUMBER(G284)),N(G284)&lt;0)),"계약 금액을 숫자로",IF(ISNA(MATCH(N284,목록_지금상태,0)),"상태를 목록에서 골라 주세요",IF(AND(OR(N284="계약",N284="공사 중",N284="완료",N284="A/S"),NOT(ISNUMBER(G284))),"계약 금액이 비었어요",IF(AND(ISNUMBER(L284),ISNUMBER(M284),M284&lt;L284),"완공이 착공보다 빨라요",IF(AND(ISNUMBER(G284),H284&gt;G284),"받은 돈이 계약보다 많아요",IF(AND(D284&lt;&gt;"",COUNTIF($D$6:$D$505,D284)&gt;1,COUNTIFS($D$6:$D$505,D284,$E$6:$E$505,E284)&gt;1),"같은 현장이 또 있어요",""))))))))))</f>
        <v/>
      </c>
      <c r="S284">
        <f>IF(A284="","",C284&amp;" "&amp;D284&amp;" "&amp;SUBSTITUTE(D284,"-","")&amp;" "&amp;E284&amp;" "&amp;F284&amp;" "&amp;P284)</f>
        <v/>
      </c>
      <c r="T284">
        <f>IF(OR(A284="",Q284&lt;&gt;"",I284="",N284="상담",N284="견적 보냄",N284="취소"),-1,IF(OR(N284="완료",N284="A/S"),1E+10,0)+N(I284)+ROW()/1E+4)</f>
        <v/>
      </c>
      <c r="U284">
        <f>IF(OR(찾기!$B$3="",A284=""),"",IF(ISNUMBER(SEARCH(TRIM(찾기!$B$3),S284)),ROW(),""))</f>
        <v/>
      </c>
    </row>
    <row r="285">
      <c r="A285" s="19">
        <f>IF(COUNTA(B285:G285,L285:P285)=0,"",ROW()-5)</f>
        <v/>
      </c>
      <c r="B285" s="20" t="n">
        <v>46186</v>
      </c>
      <c r="C285" s="21" t="inlineStr">
        <is>
          <t>장미경</t>
        </is>
      </c>
      <c r="D285" s="21" t="inlineStr">
        <is>
          <t>010-3689-3990</t>
        </is>
      </c>
      <c r="E285" s="21" t="inlineStr">
        <is>
          <t>한솔동 누리타운 108동</t>
        </is>
      </c>
      <c r="F285" s="21" t="inlineStr">
        <is>
          <t>욕실</t>
        </is>
      </c>
      <c r="G285" s="22" t="n">
        <v>8220000</v>
      </c>
      <c r="H285" s="23">
        <f>IF(A285="","",SUMIFS(입금_금액,입금_번호,A285,입금_확인,""))</f>
        <v/>
      </c>
      <c r="I285" s="24">
        <f>IF(OR(A285="",NOT(ISNUMBER(G285)),N285="취소"),"",G285-H285)</f>
        <v/>
      </c>
      <c r="J285" s="23">
        <f>IF(A285="","",SUMIFS(지출_금액,지출_번호,A285,지출_확인,""))</f>
        <v/>
      </c>
      <c r="K285" s="23">
        <f>IF(OR(A285="",NOT(ISNUMBER(G285)),J285=0),"",G285-J285)</f>
        <v/>
      </c>
      <c r="L285" s="20" t="n">
        <v>46212</v>
      </c>
      <c r="M285" s="20" t="n">
        <v>46217</v>
      </c>
      <c r="N285" s="21" t="inlineStr">
        <is>
          <t>A/S</t>
        </is>
      </c>
      <c r="O285" s="21" t="inlineStr">
        <is>
          <t>대표</t>
        </is>
      </c>
      <c r="P285" s="21" t="inlineStr">
        <is>
          <t>재방문 손님</t>
        </is>
      </c>
      <c r="Q285" s="25">
        <f>IF(A285="","",IF(AND(C285="",E285=""),"고객이나 현장을 적어 주세요",IF(NOT(ISNUMBER(B285)),"접수일을 확인하세요",IF(AND(D285&lt;&gt;"",OR(LEN(D285)&lt;12,LEN(D285)&gt;13,ISERROR(--SUBSTITUTE(D285,"-","")),LEN(SUBSTITUTE(D285,"-",""))&lt;9)),"연락처를 010-0000-0000으로",IF(AND(G285&lt;&gt;"",OR(NOT(ISNUMBER(G285)),N(G285)&lt;0)),"계약 금액을 숫자로",IF(ISNA(MATCH(N285,목록_지금상태,0)),"상태를 목록에서 골라 주세요",IF(AND(OR(N285="계약",N285="공사 중",N285="완료",N285="A/S"),NOT(ISNUMBER(G285))),"계약 금액이 비었어요",IF(AND(ISNUMBER(L285),ISNUMBER(M285),M285&lt;L285),"완공이 착공보다 빨라요",IF(AND(ISNUMBER(G285),H285&gt;G285),"받은 돈이 계약보다 많아요",IF(AND(D285&lt;&gt;"",COUNTIF($D$6:$D$505,D285)&gt;1,COUNTIFS($D$6:$D$505,D285,$E$6:$E$505,E285)&gt;1),"같은 현장이 또 있어요",""))))))))))</f>
        <v/>
      </c>
      <c r="S285">
        <f>IF(A285="","",C285&amp;" "&amp;D285&amp;" "&amp;SUBSTITUTE(D285,"-","")&amp;" "&amp;E285&amp;" "&amp;F285&amp;" "&amp;P285)</f>
        <v/>
      </c>
      <c r="T285">
        <f>IF(OR(A285="",Q285&lt;&gt;"",I285="",N285="상담",N285="견적 보냄",N285="취소"),-1,IF(OR(N285="완료",N285="A/S"),1E+10,0)+N(I285)+ROW()/1E+4)</f>
        <v/>
      </c>
      <c r="U285">
        <f>IF(OR(찾기!$B$3="",A285=""),"",IF(ISNUMBER(SEARCH(TRIM(찾기!$B$3),S285)),ROW(),""))</f>
        <v/>
      </c>
    </row>
    <row r="286">
      <c r="A286" s="19">
        <f>IF(COUNTA(B286:G286,L286:P286)=0,"",ROW()-5)</f>
        <v/>
      </c>
      <c r="B286" s="20" t="n">
        <v>46186</v>
      </c>
      <c r="C286" s="21" t="inlineStr">
        <is>
          <t>송상철</t>
        </is>
      </c>
      <c r="D286" s="21" t="inlineStr">
        <is>
          <t>010-2408-7315</t>
        </is>
      </c>
      <c r="E286" s="21" t="inlineStr">
        <is>
          <t>보람동 솔내아파트 112동</t>
        </is>
      </c>
      <c r="F286" s="21" t="inlineStr">
        <is>
          <t>도배·장판</t>
        </is>
      </c>
      <c r="G286" s="22" t="n">
        <v>2610000</v>
      </c>
      <c r="H286" s="23">
        <f>IF(A286="","",SUMIFS(입금_금액,입금_번호,A286,입금_확인,""))</f>
        <v/>
      </c>
      <c r="I286" s="24">
        <f>IF(OR(A286="",NOT(ISNUMBER(G286)),N286="취소"),"",G286-H286)</f>
        <v/>
      </c>
      <c r="J286" s="23">
        <f>IF(A286="","",SUMIFS(지출_금액,지출_번호,A286,지출_확인,""))</f>
        <v/>
      </c>
      <c r="K286" s="23">
        <f>IF(OR(A286="",NOT(ISNUMBER(G286)),J286=0),"",G286-J286)</f>
        <v/>
      </c>
      <c r="L286" s="20" t="n">
        <v>46216</v>
      </c>
      <c r="M286" s="20" t="n">
        <v>46220</v>
      </c>
      <c r="N286" s="21" t="inlineStr">
        <is>
          <t>완료</t>
        </is>
      </c>
      <c r="O286" s="21" t="inlineStr">
        <is>
          <t>박 팀장</t>
        </is>
      </c>
      <c r="P286" s="21" t="n"/>
      <c r="Q286" s="25">
        <f>IF(A286="","",IF(AND(C286="",E286=""),"고객이나 현장을 적어 주세요",IF(NOT(ISNUMBER(B286)),"접수일을 확인하세요",IF(AND(D286&lt;&gt;"",OR(LEN(D286)&lt;12,LEN(D286)&gt;13,ISERROR(--SUBSTITUTE(D286,"-","")),LEN(SUBSTITUTE(D286,"-",""))&lt;9)),"연락처를 010-0000-0000으로",IF(AND(G286&lt;&gt;"",OR(NOT(ISNUMBER(G286)),N(G286)&lt;0)),"계약 금액을 숫자로",IF(ISNA(MATCH(N286,목록_지금상태,0)),"상태를 목록에서 골라 주세요",IF(AND(OR(N286="계약",N286="공사 중",N286="완료",N286="A/S"),NOT(ISNUMBER(G286))),"계약 금액이 비었어요",IF(AND(ISNUMBER(L286),ISNUMBER(M286),M286&lt;L286),"완공이 착공보다 빨라요",IF(AND(ISNUMBER(G286),H286&gt;G286),"받은 돈이 계약보다 많아요",IF(AND(D286&lt;&gt;"",COUNTIF($D$6:$D$505,D286)&gt;1,COUNTIFS($D$6:$D$505,D286,$E$6:$E$505,E286)&gt;1),"같은 현장이 또 있어요",""))))))))))</f>
        <v/>
      </c>
      <c r="S286">
        <f>IF(A286="","",C286&amp;" "&amp;D286&amp;" "&amp;SUBSTITUTE(D286,"-","")&amp;" "&amp;E286&amp;" "&amp;F286&amp;" "&amp;P286)</f>
        <v/>
      </c>
      <c r="T286">
        <f>IF(OR(A286="",Q286&lt;&gt;"",I286="",N286="상담",N286="견적 보냄",N286="취소"),-1,IF(OR(N286="완료",N286="A/S"),1E+10,0)+N(I286)+ROW()/1E+4)</f>
        <v/>
      </c>
      <c r="U286">
        <f>IF(OR(찾기!$B$3="",A286=""),"",IF(ISNUMBER(SEARCH(TRIM(찾기!$B$3),S286)),ROW(),""))</f>
        <v/>
      </c>
    </row>
    <row r="287">
      <c r="A287" s="19">
        <f>IF(COUNTA(B287:G287,L287:P287)=0,"",ROW()-5)</f>
        <v/>
      </c>
      <c r="B287" s="20" t="n">
        <v>46187</v>
      </c>
      <c r="C287" s="21" t="inlineStr">
        <is>
          <t>임정민</t>
        </is>
      </c>
      <c r="D287" s="21" t="inlineStr">
        <is>
          <t>010-4617-7667</t>
        </is>
      </c>
      <c r="E287" s="21" t="inlineStr">
        <is>
          <t>도담동 숲길마을 3단지 112동</t>
        </is>
      </c>
      <c r="F287" s="21" t="inlineStr">
        <is>
          <t>부분 수리</t>
        </is>
      </c>
      <c r="G287" s="22" t="n">
        <v>1000000</v>
      </c>
      <c r="H287" s="23">
        <f>IF(A287="","",SUMIFS(입금_금액,입금_번호,A287,입금_확인,""))</f>
        <v/>
      </c>
      <c r="I287" s="24">
        <f>IF(OR(A287="",NOT(ISNUMBER(G287)),N287="취소"),"",G287-H287)</f>
        <v/>
      </c>
      <c r="J287" s="23">
        <f>IF(A287="","",SUMIFS(지출_금액,지출_번호,A287,지출_확인,""))</f>
        <v/>
      </c>
      <c r="K287" s="23">
        <f>IF(OR(A287="",NOT(ISNUMBER(G287)),J287=0),"",G287-J287)</f>
        <v/>
      </c>
      <c r="L287" s="20" t="n">
        <v>46198</v>
      </c>
      <c r="M287" s="20" t="n">
        <v>46202</v>
      </c>
      <c r="N287" s="21" t="inlineStr">
        <is>
          <t>완료</t>
        </is>
      </c>
      <c r="O287" s="21" t="inlineStr">
        <is>
          <t>대표</t>
        </is>
      </c>
      <c r="P287" s="21" t="inlineStr">
        <is>
          <t>블로그 보고 연락</t>
        </is>
      </c>
      <c r="Q287" s="25">
        <f>IF(A287="","",IF(AND(C287="",E287=""),"고객이나 현장을 적어 주세요",IF(NOT(ISNUMBER(B287)),"접수일을 확인하세요",IF(AND(D287&lt;&gt;"",OR(LEN(D287)&lt;12,LEN(D287)&gt;13,ISERROR(--SUBSTITUTE(D287,"-","")),LEN(SUBSTITUTE(D287,"-",""))&lt;9)),"연락처를 010-0000-0000으로",IF(AND(G287&lt;&gt;"",OR(NOT(ISNUMBER(G287)),N(G287)&lt;0)),"계약 금액을 숫자로",IF(ISNA(MATCH(N287,목록_지금상태,0)),"상태를 목록에서 골라 주세요",IF(AND(OR(N287="계약",N287="공사 중",N287="완료",N287="A/S"),NOT(ISNUMBER(G287))),"계약 금액이 비었어요",IF(AND(ISNUMBER(L287),ISNUMBER(M287),M287&lt;L287),"완공이 착공보다 빨라요",IF(AND(ISNUMBER(G287),H287&gt;G287),"받은 돈이 계약보다 많아요",IF(AND(D287&lt;&gt;"",COUNTIF($D$6:$D$505,D287)&gt;1,COUNTIFS($D$6:$D$505,D287,$E$6:$E$505,E287)&gt;1),"같은 현장이 또 있어요",""))))))))))</f>
        <v/>
      </c>
      <c r="S287">
        <f>IF(A287="","",C287&amp;" "&amp;D287&amp;" "&amp;SUBSTITUTE(D287,"-","")&amp;" "&amp;E287&amp;" "&amp;F287&amp;" "&amp;P287)</f>
        <v/>
      </c>
      <c r="T287">
        <f>IF(OR(A287="",Q287&lt;&gt;"",I287="",N287="상담",N287="견적 보냄",N287="취소"),-1,IF(OR(N287="완료",N287="A/S"),1E+10,0)+N(I287)+ROW()/1E+4)</f>
        <v/>
      </c>
      <c r="U287">
        <f>IF(OR(찾기!$B$3="",A287=""),"",IF(ISNUMBER(SEARCH(TRIM(찾기!$B$3),S287)),ROW(),""))</f>
        <v/>
      </c>
    </row>
    <row r="288">
      <c r="A288" s="19">
        <f>IF(COUNTA(B288:G288,L288:P288)=0,"",ROW()-5)</f>
        <v/>
      </c>
      <c r="B288" s="20" t="n">
        <v>46188</v>
      </c>
      <c r="C288" s="21" t="inlineStr">
        <is>
          <t>오상철</t>
        </is>
      </c>
      <c r="D288" s="21" t="inlineStr">
        <is>
          <t>010-4345-6763</t>
        </is>
      </c>
      <c r="E288" s="21" t="inlineStr">
        <is>
          <t>새롬동 솔내아파트 107동</t>
        </is>
      </c>
      <c r="F288" s="21" t="inlineStr">
        <is>
          <t>도배·장판</t>
        </is>
      </c>
      <c r="G288" s="22" t="n">
        <v>1870000</v>
      </c>
      <c r="H288" s="23">
        <f>IF(A288="","",SUMIFS(입금_금액,입금_번호,A288,입금_확인,""))</f>
        <v/>
      </c>
      <c r="I288" s="24">
        <f>IF(OR(A288="",NOT(ISNUMBER(G288)),N288="취소"),"",G288-H288)</f>
        <v/>
      </c>
      <c r="J288" s="23">
        <f>IF(A288="","",SUMIFS(지출_금액,지출_번호,A288,지출_확인,""))</f>
        <v/>
      </c>
      <c r="K288" s="23">
        <f>IF(OR(A288="",NOT(ISNUMBER(G288)),J288=0),"",G288-J288)</f>
        <v/>
      </c>
      <c r="L288" s="20" t="n">
        <v>46207</v>
      </c>
      <c r="M288" s="20" t="n">
        <v>46213</v>
      </c>
      <c r="N288" s="21" t="inlineStr">
        <is>
          <t>완료</t>
        </is>
      </c>
      <c r="O288" s="21" t="inlineStr">
        <is>
          <t>김 실장</t>
        </is>
      </c>
      <c r="P288" s="21" t="n"/>
      <c r="Q288" s="25">
        <f>IF(A288="","",IF(AND(C288="",E288=""),"고객이나 현장을 적어 주세요",IF(NOT(ISNUMBER(B288)),"접수일을 확인하세요",IF(AND(D288&lt;&gt;"",OR(LEN(D288)&lt;12,LEN(D288)&gt;13,ISERROR(--SUBSTITUTE(D288,"-","")),LEN(SUBSTITUTE(D288,"-",""))&lt;9)),"연락처를 010-0000-0000으로",IF(AND(G288&lt;&gt;"",OR(NOT(ISNUMBER(G288)),N(G288)&lt;0)),"계약 금액을 숫자로",IF(ISNA(MATCH(N288,목록_지금상태,0)),"상태를 목록에서 골라 주세요",IF(AND(OR(N288="계약",N288="공사 중",N288="완료",N288="A/S"),NOT(ISNUMBER(G288))),"계약 금액이 비었어요",IF(AND(ISNUMBER(L288),ISNUMBER(M288),M288&lt;L288),"완공이 착공보다 빨라요",IF(AND(ISNUMBER(G288),H288&gt;G288),"받은 돈이 계약보다 많아요",IF(AND(D288&lt;&gt;"",COUNTIF($D$6:$D$505,D288)&gt;1,COUNTIFS($D$6:$D$505,D288,$E$6:$E$505,E288)&gt;1),"같은 현장이 또 있어요",""))))))))))</f>
        <v/>
      </c>
      <c r="S288">
        <f>IF(A288="","",C288&amp;" "&amp;D288&amp;" "&amp;SUBSTITUTE(D288,"-","")&amp;" "&amp;E288&amp;" "&amp;F288&amp;" "&amp;P288)</f>
        <v/>
      </c>
      <c r="T288">
        <f>IF(OR(A288="",Q288&lt;&gt;"",I288="",N288="상담",N288="견적 보냄",N288="취소"),-1,IF(OR(N288="완료",N288="A/S"),1E+10,0)+N(I288)+ROW()/1E+4)</f>
        <v/>
      </c>
      <c r="U288">
        <f>IF(OR(찾기!$B$3="",A288=""),"",IF(ISNUMBER(SEARCH(TRIM(찾기!$B$3),S288)),ROW(),""))</f>
        <v/>
      </c>
    </row>
    <row r="289">
      <c r="A289" s="19">
        <f>IF(COUNTA(B289:G289,L289:P289)=0,"",ROW()-5)</f>
        <v/>
      </c>
      <c r="B289" s="20" t="n">
        <v>46190</v>
      </c>
      <c r="C289" s="21" t="inlineStr">
        <is>
          <t>오재원</t>
        </is>
      </c>
      <c r="D289" s="21" t="inlineStr">
        <is>
          <t>010-7793-0127</t>
        </is>
      </c>
      <c r="E289" s="21" t="inlineStr">
        <is>
          <t>새롬동 강변힐 2차 101동</t>
        </is>
      </c>
      <c r="F289" s="21" t="inlineStr">
        <is>
          <t>욕실</t>
        </is>
      </c>
      <c r="G289" s="22" t="n">
        <v>4800000</v>
      </c>
      <c r="H289" s="23">
        <f>IF(A289="","",SUMIFS(입금_금액,입금_번호,A289,입금_확인,""))</f>
        <v/>
      </c>
      <c r="I289" s="24">
        <f>IF(OR(A289="",NOT(ISNUMBER(G289)),N289="취소"),"",G289-H289)</f>
        <v/>
      </c>
      <c r="J289" s="23">
        <f>IF(A289="","",SUMIFS(지출_금액,지출_번호,A289,지출_확인,""))</f>
        <v/>
      </c>
      <c r="K289" s="23">
        <f>IF(OR(A289="",NOT(ISNUMBER(G289)),J289=0),"",G289-J289)</f>
        <v/>
      </c>
      <c r="L289" s="20" t="n">
        <v>46210</v>
      </c>
      <c r="M289" s="20" t="n">
        <v>46215</v>
      </c>
      <c r="N289" s="21" t="inlineStr">
        <is>
          <t>완료</t>
        </is>
      </c>
      <c r="O289" s="21" t="inlineStr">
        <is>
          <t>박 팀장</t>
        </is>
      </c>
      <c r="P289" s="21" t="n"/>
      <c r="Q289" s="25">
        <f>IF(A289="","",IF(AND(C289="",E289=""),"고객이나 현장을 적어 주세요",IF(NOT(ISNUMBER(B289)),"접수일을 확인하세요",IF(AND(D289&lt;&gt;"",OR(LEN(D289)&lt;12,LEN(D289)&gt;13,ISERROR(--SUBSTITUTE(D289,"-","")),LEN(SUBSTITUTE(D289,"-",""))&lt;9)),"연락처를 010-0000-0000으로",IF(AND(G289&lt;&gt;"",OR(NOT(ISNUMBER(G289)),N(G289)&lt;0)),"계약 금액을 숫자로",IF(ISNA(MATCH(N289,목록_지금상태,0)),"상태를 목록에서 골라 주세요",IF(AND(OR(N289="계약",N289="공사 중",N289="완료",N289="A/S"),NOT(ISNUMBER(G289))),"계약 금액이 비었어요",IF(AND(ISNUMBER(L289),ISNUMBER(M289),M289&lt;L289),"완공이 착공보다 빨라요",IF(AND(ISNUMBER(G289),H289&gt;G289),"받은 돈이 계약보다 많아요",IF(AND(D289&lt;&gt;"",COUNTIF($D$6:$D$505,D289)&gt;1,COUNTIFS($D$6:$D$505,D289,$E$6:$E$505,E289)&gt;1),"같은 현장이 또 있어요",""))))))))))</f>
        <v/>
      </c>
      <c r="S289">
        <f>IF(A289="","",C289&amp;" "&amp;D289&amp;" "&amp;SUBSTITUTE(D289,"-","")&amp;" "&amp;E289&amp;" "&amp;F289&amp;" "&amp;P289)</f>
        <v/>
      </c>
      <c r="T289">
        <f>IF(OR(A289="",Q289&lt;&gt;"",I289="",N289="상담",N289="견적 보냄",N289="취소"),-1,IF(OR(N289="완료",N289="A/S"),1E+10,0)+N(I289)+ROW()/1E+4)</f>
        <v/>
      </c>
      <c r="U289">
        <f>IF(OR(찾기!$B$3="",A289=""),"",IF(ISNUMBER(SEARCH(TRIM(찾기!$B$3),S289)),ROW(),""))</f>
        <v/>
      </c>
    </row>
    <row r="290">
      <c r="A290" s="19">
        <f>IF(COUNTA(B290:G290,L290:P290)=0,"",ROW()-5)</f>
        <v/>
      </c>
      <c r="B290" s="20" t="n">
        <v>46193</v>
      </c>
      <c r="C290" s="21" t="inlineStr">
        <is>
          <t>최현우</t>
        </is>
      </c>
      <c r="D290" s="21" t="inlineStr">
        <is>
          <t>010-5766-5982</t>
        </is>
      </c>
      <c r="E290" s="21" t="inlineStr">
        <is>
          <t>새롬동 푸른마을 5단지 113동</t>
        </is>
      </c>
      <c r="F290" s="21" t="inlineStr">
        <is>
          <t>기타</t>
        </is>
      </c>
      <c r="G290" s="22" t="n">
        <v>1190000</v>
      </c>
      <c r="H290" s="23">
        <f>IF(A290="","",SUMIFS(입금_금액,입금_번호,A290,입금_확인,""))</f>
        <v/>
      </c>
      <c r="I290" s="24">
        <f>IF(OR(A290="",NOT(ISNUMBER(G290)),N290="취소"),"",G290-H290)</f>
        <v/>
      </c>
      <c r="J290" s="23">
        <f>IF(A290="","",SUMIFS(지출_금액,지출_번호,A290,지출_확인,""))</f>
        <v/>
      </c>
      <c r="K290" s="23">
        <f>IF(OR(A290="",NOT(ISNUMBER(G290)),J290=0),"",G290-J290)</f>
        <v/>
      </c>
      <c r="L290" s="20" t="n">
        <v>46204</v>
      </c>
      <c r="M290" s="20" t="n">
        <v>46207</v>
      </c>
      <c r="N290" s="21" t="inlineStr">
        <is>
          <t>완료</t>
        </is>
      </c>
      <c r="O290" s="21" t="inlineStr">
        <is>
          <t>김 실장</t>
        </is>
      </c>
      <c r="P290" s="21" t="n"/>
      <c r="Q290" s="25">
        <f>IF(A290="","",IF(AND(C290="",E290=""),"고객이나 현장을 적어 주세요",IF(NOT(ISNUMBER(B290)),"접수일을 확인하세요",IF(AND(D290&lt;&gt;"",OR(LEN(D290)&lt;12,LEN(D290)&gt;13,ISERROR(--SUBSTITUTE(D290,"-","")),LEN(SUBSTITUTE(D290,"-",""))&lt;9)),"연락처를 010-0000-0000으로",IF(AND(G290&lt;&gt;"",OR(NOT(ISNUMBER(G290)),N(G290)&lt;0)),"계약 금액을 숫자로",IF(ISNA(MATCH(N290,목록_지금상태,0)),"상태를 목록에서 골라 주세요",IF(AND(OR(N290="계약",N290="공사 중",N290="완료",N290="A/S"),NOT(ISNUMBER(G290))),"계약 금액이 비었어요",IF(AND(ISNUMBER(L290),ISNUMBER(M290),M290&lt;L290),"완공이 착공보다 빨라요",IF(AND(ISNUMBER(G290),H290&gt;G290),"받은 돈이 계약보다 많아요",IF(AND(D290&lt;&gt;"",COUNTIF($D$6:$D$505,D290)&gt;1,COUNTIFS($D$6:$D$505,D290,$E$6:$E$505,E290)&gt;1),"같은 현장이 또 있어요",""))))))))))</f>
        <v/>
      </c>
      <c r="S290">
        <f>IF(A290="","",C290&amp;" "&amp;D290&amp;" "&amp;SUBSTITUTE(D290,"-","")&amp;" "&amp;E290&amp;" "&amp;F290&amp;" "&amp;P290)</f>
        <v/>
      </c>
      <c r="T290">
        <f>IF(OR(A290="",Q290&lt;&gt;"",I290="",N290="상담",N290="견적 보냄",N290="취소"),-1,IF(OR(N290="완료",N290="A/S"),1E+10,0)+N(I290)+ROW()/1E+4)</f>
        <v/>
      </c>
      <c r="U290">
        <f>IF(OR(찾기!$B$3="",A290=""),"",IF(ISNUMBER(SEARCH(TRIM(찾기!$B$3),S290)),ROW(),""))</f>
        <v/>
      </c>
    </row>
    <row r="291">
      <c r="A291" s="19">
        <f>IF(COUNTA(B291:G291,L291:P291)=0,"",ROW()-5)</f>
        <v/>
      </c>
      <c r="B291" s="20" t="n">
        <v>46194</v>
      </c>
      <c r="C291" s="21" t="inlineStr">
        <is>
          <t>한태호</t>
        </is>
      </c>
      <c r="D291" s="21" t="inlineStr">
        <is>
          <t>010-5457-3308</t>
        </is>
      </c>
      <c r="E291" s="21" t="inlineStr">
        <is>
          <t>새롬동 푸른마을 5단지 111동</t>
        </is>
      </c>
      <c r="F291" s="21" t="inlineStr">
        <is>
          <t>전체 리모델링</t>
        </is>
      </c>
      <c r="G291" s="22" t="n">
        <v>49240000</v>
      </c>
      <c r="H291" s="23">
        <f>IF(A291="","",SUMIFS(입금_금액,입금_번호,A291,입금_확인,""))</f>
        <v/>
      </c>
      <c r="I291" s="24">
        <f>IF(OR(A291="",NOT(ISNUMBER(G291)),N291="취소"),"",G291-H291)</f>
        <v/>
      </c>
      <c r="J291" s="23">
        <f>IF(A291="","",SUMIFS(지출_금액,지출_번호,A291,지출_확인,""))</f>
        <v/>
      </c>
      <c r="K291" s="23">
        <f>IF(OR(A291="",NOT(ISNUMBER(G291)),J291=0),"",G291-J291)</f>
        <v/>
      </c>
      <c r="L291" s="20" t="n">
        <v>46205</v>
      </c>
      <c r="M291" s="20" t="n">
        <v>46236</v>
      </c>
      <c r="N291" s="21" t="inlineStr">
        <is>
          <t>완료</t>
        </is>
      </c>
      <c r="O291" s="21" t="inlineStr">
        <is>
          <t>김 실장</t>
        </is>
      </c>
      <c r="P291" s="21" t="inlineStr">
        <is>
          <t>주차 어려움</t>
        </is>
      </c>
      <c r="Q291" s="25">
        <f>IF(A291="","",IF(AND(C291="",E291=""),"고객이나 현장을 적어 주세요",IF(NOT(ISNUMBER(B291)),"접수일을 확인하세요",IF(AND(D291&lt;&gt;"",OR(LEN(D291)&lt;12,LEN(D291)&gt;13,ISERROR(--SUBSTITUTE(D291,"-","")),LEN(SUBSTITUTE(D291,"-",""))&lt;9)),"연락처를 010-0000-0000으로",IF(AND(G291&lt;&gt;"",OR(NOT(ISNUMBER(G291)),N(G291)&lt;0)),"계약 금액을 숫자로",IF(ISNA(MATCH(N291,목록_지금상태,0)),"상태를 목록에서 골라 주세요",IF(AND(OR(N291="계약",N291="공사 중",N291="완료",N291="A/S"),NOT(ISNUMBER(G291))),"계약 금액이 비었어요",IF(AND(ISNUMBER(L291),ISNUMBER(M291),M291&lt;L291),"완공이 착공보다 빨라요",IF(AND(ISNUMBER(G291),H291&gt;G291),"받은 돈이 계약보다 많아요",IF(AND(D291&lt;&gt;"",COUNTIF($D$6:$D$505,D291)&gt;1,COUNTIFS($D$6:$D$505,D291,$E$6:$E$505,E291)&gt;1),"같은 현장이 또 있어요",""))))))))))</f>
        <v/>
      </c>
      <c r="S291">
        <f>IF(A291="","",C291&amp;" "&amp;D291&amp;" "&amp;SUBSTITUTE(D291,"-","")&amp;" "&amp;E291&amp;" "&amp;F291&amp;" "&amp;P291)</f>
        <v/>
      </c>
      <c r="T291">
        <f>IF(OR(A291="",Q291&lt;&gt;"",I291="",N291="상담",N291="견적 보냄",N291="취소"),-1,IF(OR(N291="완료",N291="A/S"),1E+10,0)+N(I291)+ROW()/1E+4)</f>
        <v/>
      </c>
      <c r="U291">
        <f>IF(OR(찾기!$B$3="",A291=""),"",IF(ISNUMBER(SEARCH(TRIM(찾기!$B$3),S291)),ROW(),""))</f>
        <v/>
      </c>
    </row>
    <row r="292">
      <c r="A292" s="19">
        <f>IF(COUNTA(B292:G292,L292:P292)=0,"",ROW()-5)</f>
        <v/>
      </c>
      <c r="B292" s="20" t="n">
        <v>46197</v>
      </c>
      <c r="C292" s="21" t="inlineStr">
        <is>
          <t>신영희</t>
        </is>
      </c>
      <c r="D292" s="21" t="inlineStr">
        <is>
          <t>010-3330-1842</t>
        </is>
      </c>
      <c r="E292" s="21" t="inlineStr">
        <is>
          <t>도담동 푸른마을 5단지 105동</t>
        </is>
      </c>
      <c r="F292" s="21" t="inlineStr">
        <is>
          <t>욕실</t>
        </is>
      </c>
      <c r="G292" s="22" t="n">
        <v>9200000</v>
      </c>
      <c r="H292" s="23">
        <f>IF(A292="","",SUMIFS(입금_금액,입금_번호,A292,입금_확인,""))</f>
        <v/>
      </c>
      <c r="I292" s="24">
        <f>IF(OR(A292="",NOT(ISNUMBER(G292)),N292="취소"),"",G292-H292)</f>
        <v/>
      </c>
      <c r="J292" s="23">
        <f>IF(A292="","",SUMIFS(지출_금액,지출_번호,A292,지출_확인,""))</f>
        <v/>
      </c>
      <c r="K292" s="23">
        <f>IF(OR(A292="",NOT(ISNUMBER(G292)),J292=0),"",G292-J292)</f>
        <v/>
      </c>
      <c r="L292" s="20" t="n">
        <v>46208</v>
      </c>
      <c r="M292" s="20" t="n">
        <v>46216</v>
      </c>
      <c r="N292" s="21" t="inlineStr">
        <is>
          <t>완료</t>
        </is>
      </c>
      <c r="O292" s="21" t="inlineStr">
        <is>
          <t>대표</t>
        </is>
      </c>
      <c r="P292" s="21" t="inlineStr">
        <is>
          <t>오전 공사만 가능</t>
        </is>
      </c>
      <c r="Q292" s="25">
        <f>IF(A292="","",IF(AND(C292="",E292=""),"고객이나 현장을 적어 주세요",IF(NOT(ISNUMBER(B292)),"접수일을 확인하세요",IF(AND(D292&lt;&gt;"",OR(LEN(D292)&lt;12,LEN(D292)&gt;13,ISERROR(--SUBSTITUTE(D292,"-","")),LEN(SUBSTITUTE(D292,"-",""))&lt;9)),"연락처를 010-0000-0000으로",IF(AND(G292&lt;&gt;"",OR(NOT(ISNUMBER(G292)),N(G292)&lt;0)),"계약 금액을 숫자로",IF(ISNA(MATCH(N292,목록_지금상태,0)),"상태를 목록에서 골라 주세요",IF(AND(OR(N292="계약",N292="공사 중",N292="완료",N292="A/S"),NOT(ISNUMBER(G292))),"계약 금액이 비었어요",IF(AND(ISNUMBER(L292),ISNUMBER(M292),M292&lt;L292),"완공이 착공보다 빨라요",IF(AND(ISNUMBER(G292),H292&gt;G292),"받은 돈이 계약보다 많아요",IF(AND(D292&lt;&gt;"",COUNTIF($D$6:$D$505,D292)&gt;1,COUNTIFS($D$6:$D$505,D292,$E$6:$E$505,E292)&gt;1),"같은 현장이 또 있어요",""))))))))))</f>
        <v/>
      </c>
      <c r="S292">
        <f>IF(A292="","",C292&amp;" "&amp;D292&amp;" "&amp;SUBSTITUTE(D292,"-","")&amp;" "&amp;E292&amp;" "&amp;F292&amp;" "&amp;P292)</f>
        <v/>
      </c>
      <c r="T292">
        <f>IF(OR(A292="",Q292&lt;&gt;"",I292="",N292="상담",N292="견적 보냄",N292="취소"),-1,IF(OR(N292="완료",N292="A/S"),1E+10,0)+N(I292)+ROW()/1E+4)</f>
        <v/>
      </c>
      <c r="U292">
        <f>IF(OR(찾기!$B$3="",A292=""),"",IF(ISNUMBER(SEARCH(TRIM(찾기!$B$3),S292)),ROW(),""))</f>
        <v/>
      </c>
    </row>
    <row r="293">
      <c r="A293" s="19">
        <f>IF(COUNTA(B293:G293,L293:P293)=0,"",ROW()-5)</f>
        <v/>
      </c>
      <c r="B293" s="20" t="n">
        <v>46198</v>
      </c>
      <c r="C293" s="21" t="inlineStr">
        <is>
          <t>정진영</t>
        </is>
      </c>
      <c r="D293" s="21" t="inlineStr">
        <is>
          <t>010-9351-5472</t>
        </is>
      </c>
      <c r="E293" s="21" t="inlineStr">
        <is>
          <t>보람동 단독주택</t>
        </is>
      </c>
      <c r="F293" s="21" t="inlineStr">
        <is>
          <t>도배·장판</t>
        </is>
      </c>
      <c r="G293" s="22" t="n"/>
      <c r="H293" s="23">
        <f>IF(A293="","",SUMIFS(입금_금액,입금_번호,A293,입금_확인,""))</f>
        <v/>
      </c>
      <c r="I293" s="24">
        <f>IF(OR(A293="",NOT(ISNUMBER(G293)),N293="취소"),"",G293-H293)</f>
        <v/>
      </c>
      <c r="J293" s="23">
        <f>IF(A293="","",SUMIFS(지출_금액,지출_번호,A293,지출_확인,""))</f>
        <v/>
      </c>
      <c r="K293" s="23">
        <f>IF(OR(A293="",NOT(ISNUMBER(G293)),J293=0),"",G293-J293)</f>
        <v/>
      </c>
      <c r="L293" s="20" t="n"/>
      <c r="M293" s="20" t="n"/>
      <c r="N293" s="21" t="inlineStr">
        <is>
          <t>상담</t>
        </is>
      </c>
      <c r="O293" s="21" t="inlineStr">
        <is>
          <t>대표</t>
        </is>
      </c>
      <c r="P293" s="21" t="n"/>
      <c r="Q293" s="25">
        <f>IF(A293="","",IF(AND(C293="",E293=""),"고객이나 현장을 적어 주세요",IF(NOT(ISNUMBER(B293)),"접수일을 확인하세요",IF(AND(D293&lt;&gt;"",OR(LEN(D293)&lt;12,LEN(D293)&gt;13,ISERROR(--SUBSTITUTE(D293,"-","")),LEN(SUBSTITUTE(D293,"-",""))&lt;9)),"연락처를 010-0000-0000으로",IF(AND(G293&lt;&gt;"",OR(NOT(ISNUMBER(G293)),N(G293)&lt;0)),"계약 금액을 숫자로",IF(ISNA(MATCH(N293,목록_지금상태,0)),"상태를 목록에서 골라 주세요",IF(AND(OR(N293="계약",N293="공사 중",N293="완료",N293="A/S"),NOT(ISNUMBER(G293))),"계약 금액이 비었어요",IF(AND(ISNUMBER(L293),ISNUMBER(M293),M293&lt;L293),"완공이 착공보다 빨라요",IF(AND(ISNUMBER(G293),H293&gt;G293),"받은 돈이 계약보다 많아요",IF(AND(D293&lt;&gt;"",COUNTIF($D$6:$D$505,D293)&gt;1,COUNTIFS($D$6:$D$505,D293,$E$6:$E$505,E293)&gt;1),"같은 현장이 또 있어요",""))))))))))</f>
        <v/>
      </c>
      <c r="S293">
        <f>IF(A293="","",C293&amp;" "&amp;D293&amp;" "&amp;SUBSTITUTE(D293,"-","")&amp;" "&amp;E293&amp;" "&amp;F293&amp;" "&amp;P293)</f>
        <v/>
      </c>
      <c r="T293">
        <f>IF(OR(A293="",Q293&lt;&gt;"",I293="",N293="상담",N293="견적 보냄",N293="취소"),-1,IF(OR(N293="완료",N293="A/S"),1E+10,0)+N(I293)+ROW()/1E+4)</f>
        <v/>
      </c>
      <c r="U293">
        <f>IF(OR(찾기!$B$3="",A293=""),"",IF(ISNUMBER(SEARCH(TRIM(찾기!$B$3),S293)),ROW(),""))</f>
        <v/>
      </c>
    </row>
    <row r="294">
      <c r="A294" s="19">
        <f>IF(COUNTA(B294:G294,L294:P294)=0,"",ROW()-5)</f>
        <v/>
      </c>
      <c r="B294" s="20" t="n">
        <v>46200</v>
      </c>
      <c r="C294" s="21" t="inlineStr">
        <is>
          <t>송진영</t>
        </is>
      </c>
      <c r="D294" s="21" t="inlineStr">
        <is>
          <t>010-8042-3733</t>
        </is>
      </c>
      <c r="E294" s="21" t="inlineStr">
        <is>
          <t>도담동 솔내아파트 106동</t>
        </is>
      </c>
      <c r="F294" s="21" t="inlineStr">
        <is>
          <t>욕실</t>
        </is>
      </c>
      <c r="G294" s="22" t="n">
        <v>6420000</v>
      </c>
      <c r="H294" s="23">
        <f>IF(A294="","",SUMIFS(입금_금액,입금_번호,A294,입금_확인,""))</f>
        <v/>
      </c>
      <c r="I294" s="24">
        <f>IF(OR(A294="",NOT(ISNUMBER(G294)),N294="취소"),"",G294-H294)</f>
        <v/>
      </c>
      <c r="J294" s="23">
        <f>IF(A294="","",SUMIFS(지출_금액,지출_번호,A294,지출_확인,""))</f>
        <v/>
      </c>
      <c r="K294" s="23">
        <f>IF(OR(A294="",NOT(ISNUMBER(G294)),J294=0),"",G294-J294)</f>
        <v/>
      </c>
      <c r="L294" s="20" t="n">
        <v>46226</v>
      </c>
      <c r="M294" s="20" t="n">
        <v>46234</v>
      </c>
      <c r="N294" s="21" t="inlineStr">
        <is>
          <t>완료</t>
        </is>
      </c>
      <c r="O294" s="21" t="inlineStr">
        <is>
          <t>대표</t>
        </is>
      </c>
      <c r="P294" s="21" t="inlineStr">
        <is>
          <t>엘리베이터 예약 필요</t>
        </is>
      </c>
      <c r="Q294" s="25">
        <f>IF(A294="","",IF(AND(C294="",E294=""),"고객이나 현장을 적어 주세요",IF(NOT(ISNUMBER(B294)),"접수일을 확인하세요",IF(AND(D294&lt;&gt;"",OR(LEN(D294)&lt;12,LEN(D294)&gt;13,ISERROR(--SUBSTITUTE(D294,"-","")),LEN(SUBSTITUTE(D294,"-",""))&lt;9)),"연락처를 010-0000-0000으로",IF(AND(G294&lt;&gt;"",OR(NOT(ISNUMBER(G294)),N(G294)&lt;0)),"계약 금액을 숫자로",IF(ISNA(MATCH(N294,목록_지금상태,0)),"상태를 목록에서 골라 주세요",IF(AND(OR(N294="계약",N294="공사 중",N294="완료",N294="A/S"),NOT(ISNUMBER(G294))),"계약 금액이 비었어요",IF(AND(ISNUMBER(L294),ISNUMBER(M294),M294&lt;L294),"완공이 착공보다 빨라요",IF(AND(ISNUMBER(G294),H294&gt;G294),"받은 돈이 계약보다 많아요",IF(AND(D294&lt;&gt;"",COUNTIF($D$6:$D$505,D294)&gt;1,COUNTIFS($D$6:$D$505,D294,$E$6:$E$505,E294)&gt;1),"같은 현장이 또 있어요",""))))))))))</f>
        <v/>
      </c>
      <c r="S294">
        <f>IF(A294="","",C294&amp;" "&amp;D294&amp;" "&amp;SUBSTITUTE(D294,"-","")&amp;" "&amp;E294&amp;" "&amp;F294&amp;" "&amp;P294)</f>
        <v/>
      </c>
      <c r="T294">
        <f>IF(OR(A294="",Q294&lt;&gt;"",I294="",N294="상담",N294="견적 보냄",N294="취소"),-1,IF(OR(N294="완료",N294="A/S"),1E+10,0)+N(I294)+ROW()/1E+4)</f>
        <v/>
      </c>
      <c r="U294">
        <f>IF(OR(찾기!$B$3="",A294=""),"",IF(ISNUMBER(SEARCH(TRIM(찾기!$B$3),S294)),ROW(),""))</f>
        <v/>
      </c>
    </row>
    <row r="295">
      <c r="A295" s="19">
        <f>IF(COUNTA(B295:G295,L295:P295)=0,"",ROW()-5)</f>
        <v/>
      </c>
      <c r="B295" s="20" t="n">
        <v>46201</v>
      </c>
      <c r="C295" s="21" t="inlineStr">
        <is>
          <t>서정민</t>
        </is>
      </c>
      <c r="D295" s="21" t="inlineStr">
        <is>
          <t>010-9787-5679</t>
        </is>
      </c>
      <c r="E295" s="21" t="inlineStr">
        <is>
          <t>가람동 단독주택</t>
        </is>
      </c>
      <c r="F295" s="21" t="inlineStr">
        <is>
          <t>도배·장판</t>
        </is>
      </c>
      <c r="G295" s="22" t="n">
        <v>2550000</v>
      </c>
      <c r="H295" s="23">
        <f>IF(A295="","",SUMIFS(입금_금액,입금_번호,A295,입금_확인,""))</f>
        <v/>
      </c>
      <c r="I295" s="24">
        <f>IF(OR(A295="",NOT(ISNUMBER(G295)),N295="취소"),"",G295-H295)</f>
        <v/>
      </c>
      <c r="J295" s="23">
        <f>IF(A295="","",SUMIFS(지출_금액,지출_번호,A295,지출_확인,""))</f>
        <v/>
      </c>
      <c r="K295" s="23">
        <f>IF(OR(A295="",NOT(ISNUMBER(G295)),J295=0),"",G295-J295)</f>
        <v/>
      </c>
      <c r="L295" s="20" t="n">
        <v>46227</v>
      </c>
      <c r="M295" s="20" t="n">
        <v>46232</v>
      </c>
      <c r="N295" s="21" t="inlineStr">
        <is>
          <t>완료</t>
        </is>
      </c>
      <c r="O295" s="21" t="inlineStr">
        <is>
          <t>박 팀장</t>
        </is>
      </c>
      <c r="P295" s="21" t="inlineStr">
        <is>
          <t>엘리베이터 예약 필요</t>
        </is>
      </c>
      <c r="Q295" s="25">
        <f>IF(A295="","",IF(AND(C295="",E295=""),"고객이나 현장을 적어 주세요",IF(NOT(ISNUMBER(B295)),"접수일을 확인하세요",IF(AND(D295&lt;&gt;"",OR(LEN(D295)&lt;12,LEN(D295)&gt;13,ISERROR(--SUBSTITUTE(D295,"-","")),LEN(SUBSTITUTE(D295,"-",""))&lt;9)),"연락처를 010-0000-0000으로",IF(AND(G295&lt;&gt;"",OR(NOT(ISNUMBER(G295)),N(G295)&lt;0)),"계약 금액을 숫자로",IF(ISNA(MATCH(N295,목록_지금상태,0)),"상태를 목록에서 골라 주세요",IF(AND(OR(N295="계약",N295="공사 중",N295="완료",N295="A/S"),NOT(ISNUMBER(G295))),"계약 금액이 비었어요",IF(AND(ISNUMBER(L295),ISNUMBER(M295),M295&lt;L295),"완공이 착공보다 빨라요",IF(AND(ISNUMBER(G295),H295&gt;G295),"받은 돈이 계약보다 많아요",IF(AND(D295&lt;&gt;"",COUNTIF($D$6:$D$505,D295)&gt;1,COUNTIFS($D$6:$D$505,D295,$E$6:$E$505,E295)&gt;1),"같은 현장이 또 있어요",""))))))))))</f>
        <v/>
      </c>
      <c r="S295">
        <f>IF(A295="","",C295&amp;" "&amp;D295&amp;" "&amp;SUBSTITUTE(D295,"-","")&amp;" "&amp;E295&amp;" "&amp;F295&amp;" "&amp;P295)</f>
        <v/>
      </c>
      <c r="T295">
        <f>IF(OR(A295="",Q295&lt;&gt;"",I295="",N295="상담",N295="견적 보냄",N295="취소"),-1,IF(OR(N295="완료",N295="A/S"),1E+10,0)+N(I295)+ROW()/1E+4)</f>
        <v/>
      </c>
      <c r="U295">
        <f>IF(OR(찾기!$B$3="",A295=""),"",IF(ISNUMBER(SEARCH(TRIM(찾기!$B$3),S295)),ROW(),""))</f>
        <v/>
      </c>
    </row>
    <row r="296">
      <c r="A296" s="19">
        <f>IF(COUNTA(B296:G296,L296:P296)=0,"",ROW()-5)</f>
        <v/>
      </c>
      <c r="B296" s="20" t="n">
        <v>46202</v>
      </c>
      <c r="C296" s="21" t="inlineStr">
        <is>
          <t>류하늘</t>
        </is>
      </c>
      <c r="D296" s="21" t="inlineStr">
        <is>
          <t>010-3041-9267</t>
        </is>
      </c>
      <c r="E296" s="21" t="inlineStr">
        <is>
          <t>도담동 단독주택</t>
        </is>
      </c>
      <c r="F296" s="21" t="inlineStr">
        <is>
          <t>도배·장판</t>
        </is>
      </c>
      <c r="G296" s="22" t="n">
        <v>2900000</v>
      </c>
      <c r="H296" s="23">
        <f>IF(A296="","",SUMIFS(입금_금액,입금_번호,A296,입금_확인,""))</f>
        <v/>
      </c>
      <c r="I296" s="24">
        <f>IF(OR(A296="",NOT(ISNUMBER(G296)),N296="취소"),"",G296-H296)</f>
        <v/>
      </c>
      <c r="J296" s="23">
        <f>IF(A296="","",SUMIFS(지출_금액,지출_번호,A296,지출_확인,""))</f>
        <v/>
      </c>
      <c r="K296" s="23">
        <f>IF(OR(A296="",NOT(ISNUMBER(G296)),J296=0),"",G296-J296)</f>
        <v/>
      </c>
      <c r="L296" s="20" t="n">
        <v>46210</v>
      </c>
      <c r="M296" s="20" t="n">
        <v>46216</v>
      </c>
      <c r="N296" s="21" t="inlineStr">
        <is>
          <t>완료</t>
        </is>
      </c>
      <c r="O296" s="21" t="inlineStr">
        <is>
          <t>김 실장</t>
        </is>
      </c>
      <c r="P296" s="21" t="inlineStr">
        <is>
          <t>오전 공사만 가능</t>
        </is>
      </c>
      <c r="Q296" s="25">
        <f>IF(A296="","",IF(AND(C296="",E296=""),"고객이나 현장을 적어 주세요",IF(NOT(ISNUMBER(B296)),"접수일을 확인하세요",IF(AND(D296&lt;&gt;"",OR(LEN(D296)&lt;12,LEN(D296)&gt;13,ISERROR(--SUBSTITUTE(D296,"-","")),LEN(SUBSTITUTE(D296,"-",""))&lt;9)),"연락처를 010-0000-0000으로",IF(AND(G296&lt;&gt;"",OR(NOT(ISNUMBER(G296)),N(G296)&lt;0)),"계약 금액을 숫자로",IF(ISNA(MATCH(N296,목록_지금상태,0)),"상태를 목록에서 골라 주세요",IF(AND(OR(N296="계약",N296="공사 중",N296="완료",N296="A/S"),NOT(ISNUMBER(G296))),"계약 금액이 비었어요",IF(AND(ISNUMBER(L296),ISNUMBER(M296),M296&lt;L296),"완공이 착공보다 빨라요",IF(AND(ISNUMBER(G296),H296&gt;G296),"받은 돈이 계약보다 많아요",IF(AND(D296&lt;&gt;"",COUNTIF($D$6:$D$505,D296)&gt;1,COUNTIFS($D$6:$D$505,D296,$E$6:$E$505,E296)&gt;1),"같은 현장이 또 있어요",""))))))))))</f>
        <v/>
      </c>
      <c r="S296">
        <f>IF(A296="","",C296&amp;" "&amp;D296&amp;" "&amp;SUBSTITUTE(D296,"-","")&amp;" "&amp;E296&amp;" "&amp;F296&amp;" "&amp;P296)</f>
        <v/>
      </c>
      <c r="T296">
        <f>IF(OR(A296="",Q296&lt;&gt;"",I296="",N296="상담",N296="견적 보냄",N296="취소"),-1,IF(OR(N296="완료",N296="A/S"),1E+10,0)+N(I296)+ROW()/1E+4)</f>
        <v/>
      </c>
      <c r="U296">
        <f>IF(OR(찾기!$B$3="",A296=""),"",IF(ISNUMBER(SEARCH(TRIM(찾기!$B$3),S296)),ROW(),""))</f>
        <v/>
      </c>
    </row>
    <row r="297">
      <c r="A297" s="19">
        <f>IF(COUNTA(B297:G297,L297:P297)=0,"",ROW()-5)</f>
        <v/>
      </c>
      <c r="B297" s="20" t="n">
        <v>46213</v>
      </c>
      <c r="C297" s="21" t="inlineStr">
        <is>
          <t>정상철</t>
        </is>
      </c>
      <c r="D297" s="21" t="inlineStr">
        <is>
          <t>010-2926-5739</t>
        </is>
      </c>
      <c r="E297" s="21" t="inlineStr">
        <is>
          <t>도담동 단독주택</t>
        </is>
      </c>
      <c r="F297" s="21" t="inlineStr">
        <is>
          <t>욕실</t>
        </is>
      </c>
      <c r="G297" s="22" t="n">
        <v>8920000</v>
      </c>
      <c r="H297" s="23">
        <f>IF(A297="","",SUMIFS(입금_금액,입금_번호,A297,입금_확인,""))</f>
        <v/>
      </c>
      <c r="I297" s="24">
        <f>IF(OR(A297="",NOT(ISNUMBER(G297)),N297="취소"),"",G297-H297)</f>
        <v/>
      </c>
      <c r="J297" s="23">
        <f>IF(A297="","",SUMIFS(지출_금액,지출_번호,A297,지출_확인,""))</f>
        <v/>
      </c>
      <c r="K297" s="23">
        <f>IF(OR(A297="",NOT(ISNUMBER(G297)),J297=0),"",G297-J297)</f>
        <v/>
      </c>
      <c r="L297" s="20" t="n">
        <v>46223</v>
      </c>
      <c r="M297" s="20" t="n">
        <v>46228</v>
      </c>
      <c r="N297" s="21" t="inlineStr">
        <is>
          <t>완료</t>
        </is>
      </c>
      <c r="O297" s="21" t="inlineStr">
        <is>
          <t>대표</t>
        </is>
      </c>
      <c r="P297" s="21" t="n"/>
      <c r="Q297" s="25">
        <f>IF(A297="","",IF(AND(C297="",E297=""),"고객이나 현장을 적어 주세요",IF(NOT(ISNUMBER(B297)),"접수일을 확인하세요",IF(AND(D297&lt;&gt;"",OR(LEN(D297)&lt;12,LEN(D297)&gt;13,ISERROR(--SUBSTITUTE(D297,"-","")),LEN(SUBSTITUTE(D297,"-",""))&lt;9)),"연락처를 010-0000-0000으로",IF(AND(G297&lt;&gt;"",OR(NOT(ISNUMBER(G297)),N(G297)&lt;0)),"계약 금액을 숫자로",IF(ISNA(MATCH(N297,목록_지금상태,0)),"상태를 목록에서 골라 주세요",IF(AND(OR(N297="계약",N297="공사 중",N297="완료",N297="A/S"),NOT(ISNUMBER(G297))),"계약 금액이 비었어요",IF(AND(ISNUMBER(L297),ISNUMBER(M297),M297&lt;L297),"완공이 착공보다 빨라요",IF(AND(ISNUMBER(G297),H297&gt;G297),"받은 돈이 계약보다 많아요",IF(AND(D297&lt;&gt;"",COUNTIF($D$6:$D$505,D297)&gt;1,COUNTIFS($D$6:$D$505,D297,$E$6:$E$505,E297)&gt;1),"같은 현장이 또 있어요",""))))))))))</f>
        <v/>
      </c>
      <c r="S297">
        <f>IF(A297="","",C297&amp;" "&amp;D297&amp;" "&amp;SUBSTITUTE(D297,"-","")&amp;" "&amp;E297&amp;" "&amp;F297&amp;" "&amp;P297)</f>
        <v/>
      </c>
      <c r="T297">
        <f>IF(OR(A297="",Q297&lt;&gt;"",I297="",N297="상담",N297="견적 보냄",N297="취소"),-1,IF(OR(N297="완료",N297="A/S"),1E+10,0)+N(I297)+ROW()/1E+4)</f>
        <v/>
      </c>
      <c r="U297">
        <f>IF(OR(찾기!$B$3="",A297=""),"",IF(ISNUMBER(SEARCH(TRIM(찾기!$B$3),S297)),ROW(),""))</f>
        <v/>
      </c>
    </row>
    <row r="298">
      <c r="A298" s="19">
        <f>IF(COUNTA(B298:G298,L298:P298)=0,"",ROW()-5)</f>
        <v/>
      </c>
      <c r="B298" s="20" t="n">
        <v>46213</v>
      </c>
      <c r="C298" s="21" t="inlineStr">
        <is>
          <t>임보람</t>
        </is>
      </c>
      <c r="D298" s="21" t="inlineStr">
        <is>
          <t>010-6556-5873</t>
        </is>
      </c>
      <c r="E298" s="21" t="inlineStr">
        <is>
          <t>가람동 단독주택</t>
        </is>
      </c>
      <c r="F298" s="21" t="inlineStr">
        <is>
          <t>욕실</t>
        </is>
      </c>
      <c r="G298" s="22" t="n"/>
      <c r="H298" s="23">
        <f>IF(A298="","",SUMIFS(입금_금액,입금_번호,A298,입금_확인,""))</f>
        <v/>
      </c>
      <c r="I298" s="24">
        <f>IF(OR(A298="",NOT(ISNUMBER(G298)),N298="취소"),"",G298-H298)</f>
        <v/>
      </c>
      <c r="J298" s="23">
        <f>IF(A298="","",SUMIFS(지출_금액,지출_번호,A298,지출_확인,""))</f>
        <v/>
      </c>
      <c r="K298" s="23">
        <f>IF(OR(A298="",NOT(ISNUMBER(G298)),J298=0),"",G298-J298)</f>
        <v/>
      </c>
      <c r="L298" s="20" t="n"/>
      <c r="M298" s="20" t="n"/>
      <c r="N298" s="21" t="inlineStr">
        <is>
          <t>취소</t>
        </is>
      </c>
      <c r="O298" s="21" t="inlineStr">
        <is>
          <t>대표</t>
        </is>
      </c>
      <c r="P298" s="21" t="inlineStr">
        <is>
          <t>강아지 있음</t>
        </is>
      </c>
      <c r="Q298" s="25">
        <f>IF(A298="","",IF(AND(C298="",E298=""),"고객이나 현장을 적어 주세요",IF(NOT(ISNUMBER(B298)),"접수일을 확인하세요",IF(AND(D298&lt;&gt;"",OR(LEN(D298)&lt;12,LEN(D298)&gt;13,ISERROR(--SUBSTITUTE(D298,"-","")),LEN(SUBSTITUTE(D298,"-",""))&lt;9)),"연락처를 010-0000-0000으로",IF(AND(G298&lt;&gt;"",OR(NOT(ISNUMBER(G298)),N(G298)&lt;0)),"계약 금액을 숫자로",IF(ISNA(MATCH(N298,목록_지금상태,0)),"상태를 목록에서 골라 주세요",IF(AND(OR(N298="계약",N298="공사 중",N298="완료",N298="A/S"),NOT(ISNUMBER(G298))),"계약 금액이 비었어요",IF(AND(ISNUMBER(L298),ISNUMBER(M298),M298&lt;L298),"완공이 착공보다 빨라요",IF(AND(ISNUMBER(G298),H298&gt;G298),"받은 돈이 계약보다 많아요",IF(AND(D298&lt;&gt;"",COUNTIF($D$6:$D$505,D298)&gt;1,COUNTIFS($D$6:$D$505,D298,$E$6:$E$505,E298)&gt;1),"같은 현장이 또 있어요",""))))))))))</f>
        <v/>
      </c>
      <c r="S298">
        <f>IF(A298="","",C298&amp;" "&amp;D298&amp;" "&amp;SUBSTITUTE(D298,"-","")&amp;" "&amp;E298&amp;" "&amp;F298&amp;" "&amp;P298)</f>
        <v/>
      </c>
      <c r="T298">
        <f>IF(OR(A298="",Q298&lt;&gt;"",I298="",N298="상담",N298="견적 보냄",N298="취소"),-1,IF(OR(N298="완료",N298="A/S"),1E+10,0)+N(I298)+ROW()/1E+4)</f>
        <v/>
      </c>
      <c r="U298">
        <f>IF(OR(찾기!$B$3="",A298=""),"",IF(ISNUMBER(SEARCH(TRIM(찾기!$B$3),S298)),ROW(),""))</f>
        <v/>
      </c>
    </row>
    <row r="299">
      <c r="A299" s="19">
        <f>IF(COUNTA(B299:G299,L299:P299)=0,"",ROW()-5)</f>
        <v/>
      </c>
      <c r="B299" s="20" t="n">
        <v>46214</v>
      </c>
      <c r="C299" s="21" t="inlineStr">
        <is>
          <t>한보람</t>
        </is>
      </c>
      <c r="D299" s="21" t="inlineStr">
        <is>
          <t>010-8367-5757</t>
        </is>
      </c>
      <c r="E299" s="21" t="inlineStr">
        <is>
          <t>보람동 푸른마을 5단지 101동</t>
        </is>
      </c>
      <c r="F299" s="21" t="inlineStr">
        <is>
          <t>도배·장판</t>
        </is>
      </c>
      <c r="G299" s="22" t="n">
        <v>3740000</v>
      </c>
      <c r="H299" s="23">
        <f>IF(A299="","",SUMIFS(입금_금액,입금_번호,A299,입금_확인,""))</f>
        <v/>
      </c>
      <c r="I299" s="24">
        <f>IF(OR(A299="",NOT(ISNUMBER(G299)),N299="취소"),"",G299-H299)</f>
        <v/>
      </c>
      <c r="J299" s="23">
        <f>IF(A299="","",SUMIFS(지출_금액,지출_번호,A299,지출_확인,""))</f>
        <v/>
      </c>
      <c r="K299" s="23">
        <f>IF(OR(A299="",NOT(ISNUMBER(G299)),J299=0),"",G299-J299)</f>
        <v/>
      </c>
      <c r="L299" s="20" t="n">
        <v>46241</v>
      </c>
      <c r="M299" s="20" t="n">
        <v>46245</v>
      </c>
      <c r="N299" s="21" t="inlineStr">
        <is>
          <t>완료</t>
        </is>
      </c>
      <c r="O299" s="21" t="inlineStr">
        <is>
          <t>김 실장</t>
        </is>
      </c>
      <c r="P299" s="21" t="inlineStr">
        <is>
          <t>블로그 보고 연락</t>
        </is>
      </c>
      <c r="Q299" s="25">
        <f>IF(A299="","",IF(AND(C299="",E299=""),"고객이나 현장을 적어 주세요",IF(NOT(ISNUMBER(B299)),"접수일을 확인하세요",IF(AND(D299&lt;&gt;"",OR(LEN(D299)&lt;12,LEN(D299)&gt;13,ISERROR(--SUBSTITUTE(D299,"-","")),LEN(SUBSTITUTE(D299,"-",""))&lt;9)),"연락처를 010-0000-0000으로",IF(AND(G299&lt;&gt;"",OR(NOT(ISNUMBER(G299)),N(G299)&lt;0)),"계약 금액을 숫자로",IF(ISNA(MATCH(N299,목록_지금상태,0)),"상태를 목록에서 골라 주세요",IF(AND(OR(N299="계약",N299="공사 중",N299="완료",N299="A/S"),NOT(ISNUMBER(G299))),"계약 금액이 비었어요",IF(AND(ISNUMBER(L299),ISNUMBER(M299),M299&lt;L299),"완공이 착공보다 빨라요",IF(AND(ISNUMBER(G299),H299&gt;G299),"받은 돈이 계약보다 많아요",IF(AND(D299&lt;&gt;"",COUNTIF($D$6:$D$505,D299)&gt;1,COUNTIFS($D$6:$D$505,D299,$E$6:$E$505,E299)&gt;1),"같은 현장이 또 있어요",""))))))))))</f>
        <v/>
      </c>
      <c r="S299">
        <f>IF(A299="","",C299&amp;" "&amp;D299&amp;" "&amp;SUBSTITUTE(D299,"-","")&amp;" "&amp;E299&amp;" "&amp;F299&amp;" "&amp;P299)</f>
        <v/>
      </c>
      <c r="T299">
        <f>IF(OR(A299="",Q299&lt;&gt;"",I299="",N299="상담",N299="견적 보냄",N299="취소"),-1,IF(OR(N299="완료",N299="A/S"),1E+10,0)+N(I299)+ROW()/1E+4)</f>
        <v/>
      </c>
      <c r="U299">
        <f>IF(OR(찾기!$B$3="",A299=""),"",IF(ISNUMBER(SEARCH(TRIM(찾기!$B$3),S299)),ROW(),""))</f>
        <v/>
      </c>
    </row>
    <row r="300">
      <c r="A300" s="19">
        <f>IF(COUNTA(B300:G300,L300:P300)=0,"",ROW()-5)</f>
        <v/>
      </c>
      <c r="B300" s="20" t="n">
        <v>46215</v>
      </c>
      <c r="C300" s="21" t="inlineStr">
        <is>
          <t>송서현</t>
        </is>
      </c>
      <c r="D300" s="21" t="inlineStr">
        <is>
          <t>010-6052-0565</t>
        </is>
      </c>
      <c r="E300" s="21" t="inlineStr">
        <is>
          <t>한솔동 솔내아파트 115동</t>
        </is>
      </c>
      <c r="F300" s="21" t="inlineStr">
        <is>
          <t>도배·장판</t>
        </is>
      </c>
      <c r="G300" s="22" t="n"/>
      <c r="H300" s="23">
        <f>IF(A300="","",SUMIFS(입금_금액,입금_번호,A300,입금_확인,""))</f>
        <v/>
      </c>
      <c r="I300" s="24">
        <f>IF(OR(A300="",NOT(ISNUMBER(G300)),N300="취소"),"",G300-H300)</f>
        <v/>
      </c>
      <c r="J300" s="23">
        <f>IF(A300="","",SUMIFS(지출_금액,지출_번호,A300,지출_확인,""))</f>
        <v/>
      </c>
      <c r="K300" s="23">
        <f>IF(OR(A300="",NOT(ISNUMBER(G300)),J300=0),"",G300-J300)</f>
        <v/>
      </c>
      <c r="L300" s="20" t="n"/>
      <c r="M300" s="20" t="n"/>
      <c r="N300" s="21" t="inlineStr">
        <is>
          <t>취소</t>
        </is>
      </c>
      <c r="O300" s="21" t="inlineStr">
        <is>
          <t>대표</t>
        </is>
      </c>
      <c r="P300" s="21" t="n"/>
      <c r="Q300" s="25">
        <f>IF(A300="","",IF(AND(C300="",E300=""),"고객이나 현장을 적어 주세요",IF(NOT(ISNUMBER(B300)),"접수일을 확인하세요",IF(AND(D300&lt;&gt;"",OR(LEN(D300)&lt;12,LEN(D300)&gt;13,ISERROR(--SUBSTITUTE(D300,"-","")),LEN(SUBSTITUTE(D300,"-",""))&lt;9)),"연락처를 010-0000-0000으로",IF(AND(G300&lt;&gt;"",OR(NOT(ISNUMBER(G300)),N(G300)&lt;0)),"계약 금액을 숫자로",IF(ISNA(MATCH(N300,목록_지금상태,0)),"상태를 목록에서 골라 주세요",IF(AND(OR(N300="계약",N300="공사 중",N300="완료",N300="A/S"),NOT(ISNUMBER(G300))),"계약 금액이 비었어요",IF(AND(ISNUMBER(L300),ISNUMBER(M300),M300&lt;L300),"완공이 착공보다 빨라요",IF(AND(ISNUMBER(G300),H300&gt;G300),"받은 돈이 계약보다 많아요",IF(AND(D300&lt;&gt;"",COUNTIF($D$6:$D$505,D300)&gt;1,COUNTIFS($D$6:$D$505,D300,$E$6:$E$505,E300)&gt;1),"같은 현장이 또 있어요",""))))))))))</f>
        <v/>
      </c>
      <c r="S300">
        <f>IF(A300="","",C300&amp;" "&amp;D300&amp;" "&amp;SUBSTITUTE(D300,"-","")&amp;" "&amp;E300&amp;" "&amp;F300&amp;" "&amp;P300)</f>
        <v/>
      </c>
      <c r="T300">
        <f>IF(OR(A300="",Q300&lt;&gt;"",I300="",N300="상담",N300="견적 보냄",N300="취소"),-1,IF(OR(N300="완료",N300="A/S"),1E+10,0)+N(I300)+ROW()/1E+4)</f>
        <v/>
      </c>
      <c r="U300">
        <f>IF(OR(찾기!$B$3="",A300=""),"",IF(ISNUMBER(SEARCH(TRIM(찾기!$B$3),S300)),ROW(),""))</f>
        <v/>
      </c>
    </row>
    <row r="301">
      <c r="A301" s="19">
        <f>IF(COUNTA(B301:G301,L301:P301)=0,"",ROW()-5)</f>
        <v/>
      </c>
      <c r="B301" s="20" t="n">
        <v>46217</v>
      </c>
      <c r="C301" s="21" t="inlineStr">
        <is>
          <t>류태호</t>
        </is>
      </c>
      <c r="D301" s="21" t="inlineStr">
        <is>
          <t>010-3686-8276</t>
        </is>
      </c>
      <c r="E301" s="21" t="inlineStr">
        <is>
          <t>도담동 누리타운 113동</t>
        </is>
      </c>
      <c r="F301" s="21" t="inlineStr">
        <is>
          <t>욕실</t>
        </is>
      </c>
      <c r="G301" s="22" t="n">
        <v>6880000</v>
      </c>
      <c r="H301" s="23">
        <f>IF(A301="","",SUMIFS(입금_금액,입금_번호,A301,입금_확인,""))</f>
        <v/>
      </c>
      <c r="I301" s="24">
        <f>IF(OR(A301="",NOT(ISNUMBER(G301)),N301="취소"),"",G301-H301)</f>
        <v/>
      </c>
      <c r="J301" s="23">
        <f>IF(A301="","",SUMIFS(지출_금액,지출_번호,A301,지출_확인,""))</f>
        <v/>
      </c>
      <c r="K301" s="23">
        <f>IF(OR(A301="",NOT(ISNUMBER(G301)),J301=0),"",G301-J301)</f>
        <v/>
      </c>
      <c r="L301" s="20" t="n"/>
      <c r="M301" s="20" t="n"/>
      <c r="N301" s="21" t="inlineStr">
        <is>
          <t>견적 보냄</t>
        </is>
      </c>
      <c r="O301" s="21" t="inlineStr">
        <is>
          <t>김 실장</t>
        </is>
      </c>
      <c r="P301" s="21" t="n"/>
      <c r="Q301" s="25">
        <f>IF(A301="","",IF(AND(C301="",E301=""),"고객이나 현장을 적어 주세요",IF(NOT(ISNUMBER(B301)),"접수일을 확인하세요",IF(AND(D301&lt;&gt;"",OR(LEN(D301)&lt;12,LEN(D301)&gt;13,ISERROR(--SUBSTITUTE(D301,"-","")),LEN(SUBSTITUTE(D301,"-",""))&lt;9)),"연락처를 010-0000-0000으로",IF(AND(G301&lt;&gt;"",OR(NOT(ISNUMBER(G301)),N(G301)&lt;0)),"계약 금액을 숫자로",IF(ISNA(MATCH(N301,목록_지금상태,0)),"상태를 목록에서 골라 주세요",IF(AND(OR(N301="계약",N301="공사 중",N301="완료",N301="A/S"),NOT(ISNUMBER(G301))),"계약 금액이 비었어요",IF(AND(ISNUMBER(L301),ISNUMBER(M301),M301&lt;L301),"완공이 착공보다 빨라요",IF(AND(ISNUMBER(G301),H301&gt;G301),"받은 돈이 계약보다 많아요",IF(AND(D301&lt;&gt;"",COUNTIF($D$6:$D$505,D301)&gt;1,COUNTIFS($D$6:$D$505,D301,$E$6:$E$505,E301)&gt;1),"같은 현장이 또 있어요",""))))))))))</f>
        <v/>
      </c>
      <c r="S301">
        <f>IF(A301="","",C301&amp;" "&amp;D301&amp;" "&amp;SUBSTITUTE(D301,"-","")&amp;" "&amp;E301&amp;" "&amp;F301&amp;" "&amp;P301)</f>
        <v/>
      </c>
      <c r="T301">
        <f>IF(OR(A301="",Q301&lt;&gt;"",I301="",N301="상담",N301="견적 보냄",N301="취소"),-1,IF(OR(N301="완료",N301="A/S"),1E+10,0)+N(I301)+ROW()/1E+4)</f>
        <v/>
      </c>
      <c r="U301">
        <f>IF(OR(찾기!$B$3="",A301=""),"",IF(ISNUMBER(SEARCH(TRIM(찾기!$B$3),S301)),ROW(),""))</f>
        <v/>
      </c>
    </row>
    <row r="302">
      <c r="A302" s="19">
        <f>IF(COUNTA(B302:G302,L302:P302)=0,"",ROW()-5)</f>
        <v/>
      </c>
      <c r="B302" s="20" t="n">
        <v>46217</v>
      </c>
      <c r="C302" s="21" t="inlineStr">
        <is>
          <t>최보람</t>
        </is>
      </c>
      <c r="D302" s="21" t="inlineStr">
        <is>
          <t>010-5631-7811</t>
        </is>
      </c>
      <c r="E302" s="21" t="inlineStr">
        <is>
          <t>도담동 숲길마을 3단지 111동</t>
        </is>
      </c>
      <c r="F302" s="21" t="inlineStr">
        <is>
          <t>부분 수리</t>
        </is>
      </c>
      <c r="G302" s="22" t="n">
        <v>1100000</v>
      </c>
      <c r="H302" s="23">
        <f>IF(A302="","",SUMIFS(입금_금액,입금_번호,A302,입금_확인,""))</f>
        <v/>
      </c>
      <c r="I302" s="24">
        <f>IF(OR(A302="",NOT(ISNUMBER(G302)),N302="취소"),"",G302-H302)</f>
        <v/>
      </c>
      <c r="J302" s="23">
        <f>IF(A302="","",SUMIFS(지출_금액,지출_번호,A302,지출_확인,""))</f>
        <v/>
      </c>
      <c r="K302" s="23">
        <f>IF(OR(A302="",NOT(ISNUMBER(G302)),J302=0),"",G302-J302)</f>
        <v/>
      </c>
      <c r="L302" s="20" t="n">
        <v>46238</v>
      </c>
      <c r="M302" s="20" t="n">
        <v>46239</v>
      </c>
      <c r="N302" s="21" t="inlineStr">
        <is>
          <t>완료</t>
        </is>
      </c>
      <c r="O302" s="21" t="inlineStr">
        <is>
          <t>대표</t>
        </is>
      </c>
      <c r="P302" s="21" t="inlineStr">
        <is>
          <t>블로그 보고 연락</t>
        </is>
      </c>
      <c r="Q302" s="25">
        <f>IF(A302="","",IF(AND(C302="",E302=""),"고객이나 현장을 적어 주세요",IF(NOT(ISNUMBER(B302)),"접수일을 확인하세요",IF(AND(D302&lt;&gt;"",OR(LEN(D302)&lt;12,LEN(D302)&gt;13,ISERROR(--SUBSTITUTE(D302,"-","")),LEN(SUBSTITUTE(D302,"-",""))&lt;9)),"연락처를 010-0000-0000으로",IF(AND(G302&lt;&gt;"",OR(NOT(ISNUMBER(G302)),N(G302)&lt;0)),"계약 금액을 숫자로",IF(ISNA(MATCH(N302,목록_지금상태,0)),"상태를 목록에서 골라 주세요",IF(AND(OR(N302="계약",N302="공사 중",N302="완료",N302="A/S"),NOT(ISNUMBER(G302))),"계약 금액이 비었어요",IF(AND(ISNUMBER(L302),ISNUMBER(M302),M302&lt;L302),"완공이 착공보다 빨라요",IF(AND(ISNUMBER(G302),H302&gt;G302),"받은 돈이 계약보다 많아요",IF(AND(D302&lt;&gt;"",COUNTIF($D$6:$D$505,D302)&gt;1,COUNTIFS($D$6:$D$505,D302,$E$6:$E$505,E302)&gt;1),"같은 현장이 또 있어요",""))))))))))</f>
        <v/>
      </c>
      <c r="S302">
        <f>IF(A302="","",C302&amp;" "&amp;D302&amp;" "&amp;SUBSTITUTE(D302,"-","")&amp;" "&amp;E302&amp;" "&amp;F302&amp;" "&amp;P302)</f>
        <v/>
      </c>
      <c r="T302">
        <f>IF(OR(A302="",Q302&lt;&gt;"",I302="",N302="상담",N302="견적 보냄",N302="취소"),-1,IF(OR(N302="완료",N302="A/S"),1E+10,0)+N(I302)+ROW()/1E+4)</f>
        <v/>
      </c>
      <c r="U302">
        <f>IF(OR(찾기!$B$3="",A302=""),"",IF(ISNUMBER(SEARCH(TRIM(찾기!$B$3),S302)),ROW(),""))</f>
        <v/>
      </c>
    </row>
    <row r="303">
      <c r="A303" s="19">
        <f>IF(COUNTA(B303:G303,L303:P303)=0,"",ROW()-5)</f>
        <v/>
      </c>
      <c r="B303" s="20" t="n">
        <v>46218</v>
      </c>
      <c r="C303" s="21" t="inlineStr">
        <is>
          <t>박혜원</t>
        </is>
      </c>
      <c r="D303" s="21" t="inlineStr">
        <is>
          <t>010-7654-8612</t>
        </is>
      </c>
      <c r="E303" s="21" t="inlineStr">
        <is>
          <t>도담동 솔내아파트 106동</t>
        </is>
      </c>
      <c r="F303" s="21" t="inlineStr">
        <is>
          <t>욕실</t>
        </is>
      </c>
      <c r="G303" s="22" t="n"/>
      <c r="H303" s="23">
        <f>IF(A303="","",SUMIFS(입금_금액,입금_번호,A303,입금_확인,""))</f>
        <v/>
      </c>
      <c r="I303" s="24">
        <f>IF(OR(A303="",NOT(ISNUMBER(G303)),N303="취소"),"",G303-H303)</f>
        <v/>
      </c>
      <c r="J303" s="23">
        <f>IF(A303="","",SUMIFS(지출_금액,지출_번호,A303,지출_확인,""))</f>
        <v/>
      </c>
      <c r="K303" s="23">
        <f>IF(OR(A303="",NOT(ISNUMBER(G303)),J303=0),"",G303-J303)</f>
        <v/>
      </c>
      <c r="L303" s="20" t="n"/>
      <c r="M303" s="20" t="n"/>
      <c r="N303" s="21" t="inlineStr">
        <is>
          <t>취소</t>
        </is>
      </c>
      <c r="O303" s="21" t="inlineStr">
        <is>
          <t>대표</t>
        </is>
      </c>
      <c r="P303" s="21" t="inlineStr">
        <is>
          <t>블로그 보고 연락</t>
        </is>
      </c>
      <c r="Q303" s="25">
        <f>IF(A303="","",IF(AND(C303="",E303=""),"고객이나 현장을 적어 주세요",IF(NOT(ISNUMBER(B303)),"접수일을 확인하세요",IF(AND(D303&lt;&gt;"",OR(LEN(D303)&lt;12,LEN(D303)&gt;13,ISERROR(--SUBSTITUTE(D303,"-","")),LEN(SUBSTITUTE(D303,"-",""))&lt;9)),"연락처를 010-0000-0000으로",IF(AND(G303&lt;&gt;"",OR(NOT(ISNUMBER(G303)),N(G303)&lt;0)),"계약 금액을 숫자로",IF(ISNA(MATCH(N303,목록_지금상태,0)),"상태를 목록에서 골라 주세요",IF(AND(OR(N303="계약",N303="공사 중",N303="완료",N303="A/S"),NOT(ISNUMBER(G303))),"계약 금액이 비었어요",IF(AND(ISNUMBER(L303),ISNUMBER(M303),M303&lt;L303),"완공이 착공보다 빨라요",IF(AND(ISNUMBER(G303),H303&gt;G303),"받은 돈이 계약보다 많아요",IF(AND(D303&lt;&gt;"",COUNTIF($D$6:$D$505,D303)&gt;1,COUNTIFS($D$6:$D$505,D303,$E$6:$E$505,E303)&gt;1),"같은 현장이 또 있어요",""))))))))))</f>
        <v/>
      </c>
      <c r="S303">
        <f>IF(A303="","",C303&amp;" "&amp;D303&amp;" "&amp;SUBSTITUTE(D303,"-","")&amp;" "&amp;E303&amp;" "&amp;F303&amp;" "&amp;P303)</f>
        <v/>
      </c>
      <c r="T303">
        <f>IF(OR(A303="",Q303&lt;&gt;"",I303="",N303="상담",N303="견적 보냄",N303="취소"),-1,IF(OR(N303="완료",N303="A/S"),1E+10,0)+N(I303)+ROW()/1E+4)</f>
        <v/>
      </c>
      <c r="U303">
        <f>IF(OR(찾기!$B$3="",A303=""),"",IF(ISNUMBER(SEARCH(TRIM(찾기!$B$3),S303)),ROW(),""))</f>
        <v/>
      </c>
    </row>
    <row r="304">
      <c r="A304" s="19">
        <f>IF(COUNTA(B304:G304,L304:P304)=0,"",ROW()-5)</f>
        <v/>
      </c>
      <c r="B304" s="20" t="n">
        <v>46218</v>
      </c>
      <c r="C304" s="21" t="inlineStr">
        <is>
          <t>오서현</t>
        </is>
      </c>
      <c r="D304" s="21" t="inlineStr">
        <is>
          <t>010-4763-7251</t>
        </is>
      </c>
      <c r="E304" s="21" t="inlineStr">
        <is>
          <t>가람동 숲길마을 3단지 110동</t>
        </is>
      </c>
      <c r="F304" s="21" t="inlineStr">
        <is>
          <t>도배·장판</t>
        </is>
      </c>
      <c r="G304" s="22" t="n">
        <v>2260000</v>
      </c>
      <c r="H304" s="23">
        <f>IF(A304="","",SUMIFS(입금_금액,입금_번호,A304,입금_확인,""))</f>
        <v/>
      </c>
      <c r="I304" s="24">
        <f>IF(OR(A304="",NOT(ISNUMBER(G304)),N304="취소"),"",G304-H304)</f>
        <v/>
      </c>
      <c r="J304" s="23">
        <f>IF(A304="","",SUMIFS(지출_금액,지출_번호,A304,지출_확인,""))</f>
        <v/>
      </c>
      <c r="K304" s="23">
        <f>IF(OR(A304="",NOT(ISNUMBER(G304)),J304=0),"",G304-J304)</f>
        <v/>
      </c>
      <c r="L304" s="20" t="n">
        <v>46230</v>
      </c>
      <c r="M304" s="20" t="n">
        <v>46233</v>
      </c>
      <c r="N304" s="21" t="inlineStr">
        <is>
          <t>완료</t>
        </is>
      </c>
      <c r="O304" s="21" t="inlineStr">
        <is>
          <t>대표</t>
        </is>
      </c>
      <c r="P304" s="21" t="n"/>
      <c r="Q304" s="25">
        <f>IF(A304="","",IF(AND(C304="",E304=""),"고객이나 현장을 적어 주세요",IF(NOT(ISNUMBER(B304)),"접수일을 확인하세요",IF(AND(D304&lt;&gt;"",OR(LEN(D304)&lt;12,LEN(D304)&gt;13,ISERROR(--SUBSTITUTE(D304,"-","")),LEN(SUBSTITUTE(D304,"-",""))&lt;9)),"연락처를 010-0000-0000으로",IF(AND(G304&lt;&gt;"",OR(NOT(ISNUMBER(G304)),N(G304)&lt;0)),"계약 금액을 숫자로",IF(ISNA(MATCH(N304,목록_지금상태,0)),"상태를 목록에서 골라 주세요",IF(AND(OR(N304="계약",N304="공사 중",N304="완료",N304="A/S"),NOT(ISNUMBER(G304))),"계약 금액이 비었어요",IF(AND(ISNUMBER(L304),ISNUMBER(M304),M304&lt;L304),"완공이 착공보다 빨라요",IF(AND(ISNUMBER(G304),H304&gt;G304),"받은 돈이 계약보다 많아요",IF(AND(D304&lt;&gt;"",COUNTIF($D$6:$D$505,D304)&gt;1,COUNTIFS($D$6:$D$505,D304,$E$6:$E$505,E304)&gt;1),"같은 현장이 또 있어요",""))))))))))</f>
        <v/>
      </c>
      <c r="S304">
        <f>IF(A304="","",C304&amp;" "&amp;D304&amp;" "&amp;SUBSTITUTE(D304,"-","")&amp;" "&amp;E304&amp;" "&amp;F304&amp;" "&amp;P304)</f>
        <v/>
      </c>
      <c r="T304">
        <f>IF(OR(A304="",Q304&lt;&gt;"",I304="",N304="상담",N304="견적 보냄",N304="취소"),-1,IF(OR(N304="완료",N304="A/S"),1E+10,0)+N(I304)+ROW()/1E+4)</f>
        <v/>
      </c>
      <c r="U304">
        <f>IF(OR(찾기!$B$3="",A304=""),"",IF(ISNUMBER(SEARCH(TRIM(찾기!$B$3),S304)),ROW(),""))</f>
        <v/>
      </c>
    </row>
    <row r="305">
      <c r="A305" s="19">
        <f>IF(COUNTA(B305:G305,L305:P305)=0,"",ROW()-5)</f>
        <v/>
      </c>
      <c r="B305" s="20" t="n">
        <v>46219</v>
      </c>
      <c r="C305" s="21" t="inlineStr">
        <is>
          <t>권보람</t>
        </is>
      </c>
      <c r="D305" s="21" t="inlineStr">
        <is>
          <t>010-5911-2075</t>
        </is>
      </c>
      <c r="E305" s="21" t="inlineStr">
        <is>
          <t>보람동 숲길마을 3단지 105동</t>
        </is>
      </c>
      <c r="F305" s="21" t="inlineStr">
        <is>
          <t>창호</t>
        </is>
      </c>
      <c r="G305" s="22" t="n">
        <v>6170000</v>
      </c>
      <c r="H305" s="23">
        <f>IF(A305="","",SUMIFS(입금_금액,입금_번호,A305,입금_확인,""))</f>
        <v/>
      </c>
      <c r="I305" s="24">
        <f>IF(OR(A305="",NOT(ISNUMBER(G305)),N305="취소"),"",G305-H305)</f>
        <v/>
      </c>
      <c r="J305" s="23">
        <f>IF(A305="","",SUMIFS(지출_금액,지출_번호,A305,지출_확인,""))</f>
        <v/>
      </c>
      <c r="K305" s="23">
        <f>IF(OR(A305="",NOT(ISNUMBER(G305)),J305=0),"",G305-J305)</f>
        <v/>
      </c>
      <c r="L305" s="20" t="n">
        <v>46243</v>
      </c>
      <c r="M305" s="20" t="n">
        <v>46248</v>
      </c>
      <c r="N305" s="21" t="inlineStr">
        <is>
          <t>완료</t>
        </is>
      </c>
      <c r="O305" s="21" t="inlineStr">
        <is>
          <t>박 팀장</t>
        </is>
      </c>
      <c r="P305" s="21" t="inlineStr">
        <is>
          <t>엘리베이터 예약 필요</t>
        </is>
      </c>
      <c r="Q305" s="25">
        <f>IF(A305="","",IF(AND(C305="",E305=""),"고객이나 현장을 적어 주세요",IF(NOT(ISNUMBER(B305)),"접수일을 확인하세요",IF(AND(D305&lt;&gt;"",OR(LEN(D305)&lt;12,LEN(D305)&gt;13,ISERROR(--SUBSTITUTE(D305,"-","")),LEN(SUBSTITUTE(D305,"-",""))&lt;9)),"연락처를 010-0000-0000으로",IF(AND(G305&lt;&gt;"",OR(NOT(ISNUMBER(G305)),N(G305)&lt;0)),"계약 금액을 숫자로",IF(ISNA(MATCH(N305,목록_지금상태,0)),"상태를 목록에서 골라 주세요",IF(AND(OR(N305="계약",N305="공사 중",N305="완료",N305="A/S"),NOT(ISNUMBER(G305))),"계약 금액이 비었어요",IF(AND(ISNUMBER(L305),ISNUMBER(M305),M305&lt;L305),"완공이 착공보다 빨라요",IF(AND(ISNUMBER(G305),H305&gt;G305),"받은 돈이 계약보다 많아요",IF(AND(D305&lt;&gt;"",COUNTIF($D$6:$D$505,D305)&gt;1,COUNTIFS($D$6:$D$505,D305,$E$6:$E$505,E305)&gt;1),"같은 현장이 또 있어요",""))))))))))</f>
        <v/>
      </c>
      <c r="S305">
        <f>IF(A305="","",C305&amp;" "&amp;D305&amp;" "&amp;SUBSTITUTE(D305,"-","")&amp;" "&amp;E305&amp;" "&amp;F305&amp;" "&amp;P305)</f>
        <v/>
      </c>
      <c r="T305">
        <f>IF(OR(A305="",Q305&lt;&gt;"",I305="",N305="상담",N305="견적 보냄",N305="취소"),-1,IF(OR(N305="완료",N305="A/S"),1E+10,0)+N(I305)+ROW()/1E+4)</f>
        <v/>
      </c>
      <c r="U305">
        <f>IF(OR(찾기!$B$3="",A305=""),"",IF(ISNUMBER(SEARCH(TRIM(찾기!$B$3),S305)),ROW(),""))</f>
        <v/>
      </c>
    </row>
    <row r="306">
      <c r="A306" s="19">
        <f>IF(COUNTA(B306:G306,L306:P306)=0,"",ROW()-5)</f>
        <v/>
      </c>
      <c r="B306" s="20" t="n">
        <v>46221</v>
      </c>
      <c r="C306" s="21" t="inlineStr">
        <is>
          <t>홍서현</t>
        </is>
      </c>
      <c r="D306" s="21" t="inlineStr">
        <is>
          <t>010-3696-0502</t>
        </is>
      </c>
      <c r="E306" s="21" t="inlineStr">
        <is>
          <t>보람동 한빛아파트 105동</t>
        </is>
      </c>
      <c r="F306" s="21" t="inlineStr">
        <is>
          <t>욕실</t>
        </is>
      </c>
      <c r="G306" s="22" t="n"/>
      <c r="H306" s="23">
        <f>IF(A306="","",SUMIFS(입금_금액,입금_번호,A306,입금_확인,""))</f>
        <v/>
      </c>
      <c r="I306" s="24">
        <f>IF(OR(A306="",NOT(ISNUMBER(G306)),N306="취소"),"",G306-H306)</f>
        <v/>
      </c>
      <c r="J306" s="23">
        <f>IF(A306="","",SUMIFS(지출_금액,지출_번호,A306,지출_확인,""))</f>
        <v/>
      </c>
      <c r="K306" s="23">
        <f>IF(OR(A306="",NOT(ISNUMBER(G306)),J306=0),"",G306-J306)</f>
        <v/>
      </c>
      <c r="L306" s="20" t="n"/>
      <c r="M306" s="20" t="n"/>
      <c r="N306" s="21" t="inlineStr">
        <is>
          <t>취소</t>
        </is>
      </c>
      <c r="O306" s="21" t="inlineStr">
        <is>
          <t>대표</t>
        </is>
      </c>
      <c r="P306" s="21" t="inlineStr">
        <is>
          <t>재방문 손님</t>
        </is>
      </c>
      <c r="Q306" s="25">
        <f>IF(A306="","",IF(AND(C306="",E306=""),"고객이나 현장을 적어 주세요",IF(NOT(ISNUMBER(B306)),"접수일을 확인하세요",IF(AND(D306&lt;&gt;"",OR(LEN(D306)&lt;12,LEN(D306)&gt;13,ISERROR(--SUBSTITUTE(D306,"-","")),LEN(SUBSTITUTE(D306,"-",""))&lt;9)),"연락처를 010-0000-0000으로",IF(AND(G306&lt;&gt;"",OR(NOT(ISNUMBER(G306)),N(G306)&lt;0)),"계약 금액을 숫자로",IF(ISNA(MATCH(N306,목록_지금상태,0)),"상태를 목록에서 골라 주세요",IF(AND(OR(N306="계약",N306="공사 중",N306="완료",N306="A/S"),NOT(ISNUMBER(G306))),"계약 금액이 비었어요",IF(AND(ISNUMBER(L306),ISNUMBER(M306),M306&lt;L306),"완공이 착공보다 빨라요",IF(AND(ISNUMBER(G306),H306&gt;G306),"받은 돈이 계약보다 많아요",IF(AND(D306&lt;&gt;"",COUNTIF($D$6:$D$505,D306)&gt;1,COUNTIFS($D$6:$D$505,D306,$E$6:$E$505,E306)&gt;1),"같은 현장이 또 있어요",""))))))))))</f>
        <v/>
      </c>
      <c r="S306">
        <f>IF(A306="","",C306&amp;" "&amp;D306&amp;" "&amp;SUBSTITUTE(D306,"-","")&amp;" "&amp;E306&amp;" "&amp;F306&amp;" "&amp;P306)</f>
        <v/>
      </c>
      <c r="T306">
        <f>IF(OR(A306="",Q306&lt;&gt;"",I306="",N306="상담",N306="견적 보냄",N306="취소"),-1,IF(OR(N306="완료",N306="A/S"),1E+10,0)+N(I306)+ROW()/1E+4)</f>
        <v/>
      </c>
      <c r="U306">
        <f>IF(OR(찾기!$B$3="",A306=""),"",IF(ISNUMBER(SEARCH(TRIM(찾기!$B$3),S306)),ROW(),""))</f>
        <v/>
      </c>
    </row>
    <row r="307">
      <c r="A307" s="19">
        <f>IF(COUNTA(B307:G307,L307:P307)=0,"",ROW()-5)</f>
        <v/>
      </c>
      <c r="B307" s="20" t="n">
        <v>46222</v>
      </c>
      <c r="C307" s="21" t="inlineStr">
        <is>
          <t>신보람</t>
        </is>
      </c>
      <c r="D307" s="21" t="inlineStr">
        <is>
          <t>010-9918-1703</t>
        </is>
      </c>
      <c r="E307" s="21" t="inlineStr">
        <is>
          <t>한솔동 한빛아파트 108동</t>
        </is>
      </c>
      <c r="F307" s="21" t="inlineStr">
        <is>
          <t>주방</t>
        </is>
      </c>
      <c r="G307" s="22" t="n">
        <v>10370000</v>
      </c>
      <c r="H307" s="23">
        <f>IF(A307="","",SUMIFS(입금_금액,입금_번호,A307,입금_확인,""))</f>
        <v/>
      </c>
      <c r="I307" s="24">
        <f>IF(OR(A307="",NOT(ISNUMBER(G307)),N307="취소"),"",G307-H307)</f>
        <v/>
      </c>
      <c r="J307" s="23">
        <f>IF(A307="","",SUMIFS(지출_금액,지출_번호,A307,지출_확인,""))</f>
        <v/>
      </c>
      <c r="K307" s="23">
        <f>IF(OR(A307="",NOT(ISNUMBER(G307)),J307=0),"",G307-J307)</f>
        <v/>
      </c>
      <c r="L307" s="20" t="n">
        <v>46247</v>
      </c>
      <c r="M307" s="20" t="n">
        <v>46254</v>
      </c>
      <c r="N307" s="21" t="inlineStr">
        <is>
          <t>완료</t>
        </is>
      </c>
      <c r="O307" s="21" t="inlineStr">
        <is>
          <t>박 팀장</t>
        </is>
      </c>
      <c r="P307" s="21" t="inlineStr">
        <is>
          <t>지인 소개</t>
        </is>
      </c>
      <c r="Q307" s="25">
        <f>IF(A307="","",IF(AND(C307="",E307=""),"고객이나 현장을 적어 주세요",IF(NOT(ISNUMBER(B307)),"접수일을 확인하세요",IF(AND(D307&lt;&gt;"",OR(LEN(D307)&lt;12,LEN(D307)&gt;13,ISERROR(--SUBSTITUTE(D307,"-","")),LEN(SUBSTITUTE(D307,"-",""))&lt;9)),"연락처를 010-0000-0000으로",IF(AND(G307&lt;&gt;"",OR(NOT(ISNUMBER(G307)),N(G307)&lt;0)),"계약 금액을 숫자로",IF(ISNA(MATCH(N307,목록_지금상태,0)),"상태를 목록에서 골라 주세요",IF(AND(OR(N307="계약",N307="공사 중",N307="완료",N307="A/S"),NOT(ISNUMBER(G307))),"계약 금액이 비었어요",IF(AND(ISNUMBER(L307),ISNUMBER(M307),M307&lt;L307),"완공이 착공보다 빨라요",IF(AND(ISNUMBER(G307),H307&gt;G307),"받은 돈이 계약보다 많아요",IF(AND(D307&lt;&gt;"",COUNTIF($D$6:$D$505,D307)&gt;1,COUNTIFS($D$6:$D$505,D307,$E$6:$E$505,E307)&gt;1),"같은 현장이 또 있어요",""))))))))))</f>
        <v/>
      </c>
      <c r="S307">
        <f>IF(A307="","",C307&amp;" "&amp;D307&amp;" "&amp;SUBSTITUTE(D307,"-","")&amp;" "&amp;E307&amp;" "&amp;F307&amp;" "&amp;P307)</f>
        <v/>
      </c>
      <c r="T307">
        <f>IF(OR(A307="",Q307&lt;&gt;"",I307="",N307="상담",N307="견적 보냄",N307="취소"),-1,IF(OR(N307="완료",N307="A/S"),1E+10,0)+N(I307)+ROW()/1E+4)</f>
        <v/>
      </c>
      <c r="U307">
        <f>IF(OR(찾기!$B$3="",A307=""),"",IF(ISNUMBER(SEARCH(TRIM(찾기!$B$3),S307)),ROW(),""))</f>
        <v/>
      </c>
    </row>
    <row r="308">
      <c r="A308" s="19">
        <f>IF(COUNTA(B308:G308,L308:P308)=0,"",ROW()-5)</f>
        <v/>
      </c>
      <c r="B308" s="20" t="n">
        <v>46223</v>
      </c>
      <c r="C308" s="21" t="inlineStr">
        <is>
          <t>황유진</t>
        </is>
      </c>
      <c r="D308" s="21" t="inlineStr">
        <is>
          <t>010-2278-0996</t>
        </is>
      </c>
      <c r="E308" s="21" t="inlineStr">
        <is>
          <t>보람동 단독주택</t>
        </is>
      </c>
      <c r="F308" s="21" t="inlineStr">
        <is>
          <t>주방</t>
        </is>
      </c>
      <c r="G308" s="22" t="n"/>
      <c r="H308" s="23">
        <f>IF(A308="","",SUMIFS(입금_금액,입금_번호,A308,입금_확인,""))</f>
        <v/>
      </c>
      <c r="I308" s="24">
        <f>IF(OR(A308="",NOT(ISNUMBER(G308)),N308="취소"),"",G308-H308)</f>
        <v/>
      </c>
      <c r="J308" s="23">
        <f>IF(A308="","",SUMIFS(지출_금액,지출_번호,A308,지출_확인,""))</f>
        <v/>
      </c>
      <c r="K308" s="23">
        <f>IF(OR(A308="",NOT(ISNUMBER(G308)),J308=0),"",G308-J308)</f>
        <v/>
      </c>
      <c r="L308" s="20" t="n"/>
      <c r="M308" s="20" t="n"/>
      <c r="N308" s="21" t="inlineStr">
        <is>
          <t>취소</t>
        </is>
      </c>
      <c r="O308" s="21" t="inlineStr">
        <is>
          <t>박 팀장</t>
        </is>
      </c>
      <c r="P308" s="21" t="n"/>
      <c r="Q308" s="25">
        <f>IF(A308="","",IF(AND(C308="",E308=""),"고객이나 현장을 적어 주세요",IF(NOT(ISNUMBER(B308)),"접수일을 확인하세요",IF(AND(D308&lt;&gt;"",OR(LEN(D308)&lt;12,LEN(D308)&gt;13,ISERROR(--SUBSTITUTE(D308,"-","")),LEN(SUBSTITUTE(D308,"-",""))&lt;9)),"연락처를 010-0000-0000으로",IF(AND(G308&lt;&gt;"",OR(NOT(ISNUMBER(G308)),N(G308)&lt;0)),"계약 금액을 숫자로",IF(ISNA(MATCH(N308,목록_지금상태,0)),"상태를 목록에서 골라 주세요",IF(AND(OR(N308="계약",N308="공사 중",N308="완료",N308="A/S"),NOT(ISNUMBER(G308))),"계약 금액이 비었어요",IF(AND(ISNUMBER(L308),ISNUMBER(M308),M308&lt;L308),"완공이 착공보다 빨라요",IF(AND(ISNUMBER(G308),H308&gt;G308),"받은 돈이 계약보다 많아요",IF(AND(D308&lt;&gt;"",COUNTIF($D$6:$D$505,D308)&gt;1,COUNTIFS($D$6:$D$505,D308,$E$6:$E$505,E308)&gt;1),"같은 현장이 또 있어요",""))))))))))</f>
        <v/>
      </c>
      <c r="S308">
        <f>IF(A308="","",C308&amp;" "&amp;D308&amp;" "&amp;SUBSTITUTE(D308,"-","")&amp;" "&amp;E308&amp;" "&amp;F308&amp;" "&amp;P308)</f>
        <v/>
      </c>
      <c r="T308">
        <f>IF(OR(A308="",Q308&lt;&gt;"",I308="",N308="상담",N308="견적 보냄",N308="취소"),-1,IF(OR(N308="완료",N308="A/S"),1E+10,0)+N(I308)+ROW()/1E+4)</f>
        <v/>
      </c>
      <c r="U308">
        <f>IF(OR(찾기!$B$3="",A308=""),"",IF(ISNUMBER(SEARCH(TRIM(찾기!$B$3),S308)),ROW(),""))</f>
        <v/>
      </c>
    </row>
    <row r="309">
      <c r="A309" s="19">
        <f>IF(COUNTA(B309:G309,L309:P309)=0,"",ROW()-5)</f>
        <v/>
      </c>
      <c r="B309" s="20" t="n">
        <v>46224</v>
      </c>
      <c r="C309" s="21" t="inlineStr">
        <is>
          <t>정현우</t>
        </is>
      </c>
      <c r="D309" s="21" t="inlineStr">
        <is>
          <t>010-5249-3523</t>
        </is>
      </c>
      <c r="E309" s="21" t="inlineStr">
        <is>
          <t>새롬동 단독주택</t>
        </is>
      </c>
      <c r="F309" s="21" t="inlineStr">
        <is>
          <t>욕실</t>
        </is>
      </c>
      <c r="G309" s="22" t="n">
        <v>4060000</v>
      </c>
      <c r="H309" s="23">
        <f>IF(A309="","",SUMIFS(입금_금액,입금_번호,A309,입금_확인,""))</f>
        <v/>
      </c>
      <c r="I309" s="24">
        <f>IF(OR(A309="",NOT(ISNUMBER(G309)),N309="취소"),"",G309-H309)</f>
        <v/>
      </c>
      <c r="J309" s="23">
        <f>IF(A309="","",SUMIFS(지출_금액,지출_번호,A309,지출_확인,""))</f>
        <v/>
      </c>
      <c r="K309" s="23">
        <f>IF(OR(A309="",NOT(ISNUMBER(G309)),J309=0),"",G309-J309)</f>
        <v/>
      </c>
      <c r="L309" s="20" t="n">
        <v>46249</v>
      </c>
      <c r="M309" s="20" t="n">
        <v>46257</v>
      </c>
      <c r="N309" s="21" t="inlineStr">
        <is>
          <t>완료</t>
        </is>
      </c>
      <c r="O309" s="21" t="inlineStr">
        <is>
          <t>김 실장</t>
        </is>
      </c>
      <c r="P309" s="21" t="inlineStr">
        <is>
          <t>주차 어려움</t>
        </is>
      </c>
      <c r="Q309" s="25">
        <f>IF(A309="","",IF(AND(C309="",E309=""),"고객이나 현장을 적어 주세요",IF(NOT(ISNUMBER(B309)),"접수일을 확인하세요",IF(AND(D309&lt;&gt;"",OR(LEN(D309)&lt;12,LEN(D309)&gt;13,ISERROR(--SUBSTITUTE(D309,"-","")),LEN(SUBSTITUTE(D309,"-",""))&lt;9)),"연락처를 010-0000-0000으로",IF(AND(G309&lt;&gt;"",OR(NOT(ISNUMBER(G309)),N(G309)&lt;0)),"계약 금액을 숫자로",IF(ISNA(MATCH(N309,목록_지금상태,0)),"상태를 목록에서 골라 주세요",IF(AND(OR(N309="계약",N309="공사 중",N309="완료",N309="A/S"),NOT(ISNUMBER(G309))),"계약 금액이 비었어요",IF(AND(ISNUMBER(L309),ISNUMBER(M309),M309&lt;L309),"완공이 착공보다 빨라요",IF(AND(ISNUMBER(G309),H309&gt;G309),"받은 돈이 계약보다 많아요",IF(AND(D309&lt;&gt;"",COUNTIF($D$6:$D$505,D309)&gt;1,COUNTIFS($D$6:$D$505,D309,$E$6:$E$505,E309)&gt;1),"같은 현장이 또 있어요",""))))))))))</f>
        <v/>
      </c>
      <c r="S309">
        <f>IF(A309="","",C309&amp;" "&amp;D309&amp;" "&amp;SUBSTITUTE(D309,"-","")&amp;" "&amp;E309&amp;" "&amp;F309&amp;" "&amp;P309)</f>
        <v/>
      </c>
      <c r="T309">
        <f>IF(OR(A309="",Q309&lt;&gt;"",I309="",N309="상담",N309="견적 보냄",N309="취소"),-1,IF(OR(N309="완료",N309="A/S"),1E+10,0)+N(I309)+ROW()/1E+4)</f>
        <v/>
      </c>
      <c r="U309">
        <f>IF(OR(찾기!$B$3="",A309=""),"",IF(ISNUMBER(SEARCH(TRIM(찾기!$B$3),S309)),ROW(),""))</f>
        <v/>
      </c>
    </row>
    <row r="310">
      <c r="A310" s="19">
        <f>IF(COUNTA(B310:G310,L310:P310)=0,"",ROW()-5)</f>
        <v/>
      </c>
      <c r="B310" s="20" t="n">
        <v>46225</v>
      </c>
      <c r="C310" s="21" t="inlineStr">
        <is>
          <t>오지훈</t>
        </is>
      </c>
      <c r="D310" s="21" t="inlineStr">
        <is>
          <t>010-8126-9731</t>
        </is>
      </c>
      <c r="E310" s="21" t="inlineStr">
        <is>
          <t>새롬동 강변힐 2차 101동</t>
        </is>
      </c>
      <c r="F310" s="21" t="inlineStr">
        <is>
          <t>욕실</t>
        </is>
      </c>
      <c r="G310" s="22" t="n"/>
      <c r="H310" s="23">
        <f>IF(A310="","",SUMIFS(입금_금액,입금_번호,A310,입금_확인,""))</f>
        <v/>
      </c>
      <c r="I310" s="24">
        <f>IF(OR(A310="",NOT(ISNUMBER(G310)),N310="취소"),"",G310-H310)</f>
        <v/>
      </c>
      <c r="J310" s="23">
        <f>IF(A310="","",SUMIFS(지출_금액,지출_번호,A310,지출_확인,""))</f>
        <v/>
      </c>
      <c r="K310" s="23">
        <f>IF(OR(A310="",NOT(ISNUMBER(G310)),J310=0),"",G310-J310)</f>
        <v/>
      </c>
      <c r="L310" s="20" t="n"/>
      <c r="M310" s="20" t="n"/>
      <c r="N310" s="21" t="inlineStr">
        <is>
          <t>상담</t>
        </is>
      </c>
      <c r="O310" s="21" t="inlineStr">
        <is>
          <t>김 실장</t>
        </is>
      </c>
      <c r="P310" s="21" t="n"/>
      <c r="Q310" s="25">
        <f>IF(A310="","",IF(AND(C310="",E310=""),"고객이나 현장을 적어 주세요",IF(NOT(ISNUMBER(B310)),"접수일을 확인하세요",IF(AND(D310&lt;&gt;"",OR(LEN(D310)&lt;12,LEN(D310)&gt;13,ISERROR(--SUBSTITUTE(D310,"-","")),LEN(SUBSTITUTE(D310,"-",""))&lt;9)),"연락처를 010-0000-0000으로",IF(AND(G310&lt;&gt;"",OR(NOT(ISNUMBER(G310)),N(G310)&lt;0)),"계약 금액을 숫자로",IF(ISNA(MATCH(N310,목록_지금상태,0)),"상태를 목록에서 골라 주세요",IF(AND(OR(N310="계약",N310="공사 중",N310="완료",N310="A/S"),NOT(ISNUMBER(G310))),"계약 금액이 비었어요",IF(AND(ISNUMBER(L310),ISNUMBER(M310),M310&lt;L310),"완공이 착공보다 빨라요",IF(AND(ISNUMBER(G310),H310&gt;G310),"받은 돈이 계약보다 많아요",IF(AND(D310&lt;&gt;"",COUNTIF($D$6:$D$505,D310)&gt;1,COUNTIFS($D$6:$D$505,D310,$E$6:$E$505,E310)&gt;1),"같은 현장이 또 있어요",""))))))))))</f>
        <v/>
      </c>
      <c r="S310">
        <f>IF(A310="","",C310&amp;" "&amp;D310&amp;" "&amp;SUBSTITUTE(D310,"-","")&amp;" "&amp;E310&amp;" "&amp;F310&amp;" "&amp;P310)</f>
        <v/>
      </c>
      <c r="T310">
        <f>IF(OR(A310="",Q310&lt;&gt;"",I310="",N310="상담",N310="견적 보냄",N310="취소"),-1,IF(OR(N310="완료",N310="A/S"),1E+10,0)+N(I310)+ROW()/1E+4)</f>
        <v/>
      </c>
      <c r="U310">
        <f>IF(OR(찾기!$B$3="",A310=""),"",IF(ISNUMBER(SEARCH(TRIM(찾기!$B$3),S310)),ROW(),""))</f>
        <v/>
      </c>
    </row>
    <row r="311">
      <c r="A311" s="19">
        <f>IF(COUNTA(B311:G311,L311:P311)=0,"",ROW()-5)</f>
        <v/>
      </c>
      <c r="B311" s="20" t="n">
        <v>46226</v>
      </c>
      <c r="C311" s="21" t="inlineStr">
        <is>
          <t>권정민</t>
        </is>
      </c>
      <c r="D311" s="21" t="inlineStr">
        <is>
          <t>010-7899-6827</t>
        </is>
      </c>
      <c r="E311" s="21" t="inlineStr">
        <is>
          <t>도담동 숲길마을 3단지 109동</t>
        </is>
      </c>
      <c r="F311" s="21" t="inlineStr">
        <is>
          <t>도배·장판</t>
        </is>
      </c>
      <c r="G311" s="22" t="n">
        <v>3370000</v>
      </c>
      <c r="H311" s="23">
        <f>IF(A311="","",SUMIFS(입금_금액,입금_번호,A311,입금_확인,""))</f>
        <v/>
      </c>
      <c r="I311" s="24">
        <f>IF(OR(A311="",NOT(ISNUMBER(G311)),N311="취소"),"",G311-H311)</f>
        <v/>
      </c>
      <c r="J311" s="23">
        <f>IF(A311="","",SUMIFS(지출_금액,지출_번호,A311,지출_확인,""))</f>
        <v/>
      </c>
      <c r="K311" s="23">
        <f>IF(OR(A311="",NOT(ISNUMBER(G311)),J311=0),"",G311-J311)</f>
        <v/>
      </c>
      <c r="L311" s="20" t="n">
        <v>46254</v>
      </c>
      <c r="M311" s="20" t="n">
        <v>46258</v>
      </c>
      <c r="N311" s="21" t="inlineStr">
        <is>
          <t>완료</t>
        </is>
      </c>
      <c r="O311" s="21" t="inlineStr">
        <is>
          <t>김 실장</t>
        </is>
      </c>
      <c r="P311" s="21" t="inlineStr">
        <is>
          <t>지인 소개</t>
        </is>
      </c>
      <c r="Q311" s="25">
        <f>IF(A311="","",IF(AND(C311="",E311=""),"고객이나 현장을 적어 주세요",IF(NOT(ISNUMBER(B311)),"접수일을 확인하세요",IF(AND(D311&lt;&gt;"",OR(LEN(D311)&lt;12,LEN(D311)&gt;13,ISERROR(--SUBSTITUTE(D311,"-","")),LEN(SUBSTITUTE(D311,"-",""))&lt;9)),"연락처를 010-0000-0000으로",IF(AND(G311&lt;&gt;"",OR(NOT(ISNUMBER(G311)),N(G311)&lt;0)),"계약 금액을 숫자로",IF(ISNA(MATCH(N311,목록_지금상태,0)),"상태를 목록에서 골라 주세요",IF(AND(OR(N311="계약",N311="공사 중",N311="완료",N311="A/S"),NOT(ISNUMBER(G311))),"계약 금액이 비었어요",IF(AND(ISNUMBER(L311),ISNUMBER(M311),M311&lt;L311),"완공이 착공보다 빨라요",IF(AND(ISNUMBER(G311),H311&gt;G311),"받은 돈이 계약보다 많아요",IF(AND(D311&lt;&gt;"",COUNTIF($D$6:$D$505,D311)&gt;1,COUNTIFS($D$6:$D$505,D311,$E$6:$E$505,E311)&gt;1),"같은 현장이 또 있어요",""))))))))))</f>
        <v/>
      </c>
      <c r="S311">
        <f>IF(A311="","",C311&amp;" "&amp;D311&amp;" "&amp;SUBSTITUTE(D311,"-","")&amp;" "&amp;E311&amp;" "&amp;F311&amp;" "&amp;P311)</f>
        <v/>
      </c>
      <c r="T311">
        <f>IF(OR(A311="",Q311&lt;&gt;"",I311="",N311="상담",N311="견적 보냄",N311="취소"),-1,IF(OR(N311="완료",N311="A/S"),1E+10,0)+N(I311)+ROW()/1E+4)</f>
        <v/>
      </c>
      <c r="U311">
        <f>IF(OR(찾기!$B$3="",A311=""),"",IF(ISNUMBER(SEARCH(TRIM(찾기!$B$3),S311)),ROW(),""))</f>
        <v/>
      </c>
    </row>
    <row r="312">
      <c r="A312" s="19">
        <f>IF(COUNTA(B312:G312,L312:P312)=0,"",ROW()-5)</f>
        <v/>
      </c>
      <c r="B312" s="20" t="n">
        <v>46230</v>
      </c>
      <c r="C312" s="21" t="inlineStr">
        <is>
          <t>홍태호</t>
        </is>
      </c>
      <c r="D312" s="21" t="inlineStr">
        <is>
          <t>010-5961-7440</t>
        </is>
      </c>
      <c r="E312" s="21" t="inlineStr">
        <is>
          <t>가람동 단독주택</t>
        </is>
      </c>
      <c r="F312" s="21" t="inlineStr">
        <is>
          <t>주방</t>
        </is>
      </c>
      <c r="G312" s="22" t="n">
        <v>7200000</v>
      </c>
      <c r="H312" s="23">
        <f>IF(A312="","",SUMIFS(입금_금액,입금_번호,A312,입금_확인,""))</f>
        <v/>
      </c>
      <c r="I312" s="24">
        <f>IF(OR(A312="",NOT(ISNUMBER(G312)),N312="취소"),"",G312-H312)</f>
        <v/>
      </c>
      <c r="J312" s="23">
        <f>IF(A312="","",SUMIFS(지출_금액,지출_번호,A312,지출_확인,""))</f>
        <v/>
      </c>
      <c r="K312" s="23">
        <f>IF(OR(A312="",NOT(ISNUMBER(G312)),J312=0),"",G312-J312)</f>
        <v/>
      </c>
      <c r="L312" s="20" t="n">
        <v>46244</v>
      </c>
      <c r="M312" s="20" t="n">
        <v>46254</v>
      </c>
      <c r="N312" s="21" t="inlineStr">
        <is>
          <t>완료</t>
        </is>
      </c>
      <c r="O312" s="21" t="inlineStr">
        <is>
          <t>김 실장</t>
        </is>
      </c>
      <c r="P312" s="21" t="inlineStr">
        <is>
          <t>오전 공사만 가능</t>
        </is>
      </c>
      <c r="Q312" s="25">
        <f>IF(A312="","",IF(AND(C312="",E312=""),"고객이나 현장을 적어 주세요",IF(NOT(ISNUMBER(B312)),"접수일을 확인하세요",IF(AND(D312&lt;&gt;"",OR(LEN(D312)&lt;12,LEN(D312)&gt;13,ISERROR(--SUBSTITUTE(D312,"-","")),LEN(SUBSTITUTE(D312,"-",""))&lt;9)),"연락처를 010-0000-0000으로",IF(AND(G312&lt;&gt;"",OR(NOT(ISNUMBER(G312)),N(G312)&lt;0)),"계약 금액을 숫자로",IF(ISNA(MATCH(N312,목록_지금상태,0)),"상태를 목록에서 골라 주세요",IF(AND(OR(N312="계약",N312="공사 중",N312="완료",N312="A/S"),NOT(ISNUMBER(G312))),"계약 금액이 비었어요",IF(AND(ISNUMBER(L312),ISNUMBER(M312),M312&lt;L312),"완공이 착공보다 빨라요",IF(AND(ISNUMBER(G312),H312&gt;G312),"받은 돈이 계약보다 많아요",IF(AND(D312&lt;&gt;"",COUNTIF($D$6:$D$505,D312)&gt;1,COUNTIFS($D$6:$D$505,D312,$E$6:$E$505,E312)&gt;1),"같은 현장이 또 있어요",""))))))))))</f>
        <v/>
      </c>
      <c r="S312">
        <f>IF(A312="","",C312&amp;" "&amp;D312&amp;" "&amp;SUBSTITUTE(D312,"-","")&amp;" "&amp;E312&amp;" "&amp;F312&amp;" "&amp;P312)</f>
        <v/>
      </c>
      <c r="T312">
        <f>IF(OR(A312="",Q312&lt;&gt;"",I312="",N312="상담",N312="견적 보냄",N312="취소"),-1,IF(OR(N312="완료",N312="A/S"),1E+10,0)+N(I312)+ROW()/1E+4)</f>
        <v/>
      </c>
      <c r="U312">
        <f>IF(OR(찾기!$B$3="",A312=""),"",IF(ISNUMBER(SEARCH(TRIM(찾기!$B$3),S312)),ROW(),""))</f>
        <v/>
      </c>
    </row>
    <row r="313">
      <c r="A313" s="19">
        <f>IF(COUNTA(B313:G313,L313:P313)=0,"",ROW()-5)</f>
        <v/>
      </c>
      <c r="B313" s="20" t="n">
        <v>46231</v>
      </c>
      <c r="C313" s="21" t="inlineStr">
        <is>
          <t>윤서현</t>
        </is>
      </c>
      <c r="D313" s="21" t="inlineStr">
        <is>
          <t>010-6272-9164</t>
        </is>
      </c>
      <c r="E313" s="21" t="inlineStr">
        <is>
          <t>한솔동 푸른마을 5단지 113동</t>
        </is>
      </c>
      <c r="F313" s="21" t="inlineStr">
        <is>
          <t>주방</t>
        </is>
      </c>
      <c r="G313" s="22" t="n">
        <v>10300000</v>
      </c>
      <c r="H313" s="23">
        <f>IF(A313="","",SUMIFS(입금_금액,입금_번호,A313,입금_확인,""))</f>
        <v/>
      </c>
      <c r="I313" s="24">
        <f>IF(OR(A313="",NOT(ISNUMBER(G313)),N313="취소"),"",G313-H313)</f>
        <v/>
      </c>
      <c r="J313" s="23">
        <f>IF(A313="","",SUMIFS(지출_금액,지출_번호,A313,지출_확인,""))</f>
        <v/>
      </c>
      <c r="K313" s="23">
        <f>IF(OR(A313="",NOT(ISNUMBER(G313)),J313=0),"",G313-J313)</f>
        <v/>
      </c>
      <c r="L313" s="20" t="n">
        <v>46254</v>
      </c>
      <c r="M313" s="20" t="n">
        <v>46261</v>
      </c>
      <c r="N313" s="21" t="inlineStr">
        <is>
          <t>완료</t>
        </is>
      </c>
      <c r="O313" s="21" t="inlineStr">
        <is>
          <t>대표</t>
        </is>
      </c>
      <c r="P313" s="21" t="inlineStr">
        <is>
          <t>재방문 손님</t>
        </is>
      </c>
      <c r="Q313" s="25">
        <f>IF(A313="","",IF(AND(C313="",E313=""),"고객이나 현장을 적어 주세요",IF(NOT(ISNUMBER(B313)),"접수일을 확인하세요",IF(AND(D313&lt;&gt;"",OR(LEN(D313)&lt;12,LEN(D313)&gt;13,ISERROR(--SUBSTITUTE(D313,"-","")),LEN(SUBSTITUTE(D313,"-",""))&lt;9)),"연락처를 010-0000-0000으로",IF(AND(G313&lt;&gt;"",OR(NOT(ISNUMBER(G313)),N(G313)&lt;0)),"계약 금액을 숫자로",IF(ISNA(MATCH(N313,목록_지금상태,0)),"상태를 목록에서 골라 주세요",IF(AND(OR(N313="계약",N313="공사 중",N313="완료",N313="A/S"),NOT(ISNUMBER(G313))),"계약 금액이 비었어요",IF(AND(ISNUMBER(L313),ISNUMBER(M313),M313&lt;L313),"완공이 착공보다 빨라요",IF(AND(ISNUMBER(G313),H313&gt;G313),"받은 돈이 계약보다 많아요",IF(AND(D313&lt;&gt;"",COUNTIF($D$6:$D$505,D313)&gt;1,COUNTIFS($D$6:$D$505,D313,$E$6:$E$505,E313)&gt;1),"같은 현장이 또 있어요",""))))))))))</f>
        <v/>
      </c>
      <c r="S313">
        <f>IF(A313="","",C313&amp;" "&amp;D313&amp;" "&amp;SUBSTITUTE(D313,"-","")&amp;" "&amp;E313&amp;" "&amp;F313&amp;" "&amp;P313)</f>
        <v/>
      </c>
      <c r="T313">
        <f>IF(OR(A313="",Q313&lt;&gt;"",I313="",N313="상담",N313="견적 보냄",N313="취소"),-1,IF(OR(N313="완료",N313="A/S"),1E+10,0)+N(I313)+ROW()/1E+4)</f>
        <v/>
      </c>
      <c r="U313">
        <f>IF(OR(찾기!$B$3="",A313=""),"",IF(ISNUMBER(SEARCH(TRIM(찾기!$B$3),S313)),ROW(),""))</f>
        <v/>
      </c>
    </row>
    <row r="314">
      <c r="A314" s="19">
        <f>IF(COUNTA(B314:G314,L314:P314)=0,"",ROW()-5)</f>
        <v/>
      </c>
      <c r="B314" s="20" t="n">
        <v>46232</v>
      </c>
      <c r="C314" s="21" t="inlineStr">
        <is>
          <t>강혜원</t>
        </is>
      </c>
      <c r="D314" s="21" t="inlineStr">
        <is>
          <t>010-4602-4507</t>
        </is>
      </c>
      <c r="E314" s="21" t="inlineStr">
        <is>
          <t>도담동 솔내아파트 105동</t>
        </is>
      </c>
      <c r="F314" s="21" t="inlineStr">
        <is>
          <t>도배·장판</t>
        </is>
      </c>
      <c r="G314" s="22" t="n">
        <v>3970000</v>
      </c>
      <c r="H314" s="23">
        <f>IF(A314="","",SUMIFS(입금_금액,입금_번호,A314,입금_확인,""))</f>
        <v/>
      </c>
      <c r="I314" s="24">
        <f>IF(OR(A314="",NOT(ISNUMBER(G314)),N314="취소"),"",G314-H314)</f>
        <v/>
      </c>
      <c r="J314" s="23">
        <f>IF(A314="","",SUMIFS(지출_금액,지출_번호,A314,지출_확인,""))</f>
        <v/>
      </c>
      <c r="K314" s="23">
        <f>IF(OR(A314="",NOT(ISNUMBER(G314)),J314=0),"",G314-J314)</f>
        <v/>
      </c>
      <c r="L314" s="20" t="n">
        <v>46262</v>
      </c>
      <c r="M314" s="20" t="n">
        <v>46265</v>
      </c>
      <c r="N314" s="21" t="inlineStr">
        <is>
          <t>완료</t>
        </is>
      </c>
      <c r="O314" s="21" t="inlineStr">
        <is>
          <t>박 팀장</t>
        </is>
      </c>
      <c r="P314" s="21" t="inlineStr">
        <is>
          <t>오전 공사만 가능</t>
        </is>
      </c>
      <c r="Q314" s="25">
        <f>IF(A314="","",IF(AND(C314="",E314=""),"고객이나 현장을 적어 주세요",IF(NOT(ISNUMBER(B314)),"접수일을 확인하세요",IF(AND(D314&lt;&gt;"",OR(LEN(D314)&lt;12,LEN(D314)&gt;13,ISERROR(--SUBSTITUTE(D314,"-","")),LEN(SUBSTITUTE(D314,"-",""))&lt;9)),"연락처를 010-0000-0000으로",IF(AND(G314&lt;&gt;"",OR(NOT(ISNUMBER(G314)),N(G314)&lt;0)),"계약 금액을 숫자로",IF(ISNA(MATCH(N314,목록_지금상태,0)),"상태를 목록에서 골라 주세요",IF(AND(OR(N314="계약",N314="공사 중",N314="완료",N314="A/S"),NOT(ISNUMBER(G314))),"계약 금액이 비었어요",IF(AND(ISNUMBER(L314),ISNUMBER(M314),M314&lt;L314),"완공이 착공보다 빨라요",IF(AND(ISNUMBER(G314),H314&gt;G314),"받은 돈이 계약보다 많아요",IF(AND(D314&lt;&gt;"",COUNTIF($D$6:$D$505,D314)&gt;1,COUNTIFS($D$6:$D$505,D314,$E$6:$E$505,E314)&gt;1),"같은 현장이 또 있어요",""))))))))))</f>
        <v/>
      </c>
      <c r="S314">
        <f>IF(A314="","",C314&amp;" "&amp;D314&amp;" "&amp;SUBSTITUTE(D314,"-","")&amp;" "&amp;E314&amp;" "&amp;F314&amp;" "&amp;P314)</f>
        <v/>
      </c>
      <c r="T314">
        <f>IF(OR(A314="",Q314&lt;&gt;"",I314="",N314="상담",N314="견적 보냄",N314="취소"),-1,IF(OR(N314="완료",N314="A/S"),1E+10,0)+N(I314)+ROW()/1E+4)</f>
        <v/>
      </c>
      <c r="U314">
        <f>IF(OR(찾기!$B$3="",A314=""),"",IF(ISNUMBER(SEARCH(TRIM(찾기!$B$3),S314)),ROW(),""))</f>
        <v/>
      </c>
    </row>
    <row r="315">
      <c r="A315" s="19">
        <f>IF(COUNTA(B315:G315,L315:P315)=0,"",ROW()-5)</f>
        <v/>
      </c>
      <c r="B315" s="20" t="n">
        <v>46235</v>
      </c>
      <c r="C315" s="21" t="inlineStr">
        <is>
          <t>강서현</t>
        </is>
      </c>
      <c r="D315" s="21" t="inlineStr">
        <is>
          <t>010-2727-9574</t>
        </is>
      </c>
      <c r="E315" s="21" t="inlineStr">
        <is>
          <t>보람동 단독주택</t>
        </is>
      </c>
      <c r="F315" s="21" t="inlineStr">
        <is>
          <t>도배·장판</t>
        </is>
      </c>
      <c r="G315" s="22" t="n"/>
      <c r="H315" s="23">
        <f>IF(A315="","",SUMIFS(입금_금액,입금_번호,A315,입금_확인,""))</f>
        <v/>
      </c>
      <c r="I315" s="24">
        <f>IF(OR(A315="",NOT(ISNUMBER(G315)),N315="취소"),"",G315-H315)</f>
        <v/>
      </c>
      <c r="J315" s="23">
        <f>IF(A315="","",SUMIFS(지출_금액,지출_번호,A315,지출_확인,""))</f>
        <v/>
      </c>
      <c r="K315" s="23">
        <f>IF(OR(A315="",NOT(ISNUMBER(G315)),J315=0),"",G315-J315)</f>
        <v/>
      </c>
      <c r="L315" s="20" t="n"/>
      <c r="M315" s="20" t="n"/>
      <c r="N315" s="21" t="inlineStr">
        <is>
          <t>취소</t>
        </is>
      </c>
      <c r="O315" s="21" t="inlineStr">
        <is>
          <t>김 실장</t>
        </is>
      </c>
      <c r="P315" s="21" t="n"/>
      <c r="Q315" s="25">
        <f>IF(A315="","",IF(AND(C315="",E315=""),"고객이나 현장을 적어 주세요",IF(NOT(ISNUMBER(B315)),"접수일을 확인하세요",IF(AND(D315&lt;&gt;"",OR(LEN(D315)&lt;12,LEN(D315)&gt;13,ISERROR(--SUBSTITUTE(D315,"-","")),LEN(SUBSTITUTE(D315,"-",""))&lt;9)),"연락처를 010-0000-0000으로",IF(AND(G315&lt;&gt;"",OR(NOT(ISNUMBER(G315)),N(G315)&lt;0)),"계약 금액을 숫자로",IF(ISNA(MATCH(N315,목록_지금상태,0)),"상태를 목록에서 골라 주세요",IF(AND(OR(N315="계약",N315="공사 중",N315="완료",N315="A/S"),NOT(ISNUMBER(G315))),"계약 금액이 비었어요",IF(AND(ISNUMBER(L315),ISNUMBER(M315),M315&lt;L315),"완공이 착공보다 빨라요",IF(AND(ISNUMBER(G315),H315&gt;G315),"받은 돈이 계약보다 많아요",IF(AND(D315&lt;&gt;"",COUNTIF($D$6:$D$505,D315)&gt;1,COUNTIFS($D$6:$D$505,D315,$E$6:$E$505,E315)&gt;1),"같은 현장이 또 있어요",""))))))))))</f>
        <v/>
      </c>
      <c r="S315">
        <f>IF(A315="","",C315&amp;" "&amp;D315&amp;" "&amp;SUBSTITUTE(D315,"-","")&amp;" "&amp;E315&amp;" "&amp;F315&amp;" "&amp;P315)</f>
        <v/>
      </c>
      <c r="T315">
        <f>IF(OR(A315="",Q315&lt;&gt;"",I315="",N315="상담",N315="견적 보냄",N315="취소"),-1,IF(OR(N315="완료",N315="A/S"),1E+10,0)+N(I315)+ROW()/1E+4)</f>
        <v/>
      </c>
      <c r="U315">
        <f>IF(OR(찾기!$B$3="",A315=""),"",IF(ISNUMBER(SEARCH(TRIM(찾기!$B$3),S315)),ROW(),""))</f>
        <v/>
      </c>
    </row>
    <row r="316">
      <c r="A316" s="19">
        <f>IF(COUNTA(B316:G316,L316:P316)=0,"",ROW()-5)</f>
        <v/>
      </c>
      <c r="B316" s="20" t="n">
        <v>46236</v>
      </c>
      <c r="C316" s="21" t="inlineStr">
        <is>
          <t>안수진</t>
        </is>
      </c>
      <c r="D316" s="21" t="inlineStr">
        <is>
          <t>010-4119-0196</t>
        </is>
      </c>
      <c r="E316" s="21" t="inlineStr">
        <is>
          <t>한솔동 한빛아파트 114동</t>
        </is>
      </c>
      <c r="F316" s="21" t="inlineStr">
        <is>
          <t>주방</t>
        </is>
      </c>
      <c r="G316" s="22" t="n">
        <v>10210000</v>
      </c>
      <c r="H316" s="23">
        <f>IF(A316="","",SUMIFS(입금_금액,입금_번호,A316,입금_확인,""))</f>
        <v/>
      </c>
      <c r="I316" s="24">
        <f>IF(OR(A316="",NOT(ISNUMBER(G316)),N316="취소"),"",G316-H316)</f>
        <v/>
      </c>
      <c r="J316" s="23">
        <f>IF(A316="","",SUMIFS(지출_금액,지출_번호,A316,지출_확인,""))</f>
        <v/>
      </c>
      <c r="K316" s="23">
        <f>IF(OR(A316="",NOT(ISNUMBER(G316)),J316=0),"",G316-J316)</f>
        <v/>
      </c>
      <c r="L316" s="20" t="n"/>
      <c r="M316" s="20" t="n"/>
      <c r="N316" s="21" t="inlineStr">
        <is>
          <t>견적 보냄</t>
        </is>
      </c>
      <c r="O316" s="21" t="inlineStr">
        <is>
          <t>김 실장</t>
        </is>
      </c>
      <c r="P316" s="21" t="inlineStr">
        <is>
          <t>재방문 손님</t>
        </is>
      </c>
      <c r="Q316" s="25">
        <f>IF(A316="","",IF(AND(C316="",E316=""),"고객이나 현장을 적어 주세요",IF(NOT(ISNUMBER(B316)),"접수일을 확인하세요",IF(AND(D316&lt;&gt;"",OR(LEN(D316)&lt;12,LEN(D316)&gt;13,ISERROR(--SUBSTITUTE(D316,"-","")),LEN(SUBSTITUTE(D316,"-",""))&lt;9)),"연락처를 010-0000-0000으로",IF(AND(G316&lt;&gt;"",OR(NOT(ISNUMBER(G316)),N(G316)&lt;0)),"계약 금액을 숫자로",IF(ISNA(MATCH(N316,목록_지금상태,0)),"상태를 목록에서 골라 주세요",IF(AND(OR(N316="계약",N316="공사 중",N316="완료",N316="A/S"),NOT(ISNUMBER(G316))),"계약 금액이 비었어요",IF(AND(ISNUMBER(L316),ISNUMBER(M316),M316&lt;L316),"완공이 착공보다 빨라요",IF(AND(ISNUMBER(G316),H316&gt;G316),"받은 돈이 계약보다 많아요",IF(AND(D316&lt;&gt;"",COUNTIF($D$6:$D$505,D316)&gt;1,COUNTIFS($D$6:$D$505,D316,$E$6:$E$505,E316)&gt;1),"같은 현장이 또 있어요",""))))))))))</f>
        <v/>
      </c>
      <c r="S316">
        <f>IF(A316="","",C316&amp;" "&amp;D316&amp;" "&amp;SUBSTITUTE(D316,"-","")&amp;" "&amp;E316&amp;" "&amp;F316&amp;" "&amp;P316)</f>
        <v/>
      </c>
      <c r="T316">
        <f>IF(OR(A316="",Q316&lt;&gt;"",I316="",N316="상담",N316="견적 보냄",N316="취소"),-1,IF(OR(N316="완료",N316="A/S"),1E+10,0)+N(I316)+ROW()/1E+4)</f>
        <v/>
      </c>
      <c r="U316">
        <f>IF(OR(찾기!$B$3="",A316=""),"",IF(ISNUMBER(SEARCH(TRIM(찾기!$B$3),S316)),ROW(),""))</f>
        <v/>
      </c>
    </row>
    <row r="317">
      <c r="A317" s="19">
        <f>IF(COUNTA(B317:G317,L317:P317)=0,"",ROW()-5)</f>
        <v/>
      </c>
      <c r="B317" s="20" t="n">
        <v>46237</v>
      </c>
      <c r="C317" s="21" t="inlineStr">
        <is>
          <t>임진영</t>
        </is>
      </c>
      <c r="D317" s="21" t="inlineStr">
        <is>
          <t>010-5943-8149</t>
        </is>
      </c>
      <c r="E317" s="21" t="inlineStr">
        <is>
          <t>한솔동 새봄빌라 106동</t>
        </is>
      </c>
      <c r="F317" s="21" t="inlineStr">
        <is>
          <t>부분 수리</t>
        </is>
      </c>
      <c r="G317" s="22" t="n">
        <v>590000</v>
      </c>
      <c r="H317" s="23">
        <f>IF(A317="","",SUMIFS(입금_금액,입금_번호,A317,입금_확인,""))</f>
        <v/>
      </c>
      <c r="I317" s="24">
        <f>IF(OR(A317="",NOT(ISNUMBER(G317)),N317="취소"),"",G317-H317)</f>
        <v/>
      </c>
      <c r="J317" s="23">
        <f>IF(A317="","",SUMIFS(지출_금액,지출_번호,A317,지출_확인,""))</f>
        <v/>
      </c>
      <c r="K317" s="23">
        <f>IF(OR(A317="",NOT(ISNUMBER(G317)),J317=0),"",G317-J317)</f>
        <v/>
      </c>
      <c r="L317" s="20" t="n">
        <v>46250</v>
      </c>
      <c r="M317" s="20" t="n">
        <v>46251</v>
      </c>
      <c r="N317" s="21" t="inlineStr">
        <is>
          <t>완료</t>
        </is>
      </c>
      <c r="O317" s="21" t="inlineStr">
        <is>
          <t>박 팀장</t>
        </is>
      </c>
      <c r="P317" s="21" t="n"/>
      <c r="Q317" s="25">
        <f>IF(A317="","",IF(AND(C317="",E317=""),"고객이나 현장을 적어 주세요",IF(NOT(ISNUMBER(B317)),"접수일을 확인하세요",IF(AND(D317&lt;&gt;"",OR(LEN(D317)&lt;12,LEN(D317)&gt;13,ISERROR(--SUBSTITUTE(D317,"-","")),LEN(SUBSTITUTE(D317,"-",""))&lt;9)),"연락처를 010-0000-0000으로",IF(AND(G317&lt;&gt;"",OR(NOT(ISNUMBER(G317)),N(G317)&lt;0)),"계약 금액을 숫자로",IF(ISNA(MATCH(N317,목록_지금상태,0)),"상태를 목록에서 골라 주세요",IF(AND(OR(N317="계약",N317="공사 중",N317="완료",N317="A/S"),NOT(ISNUMBER(G317))),"계약 금액이 비었어요",IF(AND(ISNUMBER(L317),ISNUMBER(M317),M317&lt;L317),"완공이 착공보다 빨라요",IF(AND(ISNUMBER(G317),H317&gt;G317),"받은 돈이 계약보다 많아요",IF(AND(D317&lt;&gt;"",COUNTIF($D$6:$D$505,D317)&gt;1,COUNTIFS($D$6:$D$505,D317,$E$6:$E$505,E317)&gt;1),"같은 현장이 또 있어요",""))))))))))</f>
        <v/>
      </c>
      <c r="S317">
        <f>IF(A317="","",C317&amp;" "&amp;D317&amp;" "&amp;SUBSTITUTE(D317,"-","")&amp;" "&amp;E317&amp;" "&amp;F317&amp;" "&amp;P317)</f>
        <v/>
      </c>
      <c r="T317">
        <f>IF(OR(A317="",Q317&lt;&gt;"",I317="",N317="상담",N317="견적 보냄",N317="취소"),-1,IF(OR(N317="완료",N317="A/S"),1E+10,0)+N(I317)+ROW()/1E+4)</f>
        <v/>
      </c>
      <c r="U317">
        <f>IF(OR(찾기!$B$3="",A317=""),"",IF(ISNUMBER(SEARCH(TRIM(찾기!$B$3),S317)),ROW(),""))</f>
        <v/>
      </c>
    </row>
    <row r="318">
      <c r="A318" s="19">
        <f>IF(COUNTA(B318:G318,L318:P318)=0,"",ROW()-5)</f>
        <v/>
      </c>
      <c r="B318" s="20" t="n">
        <v>46237</v>
      </c>
      <c r="C318" s="21" t="inlineStr">
        <is>
          <t>송정민</t>
        </is>
      </c>
      <c r="D318" s="21" t="inlineStr">
        <is>
          <t>010-3744-3701</t>
        </is>
      </c>
      <c r="E318" s="21" t="inlineStr">
        <is>
          <t>가람동 푸른마을 5단지 102동</t>
        </is>
      </c>
      <c r="F318" s="21" t="inlineStr">
        <is>
          <t>부분 수리</t>
        </is>
      </c>
      <c r="G318" s="22" t="n">
        <v>650000</v>
      </c>
      <c r="H318" s="23">
        <f>IF(A318="","",SUMIFS(입금_금액,입금_번호,A318,입금_확인,""))</f>
        <v/>
      </c>
      <c r="I318" s="24">
        <f>IF(OR(A318="",NOT(ISNUMBER(G318)),N318="취소"),"",G318-H318)</f>
        <v/>
      </c>
      <c r="J318" s="23">
        <f>IF(A318="","",SUMIFS(지출_금액,지출_번호,A318,지출_확인,""))</f>
        <v/>
      </c>
      <c r="K318" s="23">
        <f>IF(OR(A318="",NOT(ISNUMBER(G318)),J318=0),"",G318-J318)</f>
        <v/>
      </c>
      <c r="L318" s="20" t="n">
        <v>46259</v>
      </c>
      <c r="M318" s="20" t="n">
        <v>46262</v>
      </c>
      <c r="N318" s="21" t="inlineStr">
        <is>
          <t>완료</t>
        </is>
      </c>
      <c r="O318" s="21" t="inlineStr">
        <is>
          <t>김 실장</t>
        </is>
      </c>
      <c r="P318" s="21" t="n"/>
      <c r="Q318" s="25">
        <f>IF(A318="","",IF(AND(C318="",E318=""),"고객이나 현장을 적어 주세요",IF(NOT(ISNUMBER(B318)),"접수일을 확인하세요",IF(AND(D318&lt;&gt;"",OR(LEN(D318)&lt;12,LEN(D318)&gt;13,ISERROR(--SUBSTITUTE(D318,"-","")),LEN(SUBSTITUTE(D318,"-",""))&lt;9)),"연락처를 010-0000-0000으로",IF(AND(G318&lt;&gt;"",OR(NOT(ISNUMBER(G318)),N(G318)&lt;0)),"계약 금액을 숫자로",IF(ISNA(MATCH(N318,목록_지금상태,0)),"상태를 목록에서 골라 주세요",IF(AND(OR(N318="계약",N318="공사 중",N318="완료",N318="A/S"),NOT(ISNUMBER(G318))),"계약 금액이 비었어요",IF(AND(ISNUMBER(L318),ISNUMBER(M318),M318&lt;L318),"완공이 착공보다 빨라요",IF(AND(ISNUMBER(G318),H318&gt;G318),"받은 돈이 계약보다 많아요",IF(AND(D318&lt;&gt;"",COUNTIF($D$6:$D$505,D318)&gt;1,COUNTIFS($D$6:$D$505,D318,$E$6:$E$505,E318)&gt;1),"같은 현장이 또 있어요",""))))))))))</f>
        <v/>
      </c>
      <c r="S318">
        <f>IF(A318="","",C318&amp;" "&amp;D318&amp;" "&amp;SUBSTITUTE(D318,"-","")&amp;" "&amp;E318&amp;" "&amp;F318&amp;" "&amp;P318)</f>
        <v/>
      </c>
      <c r="T318">
        <f>IF(OR(A318="",Q318&lt;&gt;"",I318="",N318="상담",N318="견적 보냄",N318="취소"),-1,IF(OR(N318="완료",N318="A/S"),1E+10,0)+N(I318)+ROW()/1E+4)</f>
        <v/>
      </c>
      <c r="U318">
        <f>IF(OR(찾기!$B$3="",A318=""),"",IF(ISNUMBER(SEARCH(TRIM(찾기!$B$3),S318)),ROW(),""))</f>
        <v/>
      </c>
    </row>
    <row r="319">
      <c r="A319" s="19">
        <f>IF(COUNTA(B319:G319,L319:P319)=0,"",ROW()-5)</f>
        <v/>
      </c>
      <c r="B319" s="20" t="n">
        <v>46238</v>
      </c>
      <c r="C319" s="21" t="inlineStr">
        <is>
          <t>송성민</t>
        </is>
      </c>
      <c r="D319" s="21" t="inlineStr">
        <is>
          <t>010-3213-4853</t>
        </is>
      </c>
      <c r="E319" s="21" t="inlineStr">
        <is>
          <t>다정동 누리타운 104동</t>
        </is>
      </c>
      <c r="F319" s="21" t="inlineStr">
        <is>
          <t>욕실</t>
        </is>
      </c>
      <c r="G319" s="22" t="n">
        <v>8810000</v>
      </c>
      <c r="H319" s="23">
        <f>IF(A319="","",SUMIFS(입금_금액,입금_번호,A319,입금_확인,""))</f>
        <v/>
      </c>
      <c r="I319" s="24">
        <f>IF(OR(A319="",NOT(ISNUMBER(G319)),N319="취소"),"",G319-H319)</f>
        <v/>
      </c>
      <c r="J319" s="23">
        <f>IF(A319="","",SUMIFS(지출_금액,지출_번호,A319,지출_확인,""))</f>
        <v/>
      </c>
      <c r="K319" s="23">
        <f>IF(OR(A319="",NOT(ISNUMBER(G319)),J319=0),"",G319-J319)</f>
        <v/>
      </c>
      <c r="L319" s="20" t="n">
        <v>46259</v>
      </c>
      <c r="M319" s="20" t="n">
        <v>46264</v>
      </c>
      <c r="N319" s="21" t="inlineStr">
        <is>
          <t>완료</t>
        </is>
      </c>
      <c r="O319" s="21" t="inlineStr">
        <is>
          <t>박 팀장</t>
        </is>
      </c>
      <c r="P319" s="21" t="inlineStr">
        <is>
          <t>재방문 손님</t>
        </is>
      </c>
      <c r="Q319" s="25">
        <f>IF(A319="","",IF(AND(C319="",E319=""),"고객이나 현장을 적어 주세요",IF(NOT(ISNUMBER(B319)),"접수일을 확인하세요",IF(AND(D319&lt;&gt;"",OR(LEN(D319)&lt;12,LEN(D319)&gt;13,ISERROR(--SUBSTITUTE(D319,"-","")),LEN(SUBSTITUTE(D319,"-",""))&lt;9)),"연락처를 010-0000-0000으로",IF(AND(G319&lt;&gt;"",OR(NOT(ISNUMBER(G319)),N(G319)&lt;0)),"계약 금액을 숫자로",IF(ISNA(MATCH(N319,목록_지금상태,0)),"상태를 목록에서 골라 주세요",IF(AND(OR(N319="계약",N319="공사 중",N319="완료",N319="A/S"),NOT(ISNUMBER(G319))),"계약 금액이 비었어요",IF(AND(ISNUMBER(L319),ISNUMBER(M319),M319&lt;L319),"완공이 착공보다 빨라요",IF(AND(ISNUMBER(G319),H319&gt;G319),"받은 돈이 계약보다 많아요",IF(AND(D319&lt;&gt;"",COUNTIF($D$6:$D$505,D319)&gt;1,COUNTIFS($D$6:$D$505,D319,$E$6:$E$505,E319)&gt;1),"같은 현장이 또 있어요",""))))))))))</f>
        <v/>
      </c>
      <c r="S319">
        <f>IF(A319="","",C319&amp;" "&amp;D319&amp;" "&amp;SUBSTITUTE(D319,"-","")&amp;" "&amp;E319&amp;" "&amp;F319&amp;" "&amp;P319)</f>
        <v/>
      </c>
      <c r="T319">
        <f>IF(OR(A319="",Q319&lt;&gt;"",I319="",N319="상담",N319="견적 보냄",N319="취소"),-1,IF(OR(N319="완료",N319="A/S"),1E+10,0)+N(I319)+ROW()/1E+4)</f>
        <v/>
      </c>
      <c r="U319">
        <f>IF(OR(찾기!$B$3="",A319=""),"",IF(ISNUMBER(SEARCH(TRIM(찾기!$B$3),S319)),ROW(),""))</f>
        <v/>
      </c>
    </row>
    <row r="320">
      <c r="A320" s="19">
        <f>IF(COUNTA(B320:G320,L320:P320)=0,"",ROW()-5)</f>
        <v/>
      </c>
      <c r="B320" s="20" t="n">
        <v>46239</v>
      </c>
      <c r="C320" s="21" t="inlineStr">
        <is>
          <t>오재원</t>
        </is>
      </c>
      <c r="D320" s="21" t="inlineStr">
        <is>
          <t>010-3003-6075</t>
        </is>
      </c>
      <c r="E320" s="21" t="inlineStr">
        <is>
          <t>새롬동 솔내아파트 113동</t>
        </is>
      </c>
      <c r="F320" s="21" t="inlineStr">
        <is>
          <t>도배·장판</t>
        </is>
      </c>
      <c r="G320" s="22" t="n">
        <v>1570000</v>
      </c>
      <c r="H320" s="23">
        <f>IF(A320="","",SUMIFS(입금_금액,입금_번호,A320,입금_확인,""))</f>
        <v/>
      </c>
      <c r="I320" s="24">
        <f>IF(OR(A320="",NOT(ISNUMBER(G320)),N320="취소"),"",G320-H320)</f>
        <v/>
      </c>
      <c r="J320" s="23">
        <f>IF(A320="","",SUMIFS(지출_금액,지출_번호,A320,지출_확인,""))</f>
        <v/>
      </c>
      <c r="K320" s="23">
        <f>IF(OR(A320="",NOT(ISNUMBER(G320)),J320=0),"",G320-J320)</f>
        <v/>
      </c>
      <c r="L320" s="20" t="n">
        <v>46265</v>
      </c>
      <c r="M320" s="20" t="n">
        <v>46268</v>
      </c>
      <c r="N320" s="21" t="inlineStr">
        <is>
          <t>완료</t>
        </is>
      </c>
      <c r="O320" s="21" t="inlineStr">
        <is>
          <t>박 팀장</t>
        </is>
      </c>
      <c r="P320" s="21" t="inlineStr">
        <is>
          <t>블로그 보고 연락</t>
        </is>
      </c>
      <c r="Q320" s="25">
        <f>IF(A320="","",IF(AND(C320="",E320=""),"고객이나 현장을 적어 주세요",IF(NOT(ISNUMBER(B320)),"접수일을 확인하세요",IF(AND(D320&lt;&gt;"",OR(LEN(D320)&lt;12,LEN(D320)&gt;13,ISERROR(--SUBSTITUTE(D320,"-","")),LEN(SUBSTITUTE(D320,"-",""))&lt;9)),"연락처를 010-0000-0000으로",IF(AND(G320&lt;&gt;"",OR(NOT(ISNUMBER(G320)),N(G320)&lt;0)),"계약 금액을 숫자로",IF(ISNA(MATCH(N320,목록_지금상태,0)),"상태를 목록에서 골라 주세요",IF(AND(OR(N320="계약",N320="공사 중",N320="완료",N320="A/S"),NOT(ISNUMBER(G320))),"계약 금액이 비었어요",IF(AND(ISNUMBER(L320),ISNUMBER(M320),M320&lt;L320),"완공이 착공보다 빨라요",IF(AND(ISNUMBER(G320),H320&gt;G320),"받은 돈이 계약보다 많아요",IF(AND(D320&lt;&gt;"",COUNTIF($D$6:$D$505,D320)&gt;1,COUNTIFS($D$6:$D$505,D320,$E$6:$E$505,E320)&gt;1),"같은 현장이 또 있어요",""))))))))))</f>
        <v/>
      </c>
      <c r="S320">
        <f>IF(A320="","",C320&amp;" "&amp;D320&amp;" "&amp;SUBSTITUTE(D320,"-","")&amp;" "&amp;E320&amp;" "&amp;F320&amp;" "&amp;P320)</f>
        <v/>
      </c>
      <c r="T320">
        <f>IF(OR(A320="",Q320&lt;&gt;"",I320="",N320="상담",N320="견적 보냄",N320="취소"),-1,IF(OR(N320="완료",N320="A/S"),1E+10,0)+N(I320)+ROW()/1E+4)</f>
        <v/>
      </c>
      <c r="U320">
        <f>IF(OR(찾기!$B$3="",A320=""),"",IF(ISNUMBER(SEARCH(TRIM(찾기!$B$3),S320)),ROW(),""))</f>
        <v/>
      </c>
    </row>
    <row r="321">
      <c r="A321" s="19">
        <f>IF(COUNTA(B321:G321,L321:P321)=0,"",ROW()-5)</f>
        <v/>
      </c>
      <c r="B321" s="20" t="n">
        <v>46240</v>
      </c>
      <c r="C321" s="21" t="inlineStr">
        <is>
          <t>장민지</t>
        </is>
      </c>
      <c r="D321" s="21" t="inlineStr">
        <is>
          <t>010-6834-4852</t>
        </is>
      </c>
      <c r="E321" s="21" t="inlineStr">
        <is>
          <t>한솔동 강변힐 2차 104동</t>
        </is>
      </c>
      <c r="F321" s="21" t="inlineStr">
        <is>
          <t>욕실</t>
        </is>
      </c>
      <c r="G321" s="22" t="n">
        <v>4900000</v>
      </c>
      <c r="H321" s="23">
        <f>IF(A321="","",SUMIFS(입금_금액,입금_번호,A321,입금_확인,""))</f>
        <v/>
      </c>
      <c r="I321" s="24">
        <f>IF(OR(A321="",NOT(ISNUMBER(G321)),N321="취소"),"",G321-H321)</f>
        <v/>
      </c>
      <c r="J321" s="23">
        <f>IF(A321="","",SUMIFS(지출_금액,지출_번호,A321,지출_확인,""))</f>
        <v/>
      </c>
      <c r="K321" s="23">
        <f>IF(OR(A321="",NOT(ISNUMBER(G321)),J321=0),"",G321-J321)</f>
        <v/>
      </c>
      <c r="L321" s="20" t="n">
        <v>46268</v>
      </c>
      <c r="M321" s="20" t="n">
        <v>46273</v>
      </c>
      <c r="N321" s="21" t="inlineStr">
        <is>
          <t>완료</t>
        </is>
      </c>
      <c r="O321" s="21" t="inlineStr">
        <is>
          <t>대표</t>
        </is>
      </c>
      <c r="P321" s="21" t="inlineStr">
        <is>
          <t>주차 어려움</t>
        </is>
      </c>
      <c r="Q321" s="25">
        <f>IF(A321="","",IF(AND(C321="",E321=""),"고객이나 현장을 적어 주세요",IF(NOT(ISNUMBER(B321)),"접수일을 확인하세요",IF(AND(D321&lt;&gt;"",OR(LEN(D321)&lt;12,LEN(D321)&gt;13,ISERROR(--SUBSTITUTE(D321,"-","")),LEN(SUBSTITUTE(D321,"-",""))&lt;9)),"연락처를 010-0000-0000으로",IF(AND(G321&lt;&gt;"",OR(NOT(ISNUMBER(G321)),N(G321)&lt;0)),"계약 금액을 숫자로",IF(ISNA(MATCH(N321,목록_지금상태,0)),"상태를 목록에서 골라 주세요",IF(AND(OR(N321="계약",N321="공사 중",N321="완료",N321="A/S"),NOT(ISNUMBER(G321))),"계약 금액이 비었어요",IF(AND(ISNUMBER(L321),ISNUMBER(M321),M321&lt;L321),"완공이 착공보다 빨라요",IF(AND(ISNUMBER(G321),H321&gt;G321),"받은 돈이 계약보다 많아요",IF(AND(D321&lt;&gt;"",COUNTIF($D$6:$D$505,D321)&gt;1,COUNTIFS($D$6:$D$505,D321,$E$6:$E$505,E321)&gt;1),"같은 현장이 또 있어요",""))))))))))</f>
        <v/>
      </c>
      <c r="S321">
        <f>IF(A321="","",C321&amp;" "&amp;D321&amp;" "&amp;SUBSTITUTE(D321,"-","")&amp;" "&amp;E321&amp;" "&amp;F321&amp;" "&amp;P321)</f>
        <v/>
      </c>
      <c r="T321">
        <f>IF(OR(A321="",Q321&lt;&gt;"",I321="",N321="상담",N321="견적 보냄",N321="취소"),-1,IF(OR(N321="완료",N321="A/S"),1E+10,0)+N(I321)+ROW()/1E+4)</f>
        <v/>
      </c>
      <c r="U321">
        <f>IF(OR(찾기!$B$3="",A321=""),"",IF(ISNUMBER(SEARCH(TRIM(찾기!$B$3),S321)),ROW(),""))</f>
        <v/>
      </c>
    </row>
    <row r="322">
      <c r="A322" s="19">
        <f>IF(COUNTA(B322:G322,L322:P322)=0,"",ROW()-5)</f>
        <v/>
      </c>
      <c r="B322" s="20" t="n">
        <v>46241</v>
      </c>
      <c r="C322" s="21" t="inlineStr">
        <is>
          <t>서하늘</t>
        </is>
      </c>
      <c r="D322" s="21" t="inlineStr">
        <is>
          <t>010-5382-2134</t>
        </is>
      </c>
      <c r="E322" s="21" t="inlineStr">
        <is>
          <t>다정동 솔내아파트 102동</t>
        </is>
      </c>
      <c r="F322" s="21" t="inlineStr">
        <is>
          <t>욕실</t>
        </is>
      </c>
      <c r="G322" s="22" t="n">
        <v>5940000</v>
      </c>
      <c r="H322" s="23">
        <f>IF(A322="","",SUMIFS(입금_금액,입금_번호,A322,입금_확인,""))</f>
        <v/>
      </c>
      <c r="I322" s="24">
        <f>IF(OR(A322="",NOT(ISNUMBER(G322)),N322="취소"),"",G322-H322)</f>
        <v/>
      </c>
      <c r="J322" s="23">
        <f>IF(A322="","",SUMIFS(지출_금액,지출_번호,A322,지출_확인,""))</f>
        <v/>
      </c>
      <c r="K322" s="23">
        <f>IF(OR(A322="",NOT(ISNUMBER(G322)),J322=0),"",G322-J322)</f>
        <v/>
      </c>
      <c r="L322" s="20" t="n">
        <v>46252</v>
      </c>
      <c r="M322" s="20" t="n">
        <v>46259</v>
      </c>
      <c r="N322" s="21" t="inlineStr">
        <is>
          <t>완료</t>
        </is>
      </c>
      <c r="O322" s="21" t="inlineStr">
        <is>
          <t>박 팀장</t>
        </is>
      </c>
      <c r="P322" s="21" t="n"/>
      <c r="Q322" s="25">
        <f>IF(A322="","",IF(AND(C322="",E322=""),"고객이나 현장을 적어 주세요",IF(NOT(ISNUMBER(B322)),"접수일을 확인하세요",IF(AND(D322&lt;&gt;"",OR(LEN(D322)&lt;12,LEN(D322)&gt;13,ISERROR(--SUBSTITUTE(D322,"-","")),LEN(SUBSTITUTE(D322,"-",""))&lt;9)),"연락처를 010-0000-0000으로",IF(AND(G322&lt;&gt;"",OR(NOT(ISNUMBER(G322)),N(G322)&lt;0)),"계약 금액을 숫자로",IF(ISNA(MATCH(N322,목록_지금상태,0)),"상태를 목록에서 골라 주세요",IF(AND(OR(N322="계약",N322="공사 중",N322="완료",N322="A/S"),NOT(ISNUMBER(G322))),"계약 금액이 비었어요",IF(AND(ISNUMBER(L322),ISNUMBER(M322),M322&lt;L322),"완공이 착공보다 빨라요",IF(AND(ISNUMBER(G322),H322&gt;G322),"받은 돈이 계약보다 많아요",IF(AND(D322&lt;&gt;"",COUNTIF($D$6:$D$505,D322)&gt;1,COUNTIFS($D$6:$D$505,D322,$E$6:$E$505,E322)&gt;1),"같은 현장이 또 있어요",""))))))))))</f>
        <v/>
      </c>
      <c r="S322">
        <f>IF(A322="","",C322&amp;" "&amp;D322&amp;" "&amp;SUBSTITUTE(D322,"-","")&amp;" "&amp;E322&amp;" "&amp;F322&amp;" "&amp;P322)</f>
        <v/>
      </c>
      <c r="T322">
        <f>IF(OR(A322="",Q322&lt;&gt;"",I322="",N322="상담",N322="견적 보냄",N322="취소"),-1,IF(OR(N322="완료",N322="A/S"),1E+10,0)+N(I322)+ROW()/1E+4)</f>
        <v/>
      </c>
      <c r="U322">
        <f>IF(OR(찾기!$B$3="",A322=""),"",IF(ISNUMBER(SEARCH(TRIM(찾기!$B$3),S322)),ROW(),""))</f>
        <v/>
      </c>
    </row>
    <row r="323">
      <c r="A323" s="19">
        <f>IF(COUNTA(B323:G323,L323:P323)=0,"",ROW()-5)</f>
        <v/>
      </c>
      <c r="B323" s="20" t="n">
        <v>46242</v>
      </c>
      <c r="C323" s="21" t="inlineStr">
        <is>
          <t>강하늘</t>
        </is>
      </c>
      <c r="D323" s="21" t="inlineStr">
        <is>
          <t>010-4804-0014</t>
        </is>
      </c>
      <c r="E323" s="21" t="inlineStr">
        <is>
          <t>가람동 누리타운 102동</t>
        </is>
      </c>
      <c r="F323" s="21" t="inlineStr">
        <is>
          <t>전체 리모델링</t>
        </is>
      </c>
      <c r="G323" s="22" t="n">
        <v>34030000</v>
      </c>
      <c r="H323" s="23">
        <f>IF(A323="","",SUMIFS(입금_금액,입금_번호,A323,입금_확인,""))</f>
        <v/>
      </c>
      <c r="I323" s="24">
        <f>IF(OR(A323="",NOT(ISNUMBER(G323)),N323="취소"),"",G323-H323)</f>
        <v/>
      </c>
      <c r="J323" s="23">
        <f>IF(A323="","",SUMIFS(지출_금액,지출_번호,A323,지출_확인,""))</f>
        <v/>
      </c>
      <c r="K323" s="23">
        <f>IF(OR(A323="",NOT(ISNUMBER(G323)),J323=0),"",G323-J323)</f>
        <v/>
      </c>
      <c r="L323" s="20" t="n">
        <v>46254</v>
      </c>
      <c r="M323" s="20" t="n">
        <v>46286</v>
      </c>
      <c r="N323" s="21" t="inlineStr">
        <is>
          <t>완료</t>
        </is>
      </c>
      <c r="O323" s="21" t="inlineStr">
        <is>
          <t>대표</t>
        </is>
      </c>
      <c r="P323" s="21" t="inlineStr">
        <is>
          <t>블로그 보고 연락</t>
        </is>
      </c>
      <c r="Q323" s="25">
        <f>IF(A323="","",IF(AND(C323="",E323=""),"고객이나 현장을 적어 주세요",IF(NOT(ISNUMBER(B323)),"접수일을 확인하세요",IF(AND(D323&lt;&gt;"",OR(LEN(D323)&lt;12,LEN(D323)&gt;13,ISERROR(--SUBSTITUTE(D323,"-","")),LEN(SUBSTITUTE(D323,"-",""))&lt;9)),"연락처를 010-0000-0000으로",IF(AND(G323&lt;&gt;"",OR(NOT(ISNUMBER(G323)),N(G323)&lt;0)),"계약 금액을 숫자로",IF(ISNA(MATCH(N323,목록_지금상태,0)),"상태를 목록에서 골라 주세요",IF(AND(OR(N323="계약",N323="공사 중",N323="완료",N323="A/S"),NOT(ISNUMBER(G323))),"계약 금액이 비었어요",IF(AND(ISNUMBER(L323),ISNUMBER(M323),M323&lt;L323),"완공이 착공보다 빨라요",IF(AND(ISNUMBER(G323),H323&gt;G323),"받은 돈이 계약보다 많아요",IF(AND(D323&lt;&gt;"",COUNTIF($D$6:$D$505,D323)&gt;1,COUNTIFS($D$6:$D$505,D323,$E$6:$E$505,E323)&gt;1),"같은 현장이 또 있어요",""))))))))))</f>
        <v/>
      </c>
      <c r="S323">
        <f>IF(A323="","",C323&amp;" "&amp;D323&amp;" "&amp;SUBSTITUTE(D323,"-","")&amp;" "&amp;E323&amp;" "&amp;F323&amp;" "&amp;P323)</f>
        <v/>
      </c>
      <c r="T323">
        <f>IF(OR(A323="",Q323&lt;&gt;"",I323="",N323="상담",N323="견적 보냄",N323="취소"),-1,IF(OR(N323="완료",N323="A/S"),1E+10,0)+N(I323)+ROW()/1E+4)</f>
        <v/>
      </c>
      <c r="U323">
        <f>IF(OR(찾기!$B$3="",A323=""),"",IF(ISNUMBER(SEARCH(TRIM(찾기!$B$3),S323)),ROW(),""))</f>
        <v/>
      </c>
    </row>
    <row r="324">
      <c r="A324" s="19">
        <f>IF(COUNTA(B324:G324,L324:P324)=0,"",ROW()-5)</f>
        <v/>
      </c>
      <c r="B324" s="20" t="n">
        <v>46244</v>
      </c>
      <c r="C324" s="21" t="inlineStr">
        <is>
          <t>오보람</t>
        </is>
      </c>
      <c r="D324" s="21" t="inlineStr">
        <is>
          <t>010-4721-4294</t>
        </is>
      </c>
      <c r="E324" s="21" t="inlineStr">
        <is>
          <t>새롬동 솔내아파트 115동</t>
        </is>
      </c>
      <c r="F324" s="21" t="inlineStr">
        <is>
          <t>창호</t>
        </is>
      </c>
      <c r="G324" s="22" t="n">
        <v>3060000</v>
      </c>
      <c r="H324" s="23">
        <f>IF(A324="","",SUMIFS(입금_금액,입금_번호,A324,입금_확인,""))</f>
        <v/>
      </c>
      <c r="I324" s="24">
        <f>IF(OR(A324="",NOT(ISNUMBER(G324)),N324="취소"),"",G324-H324)</f>
        <v/>
      </c>
      <c r="J324" s="23">
        <f>IF(A324="","",SUMIFS(지출_금액,지출_번호,A324,지출_확인,""))</f>
        <v/>
      </c>
      <c r="K324" s="23">
        <f>IF(OR(A324="",NOT(ISNUMBER(G324)),J324=0),"",G324-J324)</f>
        <v/>
      </c>
      <c r="L324" s="20" t="n">
        <v>46273</v>
      </c>
      <c r="M324" s="20" t="n">
        <v>46277</v>
      </c>
      <c r="N324" s="21" t="inlineStr">
        <is>
          <t>완료</t>
        </is>
      </c>
      <c r="O324" s="21" t="inlineStr">
        <is>
          <t>박 팀장</t>
        </is>
      </c>
      <c r="P324" s="21" t="inlineStr">
        <is>
          <t>강아지 있음</t>
        </is>
      </c>
      <c r="Q324" s="25">
        <f>IF(A324="","",IF(AND(C324="",E324=""),"고객이나 현장을 적어 주세요",IF(NOT(ISNUMBER(B324)),"접수일을 확인하세요",IF(AND(D324&lt;&gt;"",OR(LEN(D324)&lt;12,LEN(D324)&gt;13,ISERROR(--SUBSTITUTE(D324,"-","")),LEN(SUBSTITUTE(D324,"-",""))&lt;9)),"연락처를 010-0000-0000으로",IF(AND(G324&lt;&gt;"",OR(NOT(ISNUMBER(G324)),N(G324)&lt;0)),"계약 금액을 숫자로",IF(ISNA(MATCH(N324,목록_지금상태,0)),"상태를 목록에서 골라 주세요",IF(AND(OR(N324="계약",N324="공사 중",N324="완료",N324="A/S"),NOT(ISNUMBER(G324))),"계약 금액이 비었어요",IF(AND(ISNUMBER(L324),ISNUMBER(M324),M324&lt;L324),"완공이 착공보다 빨라요",IF(AND(ISNUMBER(G324),H324&gt;G324),"받은 돈이 계약보다 많아요",IF(AND(D324&lt;&gt;"",COUNTIF($D$6:$D$505,D324)&gt;1,COUNTIFS($D$6:$D$505,D324,$E$6:$E$505,E324)&gt;1),"같은 현장이 또 있어요",""))))))))))</f>
        <v/>
      </c>
      <c r="S324">
        <f>IF(A324="","",C324&amp;" "&amp;D324&amp;" "&amp;SUBSTITUTE(D324,"-","")&amp;" "&amp;E324&amp;" "&amp;F324&amp;" "&amp;P324)</f>
        <v/>
      </c>
      <c r="T324">
        <f>IF(OR(A324="",Q324&lt;&gt;"",I324="",N324="상담",N324="견적 보냄",N324="취소"),-1,IF(OR(N324="완료",N324="A/S"),1E+10,0)+N(I324)+ROW()/1E+4)</f>
        <v/>
      </c>
      <c r="U324">
        <f>IF(OR(찾기!$B$3="",A324=""),"",IF(ISNUMBER(SEARCH(TRIM(찾기!$B$3),S324)),ROW(),""))</f>
        <v/>
      </c>
    </row>
    <row r="325">
      <c r="A325" s="19">
        <f>IF(COUNTA(B325:G325,L325:P325)=0,"",ROW()-5)</f>
        <v/>
      </c>
      <c r="B325" s="20" t="n">
        <v>46249</v>
      </c>
      <c r="C325" s="21" t="inlineStr">
        <is>
          <t>윤은지</t>
        </is>
      </c>
      <c r="D325" s="21" t="inlineStr">
        <is>
          <t>010-3386-6944</t>
        </is>
      </c>
      <c r="E325" s="21" t="inlineStr">
        <is>
          <t>보람동 숲길마을 3단지 114동</t>
        </is>
      </c>
      <c r="F325" s="21" t="inlineStr">
        <is>
          <t>욕실</t>
        </is>
      </c>
      <c r="G325" s="22" t="n">
        <v>7450000</v>
      </c>
      <c r="H325" s="23">
        <f>IF(A325="","",SUMIFS(입금_금액,입금_번호,A325,입금_확인,""))</f>
        <v/>
      </c>
      <c r="I325" s="24">
        <f>IF(OR(A325="",NOT(ISNUMBER(G325)),N325="취소"),"",G325-H325)</f>
        <v/>
      </c>
      <c r="J325" s="23">
        <f>IF(A325="","",SUMIFS(지출_금액,지출_번호,A325,지출_확인,""))</f>
        <v/>
      </c>
      <c r="K325" s="23">
        <f>IF(OR(A325="",NOT(ISNUMBER(G325)),J325=0),"",G325-J325)</f>
        <v/>
      </c>
      <c r="L325" s="20" t="n">
        <v>46259</v>
      </c>
      <c r="M325" s="20" t="n">
        <v>46266</v>
      </c>
      <c r="N325" s="21" t="inlineStr">
        <is>
          <t>완료</t>
        </is>
      </c>
      <c r="O325" s="21" t="inlineStr">
        <is>
          <t>대표</t>
        </is>
      </c>
      <c r="P325" s="21" t="n"/>
      <c r="Q325" s="25">
        <f>IF(A325="","",IF(AND(C325="",E325=""),"고객이나 현장을 적어 주세요",IF(NOT(ISNUMBER(B325)),"접수일을 확인하세요",IF(AND(D325&lt;&gt;"",OR(LEN(D325)&lt;12,LEN(D325)&gt;13,ISERROR(--SUBSTITUTE(D325,"-","")),LEN(SUBSTITUTE(D325,"-",""))&lt;9)),"연락처를 010-0000-0000으로",IF(AND(G325&lt;&gt;"",OR(NOT(ISNUMBER(G325)),N(G325)&lt;0)),"계약 금액을 숫자로",IF(ISNA(MATCH(N325,목록_지금상태,0)),"상태를 목록에서 골라 주세요",IF(AND(OR(N325="계약",N325="공사 중",N325="완료",N325="A/S"),NOT(ISNUMBER(G325))),"계약 금액이 비었어요",IF(AND(ISNUMBER(L325),ISNUMBER(M325),M325&lt;L325),"완공이 착공보다 빨라요",IF(AND(ISNUMBER(G325),H325&gt;G325),"받은 돈이 계약보다 많아요",IF(AND(D325&lt;&gt;"",COUNTIF($D$6:$D$505,D325)&gt;1,COUNTIFS($D$6:$D$505,D325,$E$6:$E$505,E325)&gt;1),"같은 현장이 또 있어요",""))))))))))</f>
        <v/>
      </c>
      <c r="S325">
        <f>IF(A325="","",C325&amp;" "&amp;D325&amp;" "&amp;SUBSTITUTE(D325,"-","")&amp;" "&amp;E325&amp;" "&amp;F325&amp;" "&amp;P325)</f>
        <v/>
      </c>
      <c r="T325">
        <f>IF(OR(A325="",Q325&lt;&gt;"",I325="",N325="상담",N325="견적 보냄",N325="취소"),-1,IF(OR(N325="완료",N325="A/S"),1E+10,0)+N(I325)+ROW()/1E+4)</f>
        <v/>
      </c>
      <c r="U325">
        <f>IF(OR(찾기!$B$3="",A325=""),"",IF(ISNUMBER(SEARCH(TRIM(찾기!$B$3),S325)),ROW(),""))</f>
        <v/>
      </c>
    </row>
    <row r="326">
      <c r="A326" s="19">
        <f>IF(COUNTA(B326:G326,L326:P326)=0,"",ROW()-5)</f>
        <v/>
      </c>
      <c r="B326" s="20" t="n">
        <v>46250</v>
      </c>
      <c r="C326" s="21" t="inlineStr">
        <is>
          <t>김수진</t>
        </is>
      </c>
      <c r="D326" s="21" t="inlineStr">
        <is>
          <t>010-6477-7447</t>
        </is>
      </c>
      <c r="E326" s="21" t="inlineStr">
        <is>
          <t>다정동 숲길마을 3단지 108동</t>
        </is>
      </c>
      <c r="F326" s="21" t="inlineStr">
        <is>
          <t>도배·장판</t>
        </is>
      </c>
      <c r="G326" s="22" t="n"/>
      <c r="H326" s="23">
        <f>IF(A326="","",SUMIFS(입금_금액,입금_번호,A326,입금_확인,""))</f>
        <v/>
      </c>
      <c r="I326" s="24">
        <f>IF(OR(A326="",NOT(ISNUMBER(G326)),N326="취소"),"",G326-H326)</f>
        <v/>
      </c>
      <c r="J326" s="23">
        <f>IF(A326="","",SUMIFS(지출_금액,지출_번호,A326,지출_확인,""))</f>
        <v/>
      </c>
      <c r="K326" s="23">
        <f>IF(OR(A326="",NOT(ISNUMBER(G326)),J326=0),"",G326-J326)</f>
        <v/>
      </c>
      <c r="L326" s="20" t="n"/>
      <c r="M326" s="20" t="n"/>
      <c r="N326" s="21" t="inlineStr">
        <is>
          <t>취소</t>
        </is>
      </c>
      <c r="O326" s="21" t="inlineStr">
        <is>
          <t>대표</t>
        </is>
      </c>
      <c r="P326" s="21" t="inlineStr">
        <is>
          <t>엘리베이터 예약 필요</t>
        </is>
      </c>
      <c r="Q326" s="25">
        <f>IF(A326="","",IF(AND(C326="",E326=""),"고객이나 현장을 적어 주세요",IF(NOT(ISNUMBER(B326)),"접수일을 확인하세요",IF(AND(D326&lt;&gt;"",OR(LEN(D326)&lt;12,LEN(D326)&gt;13,ISERROR(--SUBSTITUTE(D326,"-","")),LEN(SUBSTITUTE(D326,"-",""))&lt;9)),"연락처를 010-0000-0000으로",IF(AND(G326&lt;&gt;"",OR(NOT(ISNUMBER(G326)),N(G326)&lt;0)),"계약 금액을 숫자로",IF(ISNA(MATCH(N326,목록_지금상태,0)),"상태를 목록에서 골라 주세요",IF(AND(OR(N326="계약",N326="공사 중",N326="완료",N326="A/S"),NOT(ISNUMBER(G326))),"계약 금액이 비었어요",IF(AND(ISNUMBER(L326),ISNUMBER(M326),M326&lt;L326),"완공이 착공보다 빨라요",IF(AND(ISNUMBER(G326),H326&gt;G326),"받은 돈이 계약보다 많아요",IF(AND(D326&lt;&gt;"",COUNTIF($D$6:$D$505,D326)&gt;1,COUNTIFS($D$6:$D$505,D326,$E$6:$E$505,E326)&gt;1),"같은 현장이 또 있어요",""))))))))))</f>
        <v/>
      </c>
      <c r="S326">
        <f>IF(A326="","",C326&amp;" "&amp;D326&amp;" "&amp;SUBSTITUTE(D326,"-","")&amp;" "&amp;E326&amp;" "&amp;F326&amp;" "&amp;P326)</f>
        <v/>
      </c>
      <c r="T326">
        <f>IF(OR(A326="",Q326&lt;&gt;"",I326="",N326="상담",N326="견적 보냄",N326="취소"),-1,IF(OR(N326="완료",N326="A/S"),1E+10,0)+N(I326)+ROW()/1E+4)</f>
        <v/>
      </c>
      <c r="U326">
        <f>IF(OR(찾기!$B$3="",A326=""),"",IF(ISNUMBER(SEARCH(TRIM(찾기!$B$3),S326)),ROW(),""))</f>
        <v/>
      </c>
    </row>
    <row r="327">
      <c r="A327" s="19">
        <f>IF(COUNTA(B327:G327,L327:P327)=0,"",ROW()-5)</f>
        <v/>
      </c>
      <c r="B327" s="20" t="n">
        <v>46252</v>
      </c>
      <c r="C327" s="21" t="inlineStr">
        <is>
          <t>강수진</t>
        </is>
      </c>
      <c r="D327" s="21" t="inlineStr">
        <is>
          <t>010-7350-3824</t>
        </is>
      </c>
      <c r="E327" s="21" t="inlineStr">
        <is>
          <t>도담동 누리타운 111동</t>
        </is>
      </c>
      <c r="F327" s="21" t="inlineStr">
        <is>
          <t>도배·장판</t>
        </is>
      </c>
      <c r="G327" s="22" t="n">
        <v>2790000</v>
      </c>
      <c r="H327" s="23">
        <f>IF(A327="","",SUMIFS(입금_금액,입금_번호,A327,입금_확인,""))</f>
        <v/>
      </c>
      <c r="I327" s="24">
        <f>IF(OR(A327="",NOT(ISNUMBER(G327)),N327="취소"),"",G327-H327)</f>
        <v/>
      </c>
      <c r="J327" s="23">
        <f>IF(A327="","",SUMIFS(지출_금액,지출_번호,A327,지출_확인,""))</f>
        <v/>
      </c>
      <c r="K327" s="23">
        <f>IF(OR(A327="",NOT(ISNUMBER(G327)),J327=0),"",G327-J327)</f>
        <v/>
      </c>
      <c r="L327" s="20" t="n">
        <v>46264</v>
      </c>
      <c r="M327" s="20" t="n">
        <v>46269</v>
      </c>
      <c r="N327" s="21" t="inlineStr">
        <is>
          <t>완료</t>
        </is>
      </c>
      <c r="O327" s="21" t="inlineStr">
        <is>
          <t>김 실장</t>
        </is>
      </c>
      <c r="P327" s="21" t="inlineStr">
        <is>
          <t>주차 어려움</t>
        </is>
      </c>
      <c r="Q327" s="25">
        <f>IF(A327="","",IF(AND(C327="",E327=""),"고객이나 현장을 적어 주세요",IF(NOT(ISNUMBER(B327)),"접수일을 확인하세요",IF(AND(D327&lt;&gt;"",OR(LEN(D327)&lt;12,LEN(D327)&gt;13,ISERROR(--SUBSTITUTE(D327,"-","")),LEN(SUBSTITUTE(D327,"-",""))&lt;9)),"연락처를 010-0000-0000으로",IF(AND(G327&lt;&gt;"",OR(NOT(ISNUMBER(G327)),N(G327)&lt;0)),"계약 금액을 숫자로",IF(ISNA(MATCH(N327,목록_지금상태,0)),"상태를 목록에서 골라 주세요",IF(AND(OR(N327="계약",N327="공사 중",N327="완료",N327="A/S"),NOT(ISNUMBER(G327))),"계약 금액이 비었어요",IF(AND(ISNUMBER(L327),ISNUMBER(M327),M327&lt;L327),"완공이 착공보다 빨라요",IF(AND(ISNUMBER(G327),H327&gt;G327),"받은 돈이 계약보다 많아요",IF(AND(D327&lt;&gt;"",COUNTIF($D$6:$D$505,D327)&gt;1,COUNTIFS($D$6:$D$505,D327,$E$6:$E$505,E327)&gt;1),"같은 현장이 또 있어요",""))))))))))</f>
        <v/>
      </c>
      <c r="S327">
        <f>IF(A327="","",C327&amp;" "&amp;D327&amp;" "&amp;SUBSTITUTE(D327,"-","")&amp;" "&amp;E327&amp;" "&amp;F327&amp;" "&amp;P327)</f>
        <v/>
      </c>
      <c r="T327">
        <f>IF(OR(A327="",Q327&lt;&gt;"",I327="",N327="상담",N327="견적 보냄",N327="취소"),-1,IF(OR(N327="완료",N327="A/S"),1E+10,0)+N(I327)+ROW()/1E+4)</f>
        <v/>
      </c>
      <c r="U327">
        <f>IF(OR(찾기!$B$3="",A327=""),"",IF(ISNUMBER(SEARCH(TRIM(찾기!$B$3),S327)),ROW(),""))</f>
        <v/>
      </c>
    </row>
    <row r="328">
      <c r="A328" s="19">
        <f>IF(COUNTA(B328:G328,L328:P328)=0,"",ROW()-5)</f>
        <v/>
      </c>
      <c r="B328" s="20" t="n">
        <v>46253</v>
      </c>
      <c r="C328" s="21" t="inlineStr">
        <is>
          <t>정동욱</t>
        </is>
      </c>
      <c r="D328" s="21" t="inlineStr">
        <is>
          <t>010-4534-3350</t>
        </is>
      </c>
      <c r="E328" s="21" t="inlineStr">
        <is>
          <t>새롬동 강변힐 2차 111동</t>
        </is>
      </c>
      <c r="F328" s="21" t="inlineStr">
        <is>
          <t>욕실</t>
        </is>
      </c>
      <c r="G328" s="22" t="n">
        <v>7960000</v>
      </c>
      <c r="H328" s="23">
        <f>IF(A328="","",SUMIFS(입금_금액,입금_번호,A328,입금_확인,""))</f>
        <v/>
      </c>
      <c r="I328" s="24">
        <f>IF(OR(A328="",NOT(ISNUMBER(G328)),N328="취소"),"",G328-H328)</f>
        <v/>
      </c>
      <c r="J328" s="23">
        <f>IF(A328="","",SUMIFS(지출_금액,지출_번호,A328,지출_확인,""))</f>
        <v/>
      </c>
      <c r="K328" s="23">
        <f>IF(OR(A328="",NOT(ISNUMBER(G328)),J328=0),"",G328-J328)</f>
        <v/>
      </c>
      <c r="L328" s="20" t="n">
        <v>46264</v>
      </c>
      <c r="M328" s="20" t="n">
        <v>46272</v>
      </c>
      <c r="N328" s="21" t="inlineStr">
        <is>
          <t>A/S</t>
        </is>
      </c>
      <c r="O328" s="21" t="inlineStr">
        <is>
          <t>김 실장</t>
        </is>
      </c>
      <c r="P328" s="21" t="n"/>
      <c r="Q328" s="25">
        <f>IF(A328="","",IF(AND(C328="",E328=""),"고객이나 현장을 적어 주세요",IF(NOT(ISNUMBER(B328)),"접수일을 확인하세요",IF(AND(D328&lt;&gt;"",OR(LEN(D328)&lt;12,LEN(D328)&gt;13,ISERROR(--SUBSTITUTE(D328,"-","")),LEN(SUBSTITUTE(D328,"-",""))&lt;9)),"연락처를 010-0000-0000으로",IF(AND(G328&lt;&gt;"",OR(NOT(ISNUMBER(G328)),N(G328)&lt;0)),"계약 금액을 숫자로",IF(ISNA(MATCH(N328,목록_지금상태,0)),"상태를 목록에서 골라 주세요",IF(AND(OR(N328="계약",N328="공사 중",N328="완료",N328="A/S"),NOT(ISNUMBER(G328))),"계약 금액이 비었어요",IF(AND(ISNUMBER(L328),ISNUMBER(M328),M328&lt;L328),"완공이 착공보다 빨라요",IF(AND(ISNUMBER(G328),H328&gt;G328),"받은 돈이 계약보다 많아요",IF(AND(D328&lt;&gt;"",COUNTIF($D$6:$D$505,D328)&gt;1,COUNTIFS($D$6:$D$505,D328,$E$6:$E$505,E328)&gt;1),"같은 현장이 또 있어요",""))))))))))</f>
        <v/>
      </c>
      <c r="S328">
        <f>IF(A328="","",C328&amp;" "&amp;D328&amp;" "&amp;SUBSTITUTE(D328,"-","")&amp;" "&amp;E328&amp;" "&amp;F328&amp;" "&amp;P328)</f>
        <v/>
      </c>
      <c r="T328">
        <f>IF(OR(A328="",Q328&lt;&gt;"",I328="",N328="상담",N328="견적 보냄",N328="취소"),-1,IF(OR(N328="완료",N328="A/S"),1E+10,0)+N(I328)+ROW()/1E+4)</f>
        <v/>
      </c>
      <c r="U328">
        <f>IF(OR(찾기!$B$3="",A328=""),"",IF(ISNUMBER(SEARCH(TRIM(찾기!$B$3),S328)),ROW(),""))</f>
        <v/>
      </c>
    </row>
    <row r="329">
      <c r="A329" s="19">
        <f>IF(COUNTA(B329:G329,L329:P329)=0,"",ROW()-5)</f>
        <v/>
      </c>
      <c r="B329" s="20" t="n">
        <v>46254</v>
      </c>
      <c r="C329" s="21" t="inlineStr">
        <is>
          <t>장지훈</t>
        </is>
      </c>
      <c r="D329" s="21" t="inlineStr">
        <is>
          <t>010-6054-0958</t>
        </is>
      </c>
      <c r="E329" s="21" t="inlineStr">
        <is>
          <t>다정동 푸른마을 5단지 105동</t>
        </is>
      </c>
      <c r="F329" s="21" t="inlineStr">
        <is>
          <t>전체 리모델링</t>
        </is>
      </c>
      <c r="G329" s="22" t="n">
        <v>30650000</v>
      </c>
      <c r="H329" s="23">
        <f>IF(A329="","",SUMIFS(입금_금액,입금_번호,A329,입금_확인,""))</f>
        <v/>
      </c>
      <c r="I329" s="24">
        <f>IF(OR(A329="",NOT(ISNUMBER(G329)),N329="취소"),"",G329-H329)</f>
        <v/>
      </c>
      <c r="J329" s="23">
        <f>IF(A329="","",SUMIFS(지출_금액,지출_번호,A329,지출_확인,""))</f>
        <v/>
      </c>
      <c r="K329" s="23">
        <f>IF(OR(A329="",NOT(ISNUMBER(G329)),J329=0),"",G329-J329)</f>
        <v/>
      </c>
      <c r="L329" s="20" t="n"/>
      <c r="M329" s="20" t="n"/>
      <c r="N329" s="21" t="inlineStr">
        <is>
          <t>견적 보냄</t>
        </is>
      </c>
      <c r="O329" s="21" t="inlineStr">
        <is>
          <t>박 팀장</t>
        </is>
      </c>
      <c r="P329" s="21" t="inlineStr">
        <is>
          <t>주차 어려움</t>
        </is>
      </c>
      <c r="Q329" s="25">
        <f>IF(A329="","",IF(AND(C329="",E329=""),"고객이나 현장을 적어 주세요",IF(NOT(ISNUMBER(B329)),"접수일을 확인하세요",IF(AND(D329&lt;&gt;"",OR(LEN(D329)&lt;12,LEN(D329)&gt;13,ISERROR(--SUBSTITUTE(D329,"-","")),LEN(SUBSTITUTE(D329,"-",""))&lt;9)),"연락처를 010-0000-0000으로",IF(AND(G329&lt;&gt;"",OR(NOT(ISNUMBER(G329)),N(G329)&lt;0)),"계약 금액을 숫자로",IF(ISNA(MATCH(N329,목록_지금상태,0)),"상태를 목록에서 골라 주세요",IF(AND(OR(N329="계약",N329="공사 중",N329="완료",N329="A/S"),NOT(ISNUMBER(G329))),"계약 금액이 비었어요",IF(AND(ISNUMBER(L329),ISNUMBER(M329),M329&lt;L329),"완공이 착공보다 빨라요",IF(AND(ISNUMBER(G329),H329&gt;G329),"받은 돈이 계약보다 많아요",IF(AND(D329&lt;&gt;"",COUNTIF($D$6:$D$505,D329)&gt;1,COUNTIFS($D$6:$D$505,D329,$E$6:$E$505,E329)&gt;1),"같은 현장이 또 있어요",""))))))))))</f>
        <v/>
      </c>
      <c r="S329">
        <f>IF(A329="","",C329&amp;" "&amp;D329&amp;" "&amp;SUBSTITUTE(D329,"-","")&amp;" "&amp;E329&amp;" "&amp;F329&amp;" "&amp;P329)</f>
        <v/>
      </c>
      <c r="T329">
        <f>IF(OR(A329="",Q329&lt;&gt;"",I329="",N329="상담",N329="견적 보냄",N329="취소"),-1,IF(OR(N329="완료",N329="A/S"),1E+10,0)+N(I329)+ROW()/1E+4)</f>
        <v/>
      </c>
      <c r="U329">
        <f>IF(OR(찾기!$B$3="",A329=""),"",IF(ISNUMBER(SEARCH(TRIM(찾기!$B$3),S329)),ROW(),""))</f>
        <v/>
      </c>
    </row>
    <row r="330">
      <c r="A330" s="19">
        <f>IF(COUNTA(B330:G330,L330:P330)=0,"",ROW()-5)</f>
        <v/>
      </c>
      <c r="B330" s="20" t="n">
        <v>46255</v>
      </c>
      <c r="C330" s="21" t="inlineStr">
        <is>
          <t>홍서현</t>
        </is>
      </c>
      <c r="D330" s="21" t="inlineStr">
        <is>
          <t>010-5767-3285</t>
        </is>
      </c>
      <c r="E330" s="21" t="inlineStr">
        <is>
          <t>한솔동 푸른마을 5단지 113동</t>
        </is>
      </c>
      <c r="F330" s="21" t="inlineStr">
        <is>
          <t>주방</t>
        </is>
      </c>
      <c r="G330" s="22" t="n"/>
      <c r="H330" s="23">
        <f>IF(A330="","",SUMIFS(입금_금액,입금_번호,A330,입금_확인,""))</f>
        <v/>
      </c>
      <c r="I330" s="24">
        <f>IF(OR(A330="",NOT(ISNUMBER(G330)),N330="취소"),"",G330-H330)</f>
        <v/>
      </c>
      <c r="J330" s="23">
        <f>IF(A330="","",SUMIFS(지출_금액,지출_번호,A330,지출_확인,""))</f>
        <v/>
      </c>
      <c r="K330" s="23">
        <f>IF(OR(A330="",NOT(ISNUMBER(G330)),J330=0),"",G330-J330)</f>
        <v/>
      </c>
      <c r="L330" s="20" t="n"/>
      <c r="M330" s="20" t="n"/>
      <c r="N330" s="21" t="inlineStr">
        <is>
          <t>상담</t>
        </is>
      </c>
      <c r="O330" s="21" t="inlineStr">
        <is>
          <t>김 실장</t>
        </is>
      </c>
      <c r="P330" s="21" t="inlineStr">
        <is>
          <t>지인 소개</t>
        </is>
      </c>
      <c r="Q330" s="25">
        <f>IF(A330="","",IF(AND(C330="",E330=""),"고객이나 현장을 적어 주세요",IF(NOT(ISNUMBER(B330)),"접수일을 확인하세요",IF(AND(D330&lt;&gt;"",OR(LEN(D330)&lt;12,LEN(D330)&gt;13,ISERROR(--SUBSTITUTE(D330,"-","")),LEN(SUBSTITUTE(D330,"-",""))&lt;9)),"연락처를 010-0000-0000으로",IF(AND(G330&lt;&gt;"",OR(NOT(ISNUMBER(G330)),N(G330)&lt;0)),"계약 금액을 숫자로",IF(ISNA(MATCH(N330,목록_지금상태,0)),"상태를 목록에서 골라 주세요",IF(AND(OR(N330="계약",N330="공사 중",N330="완료",N330="A/S"),NOT(ISNUMBER(G330))),"계약 금액이 비었어요",IF(AND(ISNUMBER(L330),ISNUMBER(M330),M330&lt;L330),"완공이 착공보다 빨라요",IF(AND(ISNUMBER(G330),H330&gt;G330),"받은 돈이 계약보다 많아요",IF(AND(D330&lt;&gt;"",COUNTIF($D$6:$D$505,D330)&gt;1,COUNTIFS($D$6:$D$505,D330,$E$6:$E$505,E330)&gt;1),"같은 현장이 또 있어요",""))))))))))</f>
        <v/>
      </c>
      <c r="S330">
        <f>IF(A330="","",C330&amp;" "&amp;D330&amp;" "&amp;SUBSTITUTE(D330,"-","")&amp;" "&amp;E330&amp;" "&amp;F330&amp;" "&amp;P330)</f>
        <v/>
      </c>
      <c r="T330">
        <f>IF(OR(A330="",Q330&lt;&gt;"",I330="",N330="상담",N330="견적 보냄",N330="취소"),-1,IF(OR(N330="완료",N330="A/S"),1E+10,0)+N(I330)+ROW()/1E+4)</f>
        <v/>
      </c>
      <c r="U330">
        <f>IF(OR(찾기!$B$3="",A330=""),"",IF(ISNUMBER(SEARCH(TRIM(찾기!$B$3),S330)),ROW(),""))</f>
        <v/>
      </c>
    </row>
    <row r="331">
      <c r="A331" s="19">
        <f>IF(COUNTA(B331:G331,L331:P331)=0,"",ROW()-5)</f>
        <v/>
      </c>
      <c r="B331" s="20" t="n">
        <v>46255</v>
      </c>
      <c r="C331" s="21" t="inlineStr">
        <is>
          <t>강유진</t>
        </is>
      </c>
      <c r="D331" s="21" t="inlineStr">
        <is>
          <t>010-3590-7830</t>
        </is>
      </c>
      <c r="E331" s="21" t="inlineStr">
        <is>
          <t>한솔동 누리타운 112동</t>
        </is>
      </c>
      <c r="F331" s="21" t="inlineStr">
        <is>
          <t>주방</t>
        </is>
      </c>
      <c r="G331" s="22" t="n"/>
      <c r="H331" s="23">
        <f>IF(A331="","",SUMIFS(입금_금액,입금_번호,A331,입금_확인,""))</f>
        <v/>
      </c>
      <c r="I331" s="24">
        <f>IF(OR(A331="",NOT(ISNUMBER(G331)),N331="취소"),"",G331-H331)</f>
        <v/>
      </c>
      <c r="J331" s="23">
        <f>IF(A331="","",SUMIFS(지출_금액,지출_번호,A331,지출_확인,""))</f>
        <v/>
      </c>
      <c r="K331" s="23">
        <f>IF(OR(A331="",NOT(ISNUMBER(G331)),J331=0),"",G331-J331)</f>
        <v/>
      </c>
      <c r="L331" s="20" t="n"/>
      <c r="M331" s="20" t="n"/>
      <c r="N331" s="21" t="inlineStr">
        <is>
          <t>취소</t>
        </is>
      </c>
      <c r="O331" s="21" t="inlineStr">
        <is>
          <t>박 팀장</t>
        </is>
      </c>
      <c r="P331" s="21" t="n"/>
      <c r="Q331" s="25">
        <f>IF(A331="","",IF(AND(C331="",E331=""),"고객이나 현장을 적어 주세요",IF(NOT(ISNUMBER(B331)),"접수일을 확인하세요",IF(AND(D331&lt;&gt;"",OR(LEN(D331)&lt;12,LEN(D331)&gt;13,ISERROR(--SUBSTITUTE(D331,"-","")),LEN(SUBSTITUTE(D331,"-",""))&lt;9)),"연락처를 010-0000-0000으로",IF(AND(G331&lt;&gt;"",OR(NOT(ISNUMBER(G331)),N(G331)&lt;0)),"계약 금액을 숫자로",IF(ISNA(MATCH(N331,목록_지금상태,0)),"상태를 목록에서 골라 주세요",IF(AND(OR(N331="계약",N331="공사 중",N331="완료",N331="A/S"),NOT(ISNUMBER(G331))),"계약 금액이 비었어요",IF(AND(ISNUMBER(L331),ISNUMBER(M331),M331&lt;L331),"완공이 착공보다 빨라요",IF(AND(ISNUMBER(G331),H331&gt;G331),"받은 돈이 계약보다 많아요",IF(AND(D331&lt;&gt;"",COUNTIF($D$6:$D$505,D331)&gt;1,COUNTIFS($D$6:$D$505,D331,$E$6:$E$505,E331)&gt;1),"같은 현장이 또 있어요",""))))))))))</f>
        <v/>
      </c>
      <c r="S331">
        <f>IF(A331="","",C331&amp;" "&amp;D331&amp;" "&amp;SUBSTITUTE(D331,"-","")&amp;" "&amp;E331&amp;" "&amp;F331&amp;" "&amp;P331)</f>
        <v/>
      </c>
      <c r="T331">
        <f>IF(OR(A331="",Q331&lt;&gt;"",I331="",N331="상담",N331="견적 보냄",N331="취소"),-1,IF(OR(N331="완료",N331="A/S"),1E+10,0)+N(I331)+ROW()/1E+4)</f>
        <v/>
      </c>
      <c r="U331">
        <f>IF(OR(찾기!$B$3="",A331=""),"",IF(ISNUMBER(SEARCH(TRIM(찾기!$B$3),S331)),ROW(),""))</f>
        <v/>
      </c>
    </row>
    <row r="332">
      <c r="A332" s="19">
        <f>IF(COUNTA(B332:G332,L332:P332)=0,"",ROW()-5)</f>
        <v/>
      </c>
      <c r="B332" s="20" t="n">
        <v>46257</v>
      </c>
      <c r="C332" s="21" t="inlineStr">
        <is>
          <t>류미경</t>
        </is>
      </c>
      <c r="D332" s="21" t="inlineStr">
        <is>
          <t>010-6502-1874</t>
        </is>
      </c>
      <c r="E332" s="21" t="inlineStr">
        <is>
          <t>다정동 강변힐 2차 103동</t>
        </is>
      </c>
      <c r="F332" s="21" t="inlineStr">
        <is>
          <t>욕실</t>
        </is>
      </c>
      <c r="G332" s="22" t="n"/>
      <c r="H332" s="23">
        <f>IF(A332="","",SUMIFS(입금_금액,입금_번호,A332,입금_확인,""))</f>
        <v/>
      </c>
      <c r="I332" s="24">
        <f>IF(OR(A332="",NOT(ISNUMBER(G332)),N332="취소"),"",G332-H332)</f>
        <v/>
      </c>
      <c r="J332" s="23">
        <f>IF(A332="","",SUMIFS(지출_금액,지출_번호,A332,지출_확인,""))</f>
        <v/>
      </c>
      <c r="K332" s="23">
        <f>IF(OR(A332="",NOT(ISNUMBER(G332)),J332=0),"",G332-J332)</f>
        <v/>
      </c>
      <c r="L332" s="20" t="n"/>
      <c r="M332" s="20" t="n"/>
      <c r="N332" s="21" t="inlineStr">
        <is>
          <t>취소</t>
        </is>
      </c>
      <c r="O332" s="21" t="inlineStr">
        <is>
          <t>김 실장</t>
        </is>
      </c>
      <c r="P332" s="21" t="n"/>
      <c r="Q332" s="25">
        <f>IF(A332="","",IF(AND(C332="",E332=""),"고객이나 현장을 적어 주세요",IF(NOT(ISNUMBER(B332)),"접수일을 확인하세요",IF(AND(D332&lt;&gt;"",OR(LEN(D332)&lt;12,LEN(D332)&gt;13,ISERROR(--SUBSTITUTE(D332,"-","")),LEN(SUBSTITUTE(D332,"-",""))&lt;9)),"연락처를 010-0000-0000으로",IF(AND(G332&lt;&gt;"",OR(NOT(ISNUMBER(G332)),N(G332)&lt;0)),"계약 금액을 숫자로",IF(ISNA(MATCH(N332,목록_지금상태,0)),"상태를 목록에서 골라 주세요",IF(AND(OR(N332="계약",N332="공사 중",N332="완료",N332="A/S"),NOT(ISNUMBER(G332))),"계약 금액이 비었어요",IF(AND(ISNUMBER(L332),ISNUMBER(M332),M332&lt;L332),"완공이 착공보다 빨라요",IF(AND(ISNUMBER(G332),H332&gt;G332),"받은 돈이 계약보다 많아요",IF(AND(D332&lt;&gt;"",COUNTIF($D$6:$D$505,D332)&gt;1,COUNTIFS($D$6:$D$505,D332,$E$6:$E$505,E332)&gt;1),"같은 현장이 또 있어요",""))))))))))</f>
        <v/>
      </c>
      <c r="S332">
        <f>IF(A332="","",C332&amp;" "&amp;D332&amp;" "&amp;SUBSTITUTE(D332,"-","")&amp;" "&amp;E332&amp;" "&amp;F332&amp;" "&amp;P332)</f>
        <v/>
      </c>
      <c r="T332">
        <f>IF(OR(A332="",Q332&lt;&gt;"",I332="",N332="상담",N332="견적 보냄",N332="취소"),-1,IF(OR(N332="완료",N332="A/S"),1E+10,0)+N(I332)+ROW()/1E+4)</f>
        <v/>
      </c>
      <c r="U332">
        <f>IF(OR(찾기!$B$3="",A332=""),"",IF(ISNUMBER(SEARCH(TRIM(찾기!$B$3),S332)),ROW(),""))</f>
        <v/>
      </c>
    </row>
    <row r="333">
      <c r="A333" s="19">
        <f>IF(COUNTA(B333:G333,L333:P333)=0,"",ROW()-5)</f>
        <v/>
      </c>
      <c r="B333" s="20" t="n">
        <v>46258</v>
      </c>
      <c r="C333" s="21" t="inlineStr">
        <is>
          <t>김민지</t>
        </is>
      </c>
      <c r="D333" s="21" t="inlineStr">
        <is>
          <t>010-4172-5598</t>
        </is>
      </c>
      <c r="E333" s="21" t="inlineStr">
        <is>
          <t>도담동 새봄빌라 113동</t>
        </is>
      </c>
      <c r="F333" s="21" t="inlineStr">
        <is>
          <t>부분 수리</t>
        </is>
      </c>
      <c r="G333" s="22" t="n">
        <v>720000</v>
      </c>
      <c r="H333" s="23">
        <f>IF(A333="","",SUMIFS(입금_금액,입금_번호,A333,입금_확인,""))</f>
        <v/>
      </c>
      <c r="I333" s="24">
        <f>IF(OR(A333="",NOT(ISNUMBER(G333)),N333="취소"),"",G333-H333)</f>
        <v/>
      </c>
      <c r="J333" s="23">
        <f>IF(A333="","",SUMIFS(지출_금액,지출_번호,A333,지출_확인,""))</f>
        <v/>
      </c>
      <c r="K333" s="23">
        <f>IF(OR(A333="",NOT(ISNUMBER(G333)),J333=0),"",G333-J333)</f>
        <v/>
      </c>
      <c r="L333" s="20" t="n"/>
      <c r="M333" s="20" t="n"/>
      <c r="N333" s="21" t="inlineStr">
        <is>
          <t>견적 보냄</t>
        </is>
      </c>
      <c r="O333" s="21" t="inlineStr">
        <is>
          <t>김 실장</t>
        </is>
      </c>
      <c r="P333" s="21" t="inlineStr">
        <is>
          <t>지인 소개</t>
        </is>
      </c>
      <c r="Q333" s="25">
        <f>IF(A333="","",IF(AND(C333="",E333=""),"고객이나 현장을 적어 주세요",IF(NOT(ISNUMBER(B333)),"접수일을 확인하세요",IF(AND(D333&lt;&gt;"",OR(LEN(D333)&lt;12,LEN(D333)&gt;13,ISERROR(--SUBSTITUTE(D333,"-","")),LEN(SUBSTITUTE(D333,"-",""))&lt;9)),"연락처를 010-0000-0000으로",IF(AND(G333&lt;&gt;"",OR(NOT(ISNUMBER(G333)),N(G333)&lt;0)),"계약 금액을 숫자로",IF(ISNA(MATCH(N333,목록_지금상태,0)),"상태를 목록에서 골라 주세요",IF(AND(OR(N333="계약",N333="공사 중",N333="완료",N333="A/S"),NOT(ISNUMBER(G333))),"계약 금액이 비었어요",IF(AND(ISNUMBER(L333),ISNUMBER(M333),M333&lt;L333),"완공이 착공보다 빨라요",IF(AND(ISNUMBER(G333),H333&gt;G333),"받은 돈이 계약보다 많아요",IF(AND(D333&lt;&gt;"",COUNTIF($D$6:$D$505,D333)&gt;1,COUNTIFS($D$6:$D$505,D333,$E$6:$E$505,E333)&gt;1),"같은 현장이 또 있어요",""))))))))))</f>
        <v/>
      </c>
      <c r="S333">
        <f>IF(A333="","",C333&amp;" "&amp;D333&amp;" "&amp;SUBSTITUTE(D333,"-","")&amp;" "&amp;E333&amp;" "&amp;F333&amp;" "&amp;P333)</f>
        <v/>
      </c>
      <c r="T333">
        <f>IF(OR(A333="",Q333&lt;&gt;"",I333="",N333="상담",N333="견적 보냄",N333="취소"),-1,IF(OR(N333="완료",N333="A/S"),1E+10,0)+N(I333)+ROW()/1E+4)</f>
        <v/>
      </c>
      <c r="U333">
        <f>IF(OR(찾기!$B$3="",A333=""),"",IF(ISNUMBER(SEARCH(TRIM(찾기!$B$3),S333)),ROW(),""))</f>
        <v/>
      </c>
    </row>
    <row r="334">
      <c r="A334" s="19">
        <f>IF(COUNTA(B334:G334,L334:P334)=0,"",ROW()-5)</f>
        <v/>
      </c>
      <c r="B334" s="20" t="n">
        <v>46263</v>
      </c>
      <c r="C334" s="21" t="inlineStr">
        <is>
          <t>안하늘</t>
        </is>
      </c>
      <c r="D334" s="21" t="inlineStr">
        <is>
          <t>010-4131-8210</t>
        </is>
      </c>
      <c r="E334" s="21" t="inlineStr">
        <is>
          <t>한솔동 누리타운 112동</t>
        </is>
      </c>
      <c r="F334" s="21" t="inlineStr">
        <is>
          <t>욕실</t>
        </is>
      </c>
      <c r="G334" s="22" t="n">
        <v>7990000</v>
      </c>
      <c r="H334" s="23">
        <f>IF(A334="","",SUMIFS(입금_금액,입금_번호,A334,입금_확인,""))</f>
        <v/>
      </c>
      <c r="I334" s="24">
        <f>IF(OR(A334="",NOT(ISNUMBER(G334)),N334="취소"),"",G334-H334)</f>
        <v/>
      </c>
      <c r="J334" s="23">
        <f>IF(A334="","",SUMIFS(지출_금액,지출_번호,A334,지출_확인,""))</f>
        <v/>
      </c>
      <c r="K334" s="23">
        <f>IF(OR(A334="",NOT(ISNUMBER(G334)),J334=0),"",G334-J334)</f>
        <v/>
      </c>
      <c r="L334" s="20" t="n">
        <v>46293</v>
      </c>
      <c r="M334" s="20" t="n">
        <v>46300</v>
      </c>
      <c r="N334" s="21" t="inlineStr">
        <is>
          <t>완료</t>
        </is>
      </c>
      <c r="O334" s="21" t="inlineStr">
        <is>
          <t>박 팀장</t>
        </is>
      </c>
      <c r="P334" s="21" t="n"/>
      <c r="Q334" s="25">
        <f>IF(A334="","",IF(AND(C334="",E334=""),"고객이나 현장을 적어 주세요",IF(NOT(ISNUMBER(B334)),"접수일을 확인하세요",IF(AND(D334&lt;&gt;"",OR(LEN(D334)&lt;12,LEN(D334)&gt;13,ISERROR(--SUBSTITUTE(D334,"-","")),LEN(SUBSTITUTE(D334,"-",""))&lt;9)),"연락처를 010-0000-0000으로",IF(AND(G334&lt;&gt;"",OR(NOT(ISNUMBER(G334)),N(G334)&lt;0)),"계약 금액을 숫자로",IF(ISNA(MATCH(N334,목록_지금상태,0)),"상태를 목록에서 골라 주세요",IF(AND(OR(N334="계약",N334="공사 중",N334="완료",N334="A/S"),NOT(ISNUMBER(G334))),"계약 금액이 비었어요",IF(AND(ISNUMBER(L334),ISNUMBER(M334),M334&lt;L334),"완공이 착공보다 빨라요",IF(AND(ISNUMBER(G334),H334&gt;G334),"받은 돈이 계약보다 많아요",IF(AND(D334&lt;&gt;"",COUNTIF($D$6:$D$505,D334)&gt;1,COUNTIFS($D$6:$D$505,D334,$E$6:$E$505,E334)&gt;1),"같은 현장이 또 있어요",""))))))))))</f>
        <v/>
      </c>
      <c r="S334">
        <f>IF(A334="","",C334&amp;" "&amp;D334&amp;" "&amp;SUBSTITUTE(D334,"-","")&amp;" "&amp;E334&amp;" "&amp;F334&amp;" "&amp;P334)</f>
        <v/>
      </c>
      <c r="T334">
        <f>IF(OR(A334="",Q334&lt;&gt;"",I334="",N334="상담",N334="견적 보냄",N334="취소"),-1,IF(OR(N334="완료",N334="A/S"),1E+10,0)+N(I334)+ROW()/1E+4)</f>
        <v/>
      </c>
      <c r="U334">
        <f>IF(OR(찾기!$B$3="",A334=""),"",IF(ISNUMBER(SEARCH(TRIM(찾기!$B$3),S334)),ROW(),""))</f>
        <v/>
      </c>
    </row>
    <row r="335">
      <c r="A335" s="19">
        <f>IF(COUNTA(B335:G335,L335:P335)=0,"",ROW()-5)</f>
        <v/>
      </c>
      <c r="B335" s="20" t="n">
        <v>46264</v>
      </c>
      <c r="C335" s="21" t="inlineStr">
        <is>
          <t>안혜원</t>
        </is>
      </c>
      <c r="D335" s="21" t="inlineStr">
        <is>
          <t>010-9770-7416</t>
        </is>
      </c>
      <c r="E335" s="21" t="inlineStr">
        <is>
          <t>한솔동 누리타운 105동</t>
        </is>
      </c>
      <c r="F335" s="21" t="inlineStr">
        <is>
          <t>주방</t>
        </is>
      </c>
      <c r="G335" s="22" t="n">
        <v>6410000</v>
      </c>
      <c r="H335" s="23">
        <f>IF(A335="","",SUMIFS(입금_금액,입금_번호,A335,입금_확인,""))</f>
        <v/>
      </c>
      <c r="I335" s="24">
        <f>IF(OR(A335="",NOT(ISNUMBER(G335)),N335="취소"),"",G335-H335)</f>
        <v/>
      </c>
      <c r="J335" s="23">
        <f>IF(A335="","",SUMIFS(지출_금액,지출_번호,A335,지출_확인,""))</f>
        <v/>
      </c>
      <c r="K335" s="23">
        <f>IF(OR(A335="",NOT(ISNUMBER(G335)),J335=0),"",G335-J335)</f>
        <v/>
      </c>
      <c r="L335" s="20" t="n"/>
      <c r="M335" s="20" t="n"/>
      <c r="N335" s="21" t="inlineStr">
        <is>
          <t>견적 보냄</t>
        </is>
      </c>
      <c r="O335" s="21" t="inlineStr">
        <is>
          <t>박 팀장</t>
        </is>
      </c>
      <c r="P335" s="21" t="inlineStr">
        <is>
          <t>강아지 있음</t>
        </is>
      </c>
      <c r="Q335" s="25">
        <f>IF(A335="","",IF(AND(C335="",E335=""),"고객이나 현장을 적어 주세요",IF(NOT(ISNUMBER(B335)),"접수일을 확인하세요",IF(AND(D335&lt;&gt;"",OR(LEN(D335)&lt;12,LEN(D335)&gt;13,ISERROR(--SUBSTITUTE(D335,"-","")),LEN(SUBSTITUTE(D335,"-",""))&lt;9)),"연락처를 010-0000-0000으로",IF(AND(G335&lt;&gt;"",OR(NOT(ISNUMBER(G335)),N(G335)&lt;0)),"계약 금액을 숫자로",IF(ISNA(MATCH(N335,목록_지금상태,0)),"상태를 목록에서 골라 주세요",IF(AND(OR(N335="계약",N335="공사 중",N335="완료",N335="A/S"),NOT(ISNUMBER(G335))),"계약 금액이 비었어요",IF(AND(ISNUMBER(L335),ISNUMBER(M335),M335&lt;L335),"완공이 착공보다 빨라요",IF(AND(ISNUMBER(G335),H335&gt;G335),"받은 돈이 계약보다 많아요",IF(AND(D335&lt;&gt;"",COUNTIF($D$6:$D$505,D335)&gt;1,COUNTIFS($D$6:$D$505,D335,$E$6:$E$505,E335)&gt;1),"같은 현장이 또 있어요",""))))))))))</f>
        <v/>
      </c>
      <c r="S335">
        <f>IF(A335="","",C335&amp;" "&amp;D335&amp;" "&amp;SUBSTITUTE(D335,"-","")&amp;" "&amp;E335&amp;" "&amp;F335&amp;" "&amp;P335)</f>
        <v/>
      </c>
      <c r="T335">
        <f>IF(OR(A335="",Q335&lt;&gt;"",I335="",N335="상담",N335="견적 보냄",N335="취소"),-1,IF(OR(N335="완료",N335="A/S"),1E+10,0)+N(I335)+ROW()/1E+4)</f>
        <v/>
      </c>
      <c r="U335">
        <f>IF(OR(찾기!$B$3="",A335=""),"",IF(ISNUMBER(SEARCH(TRIM(찾기!$B$3),S335)),ROW(),""))</f>
        <v/>
      </c>
    </row>
    <row r="336">
      <c r="A336" s="19">
        <f>IF(COUNTA(B336:G336,L336:P336)=0,"",ROW()-5)</f>
        <v/>
      </c>
      <c r="B336" s="20" t="n">
        <v>46265</v>
      </c>
      <c r="C336" s="21" t="inlineStr">
        <is>
          <t>오도현</t>
        </is>
      </c>
      <c r="D336" s="21" t="inlineStr">
        <is>
          <t>010-9782-6501</t>
        </is>
      </c>
      <c r="E336" s="21" t="inlineStr">
        <is>
          <t>보람동 숲길마을 3단지 111동</t>
        </is>
      </c>
      <c r="F336" s="21" t="inlineStr">
        <is>
          <t>부분 수리</t>
        </is>
      </c>
      <c r="G336" s="22" t="n">
        <v>1500000</v>
      </c>
      <c r="H336" s="23">
        <f>IF(A336="","",SUMIFS(입금_금액,입금_번호,A336,입금_확인,""))</f>
        <v/>
      </c>
      <c r="I336" s="24">
        <f>IF(OR(A336="",NOT(ISNUMBER(G336)),N336="취소"),"",G336-H336)</f>
        <v/>
      </c>
      <c r="J336" s="23">
        <f>IF(A336="","",SUMIFS(지출_금액,지출_번호,A336,지출_확인,""))</f>
        <v/>
      </c>
      <c r="K336" s="23">
        <f>IF(OR(A336="",NOT(ISNUMBER(G336)),J336=0),"",G336-J336)</f>
        <v/>
      </c>
      <c r="L336" s="20" t="n"/>
      <c r="M336" s="20" t="n"/>
      <c r="N336" s="21" t="inlineStr">
        <is>
          <t>견적 보냄</t>
        </is>
      </c>
      <c r="O336" s="21" t="inlineStr">
        <is>
          <t>대표</t>
        </is>
      </c>
      <c r="P336" s="21" t="inlineStr">
        <is>
          <t>강아지 있음</t>
        </is>
      </c>
      <c r="Q336" s="25">
        <f>IF(A336="","",IF(AND(C336="",E336=""),"고객이나 현장을 적어 주세요",IF(NOT(ISNUMBER(B336)),"접수일을 확인하세요",IF(AND(D336&lt;&gt;"",OR(LEN(D336)&lt;12,LEN(D336)&gt;13,ISERROR(--SUBSTITUTE(D336,"-","")),LEN(SUBSTITUTE(D336,"-",""))&lt;9)),"연락처를 010-0000-0000으로",IF(AND(G336&lt;&gt;"",OR(NOT(ISNUMBER(G336)),N(G336)&lt;0)),"계약 금액을 숫자로",IF(ISNA(MATCH(N336,목록_지금상태,0)),"상태를 목록에서 골라 주세요",IF(AND(OR(N336="계약",N336="공사 중",N336="완료",N336="A/S"),NOT(ISNUMBER(G336))),"계약 금액이 비었어요",IF(AND(ISNUMBER(L336),ISNUMBER(M336),M336&lt;L336),"완공이 착공보다 빨라요",IF(AND(ISNUMBER(G336),H336&gt;G336),"받은 돈이 계약보다 많아요",IF(AND(D336&lt;&gt;"",COUNTIF($D$6:$D$505,D336)&gt;1,COUNTIFS($D$6:$D$505,D336,$E$6:$E$505,E336)&gt;1),"같은 현장이 또 있어요",""))))))))))</f>
        <v/>
      </c>
      <c r="S336">
        <f>IF(A336="","",C336&amp;" "&amp;D336&amp;" "&amp;SUBSTITUTE(D336,"-","")&amp;" "&amp;E336&amp;" "&amp;F336&amp;" "&amp;P336)</f>
        <v/>
      </c>
      <c r="T336">
        <f>IF(OR(A336="",Q336&lt;&gt;"",I336="",N336="상담",N336="견적 보냄",N336="취소"),-1,IF(OR(N336="완료",N336="A/S"),1E+10,0)+N(I336)+ROW()/1E+4)</f>
        <v/>
      </c>
      <c r="U336">
        <f>IF(OR(찾기!$B$3="",A336=""),"",IF(ISNUMBER(SEARCH(TRIM(찾기!$B$3),S336)),ROW(),""))</f>
        <v/>
      </c>
    </row>
    <row r="337">
      <c r="A337" s="19">
        <f>IF(COUNTA(B337:G337,L337:P337)=0,"",ROW()-5)</f>
        <v/>
      </c>
      <c r="B337" s="20" t="n">
        <v>46266</v>
      </c>
      <c r="C337" s="21" t="inlineStr">
        <is>
          <t>서정민</t>
        </is>
      </c>
      <c r="D337" s="21" t="inlineStr">
        <is>
          <t>010-5692-7626</t>
        </is>
      </c>
      <c r="E337" s="21" t="inlineStr">
        <is>
          <t>도담동 숲길마을 3단지 107동</t>
        </is>
      </c>
      <c r="F337" s="21" t="inlineStr">
        <is>
          <t>도배·장판</t>
        </is>
      </c>
      <c r="G337" s="22" t="n">
        <v>2920000</v>
      </c>
      <c r="H337" s="23">
        <f>IF(A337="","",SUMIFS(입금_금액,입금_번호,A337,입금_확인,""))</f>
        <v/>
      </c>
      <c r="I337" s="24">
        <f>IF(OR(A337="",NOT(ISNUMBER(G337)),N337="취소"),"",G337-H337)</f>
        <v/>
      </c>
      <c r="J337" s="23">
        <f>IF(A337="","",SUMIFS(지출_금액,지출_번호,A337,지출_확인,""))</f>
        <v/>
      </c>
      <c r="K337" s="23">
        <f>IF(OR(A337="",NOT(ISNUMBER(G337)),J337=0),"",G337-J337)</f>
        <v/>
      </c>
      <c r="L337" s="20" t="n">
        <v>46276</v>
      </c>
      <c r="M337" s="20" t="n">
        <v>46279</v>
      </c>
      <c r="N337" s="21" t="inlineStr">
        <is>
          <t>완료</t>
        </is>
      </c>
      <c r="O337" s="21" t="inlineStr">
        <is>
          <t>김 실장</t>
        </is>
      </c>
      <c r="P337" s="21" t="n"/>
      <c r="Q337" s="25">
        <f>IF(A337="","",IF(AND(C337="",E337=""),"고객이나 현장을 적어 주세요",IF(NOT(ISNUMBER(B337)),"접수일을 확인하세요",IF(AND(D337&lt;&gt;"",OR(LEN(D337)&lt;12,LEN(D337)&gt;13,ISERROR(--SUBSTITUTE(D337,"-","")),LEN(SUBSTITUTE(D337,"-",""))&lt;9)),"연락처를 010-0000-0000으로",IF(AND(G337&lt;&gt;"",OR(NOT(ISNUMBER(G337)),N(G337)&lt;0)),"계약 금액을 숫자로",IF(ISNA(MATCH(N337,목록_지금상태,0)),"상태를 목록에서 골라 주세요",IF(AND(OR(N337="계약",N337="공사 중",N337="완료",N337="A/S"),NOT(ISNUMBER(G337))),"계약 금액이 비었어요",IF(AND(ISNUMBER(L337),ISNUMBER(M337),M337&lt;L337),"완공이 착공보다 빨라요",IF(AND(ISNUMBER(G337),H337&gt;G337),"받은 돈이 계약보다 많아요",IF(AND(D337&lt;&gt;"",COUNTIF($D$6:$D$505,D337)&gt;1,COUNTIFS($D$6:$D$505,D337,$E$6:$E$505,E337)&gt;1),"같은 현장이 또 있어요",""))))))))))</f>
        <v/>
      </c>
      <c r="S337">
        <f>IF(A337="","",C337&amp;" "&amp;D337&amp;" "&amp;SUBSTITUTE(D337,"-","")&amp;" "&amp;E337&amp;" "&amp;F337&amp;" "&amp;P337)</f>
        <v/>
      </c>
      <c r="T337">
        <f>IF(OR(A337="",Q337&lt;&gt;"",I337="",N337="상담",N337="견적 보냄",N337="취소"),-1,IF(OR(N337="완료",N337="A/S"),1E+10,0)+N(I337)+ROW()/1E+4)</f>
        <v/>
      </c>
      <c r="U337">
        <f>IF(OR(찾기!$B$3="",A337=""),"",IF(ISNUMBER(SEARCH(TRIM(찾기!$B$3),S337)),ROW(),""))</f>
        <v/>
      </c>
    </row>
    <row r="338">
      <c r="A338" s="19">
        <f>IF(COUNTA(B338:G338,L338:P338)=0,"",ROW()-5)</f>
        <v/>
      </c>
      <c r="B338" s="20" t="n">
        <v>46267</v>
      </c>
      <c r="C338" s="21" t="inlineStr">
        <is>
          <t>한미경</t>
        </is>
      </c>
      <c r="D338" s="21" t="inlineStr">
        <is>
          <t>010-9804-2872</t>
        </is>
      </c>
      <c r="E338" s="21" t="inlineStr">
        <is>
          <t>한솔동 단독주택</t>
        </is>
      </c>
      <c r="F338" s="21" t="inlineStr">
        <is>
          <t>기타</t>
        </is>
      </c>
      <c r="G338" s="22" t="n">
        <v>310000</v>
      </c>
      <c r="H338" s="23">
        <f>IF(A338="","",SUMIFS(입금_금액,입금_번호,A338,입금_확인,""))</f>
        <v/>
      </c>
      <c r="I338" s="24">
        <f>IF(OR(A338="",NOT(ISNUMBER(G338)),N338="취소"),"",G338-H338)</f>
        <v/>
      </c>
      <c r="J338" s="23">
        <f>IF(A338="","",SUMIFS(지출_금액,지출_번호,A338,지출_확인,""))</f>
        <v/>
      </c>
      <c r="K338" s="23">
        <f>IF(OR(A338="",NOT(ISNUMBER(G338)),J338=0),"",G338-J338)</f>
        <v/>
      </c>
      <c r="L338" s="20" t="n"/>
      <c r="M338" s="20" t="n"/>
      <c r="N338" s="21" t="inlineStr">
        <is>
          <t>견적 보냄</t>
        </is>
      </c>
      <c r="O338" s="21" t="inlineStr">
        <is>
          <t>김 실장</t>
        </is>
      </c>
      <c r="P338" s="21" t="n"/>
      <c r="Q338" s="25">
        <f>IF(A338="","",IF(AND(C338="",E338=""),"고객이나 현장을 적어 주세요",IF(NOT(ISNUMBER(B338)),"접수일을 확인하세요",IF(AND(D338&lt;&gt;"",OR(LEN(D338)&lt;12,LEN(D338)&gt;13,ISERROR(--SUBSTITUTE(D338,"-","")),LEN(SUBSTITUTE(D338,"-",""))&lt;9)),"연락처를 010-0000-0000으로",IF(AND(G338&lt;&gt;"",OR(NOT(ISNUMBER(G338)),N(G338)&lt;0)),"계약 금액을 숫자로",IF(ISNA(MATCH(N338,목록_지금상태,0)),"상태를 목록에서 골라 주세요",IF(AND(OR(N338="계약",N338="공사 중",N338="완료",N338="A/S"),NOT(ISNUMBER(G338))),"계약 금액이 비었어요",IF(AND(ISNUMBER(L338),ISNUMBER(M338),M338&lt;L338),"완공이 착공보다 빨라요",IF(AND(ISNUMBER(G338),H338&gt;G338),"받은 돈이 계약보다 많아요",IF(AND(D338&lt;&gt;"",COUNTIF($D$6:$D$505,D338)&gt;1,COUNTIFS($D$6:$D$505,D338,$E$6:$E$505,E338)&gt;1),"같은 현장이 또 있어요",""))))))))))</f>
        <v/>
      </c>
      <c r="S338">
        <f>IF(A338="","",C338&amp;" "&amp;D338&amp;" "&amp;SUBSTITUTE(D338,"-","")&amp;" "&amp;E338&amp;" "&amp;F338&amp;" "&amp;P338)</f>
        <v/>
      </c>
      <c r="T338">
        <f>IF(OR(A338="",Q338&lt;&gt;"",I338="",N338="상담",N338="견적 보냄",N338="취소"),-1,IF(OR(N338="완료",N338="A/S"),1E+10,0)+N(I338)+ROW()/1E+4)</f>
        <v/>
      </c>
      <c r="U338">
        <f>IF(OR(찾기!$B$3="",A338=""),"",IF(ISNUMBER(SEARCH(TRIM(찾기!$B$3),S338)),ROW(),""))</f>
        <v/>
      </c>
    </row>
    <row r="339">
      <c r="A339" s="19">
        <f>IF(COUNTA(B339:G339,L339:P339)=0,"",ROW()-5)</f>
        <v/>
      </c>
      <c r="B339" s="20" t="n">
        <v>46268</v>
      </c>
      <c r="C339" s="21" t="inlineStr">
        <is>
          <t>최수진</t>
        </is>
      </c>
      <c r="D339" s="21" t="inlineStr">
        <is>
          <t>010-4501-9740</t>
        </is>
      </c>
      <c r="E339" s="21" t="inlineStr">
        <is>
          <t>한솔동 누리타운 101동</t>
        </is>
      </c>
      <c r="F339" s="21" t="inlineStr">
        <is>
          <t>도배·장판</t>
        </is>
      </c>
      <c r="G339" s="22" t="n">
        <v>3670000</v>
      </c>
      <c r="H339" s="23">
        <f>IF(A339="","",SUMIFS(입금_금액,입금_번호,A339,입금_확인,""))</f>
        <v/>
      </c>
      <c r="I339" s="24">
        <f>IF(OR(A339="",NOT(ISNUMBER(G339)),N339="취소"),"",G339-H339)</f>
        <v/>
      </c>
      <c r="J339" s="23">
        <f>IF(A339="","",SUMIFS(지출_금액,지출_번호,A339,지출_확인,""))</f>
        <v/>
      </c>
      <c r="K339" s="23">
        <f>IF(OR(A339="",NOT(ISNUMBER(G339)),J339=0),"",G339-J339)</f>
        <v/>
      </c>
      <c r="L339" s="20" t="n">
        <v>46297</v>
      </c>
      <c r="M339" s="20" t="n">
        <v>46303</v>
      </c>
      <c r="N339" s="21" t="inlineStr">
        <is>
          <t>공사 중</t>
        </is>
      </c>
      <c r="O339" s="21" t="inlineStr">
        <is>
          <t>김 실장</t>
        </is>
      </c>
      <c r="P339" s="21" t="inlineStr">
        <is>
          <t>주차 어려움</t>
        </is>
      </c>
      <c r="Q339" s="25">
        <f>IF(A339="","",IF(AND(C339="",E339=""),"고객이나 현장을 적어 주세요",IF(NOT(ISNUMBER(B339)),"접수일을 확인하세요",IF(AND(D339&lt;&gt;"",OR(LEN(D339)&lt;12,LEN(D339)&gt;13,ISERROR(--SUBSTITUTE(D339,"-","")),LEN(SUBSTITUTE(D339,"-",""))&lt;9)),"연락처를 010-0000-0000으로",IF(AND(G339&lt;&gt;"",OR(NOT(ISNUMBER(G339)),N(G339)&lt;0)),"계약 금액을 숫자로",IF(ISNA(MATCH(N339,목록_지금상태,0)),"상태를 목록에서 골라 주세요",IF(AND(OR(N339="계약",N339="공사 중",N339="완료",N339="A/S"),NOT(ISNUMBER(G339))),"계약 금액이 비었어요",IF(AND(ISNUMBER(L339),ISNUMBER(M339),M339&lt;L339),"완공이 착공보다 빨라요",IF(AND(ISNUMBER(G339),H339&gt;G339),"받은 돈이 계약보다 많아요",IF(AND(D339&lt;&gt;"",COUNTIF($D$6:$D$505,D339)&gt;1,COUNTIFS($D$6:$D$505,D339,$E$6:$E$505,E339)&gt;1),"같은 현장이 또 있어요",""))))))))))</f>
        <v/>
      </c>
      <c r="S339">
        <f>IF(A339="","",C339&amp;" "&amp;D339&amp;" "&amp;SUBSTITUTE(D339,"-","")&amp;" "&amp;E339&amp;" "&amp;F339&amp;" "&amp;P339)</f>
        <v/>
      </c>
      <c r="T339">
        <f>IF(OR(A339="",Q339&lt;&gt;"",I339="",N339="상담",N339="견적 보냄",N339="취소"),-1,IF(OR(N339="완료",N339="A/S"),1E+10,0)+N(I339)+ROW()/1E+4)</f>
        <v/>
      </c>
      <c r="U339">
        <f>IF(OR(찾기!$B$3="",A339=""),"",IF(ISNUMBER(SEARCH(TRIM(찾기!$B$3),S339)),ROW(),""))</f>
        <v/>
      </c>
    </row>
    <row r="340">
      <c r="A340" s="19">
        <f>IF(COUNTA(B340:G340,L340:P340)=0,"",ROW()-5)</f>
        <v/>
      </c>
      <c r="B340" s="20" t="n">
        <v>46268</v>
      </c>
      <c r="C340" s="21" t="inlineStr">
        <is>
          <t>임현우</t>
        </is>
      </c>
      <c r="D340" s="21" t="inlineStr">
        <is>
          <t>010-6191-2355</t>
        </is>
      </c>
      <c r="E340" s="21" t="inlineStr">
        <is>
          <t>다정동 단독주택</t>
        </is>
      </c>
      <c r="F340" s="21" t="inlineStr">
        <is>
          <t>창호</t>
        </is>
      </c>
      <c r="G340" s="22" t="n">
        <v>6190000</v>
      </c>
      <c r="H340" s="23">
        <f>IF(A340="","",SUMIFS(입금_금액,입금_번호,A340,입금_확인,""))</f>
        <v/>
      </c>
      <c r="I340" s="24">
        <f>IF(OR(A340="",NOT(ISNUMBER(G340)),N340="취소"),"",G340-H340)</f>
        <v/>
      </c>
      <c r="J340" s="23">
        <f>IF(A340="","",SUMIFS(지출_금액,지출_번호,A340,지출_확인,""))</f>
        <v/>
      </c>
      <c r="K340" s="23">
        <f>IF(OR(A340="",NOT(ISNUMBER(G340)),J340=0),"",G340-J340)</f>
        <v/>
      </c>
      <c r="L340" s="20" t="n">
        <v>46275</v>
      </c>
      <c r="M340" s="20" t="n">
        <v>46280</v>
      </c>
      <c r="N340" s="21" t="inlineStr">
        <is>
          <t>완료</t>
        </is>
      </c>
      <c r="O340" s="21" t="inlineStr">
        <is>
          <t>김 실장</t>
        </is>
      </c>
      <c r="P340" s="21" t="n"/>
      <c r="Q340" s="25">
        <f>IF(A340="","",IF(AND(C340="",E340=""),"고객이나 현장을 적어 주세요",IF(NOT(ISNUMBER(B340)),"접수일을 확인하세요",IF(AND(D340&lt;&gt;"",OR(LEN(D340)&lt;12,LEN(D340)&gt;13,ISERROR(--SUBSTITUTE(D340,"-","")),LEN(SUBSTITUTE(D340,"-",""))&lt;9)),"연락처를 010-0000-0000으로",IF(AND(G340&lt;&gt;"",OR(NOT(ISNUMBER(G340)),N(G340)&lt;0)),"계약 금액을 숫자로",IF(ISNA(MATCH(N340,목록_지금상태,0)),"상태를 목록에서 골라 주세요",IF(AND(OR(N340="계약",N340="공사 중",N340="완료",N340="A/S"),NOT(ISNUMBER(G340))),"계약 금액이 비었어요",IF(AND(ISNUMBER(L340),ISNUMBER(M340),M340&lt;L340),"완공이 착공보다 빨라요",IF(AND(ISNUMBER(G340),H340&gt;G340),"받은 돈이 계약보다 많아요",IF(AND(D340&lt;&gt;"",COUNTIF($D$6:$D$505,D340)&gt;1,COUNTIFS($D$6:$D$505,D340,$E$6:$E$505,E340)&gt;1),"같은 현장이 또 있어요",""))))))))))</f>
        <v/>
      </c>
      <c r="S340">
        <f>IF(A340="","",C340&amp;" "&amp;D340&amp;" "&amp;SUBSTITUTE(D340,"-","")&amp;" "&amp;E340&amp;" "&amp;F340&amp;" "&amp;P340)</f>
        <v/>
      </c>
      <c r="T340">
        <f>IF(OR(A340="",Q340&lt;&gt;"",I340="",N340="상담",N340="견적 보냄",N340="취소"),-1,IF(OR(N340="완료",N340="A/S"),1E+10,0)+N(I340)+ROW()/1E+4)</f>
        <v/>
      </c>
      <c r="U340">
        <f>IF(OR(찾기!$B$3="",A340=""),"",IF(ISNUMBER(SEARCH(TRIM(찾기!$B$3),S340)),ROW(),""))</f>
        <v/>
      </c>
    </row>
    <row r="341">
      <c r="A341" s="19">
        <f>IF(COUNTA(B341:G341,L341:P341)=0,"",ROW()-5)</f>
        <v/>
      </c>
      <c r="B341" s="20" t="n">
        <v>46270</v>
      </c>
      <c r="C341" s="21" t="inlineStr">
        <is>
          <t>최수진</t>
        </is>
      </c>
      <c r="D341" s="21" t="inlineStr">
        <is>
          <t>010-6231-6145</t>
        </is>
      </c>
      <c r="E341" s="21" t="inlineStr">
        <is>
          <t>다정동 숲길마을 3단지 109동</t>
        </is>
      </c>
      <c r="F341" s="21" t="inlineStr">
        <is>
          <t>욕실</t>
        </is>
      </c>
      <c r="G341" s="22" t="n">
        <v>8590000</v>
      </c>
      <c r="H341" s="23">
        <f>IF(A341="","",SUMIFS(입금_금액,입금_번호,A341,입금_확인,""))</f>
        <v/>
      </c>
      <c r="I341" s="24">
        <f>IF(OR(A341="",NOT(ISNUMBER(G341)),N341="취소"),"",G341-H341)</f>
        <v/>
      </c>
      <c r="J341" s="23">
        <f>IF(A341="","",SUMIFS(지출_금액,지출_번호,A341,지출_확인,""))</f>
        <v/>
      </c>
      <c r="K341" s="23">
        <f>IF(OR(A341="",NOT(ISNUMBER(G341)),J341=0),"",G341-J341)</f>
        <v/>
      </c>
      <c r="L341" s="20" t="n">
        <v>46285</v>
      </c>
      <c r="M341" s="20" t="n">
        <v>46291</v>
      </c>
      <c r="N341" s="21" t="inlineStr">
        <is>
          <t>완료</t>
        </is>
      </c>
      <c r="O341" s="21" t="inlineStr">
        <is>
          <t>대표</t>
        </is>
      </c>
      <c r="P341" s="21" t="n"/>
      <c r="Q341" s="25">
        <f>IF(A341="","",IF(AND(C341="",E341=""),"고객이나 현장을 적어 주세요",IF(NOT(ISNUMBER(B341)),"접수일을 확인하세요",IF(AND(D341&lt;&gt;"",OR(LEN(D341)&lt;12,LEN(D341)&gt;13,ISERROR(--SUBSTITUTE(D341,"-","")),LEN(SUBSTITUTE(D341,"-",""))&lt;9)),"연락처를 010-0000-0000으로",IF(AND(G341&lt;&gt;"",OR(NOT(ISNUMBER(G341)),N(G341)&lt;0)),"계약 금액을 숫자로",IF(ISNA(MATCH(N341,목록_지금상태,0)),"상태를 목록에서 골라 주세요",IF(AND(OR(N341="계약",N341="공사 중",N341="완료",N341="A/S"),NOT(ISNUMBER(G341))),"계약 금액이 비었어요",IF(AND(ISNUMBER(L341),ISNUMBER(M341),M341&lt;L341),"완공이 착공보다 빨라요",IF(AND(ISNUMBER(G341),H341&gt;G341),"받은 돈이 계약보다 많아요",IF(AND(D341&lt;&gt;"",COUNTIF($D$6:$D$505,D341)&gt;1,COUNTIFS($D$6:$D$505,D341,$E$6:$E$505,E341)&gt;1),"같은 현장이 또 있어요",""))))))))))</f>
        <v/>
      </c>
      <c r="S341">
        <f>IF(A341="","",C341&amp;" "&amp;D341&amp;" "&amp;SUBSTITUTE(D341,"-","")&amp;" "&amp;E341&amp;" "&amp;F341&amp;" "&amp;P341)</f>
        <v/>
      </c>
      <c r="T341">
        <f>IF(OR(A341="",Q341&lt;&gt;"",I341="",N341="상담",N341="견적 보냄",N341="취소"),-1,IF(OR(N341="완료",N341="A/S"),1E+10,0)+N(I341)+ROW()/1E+4)</f>
        <v/>
      </c>
      <c r="U341">
        <f>IF(OR(찾기!$B$3="",A341=""),"",IF(ISNUMBER(SEARCH(TRIM(찾기!$B$3),S341)),ROW(),""))</f>
        <v/>
      </c>
    </row>
    <row r="342">
      <c r="A342" s="19">
        <f>IF(COUNTA(B342:G342,L342:P342)=0,"",ROW()-5)</f>
        <v/>
      </c>
      <c r="B342" s="20" t="n">
        <v>46275</v>
      </c>
      <c r="C342" s="21" t="inlineStr">
        <is>
          <t>서진영</t>
        </is>
      </c>
      <c r="D342" s="21" t="inlineStr">
        <is>
          <t>010-5867-1134</t>
        </is>
      </c>
      <c r="E342" s="21" t="inlineStr">
        <is>
          <t>새롬동 새봄빌라 108동</t>
        </is>
      </c>
      <c r="F342" s="21" t="inlineStr">
        <is>
          <t>주방</t>
        </is>
      </c>
      <c r="G342" s="22" t="n"/>
      <c r="H342" s="23">
        <f>IF(A342="","",SUMIFS(입금_금액,입금_번호,A342,입금_확인,""))</f>
        <v/>
      </c>
      <c r="I342" s="24">
        <f>IF(OR(A342="",NOT(ISNUMBER(G342)),N342="취소"),"",G342-H342)</f>
        <v/>
      </c>
      <c r="J342" s="23">
        <f>IF(A342="","",SUMIFS(지출_금액,지출_번호,A342,지출_확인,""))</f>
        <v/>
      </c>
      <c r="K342" s="23">
        <f>IF(OR(A342="",NOT(ISNUMBER(G342)),J342=0),"",G342-J342)</f>
        <v/>
      </c>
      <c r="L342" s="20" t="n"/>
      <c r="M342" s="20" t="n"/>
      <c r="N342" s="21" t="inlineStr">
        <is>
          <t>상담</t>
        </is>
      </c>
      <c r="O342" s="21" t="inlineStr">
        <is>
          <t>김 실장</t>
        </is>
      </c>
      <c r="P342" s="21" t="inlineStr">
        <is>
          <t>블로그 보고 연락</t>
        </is>
      </c>
      <c r="Q342" s="25">
        <f>IF(A342="","",IF(AND(C342="",E342=""),"고객이나 현장을 적어 주세요",IF(NOT(ISNUMBER(B342)),"접수일을 확인하세요",IF(AND(D342&lt;&gt;"",OR(LEN(D342)&lt;12,LEN(D342)&gt;13,ISERROR(--SUBSTITUTE(D342,"-","")),LEN(SUBSTITUTE(D342,"-",""))&lt;9)),"연락처를 010-0000-0000으로",IF(AND(G342&lt;&gt;"",OR(NOT(ISNUMBER(G342)),N(G342)&lt;0)),"계약 금액을 숫자로",IF(ISNA(MATCH(N342,목록_지금상태,0)),"상태를 목록에서 골라 주세요",IF(AND(OR(N342="계약",N342="공사 중",N342="완료",N342="A/S"),NOT(ISNUMBER(G342))),"계약 금액이 비었어요",IF(AND(ISNUMBER(L342),ISNUMBER(M342),M342&lt;L342),"완공이 착공보다 빨라요",IF(AND(ISNUMBER(G342),H342&gt;G342),"받은 돈이 계약보다 많아요",IF(AND(D342&lt;&gt;"",COUNTIF($D$6:$D$505,D342)&gt;1,COUNTIFS($D$6:$D$505,D342,$E$6:$E$505,E342)&gt;1),"같은 현장이 또 있어요",""))))))))))</f>
        <v/>
      </c>
      <c r="S342">
        <f>IF(A342="","",C342&amp;" "&amp;D342&amp;" "&amp;SUBSTITUTE(D342,"-","")&amp;" "&amp;E342&amp;" "&amp;F342&amp;" "&amp;P342)</f>
        <v/>
      </c>
      <c r="T342">
        <f>IF(OR(A342="",Q342&lt;&gt;"",I342="",N342="상담",N342="견적 보냄",N342="취소"),-1,IF(OR(N342="완료",N342="A/S"),1E+10,0)+N(I342)+ROW()/1E+4)</f>
        <v/>
      </c>
      <c r="U342">
        <f>IF(OR(찾기!$B$3="",A342=""),"",IF(ISNUMBER(SEARCH(TRIM(찾기!$B$3),S342)),ROW(),""))</f>
        <v/>
      </c>
    </row>
    <row r="343">
      <c r="A343" s="19">
        <f>IF(COUNTA(B343:G343,L343:P343)=0,"",ROW()-5)</f>
        <v/>
      </c>
      <c r="B343" s="20" t="n">
        <v>46277</v>
      </c>
      <c r="C343" s="21" t="inlineStr">
        <is>
          <t>강민지</t>
        </is>
      </c>
      <c r="D343" s="21" t="inlineStr">
        <is>
          <t>010-5687-2926</t>
        </is>
      </c>
      <c r="E343" s="21" t="inlineStr">
        <is>
          <t>가람동 숲길마을 3단지 104동</t>
        </is>
      </c>
      <c r="F343" s="21" t="inlineStr">
        <is>
          <t>도배·장판</t>
        </is>
      </c>
      <c r="G343" s="22" t="n"/>
      <c r="H343" s="23">
        <f>IF(A343="","",SUMIFS(입금_금액,입금_번호,A343,입금_확인,""))</f>
        <v/>
      </c>
      <c r="I343" s="24">
        <f>IF(OR(A343="",NOT(ISNUMBER(G343)),N343="취소"),"",G343-H343)</f>
        <v/>
      </c>
      <c r="J343" s="23">
        <f>IF(A343="","",SUMIFS(지출_금액,지출_번호,A343,지출_확인,""))</f>
        <v/>
      </c>
      <c r="K343" s="23">
        <f>IF(OR(A343="",NOT(ISNUMBER(G343)),J343=0),"",G343-J343)</f>
        <v/>
      </c>
      <c r="L343" s="20" t="n"/>
      <c r="M343" s="20" t="n"/>
      <c r="N343" s="21" t="inlineStr">
        <is>
          <t>상담</t>
        </is>
      </c>
      <c r="O343" s="21" t="inlineStr">
        <is>
          <t>대표</t>
        </is>
      </c>
      <c r="P343" s="21" t="inlineStr">
        <is>
          <t>블로그 보고 연락</t>
        </is>
      </c>
      <c r="Q343" s="25">
        <f>IF(A343="","",IF(AND(C343="",E343=""),"고객이나 현장을 적어 주세요",IF(NOT(ISNUMBER(B343)),"접수일을 확인하세요",IF(AND(D343&lt;&gt;"",OR(LEN(D343)&lt;12,LEN(D343)&gt;13,ISERROR(--SUBSTITUTE(D343,"-","")),LEN(SUBSTITUTE(D343,"-",""))&lt;9)),"연락처를 010-0000-0000으로",IF(AND(G343&lt;&gt;"",OR(NOT(ISNUMBER(G343)),N(G343)&lt;0)),"계약 금액을 숫자로",IF(ISNA(MATCH(N343,목록_지금상태,0)),"상태를 목록에서 골라 주세요",IF(AND(OR(N343="계약",N343="공사 중",N343="완료",N343="A/S"),NOT(ISNUMBER(G343))),"계약 금액이 비었어요",IF(AND(ISNUMBER(L343),ISNUMBER(M343),M343&lt;L343),"완공이 착공보다 빨라요",IF(AND(ISNUMBER(G343),H343&gt;G343),"받은 돈이 계약보다 많아요",IF(AND(D343&lt;&gt;"",COUNTIF($D$6:$D$505,D343)&gt;1,COUNTIFS($D$6:$D$505,D343,$E$6:$E$505,E343)&gt;1),"같은 현장이 또 있어요",""))))))))))</f>
        <v/>
      </c>
      <c r="S343">
        <f>IF(A343="","",C343&amp;" "&amp;D343&amp;" "&amp;SUBSTITUTE(D343,"-","")&amp;" "&amp;E343&amp;" "&amp;F343&amp;" "&amp;P343)</f>
        <v/>
      </c>
      <c r="T343">
        <f>IF(OR(A343="",Q343&lt;&gt;"",I343="",N343="상담",N343="견적 보냄",N343="취소"),-1,IF(OR(N343="완료",N343="A/S"),1E+10,0)+N(I343)+ROW()/1E+4)</f>
        <v/>
      </c>
      <c r="U343">
        <f>IF(OR(찾기!$B$3="",A343=""),"",IF(ISNUMBER(SEARCH(TRIM(찾기!$B$3),S343)),ROW(),""))</f>
        <v/>
      </c>
    </row>
    <row r="344">
      <c r="A344" s="19">
        <f>IF(COUNTA(B344:G344,L344:P344)=0,"",ROW()-5)</f>
        <v/>
      </c>
      <c r="B344" s="20" t="n">
        <v>46278</v>
      </c>
      <c r="C344" s="21" t="inlineStr">
        <is>
          <t>윤보람</t>
        </is>
      </c>
      <c r="D344" s="21" t="inlineStr">
        <is>
          <t>010-3888-2953</t>
        </is>
      </c>
      <c r="E344" s="21" t="inlineStr">
        <is>
          <t>도담동 새봄빌라 109동</t>
        </is>
      </c>
      <c r="F344" s="21" t="inlineStr">
        <is>
          <t>도배·장판</t>
        </is>
      </c>
      <c r="G344" s="22" t="n">
        <v>1780000</v>
      </c>
      <c r="H344" s="23">
        <f>IF(A344="","",SUMIFS(입금_금액,입금_번호,A344,입금_확인,""))</f>
        <v/>
      </c>
      <c r="I344" s="24">
        <f>IF(OR(A344="",NOT(ISNUMBER(G344)),N344="취소"),"",G344-H344)</f>
        <v/>
      </c>
      <c r="J344" s="23">
        <f>IF(A344="","",SUMIFS(지출_금액,지출_번호,A344,지출_확인,""))</f>
        <v/>
      </c>
      <c r="K344" s="23">
        <f>IF(OR(A344="",NOT(ISNUMBER(G344)),J344=0),"",G344-J344)</f>
        <v/>
      </c>
      <c r="L344" s="20" t="n">
        <v>46289</v>
      </c>
      <c r="M344" s="20" t="n">
        <v>46292</v>
      </c>
      <c r="N344" s="21" t="inlineStr">
        <is>
          <t>완료</t>
        </is>
      </c>
      <c r="O344" s="21" t="inlineStr">
        <is>
          <t>대표</t>
        </is>
      </c>
      <c r="P344" s="21" t="inlineStr">
        <is>
          <t>재방문 손님</t>
        </is>
      </c>
      <c r="Q344" s="25">
        <f>IF(A344="","",IF(AND(C344="",E344=""),"고객이나 현장을 적어 주세요",IF(NOT(ISNUMBER(B344)),"접수일을 확인하세요",IF(AND(D344&lt;&gt;"",OR(LEN(D344)&lt;12,LEN(D344)&gt;13,ISERROR(--SUBSTITUTE(D344,"-","")),LEN(SUBSTITUTE(D344,"-",""))&lt;9)),"연락처를 010-0000-0000으로",IF(AND(G344&lt;&gt;"",OR(NOT(ISNUMBER(G344)),N(G344)&lt;0)),"계약 금액을 숫자로",IF(ISNA(MATCH(N344,목록_지금상태,0)),"상태를 목록에서 골라 주세요",IF(AND(OR(N344="계약",N344="공사 중",N344="완료",N344="A/S"),NOT(ISNUMBER(G344))),"계약 금액이 비었어요",IF(AND(ISNUMBER(L344),ISNUMBER(M344),M344&lt;L344),"완공이 착공보다 빨라요",IF(AND(ISNUMBER(G344),H344&gt;G344),"받은 돈이 계약보다 많아요",IF(AND(D344&lt;&gt;"",COUNTIF($D$6:$D$505,D344)&gt;1,COUNTIFS($D$6:$D$505,D344,$E$6:$E$505,E344)&gt;1),"같은 현장이 또 있어요",""))))))))))</f>
        <v/>
      </c>
      <c r="S344">
        <f>IF(A344="","",C344&amp;" "&amp;D344&amp;" "&amp;SUBSTITUTE(D344,"-","")&amp;" "&amp;E344&amp;" "&amp;F344&amp;" "&amp;P344)</f>
        <v/>
      </c>
      <c r="T344">
        <f>IF(OR(A344="",Q344&lt;&gt;"",I344="",N344="상담",N344="견적 보냄",N344="취소"),-1,IF(OR(N344="완료",N344="A/S"),1E+10,0)+N(I344)+ROW()/1E+4)</f>
        <v/>
      </c>
      <c r="U344">
        <f>IF(OR(찾기!$B$3="",A344=""),"",IF(ISNUMBER(SEARCH(TRIM(찾기!$B$3),S344)),ROW(),""))</f>
        <v/>
      </c>
    </row>
    <row r="345">
      <c r="A345" s="19">
        <f>IF(COUNTA(B345:G345,L345:P345)=0,"",ROW()-5)</f>
        <v/>
      </c>
      <c r="B345" s="20" t="n">
        <v>46279</v>
      </c>
      <c r="C345" s="21" t="inlineStr">
        <is>
          <t>정정민</t>
        </is>
      </c>
      <c r="D345" s="21" t="inlineStr">
        <is>
          <t>010-2741-6015</t>
        </is>
      </c>
      <c r="E345" s="21" t="inlineStr">
        <is>
          <t>한솔동 솔내아파트 108동</t>
        </is>
      </c>
      <c r="F345" s="21" t="inlineStr">
        <is>
          <t>주방</t>
        </is>
      </c>
      <c r="G345" s="22" t="n">
        <v>7230000</v>
      </c>
      <c r="H345" s="23">
        <f>IF(A345="","",SUMIFS(입금_금액,입금_번호,A345,입금_확인,""))</f>
        <v/>
      </c>
      <c r="I345" s="24">
        <f>IF(OR(A345="",NOT(ISNUMBER(G345)),N345="취소"),"",G345-H345)</f>
        <v/>
      </c>
      <c r="J345" s="23">
        <f>IF(A345="","",SUMIFS(지출_금액,지출_번호,A345,지출_확인,""))</f>
        <v/>
      </c>
      <c r="K345" s="23">
        <f>IF(OR(A345="",NOT(ISNUMBER(G345)),J345=0),"",G345-J345)</f>
        <v/>
      </c>
      <c r="L345" s="20" t="n">
        <v>46299</v>
      </c>
      <c r="M345" s="20" t="n">
        <v>46307</v>
      </c>
      <c r="N345" s="21" t="inlineStr">
        <is>
          <t>공사 중</t>
        </is>
      </c>
      <c r="O345" s="21" t="inlineStr">
        <is>
          <t>박 팀장</t>
        </is>
      </c>
      <c r="P345" s="21" t="inlineStr">
        <is>
          <t>재방문 손님</t>
        </is>
      </c>
      <c r="Q345" s="25">
        <f>IF(A345="","",IF(AND(C345="",E345=""),"고객이나 현장을 적어 주세요",IF(NOT(ISNUMBER(B345)),"접수일을 확인하세요",IF(AND(D345&lt;&gt;"",OR(LEN(D345)&lt;12,LEN(D345)&gt;13,ISERROR(--SUBSTITUTE(D345,"-","")),LEN(SUBSTITUTE(D345,"-",""))&lt;9)),"연락처를 010-0000-0000으로",IF(AND(G345&lt;&gt;"",OR(NOT(ISNUMBER(G345)),N(G345)&lt;0)),"계약 금액을 숫자로",IF(ISNA(MATCH(N345,목록_지금상태,0)),"상태를 목록에서 골라 주세요",IF(AND(OR(N345="계약",N345="공사 중",N345="완료",N345="A/S"),NOT(ISNUMBER(G345))),"계약 금액이 비었어요",IF(AND(ISNUMBER(L345),ISNUMBER(M345),M345&lt;L345),"완공이 착공보다 빨라요",IF(AND(ISNUMBER(G345),H345&gt;G345),"받은 돈이 계약보다 많아요",IF(AND(D345&lt;&gt;"",COUNTIF($D$6:$D$505,D345)&gt;1,COUNTIFS($D$6:$D$505,D345,$E$6:$E$505,E345)&gt;1),"같은 현장이 또 있어요",""))))))))))</f>
        <v/>
      </c>
      <c r="S345">
        <f>IF(A345="","",C345&amp;" "&amp;D345&amp;" "&amp;SUBSTITUTE(D345,"-","")&amp;" "&amp;E345&amp;" "&amp;F345&amp;" "&amp;P345)</f>
        <v/>
      </c>
      <c r="T345">
        <f>IF(OR(A345="",Q345&lt;&gt;"",I345="",N345="상담",N345="견적 보냄",N345="취소"),-1,IF(OR(N345="완료",N345="A/S"),1E+10,0)+N(I345)+ROW()/1E+4)</f>
        <v/>
      </c>
      <c r="U345">
        <f>IF(OR(찾기!$B$3="",A345=""),"",IF(ISNUMBER(SEARCH(TRIM(찾기!$B$3),S345)),ROW(),""))</f>
        <v/>
      </c>
    </row>
    <row r="346">
      <c r="A346" s="19">
        <f>IF(COUNTA(B346:G346,L346:P346)=0,"",ROW()-5)</f>
        <v/>
      </c>
      <c r="B346" s="20" t="n">
        <v>46280</v>
      </c>
      <c r="C346" s="21" t="inlineStr">
        <is>
          <t>임민지</t>
        </is>
      </c>
      <c r="D346" s="21" t="inlineStr">
        <is>
          <t>010-4813-0861</t>
        </is>
      </c>
      <c r="E346" s="21" t="inlineStr">
        <is>
          <t>도담동 단독주택</t>
        </is>
      </c>
      <c r="F346" s="21" t="inlineStr">
        <is>
          <t>욕실</t>
        </is>
      </c>
      <c r="G346" s="22" t="n">
        <v>9040000</v>
      </c>
      <c r="H346" s="23">
        <f>IF(A346="","",SUMIFS(입금_금액,입금_번호,A346,입금_확인,""))</f>
        <v/>
      </c>
      <c r="I346" s="24">
        <f>IF(OR(A346="",NOT(ISNUMBER(G346)),N346="취소"),"",G346-H346)</f>
        <v/>
      </c>
      <c r="J346" s="23">
        <f>IF(A346="","",SUMIFS(지출_금액,지출_번호,A346,지출_확인,""))</f>
        <v/>
      </c>
      <c r="K346" s="23">
        <f>IF(OR(A346="",NOT(ISNUMBER(G346)),J346=0),"",G346-J346)</f>
        <v/>
      </c>
      <c r="L346" s="20" t="n">
        <v>46289</v>
      </c>
      <c r="M346" s="20" t="n">
        <v>46296</v>
      </c>
      <c r="N346" s="21" t="inlineStr">
        <is>
          <t>완료</t>
        </is>
      </c>
      <c r="O346" s="21" t="inlineStr">
        <is>
          <t>김 실장</t>
        </is>
      </c>
      <c r="P346" s="21" t="inlineStr">
        <is>
          <t>블로그 보고 연락</t>
        </is>
      </c>
      <c r="Q346" s="25">
        <f>IF(A346="","",IF(AND(C346="",E346=""),"고객이나 현장을 적어 주세요",IF(NOT(ISNUMBER(B346)),"접수일을 확인하세요",IF(AND(D346&lt;&gt;"",OR(LEN(D346)&lt;12,LEN(D346)&gt;13,ISERROR(--SUBSTITUTE(D346,"-","")),LEN(SUBSTITUTE(D346,"-",""))&lt;9)),"연락처를 010-0000-0000으로",IF(AND(G346&lt;&gt;"",OR(NOT(ISNUMBER(G346)),N(G346)&lt;0)),"계약 금액을 숫자로",IF(ISNA(MATCH(N346,목록_지금상태,0)),"상태를 목록에서 골라 주세요",IF(AND(OR(N346="계약",N346="공사 중",N346="완료",N346="A/S"),NOT(ISNUMBER(G346))),"계약 금액이 비었어요",IF(AND(ISNUMBER(L346),ISNUMBER(M346),M346&lt;L346),"완공이 착공보다 빨라요",IF(AND(ISNUMBER(G346),H346&gt;G346),"받은 돈이 계약보다 많아요",IF(AND(D346&lt;&gt;"",COUNTIF($D$6:$D$505,D346)&gt;1,COUNTIFS($D$6:$D$505,D346,$E$6:$E$505,E346)&gt;1),"같은 현장이 또 있어요",""))))))))))</f>
        <v/>
      </c>
      <c r="S346">
        <f>IF(A346="","",C346&amp;" "&amp;D346&amp;" "&amp;SUBSTITUTE(D346,"-","")&amp;" "&amp;E346&amp;" "&amp;F346&amp;" "&amp;P346)</f>
        <v/>
      </c>
      <c r="T346">
        <f>IF(OR(A346="",Q346&lt;&gt;"",I346="",N346="상담",N346="견적 보냄",N346="취소"),-1,IF(OR(N346="완료",N346="A/S"),1E+10,0)+N(I346)+ROW()/1E+4)</f>
        <v/>
      </c>
      <c r="U346">
        <f>IF(OR(찾기!$B$3="",A346=""),"",IF(ISNUMBER(SEARCH(TRIM(찾기!$B$3),S346)),ROW(),""))</f>
        <v/>
      </c>
    </row>
    <row r="347">
      <c r="A347" s="19">
        <f>IF(COUNTA(B347:G347,L347:P347)=0,"",ROW()-5)</f>
        <v/>
      </c>
      <c r="B347" s="20" t="n">
        <v>46281</v>
      </c>
      <c r="C347" s="21" t="inlineStr">
        <is>
          <t>황서현</t>
        </is>
      </c>
      <c r="D347" s="21" t="inlineStr">
        <is>
          <t>010-4160-7530</t>
        </is>
      </c>
      <c r="E347" s="21" t="inlineStr">
        <is>
          <t>새롬동 새봄빌라 107동</t>
        </is>
      </c>
      <c r="F347" s="21" t="inlineStr">
        <is>
          <t>주방</t>
        </is>
      </c>
      <c r="G347" s="22" t="n">
        <v>9350000</v>
      </c>
      <c r="H347" s="23">
        <f>IF(A347="","",SUMIFS(입금_금액,입금_번호,A347,입금_확인,""))</f>
        <v/>
      </c>
      <c r="I347" s="24">
        <f>IF(OR(A347="",NOT(ISNUMBER(G347)),N347="취소"),"",G347-H347)</f>
        <v/>
      </c>
      <c r="J347" s="23">
        <f>IF(A347="","",SUMIFS(지출_금액,지출_번호,A347,지출_확인,""))</f>
        <v/>
      </c>
      <c r="K347" s="23">
        <f>IF(OR(A347="",NOT(ISNUMBER(G347)),J347=0),"",G347-J347)</f>
        <v/>
      </c>
      <c r="L347" s="20" t="n">
        <v>46309</v>
      </c>
      <c r="M347" s="20" t="n">
        <v>46316</v>
      </c>
      <c r="N347" s="21" t="inlineStr">
        <is>
          <t>계약</t>
        </is>
      </c>
      <c r="O347" s="21" t="inlineStr">
        <is>
          <t>박 팀장</t>
        </is>
      </c>
      <c r="P347" s="21" t="inlineStr">
        <is>
          <t>재방문 손님</t>
        </is>
      </c>
      <c r="Q347" s="25">
        <f>IF(A347="","",IF(AND(C347="",E347=""),"고객이나 현장을 적어 주세요",IF(NOT(ISNUMBER(B347)),"접수일을 확인하세요",IF(AND(D347&lt;&gt;"",OR(LEN(D347)&lt;12,LEN(D347)&gt;13,ISERROR(--SUBSTITUTE(D347,"-","")),LEN(SUBSTITUTE(D347,"-",""))&lt;9)),"연락처를 010-0000-0000으로",IF(AND(G347&lt;&gt;"",OR(NOT(ISNUMBER(G347)),N(G347)&lt;0)),"계약 금액을 숫자로",IF(ISNA(MATCH(N347,목록_지금상태,0)),"상태를 목록에서 골라 주세요",IF(AND(OR(N347="계약",N347="공사 중",N347="완료",N347="A/S"),NOT(ISNUMBER(G347))),"계약 금액이 비었어요",IF(AND(ISNUMBER(L347),ISNUMBER(M347),M347&lt;L347),"완공이 착공보다 빨라요",IF(AND(ISNUMBER(G347),H347&gt;G347),"받은 돈이 계약보다 많아요",IF(AND(D347&lt;&gt;"",COUNTIF($D$6:$D$505,D347)&gt;1,COUNTIFS($D$6:$D$505,D347,$E$6:$E$505,E347)&gt;1),"같은 현장이 또 있어요",""))))))))))</f>
        <v/>
      </c>
      <c r="S347">
        <f>IF(A347="","",C347&amp;" "&amp;D347&amp;" "&amp;SUBSTITUTE(D347,"-","")&amp;" "&amp;E347&amp;" "&amp;F347&amp;" "&amp;P347)</f>
        <v/>
      </c>
      <c r="T347">
        <f>IF(OR(A347="",Q347&lt;&gt;"",I347="",N347="상담",N347="견적 보냄",N347="취소"),-1,IF(OR(N347="완료",N347="A/S"),1E+10,0)+N(I347)+ROW()/1E+4)</f>
        <v/>
      </c>
      <c r="U347">
        <f>IF(OR(찾기!$B$3="",A347=""),"",IF(ISNUMBER(SEARCH(TRIM(찾기!$B$3),S347)),ROW(),""))</f>
        <v/>
      </c>
    </row>
    <row r="348">
      <c r="A348" s="19">
        <f>IF(COUNTA(B348:G348,L348:P348)=0,"",ROW()-5)</f>
        <v/>
      </c>
      <c r="B348" s="20" t="n">
        <v>46283</v>
      </c>
      <c r="C348" s="21" t="inlineStr">
        <is>
          <t>김서현</t>
        </is>
      </c>
      <c r="D348" s="21" t="inlineStr">
        <is>
          <t>010-2029-2997</t>
        </is>
      </c>
      <c r="E348" s="21" t="inlineStr">
        <is>
          <t>다정동 숲길마을 3단지 108동</t>
        </is>
      </c>
      <c r="F348" s="21" t="inlineStr">
        <is>
          <t>욕실</t>
        </is>
      </c>
      <c r="G348" s="22" t="n">
        <v>9410000</v>
      </c>
      <c r="H348" s="23">
        <f>IF(A348="","",SUMIFS(입금_금액,입금_번호,A348,입금_확인,""))</f>
        <v/>
      </c>
      <c r="I348" s="24">
        <f>IF(OR(A348="",NOT(ISNUMBER(G348)),N348="취소"),"",G348-H348)</f>
        <v/>
      </c>
      <c r="J348" s="23">
        <f>IF(A348="","",SUMIFS(지출_금액,지출_번호,A348,지출_확인,""))</f>
        <v/>
      </c>
      <c r="K348" s="23">
        <f>IF(OR(A348="",NOT(ISNUMBER(G348)),J348=0),"",G348-J348)</f>
        <v/>
      </c>
      <c r="L348" s="20" t="n">
        <v>46311</v>
      </c>
      <c r="M348" s="20" t="n">
        <v>46316</v>
      </c>
      <c r="N348" s="21" t="inlineStr">
        <is>
          <t>계약</t>
        </is>
      </c>
      <c r="O348" s="21" t="inlineStr">
        <is>
          <t>박 팀장</t>
        </is>
      </c>
      <c r="P348" s="21" t="n"/>
      <c r="Q348" s="25">
        <f>IF(A348="","",IF(AND(C348="",E348=""),"고객이나 현장을 적어 주세요",IF(NOT(ISNUMBER(B348)),"접수일을 확인하세요",IF(AND(D348&lt;&gt;"",OR(LEN(D348)&lt;12,LEN(D348)&gt;13,ISERROR(--SUBSTITUTE(D348,"-","")),LEN(SUBSTITUTE(D348,"-",""))&lt;9)),"연락처를 010-0000-0000으로",IF(AND(G348&lt;&gt;"",OR(NOT(ISNUMBER(G348)),N(G348)&lt;0)),"계약 금액을 숫자로",IF(ISNA(MATCH(N348,목록_지금상태,0)),"상태를 목록에서 골라 주세요",IF(AND(OR(N348="계약",N348="공사 중",N348="완료",N348="A/S"),NOT(ISNUMBER(G348))),"계약 금액이 비었어요",IF(AND(ISNUMBER(L348),ISNUMBER(M348),M348&lt;L348),"완공이 착공보다 빨라요",IF(AND(ISNUMBER(G348),H348&gt;G348),"받은 돈이 계약보다 많아요",IF(AND(D348&lt;&gt;"",COUNTIF($D$6:$D$505,D348)&gt;1,COUNTIFS($D$6:$D$505,D348,$E$6:$E$505,E348)&gt;1),"같은 현장이 또 있어요",""))))))))))</f>
        <v/>
      </c>
      <c r="S348">
        <f>IF(A348="","",C348&amp;" "&amp;D348&amp;" "&amp;SUBSTITUTE(D348,"-","")&amp;" "&amp;E348&amp;" "&amp;F348&amp;" "&amp;P348)</f>
        <v/>
      </c>
      <c r="T348">
        <f>IF(OR(A348="",Q348&lt;&gt;"",I348="",N348="상담",N348="견적 보냄",N348="취소"),-1,IF(OR(N348="완료",N348="A/S"),1E+10,0)+N(I348)+ROW()/1E+4)</f>
        <v/>
      </c>
      <c r="U348">
        <f>IF(OR(찾기!$B$3="",A348=""),"",IF(ISNUMBER(SEARCH(TRIM(찾기!$B$3),S348)),ROW(),""))</f>
        <v/>
      </c>
    </row>
    <row r="349">
      <c r="A349" s="19">
        <f>IF(COUNTA(B349:G349,L349:P349)=0,"",ROW()-5)</f>
        <v/>
      </c>
      <c r="B349" s="20" t="n">
        <v>46283</v>
      </c>
      <c r="C349" s="21" t="inlineStr">
        <is>
          <t>서태호</t>
        </is>
      </c>
      <c r="D349" s="21" t="inlineStr">
        <is>
          <t>010-5014-5442</t>
        </is>
      </c>
      <c r="E349" s="21" t="inlineStr">
        <is>
          <t>새롬동 강변힐 2차 114동</t>
        </is>
      </c>
      <c r="F349" s="21" t="inlineStr">
        <is>
          <t>부분 수리</t>
        </is>
      </c>
      <c r="G349" s="22" t="n">
        <v>1410000</v>
      </c>
      <c r="H349" s="23">
        <f>IF(A349="","",SUMIFS(입금_금액,입금_번호,A349,입금_확인,""))</f>
        <v/>
      </c>
      <c r="I349" s="24">
        <f>IF(OR(A349="",NOT(ISNUMBER(G349)),N349="취소"),"",G349-H349)</f>
        <v/>
      </c>
      <c r="J349" s="23">
        <f>IF(A349="","",SUMIFS(지출_금액,지출_번호,A349,지출_확인,""))</f>
        <v/>
      </c>
      <c r="K349" s="23">
        <f>IF(OR(A349="",NOT(ISNUMBER(G349)),J349=0),"",G349-J349)</f>
        <v/>
      </c>
      <c r="L349" s="20" t="n">
        <v>46296</v>
      </c>
      <c r="M349" s="20" t="n">
        <v>46300</v>
      </c>
      <c r="N349" s="21" t="inlineStr">
        <is>
          <t>완료</t>
        </is>
      </c>
      <c r="O349" s="21" t="inlineStr">
        <is>
          <t>김 실장</t>
        </is>
      </c>
      <c r="P349" s="21" t="inlineStr">
        <is>
          <t>주차 어려움</t>
        </is>
      </c>
      <c r="Q349" s="25">
        <f>IF(A349="","",IF(AND(C349="",E349=""),"고객이나 현장을 적어 주세요",IF(NOT(ISNUMBER(B349)),"접수일을 확인하세요",IF(AND(D349&lt;&gt;"",OR(LEN(D349)&lt;12,LEN(D349)&gt;13,ISERROR(--SUBSTITUTE(D349,"-","")),LEN(SUBSTITUTE(D349,"-",""))&lt;9)),"연락처를 010-0000-0000으로",IF(AND(G349&lt;&gt;"",OR(NOT(ISNUMBER(G349)),N(G349)&lt;0)),"계약 금액을 숫자로",IF(ISNA(MATCH(N349,목록_지금상태,0)),"상태를 목록에서 골라 주세요",IF(AND(OR(N349="계약",N349="공사 중",N349="완료",N349="A/S"),NOT(ISNUMBER(G349))),"계약 금액이 비었어요",IF(AND(ISNUMBER(L349),ISNUMBER(M349),M349&lt;L349),"완공이 착공보다 빨라요",IF(AND(ISNUMBER(G349),H349&gt;G349),"받은 돈이 계약보다 많아요",IF(AND(D349&lt;&gt;"",COUNTIF($D$6:$D$505,D349)&gt;1,COUNTIFS($D$6:$D$505,D349,$E$6:$E$505,E349)&gt;1),"같은 현장이 또 있어요",""))))))))))</f>
        <v/>
      </c>
      <c r="S349">
        <f>IF(A349="","",C349&amp;" "&amp;D349&amp;" "&amp;SUBSTITUTE(D349,"-","")&amp;" "&amp;E349&amp;" "&amp;F349&amp;" "&amp;P349)</f>
        <v/>
      </c>
      <c r="T349">
        <f>IF(OR(A349="",Q349&lt;&gt;"",I349="",N349="상담",N349="견적 보냄",N349="취소"),-1,IF(OR(N349="완료",N349="A/S"),1E+10,0)+N(I349)+ROW()/1E+4)</f>
        <v/>
      </c>
      <c r="U349">
        <f>IF(OR(찾기!$B$3="",A349=""),"",IF(ISNUMBER(SEARCH(TRIM(찾기!$B$3),S349)),ROW(),""))</f>
        <v/>
      </c>
    </row>
    <row r="350">
      <c r="A350" s="19">
        <f>IF(COUNTA(B350:G350,L350:P350)=0,"",ROW()-5)</f>
        <v/>
      </c>
      <c r="B350" s="20" t="n">
        <v>46284</v>
      </c>
      <c r="C350" s="21" t="inlineStr">
        <is>
          <t>조영희</t>
        </is>
      </c>
      <c r="D350" s="21" t="inlineStr">
        <is>
          <t>010-6819-3899</t>
        </is>
      </c>
      <c r="E350" s="21" t="inlineStr">
        <is>
          <t>새롬동 단독주택</t>
        </is>
      </c>
      <c r="F350" s="21" t="inlineStr">
        <is>
          <t>주방</t>
        </is>
      </c>
      <c r="G350" s="22" t="n">
        <v>10870000</v>
      </c>
      <c r="H350" s="23">
        <f>IF(A350="","",SUMIFS(입금_금액,입금_번호,A350,입금_확인,""))</f>
        <v/>
      </c>
      <c r="I350" s="24">
        <f>IF(OR(A350="",NOT(ISNUMBER(G350)),N350="취소"),"",G350-H350)</f>
        <v/>
      </c>
      <c r="J350" s="23">
        <f>IF(A350="","",SUMIFS(지출_금액,지출_번호,A350,지출_확인,""))</f>
        <v/>
      </c>
      <c r="K350" s="23">
        <f>IF(OR(A350="",NOT(ISNUMBER(G350)),J350=0),"",G350-J350)</f>
        <v/>
      </c>
      <c r="L350" s="20" t="n">
        <v>46299</v>
      </c>
      <c r="M350" s="20" t="n">
        <v>46308</v>
      </c>
      <c r="N350" s="21" t="inlineStr">
        <is>
          <t>공사 중</t>
        </is>
      </c>
      <c r="O350" s="21" t="inlineStr">
        <is>
          <t>박 팀장</t>
        </is>
      </c>
      <c r="P350" s="21" t="inlineStr">
        <is>
          <t>블로그 보고 연락</t>
        </is>
      </c>
      <c r="Q350" s="25">
        <f>IF(A350="","",IF(AND(C350="",E350=""),"고객이나 현장을 적어 주세요",IF(NOT(ISNUMBER(B350)),"접수일을 확인하세요",IF(AND(D350&lt;&gt;"",OR(LEN(D350)&lt;12,LEN(D350)&gt;13,ISERROR(--SUBSTITUTE(D350,"-","")),LEN(SUBSTITUTE(D350,"-",""))&lt;9)),"연락처를 010-0000-0000으로",IF(AND(G350&lt;&gt;"",OR(NOT(ISNUMBER(G350)),N(G350)&lt;0)),"계약 금액을 숫자로",IF(ISNA(MATCH(N350,목록_지금상태,0)),"상태를 목록에서 골라 주세요",IF(AND(OR(N350="계약",N350="공사 중",N350="완료",N350="A/S"),NOT(ISNUMBER(G350))),"계약 금액이 비었어요",IF(AND(ISNUMBER(L350),ISNUMBER(M350),M350&lt;L350),"완공이 착공보다 빨라요",IF(AND(ISNUMBER(G350),H350&gt;G350),"받은 돈이 계약보다 많아요",IF(AND(D350&lt;&gt;"",COUNTIF($D$6:$D$505,D350)&gt;1,COUNTIFS($D$6:$D$505,D350,$E$6:$E$505,E350)&gt;1),"같은 현장이 또 있어요",""))))))))))</f>
        <v/>
      </c>
      <c r="S350">
        <f>IF(A350="","",C350&amp;" "&amp;D350&amp;" "&amp;SUBSTITUTE(D350,"-","")&amp;" "&amp;E350&amp;" "&amp;F350&amp;" "&amp;P350)</f>
        <v/>
      </c>
      <c r="T350">
        <f>IF(OR(A350="",Q350&lt;&gt;"",I350="",N350="상담",N350="견적 보냄",N350="취소"),-1,IF(OR(N350="완료",N350="A/S"),1E+10,0)+N(I350)+ROW()/1E+4)</f>
        <v/>
      </c>
      <c r="U350">
        <f>IF(OR(찾기!$B$3="",A350=""),"",IF(ISNUMBER(SEARCH(TRIM(찾기!$B$3),S350)),ROW(),""))</f>
        <v/>
      </c>
    </row>
    <row r="351">
      <c r="A351" s="19">
        <f>IF(COUNTA(B351:G351,L351:P351)=0,"",ROW()-5)</f>
        <v/>
      </c>
      <c r="B351" s="20" t="n">
        <v>46286</v>
      </c>
      <c r="C351" s="21" t="inlineStr">
        <is>
          <t>한현우</t>
        </is>
      </c>
      <c r="D351" s="21" t="inlineStr">
        <is>
          <t>010-3838-3406</t>
        </is>
      </c>
      <c r="E351" s="21" t="inlineStr">
        <is>
          <t>한솔동 숲길마을 3단지 111동</t>
        </is>
      </c>
      <c r="F351" s="21" t="inlineStr">
        <is>
          <t>욕실</t>
        </is>
      </c>
      <c r="G351" s="22" t="n">
        <v>4560000</v>
      </c>
      <c r="H351" s="23">
        <f>IF(A351="","",SUMIFS(입금_금액,입금_번호,A351,입금_확인,""))</f>
        <v/>
      </c>
      <c r="I351" s="24">
        <f>IF(OR(A351="",NOT(ISNUMBER(G351)),N351="취소"),"",G351-H351)</f>
        <v/>
      </c>
      <c r="J351" s="23">
        <f>IF(A351="","",SUMIFS(지출_금액,지출_번호,A351,지출_확인,""))</f>
        <v/>
      </c>
      <c r="K351" s="23">
        <f>IF(OR(A351="",NOT(ISNUMBER(G351)),J351=0),"",G351-J351)</f>
        <v/>
      </c>
      <c r="L351" s="20" t="n">
        <v>46310</v>
      </c>
      <c r="M351" s="20" t="n">
        <v>46315</v>
      </c>
      <c r="N351" s="21" t="inlineStr">
        <is>
          <t>계약</t>
        </is>
      </c>
      <c r="O351" s="21" t="inlineStr">
        <is>
          <t>박 팀장</t>
        </is>
      </c>
      <c r="P351" s="21" t="inlineStr">
        <is>
          <t>재방문 손님</t>
        </is>
      </c>
      <c r="Q351" s="25">
        <f>IF(A351="","",IF(AND(C351="",E351=""),"고객이나 현장을 적어 주세요",IF(NOT(ISNUMBER(B351)),"접수일을 확인하세요",IF(AND(D351&lt;&gt;"",OR(LEN(D351)&lt;12,LEN(D351)&gt;13,ISERROR(--SUBSTITUTE(D351,"-","")),LEN(SUBSTITUTE(D351,"-",""))&lt;9)),"연락처를 010-0000-0000으로",IF(AND(G351&lt;&gt;"",OR(NOT(ISNUMBER(G351)),N(G351)&lt;0)),"계약 금액을 숫자로",IF(ISNA(MATCH(N351,목록_지금상태,0)),"상태를 목록에서 골라 주세요",IF(AND(OR(N351="계약",N351="공사 중",N351="완료",N351="A/S"),NOT(ISNUMBER(G351))),"계약 금액이 비었어요",IF(AND(ISNUMBER(L351),ISNUMBER(M351),M351&lt;L351),"완공이 착공보다 빨라요",IF(AND(ISNUMBER(G351),H351&gt;G351),"받은 돈이 계약보다 많아요",IF(AND(D351&lt;&gt;"",COUNTIF($D$6:$D$505,D351)&gt;1,COUNTIFS($D$6:$D$505,D351,$E$6:$E$505,E351)&gt;1),"같은 현장이 또 있어요",""))))))))))</f>
        <v/>
      </c>
      <c r="S351">
        <f>IF(A351="","",C351&amp;" "&amp;D351&amp;" "&amp;SUBSTITUTE(D351,"-","")&amp;" "&amp;E351&amp;" "&amp;F351&amp;" "&amp;P351)</f>
        <v/>
      </c>
      <c r="T351">
        <f>IF(OR(A351="",Q351&lt;&gt;"",I351="",N351="상담",N351="견적 보냄",N351="취소"),-1,IF(OR(N351="완료",N351="A/S"),1E+10,0)+N(I351)+ROW()/1E+4)</f>
        <v/>
      </c>
      <c r="U351">
        <f>IF(OR(찾기!$B$3="",A351=""),"",IF(ISNUMBER(SEARCH(TRIM(찾기!$B$3),S351)),ROW(),""))</f>
        <v/>
      </c>
    </row>
    <row r="352">
      <c r="A352" s="19">
        <f>IF(COUNTA(B352:G352,L352:P352)=0,"",ROW()-5)</f>
        <v/>
      </c>
      <c r="B352" s="20" t="n">
        <v>46286</v>
      </c>
      <c r="C352" s="21" t="inlineStr">
        <is>
          <t>최정민</t>
        </is>
      </c>
      <c r="D352" s="21" t="inlineStr">
        <is>
          <t>010-9037-1827</t>
        </is>
      </c>
      <c r="E352" s="21" t="inlineStr">
        <is>
          <t>한솔동 누리타운 112동</t>
        </is>
      </c>
      <c r="F352" s="21" t="inlineStr">
        <is>
          <t>도배·장판</t>
        </is>
      </c>
      <c r="G352" s="22" t="n">
        <v>3720000</v>
      </c>
      <c r="H352" s="23">
        <f>IF(A352="","",SUMIFS(입금_금액,입금_번호,A352,입금_확인,""))</f>
        <v/>
      </c>
      <c r="I352" s="24">
        <f>IF(OR(A352="",NOT(ISNUMBER(G352)),N352="취소"),"",G352-H352)</f>
        <v/>
      </c>
      <c r="J352" s="23">
        <f>IF(A352="","",SUMIFS(지출_금액,지출_번호,A352,지출_확인,""))</f>
        <v/>
      </c>
      <c r="K352" s="23">
        <f>IF(OR(A352="",NOT(ISNUMBER(G352)),J352=0),"",G352-J352)</f>
        <v/>
      </c>
      <c r="L352" s="20" t="n">
        <v>46297</v>
      </c>
      <c r="M352" s="20" t="n">
        <v>46303</v>
      </c>
      <c r="N352" s="21" t="inlineStr">
        <is>
          <t>공사 중</t>
        </is>
      </c>
      <c r="O352" s="21" t="inlineStr">
        <is>
          <t>박 팀장</t>
        </is>
      </c>
      <c r="P352" s="21" t="inlineStr">
        <is>
          <t>블로그 보고 연락</t>
        </is>
      </c>
      <c r="Q352" s="25">
        <f>IF(A352="","",IF(AND(C352="",E352=""),"고객이나 현장을 적어 주세요",IF(NOT(ISNUMBER(B352)),"접수일을 확인하세요",IF(AND(D352&lt;&gt;"",OR(LEN(D352)&lt;12,LEN(D352)&gt;13,ISERROR(--SUBSTITUTE(D352,"-","")),LEN(SUBSTITUTE(D352,"-",""))&lt;9)),"연락처를 010-0000-0000으로",IF(AND(G352&lt;&gt;"",OR(NOT(ISNUMBER(G352)),N(G352)&lt;0)),"계약 금액을 숫자로",IF(ISNA(MATCH(N352,목록_지금상태,0)),"상태를 목록에서 골라 주세요",IF(AND(OR(N352="계약",N352="공사 중",N352="완료",N352="A/S"),NOT(ISNUMBER(G352))),"계약 금액이 비었어요",IF(AND(ISNUMBER(L352),ISNUMBER(M352),M352&lt;L352),"완공이 착공보다 빨라요",IF(AND(ISNUMBER(G352),H352&gt;G352),"받은 돈이 계약보다 많아요",IF(AND(D352&lt;&gt;"",COUNTIF($D$6:$D$505,D352)&gt;1,COUNTIFS($D$6:$D$505,D352,$E$6:$E$505,E352)&gt;1),"같은 현장이 또 있어요",""))))))))))</f>
        <v/>
      </c>
      <c r="S352">
        <f>IF(A352="","",C352&amp;" "&amp;D352&amp;" "&amp;SUBSTITUTE(D352,"-","")&amp;" "&amp;E352&amp;" "&amp;F352&amp;" "&amp;P352)</f>
        <v/>
      </c>
      <c r="T352">
        <f>IF(OR(A352="",Q352&lt;&gt;"",I352="",N352="상담",N352="견적 보냄",N352="취소"),-1,IF(OR(N352="완료",N352="A/S"),1E+10,0)+N(I352)+ROW()/1E+4)</f>
        <v/>
      </c>
      <c r="U352">
        <f>IF(OR(찾기!$B$3="",A352=""),"",IF(ISNUMBER(SEARCH(TRIM(찾기!$B$3),S352)),ROW(),""))</f>
        <v/>
      </c>
    </row>
    <row r="353">
      <c r="A353" s="19">
        <f>IF(COUNTA(B353:G353,L353:P353)=0,"",ROW()-5)</f>
        <v/>
      </c>
      <c r="B353" s="20" t="n">
        <v>46287</v>
      </c>
      <c r="C353" s="21" t="inlineStr">
        <is>
          <t>강은지</t>
        </is>
      </c>
      <c r="D353" s="21" t="inlineStr">
        <is>
          <t>010-7569-5046</t>
        </is>
      </c>
      <c r="E353" s="21" t="inlineStr">
        <is>
          <t>한솔동 솔내아파트 104동</t>
        </is>
      </c>
      <c r="F353" s="21" t="inlineStr">
        <is>
          <t>욕실</t>
        </is>
      </c>
      <c r="G353" s="22" t="n">
        <v>4390000</v>
      </c>
      <c r="H353" s="23">
        <f>IF(A353="","",SUMIFS(입금_금액,입금_번호,A353,입금_확인,""))</f>
        <v/>
      </c>
      <c r="I353" s="24">
        <f>IF(OR(A353="",NOT(ISNUMBER(G353)),N353="취소"),"",G353-H353)</f>
        <v/>
      </c>
      <c r="J353" s="23">
        <f>IF(A353="","",SUMIFS(지출_금액,지출_번호,A353,지출_확인,""))</f>
        <v/>
      </c>
      <c r="K353" s="23">
        <f>IF(OR(A353="",NOT(ISNUMBER(G353)),J353=0),"",G353-J353)</f>
        <v/>
      </c>
      <c r="L353" s="20" t="n"/>
      <c r="M353" s="20" t="n"/>
      <c r="N353" s="21" t="inlineStr">
        <is>
          <t>견적 보냄</t>
        </is>
      </c>
      <c r="O353" s="21" t="inlineStr">
        <is>
          <t>김 실장</t>
        </is>
      </c>
      <c r="P353" s="21" t="inlineStr">
        <is>
          <t>엘리베이터 예약 필요</t>
        </is>
      </c>
      <c r="Q353" s="25">
        <f>IF(A353="","",IF(AND(C353="",E353=""),"고객이나 현장을 적어 주세요",IF(NOT(ISNUMBER(B353)),"접수일을 확인하세요",IF(AND(D353&lt;&gt;"",OR(LEN(D353)&lt;12,LEN(D353)&gt;13,ISERROR(--SUBSTITUTE(D353,"-","")),LEN(SUBSTITUTE(D353,"-",""))&lt;9)),"연락처를 010-0000-0000으로",IF(AND(G353&lt;&gt;"",OR(NOT(ISNUMBER(G353)),N(G353)&lt;0)),"계약 금액을 숫자로",IF(ISNA(MATCH(N353,목록_지금상태,0)),"상태를 목록에서 골라 주세요",IF(AND(OR(N353="계약",N353="공사 중",N353="완료",N353="A/S"),NOT(ISNUMBER(G353))),"계약 금액이 비었어요",IF(AND(ISNUMBER(L353),ISNUMBER(M353),M353&lt;L353),"완공이 착공보다 빨라요",IF(AND(ISNUMBER(G353),H353&gt;G353),"받은 돈이 계약보다 많아요",IF(AND(D353&lt;&gt;"",COUNTIF($D$6:$D$505,D353)&gt;1,COUNTIFS($D$6:$D$505,D353,$E$6:$E$505,E353)&gt;1),"같은 현장이 또 있어요",""))))))))))</f>
        <v/>
      </c>
      <c r="S353">
        <f>IF(A353="","",C353&amp;" "&amp;D353&amp;" "&amp;SUBSTITUTE(D353,"-","")&amp;" "&amp;E353&amp;" "&amp;F353&amp;" "&amp;P353)</f>
        <v/>
      </c>
      <c r="T353">
        <f>IF(OR(A353="",Q353&lt;&gt;"",I353="",N353="상담",N353="견적 보냄",N353="취소"),-1,IF(OR(N353="완료",N353="A/S"),1E+10,0)+N(I353)+ROW()/1E+4)</f>
        <v/>
      </c>
      <c r="U353">
        <f>IF(OR(찾기!$B$3="",A353=""),"",IF(ISNUMBER(SEARCH(TRIM(찾기!$B$3),S353)),ROW(),""))</f>
        <v/>
      </c>
    </row>
    <row r="354">
      <c r="A354" s="19">
        <f>IF(COUNTA(B354:G354,L354:P354)=0,"",ROW()-5)</f>
        <v/>
      </c>
      <c r="B354" s="20" t="n">
        <v>46288</v>
      </c>
      <c r="C354" s="21" t="inlineStr">
        <is>
          <t>홍현우</t>
        </is>
      </c>
      <c r="D354" s="21" t="inlineStr">
        <is>
          <t>010-6970-7876</t>
        </is>
      </c>
      <c r="E354" s="21" t="inlineStr">
        <is>
          <t>도담동 강변힐 2차 101동</t>
        </is>
      </c>
      <c r="F354" s="21" t="inlineStr">
        <is>
          <t>부분 수리</t>
        </is>
      </c>
      <c r="G354" s="22" t="n">
        <v>460000</v>
      </c>
      <c r="H354" s="23">
        <f>IF(A354="","",SUMIFS(입금_금액,입금_번호,A354,입금_확인,""))</f>
        <v/>
      </c>
      <c r="I354" s="24">
        <f>IF(OR(A354="",NOT(ISNUMBER(G354)),N354="취소"),"",G354-H354)</f>
        <v/>
      </c>
      <c r="J354" s="23">
        <f>IF(A354="","",SUMIFS(지출_금액,지출_번호,A354,지출_확인,""))</f>
        <v/>
      </c>
      <c r="K354" s="23">
        <f>IF(OR(A354="",NOT(ISNUMBER(G354)),J354=0),"",G354-J354)</f>
        <v/>
      </c>
      <c r="L354" s="20" t="n">
        <v>46296</v>
      </c>
      <c r="M354" s="20" t="n">
        <v>46297</v>
      </c>
      <c r="N354" s="21" t="inlineStr">
        <is>
          <t>완료</t>
        </is>
      </c>
      <c r="O354" s="21" t="inlineStr">
        <is>
          <t>대표</t>
        </is>
      </c>
      <c r="P354" s="21" t="inlineStr">
        <is>
          <t>강아지 있음</t>
        </is>
      </c>
      <c r="Q354" s="25">
        <f>IF(A354="","",IF(AND(C354="",E354=""),"고객이나 현장을 적어 주세요",IF(NOT(ISNUMBER(B354)),"접수일을 확인하세요",IF(AND(D354&lt;&gt;"",OR(LEN(D354)&lt;12,LEN(D354)&gt;13,ISERROR(--SUBSTITUTE(D354,"-","")),LEN(SUBSTITUTE(D354,"-",""))&lt;9)),"연락처를 010-0000-0000으로",IF(AND(G354&lt;&gt;"",OR(NOT(ISNUMBER(G354)),N(G354)&lt;0)),"계약 금액을 숫자로",IF(ISNA(MATCH(N354,목록_지금상태,0)),"상태를 목록에서 골라 주세요",IF(AND(OR(N354="계약",N354="공사 중",N354="완료",N354="A/S"),NOT(ISNUMBER(G354))),"계약 금액이 비었어요",IF(AND(ISNUMBER(L354),ISNUMBER(M354),M354&lt;L354),"완공이 착공보다 빨라요",IF(AND(ISNUMBER(G354),H354&gt;G354),"받은 돈이 계약보다 많아요",IF(AND(D354&lt;&gt;"",COUNTIF($D$6:$D$505,D354)&gt;1,COUNTIFS($D$6:$D$505,D354,$E$6:$E$505,E354)&gt;1),"같은 현장이 또 있어요",""))))))))))</f>
        <v/>
      </c>
      <c r="S354">
        <f>IF(A354="","",C354&amp;" "&amp;D354&amp;" "&amp;SUBSTITUTE(D354,"-","")&amp;" "&amp;E354&amp;" "&amp;F354&amp;" "&amp;P354)</f>
        <v/>
      </c>
      <c r="T354">
        <f>IF(OR(A354="",Q354&lt;&gt;"",I354="",N354="상담",N354="견적 보냄",N354="취소"),-1,IF(OR(N354="완료",N354="A/S"),1E+10,0)+N(I354)+ROW()/1E+4)</f>
        <v/>
      </c>
      <c r="U354">
        <f>IF(OR(찾기!$B$3="",A354=""),"",IF(ISNUMBER(SEARCH(TRIM(찾기!$B$3),S354)),ROW(),""))</f>
        <v/>
      </c>
    </row>
    <row r="355">
      <c r="A355" s="19">
        <f>IF(COUNTA(B355:G355,L355:P355)=0,"",ROW()-5)</f>
        <v/>
      </c>
      <c r="B355" s="20" t="n">
        <v>46290</v>
      </c>
      <c r="C355" s="21" t="inlineStr">
        <is>
          <t>송수진</t>
        </is>
      </c>
      <c r="D355" s="21" t="inlineStr">
        <is>
          <t>010-3746-6355</t>
        </is>
      </c>
      <c r="E355" s="21" t="inlineStr">
        <is>
          <t>도담동 새봄빌라 101동</t>
        </is>
      </c>
      <c r="F355" s="21" t="inlineStr">
        <is>
          <t>욕실</t>
        </is>
      </c>
      <c r="G355" s="22" t="n"/>
      <c r="H355" s="23">
        <f>IF(A355="","",SUMIFS(입금_금액,입금_번호,A355,입금_확인,""))</f>
        <v/>
      </c>
      <c r="I355" s="24">
        <f>IF(OR(A355="",NOT(ISNUMBER(G355)),N355="취소"),"",G355-H355)</f>
        <v/>
      </c>
      <c r="J355" s="23">
        <f>IF(A355="","",SUMIFS(지출_금액,지출_번호,A355,지출_확인,""))</f>
        <v/>
      </c>
      <c r="K355" s="23">
        <f>IF(OR(A355="",NOT(ISNUMBER(G355)),J355=0),"",G355-J355)</f>
        <v/>
      </c>
      <c r="L355" s="20" t="n"/>
      <c r="M355" s="20" t="n"/>
      <c r="N355" s="21" t="inlineStr">
        <is>
          <t>상담</t>
        </is>
      </c>
      <c r="O355" s="21" t="inlineStr">
        <is>
          <t>대표</t>
        </is>
      </c>
      <c r="P355" s="21" t="inlineStr">
        <is>
          <t>지인 소개</t>
        </is>
      </c>
      <c r="Q355" s="25">
        <f>IF(A355="","",IF(AND(C355="",E355=""),"고객이나 현장을 적어 주세요",IF(NOT(ISNUMBER(B355)),"접수일을 확인하세요",IF(AND(D355&lt;&gt;"",OR(LEN(D355)&lt;12,LEN(D355)&gt;13,ISERROR(--SUBSTITUTE(D355,"-","")),LEN(SUBSTITUTE(D355,"-",""))&lt;9)),"연락처를 010-0000-0000으로",IF(AND(G355&lt;&gt;"",OR(NOT(ISNUMBER(G355)),N(G355)&lt;0)),"계약 금액을 숫자로",IF(ISNA(MATCH(N355,목록_지금상태,0)),"상태를 목록에서 골라 주세요",IF(AND(OR(N355="계약",N355="공사 중",N355="완료",N355="A/S"),NOT(ISNUMBER(G355))),"계약 금액이 비었어요",IF(AND(ISNUMBER(L355),ISNUMBER(M355),M355&lt;L355),"완공이 착공보다 빨라요",IF(AND(ISNUMBER(G355),H355&gt;G355),"받은 돈이 계약보다 많아요",IF(AND(D355&lt;&gt;"",COUNTIF($D$6:$D$505,D355)&gt;1,COUNTIFS($D$6:$D$505,D355,$E$6:$E$505,E355)&gt;1),"같은 현장이 또 있어요",""))))))))))</f>
        <v/>
      </c>
      <c r="S355">
        <f>IF(A355="","",C355&amp;" "&amp;D355&amp;" "&amp;SUBSTITUTE(D355,"-","")&amp;" "&amp;E355&amp;" "&amp;F355&amp;" "&amp;P355)</f>
        <v/>
      </c>
      <c r="T355">
        <f>IF(OR(A355="",Q355&lt;&gt;"",I355="",N355="상담",N355="견적 보냄",N355="취소"),-1,IF(OR(N355="완료",N355="A/S"),1E+10,0)+N(I355)+ROW()/1E+4)</f>
        <v/>
      </c>
      <c r="U355">
        <f>IF(OR(찾기!$B$3="",A355=""),"",IF(ISNUMBER(SEARCH(TRIM(찾기!$B$3),S355)),ROW(),""))</f>
        <v/>
      </c>
    </row>
    <row r="356">
      <c r="A356" s="19">
        <f>IF(COUNTA(B356:G356,L356:P356)=0,"",ROW()-5)</f>
        <v/>
      </c>
      <c r="B356" s="20" t="n">
        <v>46291</v>
      </c>
      <c r="C356" s="21" t="inlineStr">
        <is>
          <t>김유진</t>
        </is>
      </c>
      <c r="D356" s="21" t="inlineStr">
        <is>
          <t>010-4376-8046</t>
        </is>
      </c>
      <c r="E356" s="21" t="inlineStr">
        <is>
          <t>가람동 푸른마을 5단지 115동</t>
        </is>
      </c>
      <c r="F356" s="21" t="inlineStr">
        <is>
          <t>욕실</t>
        </is>
      </c>
      <c r="G356" s="22" t="n">
        <v>6440000</v>
      </c>
      <c r="H356" s="23">
        <f>IF(A356="","",SUMIFS(입금_금액,입금_번호,A356,입금_확인,""))</f>
        <v/>
      </c>
      <c r="I356" s="24">
        <f>IF(OR(A356="",NOT(ISNUMBER(G356)),N356="취소"),"",G356-H356)</f>
        <v/>
      </c>
      <c r="J356" s="23">
        <f>IF(A356="","",SUMIFS(지출_금액,지출_번호,A356,지출_확인,""))</f>
        <v/>
      </c>
      <c r="K356" s="23">
        <f>IF(OR(A356="",NOT(ISNUMBER(G356)),J356=0),"",G356-J356)</f>
        <v/>
      </c>
      <c r="L356" s="20" t="n">
        <v>46315</v>
      </c>
      <c r="M356" s="20" t="n">
        <v>46321</v>
      </c>
      <c r="N356" s="21" t="inlineStr">
        <is>
          <t>계약</t>
        </is>
      </c>
      <c r="O356" s="21" t="inlineStr">
        <is>
          <t>김 실장</t>
        </is>
      </c>
      <c r="P356" s="21" t="inlineStr">
        <is>
          <t>강아지 있음</t>
        </is>
      </c>
      <c r="Q356" s="25">
        <f>IF(A356="","",IF(AND(C356="",E356=""),"고객이나 현장을 적어 주세요",IF(NOT(ISNUMBER(B356)),"접수일을 확인하세요",IF(AND(D356&lt;&gt;"",OR(LEN(D356)&lt;12,LEN(D356)&gt;13,ISERROR(--SUBSTITUTE(D356,"-","")),LEN(SUBSTITUTE(D356,"-",""))&lt;9)),"연락처를 010-0000-0000으로",IF(AND(G356&lt;&gt;"",OR(NOT(ISNUMBER(G356)),N(G356)&lt;0)),"계약 금액을 숫자로",IF(ISNA(MATCH(N356,목록_지금상태,0)),"상태를 목록에서 골라 주세요",IF(AND(OR(N356="계약",N356="공사 중",N356="완료",N356="A/S"),NOT(ISNUMBER(G356))),"계약 금액이 비었어요",IF(AND(ISNUMBER(L356),ISNUMBER(M356),M356&lt;L356),"완공이 착공보다 빨라요",IF(AND(ISNUMBER(G356),H356&gt;G356),"받은 돈이 계약보다 많아요",IF(AND(D356&lt;&gt;"",COUNTIF($D$6:$D$505,D356)&gt;1,COUNTIFS($D$6:$D$505,D356,$E$6:$E$505,E356)&gt;1),"같은 현장이 또 있어요",""))))))))))</f>
        <v/>
      </c>
      <c r="S356">
        <f>IF(A356="","",C356&amp;" "&amp;D356&amp;" "&amp;SUBSTITUTE(D356,"-","")&amp;" "&amp;E356&amp;" "&amp;F356&amp;" "&amp;P356)</f>
        <v/>
      </c>
      <c r="T356">
        <f>IF(OR(A356="",Q356&lt;&gt;"",I356="",N356="상담",N356="견적 보냄",N356="취소"),-1,IF(OR(N356="완료",N356="A/S"),1E+10,0)+N(I356)+ROW()/1E+4)</f>
        <v/>
      </c>
      <c r="U356">
        <f>IF(OR(찾기!$B$3="",A356=""),"",IF(ISNUMBER(SEARCH(TRIM(찾기!$B$3),S356)),ROW(),""))</f>
        <v/>
      </c>
    </row>
    <row r="357">
      <c r="A357" s="19">
        <f>IF(COUNTA(B357:G357,L357:P357)=0,"",ROW()-5)</f>
        <v/>
      </c>
      <c r="B357" s="20" t="n">
        <v>46295</v>
      </c>
      <c r="C357" s="21" t="inlineStr">
        <is>
          <t>장성민</t>
        </is>
      </c>
      <c r="D357" s="21" t="inlineStr">
        <is>
          <t>010-2558-4669</t>
        </is>
      </c>
      <c r="E357" s="21" t="inlineStr">
        <is>
          <t>보람동 솔내아파트 108동</t>
        </is>
      </c>
      <c r="F357" s="21" t="inlineStr">
        <is>
          <t>부분 수리</t>
        </is>
      </c>
      <c r="G357" s="22" t="n"/>
      <c r="H357" s="23">
        <f>IF(A357="","",SUMIFS(입금_금액,입금_번호,A357,입금_확인,""))</f>
        <v/>
      </c>
      <c r="I357" s="24">
        <f>IF(OR(A357="",NOT(ISNUMBER(G357)),N357="취소"),"",G357-H357)</f>
        <v/>
      </c>
      <c r="J357" s="23">
        <f>IF(A357="","",SUMIFS(지출_금액,지출_번호,A357,지출_확인,""))</f>
        <v/>
      </c>
      <c r="K357" s="23">
        <f>IF(OR(A357="",NOT(ISNUMBER(G357)),J357=0),"",G357-J357)</f>
        <v/>
      </c>
      <c r="L357" s="20" t="n"/>
      <c r="M357" s="20" t="n"/>
      <c r="N357" s="21" t="inlineStr">
        <is>
          <t>상담</t>
        </is>
      </c>
      <c r="O357" s="21" t="inlineStr">
        <is>
          <t>김 실장</t>
        </is>
      </c>
      <c r="P357" s="21" t="inlineStr">
        <is>
          <t>블로그 보고 연락</t>
        </is>
      </c>
      <c r="Q357" s="25">
        <f>IF(A357="","",IF(AND(C357="",E357=""),"고객이나 현장을 적어 주세요",IF(NOT(ISNUMBER(B357)),"접수일을 확인하세요",IF(AND(D357&lt;&gt;"",OR(LEN(D357)&lt;12,LEN(D357)&gt;13,ISERROR(--SUBSTITUTE(D357,"-","")),LEN(SUBSTITUTE(D357,"-",""))&lt;9)),"연락처를 010-0000-0000으로",IF(AND(G357&lt;&gt;"",OR(NOT(ISNUMBER(G357)),N(G357)&lt;0)),"계약 금액을 숫자로",IF(ISNA(MATCH(N357,목록_지금상태,0)),"상태를 목록에서 골라 주세요",IF(AND(OR(N357="계약",N357="공사 중",N357="완료",N357="A/S"),NOT(ISNUMBER(G357))),"계약 금액이 비었어요",IF(AND(ISNUMBER(L357),ISNUMBER(M357),M357&lt;L357),"완공이 착공보다 빨라요",IF(AND(ISNUMBER(G357),H357&gt;G357),"받은 돈이 계약보다 많아요",IF(AND(D357&lt;&gt;"",COUNTIF($D$6:$D$505,D357)&gt;1,COUNTIFS($D$6:$D$505,D357,$E$6:$E$505,E357)&gt;1),"같은 현장이 또 있어요",""))))))))))</f>
        <v/>
      </c>
      <c r="S357">
        <f>IF(A357="","",C357&amp;" "&amp;D357&amp;" "&amp;SUBSTITUTE(D357,"-","")&amp;" "&amp;E357&amp;" "&amp;F357&amp;" "&amp;P357)</f>
        <v/>
      </c>
      <c r="T357">
        <f>IF(OR(A357="",Q357&lt;&gt;"",I357="",N357="상담",N357="견적 보냄",N357="취소"),-1,IF(OR(N357="완료",N357="A/S"),1E+10,0)+N(I357)+ROW()/1E+4)</f>
        <v/>
      </c>
      <c r="U357">
        <f>IF(OR(찾기!$B$3="",A357=""),"",IF(ISNUMBER(SEARCH(TRIM(찾기!$B$3),S357)),ROW(),""))</f>
        <v/>
      </c>
    </row>
    <row r="358">
      <c r="A358" s="19">
        <f>IF(COUNTA(B358:G358,L358:P358)=0,"",ROW()-5)</f>
        <v/>
      </c>
      <c r="B358" s="20" t="n">
        <v>46298</v>
      </c>
      <c r="C358" s="21" t="inlineStr">
        <is>
          <t>한영희</t>
        </is>
      </c>
      <c r="D358" s="21" t="inlineStr">
        <is>
          <t>010-3653-0030</t>
        </is>
      </c>
      <c r="E358" s="21" t="inlineStr">
        <is>
          <t>보람동 한빛아파트 101동</t>
        </is>
      </c>
      <c r="F358" s="21" t="inlineStr">
        <is>
          <t>도배·장판</t>
        </is>
      </c>
      <c r="G358" s="22" t="n"/>
      <c r="H358" s="23">
        <f>IF(A358="","",SUMIFS(입금_금액,입금_번호,A358,입금_확인,""))</f>
        <v/>
      </c>
      <c r="I358" s="24">
        <f>IF(OR(A358="",NOT(ISNUMBER(G358)),N358="취소"),"",G358-H358)</f>
        <v/>
      </c>
      <c r="J358" s="23">
        <f>IF(A358="","",SUMIFS(지출_금액,지출_번호,A358,지출_확인,""))</f>
        <v/>
      </c>
      <c r="K358" s="23">
        <f>IF(OR(A358="",NOT(ISNUMBER(G358)),J358=0),"",G358-J358)</f>
        <v/>
      </c>
      <c r="L358" s="20" t="n"/>
      <c r="M358" s="20" t="n"/>
      <c r="N358" s="21" t="inlineStr">
        <is>
          <t>상담</t>
        </is>
      </c>
      <c r="O358" s="21" t="inlineStr">
        <is>
          <t>박 팀장</t>
        </is>
      </c>
      <c r="P358" s="21" t="inlineStr">
        <is>
          <t>주차 어려움</t>
        </is>
      </c>
      <c r="Q358" s="25">
        <f>IF(A358="","",IF(AND(C358="",E358=""),"고객이나 현장을 적어 주세요",IF(NOT(ISNUMBER(B358)),"접수일을 확인하세요",IF(AND(D358&lt;&gt;"",OR(LEN(D358)&lt;12,LEN(D358)&gt;13,ISERROR(--SUBSTITUTE(D358,"-","")),LEN(SUBSTITUTE(D358,"-",""))&lt;9)),"연락처를 010-0000-0000으로",IF(AND(G358&lt;&gt;"",OR(NOT(ISNUMBER(G358)),N(G358)&lt;0)),"계약 금액을 숫자로",IF(ISNA(MATCH(N358,목록_지금상태,0)),"상태를 목록에서 골라 주세요",IF(AND(OR(N358="계약",N358="공사 중",N358="완료",N358="A/S"),NOT(ISNUMBER(G358))),"계약 금액이 비었어요",IF(AND(ISNUMBER(L358),ISNUMBER(M358),M358&lt;L358),"완공이 착공보다 빨라요",IF(AND(ISNUMBER(G358),H358&gt;G358),"받은 돈이 계약보다 많아요",IF(AND(D358&lt;&gt;"",COUNTIF($D$6:$D$505,D358)&gt;1,COUNTIFS($D$6:$D$505,D358,$E$6:$E$505,E358)&gt;1),"같은 현장이 또 있어요",""))))))))))</f>
        <v/>
      </c>
      <c r="S358">
        <f>IF(A358="","",C358&amp;" "&amp;D358&amp;" "&amp;SUBSTITUTE(D358,"-","")&amp;" "&amp;E358&amp;" "&amp;F358&amp;" "&amp;P358)</f>
        <v/>
      </c>
      <c r="T358">
        <f>IF(OR(A358="",Q358&lt;&gt;"",I358="",N358="상담",N358="견적 보냄",N358="취소"),-1,IF(OR(N358="완료",N358="A/S"),1E+10,0)+N(I358)+ROW()/1E+4)</f>
        <v/>
      </c>
      <c r="U358">
        <f>IF(OR(찾기!$B$3="",A358=""),"",IF(ISNUMBER(SEARCH(TRIM(찾기!$B$3),S358)),ROW(),""))</f>
        <v/>
      </c>
    </row>
    <row r="359">
      <c r="A359" s="19">
        <f>IF(COUNTA(B359:G359,L359:P359)=0,"",ROW()-5)</f>
        <v/>
      </c>
      <c r="B359" s="20" t="n">
        <v>46301</v>
      </c>
      <c r="C359" s="21" t="inlineStr">
        <is>
          <t>정미경</t>
        </is>
      </c>
      <c r="D359" s="21" t="inlineStr">
        <is>
          <t>010-8042-5990</t>
        </is>
      </c>
      <c r="E359" s="21" t="inlineStr">
        <is>
          <t>도담동 숲길마을 3단지 102동</t>
        </is>
      </c>
      <c r="F359" s="21" t="inlineStr">
        <is>
          <t>부분 수리</t>
        </is>
      </c>
      <c r="G359" s="22" t="n">
        <v>1140000</v>
      </c>
      <c r="H359" s="23">
        <f>IF(A359="","",SUMIFS(입금_금액,입금_번호,A359,입금_확인,""))</f>
        <v/>
      </c>
      <c r="I359" s="24">
        <f>IF(OR(A359="",NOT(ISNUMBER(G359)),N359="취소"),"",G359-H359)</f>
        <v/>
      </c>
      <c r="J359" s="23">
        <f>IF(A359="","",SUMIFS(지출_금액,지출_번호,A359,지출_확인,""))</f>
        <v/>
      </c>
      <c r="K359" s="23">
        <f>IF(OR(A359="",NOT(ISNUMBER(G359)),J359=0),"",G359-J359)</f>
        <v/>
      </c>
      <c r="L359" s="20" t="n"/>
      <c r="M359" s="20" t="n"/>
      <c r="N359" s="21" t="inlineStr">
        <is>
          <t>견적 보냄</t>
        </is>
      </c>
      <c r="O359" s="21" t="inlineStr">
        <is>
          <t>대표</t>
        </is>
      </c>
      <c r="P359" s="21" t="inlineStr">
        <is>
          <t>주차 어려움</t>
        </is>
      </c>
      <c r="Q359" s="25">
        <f>IF(A359="","",IF(AND(C359="",E359=""),"고객이나 현장을 적어 주세요",IF(NOT(ISNUMBER(B359)),"접수일을 확인하세요",IF(AND(D359&lt;&gt;"",OR(LEN(D359)&lt;12,LEN(D359)&gt;13,ISERROR(--SUBSTITUTE(D359,"-","")),LEN(SUBSTITUTE(D359,"-",""))&lt;9)),"연락처를 010-0000-0000으로",IF(AND(G359&lt;&gt;"",OR(NOT(ISNUMBER(G359)),N(G359)&lt;0)),"계약 금액을 숫자로",IF(ISNA(MATCH(N359,목록_지금상태,0)),"상태를 목록에서 골라 주세요",IF(AND(OR(N359="계약",N359="공사 중",N359="완료",N359="A/S"),NOT(ISNUMBER(G359))),"계약 금액이 비었어요",IF(AND(ISNUMBER(L359),ISNUMBER(M359),M359&lt;L359),"완공이 착공보다 빨라요",IF(AND(ISNUMBER(G359),H359&gt;G359),"받은 돈이 계약보다 많아요",IF(AND(D359&lt;&gt;"",COUNTIF($D$6:$D$505,D359)&gt;1,COUNTIFS($D$6:$D$505,D359,$E$6:$E$505,E359)&gt;1),"같은 현장이 또 있어요",""))))))))))</f>
        <v/>
      </c>
      <c r="S359">
        <f>IF(A359="","",C359&amp;" "&amp;D359&amp;" "&amp;SUBSTITUTE(D359,"-","")&amp;" "&amp;E359&amp;" "&amp;F359&amp;" "&amp;P359)</f>
        <v/>
      </c>
      <c r="T359">
        <f>IF(OR(A359="",Q359&lt;&gt;"",I359="",N359="상담",N359="견적 보냄",N359="취소"),-1,IF(OR(N359="완료",N359="A/S"),1E+10,0)+N(I359)+ROW()/1E+4)</f>
        <v/>
      </c>
      <c r="U359">
        <f>IF(OR(찾기!$B$3="",A359=""),"",IF(ISNUMBER(SEARCH(TRIM(찾기!$B$3),S359)),ROW(),""))</f>
        <v/>
      </c>
    </row>
    <row r="360">
      <c r="A360" s="19">
        <f>IF(COUNTA(B360:G360,L360:P360)=0,"",ROW()-5)</f>
        <v/>
      </c>
      <c r="B360" s="20" t="n"/>
      <c r="C360" s="21" t="n"/>
      <c r="D360" s="21" t="n"/>
      <c r="E360" s="21" t="n"/>
      <c r="F360" s="21" t="n"/>
      <c r="G360" s="22" t="n"/>
      <c r="H360" s="23">
        <f>IF(A360="","",SUMIFS(입금_금액,입금_번호,A360,입금_확인,""))</f>
        <v/>
      </c>
      <c r="I360" s="24">
        <f>IF(OR(A360="",NOT(ISNUMBER(G360)),N360="취소"),"",G360-H360)</f>
        <v/>
      </c>
      <c r="J360" s="23">
        <f>IF(A360="","",SUMIFS(지출_금액,지출_번호,A360,지출_확인,""))</f>
        <v/>
      </c>
      <c r="K360" s="23">
        <f>IF(OR(A360="",NOT(ISNUMBER(G360)),J360=0),"",G360-J360)</f>
        <v/>
      </c>
      <c r="L360" s="20" t="n"/>
      <c r="M360" s="20" t="n"/>
      <c r="N360" s="21" t="n"/>
      <c r="O360" s="21" t="n"/>
      <c r="P360" s="21" t="n"/>
      <c r="Q360" s="25">
        <f>IF(A360="","",IF(AND(C360="",E360=""),"고객이나 현장을 적어 주세요",IF(NOT(ISNUMBER(B360)),"접수일을 확인하세요",IF(AND(D360&lt;&gt;"",OR(LEN(D360)&lt;12,LEN(D360)&gt;13,ISERROR(--SUBSTITUTE(D360,"-","")),LEN(SUBSTITUTE(D360,"-",""))&lt;9)),"연락처를 010-0000-0000으로",IF(AND(G360&lt;&gt;"",OR(NOT(ISNUMBER(G360)),N(G360)&lt;0)),"계약 금액을 숫자로",IF(ISNA(MATCH(N360,목록_지금상태,0)),"상태를 목록에서 골라 주세요",IF(AND(OR(N360="계약",N360="공사 중",N360="완료",N360="A/S"),NOT(ISNUMBER(G360))),"계약 금액이 비었어요",IF(AND(ISNUMBER(L360),ISNUMBER(M360),M360&lt;L360),"완공이 착공보다 빨라요",IF(AND(ISNUMBER(G360),H360&gt;G360),"받은 돈이 계약보다 많아요",IF(AND(D360&lt;&gt;"",COUNTIF($D$6:$D$505,D360)&gt;1,COUNTIFS($D$6:$D$505,D360,$E$6:$E$505,E360)&gt;1),"같은 현장이 또 있어요",""))))))))))</f>
        <v/>
      </c>
      <c r="S360">
        <f>IF(A360="","",C360&amp;" "&amp;D360&amp;" "&amp;SUBSTITUTE(D360,"-","")&amp;" "&amp;E360&amp;" "&amp;F360&amp;" "&amp;P360)</f>
        <v/>
      </c>
      <c r="T360">
        <f>IF(OR(A360="",Q360&lt;&gt;"",I360="",N360="상담",N360="견적 보냄",N360="취소"),-1,IF(OR(N360="완료",N360="A/S"),1E+10,0)+N(I360)+ROW()/1E+4)</f>
        <v/>
      </c>
      <c r="U360">
        <f>IF(OR(찾기!$B$3="",A360=""),"",IF(ISNUMBER(SEARCH(TRIM(찾기!$B$3),S360)),ROW(),""))</f>
        <v/>
      </c>
    </row>
    <row r="361">
      <c r="A361" s="19">
        <f>IF(COUNTA(B361:G361,L361:P361)=0,"",ROW()-5)</f>
        <v/>
      </c>
      <c r="B361" s="20" t="n"/>
      <c r="C361" s="21" t="n"/>
      <c r="D361" s="21" t="n"/>
      <c r="E361" s="21" t="n"/>
      <c r="F361" s="21" t="n"/>
      <c r="G361" s="22" t="n"/>
      <c r="H361" s="23">
        <f>IF(A361="","",SUMIFS(입금_금액,입금_번호,A361,입금_확인,""))</f>
        <v/>
      </c>
      <c r="I361" s="24">
        <f>IF(OR(A361="",NOT(ISNUMBER(G361)),N361="취소"),"",G361-H361)</f>
        <v/>
      </c>
      <c r="J361" s="23">
        <f>IF(A361="","",SUMIFS(지출_금액,지출_번호,A361,지출_확인,""))</f>
        <v/>
      </c>
      <c r="K361" s="23">
        <f>IF(OR(A361="",NOT(ISNUMBER(G361)),J361=0),"",G361-J361)</f>
        <v/>
      </c>
      <c r="L361" s="20" t="n"/>
      <c r="M361" s="20" t="n"/>
      <c r="N361" s="21" t="n"/>
      <c r="O361" s="21" t="n"/>
      <c r="P361" s="21" t="n"/>
      <c r="Q361" s="25">
        <f>IF(A361="","",IF(AND(C361="",E361=""),"고객이나 현장을 적어 주세요",IF(NOT(ISNUMBER(B361)),"접수일을 확인하세요",IF(AND(D361&lt;&gt;"",OR(LEN(D361)&lt;12,LEN(D361)&gt;13,ISERROR(--SUBSTITUTE(D361,"-","")),LEN(SUBSTITUTE(D361,"-",""))&lt;9)),"연락처를 010-0000-0000으로",IF(AND(G361&lt;&gt;"",OR(NOT(ISNUMBER(G361)),N(G361)&lt;0)),"계약 금액을 숫자로",IF(ISNA(MATCH(N361,목록_지금상태,0)),"상태를 목록에서 골라 주세요",IF(AND(OR(N361="계약",N361="공사 중",N361="완료",N361="A/S"),NOT(ISNUMBER(G361))),"계약 금액이 비었어요",IF(AND(ISNUMBER(L361),ISNUMBER(M361),M361&lt;L361),"완공이 착공보다 빨라요",IF(AND(ISNUMBER(G361),H361&gt;G361),"받은 돈이 계약보다 많아요",IF(AND(D361&lt;&gt;"",COUNTIF($D$6:$D$505,D361)&gt;1,COUNTIFS($D$6:$D$505,D361,$E$6:$E$505,E361)&gt;1),"같은 현장이 또 있어요",""))))))))))</f>
        <v/>
      </c>
      <c r="S361">
        <f>IF(A361="","",C361&amp;" "&amp;D361&amp;" "&amp;SUBSTITUTE(D361,"-","")&amp;" "&amp;E361&amp;" "&amp;F361&amp;" "&amp;P361)</f>
        <v/>
      </c>
      <c r="T361">
        <f>IF(OR(A361="",Q361&lt;&gt;"",I361="",N361="상담",N361="견적 보냄",N361="취소"),-1,IF(OR(N361="완료",N361="A/S"),1E+10,0)+N(I361)+ROW()/1E+4)</f>
        <v/>
      </c>
      <c r="U361">
        <f>IF(OR(찾기!$B$3="",A361=""),"",IF(ISNUMBER(SEARCH(TRIM(찾기!$B$3),S361)),ROW(),""))</f>
        <v/>
      </c>
    </row>
    <row r="362">
      <c r="A362" s="19">
        <f>IF(COUNTA(B362:G362,L362:P362)=0,"",ROW()-5)</f>
        <v/>
      </c>
      <c r="B362" s="20" t="n"/>
      <c r="C362" s="21" t="n"/>
      <c r="D362" s="21" t="n"/>
      <c r="E362" s="21" t="n"/>
      <c r="F362" s="21" t="n"/>
      <c r="G362" s="22" t="n"/>
      <c r="H362" s="23">
        <f>IF(A362="","",SUMIFS(입금_금액,입금_번호,A362,입금_확인,""))</f>
        <v/>
      </c>
      <c r="I362" s="24">
        <f>IF(OR(A362="",NOT(ISNUMBER(G362)),N362="취소"),"",G362-H362)</f>
        <v/>
      </c>
      <c r="J362" s="23">
        <f>IF(A362="","",SUMIFS(지출_금액,지출_번호,A362,지출_확인,""))</f>
        <v/>
      </c>
      <c r="K362" s="23">
        <f>IF(OR(A362="",NOT(ISNUMBER(G362)),J362=0),"",G362-J362)</f>
        <v/>
      </c>
      <c r="L362" s="20" t="n"/>
      <c r="M362" s="20" t="n"/>
      <c r="N362" s="21" t="n"/>
      <c r="O362" s="21" t="n"/>
      <c r="P362" s="21" t="n"/>
      <c r="Q362" s="25">
        <f>IF(A362="","",IF(AND(C362="",E362=""),"고객이나 현장을 적어 주세요",IF(NOT(ISNUMBER(B362)),"접수일을 확인하세요",IF(AND(D362&lt;&gt;"",OR(LEN(D362)&lt;12,LEN(D362)&gt;13,ISERROR(--SUBSTITUTE(D362,"-","")),LEN(SUBSTITUTE(D362,"-",""))&lt;9)),"연락처를 010-0000-0000으로",IF(AND(G362&lt;&gt;"",OR(NOT(ISNUMBER(G362)),N(G362)&lt;0)),"계약 금액을 숫자로",IF(ISNA(MATCH(N362,목록_지금상태,0)),"상태를 목록에서 골라 주세요",IF(AND(OR(N362="계약",N362="공사 중",N362="완료",N362="A/S"),NOT(ISNUMBER(G362))),"계약 금액이 비었어요",IF(AND(ISNUMBER(L362),ISNUMBER(M362),M362&lt;L362),"완공이 착공보다 빨라요",IF(AND(ISNUMBER(G362),H362&gt;G362),"받은 돈이 계약보다 많아요",IF(AND(D362&lt;&gt;"",COUNTIF($D$6:$D$505,D362)&gt;1,COUNTIFS($D$6:$D$505,D362,$E$6:$E$505,E362)&gt;1),"같은 현장이 또 있어요",""))))))))))</f>
        <v/>
      </c>
      <c r="S362">
        <f>IF(A362="","",C362&amp;" "&amp;D362&amp;" "&amp;SUBSTITUTE(D362,"-","")&amp;" "&amp;E362&amp;" "&amp;F362&amp;" "&amp;P362)</f>
        <v/>
      </c>
      <c r="T362">
        <f>IF(OR(A362="",Q362&lt;&gt;"",I362="",N362="상담",N362="견적 보냄",N362="취소"),-1,IF(OR(N362="완료",N362="A/S"),1E+10,0)+N(I362)+ROW()/1E+4)</f>
        <v/>
      </c>
      <c r="U362">
        <f>IF(OR(찾기!$B$3="",A362=""),"",IF(ISNUMBER(SEARCH(TRIM(찾기!$B$3),S362)),ROW(),""))</f>
        <v/>
      </c>
    </row>
    <row r="363">
      <c r="A363" s="19">
        <f>IF(COUNTA(B363:G363,L363:P363)=0,"",ROW()-5)</f>
        <v/>
      </c>
      <c r="B363" s="20" t="n"/>
      <c r="C363" s="21" t="n"/>
      <c r="D363" s="21" t="n"/>
      <c r="E363" s="21" t="n"/>
      <c r="F363" s="21" t="n"/>
      <c r="G363" s="22" t="n"/>
      <c r="H363" s="23">
        <f>IF(A363="","",SUMIFS(입금_금액,입금_번호,A363,입금_확인,""))</f>
        <v/>
      </c>
      <c r="I363" s="24">
        <f>IF(OR(A363="",NOT(ISNUMBER(G363)),N363="취소"),"",G363-H363)</f>
        <v/>
      </c>
      <c r="J363" s="23">
        <f>IF(A363="","",SUMIFS(지출_금액,지출_번호,A363,지출_확인,""))</f>
        <v/>
      </c>
      <c r="K363" s="23">
        <f>IF(OR(A363="",NOT(ISNUMBER(G363)),J363=0),"",G363-J363)</f>
        <v/>
      </c>
      <c r="L363" s="20" t="n"/>
      <c r="M363" s="20" t="n"/>
      <c r="N363" s="21" t="n"/>
      <c r="O363" s="21" t="n"/>
      <c r="P363" s="21" t="n"/>
      <c r="Q363" s="25">
        <f>IF(A363="","",IF(AND(C363="",E363=""),"고객이나 현장을 적어 주세요",IF(NOT(ISNUMBER(B363)),"접수일을 확인하세요",IF(AND(D363&lt;&gt;"",OR(LEN(D363)&lt;12,LEN(D363)&gt;13,ISERROR(--SUBSTITUTE(D363,"-","")),LEN(SUBSTITUTE(D363,"-",""))&lt;9)),"연락처를 010-0000-0000으로",IF(AND(G363&lt;&gt;"",OR(NOT(ISNUMBER(G363)),N(G363)&lt;0)),"계약 금액을 숫자로",IF(ISNA(MATCH(N363,목록_지금상태,0)),"상태를 목록에서 골라 주세요",IF(AND(OR(N363="계약",N363="공사 중",N363="완료",N363="A/S"),NOT(ISNUMBER(G363))),"계약 금액이 비었어요",IF(AND(ISNUMBER(L363),ISNUMBER(M363),M363&lt;L363),"완공이 착공보다 빨라요",IF(AND(ISNUMBER(G363),H363&gt;G363),"받은 돈이 계약보다 많아요",IF(AND(D363&lt;&gt;"",COUNTIF($D$6:$D$505,D363)&gt;1,COUNTIFS($D$6:$D$505,D363,$E$6:$E$505,E363)&gt;1),"같은 현장이 또 있어요",""))))))))))</f>
        <v/>
      </c>
      <c r="S363">
        <f>IF(A363="","",C363&amp;" "&amp;D363&amp;" "&amp;SUBSTITUTE(D363,"-","")&amp;" "&amp;E363&amp;" "&amp;F363&amp;" "&amp;P363)</f>
        <v/>
      </c>
      <c r="T363">
        <f>IF(OR(A363="",Q363&lt;&gt;"",I363="",N363="상담",N363="견적 보냄",N363="취소"),-1,IF(OR(N363="완료",N363="A/S"),1E+10,0)+N(I363)+ROW()/1E+4)</f>
        <v/>
      </c>
      <c r="U363">
        <f>IF(OR(찾기!$B$3="",A363=""),"",IF(ISNUMBER(SEARCH(TRIM(찾기!$B$3),S363)),ROW(),""))</f>
        <v/>
      </c>
    </row>
    <row r="364">
      <c r="A364" s="19">
        <f>IF(COUNTA(B364:G364,L364:P364)=0,"",ROW()-5)</f>
        <v/>
      </c>
      <c r="B364" s="20" t="n"/>
      <c r="C364" s="21" t="n"/>
      <c r="D364" s="21" t="n"/>
      <c r="E364" s="21" t="n"/>
      <c r="F364" s="21" t="n"/>
      <c r="G364" s="22" t="n"/>
      <c r="H364" s="23">
        <f>IF(A364="","",SUMIFS(입금_금액,입금_번호,A364,입금_확인,""))</f>
        <v/>
      </c>
      <c r="I364" s="24">
        <f>IF(OR(A364="",NOT(ISNUMBER(G364)),N364="취소"),"",G364-H364)</f>
        <v/>
      </c>
      <c r="J364" s="23">
        <f>IF(A364="","",SUMIFS(지출_금액,지출_번호,A364,지출_확인,""))</f>
        <v/>
      </c>
      <c r="K364" s="23">
        <f>IF(OR(A364="",NOT(ISNUMBER(G364)),J364=0),"",G364-J364)</f>
        <v/>
      </c>
      <c r="L364" s="20" t="n"/>
      <c r="M364" s="20" t="n"/>
      <c r="N364" s="21" t="n"/>
      <c r="O364" s="21" t="n"/>
      <c r="P364" s="21" t="n"/>
      <c r="Q364" s="25">
        <f>IF(A364="","",IF(AND(C364="",E364=""),"고객이나 현장을 적어 주세요",IF(NOT(ISNUMBER(B364)),"접수일을 확인하세요",IF(AND(D364&lt;&gt;"",OR(LEN(D364)&lt;12,LEN(D364)&gt;13,ISERROR(--SUBSTITUTE(D364,"-","")),LEN(SUBSTITUTE(D364,"-",""))&lt;9)),"연락처를 010-0000-0000으로",IF(AND(G364&lt;&gt;"",OR(NOT(ISNUMBER(G364)),N(G364)&lt;0)),"계약 금액을 숫자로",IF(ISNA(MATCH(N364,목록_지금상태,0)),"상태를 목록에서 골라 주세요",IF(AND(OR(N364="계약",N364="공사 중",N364="완료",N364="A/S"),NOT(ISNUMBER(G364))),"계약 금액이 비었어요",IF(AND(ISNUMBER(L364),ISNUMBER(M364),M364&lt;L364),"완공이 착공보다 빨라요",IF(AND(ISNUMBER(G364),H364&gt;G364),"받은 돈이 계약보다 많아요",IF(AND(D364&lt;&gt;"",COUNTIF($D$6:$D$505,D364)&gt;1,COUNTIFS($D$6:$D$505,D364,$E$6:$E$505,E364)&gt;1),"같은 현장이 또 있어요",""))))))))))</f>
        <v/>
      </c>
      <c r="S364">
        <f>IF(A364="","",C364&amp;" "&amp;D364&amp;" "&amp;SUBSTITUTE(D364,"-","")&amp;" "&amp;E364&amp;" "&amp;F364&amp;" "&amp;P364)</f>
        <v/>
      </c>
      <c r="T364">
        <f>IF(OR(A364="",Q364&lt;&gt;"",I364="",N364="상담",N364="견적 보냄",N364="취소"),-1,IF(OR(N364="완료",N364="A/S"),1E+10,0)+N(I364)+ROW()/1E+4)</f>
        <v/>
      </c>
      <c r="U364">
        <f>IF(OR(찾기!$B$3="",A364=""),"",IF(ISNUMBER(SEARCH(TRIM(찾기!$B$3),S364)),ROW(),""))</f>
        <v/>
      </c>
    </row>
    <row r="365">
      <c r="A365" s="19">
        <f>IF(COUNTA(B365:G365,L365:P365)=0,"",ROW()-5)</f>
        <v/>
      </c>
      <c r="B365" s="20" t="n"/>
      <c r="C365" s="21" t="n"/>
      <c r="D365" s="21" t="n"/>
      <c r="E365" s="21" t="n"/>
      <c r="F365" s="21" t="n"/>
      <c r="G365" s="22" t="n"/>
      <c r="H365" s="23">
        <f>IF(A365="","",SUMIFS(입금_금액,입금_번호,A365,입금_확인,""))</f>
        <v/>
      </c>
      <c r="I365" s="24">
        <f>IF(OR(A365="",NOT(ISNUMBER(G365)),N365="취소"),"",G365-H365)</f>
        <v/>
      </c>
      <c r="J365" s="23">
        <f>IF(A365="","",SUMIFS(지출_금액,지출_번호,A365,지출_확인,""))</f>
        <v/>
      </c>
      <c r="K365" s="23">
        <f>IF(OR(A365="",NOT(ISNUMBER(G365)),J365=0),"",G365-J365)</f>
        <v/>
      </c>
      <c r="L365" s="20" t="n"/>
      <c r="M365" s="20" t="n"/>
      <c r="N365" s="21" t="n"/>
      <c r="O365" s="21" t="n"/>
      <c r="P365" s="21" t="n"/>
      <c r="Q365" s="25">
        <f>IF(A365="","",IF(AND(C365="",E365=""),"고객이나 현장을 적어 주세요",IF(NOT(ISNUMBER(B365)),"접수일을 확인하세요",IF(AND(D365&lt;&gt;"",OR(LEN(D365)&lt;12,LEN(D365)&gt;13,ISERROR(--SUBSTITUTE(D365,"-","")),LEN(SUBSTITUTE(D365,"-",""))&lt;9)),"연락처를 010-0000-0000으로",IF(AND(G365&lt;&gt;"",OR(NOT(ISNUMBER(G365)),N(G365)&lt;0)),"계약 금액을 숫자로",IF(ISNA(MATCH(N365,목록_지금상태,0)),"상태를 목록에서 골라 주세요",IF(AND(OR(N365="계약",N365="공사 중",N365="완료",N365="A/S"),NOT(ISNUMBER(G365))),"계약 금액이 비었어요",IF(AND(ISNUMBER(L365),ISNUMBER(M365),M365&lt;L365),"완공이 착공보다 빨라요",IF(AND(ISNUMBER(G365),H365&gt;G365),"받은 돈이 계약보다 많아요",IF(AND(D365&lt;&gt;"",COUNTIF($D$6:$D$505,D365)&gt;1,COUNTIFS($D$6:$D$505,D365,$E$6:$E$505,E365)&gt;1),"같은 현장이 또 있어요",""))))))))))</f>
        <v/>
      </c>
      <c r="S365">
        <f>IF(A365="","",C365&amp;" "&amp;D365&amp;" "&amp;SUBSTITUTE(D365,"-","")&amp;" "&amp;E365&amp;" "&amp;F365&amp;" "&amp;P365)</f>
        <v/>
      </c>
      <c r="T365">
        <f>IF(OR(A365="",Q365&lt;&gt;"",I365="",N365="상담",N365="견적 보냄",N365="취소"),-1,IF(OR(N365="완료",N365="A/S"),1E+10,0)+N(I365)+ROW()/1E+4)</f>
        <v/>
      </c>
      <c r="U365">
        <f>IF(OR(찾기!$B$3="",A365=""),"",IF(ISNUMBER(SEARCH(TRIM(찾기!$B$3),S365)),ROW(),""))</f>
        <v/>
      </c>
    </row>
    <row r="366">
      <c r="A366" s="19">
        <f>IF(COUNTA(B366:G366,L366:P366)=0,"",ROW()-5)</f>
        <v/>
      </c>
      <c r="B366" s="20" t="n"/>
      <c r="C366" s="21" t="n"/>
      <c r="D366" s="21" t="n"/>
      <c r="E366" s="21" t="n"/>
      <c r="F366" s="21" t="n"/>
      <c r="G366" s="22" t="n"/>
      <c r="H366" s="23">
        <f>IF(A366="","",SUMIFS(입금_금액,입금_번호,A366,입금_확인,""))</f>
        <v/>
      </c>
      <c r="I366" s="24">
        <f>IF(OR(A366="",NOT(ISNUMBER(G366)),N366="취소"),"",G366-H366)</f>
        <v/>
      </c>
      <c r="J366" s="23">
        <f>IF(A366="","",SUMIFS(지출_금액,지출_번호,A366,지출_확인,""))</f>
        <v/>
      </c>
      <c r="K366" s="23">
        <f>IF(OR(A366="",NOT(ISNUMBER(G366)),J366=0),"",G366-J366)</f>
        <v/>
      </c>
      <c r="L366" s="20" t="n"/>
      <c r="M366" s="20" t="n"/>
      <c r="N366" s="21" t="n"/>
      <c r="O366" s="21" t="n"/>
      <c r="P366" s="21" t="n"/>
      <c r="Q366" s="25">
        <f>IF(A366="","",IF(AND(C366="",E366=""),"고객이나 현장을 적어 주세요",IF(NOT(ISNUMBER(B366)),"접수일을 확인하세요",IF(AND(D366&lt;&gt;"",OR(LEN(D366)&lt;12,LEN(D366)&gt;13,ISERROR(--SUBSTITUTE(D366,"-","")),LEN(SUBSTITUTE(D366,"-",""))&lt;9)),"연락처를 010-0000-0000으로",IF(AND(G366&lt;&gt;"",OR(NOT(ISNUMBER(G366)),N(G366)&lt;0)),"계약 금액을 숫자로",IF(ISNA(MATCH(N366,목록_지금상태,0)),"상태를 목록에서 골라 주세요",IF(AND(OR(N366="계약",N366="공사 중",N366="완료",N366="A/S"),NOT(ISNUMBER(G366))),"계약 금액이 비었어요",IF(AND(ISNUMBER(L366),ISNUMBER(M366),M366&lt;L366),"완공이 착공보다 빨라요",IF(AND(ISNUMBER(G366),H366&gt;G366),"받은 돈이 계약보다 많아요",IF(AND(D366&lt;&gt;"",COUNTIF($D$6:$D$505,D366)&gt;1,COUNTIFS($D$6:$D$505,D366,$E$6:$E$505,E366)&gt;1),"같은 현장이 또 있어요",""))))))))))</f>
        <v/>
      </c>
      <c r="S366">
        <f>IF(A366="","",C366&amp;" "&amp;D366&amp;" "&amp;SUBSTITUTE(D366,"-","")&amp;" "&amp;E366&amp;" "&amp;F366&amp;" "&amp;P366)</f>
        <v/>
      </c>
      <c r="T366">
        <f>IF(OR(A366="",Q366&lt;&gt;"",I366="",N366="상담",N366="견적 보냄",N366="취소"),-1,IF(OR(N366="완료",N366="A/S"),1E+10,0)+N(I366)+ROW()/1E+4)</f>
        <v/>
      </c>
      <c r="U366">
        <f>IF(OR(찾기!$B$3="",A366=""),"",IF(ISNUMBER(SEARCH(TRIM(찾기!$B$3),S366)),ROW(),""))</f>
        <v/>
      </c>
    </row>
    <row r="367">
      <c r="A367" s="19">
        <f>IF(COUNTA(B367:G367,L367:P367)=0,"",ROW()-5)</f>
        <v/>
      </c>
      <c r="B367" s="20" t="n"/>
      <c r="C367" s="21" t="n"/>
      <c r="D367" s="21" t="n"/>
      <c r="E367" s="21" t="n"/>
      <c r="F367" s="21" t="n"/>
      <c r="G367" s="22" t="n"/>
      <c r="H367" s="23">
        <f>IF(A367="","",SUMIFS(입금_금액,입금_번호,A367,입금_확인,""))</f>
        <v/>
      </c>
      <c r="I367" s="24">
        <f>IF(OR(A367="",NOT(ISNUMBER(G367)),N367="취소"),"",G367-H367)</f>
        <v/>
      </c>
      <c r="J367" s="23">
        <f>IF(A367="","",SUMIFS(지출_금액,지출_번호,A367,지출_확인,""))</f>
        <v/>
      </c>
      <c r="K367" s="23">
        <f>IF(OR(A367="",NOT(ISNUMBER(G367)),J367=0),"",G367-J367)</f>
        <v/>
      </c>
      <c r="L367" s="20" t="n"/>
      <c r="M367" s="20" t="n"/>
      <c r="N367" s="21" t="n"/>
      <c r="O367" s="21" t="n"/>
      <c r="P367" s="21" t="n"/>
      <c r="Q367" s="25">
        <f>IF(A367="","",IF(AND(C367="",E367=""),"고객이나 현장을 적어 주세요",IF(NOT(ISNUMBER(B367)),"접수일을 확인하세요",IF(AND(D367&lt;&gt;"",OR(LEN(D367)&lt;12,LEN(D367)&gt;13,ISERROR(--SUBSTITUTE(D367,"-","")),LEN(SUBSTITUTE(D367,"-",""))&lt;9)),"연락처를 010-0000-0000으로",IF(AND(G367&lt;&gt;"",OR(NOT(ISNUMBER(G367)),N(G367)&lt;0)),"계약 금액을 숫자로",IF(ISNA(MATCH(N367,목록_지금상태,0)),"상태를 목록에서 골라 주세요",IF(AND(OR(N367="계약",N367="공사 중",N367="완료",N367="A/S"),NOT(ISNUMBER(G367))),"계약 금액이 비었어요",IF(AND(ISNUMBER(L367),ISNUMBER(M367),M367&lt;L367),"완공이 착공보다 빨라요",IF(AND(ISNUMBER(G367),H367&gt;G367),"받은 돈이 계약보다 많아요",IF(AND(D367&lt;&gt;"",COUNTIF($D$6:$D$505,D367)&gt;1,COUNTIFS($D$6:$D$505,D367,$E$6:$E$505,E367)&gt;1),"같은 현장이 또 있어요",""))))))))))</f>
        <v/>
      </c>
      <c r="S367">
        <f>IF(A367="","",C367&amp;" "&amp;D367&amp;" "&amp;SUBSTITUTE(D367,"-","")&amp;" "&amp;E367&amp;" "&amp;F367&amp;" "&amp;P367)</f>
        <v/>
      </c>
      <c r="T367">
        <f>IF(OR(A367="",Q367&lt;&gt;"",I367="",N367="상담",N367="견적 보냄",N367="취소"),-1,IF(OR(N367="완료",N367="A/S"),1E+10,0)+N(I367)+ROW()/1E+4)</f>
        <v/>
      </c>
      <c r="U367">
        <f>IF(OR(찾기!$B$3="",A367=""),"",IF(ISNUMBER(SEARCH(TRIM(찾기!$B$3),S367)),ROW(),""))</f>
        <v/>
      </c>
    </row>
    <row r="368">
      <c r="A368" s="19">
        <f>IF(COUNTA(B368:G368,L368:P368)=0,"",ROW()-5)</f>
        <v/>
      </c>
      <c r="B368" s="20" t="n"/>
      <c r="C368" s="21" t="n"/>
      <c r="D368" s="21" t="n"/>
      <c r="E368" s="21" t="n"/>
      <c r="F368" s="21" t="n"/>
      <c r="G368" s="22" t="n"/>
      <c r="H368" s="23">
        <f>IF(A368="","",SUMIFS(입금_금액,입금_번호,A368,입금_확인,""))</f>
        <v/>
      </c>
      <c r="I368" s="24">
        <f>IF(OR(A368="",NOT(ISNUMBER(G368)),N368="취소"),"",G368-H368)</f>
        <v/>
      </c>
      <c r="J368" s="23">
        <f>IF(A368="","",SUMIFS(지출_금액,지출_번호,A368,지출_확인,""))</f>
        <v/>
      </c>
      <c r="K368" s="23">
        <f>IF(OR(A368="",NOT(ISNUMBER(G368)),J368=0),"",G368-J368)</f>
        <v/>
      </c>
      <c r="L368" s="20" t="n"/>
      <c r="M368" s="20" t="n"/>
      <c r="N368" s="21" t="n"/>
      <c r="O368" s="21" t="n"/>
      <c r="P368" s="21" t="n"/>
      <c r="Q368" s="25">
        <f>IF(A368="","",IF(AND(C368="",E368=""),"고객이나 현장을 적어 주세요",IF(NOT(ISNUMBER(B368)),"접수일을 확인하세요",IF(AND(D368&lt;&gt;"",OR(LEN(D368)&lt;12,LEN(D368)&gt;13,ISERROR(--SUBSTITUTE(D368,"-","")),LEN(SUBSTITUTE(D368,"-",""))&lt;9)),"연락처를 010-0000-0000으로",IF(AND(G368&lt;&gt;"",OR(NOT(ISNUMBER(G368)),N(G368)&lt;0)),"계약 금액을 숫자로",IF(ISNA(MATCH(N368,목록_지금상태,0)),"상태를 목록에서 골라 주세요",IF(AND(OR(N368="계약",N368="공사 중",N368="완료",N368="A/S"),NOT(ISNUMBER(G368))),"계약 금액이 비었어요",IF(AND(ISNUMBER(L368),ISNUMBER(M368),M368&lt;L368),"완공이 착공보다 빨라요",IF(AND(ISNUMBER(G368),H368&gt;G368),"받은 돈이 계약보다 많아요",IF(AND(D368&lt;&gt;"",COUNTIF($D$6:$D$505,D368)&gt;1,COUNTIFS($D$6:$D$505,D368,$E$6:$E$505,E368)&gt;1),"같은 현장이 또 있어요",""))))))))))</f>
        <v/>
      </c>
      <c r="S368">
        <f>IF(A368="","",C368&amp;" "&amp;D368&amp;" "&amp;SUBSTITUTE(D368,"-","")&amp;" "&amp;E368&amp;" "&amp;F368&amp;" "&amp;P368)</f>
        <v/>
      </c>
      <c r="T368">
        <f>IF(OR(A368="",Q368&lt;&gt;"",I368="",N368="상담",N368="견적 보냄",N368="취소"),-1,IF(OR(N368="완료",N368="A/S"),1E+10,0)+N(I368)+ROW()/1E+4)</f>
        <v/>
      </c>
      <c r="U368">
        <f>IF(OR(찾기!$B$3="",A368=""),"",IF(ISNUMBER(SEARCH(TRIM(찾기!$B$3),S368)),ROW(),""))</f>
        <v/>
      </c>
    </row>
    <row r="369">
      <c r="A369" s="19">
        <f>IF(COUNTA(B369:G369,L369:P369)=0,"",ROW()-5)</f>
        <v/>
      </c>
      <c r="B369" s="20" t="n"/>
      <c r="C369" s="21" t="n"/>
      <c r="D369" s="21" t="n"/>
      <c r="E369" s="21" t="n"/>
      <c r="F369" s="21" t="n"/>
      <c r="G369" s="22" t="n"/>
      <c r="H369" s="23">
        <f>IF(A369="","",SUMIFS(입금_금액,입금_번호,A369,입금_확인,""))</f>
        <v/>
      </c>
      <c r="I369" s="24">
        <f>IF(OR(A369="",NOT(ISNUMBER(G369)),N369="취소"),"",G369-H369)</f>
        <v/>
      </c>
      <c r="J369" s="23">
        <f>IF(A369="","",SUMIFS(지출_금액,지출_번호,A369,지출_확인,""))</f>
        <v/>
      </c>
      <c r="K369" s="23">
        <f>IF(OR(A369="",NOT(ISNUMBER(G369)),J369=0),"",G369-J369)</f>
        <v/>
      </c>
      <c r="L369" s="20" t="n"/>
      <c r="M369" s="20" t="n"/>
      <c r="N369" s="21" t="n"/>
      <c r="O369" s="21" t="n"/>
      <c r="P369" s="21" t="n"/>
      <c r="Q369" s="25">
        <f>IF(A369="","",IF(AND(C369="",E369=""),"고객이나 현장을 적어 주세요",IF(NOT(ISNUMBER(B369)),"접수일을 확인하세요",IF(AND(D369&lt;&gt;"",OR(LEN(D369)&lt;12,LEN(D369)&gt;13,ISERROR(--SUBSTITUTE(D369,"-","")),LEN(SUBSTITUTE(D369,"-",""))&lt;9)),"연락처를 010-0000-0000으로",IF(AND(G369&lt;&gt;"",OR(NOT(ISNUMBER(G369)),N(G369)&lt;0)),"계약 금액을 숫자로",IF(ISNA(MATCH(N369,목록_지금상태,0)),"상태를 목록에서 골라 주세요",IF(AND(OR(N369="계약",N369="공사 중",N369="완료",N369="A/S"),NOT(ISNUMBER(G369))),"계약 금액이 비었어요",IF(AND(ISNUMBER(L369),ISNUMBER(M369),M369&lt;L369),"완공이 착공보다 빨라요",IF(AND(ISNUMBER(G369),H369&gt;G369),"받은 돈이 계약보다 많아요",IF(AND(D369&lt;&gt;"",COUNTIF($D$6:$D$505,D369)&gt;1,COUNTIFS($D$6:$D$505,D369,$E$6:$E$505,E369)&gt;1),"같은 현장이 또 있어요",""))))))))))</f>
        <v/>
      </c>
      <c r="S369">
        <f>IF(A369="","",C369&amp;" "&amp;D369&amp;" "&amp;SUBSTITUTE(D369,"-","")&amp;" "&amp;E369&amp;" "&amp;F369&amp;" "&amp;P369)</f>
        <v/>
      </c>
      <c r="T369">
        <f>IF(OR(A369="",Q369&lt;&gt;"",I369="",N369="상담",N369="견적 보냄",N369="취소"),-1,IF(OR(N369="완료",N369="A/S"),1E+10,0)+N(I369)+ROW()/1E+4)</f>
        <v/>
      </c>
      <c r="U369">
        <f>IF(OR(찾기!$B$3="",A369=""),"",IF(ISNUMBER(SEARCH(TRIM(찾기!$B$3),S369)),ROW(),""))</f>
        <v/>
      </c>
    </row>
    <row r="370">
      <c r="A370" s="19">
        <f>IF(COUNTA(B370:G370,L370:P370)=0,"",ROW()-5)</f>
        <v/>
      </c>
      <c r="B370" s="20" t="n"/>
      <c r="C370" s="21" t="n"/>
      <c r="D370" s="21" t="n"/>
      <c r="E370" s="21" t="n"/>
      <c r="F370" s="21" t="n"/>
      <c r="G370" s="22" t="n"/>
      <c r="H370" s="23">
        <f>IF(A370="","",SUMIFS(입금_금액,입금_번호,A370,입금_확인,""))</f>
        <v/>
      </c>
      <c r="I370" s="24">
        <f>IF(OR(A370="",NOT(ISNUMBER(G370)),N370="취소"),"",G370-H370)</f>
        <v/>
      </c>
      <c r="J370" s="23">
        <f>IF(A370="","",SUMIFS(지출_금액,지출_번호,A370,지출_확인,""))</f>
        <v/>
      </c>
      <c r="K370" s="23">
        <f>IF(OR(A370="",NOT(ISNUMBER(G370)),J370=0),"",G370-J370)</f>
        <v/>
      </c>
      <c r="L370" s="20" t="n"/>
      <c r="M370" s="20" t="n"/>
      <c r="N370" s="21" t="n"/>
      <c r="O370" s="21" t="n"/>
      <c r="P370" s="21" t="n"/>
      <c r="Q370" s="25">
        <f>IF(A370="","",IF(AND(C370="",E370=""),"고객이나 현장을 적어 주세요",IF(NOT(ISNUMBER(B370)),"접수일을 확인하세요",IF(AND(D370&lt;&gt;"",OR(LEN(D370)&lt;12,LEN(D370)&gt;13,ISERROR(--SUBSTITUTE(D370,"-","")),LEN(SUBSTITUTE(D370,"-",""))&lt;9)),"연락처를 010-0000-0000으로",IF(AND(G370&lt;&gt;"",OR(NOT(ISNUMBER(G370)),N(G370)&lt;0)),"계약 금액을 숫자로",IF(ISNA(MATCH(N370,목록_지금상태,0)),"상태를 목록에서 골라 주세요",IF(AND(OR(N370="계약",N370="공사 중",N370="완료",N370="A/S"),NOT(ISNUMBER(G370))),"계약 금액이 비었어요",IF(AND(ISNUMBER(L370),ISNUMBER(M370),M370&lt;L370),"완공이 착공보다 빨라요",IF(AND(ISNUMBER(G370),H370&gt;G370),"받은 돈이 계약보다 많아요",IF(AND(D370&lt;&gt;"",COUNTIF($D$6:$D$505,D370)&gt;1,COUNTIFS($D$6:$D$505,D370,$E$6:$E$505,E370)&gt;1),"같은 현장이 또 있어요",""))))))))))</f>
        <v/>
      </c>
      <c r="S370">
        <f>IF(A370="","",C370&amp;" "&amp;D370&amp;" "&amp;SUBSTITUTE(D370,"-","")&amp;" "&amp;E370&amp;" "&amp;F370&amp;" "&amp;P370)</f>
        <v/>
      </c>
      <c r="T370">
        <f>IF(OR(A370="",Q370&lt;&gt;"",I370="",N370="상담",N370="견적 보냄",N370="취소"),-1,IF(OR(N370="완료",N370="A/S"),1E+10,0)+N(I370)+ROW()/1E+4)</f>
        <v/>
      </c>
      <c r="U370">
        <f>IF(OR(찾기!$B$3="",A370=""),"",IF(ISNUMBER(SEARCH(TRIM(찾기!$B$3),S370)),ROW(),""))</f>
        <v/>
      </c>
    </row>
    <row r="371">
      <c r="A371" s="19">
        <f>IF(COUNTA(B371:G371,L371:P371)=0,"",ROW()-5)</f>
        <v/>
      </c>
      <c r="B371" s="20" t="n"/>
      <c r="C371" s="21" t="n"/>
      <c r="D371" s="21" t="n"/>
      <c r="E371" s="21" t="n"/>
      <c r="F371" s="21" t="n"/>
      <c r="G371" s="22" t="n"/>
      <c r="H371" s="23">
        <f>IF(A371="","",SUMIFS(입금_금액,입금_번호,A371,입금_확인,""))</f>
        <v/>
      </c>
      <c r="I371" s="24">
        <f>IF(OR(A371="",NOT(ISNUMBER(G371)),N371="취소"),"",G371-H371)</f>
        <v/>
      </c>
      <c r="J371" s="23">
        <f>IF(A371="","",SUMIFS(지출_금액,지출_번호,A371,지출_확인,""))</f>
        <v/>
      </c>
      <c r="K371" s="23">
        <f>IF(OR(A371="",NOT(ISNUMBER(G371)),J371=0),"",G371-J371)</f>
        <v/>
      </c>
      <c r="L371" s="20" t="n"/>
      <c r="M371" s="20" t="n"/>
      <c r="N371" s="21" t="n"/>
      <c r="O371" s="21" t="n"/>
      <c r="P371" s="21" t="n"/>
      <c r="Q371" s="25">
        <f>IF(A371="","",IF(AND(C371="",E371=""),"고객이나 현장을 적어 주세요",IF(NOT(ISNUMBER(B371)),"접수일을 확인하세요",IF(AND(D371&lt;&gt;"",OR(LEN(D371)&lt;12,LEN(D371)&gt;13,ISERROR(--SUBSTITUTE(D371,"-","")),LEN(SUBSTITUTE(D371,"-",""))&lt;9)),"연락처를 010-0000-0000으로",IF(AND(G371&lt;&gt;"",OR(NOT(ISNUMBER(G371)),N(G371)&lt;0)),"계약 금액을 숫자로",IF(ISNA(MATCH(N371,목록_지금상태,0)),"상태를 목록에서 골라 주세요",IF(AND(OR(N371="계약",N371="공사 중",N371="완료",N371="A/S"),NOT(ISNUMBER(G371))),"계약 금액이 비었어요",IF(AND(ISNUMBER(L371),ISNUMBER(M371),M371&lt;L371),"완공이 착공보다 빨라요",IF(AND(ISNUMBER(G371),H371&gt;G371),"받은 돈이 계약보다 많아요",IF(AND(D371&lt;&gt;"",COUNTIF($D$6:$D$505,D371)&gt;1,COUNTIFS($D$6:$D$505,D371,$E$6:$E$505,E371)&gt;1),"같은 현장이 또 있어요",""))))))))))</f>
        <v/>
      </c>
      <c r="S371">
        <f>IF(A371="","",C371&amp;" "&amp;D371&amp;" "&amp;SUBSTITUTE(D371,"-","")&amp;" "&amp;E371&amp;" "&amp;F371&amp;" "&amp;P371)</f>
        <v/>
      </c>
      <c r="T371">
        <f>IF(OR(A371="",Q371&lt;&gt;"",I371="",N371="상담",N371="견적 보냄",N371="취소"),-1,IF(OR(N371="완료",N371="A/S"),1E+10,0)+N(I371)+ROW()/1E+4)</f>
        <v/>
      </c>
      <c r="U371">
        <f>IF(OR(찾기!$B$3="",A371=""),"",IF(ISNUMBER(SEARCH(TRIM(찾기!$B$3),S371)),ROW(),""))</f>
        <v/>
      </c>
    </row>
    <row r="372">
      <c r="A372" s="19">
        <f>IF(COUNTA(B372:G372,L372:P372)=0,"",ROW()-5)</f>
        <v/>
      </c>
      <c r="B372" s="20" t="n"/>
      <c r="C372" s="21" t="n"/>
      <c r="D372" s="21" t="n"/>
      <c r="E372" s="21" t="n"/>
      <c r="F372" s="21" t="n"/>
      <c r="G372" s="22" t="n"/>
      <c r="H372" s="23">
        <f>IF(A372="","",SUMIFS(입금_금액,입금_번호,A372,입금_확인,""))</f>
        <v/>
      </c>
      <c r="I372" s="24">
        <f>IF(OR(A372="",NOT(ISNUMBER(G372)),N372="취소"),"",G372-H372)</f>
        <v/>
      </c>
      <c r="J372" s="23">
        <f>IF(A372="","",SUMIFS(지출_금액,지출_번호,A372,지출_확인,""))</f>
        <v/>
      </c>
      <c r="K372" s="23">
        <f>IF(OR(A372="",NOT(ISNUMBER(G372)),J372=0),"",G372-J372)</f>
        <v/>
      </c>
      <c r="L372" s="20" t="n"/>
      <c r="M372" s="20" t="n"/>
      <c r="N372" s="21" t="n"/>
      <c r="O372" s="21" t="n"/>
      <c r="P372" s="21" t="n"/>
      <c r="Q372" s="25">
        <f>IF(A372="","",IF(AND(C372="",E372=""),"고객이나 현장을 적어 주세요",IF(NOT(ISNUMBER(B372)),"접수일을 확인하세요",IF(AND(D372&lt;&gt;"",OR(LEN(D372)&lt;12,LEN(D372)&gt;13,ISERROR(--SUBSTITUTE(D372,"-","")),LEN(SUBSTITUTE(D372,"-",""))&lt;9)),"연락처를 010-0000-0000으로",IF(AND(G372&lt;&gt;"",OR(NOT(ISNUMBER(G372)),N(G372)&lt;0)),"계약 금액을 숫자로",IF(ISNA(MATCH(N372,목록_지금상태,0)),"상태를 목록에서 골라 주세요",IF(AND(OR(N372="계약",N372="공사 중",N372="완료",N372="A/S"),NOT(ISNUMBER(G372))),"계약 금액이 비었어요",IF(AND(ISNUMBER(L372),ISNUMBER(M372),M372&lt;L372),"완공이 착공보다 빨라요",IF(AND(ISNUMBER(G372),H372&gt;G372),"받은 돈이 계약보다 많아요",IF(AND(D372&lt;&gt;"",COUNTIF($D$6:$D$505,D372)&gt;1,COUNTIFS($D$6:$D$505,D372,$E$6:$E$505,E372)&gt;1),"같은 현장이 또 있어요",""))))))))))</f>
        <v/>
      </c>
      <c r="S372">
        <f>IF(A372="","",C372&amp;" "&amp;D372&amp;" "&amp;SUBSTITUTE(D372,"-","")&amp;" "&amp;E372&amp;" "&amp;F372&amp;" "&amp;P372)</f>
        <v/>
      </c>
      <c r="T372">
        <f>IF(OR(A372="",Q372&lt;&gt;"",I372="",N372="상담",N372="견적 보냄",N372="취소"),-1,IF(OR(N372="완료",N372="A/S"),1E+10,0)+N(I372)+ROW()/1E+4)</f>
        <v/>
      </c>
      <c r="U372">
        <f>IF(OR(찾기!$B$3="",A372=""),"",IF(ISNUMBER(SEARCH(TRIM(찾기!$B$3),S372)),ROW(),""))</f>
        <v/>
      </c>
    </row>
    <row r="373">
      <c r="A373" s="19">
        <f>IF(COUNTA(B373:G373,L373:P373)=0,"",ROW()-5)</f>
        <v/>
      </c>
      <c r="B373" s="20" t="n"/>
      <c r="C373" s="21" t="n"/>
      <c r="D373" s="21" t="n"/>
      <c r="E373" s="21" t="n"/>
      <c r="F373" s="21" t="n"/>
      <c r="G373" s="22" t="n"/>
      <c r="H373" s="23">
        <f>IF(A373="","",SUMIFS(입금_금액,입금_번호,A373,입금_확인,""))</f>
        <v/>
      </c>
      <c r="I373" s="24">
        <f>IF(OR(A373="",NOT(ISNUMBER(G373)),N373="취소"),"",G373-H373)</f>
        <v/>
      </c>
      <c r="J373" s="23">
        <f>IF(A373="","",SUMIFS(지출_금액,지출_번호,A373,지출_확인,""))</f>
        <v/>
      </c>
      <c r="K373" s="23">
        <f>IF(OR(A373="",NOT(ISNUMBER(G373)),J373=0),"",G373-J373)</f>
        <v/>
      </c>
      <c r="L373" s="20" t="n"/>
      <c r="M373" s="20" t="n"/>
      <c r="N373" s="21" t="n"/>
      <c r="O373" s="21" t="n"/>
      <c r="P373" s="21" t="n"/>
      <c r="Q373" s="25">
        <f>IF(A373="","",IF(AND(C373="",E373=""),"고객이나 현장을 적어 주세요",IF(NOT(ISNUMBER(B373)),"접수일을 확인하세요",IF(AND(D373&lt;&gt;"",OR(LEN(D373)&lt;12,LEN(D373)&gt;13,ISERROR(--SUBSTITUTE(D373,"-","")),LEN(SUBSTITUTE(D373,"-",""))&lt;9)),"연락처를 010-0000-0000으로",IF(AND(G373&lt;&gt;"",OR(NOT(ISNUMBER(G373)),N(G373)&lt;0)),"계약 금액을 숫자로",IF(ISNA(MATCH(N373,목록_지금상태,0)),"상태를 목록에서 골라 주세요",IF(AND(OR(N373="계약",N373="공사 중",N373="완료",N373="A/S"),NOT(ISNUMBER(G373))),"계약 금액이 비었어요",IF(AND(ISNUMBER(L373),ISNUMBER(M373),M373&lt;L373),"완공이 착공보다 빨라요",IF(AND(ISNUMBER(G373),H373&gt;G373),"받은 돈이 계약보다 많아요",IF(AND(D373&lt;&gt;"",COUNTIF($D$6:$D$505,D373)&gt;1,COUNTIFS($D$6:$D$505,D373,$E$6:$E$505,E373)&gt;1),"같은 현장이 또 있어요",""))))))))))</f>
        <v/>
      </c>
      <c r="S373">
        <f>IF(A373="","",C373&amp;" "&amp;D373&amp;" "&amp;SUBSTITUTE(D373,"-","")&amp;" "&amp;E373&amp;" "&amp;F373&amp;" "&amp;P373)</f>
        <v/>
      </c>
      <c r="T373">
        <f>IF(OR(A373="",Q373&lt;&gt;"",I373="",N373="상담",N373="견적 보냄",N373="취소"),-1,IF(OR(N373="완료",N373="A/S"),1E+10,0)+N(I373)+ROW()/1E+4)</f>
        <v/>
      </c>
      <c r="U373">
        <f>IF(OR(찾기!$B$3="",A373=""),"",IF(ISNUMBER(SEARCH(TRIM(찾기!$B$3),S373)),ROW(),""))</f>
        <v/>
      </c>
    </row>
    <row r="374">
      <c r="A374" s="19">
        <f>IF(COUNTA(B374:G374,L374:P374)=0,"",ROW()-5)</f>
        <v/>
      </c>
      <c r="B374" s="20" t="n"/>
      <c r="C374" s="21" t="n"/>
      <c r="D374" s="21" t="n"/>
      <c r="E374" s="21" t="n"/>
      <c r="F374" s="21" t="n"/>
      <c r="G374" s="22" t="n"/>
      <c r="H374" s="23">
        <f>IF(A374="","",SUMIFS(입금_금액,입금_번호,A374,입금_확인,""))</f>
        <v/>
      </c>
      <c r="I374" s="24">
        <f>IF(OR(A374="",NOT(ISNUMBER(G374)),N374="취소"),"",G374-H374)</f>
        <v/>
      </c>
      <c r="J374" s="23">
        <f>IF(A374="","",SUMIFS(지출_금액,지출_번호,A374,지출_확인,""))</f>
        <v/>
      </c>
      <c r="K374" s="23">
        <f>IF(OR(A374="",NOT(ISNUMBER(G374)),J374=0),"",G374-J374)</f>
        <v/>
      </c>
      <c r="L374" s="20" t="n"/>
      <c r="M374" s="20" t="n"/>
      <c r="N374" s="21" t="n"/>
      <c r="O374" s="21" t="n"/>
      <c r="P374" s="21" t="n"/>
      <c r="Q374" s="25">
        <f>IF(A374="","",IF(AND(C374="",E374=""),"고객이나 현장을 적어 주세요",IF(NOT(ISNUMBER(B374)),"접수일을 확인하세요",IF(AND(D374&lt;&gt;"",OR(LEN(D374)&lt;12,LEN(D374)&gt;13,ISERROR(--SUBSTITUTE(D374,"-","")),LEN(SUBSTITUTE(D374,"-",""))&lt;9)),"연락처를 010-0000-0000으로",IF(AND(G374&lt;&gt;"",OR(NOT(ISNUMBER(G374)),N(G374)&lt;0)),"계약 금액을 숫자로",IF(ISNA(MATCH(N374,목록_지금상태,0)),"상태를 목록에서 골라 주세요",IF(AND(OR(N374="계약",N374="공사 중",N374="완료",N374="A/S"),NOT(ISNUMBER(G374))),"계약 금액이 비었어요",IF(AND(ISNUMBER(L374),ISNUMBER(M374),M374&lt;L374),"완공이 착공보다 빨라요",IF(AND(ISNUMBER(G374),H374&gt;G374),"받은 돈이 계약보다 많아요",IF(AND(D374&lt;&gt;"",COUNTIF($D$6:$D$505,D374)&gt;1,COUNTIFS($D$6:$D$505,D374,$E$6:$E$505,E374)&gt;1),"같은 현장이 또 있어요",""))))))))))</f>
        <v/>
      </c>
      <c r="S374">
        <f>IF(A374="","",C374&amp;" "&amp;D374&amp;" "&amp;SUBSTITUTE(D374,"-","")&amp;" "&amp;E374&amp;" "&amp;F374&amp;" "&amp;P374)</f>
        <v/>
      </c>
      <c r="T374">
        <f>IF(OR(A374="",Q374&lt;&gt;"",I374="",N374="상담",N374="견적 보냄",N374="취소"),-1,IF(OR(N374="완료",N374="A/S"),1E+10,0)+N(I374)+ROW()/1E+4)</f>
        <v/>
      </c>
      <c r="U374">
        <f>IF(OR(찾기!$B$3="",A374=""),"",IF(ISNUMBER(SEARCH(TRIM(찾기!$B$3),S374)),ROW(),""))</f>
        <v/>
      </c>
    </row>
    <row r="375">
      <c r="A375" s="19">
        <f>IF(COUNTA(B375:G375,L375:P375)=0,"",ROW()-5)</f>
        <v/>
      </c>
      <c r="B375" s="20" t="n"/>
      <c r="C375" s="21" t="n"/>
      <c r="D375" s="21" t="n"/>
      <c r="E375" s="21" t="n"/>
      <c r="F375" s="21" t="n"/>
      <c r="G375" s="22" t="n"/>
      <c r="H375" s="23">
        <f>IF(A375="","",SUMIFS(입금_금액,입금_번호,A375,입금_확인,""))</f>
        <v/>
      </c>
      <c r="I375" s="24">
        <f>IF(OR(A375="",NOT(ISNUMBER(G375)),N375="취소"),"",G375-H375)</f>
        <v/>
      </c>
      <c r="J375" s="23">
        <f>IF(A375="","",SUMIFS(지출_금액,지출_번호,A375,지출_확인,""))</f>
        <v/>
      </c>
      <c r="K375" s="23">
        <f>IF(OR(A375="",NOT(ISNUMBER(G375)),J375=0),"",G375-J375)</f>
        <v/>
      </c>
      <c r="L375" s="20" t="n"/>
      <c r="M375" s="20" t="n"/>
      <c r="N375" s="21" t="n"/>
      <c r="O375" s="21" t="n"/>
      <c r="P375" s="21" t="n"/>
      <c r="Q375" s="25">
        <f>IF(A375="","",IF(AND(C375="",E375=""),"고객이나 현장을 적어 주세요",IF(NOT(ISNUMBER(B375)),"접수일을 확인하세요",IF(AND(D375&lt;&gt;"",OR(LEN(D375)&lt;12,LEN(D375)&gt;13,ISERROR(--SUBSTITUTE(D375,"-","")),LEN(SUBSTITUTE(D375,"-",""))&lt;9)),"연락처를 010-0000-0000으로",IF(AND(G375&lt;&gt;"",OR(NOT(ISNUMBER(G375)),N(G375)&lt;0)),"계약 금액을 숫자로",IF(ISNA(MATCH(N375,목록_지금상태,0)),"상태를 목록에서 골라 주세요",IF(AND(OR(N375="계약",N375="공사 중",N375="완료",N375="A/S"),NOT(ISNUMBER(G375))),"계약 금액이 비었어요",IF(AND(ISNUMBER(L375),ISNUMBER(M375),M375&lt;L375),"완공이 착공보다 빨라요",IF(AND(ISNUMBER(G375),H375&gt;G375),"받은 돈이 계약보다 많아요",IF(AND(D375&lt;&gt;"",COUNTIF($D$6:$D$505,D375)&gt;1,COUNTIFS($D$6:$D$505,D375,$E$6:$E$505,E375)&gt;1),"같은 현장이 또 있어요",""))))))))))</f>
        <v/>
      </c>
      <c r="S375">
        <f>IF(A375="","",C375&amp;" "&amp;D375&amp;" "&amp;SUBSTITUTE(D375,"-","")&amp;" "&amp;E375&amp;" "&amp;F375&amp;" "&amp;P375)</f>
        <v/>
      </c>
      <c r="T375">
        <f>IF(OR(A375="",Q375&lt;&gt;"",I375="",N375="상담",N375="견적 보냄",N375="취소"),-1,IF(OR(N375="완료",N375="A/S"),1E+10,0)+N(I375)+ROW()/1E+4)</f>
        <v/>
      </c>
      <c r="U375">
        <f>IF(OR(찾기!$B$3="",A375=""),"",IF(ISNUMBER(SEARCH(TRIM(찾기!$B$3),S375)),ROW(),""))</f>
        <v/>
      </c>
    </row>
    <row r="376">
      <c r="A376" s="19">
        <f>IF(COUNTA(B376:G376,L376:P376)=0,"",ROW()-5)</f>
        <v/>
      </c>
      <c r="B376" s="20" t="n"/>
      <c r="C376" s="21" t="n"/>
      <c r="D376" s="21" t="n"/>
      <c r="E376" s="21" t="n"/>
      <c r="F376" s="21" t="n"/>
      <c r="G376" s="22" t="n"/>
      <c r="H376" s="23">
        <f>IF(A376="","",SUMIFS(입금_금액,입금_번호,A376,입금_확인,""))</f>
        <v/>
      </c>
      <c r="I376" s="24">
        <f>IF(OR(A376="",NOT(ISNUMBER(G376)),N376="취소"),"",G376-H376)</f>
        <v/>
      </c>
      <c r="J376" s="23">
        <f>IF(A376="","",SUMIFS(지출_금액,지출_번호,A376,지출_확인,""))</f>
        <v/>
      </c>
      <c r="K376" s="23">
        <f>IF(OR(A376="",NOT(ISNUMBER(G376)),J376=0),"",G376-J376)</f>
        <v/>
      </c>
      <c r="L376" s="20" t="n"/>
      <c r="M376" s="20" t="n"/>
      <c r="N376" s="21" t="n"/>
      <c r="O376" s="21" t="n"/>
      <c r="P376" s="21" t="n"/>
      <c r="Q376" s="25">
        <f>IF(A376="","",IF(AND(C376="",E376=""),"고객이나 현장을 적어 주세요",IF(NOT(ISNUMBER(B376)),"접수일을 확인하세요",IF(AND(D376&lt;&gt;"",OR(LEN(D376)&lt;12,LEN(D376)&gt;13,ISERROR(--SUBSTITUTE(D376,"-","")),LEN(SUBSTITUTE(D376,"-",""))&lt;9)),"연락처를 010-0000-0000으로",IF(AND(G376&lt;&gt;"",OR(NOT(ISNUMBER(G376)),N(G376)&lt;0)),"계약 금액을 숫자로",IF(ISNA(MATCH(N376,목록_지금상태,0)),"상태를 목록에서 골라 주세요",IF(AND(OR(N376="계약",N376="공사 중",N376="완료",N376="A/S"),NOT(ISNUMBER(G376))),"계약 금액이 비었어요",IF(AND(ISNUMBER(L376),ISNUMBER(M376),M376&lt;L376),"완공이 착공보다 빨라요",IF(AND(ISNUMBER(G376),H376&gt;G376),"받은 돈이 계약보다 많아요",IF(AND(D376&lt;&gt;"",COUNTIF($D$6:$D$505,D376)&gt;1,COUNTIFS($D$6:$D$505,D376,$E$6:$E$505,E376)&gt;1),"같은 현장이 또 있어요",""))))))))))</f>
        <v/>
      </c>
      <c r="S376">
        <f>IF(A376="","",C376&amp;" "&amp;D376&amp;" "&amp;SUBSTITUTE(D376,"-","")&amp;" "&amp;E376&amp;" "&amp;F376&amp;" "&amp;P376)</f>
        <v/>
      </c>
      <c r="T376">
        <f>IF(OR(A376="",Q376&lt;&gt;"",I376="",N376="상담",N376="견적 보냄",N376="취소"),-1,IF(OR(N376="완료",N376="A/S"),1E+10,0)+N(I376)+ROW()/1E+4)</f>
        <v/>
      </c>
      <c r="U376">
        <f>IF(OR(찾기!$B$3="",A376=""),"",IF(ISNUMBER(SEARCH(TRIM(찾기!$B$3),S376)),ROW(),""))</f>
        <v/>
      </c>
    </row>
    <row r="377">
      <c r="A377" s="19">
        <f>IF(COUNTA(B377:G377,L377:P377)=0,"",ROW()-5)</f>
        <v/>
      </c>
      <c r="B377" s="20" t="n"/>
      <c r="C377" s="21" t="n"/>
      <c r="D377" s="21" t="n"/>
      <c r="E377" s="21" t="n"/>
      <c r="F377" s="21" t="n"/>
      <c r="G377" s="22" t="n"/>
      <c r="H377" s="23">
        <f>IF(A377="","",SUMIFS(입금_금액,입금_번호,A377,입금_확인,""))</f>
        <v/>
      </c>
      <c r="I377" s="24">
        <f>IF(OR(A377="",NOT(ISNUMBER(G377)),N377="취소"),"",G377-H377)</f>
        <v/>
      </c>
      <c r="J377" s="23">
        <f>IF(A377="","",SUMIFS(지출_금액,지출_번호,A377,지출_확인,""))</f>
        <v/>
      </c>
      <c r="K377" s="23">
        <f>IF(OR(A377="",NOT(ISNUMBER(G377)),J377=0),"",G377-J377)</f>
        <v/>
      </c>
      <c r="L377" s="20" t="n"/>
      <c r="M377" s="20" t="n"/>
      <c r="N377" s="21" t="n"/>
      <c r="O377" s="21" t="n"/>
      <c r="P377" s="21" t="n"/>
      <c r="Q377" s="25">
        <f>IF(A377="","",IF(AND(C377="",E377=""),"고객이나 현장을 적어 주세요",IF(NOT(ISNUMBER(B377)),"접수일을 확인하세요",IF(AND(D377&lt;&gt;"",OR(LEN(D377)&lt;12,LEN(D377)&gt;13,ISERROR(--SUBSTITUTE(D377,"-","")),LEN(SUBSTITUTE(D377,"-",""))&lt;9)),"연락처를 010-0000-0000으로",IF(AND(G377&lt;&gt;"",OR(NOT(ISNUMBER(G377)),N(G377)&lt;0)),"계약 금액을 숫자로",IF(ISNA(MATCH(N377,목록_지금상태,0)),"상태를 목록에서 골라 주세요",IF(AND(OR(N377="계약",N377="공사 중",N377="완료",N377="A/S"),NOT(ISNUMBER(G377))),"계약 금액이 비었어요",IF(AND(ISNUMBER(L377),ISNUMBER(M377),M377&lt;L377),"완공이 착공보다 빨라요",IF(AND(ISNUMBER(G377),H377&gt;G377),"받은 돈이 계약보다 많아요",IF(AND(D377&lt;&gt;"",COUNTIF($D$6:$D$505,D377)&gt;1,COUNTIFS($D$6:$D$505,D377,$E$6:$E$505,E377)&gt;1),"같은 현장이 또 있어요",""))))))))))</f>
        <v/>
      </c>
      <c r="S377">
        <f>IF(A377="","",C377&amp;" "&amp;D377&amp;" "&amp;SUBSTITUTE(D377,"-","")&amp;" "&amp;E377&amp;" "&amp;F377&amp;" "&amp;P377)</f>
        <v/>
      </c>
      <c r="T377">
        <f>IF(OR(A377="",Q377&lt;&gt;"",I377="",N377="상담",N377="견적 보냄",N377="취소"),-1,IF(OR(N377="완료",N377="A/S"),1E+10,0)+N(I377)+ROW()/1E+4)</f>
        <v/>
      </c>
      <c r="U377">
        <f>IF(OR(찾기!$B$3="",A377=""),"",IF(ISNUMBER(SEARCH(TRIM(찾기!$B$3),S377)),ROW(),""))</f>
        <v/>
      </c>
    </row>
    <row r="378">
      <c r="A378" s="19">
        <f>IF(COUNTA(B378:G378,L378:P378)=0,"",ROW()-5)</f>
        <v/>
      </c>
      <c r="B378" s="20" t="n"/>
      <c r="C378" s="21" t="n"/>
      <c r="D378" s="21" t="n"/>
      <c r="E378" s="21" t="n"/>
      <c r="F378" s="21" t="n"/>
      <c r="G378" s="22" t="n"/>
      <c r="H378" s="23">
        <f>IF(A378="","",SUMIFS(입금_금액,입금_번호,A378,입금_확인,""))</f>
        <v/>
      </c>
      <c r="I378" s="24">
        <f>IF(OR(A378="",NOT(ISNUMBER(G378)),N378="취소"),"",G378-H378)</f>
        <v/>
      </c>
      <c r="J378" s="23">
        <f>IF(A378="","",SUMIFS(지출_금액,지출_번호,A378,지출_확인,""))</f>
        <v/>
      </c>
      <c r="K378" s="23">
        <f>IF(OR(A378="",NOT(ISNUMBER(G378)),J378=0),"",G378-J378)</f>
        <v/>
      </c>
      <c r="L378" s="20" t="n"/>
      <c r="M378" s="20" t="n"/>
      <c r="N378" s="21" t="n"/>
      <c r="O378" s="21" t="n"/>
      <c r="P378" s="21" t="n"/>
      <c r="Q378" s="25">
        <f>IF(A378="","",IF(AND(C378="",E378=""),"고객이나 현장을 적어 주세요",IF(NOT(ISNUMBER(B378)),"접수일을 확인하세요",IF(AND(D378&lt;&gt;"",OR(LEN(D378)&lt;12,LEN(D378)&gt;13,ISERROR(--SUBSTITUTE(D378,"-","")),LEN(SUBSTITUTE(D378,"-",""))&lt;9)),"연락처를 010-0000-0000으로",IF(AND(G378&lt;&gt;"",OR(NOT(ISNUMBER(G378)),N(G378)&lt;0)),"계약 금액을 숫자로",IF(ISNA(MATCH(N378,목록_지금상태,0)),"상태를 목록에서 골라 주세요",IF(AND(OR(N378="계약",N378="공사 중",N378="완료",N378="A/S"),NOT(ISNUMBER(G378))),"계약 금액이 비었어요",IF(AND(ISNUMBER(L378),ISNUMBER(M378),M378&lt;L378),"완공이 착공보다 빨라요",IF(AND(ISNUMBER(G378),H378&gt;G378),"받은 돈이 계약보다 많아요",IF(AND(D378&lt;&gt;"",COUNTIF($D$6:$D$505,D378)&gt;1,COUNTIFS($D$6:$D$505,D378,$E$6:$E$505,E378)&gt;1),"같은 현장이 또 있어요",""))))))))))</f>
        <v/>
      </c>
      <c r="S378">
        <f>IF(A378="","",C378&amp;" "&amp;D378&amp;" "&amp;SUBSTITUTE(D378,"-","")&amp;" "&amp;E378&amp;" "&amp;F378&amp;" "&amp;P378)</f>
        <v/>
      </c>
      <c r="T378">
        <f>IF(OR(A378="",Q378&lt;&gt;"",I378="",N378="상담",N378="견적 보냄",N378="취소"),-1,IF(OR(N378="완료",N378="A/S"),1E+10,0)+N(I378)+ROW()/1E+4)</f>
        <v/>
      </c>
      <c r="U378">
        <f>IF(OR(찾기!$B$3="",A378=""),"",IF(ISNUMBER(SEARCH(TRIM(찾기!$B$3),S378)),ROW(),""))</f>
        <v/>
      </c>
    </row>
    <row r="379">
      <c r="A379" s="19">
        <f>IF(COUNTA(B379:G379,L379:P379)=0,"",ROW()-5)</f>
        <v/>
      </c>
      <c r="B379" s="20" t="n"/>
      <c r="C379" s="21" t="n"/>
      <c r="D379" s="21" t="n"/>
      <c r="E379" s="21" t="n"/>
      <c r="F379" s="21" t="n"/>
      <c r="G379" s="22" t="n"/>
      <c r="H379" s="23">
        <f>IF(A379="","",SUMIFS(입금_금액,입금_번호,A379,입금_확인,""))</f>
        <v/>
      </c>
      <c r="I379" s="24">
        <f>IF(OR(A379="",NOT(ISNUMBER(G379)),N379="취소"),"",G379-H379)</f>
        <v/>
      </c>
      <c r="J379" s="23">
        <f>IF(A379="","",SUMIFS(지출_금액,지출_번호,A379,지출_확인,""))</f>
        <v/>
      </c>
      <c r="K379" s="23">
        <f>IF(OR(A379="",NOT(ISNUMBER(G379)),J379=0),"",G379-J379)</f>
        <v/>
      </c>
      <c r="L379" s="20" t="n"/>
      <c r="M379" s="20" t="n"/>
      <c r="N379" s="21" t="n"/>
      <c r="O379" s="21" t="n"/>
      <c r="P379" s="21" t="n"/>
      <c r="Q379" s="25">
        <f>IF(A379="","",IF(AND(C379="",E379=""),"고객이나 현장을 적어 주세요",IF(NOT(ISNUMBER(B379)),"접수일을 확인하세요",IF(AND(D379&lt;&gt;"",OR(LEN(D379)&lt;12,LEN(D379)&gt;13,ISERROR(--SUBSTITUTE(D379,"-","")),LEN(SUBSTITUTE(D379,"-",""))&lt;9)),"연락처를 010-0000-0000으로",IF(AND(G379&lt;&gt;"",OR(NOT(ISNUMBER(G379)),N(G379)&lt;0)),"계약 금액을 숫자로",IF(ISNA(MATCH(N379,목록_지금상태,0)),"상태를 목록에서 골라 주세요",IF(AND(OR(N379="계약",N379="공사 중",N379="완료",N379="A/S"),NOT(ISNUMBER(G379))),"계약 금액이 비었어요",IF(AND(ISNUMBER(L379),ISNUMBER(M379),M379&lt;L379),"완공이 착공보다 빨라요",IF(AND(ISNUMBER(G379),H379&gt;G379),"받은 돈이 계약보다 많아요",IF(AND(D379&lt;&gt;"",COUNTIF($D$6:$D$505,D379)&gt;1,COUNTIFS($D$6:$D$505,D379,$E$6:$E$505,E379)&gt;1),"같은 현장이 또 있어요",""))))))))))</f>
        <v/>
      </c>
      <c r="S379">
        <f>IF(A379="","",C379&amp;" "&amp;D379&amp;" "&amp;SUBSTITUTE(D379,"-","")&amp;" "&amp;E379&amp;" "&amp;F379&amp;" "&amp;P379)</f>
        <v/>
      </c>
      <c r="T379">
        <f>IF(OR(A379="",Q379&lt;&gt;"",I379="",N379="상담",N379="견적 보냄",N379="취소"),-1,IF(OR(N379="완료",N379="A/S"),1E+10,0)+N(I379)+ROW()/1E+4)</f>
        <v/>
      </c>
      <c r="U379">
        <f>IF(OR(찾기!$B$3="",A379=""),"",IF(ISNUMBER(SEARCH(TRIM(찾기!$B$3),S379)),ROW(),""))</f>
        <v/>
      </c>
    </row>
    <row r="380">
      <c r="A380" s="19">
        <f>IF(COUNTA(B380:G380,L380:P380)=0,"",ROW()-5)</f>
        <v/>
      </c>
      <c r="B380" s="20" t="n"/>
      <c r="C380" s="21" t="n"/>
      <c r="D380" s="21" t="n"/>
      <c r="E380" s="21" t="n"/>
      <c r="F380" s="21" t="n"/>
      <c r="G380" s="22" t="n"/>
      <c r="H380" s="23">
        <f>IF(A380="","",SUMIFS(입금_금액,입금_번호,A380,입금_확인,""))</f>
        <v/>
      </c>
      <c r="I380" s="24">
        <f>IF(OR(A380="",NOT(ISNUMBER(G380)),N380="취소"),"",G380-H380)</f>
        <v/>
      </c>
      <c r="J380" s="23">
        <f>IF(A380="","",SUMIFS(지출_금액,지출_번호,A380,지출_확인,""))</f>
        <v/>
      </c>
      <c r="K380" s="23">
        <f>IF(OR(A380="",NOT(ISNUMBER(G380)),J380=0),"",G380-J380)</f>
        <v/>
      </c>
      <c r="L380" s="20" t="n"/>
      <c r="M380" s="20" t="n"/>
      <c r="N380" s="21" t="n"/>
      <c r="O380" s="21" t="n"/>
      <c r="P380" s="21" t="n"/>
      <c r="Q380" s="25">
        <f>IF(A380="","",IF(AND(C380="",E380=""),"고객이나 현장을 적어 주세요",IF(NOT(ISNUMBER(B380)),"접수일을 확인하세요",IF(AND(D380&lt;&gt;"",OR(LEN(D380)&lt;12,LEN(D380)&gt;13,ISERROR(--SUBSTITUTE(D380,"-","")),LEN(SUBSTITUTE(D380,"-",""))&lt;9)),"연락처를 010-0000-0000으로",IF(AND(G380&lt;&gt;"",OR(NOT(ISNUMBER(G380)),N(G380)&lt;0)),"계약 금액을 숫자로",IF(ISNA(MATCH(N380,목록_지금상태,0)),"상태를 목록에서 골라 주세요",IF(AND(OR(N380="계약",N380="공사 중",N380="완료",N380="A/S"),NOT(ISNUMBER(G380))),"계약 금액이 비었어요",IF(AND(ISNUMBER(L380),ISNUMBER(M380),M380&lt;L380),"완공이 착공보다 빨라요",IF(AND(ISNUMBER(G380),H380&gt;G380),"받은 돈이 계약보다 많아요",IF(AND(D380&lt;&gt;"",COUNTIF($D$6:$D$505,D380)&gt;1,COUNTIFS($D$6:$D$505,D380,$E$6:$E$505,E380)&gt;1),"같은 현장이 또 있어요",""))))))))))</f>
        <v/>
      </c>
      <c r="S380">
        <f>IF(A380="","",C380&amp;" "&amp;D380&amp;" "&amp;SUBSTITUTE(D380,"-","")&amp;" "&amp;E380&amp;" "&amp;F380&amp;" "&amp;P380)</f>
        <v/>
      </c>
      <c r="T380">
        <f>IF(OR(A380="",Q380&lt;&gt;"",I380="",N380="상담",N380="견적 보냄",N380="취소"),-1,IF(OR(N380="완료",N380="A/S"),1E+10,0)+N(I380)+ROW()/1E+4)</f>
        <v/>
      </c>
      <c r="U380">
        <f>IF(OR(찾기!$B$3="",A380=""),"",IF(ISNUMBER(SEARCH(TRIM(찾기!$B$3),S380)),ROW(),""))</f>
        <v/>
      </c>
    </row>
    <row r="381">
      <c r="A381" s="19">
        <f>IF(COUNTA(B381:G381,L381:P381)=0,"",ROW()-5)</f>
        <v/>
      </c>
      <c r="B381" s="20" t="n"/>
      <c r="C381" s="21" t="n"/>
      <c r="D381" s="21" t="n"/>
      <c r="E381" s="21" t="n"/>
      <c r="F381" s="21" t="n"/>
      <c r="G381" s="22" t="n"/>
      <c r="H381" s="23">
        <f>IF(A381="","",SUMIFS(입금_금액,입금_번호,A381,입금_확인,""))</f>
        <v/>
      </c>
      <c r="I381" s="24">
        <f>IF(OR(A381="",NOT(ISNUMBER(G381)),N381="취소"),"",G381-H381)</f>
        <v/>
      </c>
      <c r="J381" s="23">
        <f>IF(A381="","",SUMIFS(지출_금액,지출_번호,A381,지출_확인,""))</f>
        <v/>
      </c>
      <c r="K381" s="23">
        <f>IF(OR(A381="",NOT(ISNUMBER(G381)),J381=0),"",G381-J381)</f>
        <v/>
      </c>
      <c r="L381" s="20" t="n"/>
      <c r="M381" s="20" t="n"/>
      <c r="N381" s="21" t="n"/>
      <c r="O381" s="21" t="n"/>
      <c r="P381" s="21" t="n"/>
      <c r="Q381" s="25">
        <f>IF(A381="","",IF(AND(C381="",E381=""),"고객이나 현장을 적어 주세요",IF(NOT(ISNUMBER(B381)),"접수일을 확인하세요",IF(AND(D381&lt;&gt;"",OR(LEN(D381)&lt;12,LEN(D381)&gt;13,ISERROR(--SUBSTITUTE(D381,"-","")),LEN(SUBSTITUTE(D381,"-",""))&lt;9)),"연락처를 010-0000-0000으로",IF(AND(G381&lt;&gt;"",OR(NOT(ISNUMBER(G381)),N(G381)&lt;0)),"계약 금액을 숫자로",IF(ISNA(MATCH(N381,목록_지금상태,0)),"상태를 목록에서 골라 주세요",IF(AND(OR(N381="계약",N381="공사 중",N381="완료",N381="A/S"),NOT(ISNUMBER(G381))),"계약 금액이 비었어요",IF(AND(ISNUMBER(L381),ISNUMBER(M381),M381&lt;L381),"완공이 착공보다 빨라요",IF(AND(ISNUMBER(G381),H381&gt;G381),"받은 돈이 계약보다 많아요",IF(AND(D381&lt;&gt;"",COUNTIF($D$6:$D$505,D381)&gt;1,COUNTIFS($D$6:$D$505,D381,$E$6:$E$505,E381)&gt;1),"같은 현장이 또 있어요",""))))))))))</f>
        <v/>
      </c>
      <c r="S381">
        <f>IF(A381="","",C381&amp;" "&amp;D381&amp;" "&amp;SUBSTITUTE(D381,"-","")&amp;" "&amp;E381&amp;" "&amp;F381&amp;" "&amp;P381)</f>
        <v/>
      </c>
      <c r="T381">
        <f>IF(OR(A381="",Q381&lt;&gt;"",I381="",N381="상담",N381="견적 보냄",N381="취소"),-1,IF(OR(N381="완료",N381="A/S"),1E+10,0)+N(I381)+ROW()/1E+4)</f>
        <v/>
      </c>
      <c r="U381">
        <f>IF(OR(찾기!$B$3="",A381=""),"",IF(ISNUMBER(SEARCH(TRIM(찾기!$B$3),S381)),ROW(),""))</f>
        <v/>
      </c>
    </row>
    <row r="382">
      <c r="A382" s="19">
        <f>IF(COUNTA(B382:G382,L382:P382)=0,"",ROW()-5)</f>
        <v/>
      </c>
      <c r="B382" s="20" t="n"/>
      <c r="C382" s="21" t="n"/>
      <c r="D382" s="21" t="n"/>
      <c r="E382" s="21" t="n"/>
      <c r="F382" s="21" t="n"/>
      <c r="G382" s="22" t="n"/>
      <c r="H382" s="23">
        <f>IF(A382="","",SUMIFS(입금_금액,입금_번호,A382,입금_확인,""))</f>
        <v/>
      </c>
      <c r="I382" s="24">
        <f>IF(OR(A382="",NOT(ISNUMBER(G382)),N382="취소"),"",G382-H382)</f>
        <v/>
      </c>
      <c r="J382" s="23">
        <f>IF(A382="","",SUMIFS(지출_금액,지출_번호,A382,지출_확인,""))</f>
        <v/>
      </c>
      <c r="K382" s="23">
        <f>IF(OR(A382="",NOT(ISNUMBER(G382)),J382=0),"",G382-J382)</f>
        <v/>
      </c>
      <c r="L382" s="20" t="n"/>
      <c r="M382" s="20" t="n"/>
      <c r="N382" s="21" t="n"/>
      <c r="O382" s="21" t="n"/>
      <c r="P382" s="21" t="n"/>
      <c r="Q382" s="25">
        <f>IF(A382="","",IF(AND(C382="",E382=""),"고객이나 현장을 적어 주세요",IF(NOT(ISNUMBER(B382)),"접수일을 확인하세요",IF(AND(D382&lt;&gt;"",OR(LEN(D382)&lt;12,LEN(D382)&gt;13,ISERROR(--SUBSTITUTE(D382,"-","")),LEN(SUBSTITUTE(D382,"-",""))&lt;9)),"연락처를 010-0000-0000으로",IF(AND(G382&lt;&gt;"",OR(NOT(ISNUMBER(G382)),N(G382)&lt;0)),"계약 금액을 숫자로",IF(ISNA(MATCH(N382,목록_지금상태,0)),"상태를 목록에서 골라 주세요",IF(AND(OR(N382="계약",N382="공사 중",N382="완료",N382="A/S"),NOT(ISNUMBER(G382))),"계약 금액이 비었어요",IF(AND(ISNUMBER(L382),ISNUMBER(M382),M382&lt;L382),"완공이 착공보다 빨라요",IF(AND(ISNUMBER(G382),H382&gt;G382),"받은 돈이 계약보다 많아요",IF(AND(D382&lt;&gt;"",COUNTIF($D$6:$D$505,D382)&gt;1,COUNTIFS($D$6:$D$505,D382,$E$6:$E$505,E382)&gt;1),"같은 현장이 또 있어요",""))))))))))</f>
        <v/>
      </c>
      <c r="S382">
        <f>IF(A382="","",C382&amp;" "&amp;D382&amp;" "&amp;SUBSTITUTE(D382,"-","")&amp;" "&amp;E382&amp;" "&amp;F382&amp;" "&amp;P382)</f>
        <v/>
      </c>
      <c r="T382">
        <f>IF(OR(A382="",Q382&lt;&gt;"",I382="",N382="상담",N382="견적 보냄",N382="취소"),-1,IF(OR(N382="완료",N382="A/S"),1E+10,0)+N(I382)+ROW()/1E+4)</f>
        <v/>
      </c>
      <c r="U382">
        <f>IF(OR(찾기!$B$3="",A382=""),"",IF(ISNUMBER(SEARCH(TRIM(찾기!$B$3),S382)),ROW(),""))</f>
        <v/>
      </c>
    </row>
    <row r="383">
      <c r="A383" s="19">
        <f>IF(COUNTA(B383:G383,L383:P383)=0,"",ROW()-5)</f>
        <v/>
      </c>
      <c r="B383" s="20" t="n"/>
      <c r="C383" s="21" t="n"/>
      <c r="D383" s="21" t="n"/>
      <c r="E383" s="21" t="n"/>
      <c r="F383" s="21" t="n"/>
      <c r="G383" s="22" t="n"/>
      <c r="H383" s="23">
        <f>IF(A383="","",SUMIFS(입금_금액,입금_번호,A383,입금_확인,""))</f>
        <v/>
      </c>
      <c r="I383" s="24">
        <f>IF(OR(A383="",NOT(ISNUMBER(G383)),N383="취소"),"",G383-H383)</f>
        <v/>
      </c>
      <c r="J383" s="23">
        <f>IF(A383="","",SUMIFS(지출_금액,지출_번호,A383,지출_확인,""))</f>
        <v/>
      </c>
      <c r="K383" s="23">
        <f>IF(OR(A383="",NOT(ISNUMBER(G383)),J383=0),"",G383-J383)</f>
        <v/>
      </c>
      <c r="L383" s="20" t="n"/>
      <c r="M383" s="20" t="n"/>
      <c r="N383" s="21" t="n"/>
      <c r="O383" s="21" t="n"/>
      <c r="P383" s="21" t="n"/>
      <c r="Q383" s="25">
        <f>IF(A383="","",IF(AND(C383="",E383=""),"고객이나 현장을 적어 주세요",IF(NOT(ISNUMBER(B383)),"접수일을 확인하세요",IF(AND(D383&lt;&gt;"",OR(LEN(D383)&lt;12,LEN(D383)&gt;13,ISERROR(--SUBSTITUTE(D383,"-","")),LEN(SUBSTITUTE(D383,"-",""))&lt;9)),"연락처를 010-0000-0000으로",IF(AND(G383&lt;&gt;"",OR(NOT(ISNUMBER(G383)),N(G383)&lt;0)),"계약 금액을 숫자로",IF(ISNA(MATCH(N383,목록_지금상태,0)),"상태를 목록에서 골라 주세요",IF(AND(OR(N383="계약",N383="공사 중",N383="완료",N383="A/S"),NOT(ISNUMBER(G383))),"계약 금액이 비었어요",IF(AND(ISNUMBER(L383),ISNUMBER(M383),M383&lt;L383),"완공이 착공보다 빨라요",IF(AND(ISNUMBER(G383),H383&gt;G383),"받은 돈이 계약보다 많아요",IF(AND(D383&lt;&gt;"",COUNTIF($D$6:$D$505,D383)&gt;1,COUNTIFS($D$6:$D$505,D383,$E$6:$E$505,E383)&gt;1),"같은 현장이 또 있어요",""))))))))))</f>
        <v/>
      </c>
      <c r="S383">
        <f>IF(A383="","",C383&amp;" "&amp;D383&amp;" "&amp;SUBSTITUTE(D383,"-","")&amp;" "&amp;E383&amp;" "&amp;F383&amp;" "&amp;P383)</f>
        <v/>
      </c>
      <c r="T383">
        <f>IF(OR(A383="",Q383&lt;&gt;"",I383="",N383="상담",N383="견적 보냄",N383="취소"),-1,IF(OR(N383="완료",N383="A/S"),1E+10,0)+N(I383)+ROW()/1E+4)</f>
        <v/>
      </c>
      <c r="U383">
        <f>IF(OR(찾기!$B$3="",A383=""),"",IF(ISNUMBER(SEARCH(TRIM(찾기!$B$3),S383)),ROW(),""))</f>
        <v/>
      </c>
    </row>
    <row r="384">
      <c r="A384" s="19">
        <f>IF(COUNTA(B384:G384,L384:P384)=0,"",ROW()-5)</f>
        <v/>
      </c>
      <c r="B384" s="20" t="n"/>
      <c r="C384" s="21" t="n"/>
      <c r="D384" s="21" t="n"/>
      <c r="E384" s="21" t="n"/>
      <c r="F384" s="21" t="n"/>
      <c r="G384" s="22" t="n"/>
      <c r="H384" s="23">
        <f>IF(A384="","",SUMIFS(입금_금액,입금_번호,A384,입금_확인,""))</f>
        <v/>
      </c>
      <c r="I384" s="24">
        <f>IF(OR(A384="",NOT(ISNUMBER(G384)),N384="취소"),"",G384-H384)</f>
        <v/>
      </c>
      <c r="J384" s="23">
        <f>IF(A384="","",SUMIFS(지출_금액,지출_번호,A384,지출_확인,""))</f>
        <v/>
      </c>
      <c r="K384" s="23">
        <f>IF(OR(A384="",NOT(ISNUMBER(G384)),J384=0),"",G384-J384)</f>
        <v/>
      </c>
      <c r="L384" s="20" t="n"/>
      <c r="M384" s="20" t="n"/>
      <c r="N384" s="21" t="n"/>
      <c r="O384" s="21" t="n"/>
      <c r="P384" s="21" t="n"/>
      <c r="Q384" s="25">
        <f>IF(A384="","",IF(AND(C384="",E384=""),"고객이나 현장을 적어 주세요",IF(NOT(ISNUMBER(B384)),"접수일을 확인하세요",IF(AND(D384&lt;&gt;"",OR(LEN(D384)&lt;12,LEN(D384)&gt;13,ISERROR(--SUBSTITUTE(D384,"-","")),LEN(SUBSTITUTE(D384,"-",""))&lt;9)),"연락처를 010-0000-0000으로",IF(AND(G384&lt;&gt;"",OR(NOT(ISNUMBER(G384)),N(G384)&lt;0)),"계약 금액을 숫자로",IF(ISNA(MATCH(N384,목록_지금상태,0)),"상태를 목록에서 골라 주세요",IF(AND(OR(N384="계약",N384="공사 중",N384="완료",N384="A/S"),NOT(ISNUMBER(G384))),"계약 금액이 비었어요",IF(AND(ISNUMBER(L384),ISNUMBER(M384),M384&lt;L384),"완공이 착공보다 빨라요",IF(AND(ISNUMBER(G384),H384&gt;G384),"받은 돈이 계약보다 많아요",IF(AND(D384&lt;&gt;"",COUNTIF($D$6:$D$505,D384)&gt;1,COUNTIFS($D$6:$D$505,D384,$E$6:$E$505,E384)&gt;1),"같은 현장이 또 있어요",""))))))))))</f>
        <v/>
      </c>
      <c r="S384">
        <f>IF(A384="","",C384&amp;" "&amp;D384&amp;" "&amp;SUBSTITUTE(D384,"-","")&amp;" "&amp;E384&amp;" "&amp;F384&amp;" "&amp;P384)</f>
        <v/>
      </c>
      <c r="T384">
        <f>IF(OR(A384="",Q384&lt;&gt;"",I384="",N384="상담",N384="견적 보냄",N384="취소"),-1,IF(OR(N384="완료",N384="A/S"),1E+10,0)+N(I384)+ROW()/1E+4)</f>
        <v/>
      </c>
      <c r="U384">
        <f>IF(OR(찾기!$B$3="",A384=""),"",IF(ISNUMBER(SEARCH(TRIM(찾기!$B$3),S384)),ROW(),""))</f>
        <v/>
      </c>
    </row>
    <row r="385">
      <c r="A385" s="19">
        <f>IF(COUNTA(B385:G385,L385:P385)=0,"",ROW()-5)</f>
        <v/>
      </c>
      <c r="B385" s="20" t="n"/>
      <c r="C385" s="21" t="n"/>
      <c r="D385" s="21" t="n"/>
      <c r="E385" s="21" t="n"/>
      <c r="F385" s="21" t="n"/>
      <c r="G385" s="22" t="n"/>
      <c r="H385" s="23">
        <f>IF(A385="","",SUMIFS(입금_금액,입금_번호,A385,입금_확인,""))</f>
        <v/>
      </c>
      <c r="I385" s="24">
        <f>IF(OR(A385="",NOT(ISNUMBER(G385)),N385="취소"),"",G385-H385)</f>
        <v/>
      </c>
      <c r="J385" s="23">
        <f>IF(A385="","",SUMIFS(지출_금액,지출_번호,A385,지출_확인,""))</f>
        <v/>
      </c>
      <c r="K385" s="23">
        <f>IF(OR(A385="",NOT(ISNUMBER(G385)),J385=0),"",G385-J385)</f>
        <v/>
      </c>
      <c r="L385" s="20" t="n"/>
      <c r="M385" s="20" t="n"/>
      <c r="N385" s="21" t="n"/>
      <c r="O385" s="21" t="n"/>
      <c r="P385" s="21" t="n"/>
      <c r="Q385" s="25">
        <f>IF(A385="","",IF(AND(C385="",E385=""),"고객이나 현장을 적어 주세요",IF(NOT(ISNUMBER(B385)),"접수일을 확인하세요",IF(AND(D385&lt;&gt;"",OR(LEN(D385)&lt;12,LEN(D385)&gt;13,ISERROR(--SUBSTITUTE(D385,"-","")),LEN(SUBSTITUTE(D385,"-",""))&lt;9)),"연락처를 010-0000-0000으로",IF(AND(G385&lt;&gt;"",OR(NOT(ISNUMBER(G385)),N(G385)&lt;0)),"계약 금액을 숫자로",IF(ISNA(MATCH(N385,목록_지금상태,0)),"상태를 목록에서 골라 주세요",IF(AND(OR(N385="계약",N385="공사 중",N385="완료",N385="A/S"),NOT(ISNUMBER(G385))),"계약 금액이 비었어요",IF(AND(ISNUMBER(L385),ISNUMBER(M385),M385&lt;L385),"완공이 착공보다 빨라요",IF(AND(ISNUMBER(G385),H385&gt;G385),"받은 돈이 계약보다 많아요",IF(AND(D385&lt;&gt;"",COUNTIF($D$6:$D$505,D385)&gt;1,COUNTIFS($D$6:$D$505,D385,$E$6:$E$505,E385)&gt;1),"같은 현장이 또 있어요",""))))))))))</f>
        <v/>
      </c>
      <c r="S385">
        <f>IF(A385="","",C385&amp;" "&amp;D385&amp;" "&amp;SUBSTITUTE(D385,"-","")&amp;" "&amp;E385&amp;" "&amp;F385&amp;" "&amp;P385)</f>
        <v/>
      </c>
      <c r="T385">
        <f>IF(OR(A385="",Q385&lt;&gt;"",I385="",N385="상담",N385="견적 보냄",N385="취소"),-1,IF(OR(N385="완료",N385="A/S"),1E+10,0)+N(I385)+ROW()/1E+4)</f>
        <v/>
      </c>
      <c r="U385">
        <f>IF(OR(찾기!$B$3="",A385=""),"",IF(ISNUMBER(SEARCH(TRIM(찾기!$B$3),S385)),ROW(),""))</f>
        <v/>
      </c>
    </row>
    <row r="386">
      <c r="A386" s="19">
        <f>IF(COUNTA(B386:G386,L386:P386)=0,"",ROW()-5)</f>
        <v/>
      </c>
      <c r="B386" s="20" t="n"/>
      <c r="C386" s="21" t="n"/>
      <c r="D386" s="21" t="n"/>
      <c r="E386" s="21" t="n"/>
      <c r="F386" s="21" t="n"/>
      <c r="G386" s="22" t="n"/>
      <c r="H386" s="23">
        <f>IF(A386="","",SUMIFS(입금_금액,입금_번호,A386,입금_확인,""))</f>
        <v/>
      </c>
      <c r="I386" s="24">
        <f>IF(OR(A386="",NOT(ISNUMBER(G386)),N386="취소"),"",G386-H386)</f>
        <v/>
      </c>
      <c r="J386" s="23">
        <f>IF(A386="","",SUMIFS(지출_금액,지출_번호,A386,지출_확인,""))</f>
        <v/>
      </c>
      <c r="K386" s="23">
        <f>IF(OR(A386="",NOT(ISNUMBER(G386)),J386=0),"",G386-J386)</f>
        <v/>
      </c>
      <c r="L386" s="20" t="n"/>
      <c r="M386" s="20" t="n"/>
      <c r="N386" s="21" t="n"/>
      <c r="O386" s="21" t="n"/>
      <c r="P386" s="21" t="n"/>
      <c r="Q386" s="25">
        <f>IF(A386="","",IF(AND(C386="",E386=""),"고객이나 현장을 적어 주세요",IF(NOT(ISNUMBER(B386)),"접수일을 확인하세요",IF(AND(D386&lt;&gt;"",OR(LEN(D386)&lt;12,LEN(D386)&gt;13,ISERROR(--SUBSTITUTE(D386,"-","")),LEN(SUBSTITUTE(D386,"-",""))&lt;9)),"연락처를 010-0000-0000으로",IF(AND(G386&lt;&gt;"",OR(NOT(ISNUMBER(G386)),N(G386)&lt;0)),"계약 금액을 숫자로",IF(ISNA(MATCH(N386,목록_지금상태,0)),"상태를 목록에서 골라 주세요",IF(AND(OR(N386="계약",N386="공사 중",N386="완료",N386="A/S"),NOT(ISNUMBER(G386))),"계약 금액이 비었어요",IF(AND(ISNUMBER(L386),ISNUMBER(M386),M386&lt;L386),"완공이 착공보다 빨라요",IF(AND(ISNUMBER(G386),H386&gt;G386),"받은 돈이 계약보다 많아요",IF(AND(D386&lt;&gt;"",COUNTIF($D$6:$D$505,D386)&gt;1,COUNTIFS($D$6:$D$505,D386,$E$6:$E$505,E386)&gt;1),"같은 현장이 또 있어요",""))))))))))</f>
        <v/>
      </c>
      <c r="S386">
        <f>IF(A386="","",C386&amp;" "&amp;D386&amp;" "&amp;SUBSTITUTE(D386,"-","")&amp;" "&amp;E386&amp;" "&amp;F386&amp;" "&amp;P386)</f>
        <v/>
      </c>
      <c r="T386">
        <f>IF(OR(A386="",Q386&lt;&gt;"",I386="",N386="상담",N386="견적 보냄",N386="취소"),-1,IF(OR(N386="완료",N386="A/S"),1E+10,0)+N(I386)+ROW()/1E+4)</f>
        <v/>
      </c>
      <c r="U386">
        <f>IF(OR(찾기!$B$3="",A386=""),"",IF(ISNUMBER(SEARCH(TRIM(찾기!$B$3),S386)),ROW(),""))</f>
        <v/>
      </c>
    </row>
    <row r="387">
      <c r="A387" s="19">
        <f>IF(COUNTA(B387:G387,L387:P387)=0,"",ROW()-5)</f>
        <v/>
      </c>
      <c r="B387" s="20" t="n"/>
      <c r="C387" s="21" t="n"/>
      <c r="D387" s="21" t="n"/>
      <c r="E387" s="21" t="n"/>
      <c r="F387" s="21" t="n"/>
      <c r="G387" s="22" t="n"/>
      <c r="H387" s="23">
        <f>IF(A387="","",SUMIFS(입금_금액,입금_번호,A387,입금_확인,""))</f>
        <v/>
      </c>
      <c r="I387" s="24">
        <f>IF(OR(A387="",NOT(ISNUMBER(G387)),N387="취소"),"",G387-H387)</f>
        <v/>
      </c>
      <c r="J387" s="23">
        <f>IF(A387="","",SUMIFS(지출_금액,지출_번호,A387,지출_확인,""))</f>
        <v/>
      </c>
      <c r="K387" s="23">
        <f>IF(OR(A387="",NOT(ISNUMBER(G387)),J387=0),"",G387-J387)</f>
        <v/>
      </c>
      <c r="L387" s="20" t="n"/>
      <c r="M387" s="20" t="n"/>
      <c r="N387" s="21" t="n"/>
      <c r="O387" s="21" t="n"/>
      <c r="P387" s="21" t="n"/>
      <c r="Q387" s="25">
        <f>IF(A387="","",IF(AND(C387="",E387=""),"고객이나 현장을 적어 주세요",IF(NOT(ISNUMBER(B387)),"접수일을 확인하세요",IF(AND(D387&lt;&gt;"",OR(LEN(D387)&lt;12,LEN(D387)&gt;13,ISERROR(--SUBSTITUTE(D387,"-","")),LEN(SUBSTITUTE(D387,"-",""))&lt;9)),"연락처를 010-0000-0000으로",IF(AND(G387&lt;&gt;"",OR(NOT(ISNUMBER(G387)),N(G387)&lt;0)),"계약 금액을 숫자로",IF(ISNA(MATCH(N387,목록_지금상태,0)),"상태를 목록에서 골라 주세요",IF(AND(OR(N387="계약",N387="공사 중",N387="완료",N387="A/S"),NOT(ISNUMBER(G387))),"계약 금액이 비었어요",IF(AND(ISNUMBER(L387),ISNUMBER(M387),M387&lt;L387),"완공이 착공보다 빨라요",IF(AND(ISNUMBER(G387),H387&gt;G387),"받은 돈이 계약보다 많아요",IF(AND(D387&lt;&gt;"",COUNTIF($D$6:$D$505,D387)&gt;1,COUNTIFS($D$6:$D$505,D387,$E$6:$E$505,E387)&gt;1),"같은 현장이 또 있어요",""))))))))))</f>
        <v/>
      </c>
      <c r="S387">
        <f>IF(A387="","",C387&amp;" "&amp;D387&amp;" "&amp;SUBSTITUTE(D387,"-","")&amp;" "&amp;E387&amp;" "&amp;F387&amp;" "&amp;P387)</f>
        <v/>
      </c>
      <c r="T387">
        <f>IF(OR(A387="",Q387&lt;&gt;"",I387="",N387="상담",N387="견적 보냄",N387="취소"),-1,IF(OR(N387="완료",N387="A/S"),1E+10,0)+N(I387)+ROW()/1E+4)</f>
        <v/>
      </c>
      <c r="U387">
        <f>IF(OR(찾기!$B$3="",A387=""),"",IF(ISNUMBER(SEARCH(TRIM(찾기!$B$3),S387)),ROW(),""))</f>
        <v/>
      </c>
    </row>
    <row r="388">
      <c r="A388" s="19">
        <f>IF(COUNTA(B388:G388,L388:P388)=0,"",ROW()-5)</f>
        <v/>
      </c>
      <c r="B388" s="20" t="n"/>
      <c r="C388" s="21" t="n"/>
      <c r="D388" s="21" t="n"/>
      <c r="E388" s="21" t="n"/>
      <c r="F388" s="21" t="n"/>
      <c r="G388" s="22" t="n"/>
      <c r="H388" s="23">
        <f>IF(A388="","",SUMIFS(입금_금액,입금_번호,A388,입금_확인,""))</f>
        <v/>
      </c>
      <c r="I388" s="24">
        <f>IF(OR(A388="",NOT(ISNUMBER(G388)),N388="취소"),"",G388-H388)</f>
        <v/>
      </c>
      <c r="J388" s="23">
        <f>IF(A388="","",SUMIFS(지출_금액,지출_번호,A388,지출_확인,""))</f>
        <v/>
      </c>
      <c r="K388" s="23">
        <f>IF(OR(A388="",NOT(ISNUMBER(G388)),J388=0),"",G388-J388)</f>
        <v/>
      </c>
      <c r="L388" s="20" t="n"/>
      <c r="M388" s="20" t="n"/>
      <c r="N388" s="21" t="n"/>
      <c r="O388" s="21" t="n"/>
      <c r="P388" s="21" t="n"/>
      <c r="Q388" s="25">
        <f>IF(A388="","",IF(AND(C388="",E388=""),"고객이나 현장을 적어 주세요",IF(NOT(ISNUMBER(B388)),"접수일을 확인하세요",IF(AND(D388&lt;&gt;"",OR(LEN(D388)&lt;12,LEN(D388)&gt;13,ISERROR(--SUBSTITUTE(D388,"-","")),LEN(SUBSTITUTE(D388,"-",""))&lt;9)),"연락처를 010-0000-0000으로",IF(AND(G388&lt;&gt;"",OR(NOT(ISNUMBER(G388)),N(G388)&lt;0)),"계약 금액을 숫자로",IF(ISNA(MATCH(N388,목록_지금상태,0)),"상태를 목록에서 골라 주세요",IF(AND(OR(N388="계약",N388="공사 중",N388="완료",N388="A/S"),NOT(ISNUMBER(G388))),"계약 금액이 비었어요",IF(AND(ISNUMBER(L388),ISNUMBER(M388),M388&lt;L388),"완공이 착공보다 빨라요",IF(AND(ISNUMBER(G388),H388&gt;G388),"받은 돈이 계약보다 많아요",IF(AND(D388&lt;&gt;"",COUNTIF($D$6:$D$505,D388)&gt;1,COUNTIFS($D$6:$D$505,D388,$E$6:$E$505,E388)&gt;1),"같은 현장이 또 있어요",""))))))))))</f>
        <v/>
      </c>
      <c r="S388">
        <f>IF(A388="","",C388&amp;" "&amp;D388&amp;" "&amp;SUBSTITUTE(D388,"-","")&amp;" "&amp;E388&amp;" "&amp;F388&amp;" "&amp;P388)</f>
        <v/>
      </c>
      <c r="T388">
        <f>IF(OR(A388="",Q388&lt;&gt;"",I388="",N388="상담",N388="견적 보냄",N388="취소"),-1,IF(OR(N388="완료",N388="A/S"),1E+10,0)+N(I388)+ROW()/1E+4)</f>
        <v/>
      </c>
      <c r="U388">
        <f>IF(OR(찾기!$B$3="",A388=""),"",IF(ISNUMBER(SEARCH(TRIM(찾기!$B$3),S388)),ROW(),""))</f>
        <v/>
      </c>
    </row>
    <row r="389">
      <c r="A389" s="19">
        <f>IF(COUNTA(B389:G389,L389:P389)=0,"",ROW()-5)</f>
        <v/>
      </c>
      <c r="B389" s="20" t="n"/>
      <c r="C389" s="21" t="n"/>
      <c r="D389" s="21" t="n"/>
      <c r="E389" s="21" t="n"/>
      <c r="F389" s="21" t="n"/>
      <c r="G389" s="22" t="n"/>
      <c r="H389" s="23">
        <f>IF(A389="","",SUMIFS(입금_금액,입금_번호,A389,입금_확인,""))</f>
        <v/>
      </c>
      <c r="I389" s="24">
        <f>IF(OR(A389="",NOT(ISNUMBER(G389)),N389="취소"),"",G389-H389)</f>
        <v/>
      </c>
      <c r="J389" s="23">
        <f>IF(A389="","",SUMIFS(지출_금액,지출_번호,A389,지출_확인,""))</f>
        <v/>
      </c>
      <c r="K389" s="23">
        <f>IF(OR(A389="",NOT(ISNUMBER(G389)),J389=0),"",G389-J389)</f>
        <v/>
      </c>
      <c r="L389" s="20" t="n"/>
      <c r="M389" s="20" t="n"/>
      <c r="N389" s="21" t="n"/>
      <c r="O389" s="21" t="n"/>
      <c r="P389" s="21" t="n"/>
      <c r="Q389" s="25">
        <f>IF(A389="","",IF(AND(C389="",E389=""),"고객이나 현장을 적어 주세요",IF(NOT(ISNUMBER(B389)),"접수일을 확인하세요",IF(AND(D389&lt;&gt;"",OR(LEN(D389)&lt;12,LEN(D389)&gt;13,ISERROR(--SUBSTITUTE(D389,"-","")),LEN(SUBSTITUTE(D389,"-",""))&lt;9)),"연락처를 010-0000-0000으로",IF(AND(G389&lt;&gt;"",OR(NOT(ISNUMBER(G389)),N(G389)&lt;0)),"계약 금액을 숫자로",IF(ISNA(MATCH(N389,목록_지금상태,0)),"상태를 목록에서 골라 주세요",IF(AND(OR(N389="계약",N389="공사 중",N389="완료",N389="A/S"),NOT(ISNUMBER(G389))),"계약 금액이 비었어요",IF(AND(ISNUMBER(L389),ISNUMBER(M389),M389&lt;L389),"완공이 착공보다 빨라요",IF(AND(ISNUMBER(G389),H389&gt;G389),"받은 돈이 계약보다 많아요",IF(AND(D389&lt;&gt;"",COUNTIF($D$6:$D$505,D389)&gt;1,COUNTIFS($D$6:$D$505,D389,$E$6:$E$505,E389)&gt;1),"같은 현장이 또 있어요",""))))))))))</f>
        <v/>
      </c>
      <c r="S389">
        <f>IF(A389="","",C389&amp;" "&amp;D389&amp;" "&amp;SUBSTITUTE(D389,"-","")&amp;" "&amp;E389&amp;" "&amp;F389&amp;" "&amp;P389)</f>
        <v/>
      </c>
      <c r="T389">
        <f>IF(OR(A389="",Q389&lt;&gt;"",I389="",N389="상담",N389="견적 보냄",N389="취소"),-1,IF(OR(N389="완료",N389="A/S"),1E+10,0)+N(I389)+ROW()/1E+4)</f>
        <v/>
      </c>
      <c r="U389">
        <f>IF(OR(찾기!$B$3="",A389=""),"",IF(ISNUMBER(SEARCH(TRIM(찾기!$B$3),S389)),ROW(),""))</f>
        <v/>
      </c>
    </row>
    <row r="390">
      <c r="A390" s="19">
        <f>IF(COUNTA(B390:G390,L390:P390)=0,"",ROW()-5)</f>
        <v/>
      </c>
      <c r="B390" s="20" t="n"/>
      <c r="C390" s="21" t="n"/>
      <c r="D390" s="21" t="n"/>
      <c r="E390" s="21" t="n"/>
      <c r="F390" s="21" t="n"/>
      <c r="G390" s="22" t="n"/>
      <c r="H390" s="23">
        <f>IF(A390="","",SUMIFS(입금_금액,입금_번호,A390,입금_확인,""))</f>
        <v/>
      </c>
      <c r="I390" s="24">
        <f>IF(OR(A390="",NOT(ISNUMBER(G390)),N390="취소"),"",G390-H390)</f>
        <v/>
      </c>
      <c r="J390" s="23">
        <f>IF(A390="","",SUMIFS(지출_금액,지출_번호,A390,지출_확인,""))</f>
        <v/>
      </c>
      <c r="K390" s="23">
        <f>IF(OR(A390="",NOT(ISNUMBER(G390)),J390=0),"",G390-J390)</f>
        <v/>
      </c>
      <c r="L390" s="20" t="n"/>
      <c r="M390" s="20" t="n"/>
      <c r="N390" s="21" t="n"/>
      <c r="O390" s="21" t="n"/>
      <c r="P390" s="21" t="n"/>
      <c r="Q390" s="25">
        <f>IF(A390="","",IF(AND(C390="",E390=""),"고객이나 현장을 적어 주세요",IF(NOT(ISNUMBER(B390)),"접수일을 확인하세요",IF(AND(D390&lt;&gt;"",OR(LEN(D390)&lt;12,LEN(D390)&gt;13,ISERROR(--SUBSTITUTE(D390,"-","")),LEN(SUBSTITUTE(D390,"-",""))&lt;9)),"연락처를 010-0000-0000으로",IF(AND(G390&lt;&gt;"",OR(NOT(ISNUMBER(G390)),N(G390)&lt;0)),"계약 금액을 숫자로",IF(ISNA(MATCH(N390,목록_지금상태,0)),"상태를 목록에서 골라 주세요",IF(AND(OR(N390="계약",N390="공사 중",N390="완료",N390="A/S"),NOT(ISNUMBER(G390))),"계약 금액이 비었어요",IF(AND(ISNUMBER(L390),ISNUMBER(M390),M390&lt;L390),"완공이 착공보다 빨라요",IF(AND(ISNUMBER(G390),H390&gt;G390),"받은 돈이 계약보다 많아요",IF(AND(D390&lt;&gt;"",COUNTIF($D$6:$D$505,D390)&gt;1,COUNTIFS($D$6:$D$505,D390,$E$6:$E$505,E390)&gt;1),"같은 현장이 또 있어요",""))))))))))</f>
        <v/>
      </c>
      <c r="S390">
        <f>IF(A390="","",C390&amp;" "&amp;D390&amp;" "&amp;SUBSTITUTE(D390,"-","")&amp;" "&amp;E390&amp;" "&amp;F390&amp;" "&amp;P390)</f>
        <v/>
      </c>
      <c r="T390">
        <f>IF(OR(A390="",Q390&lt;&gt;"",I390="",N390="상담",N390="견적 보냄",N390="취소"),-1,IF(OR(N390="완료",N390="A/S"),1E+10,0)+N(I390)+ROW()/1E+4)</f>
        <v/>
      </c>
      <c r="U390">
        <f>IF(OR(찾기!$B$3="",A390=""),"",IF(ISNUMBER(SEARCH(TRIM(찾기!$B$3),S390)),ROW(),""))</f>
        <v/>
      </c>
    </row>
    <row r="391">
      <c r="A391" s="19">
        <f>IF(COUNTA(B391:G391,L391:P391)=0,"",ROW()-5)</f>
        <v/>
      </c>
      <c r="B391" s="20" t="n"/>
      <c r="C391" s="21" t="n"/>
      <c r="D391" s="21" t="n"/>
      <c r="E391" s="21" t="n"/>
      <c r="F391" s="21" t="n"/>
      <c r="G391" s="22" t="n"/>
      <c r="H391" s="23">
        <f>IF(A391="","",SUMIFS(입금_금액,입금_번호,A391,입금_확인,""))</f>
        <v/>
      </c>
      <c r="I391" s="24">
        <f>IF(OR(A391="",NOT(ISNUMBER(G391)),N391="취소"),"",G391-H391)</f>
        <v/>
      </c>
      <c r="J391" s="23">
        <f>IF(A391="","",SUMIFS(지출_금액,지출_번호,A391,지출_확인,""))</f>
        <v/>
      </c>
      <c r="K391" s="23">
        <f>IF(OR(A391="",NOT(ISNUMBER(G391)),J391=0),"",G391-J391)</f>
        <v/>
      </c>
      <c r="L391" s="20" t="n"/>
      <c r="M391" s="20" t="n"/>
      <c r="N391" s="21" t="n"/>
      <c r="O391" s="21" t="n"/>
      <c r="P391" s="21" t="n"/>
      <c r="Q391" s="25">
        <f>IF(A391="","",IF(AND(C391="",E391=""),"고객이나 현장을 적어 주세요",IF(NOT(ISNUMBER(B391)),"접수일을 확인하세요",IF(AND(D391&lt;&gt;"",OR(LEN(D391)&lt;12,LEN(D391)&gt;13,ISERROR(--SUBSTITUTE(D391,"-","")),LEN(SUBSTITUTE(D391,"-",""))&lt;9)),"연락처를 010-0000-0000으로",IF(AND(G391&lt;&gt;"",OR(NOT(ISNUMBER(G391)),N(G391)&lt;0)),"계약 금액을 숫자로",IF(ISNA(MATCH(N391,목록_지금상태,0)),"상태를 목록에서 골라 주세요",IF(AND(OR(N391="계약",N391="공사 중",N391="완료",N391="A/S"),NOT(ISNUMBER(G391))),"계약 금액이 비었어요",IF(AND(ISNUMBER(L391),ISNUMBER(M391),M391&lt;L391),"완공이 착공보다 빨라요",IF(AND(ISNUMBER(G391),H391&gt;G391),"받은 돈이 계약보다 많아요",IF(AND(D391&lt;&gt;"",COUNTIF($D$6:$D$505,D391)&gt;1,COUNTIFS($D$6:$D$505,D391,$E$6:$E$505,E391)&gt;1),"같은 현장이 또 있어요",""))))))))))</f>
        <v/>
      </c>
      <c r="S391">
        <f>IF(A391="","",C391&amp;" "&amp;D391&amp;" "&amp;SUBSTITUTE(D391,"-","")&amp;" "&amp;E391&amp;" "&amp;F391&amp;" "&amp;P391)</f>
        <v/>
      </c>
      <c r="T391">
        <f>IF(OR(A391="",Q391&lt;&gt;"",I391="",N391="상담",N391="견적 보냄",N391="취소"),-1,IF(OR(N391="완료",N391="A/S"),1E+10,0)+N(I391)+ROW()/1E+4)</f>
        <v/>
      </c>
      <c r="U391">
        <f>IF(OR(찾기!$B$3="",A391=""),"",IF(ISNUMBER(SEARCH(TRIM(찾기!$B$3),S391)),ROW(),""))</f>
        <v/>
      </c>
    </row>
    <row r="392">
      <c r="A392" s="19">
        <f>IF(COUNTA(B392:G392,L392:P392)=0,"",ROW()-5)</f>
        <v/>
      </c>
      <c r="B392" s="20" t="n"/>
      <c r="C392" s="21" t="n"/>
      <c r="D392" s="21" t="n"/>
      <c r="E392" s="21" t="n"/>
      <c r="F392" s="21" t="n"/>
      <c r="G392" s="22" t="n"/>
      <c r="H392" s="23">
        <f>IF(A392="","",SUMIFS(입금_금액,입금_번호,A392,입금_확인,""))</f>
        <v/>
      </c>
      <c r="I392" s="24">
        <f>IF(OR(A392="",NOT(ISNUMBER(G392)),N392="취소"),"",G392-H392)</f>
        <v/>
      </c>
      <c r="J392" s="23">
        <f>IF(A392="","",SUMIFS(지출_금액,지출_번호,A392,지출_확인,""))</f>
        <v/>
      </c>
      <c r="K392" s="23">
        <f>IF(OR(A392="",NOT(ISNUMBER(G392)),J392=0),"",G392-J392)</f>
        <v/>
      </c>
      <c r="L392" s="20" t="n"/>
      <c r="M392" s="20" t="n"/>
      <c r="N392" s="21" t="n"/>
      <c r="O392" s="21" t="n"/>
      <c r="P392" s="21" t="n"/>
      <c r="Q392" s="25">
        <f>IF(A392="","",IF(AND(C392="",E392=""),"고객이나 현장을 적어 주세요",IF(NOT(ISNUMBER(B392)),"접수일을 확인하세요",IF(AND(D392&lt;&gt;"",OR(LEN(D392)&lt;12,LEN(D392)&gt;13,ISERROR(--SUBSTITUTE(D392,"-","")),LEN(SUBSTITUTE(D392,"-",""))&lt;9)),"연락처를 010-0000-0000으로",IF(AND(G392&lt;&gt;"",OR(NOT(ISNUMBER(G392)),N(G392)&lt;0)),"계약 금액을 숫자로",IF(ISNA(MATCH(N392,목록_지금상태,0)),"상태를 목록에서 골라 주세요",IF(AND(OR(N392="계약",N392="공사 중",N392="완료",N392="A/S"),NOT(ISNUMBER(G392))),"계약 금액이 비었어요",IF(AND(ISNUMBER(L392),ISNUMBER(M392),M392&lt;L392),"완공이 착공보다 빨라요",IF(AND(ISNUMBER(G392),H392&gt;G392),"받은 돈이 계약보다 많아요",IF(AND(D392&lt;&gt;"",COUNTIF($D$6:$D$505,D392)&gt;1,COUNTIFS($D$6:$D$505,D392,$E$6:$E$505,E392)&gt;1),"같은 현장이 또 있어요",""))))))))))</f>
        <v/>
      </c>
      <c r="S392">
        <f>IF(A392="","",C392&amp;" "&amp;D392&amp;" "&amp;SUBSTITUTE(D392,"-","")&amp;" "&amp;E392&amp;" "&amp;F392&amp;" "&amp;P392)</f>
        <v/>
      </c>
      <c r="T392">
        <f>IF(OR(A392="",Q392&lt;&gt;"",I392="",N392="상담",N392="견적 보냄",N392="취소"),-1,IF(OR(N392="완료",N392="A/S"),1E+10,0)+N(I392)+ROW()/1E+4)</f>
        <v/>
      </c>
      <c r="U392">
        <f>IF(OR(찾기!$B$3="",A392=""),"",IF(ISNUMBER(SEARCH(TRIM(찾기!$B$3),S392)),ROW(),""))</f>
        <v/>
      </c>
    </row>
    <row r="393">
      <c r="A393" s="19">
        <f>IF(COUNTA(B393:G393,L393:P393)=0,"",ROW()-5)</f>
        <v/>
      </c>
      <c r="B393" s="20" t="n"/>
      <c r="C393" s="21" t="n"/>
      <c r="D393" s="21" t="n"/>
      <c r="E393" s="21" t="n"/>
      <c r="F393" s="21" t="n"/>
      <c r="G393" s="22" t="n"/>
      <c r="H393" s="23">
        <f>IF(A393="","",SUMIFS(입금_금액,입금_번호,A393,입금_확인,""))</f>
        <v/>
      </c>
      <c r="I393" s="24">
        <f>IF(OR(A393="",NOT(ISNUMBER(G393)),N393="취소"),"",G393-H393)</f>
        <v/>
      </c>
      <c r="J393" s="23">
        <f>IF(A393="","",SUMIFS(지출_금액,지출_번호,A393,지출_확인,""))</f>
        <v/>
      </c>
      <c r="K393" s="23">
        <f>IF(OR(A393="",NOT(ISNUMBER(G393)),J393=0),"",G393-J393)</f>
        <v/>
      </c>
      <c r="L393" s="20" t="n"/>
      <c r="M393" s="20" t="n"/>
      <c r="N393" s="21" t="n"/>
      <c r="O393" s="21" t="n"/>
      <c r="P393" s="21" t="n"/>
      <c r="Q393" s="25">
        <f>IF(A393="","",IF(AND(C393="",E393=""),"고객이나 현장을 적어 주세요",IF(NOT(ISNUMBER(B393)),"접수일을 확인하세요",IF(AND(D393&lt;&gt;"",OR(LEN(D393)&lt;12,LEN(D393)&gt;13,ISERROR(--SUBSTITUTE(D393,"-","")),LEN(SUBSTITUTE(D393,"-",""))&lt;9)),"연락처를 010-0000-0000으로",IF(AND(G393&lt;&gt;"",OR(NOT(ISNUMBER(G393)),N(G393)&lt;0)),"계약 금액을 숫자로",IF(ISNA(MATCH(N393,목록_지금상태,0)),"상태를 목록에서 골라 주세요",IF(AND(OR(N393="계약",N393="공사 중",N393="완료",N393="A/S"),NOT(ISNUMBER(G393))),"계약 금액이 비었어요",IF(AND(ISNUMBER(L393),ISNUMBER(M393),M393&lt;L393),"완공이 착공보다 빨라요",IF(AND(ISNUMBER(G393),H393&gt;G393),"받은 돈이 계약보다 많아요",IF(AND(D393&lt;&gt;"",COUNTIF($D$6:$D$505,D393)&gt;1,COUNTIFS($D$6:$D$505,D393,$E$6:$E$505,E393)&gt;1),"같은 현장이 또 있어요",""))))))))))</f>
        <v/>
      </c>
      <c r="S393">
        <f>IF(A393="","",C393&amp;" "&amp;D393&amp;" "&amp;SUBSTITUTE(D393,"-","")&amp;" "&amp;E393&amp;" "&amp;F393&amp;" "&amp;P393)</f>
        <v/>
      </c>
      <c r="T393">
        <f>IF(OR(A393="",Q393&lt;&gt;"",I393="",N393="상담",N393="견적 보냄",N393="취소"),-1,IF(OR(N393="완료",N393="A/S"),1E+10,0)+N(I393)+ROW()/1E+4)</f>
        <v/>
      </c>
      <c r="U393">
        <f>IF(OR(찾기!$B$3="",A393=""),"",IF(ISNUMBER(SEARCH(TRIM(찾기!$B$3),S393)),ROW(),""))</f>
        <v/>
      </c>
    </row>
    <row r="394">
      <c r="A394" s="19">
        <f>IF(COUNTA(B394:G394,L394:P394)=0,"",ROW()-5)</f>
        <v/>
      </c>
      <c r="B394" s="20" t="n"/>
      <c r="C394" s="21" t="n"/>
      <c r="D394" s="21" t="n"/>
      <c r="E394" s="21" t="n"/>
      <c r="F394" s="21" t="n"/>
      <c r="G394" s="22" t="n"/>
      <c r="H394" s="23">
        <f>IF(A394="","",SUMIFS(입금_금액,입금_번호,A394,입금_확인,""))</f>
        <v/>
      </c>
      <c r="I394" s="24">
        <f>IF(OR(A394="",NOT(ISNUMBER(G394)),N394="취소"),"",G394-H394)</f>
        <v/>
      </c>
      <c r="J394" s="23">
        <f>IF(A394="","",SUMIFS(지출_금액,지출_번호,A394,지출_확인,""))</f>
        <v/>
      </c>
      <c r="K394" s="23">
        <f>IF(OR(A394="",NOT(ISNUMBER(G394)),J394=0),"",G394-J394)</f>
        <v/>
      </c>
      <c r="L394" s="20" t="n"/>
      <c r="M394" s="20" t="n"/>
      <c r="N394" s="21" t="n"/>
      <c r="O394" s="21" t="n"/>
      <c r="P394" s="21" t="n"/>
      <c r="Q394" s="25">
        <f>IF(A394="","",IF(AND(C394="",E394=""),"고객이나 현장을 적어 주세요",IF(NOT(ISNUMBER(B394)),"접수일을 확인하세요",IF(AND(D394&lt;&gt;"",OR(LEN(D394)&lt;12,LEN(D394)&gt;13,ISERROR(--SUBSTITUTE(D394,"-","")),LEN(SUBSTITUTE(D394,"-",""))&lt;9)),"연락처를 010-0000-0000으로",IF(AND(G394&lt;&gt;"",OR(NOT(ISNUMBER(G394)),N(G394)&lt;0)),"계약 금액을 숫자로",IF(ISNA(MATCH(N394,목록_지금상태,0)),"상태를 목록에서 골라 주세요",IF(AND(OR(N394="계약",N394="공사 중",N394="완료",N394="A/S"),NOT(ISNUMBER(G394))),"계약 금액이 비었어요",IF(AND(ISNUMBER(L394),ISNUMBER(M394),M394&lt;L394),"완공이 착공보다 빨라요",IF(AND(ISNUMBER(G394),H394&gt;G394),"받은 돈이 계약보다 많아요",IF(AND(D394&lt;&gt;"",COUNTIF($D$6:$D$505,D394)&gt;1,COUNTIFS($D$6:$D$505,D394,$E$6:$E$505,E394)&gt;1),"같은 현장이 또 있어요",""))))))))))</f>
        <v/>
      </c>
      <c r="S394">
        <f>IF(A394="","",C394&amp;" "&amp;D394&amp;" "&amp;SUBSTITUTE(D394,"-","")&amp;" "&amp;E394&amp;" "&amp;F394&amp;" "&amp;P394)</f>
        <v/>
      </c>
      <c r="T394">
        <f>IF(OR(A394="",Q394&lt;&gt;"",I394="",N394="상담",N394="견적 보냄",N394="취소"),-1,IF(OR(N394="완료",N394="A/S"),1E+10,0)+N(I394)+ROW()/1E+4)</f>
        <v/>
      </c>
      <c r="U394">
        <f>IF(OR(찾기!$B$3="",A394=""),"",IF(ISNUMBER(SEARCH(TRIM(찾기!$B$3),S394)),ROW(),""))</f>
        <v/>
      </c>
    </row>
    <row r="395">
      <c r="A395" s="19">
        <f>IF(COUNTA(B395:G395,L395:P395)=0,"",ROW()-5)</f>
        <v/>
      </c>
      <c r="B395" s="20" t="n"/>
      <c r="C395" s="21" t="n"/>
      <c r="D395" s="21" t="n"/>
      <c r="E395" s="21" t="n"/>
      <c r="F395" s="21" t="n"/>
      <c r="G395" s="22" t="n"/>
      <c r="H395" s="23">
        <f>IF(A395="","",SUMIFS(입금_금액,입금_번호,A395,입금_확인,""))</f>
        <v/>
      </c>
      <c r="I395" s="24">
        <f>IF(OR(A395="",NOT(ISNUMBER(G395)),N395="취소"),"",G395-H395)</f>
        <v/>
      </c>
      <c r="J395" s="23">
        <f>IF(A395="","",SUMIFS(지출_금액,지출_번호,A395,지출_확인,""))</f>
        <v/>
      </c>
      <c r="K395" s="23">
        <f>IF(OR(A395="",NOT(ISNUMBER(G395)),J395=0),"",G395-J395)</f>
        <v/>
      </c>
      <c r="L395" s="20" t="n"/>
      <c r="M395" s="20" t="n"/>
      <c r="N395" s="21" t="n"/>
      <c r="O395" s="21" t="n"/>
      <c r="P395" s="21" t="n"/>
      <c r="Q395" s="25">
        <f>IF(A395="","",IF(AND(C395="",E395=""),"고객이나 현장을 적어 주세요",IF(NOT(ISNUMBER(B395)),"접수일을 확인하세요",IF(AND(D395&lt;&gt;"",OR(LEN(D395)&lt;12,LEN(D395)&gt;13,ISERROR(--SUBSTITUTE(D395,"-","")),LEN(SUBSTITUTE(D395,"-",""))&lt;9)),"연락처를 010-0000-0000으로",IF(AND(G395&lt;&gt;"",OR(NOT(ISNUMBER(G395)),N(G395)&lt;0)),"계약 금액을 숫자로",IF(ISNA(MATCH(N395,목록_지금상태,0)),"상태를 목록에서 골라 주세요",IF(AND(OR(N395="계약",N395="공사 중",N395="완료",N395="A/S"),NOT(ISNUMBER(G395))),"계약 금액이 비었어요",IF(AND(ISNUMBER(L395),ISNUMBER(M395),M395&lt;L395),"완공이 착공보다 빨라요",IF(AND(ISNUMBER(G395),H395&gt;G395),"받은 돈이 계약보다 많아요",IF(AND(D395&lt;&gt;"",COUNTIF($D$6:$D$505,D395)&gt;1,COUNTIFS($D$6:$D$505,D395,$E$6:$E$505,E395)&gt;1),"같은 현장이 또 있어요",""))))))))))</f>
        <v/>
      </c>
      <c r="S395">
        <f>IF(A395="","",C395&amp;" "&amp;D395&amp;" "&amp;SUBSTITUTE(D395,"-","")&amp;" "&amp;E395&amp;" "&amp;F395&amp;" "&amp;P395)</f>
        <v/>
      </c>
      <c r="T395">
        <f>IF(OR(A395="",Q395&lt;&gt;"",I395="",N395="상담",N395="견적 보냄",N395="취소"),-1,IF(OR(N395="완료",N395="A/S"),1E+10,0)+N(I395)+ROW()/1E+4)</f>
        <v/>
      </c>
      <c r="U395">
        <f>IF(OR(찾기!$B$3="",A395=""),"",IF(ISNUMBER(SEARCH(TRIM(찾기!$B$3),S395)),ROW(),""))</f>
        <v/>
      </c>
    </row>
    <row r="396">
      <c r="A396" s="19">
        <f>IF(COUNTA(B396:G396,L396:P396)=0,"",ROW()-5)</f>
        <v/>
      </c>
      <c r="B396" s="20" t="n"/>
      <c r="C396" s="21" t="n"/>
      <c r="D396" s="21" t="n"/>
      <c r="E396" s="21" t="n"/>
      <c r="F396" s="21" t="n"/>
      <c r="G396" s="22" t="n"/>
      <c r="H396" s="23">
        <f>IF(A396="","",SUMIFS(입금_금액,입금_번호,A396,입금_확인,""))</f>
        <v/>
      </c>
      <c r="I396" s="24">
        <f>IF(OR(A396="",NOT(ISNUMBER(G396)),N396="취소"),"",G396-H396)</f>
        <v/>
      </c>
      <c r="J396" s="23">
        <f>IF(A396="","",SUMIFS(지출_금액,지출_번호,A396,지출_확인,""))</f>
        <v/>
      </c>
      <c r="K396" s="23">
        <f>IF(OR(A396="",NOT(ISNUMBER(G396)),J396=0),"",G396-J396)</f>
        <v/>
      </c>
      <c r="L396" s="20" t="n"/>
      <c r="M396" s="20" t="n"/>
      <c r="N396" s="21" t="n"/>
      <c r="O396" s="21" t="n"/>
      <c r="P396" s="21" t="n"/>
      <c r="Q396" s="25">
        <f>IF(A396="","",IF(AND(C396="",E396=""),"고객이나 현장을 적어 주세요",IF(NOT(ISNUMBER(B396)),"접수일을 확인하세요",IF(AND(D396&lt;&gt;"",OR(LEN(D396)&lt;12,LEN(D396)&gt;13,ISERROR(--SUBSTITUTE(D396,"-","")),LEN(SUBSTITUTE(D396,"-",""))&lt;9)),"연락처를 010-0000-0000으로",IF(AND(G396&lt;&gt;"",OR(NOT(ISNUMBER(G396)),N(G396)&lt;0)),"계약 금액을 숫자로",IF(ISNA(MATCH(N396,목록_지금상태,0)),"상태를 목록에서 골라 주세요",IF(AND(OR(N396="계약",N396="공사 중",N396="완료",N396="A/S"),NOT(ISNUMBER(G396))),"계약 금액이 비었어요",IF(AND(ISNUMBER(L396),ISNUMBER(M396),M396&lt;L396),"완공이 착공보다 빨라요",IF(AND(ISNUMBER(G396),H396&gt;G396),"받은 돈이 계약보다 많아요",IF(AND(D396&lt;&gt;"",COUNTIF($D$6:$D$505,D396)&gt;1,COUNTIFS($D$6:$D$505,D396,$E$6:$E$505,E396)&gt;1),"같은 현장이 또 있어요",""))))))))))</f>
        <v/>
      </c>
      <c r="S396">
        <f>IF(A396="","",C396&amp;" "&amp;D396&amp;" "&amp;SUBSTITUTE(D396,"-","")&amp;" "&amp;E396&amp;" "&amp;F396&amp;" "&amp;P396)</f>
        <v/>
      </c>
      <c r="T396">
        <f>IF(OR(A396="",Q396&lt;&gt;"",I396="",N396="상담",N396="견적 보냄",N396="취소"),-1,IF(OR(N396="완료",N396="A/S"),1E+10,0)+N(I396)+ROW()/1E+4)</f>
        <v/>
      </c>
      <c r="U396">
        <f>IF(OR(찾기!$B$3="",A396=""),"",IF(ISNUMBER(SEARCH(TRIM(찾기!$B$3),S396)),ROW(),""))</f>
        <v/>
      </c>
    </row>
    <row r="397">
      <c r="A397" s="19">
        <f>IF(COUNTA(B397:G397,L397:P397)=0,"",ROW()-5)</f>
        <v/>
      </c>
      <c r="B397" s="20" t="n"/>
      <c r="C397" s="21" t="n"/>
      <c r="D397" s="21" t="n"/>
      <c r="E397" s="21" t="n"/>
      <c r="F397" s="21" t="n"/>
      <c r="G397" s="22" t="n"/>
      <c r="H397" s="23">
        <f>IF(A397="","",SUMIFS(입금_금액,입금_번호,A397,입금_확인,""))</f>
        <v/>
      </c>
      <c r="I397" s="24">
        <f>IF(OR(A397="",NOT(ISNUMBER(G397)),N397="취소"),"",G397-H397)</f>
        <v/>
      </c>
      <c r="J397" s="23">
        <f>IF(A397="","",SUMIFS(지출_금액,지출_번호,A397,지출_확인,""))</f>
        <v/>
      </c>
      <c r="K397" s="23">
        <f>IF(OR(A397="",NOT(ISNUMBER(G397)),J397=0),"",G397-J397)</f>
        <v/>
      </c>
      <c r="L397" s="20" t="n"/>
      <c r="M397" s="20" t="n"/>
      <c r="N397" s="21" t="n"/>
      <c r="O397" s="21" t="n"/>
      <c r="P397" s="21" t="n"/>
      <c r="Q397" s="25">
        <f>IF(A397="","",IF(AND(C397="",E397=""),"고객이나 현장을 적어 주세요",IF(NOT(ISNUMBER(B397)),"접수일을 확인하세요",IF(AND(D397&lt;&gt;"",OR(LEN(D397)&lt;12,LEN(D397)&gt;13,ISERROR(--SUBSTITUTE(D397,"-","")),LEN(SUBSTITUTE(D397,"-",""))&lt;9)),"연락처를 010-0000-0000으로",IF(AND(G397&lt;&gt;"",OR(NOT(ISNUMBER(G397)),N(G397)&lt;0)),"계약 금액을 숫자로",IF(ISNA(MATCH(N397,목록_지금상태,0)),"상태를 목록에서 골라 주세요",IF(AND(OR(N397="계약",N397="공사 중",N397="완료",N397="A/S"),NOT(ISNUMBER(G397))),"계약 금액이 비었어요",IF(AND(ISNUMBER(L397),ISNUMBER(M397),M397&lt;L397),"완공이 착공보다 빨라요",IF(AND(ISNUMBER(G397),H397&gt;G397),"받은 돈이 계약보다 많아요",IF(AND(D397&lt;&gt;"",COUNTIF($D$6:$D$505,D397)&gt;1,COUNTIFS($D$6:$D$505,D397,$E$6:$E$505,E397)&gt;1),"같은 현장이 또 있어요",""))))))))))</f>
        <v/>
      </c>
      <c r="S397">
        <f>IF(A397="","",C397&amp;" "&amp;D397&amp;" "&amp;SUBSTITUTE(D397,"-","")&amp;" "&amp;E397&amp;" "&amp;F397&amp;" "&amp;P397)</f>
        <v/>
      </c>
      <c r="T397">
        <f>IF(OR(A397="",Q397&lt;&gt;"",I397="",N397="상담",N397="견적 보냄",N397="취소"),-1,IF(OR(N397="완료",N397="A/S"),1E+10,0)+N(I397)+ROW()/1E+4)</f>
        <v/>
      </c>
      <c r="U397">
        <f>IF(OR(찾기!$B$3="",A397=""),"",IF(ISNUMBER(SEARCH(TRIM(찾기!$B$3),S397)),ROW(),""))</f>
        <v/>
      </c>
    </row>
    <row r="398">
      <c r="A398" s="19">
        <f>IF(COUNTA(B398:G398,L398:P398)=0,"",ROW()-5)</f>
        <v/>
      </c>
      <c r="B398" s="20" t="n"/>
      <c r="C398" s="21" t="n"/>
      <c r="D398" s="21" t="n"/>
      <c r="E398" s="21" t="n"/>
      <c r="F398" s="21" t="n"/>
      <c r="G398" s="22" t="n"/>
      <c r="H398" s="23">
        <f>IF(A398="","",SUMIFS(입금_금액,입금_번호,A398,입금_확인,""))</f>
        <v/>
      </c>
      <c r="I398" s="24">
        <f>IF(OR(A398="",NOT(ISNUMBER(G398)),N398="취소"),"",G398-H398)</f>
        <v/>
      </c>
      <c r="J398" s="23">
        <f>IF(A398="","",SUMIFS(지출_금액,지출_번호,A398,지출_확인,""))</f>
        <v/>
      </c>
      <c r="K398" s="23">
        <f>IF(OR(A398="",NOT(ISNUMBER(G398)),J398=0),"",G398-J398)</f>
        <v/>
      </c>
      <c r="L398" s="20" t="n"/>
      <c r="M398" s="20" t="n"/>
      <c r="N398" s="21" t="n"/>
      <c r="O398" s="21" t="n"/>
      <c r="P398" s="21" t="n"/>
      <c r="Q398" s="25">
        <f>IF(A398="","",IF(AND(C398="",E398=""),"고객이나 현장을 적어 주세요",IF(NOT(ISNUMBER(B398)),"접수일을 확인하세요",IF(AND(D398&lt;&gt;"",OR(LEN(D398)&lt;12,LEN(D398)&gt;13,ISERROR(--SUBSTITUTE(D398,"-","")),LEN(SUBSTITUTE(D398,"-",""))&lt;9)),"연락처를 010-0000-0000으로",IF(AND(G398&lt;&gt;"",OR(NOT(ISNUMBER(G398)),N(G398)&lt;0)),"계약 금액을 숫자로",IF(ISNA(MATCH(N398,목록_지금상태,0)),"상태를 목록에서 골라 주세요",IF(AND(OR(N398="계약",N398="공사 중",N398="완료",N398="A/S"),NOT(ISNUMBER(G398))),"계약 금액이 비었어요",IF(AND(ISNUMBER(L398),ISNUMBER(M398),M398&lt;L398),"완공이 착공보다 빨라요",IF(AND(ISNUMBER(G398),H398&gt;G398),"받은 돈이 계약보다 많아요",IF(AND(D398&lt;&gt;"",COUNTIF($D$6:$D$505,D398)&gt;1,COUNTIFS($D$6:$D$505,D398,$E$6:$E$505,E398)&gt;1),"같은 현장이 또 있어요",""))))))))))</f>
        <v/>
      </c>
      <c r="S398">
        <f>IF(A398="","",C398&amp;" "&amp;D398&amp;" "&amp;SUBSTITUTE(D398,"-","")&amp;" "&amp;E398&amp;" "&amp;F398&amp;" "&amp;P398)</f>
        <v/>
      </c>
      <c r="T398">
        <f>IF(OR(A398="",Q398&lt;&gt;"",I398="",N398="상담",N398="견적 보냄",N398="취소"),-1,IF(OR(N398="완료",N398="A/S"),1E+10,0)+N(I398)+ROW()/1E+4)</f>
        <v/>
      </c>
      <c r="U398">
        <f>IF(OR(찾기!$B$3="",A398=""),"",IF(ISNUMBER(SEARCH(TRIM(찾기!$B$3),S398)),ROW(),""))</f>
        <v/>
      </c>
    </row>
    <row r="399">
      <c r="A399" s="19">
        <f>IF(COUNTA(B399:G399,L399:P399)=0,"",ROW()-5)</f>
        <v/>
      </c>
      <c r="B399" s="20" t="n"/>
      <c r="C399" s="21" t="n"/>
      <c r="D399" s="21" t="n"/>
      <c r="E399" s="21" t="n"/>
      <c r="F399" s="21" t="n"/>
      <c r="G399" s="22" t="n"/>
      <c r="H399" s="23">
        <f>IF(A399="","",SUMIFS(입금_금액,입금_번호,A399,입금_확인,""))</f>
        <v/>
      </c>
      <c r="I399" s="24">
        <f>IF(OR(A399="",NOT(ISNUMBER(G399)),N399="취소"),"",G399-H399)</f>
        <v/>
      </c>
      <c r="J399" s="23">
        <f>IF(A399="","",SUMIFS(지출_금액,지출_번호,A399,지출_확인,""))</f>
        <v/>
      </c>
      <c r="K399" s="23">
        <f>IF(OR(A399="",NOT(ISNUMBER(G399)),J399=0),"",G399-J399)</f>
        <v/>
      </c>
      <c r="L399" s="20" t="n"/>
      <c r="M399" s="20" t="n"/>
      <c r="N399" s="21" t="n"/>
      <c r="O399" s="21" t="n"/>
      <c r="P399" s="21" t="n"/>
      <c r="Q399" s="25">
        <f>IF(A399="","",IF(AND(C399="",E399=""),"고객이나 현장을 적어 주세요",IF(NOT(ISNUMBER(B399)),"접수일을 확인하세요",IF(AND(D399&lt;&gt;"",OR(LEN(D399)&lt;12,LEN(D399)&gt;13,ISERROR(--SUBSTITUTE(D399,"-","")),LEN(SUBSTITUTE(D399,"-",""))&lt;9)),"연락처를 010-0000-0000으로",IF(AND(G399&lt;&gt;"",OR(NOT(ISNUMBER(G399)),N(G399)&lt;0)),"계약 금액을 숫자로",IF(ISNA(MATCH(N399,목록_지금상태,0)),"상태를 목록에서 골라 주세요",IF(AND(OR(N399="계약",N399="공사 중",N399="완료",N399="A/S"),NOT(ISNUMBER(G399))),"계약 금액이 비었어요",IF(AND(ISNUMBER(L399),ISNUMBER(M399),M399&lt;L399),"완공이 착공보다 빨라요",IF(AND(ISNUMBER(G399),H399&gt;G399),"받은 돈이 계약보다 많아요",IF(AND(D399&lt;&gt;"",COUNTIF($D$6:$D$505,D399)&gt;1,COUNTIFS($D$6:$D$505,D399,$E$6:$E$505,E399)&gt;1),"같은 현장이 또 있어요",""))))))))))</f>
        <v/>
      </c>
      <c r="S399">
        <f>IF(A399="","",C399&amp;" "&amp;D399&amp;" "&amp;SUBSTITUTE(D399,"-","")&amp;" "&amp;E399&amp;" "&amp;F399&amp;" "&amp;P399)</f>
        <v/>
      </c>
      <c r="T399">
        <f>IF(OR(A399="",Q399&lt;&gt;"",I399="",N399="상담",N399="견적 보냄",N399="취소"),-1,IF(OR(N399="완료",N399="A/S"),1E+10,0)+N(I399)+ROW()/1E+4)</f>
        <v/>
      </c>
      <c r="U399">
        <f>IF(OR(찾기!$B$3="",A399=""),"",IF(ISNUMBER(SEARCH(TRIM(찾기!$B$3),S399)),ROW(),""))</f>
        <v/>
      </c>
    </row>
    <row r="400">
      <c r="A400" s="19">
        <f>IF(COUNTA(B400:G400,L400:P400)=0,"",ROW()-5)</f>
        <v/>
      </c>
      <c r="B400" s="20" t="n"/>
      <c r="C400" s="21" t="n"/>
      <c r="D400" s="21" t="n"/>
      <c r="E400" s="21" t="n"/>
      <c r="F400" s="21" t="n"/>
      <c r="G400" s="22" t="n"/>
      <c r="H400" s="23">
        <f>IF(A400="","",SUMIFS(입금_금액,입금_번호,A400,입금_확인,""))</f>
        <v/>
      </c>
      <c r="I400" s="24">
        <f>IF(OR(A400="",NOT(ISNUMBER(G400)),N400="취소"),"",G400-H400)</f>
        <v/>
      </c>
      <c r="J400" s="23">
        <f>IF(A400="","",SUMIFS(지출_금액,지출_번호,A400,지출_확인,""))</f>
        <v/>
      </c>
      <c r="K400" s="23">
        <f>IF(OR(A400="",NOT(ISNUMBER(G400)),J400=0),"",G400-J400)</f>
        <v/>
      </c>
      <c r="L400" s="20" t="n"/>
      <c r="M400" s="20" t="n"/>
      <c r="N400" s="21" t="n"/>
      <c r="O400" s="21" t="n"/>
      <c r="P400" s="21" t="n"/>
      <c r="Q400" s="25">
        <f>IF(A400="","",IF(AND(C400="",E400=""),"고객이나 현장을 적어 주세요",IF(NOT(ISNUMBER(B400)),"접수일을 확인하세요",IF(AND(D400&lt;&gt;"",OR(LEN(D400)&lt;12,LEN(D400)&gt;13,ISERROR(--SUBSTITUTE(D400,"-","")),LEN(SUBSTITUTE(D400,"-",""))&lt;9)),"연락처를 010-0000-0000으로",IF(AND(G400&lt;&gt;"",OR(NOT(ISNUMBER(G400)),N(G400)&lt;0)),"계약 금액을 숫자로",IF(ISNA(MATCH(N400,목록_지금상태,0)),"상태를 목록에서 골라 주세요",IF(AND(OR(N400="계약",N400="공사 중",N400="완료",N400="A/S"),NOT(ISNUMBER(G400))),"계약 금액이 비었어요",IF(AND(ISNUMBER(L400),ISNUMBER(M400),M400&lt;L400),"완공이 착공보다 빨라요",IF(AND(ISNUMBER(G400),H400&gt;G400),"받은 돈이 계약보다 많아요",IF(AND(D400&lt;&gt;"",COUNTIF($D$6:$D$505,D400)&gt;1,COUNTIFS($D$6:$D$505,D400,$E$6:$E$505,E400)&gt;1),"같은 현장이 또 있어요",""))))))))))</f>
        <v/>
      </c>
      <c r="S400">
        <f>IF(A400="","",C400&amp;" "&amp;D400&amp;" "&amp;SUBSTITUTE(D400,"-","")&amp;" "&amp;E400&amp;" "&amp;F400&amp;" "&amp;P400)</f>
        <v/>
      </c>
      <c r="T400">
        <f>IF(OR(A400="",Q400&lt;&gt;"",I400="",N400="상담",N400="견적 보냄",N400="취소"),-1,IF(OR(N400="완료",N400="A/S"),1E+10,0)+N(I400)+ROW()/1E+4)</f>
        <v/>
      </c>
      <c r="U400">
        <f>IF(OR(찾기!$B$3="",A400=""),"",IF(ISNUMBER(SEARCH(TRIM(찾기!$B$3),S400)),ROW(),""))</f>
        <v/>
      </c>
    </row>
    <row r="401">
      <c r="A401" s="19">
        <f>IF(COUNTA(B401:G401,L401:P401)=0,"",ROW()-5)</f>
        <v/>
      </c>
      <c r="B401" s="20" t="n"/>
      <c r="C401" s="21" t="n"/>
      <c r="D401" s="21" t="n"/>
      <c r="E401" s="21" t="n"/>
      <c r="F401" s="21" t="n"/>
      <c r="G401" s="22" t="n"/>
      <c r="H401" s="23">
        <f>IF(A401="","",SUMIFS(입금_금액,입금_번호,A401,입금_확인,""))</f>
        <v/>
      </c>
      <c r="I401" s="24">
        <f>IF(OR(A401="",NOT(ISNUMBER(G401)),N401="취소"),"",G401-H401)</f>
        <v/>
      </c>
      <c r="J401" s="23">
        <f>IF(A401="","",SUMIFS(지출_금액,지출_번호,A401,지출_확인,""))</f>
        <v/>
      </c>
      <c r="K401" s="23">
        <f>IF(OR(A401="",NOT(ISNUMBER(G401)),J401=0),"",G401-J401)</f>
        <v/>
      </c>
      <c r="L401" s="20" t="n"/>
      <c r="M401" s="20" t="n"/>
      <c r="N401" s="21" t="n"/>
      <c r="O401" s="21" t="n"/>
      <c r="P401" s="21" t="n"/>
      <c r="Q401" s="25">
        <f>IF(A401="","",IF(AND(C401="",E401=""),"고객이나 현장을 적어 주세요",IF(NOT(ISNUMBER(B401)),"접수일을 확인하세요",IF(AND(D401&lt;&gt;"",OR(LEN(D401)&lt;12,LEN(D401)&gt;13,ISERROR(--SUBSTITUTE(D401,"-","")),LEN(SUBSTITUTE(D401,"-",""))&lt;9)),"연락처를 010-0000-0000으로",IF(AND(G401&lt;&gt;"",OR(NOT(ISNUMBER(G401)),N(G401)&lt;0)),"계약 금액을 숫자로",IF(ISNA(MATCH(N401,목록_지금상태,0)),"상태를 목록에서 골라 주세요",IF(AND(OR(N401="계약",N401="공사 중",N401="완료",N401="A/S"),NOT(ISNUMBER(G401))),"계약 금액이 비었어요",IF(AND(ISNUMBER(L401),ISNUMBER(M401),M401&lt;L401),"완공이 착공보다 빨라요",IF(AND(ISNUMBER(G401),H401&gt;G401),"받은 돈이 계약보다 많아요",IF(AND(D401&lt;&gt;"",COUNTIF($D$6:$D$505,D401)&gt;1,COUNTIFS($D$6:$D$505,D401,$E$6:$E$505,E401)&gt;1),"같은 현장이 또 있어요",""))))))))))</f>
        <v/>
      </c>
      <c r="S401">
        <f>IF(A401="","",C401&amp;" "&amp;D401&amp;" "&amp;SUBSTITUTE(D401,"-","")&amp;" "&amp;E401&amp;" "&amp;F401&amp;" "&amp;P401)</f>
        <v/>
      </c>
      <c r="T401">
        <f>IF(OR(A401="",Q401&lt;&gt;"",I401="",N401="상담",N401="견적 보냄",N401="취소"),-1,IF(OR(N401="완료",N401="A/S"),1E+10,0)+N(I401)+ROW()/1E+4)</f>
        <v/>
      </c>
      <c r="U401">
        <f>IF(OR(찾기!$B$3="",A401=""),"",IF(ISNUMBER(SEARCH(TRIM(찾기!$B$3),S401)),ROW(),""))</f>
        <v/>
      </c>
    </row>
    <row r="402">
      <c r="A402" s="19">
        <f>IF(COUNTA(B402:G402,L402:P402)=0,"",ROW()-5)</f>
        <v/>
      </c>
      <c r="B402" s="20" t="n"/>
      <c r="C402" s="21" t="n"/>
      <c r="D402" s="21" t="n"/>
      <c r="E402" s="21" t="n"/>
      <c r="F402" s="21" t="n"/>
      <c r="G402" s="22" t="n"/>
      <c r="H402" s="23">
        <f>IF(A402="","",SUMIFS(입금_금액,입금_번호,A402,입금_확인,""))</f>
        <v/>
      </c>
      <c r="I402" s="24">
        <f>IF(OR(A402="",NOT(ISNUMBER(G402)),N402="취소"),"",G402-H402)</f>
        <v/>
      </c>
      <c r="J402" s="23">
        <f>IF(A402="","",SUMIFS(지출_금액,지출_번호,A402,지출_확인,""))</f>
        <v/>
      </c>
      <c r="K402" s="23">
        <f>IF(OR(A402="",NOT(ISNUMBER(G402)),J402=0),"",G402-J402)</f>
        <v/>
      </c>
      <c r="L402" s="20" t="n"/>
      <c r="M402" s="20" t="n"/>
      <c r="N402" s="21" t="n"/>
      <c r="O402" s="21" t="n"/>
      <c r="P402" s="21" t="n"/>
      <c r="Q402" s="25">
        <f>IF(A402="","",IF(AND(C402="",E402=""),"고객이나 현장을 적어 주세요",IF(NOT(ISNUMBER(B402)),"접수일을 확인하세요",IF(AND(D402&lt;&gt;"",OR(LEN(D402)&lt;12,LEN(D402)&gt;13,ISERROR(--SUBSTITUTE(D402,"-","")),LEN(SUBSTITUTE(D402,"-",""))&lt;9)),"연락처를 010-0000-0000으로",IF(AND(G402&lt;&gt;"",OR(NOT(ISNUMBER(G402)),N(G402)&lt;0)),"계약 금액을 숫자로",IF(ISNA(MATCH(N402,목록_지금상태,0)),"상태를 목록에서 골라 주세요",IF(AND(OR(N402="계약",N402="공사 중",N402="완료",N402="A/S"),NOT(ISNUMBER(G402))),"계약 금액이 비었어요",IF(AND(ISNUMBER(L402),ISNUMBER(M402),M402&lt;L402),"완공이 착공보다 빨라요",IF(AND(ISNUMBER(G402),H402&gt;G402),"받은 돈이 계약보다 많아요",IF(AND(D402&lt;&gt;"",COUNTIF($D$6:$D$505,D402)&gt;1,COUNTIFS($D$6:$D$505,D402,$E$6:$E$505,E402)&gt;1),"같은 현장이 또 있어요",""))))))))))</f>
        <v/>
      </c>
      <c r="S402">
        <f>IF(A402="","",C402&amp;" "&amp;D402&amp;" "&amp;SUBSTITUTE(D402,"-","")&amp;" "&amp;E402&amp;" "&amp;F402&amp;" "&amp;P402)</f>
        <v/>
      </c>
      <c r="T402">
        <f>IF(OR(A402="",Q402&lt;&gt;"",I402="",N402="상담",N402="견적 보냄",N402="취소"),-1,IF(OR(N402="완료",N402="A/S"),1E+10,0)+N(I402)+ROW()/1E+4)</f>
        <v/>
      </c>
      <c r="U402">
        <f>IF(OR(찾기!$B$3="",A402=""),"",IF(ISNUMBER(SEARCH(TRIM(찾기!$B$3),S402)),ROW(),""))</f>
        <v/>
      </c>
    </row>
    <row r="403">
      <c r="A403" s="19">
        <f>IF(COUNTA(B403:G403,L403:P403)=0,"",ROW()-5)</f>
        <v/>
      </c>
      <c r="B403" s="20" t="n"/>
      <c r="C403" s="21" t="n"/>
      <c r="D403" s="21" t="n"/>
      <c r="E403" s="21" t="n"/>
      <c r="F403" s="21" t="n"/>
      <c r="G403" s="22" t="n"/>
      <c r="H403" s="23">
        <f>IF(A403="","",SUMIFS(입금_금액,입금_번호,A403,입금_확인,""))</f>
        <v/>
      </c>
      <c r="I403" s="24">
        <f>IF(OR(A403="",NOT(ISNUMBER(G403)),N403="취소"),"",G403-H403)</f>
        <v/>
      </c>
      <c r="J403" s="23">
        <f>IF(A403="","",SUMIFS(지출_금액,지출_번호,A403,지출_확인,""))</f>
        <v/>
      </c>
      <c r="K403" s="23">
        <f>IF(OR(A403="",NOT(ISNUMBER(G403)),J403=0),"",G403-J403)</f>
        <v/>
      </c>
      <c r="L403" s="20" t="n"/>
      <c r="M403" s="20" t="n"/>
      <c r="N403" s="21" t="n"/>
      <c r="O403" s="21" t="n"/>
      <c r="P403" s="21" t="n"/>
      <c r="Q403" s="25">
        <f>IF(A403="","",IF(AND(C403="",E403=""),"고객이나 현장을 적어 주세요",IF(NOT(ISNUMBER(B403)),"접수일을 확인하세요",IF(AND(D403&lt;&gt;"",OR(LEN(D403)&lt;12,LEN(D403)&gt;13,ISERROR(--SUBSTITUTE(D403,"-","")),LEN(SUBSTITUTE(D403,"-",""))&lt;9)),"연락처를 010-0000-0000으로",IF(AND(G403&lt;&gt;"",OR(NOT(ISNUMBER(G403)),N(G403)&lt;0)),"계약 금액을 숫자로",IF(ISNA(MATCH(N403,목록_지금상태,0)),"상태를 목록에서 골라 주세요",IF(AND(OR(N403="계약",N403="공사 중",N403="완료",N403="A/S"),NOT(ISNUMBER(G403))),"계약 금액이 비었어요",IF(AND(ISNUMBER(L403),ISNUMBER(M403),M403&lt;L403),"완공이 착공보다 빨라요",IF(AND(ISNUMBER(G403),H403&gt;G403),"받은 돈이 계약보다 많아요",IF(AND(D403&lt;&gt;"",COUNTIF($D$6:$D$505,D403)&gt;1,COUNTIFS($D$6:$D$505,D403,$E$6:$E$505,E403)&gt;1),"같은 현장이 또 있어요",""))))))))))</f>
        <v/>
      </c>
      <c r="S403">
        <f>IF(A403="","",C403&amp;" "&amp;D403&amp;" "&amp;SUBSTITUTE(D403,"-","")&amp;" "&amp;E403&amp;" "&amp;F403&amp;" "&amp;P403)</f>
        <v/>
      </c>
      <c r="T403">
        <f>IF(OR(A403="",Q403&lt;&gt;"",I403="",N403="상담",N403="견적 보냄",N403="취소"),-1,IF(OR(N403="완료",N403="A/S"),1E+10,0)+N(I403)+ROW()/1E+4)</f>
        <v/>
      </c>
      <c r="U403">
        <f>IF(OR(찾기!$B$3="",A403=""),"",IF(ISNUMBER(SEARCH(TRIM(찾기!$B$3),S403)),ROW(),""))</f>
        <v/>
      </c>
    </row>
    <row r="404">
      <c r="A404" s="19">
        <f>IF(COUNTA(B404:G404,L404:P404)=0,"",ROW()-5)</f>
        <v/>
      </c>
      <c r="B404" s="20" t="n"/>
      <c r="C404" s="21" t="n"/>
      <c r="D404" s="21" t="n"/>
      <c r="E404" s="21" t="n"/>
      <c r="F404" s="21" t="n"/>
      <c r="G404" s="22" t="n"/>
      <c r="H404" s="23">
        <f>IF(A404="","",SUMIFS(입금_금액,입금_번호,A404,입금_확인,""))</f>
        <v/>
      </c>
      <c r="I404" s="24">
        <f>IF(OR(A404="",NOT(ISNUMBER(G404)),N404="취소"),"",G404-H404)</f>
        <v/>
      </c>
      <c r="J404" s="23">
        <f>IF(A404="","",SUMIFS(지출_금액,지출_번호,A404,지출_확인,""))</f>
        <v/>
      </c>
      <c r="K404" s="23">
        <f>IF(OR(A404="",NOT(ISNUMBER(G404)),J404=0),"",G404-J404)</f>
        <v/>
      </c>
      <c r="L404" s="20" t="n"/>
      <c r="M404" s="20" t="n"/>
      <c r="N404" s="21" t="n"/>
      <c r="O404" s="21" t="n"/>
      <c r="P404" s="21" t="n"/>
      <c r="Q404" s="25">
        <f>IF(A404="","",IF(AND(C404="",E404=""),"고객이나 현장을 적어 주세요",IF(NOT(ISNUMBER(B404)),"접수일을 확인하세요",IF(AND(D404&lt;&gt;"",OR(LEN(D404)&lt;12,LEN(D404)&gt;13,ISERROR(--SUBSTITUTE(D404,"-","")),LEN(SUBSTITUTE(D404,"-",""))&lt;9)),"연락처를 010-0000-0000으로",IF(AND(G404&lt;&gt;"",OR(NOT(ISNUMBER(G404)),N(G404)&lt;0)),"계약 금액을 숫자로",IF(ISNA(MATCH(N404,목록_지금상태,0)),"상태를 목록에서 골라 주세요",IF(AND(OR(N404="계약",N404="공사 중",N404="완료",N404="A/S"),NOT(ISNUMBER(G404))),"계약 금액이 비었어요",IF(AND(ISNUMBER(L404),ISNUMBER(M404),M404&lt;L404),"완공이 착공보다 빨라요",IF(AND(ISNUMBER(G404),H404&gt;G404),"받은 돈이 계약보다 많아요",IF(AND(D404&lt;&gt;"",COUNTIF($D$6:$D$505,D404)&gt;1,COUNTIFS($D$6:$D$505,D404,$E$6:$E$505,E404)&gt;1),"같은 현장이 또 있어요",""))))))))))</f>
        <v/>
      </c>
      <c r="S404">
        <f>IF(A404="","",C404&amp;" "&amp;D404&amp;" "&amp;SUBSTITUTE(D404,"-","")&amp;" "&amp;E404&amp;" "&amp;F404&amp;" "&amp;P404)</f>
        <v/>
      </c>
      <c r="T404">
        <f>IF(OR(A404="",Q404&lt;&gt;"",I404="",N404="상담",N404="견적 보냄",N404="취소"),-1,IF(OR(N404="완료",N404="A/S"),1E+10,0)+N(I404)+ROW()/1E+4)</f>
        <v/>
      </c>
      <c r="U404">
        <f>IF(OR(찾기!$B$3="",A404=""),"",IF(ISNUMBER(SEARCH(TRIM(찾기!$B$3),S404)),ROW(),""))</f>
        <v/>
      </c>
    </row>
    <row r="405">
      <c r="A405" s="19">
        <f>IF(COUNTA(B405:G405,L405:P405)=0,"",ROW()-5)</f>
        <v/>
      </c>
      <c r="B405" s="20" t="n"/>
      <c r="C405" s="21" t="n"/>
      <c r="D405" s="21" t="n"/>
      <c r="E405" s="21" t="n"/>
      <c r="F405" s="21" t="n"/>
      <c r="G405" s="22" t="n"/>
      <c r="H405" s="23">
        <f>IF(A405="","",SUMIFS(입금_금액,입금_번호,A405,입금_확인,""))</f>
        <v/>
      </c>
      <c r="I405" s="24">
        <f>IF(OR(A405="",NOT(ISNUMBER(G405)),N405="취소"),"",G405-H405)</f>
        <v/>
      </c>
      <c r="J405" s="23">
        <f>IF(A405="","",SUMIFS(지출_금액,지출_번호,A405,지출_확인,""))</f>
        <v/>
      </c>
      <c r="K405" s="23">
        <f>IF(OR(A405="",NOT(ISNUMBER(G405)),J405=0),"",G405-J405)</f>
        <v/>
      </c>
      <c r="L405" s="20" t="n"/>
      <c r="M405" s="20" t="n"/>
      <c r="N405" s="21" t="n"/>
      <c r="O405" s="21" t="n"/>
      <c r="P405" s="21" t="n"/>
      <c r="Q405" s="25">
        <f>IF(A405="","",IF(AND(C405="",E405=""),"고객이나 현장을 적어 주세요",IF(NOT(ISNUMBER(B405)),"접수일을 확인하세요",IF(AND(D405&lt;&gt;"",OR(LEN(D405)&lt;12,LEN(D405)&gt;13,ISERROR(--SUBSTITUTE(D405,"-","")),LEN(SUBSTITUTE(D405,"-",""))&lt;9)),"연락처를 010-0000-0000으로",IF(AND(G405&lt;&gt;"",OR(NOT(ISNUMBER(G405)),N(G405)&lt;0)),"계약 금액을 숫자로",IF(ISNA(MATCH(N405,목록_지금상태,0)),"상태를 목록에서 골라 주세요",IF(AND(OR(N405="계약",N405="공사 중",N405="완료",N405="A/S"),NOT(ISNUMBER(G405))),"계약 금액이 비었어요",IF(AND(ISNUMBER(L405),ISNUMBER(M405),M405&lt;L405),"완공이 착공보다 빨라요",IF(AND(ISNUMBER(G405),H405&gt;G405),"받은 돈이 계약보다 많아요",IF(AND(D405&lt;&gt;"",COUNTIF($D$6:$D$505,D405)&gt;1,COUNTIFS($D$6:$D$505,D405,$E$6:$E$505,E405)&gt;1),"같은 현장이 또 있어요",""))))))))))</f>
        <v/>
      </c>
      <c r="S405">
        <f>IF(A405="","",C405&amp;" "&amp;D405&amp;" "&amp;SUBSTITUTE(D405,"-","")&amp;" "&amp;E405&amp;" "&amp;F405&amp;" "&amp;P405)</f>
        <v/>
      </c>
      <c r="T405">
        <f>IF(OR(A405="",Q405&lt;&gt;"",I405="",N405="상담",N405="견적 보냄",N405="취소"),-1,IF(OR(N405="완료",N405="A/S"),1E+10,0)+N(I405)+ROW()/1E+4)</f>
        <v/>
      </c>
      <c r="U405">
        <f>IF(OR(찾기!$B$3="",A405=""),"",IF(ISNUMBER(SEARCH(TRIM(찾기!$B$3),S405)),ROW(),""))</f>
        <v/>
      </c>
    </row>
    <row r="406">
      <c r="A406" s="19">
        <f>IF(COUNTA(B406:G406,L406:P406)=0,"",ROW()-5)</f>
        <v/>
      </c>
      <c r="B406" s="20" t="n"/>
      <c r="C406" s="21" t="n"/>
      <c r="D406" s="21" t="n"/>
      <c r="E406" s="21" t="n"/>
      <c r="F406" s="21" t="n"/>
      <c r="G406" s="22" t="n"/>
      <c r="H406" s="23">
        <f>IF(A406="","",SUMIFS(입금_금액,입금_번호,A406,입금_확인,""))</f>
        <v/>
      </c>
      <c r="I406" s="24">
        <f>IF(OR(A406="",NOT(ISNUMBER(G406)),N406="취소"),"",G406-H406)</f>
        <v/>
      </c>
      <c r="J406" s="23">
        <f>IF(A406="","",SUMIFS(지출_금액,지출_번호,A406,지출_확인,""))</f>
        <v/>
      </c>
      <c r="K406" s="23">
        <f>IF(OR(A406="",NOT(ISNUMBER(G406)),J406=0),"",G406-J406)</f>
        <v/>
      </c>
      <c r="L406" s="20" t="n"/>
      <c r="M406" s="20" t="n"/>
      <c r="N406" s="21" t="n"/>
      <c r="O406" s="21" t="n"/>
      <c r="P406" s="21" t="n"/>
      <c r="Q406" s="25">
        <f>IF(A406="","",IF(AND(C406="",E406=""),"고객이나 현장을 적어 주세요",IF(NOT(ISNUMBER(B406)),"접수일을 확인하세요",IF(AND(D406&lt;&gt;"",OR(LEN(D406)&lt;12,LEN(D406)&gt;13,ISERROR(--SUBSTITUTE(D406,"-","")),LEN(SUBSTITUTE(D406,"-",""))&lt;9)),"연락처를 010-0000-0000으로",IF(AND(G406&lt;&gt;"",OR(NOT(ISNUMBER(G406)),N(G406)&lt;0)),"계약 금액을 숫자로",IF(ISNA(MATCH(N406,목록_지금상태,0)),"상태를 목록에서 골라 주세요",IF(AND(OR(N406="계약",N406="공사 중",N406="완료",N406="A/S"),NOT(ISNUMBER(G406))),"계약 금액이 비었어요",IF(AND(ISNUMBER(L406),ISNUMBER(M406),M406&lt;L406),"완공이 착공보다 빨라요",IF(AND(ISNUMBER(G406),H406&gt;G406),"받은 돈이 계약보다 많아요",IF(AND(D406&lt;&gt;"",COUNTIF($D$6:$D$505,D406)&gt;1,COUNTIFS($D$6:$D$505,D406,$E$6:$E$505,E406)&gt;1),"같은 현장이 또 있어요",""))))))))))</f>
        <v/>
      </c>
      <c r="S406">
        <f>IF(A406="","",C406&amp;" "&amp;D406&amp;" "&amp;SUBSTITUTE(D406,"-","")&amp;" "&amp;E406&amp;" "&amp;F406&amp;" "&amp;P406)</f>
        <v/>
      </c>
      <c r="T406">
        <f>IF(OR(A406="",Q406&lt;&gt;"",I406="",N406="상담",N406="견적 보냄",N406="취소"),-1,IF(OR(N406="완료",N406="A/S"),1E+10,0)+N(I406)+ROW()/1E+4)</f>
        <v/>
      </c>
      <c r="U406">
        <f>IF(OR(찾기!$B$3="",A406=""),"",IF(ISNUMBER(SEARCH(TRIM(찾기!$B$3),S406)),ROW(),""))</f>
        <v/>
      </c>
    </row>
    <row r="407">
      <c r="A407" s="19">
        <f>IF(COUNTA(B407:G407,L407:P407)=0,"",ROW()-5)</f>
        <v/>
      </c>
      <c r="B407" s="20" t="n"/>
      <c r="C407" s="21" t="n"/>
      <c r="D407" s="21" t="n"/>
      <c r="E407" s="21" t="n"/>
      <c r="F407" s="21" t="n"/>
      <c r="G407" s="22" t="n"/>
      <c r="H407" s="23">
        <f>IF(A407="","",SUMIFS(입금_금액,입금_번호,A407,입금_확인,""))</f>
        <v/>
      </c>
      <c r="I407" s="24">
        <f>IF(OR(A407="",NOT(ISNUMBER(G407)),N407="취소"),"",G407-H407)</f>
        <v/>
      </c>
      <c r="J407" s="23">
        <f>IF(A407="","",SUMIFS(지출_금액,지출_번호,A407,지출_확인,""))</f>
        <v/>
      </c>
      <c r="K407" s="23">
        <f>IF(OR(A407="",NOT(ISNUMBER(G407)),J407=0),"",G407-J407)</f>
        <v/>
      </c>
      <c r="L407" s="20" t="n"/>
      <c r="M407" s="20" t="n"/>
      <c r="N407" s="21" t="n"/>
      <c r="O407" s="21" t="n"/>
      <c r="P407" s="21" t="n"/>
      <c r="Q407" s="25">
        <f>IF(A407="","",IF(AND(C407="",E407=""),"고객이나 현장을 적어 주세요",IF(NOT(ISNUMBER(B407)),"접수일을 확인하세요",IF(AND(D407&lt;&gt;"",OR(LEN(D407)&lt;12,LEN(D407)&gt;13,ISERROR(--SUBSTITUTE(D407,"-","")),LEN(SUBSTITUTE(D407,"-",""))&lt;9)),"연락처를 010-0000-0000으로",IF(AND(G407&lt;&gt;"",OR(NOT(ISNUMBER(G407)),N(G407)&lt;0)),"계약 금액을 숫자로",IF(ISNA(MATCH(N407,목록_지금상태,0)),"상태를 목록에서 골라 주세요",IF(AND(OR(N407="계약",N407="공사 중",N407="완료",N407="A/S"),NOT(ISNUMBER(G407))),"계약 금액이 비었어요",IF(AND(ISNUMBER(L407),ISNUMBER(M407),M407&lt;L407),"완공이 착공보다 빨라요",IF(AND(ISNUMBER(G407),H407&gt;G407),"받은 돈이 계약보다 많아요",IF(AND(D407&lt;&gt;"",COUNTIF($D$6:$D$505,D407)&gt;1,COUNTIFS($D$6:$D$505,D407,$E$6:$E$505,E407)&gt;1),"같은 현장이 또 있어요",""))))))))))</f>
        <v/>
      </c>
      <c r="S407">
        <f>IF(A407="","",C407&amp;" "&amp;D407&amp;" "&amp;SUBSTITUTE(D407,"-","")&amp;" "&amp;E407&amp;" "&amp;F407&amp;" "&amp;P407)</f>
        <v/>
      </c>
      <c r="T407">
        <f>IF(OR(A407="",Q407&lt;&gt;"",I407="",N407="상담",N407="견적 보냄",N407="취소"),-1,IF(OR(N407="완료",N407="A/S"),1E+10,0)+N(I407)+ROW()/1E+4)</f>
        <v/>
      </c>
      <c r="U407">
        <f>IF(OR(찾기!$B$3="",A407=""),"",IF(ISNUMBER(SEARCH(TRIM(찾기!$B$3),S407)),ROW(),""))</f>
        <v/>
      </c>
    </row>
    <row r="408">
      <c r="A408" s="19">
        <f>IF(COUNTA(B408:G408,L408:P408)=0,"",ROW()-5)</f>
        <v/>
      </c>
      <c r="B408" s="20" t="n"/>
      <c r="C408" s="21" t="n"/>
      <c r="D408" s="21" t="n"/>
      <c r="E408" s="21" t="n"/>
      <c r="F408" s="21" t="n"/>
      <c r="G408" s="22" t="n"/>
      <c r="H408" s="23">
        <f>IF(A408="","",SUMIFS(입금_금액,입금_번호,A408,입금_확인,""))</f>
        <v/>
      </c>
      <c r="I408" s="24">
        <f>IF(OR(A408="",NOT(ISNUMBER(G408)),N408="취소"),"",G408-H408)</f>
        <v/>
      </c>
      <c r="J408" s="23">
        <f>IF(A408="","",SUMIFS(지출_금액,지출_번호,A408,지출_확인,""))</f>
        <v/>
      </c>
      <c r="K408" s="23">
        <f>IF(OR(A408="",NOT(ISNUMBER(G408)),J408=0),"",G408-J408)</f>
        <v/>
      </c>
      <c r="L408" s="20" t="n"/>
      <c r="M408" s="20" t="n"/>
      <c r="N408" s="21" t="n"/>
      <c r="O408" s="21" t="n"/>
      <c r="P408" s="21" t="n"/>
      <c r="Q408" s="25">
        <f>IF(A408="","",IF(AND(C408="",E408=""),"고객이나 현장을 적어 주세요",IF(NOT(ISNUMBER(B408)),"접수일을 확인하세요",IF(AND(D408&lt;&gt;"",OR(LEN(D408)&lt;12,LEN(D408)&gt;13,ISERROR(--SUBSTITUTE(D408,"-","")),LEN(SUBSTITUTE(D408,"-",""))&lt;9)),"연락처를 010-0000-0000으로",IF(AND(G408&lt;&gt;"",OR(NOT(ISNUMBER(G408)),N(G408)&lt;0)),"계약 금액을 숫자로",IF(ISNA(MATCH(N408,목록_지금상태,0)),"상태를 목록에서 골라 주세요",IF(AND(OR(N408="계약",N408="공사 중",N408="완료",N408="A/S"),NOT(ISNUMBER(G408))),"계약 금액이 비었어요",IF(AND(ISNUMBER(L408),ISNUMBER(M408),M408&lt;L408),"완공이 착공보다 빨라요",IF(AND(ISNUMBER(G408),H408&gt;G408),"받은 돈이 계약보다 많아요",IF(AND(D408&lt;&gt;"",COUNTIF($D$6:$D$505,D408)&gt;1,COUNTIFS($D$6:$D$505,D408,$E$6:$E$505,E408)&gt;1),"같은 현장이 또 있어요",""))))))))))</f>
        <v/>
      </c>
      <c r="S408">
        <f>IF(A408="","",C408&amp;" "&amp;D408&amp;" "&amp;SUBSTITUTE(D408,"-","")&amp;" "&amp;E408&amp;" "&amp;F408&amp;" "&amp;P408)</f>
        <v/>
      </c>
      <c r="T408">
        <f>IF(OR(A408="",Q408&lt;&gt;"",I408="",N408="상담",N408="견적 보냄",N408="취소"),-1,IF(OR(N408="완료",N408="A/S"),1E+10,0)+N(I408)+ROW()/1E+4)</f>
        <v/>
      </c>
      <c r="U408">
        <f>IF(OR(찾기!$B$3="",A408=""),"",IF(ISNUMBER(SEARCH(TRIM(찾기!$B$3),S408)),ROW(),""))</f>
        <v/>
      </c>
    </row>
    <row r="409">
      <c r="A409" s="19">
        <f>IF(COUNTA(B409:G409,L409:P409)=0,"",ROW()-5)</f>
        <v/>
      </c>
      <c r="B409" s="20" t="n"/>
      <c r="C409" s="21" t="n"/>
      <c r="D409" s="21" t="n"/>
      <c r="E409" s="21" t="n"/>
      <c r="F409" s="21" t="n"/>
      <c r="G409" s="22" t="n"/>
      <c r="H409" s="23">
        <f>IF(A409="","",SUMIFS(입금_금액,입금_번호,A409,입금_확인,""))</f>
        <v/>
      </c>
      <c r="I409" s="24">
        <f>IF(OR(A409="",NOT(ISNUMBER(G409)),N409="취소"),"",G409-H409)</f>
        <v/>
      </c>
      <c r="J409" s="23">
        <f>IF(A409="","",SUMIFS(지출_금액,지출_번호,A409,지출_확인,""))</f>
        <v/>
      </c>
      <c r="K409" s="23">
        <f>IF(OR(A409="",NOT(ISNUMBER(G409)),J409=0),"",G409-J409)</f>
        <v/>
      </c>
      <c r="L409" s="20" t="n"/>
      <c r="M409" s="20" t="n"/>
      <c r="N409" s="21" t="n"/>
      <c r="O409" s="21" t="n"/>
      <c r="P409" s="21" t="n"/>
      <c r="Q409" s="25">
        <f>IF(A409="","",IF(AND(C409="",E409=""),"고객이나 현장을 적어 주세요",IF(NOT(ISNUMBER(B409)),"접수일을 확인하세요",IF(AND(D409&lt;&gt;"",OR(LEN(D409)&lt;12,LEN(D409)&gt;13,ISERROR(--SUBSTITUTE(D409,"-","")),LEN(SUBSTITUTE(D409,"-",""))&lt;9)),"연락처를 010-0000-0000으로",IF(AND(G409&lt;&gt;"",OR(NOT(ISNUMBER(G409)),N(G409)&lt;0)),"계약 금액을 숫자로",IF(ISNA(MATCH(N409,목록_지금상태,0)),"상태를 목록에서 골라 주세요",IF(AND(OR(N409="계약",N409="공사 중",N409="완료",N409="A/S"),NOT(ISNUMBER(G409))),"계약 금액이 비었어요",IF(AND(ISNUMBER(L409),ISNUMBER(M409),M409&lt;L409),"완공이 착공보다 빨라요",IF(AND(ISNUMBER(G409),H409&gt;G409),"받은 돈이 계약보다 많아요",IF(AND(D409&lt;&gt;"",COUNTIF($D$6:$D$505,D409)&gt;1,COUNTIFS($D$6:$D$505,D409,$E$6:$E$505,E409)&gt;1),"같은 현장이 또 있어요",""))))))))))</f>
        <v/>
      </c>
      <c r="S409">
        <f>IF(A409="","",C409&amp;" "&amp;D409&amp;" "&amp;SUBSTITUTE(D409,"-","")&amp;" "&amp;E409&amp;" "&amp;F409&amp;" "&amp;P409)</f>
        <v/>
      </c>
      <c r="T409">
        <f>IF(OR(A409="",Q409&lt;&gt;"",I409="",N409="상담",N409="견적 보냄",N409="취소"),-1,IF(OR(N409="완료",N409="A/S"),1E+10,0)+N(I409)+ROW()/1E+4)</f>
        <v/>
      </c>
      <c r="U409">
        <f>IF(OR(찾기!$B$3="",A409=""),"",IF(ISNUMBER(SEARCH(TRIM(찾기!$B$3),S409)),ROW(),""))</f>
        <v/>
      </c>
    </row>
    <row r="410">
      <c r="A410" s="19">
        <f>IF(COUNTA(B410:G410,L410:P410)=0,"",ROW()-5)</f>
        <v/>
      </c>
      <c r="B410" s="20" t="n"/>
      <c r="C410" s="21" t="n"/>
      <c r="D410" s="21" t="n"/>
      <c r="E410" s="21" t="n"/>
      <c r="F410" s="21" t="n"/>
      <c r="G410" s="22" t="n"/>
      <c r="H410" s="23">
        <f>IF(A410="","",SUMIFS(입금_금액,입금_번호,A410,입금_확인,""))</f>
        <v/>
      </c>
      <c r="I410" s="24">
        <f>IF(OR(A410="",NOT(ISNUMBER(G410)),N410="취소"),"",G410-H410)</f>
        <v/>
      </c>
      <c r="J410" s="23">
        <f>IF(A410="","",SUMIFS(지출_금액,지출_번호,A410,지출_확인,""))</f>
        <v/>
      </c>
      <c r="K410" s="23">
        <f>IF(OR(A410="",NOT(ISNUMBER(G410)),J410=0),"",G410-J410)</f>
        <v/>
      </c>
      <c r="L410" s="20" t="n"/>
      <c r="M410" s="20" t="n"/>
      <c r="N410" s="21" t="n"/>
      <c r="O410" s="21" t="n"/>
      <c r="P410" s="21" t="n"/>
      <c r="Q410" s="25">
        <f>IF(A410="","",IF(AND(C410="",E410=""),"고객이나 현장을 적어 주세요",IF(NOT(ISNUMBER(B410)),"접수일을 확인하세요",IF(AND(D410&lt;&gt;"",OR(LEN(D410)&lt;12,LEN(D410)&gt;13,ISERROR(--SUBSTITUTE(D410,"-","")),LEN(SUBSTITUTE(D410,"-",""))&lt;9)),"연락처를 010-0000-0000으로",IF(AND(G410&lt;&gt;"",OR(NOT(ISNUMBER(G410)),N(G410)&lt;0)),"계약 금액을 숫자로",IF(ISNA(MATCH(N410,목록_지금상태,0)),"상태를 목록에서 골라 주세요",IF(AND(OR(N410="계약",N410="공사 중",N410="완료",N410="A/S"),NOT(ISNUMBER(G410))),"계약 금액이 비었어요",IF(AND(ISNUMBER(L410),ISNUMBER(M410),M410&lt;L410),"완공이 착공보다 빨라요",IF(AND(ISNUMBER(G410),H410&gt;G410),"받은 돈이 계약보다 많아요",IF(AND(D410&lt;&gt;"",COUNTIF($D$6:$D$505,D410)&gt;1,COUNTIFS($D$6:$D$505,D410,$E$6:$E$505,E410)&gt;1),"같은 현장이 또 있어요",""))))))))))</f>
        <v/>
      </c>
      <c r="S410">
        <f>IF(A410="","",C410&amp;" "&amp;D410&amp;" "&amp;SUBSTITUTE(D410,"-","")&amp;" "&amp;E410&amp;" "&amp;F410&amp;" "&amp;P410)</f>
        <v/>
      </c>
      <c r="T410">
        <f>IF(OR(A410="",Q410&lt;&gt;"",I410="",N410="상담",N410="견적 보냄",N410="취소"),-1,IF(OR(N410="완료",N410="A/S"),1E+10,0)+N(I410)+ROW()/1E+4)</f>
        <v/>
      </c>
      <c r="U410">
        <f>IF(OR(찾기!$B$3="",A410=""),"",IF(ISNUMBER(SEARCH(TRIM(찾기!$B$3),S410)),ROW(),""))</f>
        <v/>
      </c>
    </row>
    <row r="411">
      <c r="A411" s="19">
        <f>IF(COUNTA(B411:G411,L411:P411)=0,"",ROW()-5)</f>
        <v/>
      </c>
      <c r="B411" s="20" t="n"/>
      <c r="C411" s="21" t="n"/>
      <c r="D411" s="21" t="n"/>
      <c r="E411" s="21" t="n"/>
      <c r="F411" s="21" t="n"/>
      <c r="G411" s="22" t="n"/>
      <c r="H411" s="23">
        <f>IF(A411="","",SUMIFS(입금_금액,입금_번호,A411,입금_확인,""))</f>
        <v/>
      </c>
      <c r="I411" s="24">
        <f>IF(OR(A411="",NOT(ISNUMBER(G411)),N411="취소"),"",G411-H411)</f>
        <v/>
      </c>
      <c r="J411" s="23">
        <f>IF(A411="","",SUMIFS(지출_금액,지출_번호,A411,지출_확인,""))</f>
        <v/>
      </c>
      <c r="K411" s="23">
        <f>IF(OR(A411="",NOT(ISNUMBER(G411)),J411=0),"",G411-J411)</f>
        <v/>
      </c>
      <c r="L411" s="20" t="n"/>
      <c r="M411" s="20" t="n"/>
      <c r="N411" s="21" t="n"/>
      <c r="O411" s="21" t="n"/>
      <c r="P411" s="21" t="n"/>
      <c r="Q411" s="25">
        <f>IF(A411="","",IF(AND(C411="",E411=""),"고객이나 현장을 적어 주세요",IF(NOT(ISNUMBER(B411)),"접수일을 확인하세요",IF(AND(D411&lt;&gt;"",OR(LEN(D411)&lt;12,LEN(D411)&gt;13,ISERROR(--SUBSTITUTE(D411,"-","")),LEN(SUBSTITUTE(D411,"-",""))&lt;9)),"연락처를 010-0000-0000으로",IF(AND(G411&lt;&gt;"",OR(NOT(ISNUMBER(G411)),N(G411)&lt;0)),"계약 금액을 숫자로",IF(ISNA(MATCH(N411,목록_지금상태,0)),"상태를 목록에서 골라 주세요",IF(AND(OR(N411="계약",N411="공사 중",N411="완료",N411="A/S"),NOT(ISNUMBER(G411))),"계약 금액이 비었어요",IF(AND(ISNUMBER(L411),ISNUMBER(M411),M411&lt;L411),"완공이 착공보다 빨라요",IF(AND(ISNUMBER(G411),H411&gt;G411),"받은 돈이 계약보다 많아요",IF(AND(D411&lt;&gt;"",COUNTIF($D$6:$D$505,D411)&gt;1,COUNTIFS($D$6:$D$505,D411,$E$6:$E$505,E411)&gt;1),"같은 현장이 또 있어요",""))))))))))</f>
        <v/>
      </c>
      <c r="S411">
        <f>IF(A411="","",C411&amp;" "&amp;D411&amp;" "&amp;SUBSTITUTE(D411,"-","")&amp;" "&amp;E411&amp;" "&amp;F411&amp;" "&amp;P411)</f>
        <v/>
      </c>
      <c r="T411">
        <f>IF(OR(A411="",Q411&lt;&gt;"",I411="",N411="상담",N411="견적 보냄",N411="취소"),-1,IF(OR(N411="완료",N411="A/S"),1E+10,0)+N(I411)+ROW()/1E+4)</f>
        <v/>
      </c>
      <c r="U411">
        <f>IF(OR(찾기!$B$3="",A411=""),"",IF(ISNUMBER(SEARCH(TRIM(찾기!$B$3),S411)),ROW(),""))</f>
        <v/>
      </c>
    </row>
    <row r="412">
      <c r="A412" s="19">
        <f>IF(COUNTA(B412:G412,L412:P412)=0,"",ROW()-5)</f>
        <v/>
      </c>
      <c r="B412" s="20" t="n"/>
      <c r="C412" s="21" t="n"/>
      <c r="D412" s="21" t="n"/>
      <c r="E412" s="21" t="n"/>
      <c r="F412" s="21" t="n"/>
      <c r="G412" s="22" t="n"/>
      <c r="H412" s="23">
        <f>IF(A412="","",SUMIFS(입금_금액,입금_번호,A412,입금_확인,""))</f>
        <v/>
      </c>
      <c r="I412" s="24">
        <f>IF(OR(A412="",NOT(ISNUMBER(G412)),N412="취소"),"",G412-H412)</f>
        <v/>
      </c>
      <c r="J412" s="23">
        <f>IF(A412="","",SUMIFS(지출_금액,지출_번호,A412,지출_확인,""))</f>
        <v/>
      </c>
      <c r="K412" s="23">
        <f>IF(OR(A412="",NOT(ISNUMBER(G412)),J412=0),"",G412-J412)</f>
        <v/>
      </c>
      <c r="L412" s="20" t="n"/>
      <c r="M412" s="20" t="n"/>
      <c r="N412" s="21" t="n"/>
      <c r="O412" s="21" t="n"/>
      <c r="P412" s="21" t="n"/>
      <c r="Q412" s="25">
        <f>IF(A412="","",IF(AND(C412="",E412=""),"고객이나 현장을 적어 주세요",IF(NOT(ISNUMBER(B412)),"접수일을 확인하세요",IF(AND(D412&lt;&gt;"",OR(LEN(D412)&lt;12,LEN(D412)&gt;13,ISERROR(--SUBSTITUTE(D412,"-","")),LEN(SUBSTITUTE(D412,"-",""))&lt;9)),"연락처를 010-0000-0000으로",IF(AND(G412&lt;&gt;"",OR(NOT(ISNUMBER(G412)),N(G412)&lt;0)),"계약 금액을 숫자로",IF(ISNA(MATCH(N412,목록_지금상태,0)),"상태를 목록에서 골라 주세요",IF(AND(OR(N412="계약",N412="공사 중",N412="완료",N412="A/S"),NOT(ISNUMBER(G412))),"계약 금액이 비었어요",IF(AND(ISNUMBER(L412),ISNUMBER(M412),M412&lt;L412),"완공이 착공보다 빨라요",IF(AND(ISNUMBER(G412),H412&gt;G412),"받은 돈이 계약보다 많아요",IF(AND(D412&lt;&gt;"",COUNTIF($D$6:$D$505,D412)&gt;1,COUNTIFS($D$6:$D$505,D412,$E$6:$E$505,E412)&gt;1),"같은 현장이 또 있어요",""))))))))))</f>
        <v/>
      </c>
      <c r="S412">
        <f>IF(A412="","",C412&amp;" "&amp;D412&amp;" "&amp;SUBSTITUTE(D412,"-","")&amp;" "&amp;E412&amp;" "&amp;F412&amp;" "&amp;P412)</f>
        <v/>
      </c>
      <c r="T412">
        <f>IF(OR(A412="",Q412&lt;&gt;"",I412="",N412="상담",N412="견적 보냄",N412="취소"),-1,IF(OR(N412="완료",N412="A/S"),1E+10,0)+N(I412)+ROW()/1E+4)</f>
        <v/>
      </c>
      <c r="U412">
        <f>IF(OR(찾기!$B$3="",A412=""),"",IF(ISNUMBER(SEARCH(TRIM(찾기!$B$3),S412)),ROW(),""))</f>
        <v/>
      </c>
    </row>
    <row r="413">
      <c r="A413" s="19">
        <f>IF(COUNTA(B413:G413,L413:P413)=0,"",ROW()-5)</f>
        <v/>
      </c>
      <c r="B413" s="20" t="n"/>
      <c r="C413" s="21" t="n"/>
      <c r="D413" s="21" t="n"/>
      <c r="E413" s="21" t="n"/>
      <c r="F413" s="21" t="n"/>
      <c r="G413" s="22" t="n"/>
      <c r="H413" s="23">
        <f>IF(A413="","",SUMIFS(입금_금액,입금_번호,A413,입금_확인,""))</f>
        <v/>
      </c>
      <c r="I413" s="24">
        <f>IF(OR(A413="",NOT(ISNUMBER(G413)),N413="취소"),"",G413-H413)</f>
        <v/>
      </c>
      <c r="J413" s="23">
        <f>IF(A413="","",SUMIFS(지출_금액,지출_번호,A413,지출_확인,""))</f>
        <v/>
      </c>
      <c r="K413" s="23">
        <f>IF(OR(A413="",NOT(ISNUMBER(G413)),J413=0),"",G413-J413)</f>
        <v/>
      </c>
      <c r="L413" s="20" t="n"/>
      <c r="M413" s="20" t="n"/>
      <c r="N413" s="21" t="n"/>
      <c r="O413" s="21" t="n"/>
      <c r="P413" s="21" t="n"/>
      <c r="Q413" s="25">
        <f>IF(A413="","",IF(AND(C413="",E413=""),"고객이나 현장을 적어 주세요",IF(NOT(ISNUMBER(B413)),"접수일을 확인하세요",IF(AND(D413&lt;&gt;"",OR(LEN(D413)&lt;12,LEN(D413)&gt;13,ISERROR(--SUBSTITUTE(D413,"-","")),LEN(SUBSTITUTE(D413,"-",""))&lt;9)),"연락처를 010-0000-0000으로",IF(AND(G413&lt;&gt;"",OR(NOT(ISNUMBER(G413)),N(G413)&lt;0)),"계약 금액을 숫자로",IF(ISNA(MATCH(N413,목록_지금상태,0)),"상태를 목록에서 골라 주세요",IF(AND(OR(N413="계약",N413="공사 중",N413="완료",N413="A/S"),NOT(ISNUMBER(G413))),"계약 금액이 비었어요",IF(AND(ISNUMBER(L413),ISNUMBER(M413),M413&lt;L413),"완공이 착공보다 빨라요",IF(AND(ISNUMBER(G413),H413&gt;G413),"받은 돈이 계약보다 많아요",IF(AND(D413&lt;&gt;"",COUNTIF($D$6:$D$505,D413)&gt;1,COUNTIFS($D$6:$D$505,D413,$E$6:$E$505,E413)&gt;1),"같은 현장이 또 있어요",""))))))))))</f>
        <v/>
      </c>
      <c r="S413">
        <f>IF(A413="","",C413&amp;" "&amp;D413&amp;" "&amp;SUBSTITUTE(D413,"-","")&amp;" "&amp;E413&amp;" "&amp;F413&amp;" "&amp;P413)</f>
        <v/>
      </c>
      <c r="T413">
        <f>IF(OR(A413="",Q413&lt;&gt;"",I413="",N413="상담",N413="견적 보냄",N413="취소"),-1,IF(OR(N413="완료",N413="A/S"),1E+10,0)+N(I413)+ROW()/1E+4)</f>
        <v/>
      </c>
      <c r="U413">
        <f>IF(OR(찾기!$B$3="",A413=""),"",IF(ISNUMBER(SEARCH(TRIM(찾기!$B$3),S413)),ROW(),""))</f>
        <v/>
      </c>
    </row>
    <row r="414">
      <c r="A414" s="19">
        <f>IF(COUNTA(B414:G414,L414:P414)=0,"",ROW()-5)</f>
        <v/>
      </c>
      <c r="B414" s="20" t="n"/>
      <c r="C414" s="21" t="n"/>
      <c r="D414" s="21" t="n"/>
      <c r="E414" s="21" t="n"/>
      <c r="F414" s="21" t="n"/>
      <c r="G414" s="22" t="n"/>
      <c r="H414" s="23">
        <f>IF(A414="","",SUMIFS(입금_금액,입금_번호,A414,입금_확인,""))</f>
        <v/>
      </c>
      <c r="I414" s="24">
        <f>IF(OR(A414="",NOT(ISNUMBER(G414)),N414="취소"),"",G414-H414)</f>
        <v/>
      </c>
      <c r="J414" s="23">
        <f>IF(A414="","",SUMIFS(지출_금액,지출_번호,A414,지출_확인,""))</f>
        <v/>
      </c>
      <c r="K414" s="23">
        <f>IF(OR(A414="",NOT(ISNUMBER(G414)),J414=0),"",G414-J414)</f>
        <v/>
      </c>
      <c r="L414" s="20" t="n"/>
      <c r="M414" s="20" t="n"/>
      <c r="N414" s="21" t="n"/>
      <c r="O414" s="21" t="n"/>
      <c r="P414" s="21" t="n"/>
      <c r="Q414" s="25">
        <f>IF(A414="","",IF(AND(C414="",E414=""),"고객이나 현장을 적어 주세요",IF(NOT(ISNUMBER(B414)),"접수일을 확인하세요",IF(AND(D414&lt;&gt;"",OR(LEN(D414)&lt;12,LEN(D414)&gt;13,ISERROR(--SUBSTITUTE(D414,"-","")),LEN(SUBSTITUTE(D414,"-",""))&lt;9)),"연락처를 010-0000-0000으로",IF(AND(G414&lt;&gt;"",OR(NOT(ISNUMBER(G414)),N(G414)&lt;0)),"계약 금액을 숫자로",IF(ISNA(MATCH(N414,목록_지금상태,0)),"상태를 목록에서 골라 주세요",IF(AND(OR(N414="계약",N414="공사 중",N414="완료",N414="A/S"),NOT(ISNUMBER(G414))),"계약 금액이 비었어요",IF(AND(ISNUMBER(L414),ISNUMBER(M414),M414&lt;L414),"완공이 착공보다 빨라요",IF(AND(ISNUMBER(G414),H414&gt;G414),"받은 돈이 계약보다 많아요",IF(AND(D414&lt;&gt;"",COUNTIF($D$6:$D$505,D414)&gt;1,COUNTIFS($D$6:$D$505,D414,$E$6:$E$505,E414)&gt;1),"같은 현장이 또 있어요",""))))))))))</f>
        <v/>
      </c>
      <c r="S414">
        <f>IF(A414="","",C414&amp;" "&amp;D414&amp;" "&amp;SUBSTITUTE(D414,"-","")&amp;" "&amp;E414&amp;" "&amp;F414&amp;" "&amp;P414)</f>
        <v/>
      </c>
      <c r="T414">
        <f>IF(OR(A414="",Q414&lt;&gt;"",I414="",N414="상담",N414="견적 보냄",N414="취소"),-1,IF(OR(N414="완료",N414="A/S"),1E+10,0)+N(I414)+ROW()/1E+4)</f>
        <v/>
      </c>
      <c r="U414">
        <f>IF(OR(찾기!$B$3="",A414=""),"",IF(ISNUMBER(SEARCH(TRIM(찾기!$B$3),S414)),ROW(),""))</f>
        <v/>
      </c>
    </row>
    <row r="415">
      <c r="A415" s="19">
        <f>IF(COUNTA(B415:G415,L415:P415)=0,"",ROW()-5)</f>
        <v/>
      </c>
      <c r="B415" s="20" t="n"/>
      <c r="C415" s="21" t="n"/>
      <c r="D415" s="21" t="n"/>
      <c r="E415" s="21" t="n"/>
      <c r="F415" s="21" t="n"/>
      <c r="G415" s="22" t="n"/>
      <c r="H415" s="23">
        <f>IF(A415="","",SUMIFS(입금_금액,입금_번호,A415,입금_확인,""))</f>
        <v/>
      </c>
      <c r="I415" s="24">
        <f>IF(OR(A415="",NOT(ISNUMBER(G415)),N415="취소"),"",G415-H415)</f>
        <v/>
      </c>
      <c r="J415" s="23">
        <f>IF(A415="","",SUMIFS(지출_금액,지출_번호,A415,지출_확인,""))</f>
        <v/>
      </c>
      <c r="K415" s="23">
        <f>IF(OR(A415="",NOT(ISNUMBER(G415)),J415=0),"",G415-J415)</f>
        <v/>
      </c>
      <c r="L415" s="20" t="n"/>
      <c r="M415" s="20" t="n"/>
      <c r="N415" s="21" t="n"/>
      <c r="O415" s="21" t="n"/>
      <c r="P415" s="21" t="n"/>
      <c r="Q415" s="25">
        <f>IF(A415="","",IF(AND(C415="",E415=""),"고객이나 현장을 적어 주세요",IF(NOT(ISNUMBER(B415)),"접수일을 확인하세요",IF(AND(D415&lt;&gt;"",OR(LEN(D415)&lt;12,LEN(D415)&gt;13,ISERROR(--SUBSTITUTE(D415,"-","")),LEN(SUBSTITUTE(D415,"-",""))&lt;9)),"연락처를 010-0000-0000으로",IF(AND(G415&lt;&gt;"",OR(NOT(ISNUMBER(G415)),N(G415)&lt;0)),"계약 금액을 숫자로",IF(ISNA(MATCH(N415,목록_지금상태,0)),"상태를 목록에서 골라 주세요",IF(AND(OR(N415="계약",N415="공사 중",N415="완료",N415="A/S"),NOT(ISNUMBER(G415))),"계약 금액이 비었어요",IF(AND(ISNUMBER(L415),ISNUMBER(M415),M415&lt;L415),"완공이 착공보다 빨라요",IF(AND(ISNUMBER(G415),H415&gt;G415),"받은 돈이 계약보다 많아요",IF(AND(D415&lt;&gt;"",COUNTIF($D$6:$D$505,D415)&gt;1,COUNTIFS($D$6:$D$505,D415,$E$6:$E$505,E415)&gt;1),"같은 현장이 또 있어요",""))))))))))</f>
        <v/>
      </c>
      <c r="S415">
        <f>IF(A415="","",C415&amp;" "&amp;D415&amp;" "&amp;SUBSTITUTE(D415,"-","")&amp;" "&amp;E415&amp;" "&amp;F415&amp;" "&amp;P415)</f>
        <v/>
      </c>
      <c r="T415">
        <f>IF(OR(A415="",Q415&lt;&gt;"",I415="",N415="상담",N415="견적 보냄",N415="취소"),-1,IF(OR(N415="완료",N415="A/S"),1E+10,0)+N(I415)+ROW()/1E+4)</f>
        <v/>
      </c>
      <c r="U415">
        <f>IF(OR(찾기!$B$3="",A415=""),"",IF(ISNUMBER(SEARCH(TRIM(찾기!$B$3),S415)),ROW(),""))</f>
        <v/>
      </c>
    </row>
    <row r="416">
      <c r="A416" s="19">
        <f>IF(COUNTA(B416:G416,L416:P416)=0,"",ROW()-5)</f>
        <v/>
      </c>
      <c r="B416" s="20" t="n"/>
      <c r="C416" s="21" t="n"/>
      <c r="D416" s="21" t="n"/>
      <c r="E416" s="21" t="n"/>
      <c r="F416" s="21" t="n"/>
      <c r="G416" s="22" t="n"/>
      <c r="H416" s="23">
        <f>IF(A416="","",SUMIFS(입금_금액,입금_번호,A416,입금_확인,""))</f>
        <v/>
      </c>
      <c r="I416" s="24">
        <f>IF(OR(A416="",NOT(ISNUMBER(G416)),N416="취소"),"",G416-H416)</f>
        <v/>
      </c>
      <c r="J416" s="23">
        <f>IF(A416="","",SUMIFS(지출_금액,지출_번호,A416,지출_확인,""))</f>
        <v/>
      </c>
      <c r="K416" s="23">
        <f>IF(OR(A416="",NOT(ISNUMBER(G416)),J416=0),"",G416-J416)</f>
        <v/>
      </c>
      <c r="L416" s="20" t="n"/>
      <c r="M416" s="20" t="n"/>
      <c r="N416" s="21" t="n"/>
      <c r="O416" s="21" t="n"/>
      <c r="P416" s="21" t="n"/>
      <c r="Q416" s="25">
        <f>IF(A416="","",IF(AND(C416="",E416=""),"고객이나 현장을 적어 주세요",IF(NOT(ISNUMBER(B416)),"접수일을 확인하세요",IF(AND(D416&lt;&gt;"",OR(LEN(D416)&lt;12,LEN(D416)&gt;13,ISERROR(--SUBSTITUTE(D416,"-","")),LEN(SUBSTITUTE(D416,"-",""))&lt;9)),"연락처를 010-0000-0000으로",IF(AND(G416&lt;&gt;"",OR(NOT(ISNUMBER(G416)),N(G416)&lt;0)),"계약 금액을 숫자로",IF(ISNA(MATCH(N416,목록_지금상태,0)),"상태를 목록에서 골라 주세요",IF(AND(OR(N416="계약",N416="공사 중",N416="완료",N416="A/S"),NOT(ISNUMBER(G416))),"계약 금액이 비었어요",IF(AND(ISNUMBER(L416),ISNUMBER(M416),M416&lt;L416),"완공이 착공보다 빨라요",IF(AND(ISNUMBER(G416),H416&gt;G416),"받은 돈이 계약보다 많아요",IF(AND(D416&lt;&gt;"",COUNTIF($D$6:$D$505,D416)&gt;1,COUNTIFS($D$6:$D$505,D416,$E$6:$E$505,E416)&gt;1),"같은 현장이 또 있어요",""))))))))))</f>
        <v/>
      </c>
      <c r="S416">
        <f>IF(A416="","",C416&amp;" "&amp;D416&amp;" "&amp;SUBSTITUTE(D416,"-","")&amp;" "&amp;E416&amp;" "&amp;F416&amp;" "&amp;P416)</f>
        <v/>
      </c>
      <c r="T416">
        <f>IF(OR(A416="",Q416&lt;&gt;"",I416="",N416="상담",N416="견적 보냄",N416="취소"),-1,IF(OR(N416="완료",N416="A/S"),1E+10,0)+N(I416)+ROW()/1E+4)</f>
        <v/>
      </c>
      <c r="U416">
        <f>IF(OR(찾기!$B$3="",A416=""),"",IF(ISNUMBER(SEARCH(TRIM(찾기!$B$3),S416)),ROW(),""))</f>
        <v/>
      </c>
    </row>
    <row r="417">
      <c r="A417" s="19">
        <f>IF(COUNTA(B417:G417,L417:P417)=0,"",ROW()-5)</f>
        <v/>
      </c>
      <c r="B417" s="20" t="n"/>
      <c r="C417" s="21" t="n"/>
      <c r="D417" s="21" t="n"/>
      <c r="E417" s="21" t="n"/>
      <c r="F417" s="21" t="n"/>
      <c r="G417" s="22" t="n"/>
      <c r="H417" s="23">
        <f>IF(A417="","",SUMIFS(입금_금액,입금_번호,A417,입금_확인,""))</f>
        <v/>
      </c>
      <c r="I417" s="24">
        <f>IF(OR(A417="",NOT(ISNUMBER(G417)),N417="취소"),"",G417-H417)</f>
        <v/>
      </c>
      <c r="J417" s="23">
        <f>IF(A417="","",SUMIFS(지출_금액,지출_번호,A417,지출_확인,""))</f>
        <v/>
      </c>
      <c r="K417" s="23">
        <f>IF(OR(A417="",NOT(ISNUMBER(G417)),J417=0),"",G417-J417)</f>
        <v/>
      </c>
      <c r="L417" s="20" t="n"/>
      <c r="M417" s="20" t="n"/>
      <c r="N417" s="21" t="n"/>
      <c r="O417" s="21" t="n"/>
      <c r="P417" s="21" t="n"/>
      <c r="Q417" s="25">
        <f>IF(A417="","",IF(AND(C417="",E417=""),"고객이나 현장을 적어 주세요",IF(NOT(ISNUMBER(B417)),"접수일을 확인하세요",IF(AND(D417&lt;&gt;"",OR(LEN(D417)&lt;12,LEN(D417)&gt;13,ISERROR(--SUBSTITUTE(D417,"-","")),LEN(SUBSTITUTE(D417,"-",""))&lt;9)),"연락처를 010-0000-0000으로",IF(AND(G417&lt;&gt;"",OR(NOT(ISNUMBER(G417)),N(G417)&lt;0)),"계약 금액을 숫자로",IF(ISNA(MATCH(N417,목록_지금상태,0)),"상태를 목록에서 골라 주세요",IF(AND(OR(N417="계약",N417="공사 중",N417="완료",N417="A/S"),NOT(ISNUMBER(G417))),"계약 금액이 비었어요",IF(AND(ISNUMBER(L417),ISNUMBER(M417),M417&lt;L417),"완공이 착공보다 빨라요",IF(AND(ISNUMBER(G417),H417&gt;G417),"받은 돈이 계약보다 많아요",IF(AND(D417&lt;&gt;"",COUNTIF($D$6:$D$505,D417)&gt;1,COUNTIFS($D$6:$D$505,D417,$E$6:$E$505,E417)&gt;1),"같은 현장이 또 있어요",""))))))))))</f>
        <v/>
      </c>
      <c r="S417">
        <f>IF(A417="","",C417&amp;" "&amp;D417&amp;" "&amp;SUBSTITUTE(D417,"-","")&amp;" "&amp;E417&amp;" "&amp;F417&amp;" "&amp;P417)</f>
        <v/>
      </c>
      <c r="T417">
        <f>IF(OR(A417="",Q417&lt;&gt;"",I417="",N417="상담",N417="견적 보냄",N417="취소"),-1,IF(OR(N417="완료",N417="A/S"),1E+10,0)+N(I417)+ROW()/1E+4)</f>
        <v/>
      </c>
      <c r="U417">
        <f>IF(OR(찾기!$B$3="",A417=""),"",IF(ISNUMBER(SEARCH(TRIM(찾기!$B$3),S417)),ROW(),""))</f>
        <v/>
      </c>
    </row>
    <row r="418">
      <c r="A418" s="19">
        <f>IF(COUNTA(B418:G418,L418:P418)=0,"",ROW()-5)</f>
        <v/>
      </c>
      <c r="B418" s="20" t="n"/>
      <c r="C418" s="21" t="n"/>
      <c r="D418" s="21" t="n"/>
      <c r="E418" s="21" t="n"/>
      <c r="F418" s="21" t="n"/>
      <c r="G418" s="22" t="n"/>
      <c r="H418" s="23">
        <f>IF(A418="","",SUMIFS(입금_금액,입금_번호,A418,입금_확인,""))</f>
        <v/>
      </c>
      <c r="I418" s="24">
        <f>IF(OR(A418="",NOT(ISNUMBER(G418)),N418="취소"),"",G418-H418)</f>
        <v/>
      </c>
      <c r="J418" s="23">
        <f>IF(A418="","",SUMIFS(지출_금액,지출_번호,A418,지출_확인,""))</f>
        <v/>
      </c>
      <c r="K418" s="23">
        <f>IF(OR(A418="",NOT(ISNUMBER(G418)),J418=0),"",G418-J418)</f>
        <v/>
      </c>
      <c r="L418" s="20" t="n"/>
      <c r="M418" s="20" t="n"/>
      <c r="N418" s="21" t="n"/>
      <c r="O418" s="21" t="n"/>
      <c r="P418" s="21" t="n"/>
      <c r="Q418" s="25">
        <f>IF(A418="","",IF(AND(C418="",E418=""),"고객이나 현장을 적어 주세요",IF(NOT(ISNUMBER(B418)),"접수일을 확인하세요",IF(AND(D418&lt;&gt;"",OR(LEN(D418)&lt;12,LEN(D418)&gt;13,ISERROR(--SUBSTITUTE(D418,"-","")),LEN(SUBSTITUTE(D418,"-",""))&lt;9)),"연락처를 010-0000-0000으로",IF(AND(G418&lt;&gt;"",OR(NOT(ISNUMBER(G418)),N(G418)&lt;0)),"계약 금액을 숫자로",IF(ISNA(MATCH(N418,목록_지금상태,0)),"상태를 목록에서 골라 주세요",IF(AND(OR(N418="계약",N418="공사 중",N418="완료",N418="A/S"),NOT(ISNUMBER(G418))),"계약 금액이 비었어요",IF(AND(ISNUMBER(L418),ISNUMBER(M418),M418&lt;L418),"완공이 착공보다 빨라요",IF(AND(ISNUMBER(G418),H418&gt;G418),"받은 돈이 계약보다 많아요",IF(AND(D418&lt;&gt;"",COUNTIF($D$6:$D$505,D418)&gt;1,COUNTIFS($D$6:$D$505,D418,$E$6:$E$505,E418)&gt;1),"같은 현장이 또 있어요",""))))))))))</f>
        <v/>
      </c>
      <c r="S418">
        <f>IF(A418="","",C418&amp;" "&amp;D418&amp;" "&amp;SUBSTITUTE(D418,"-","")&amp;" "&amp;E418&amp;" "&amp;F418&amp;" "&amp;P418)</f>
        <v/>
      </c>
      <c r="T418">
        <f>IF(OR(A418="",Q418&lt;&gt;"",I418="",N418="상담",N418="견적 보냄",N418="취소"),-1,IF(OR(N418="완료",N418="A/S"),1E+10,0)+N(I418)+ROW()/1E+4)</f>
        <v/>
      </c>
      <c r="U418">
        <f>IF(OR(찾기!$B$3="",A418=""),"",IF(ISNUMBER(SEARCH(TRIM(찾기!$B$3),S418)),ROW(),""))</f>
        <v/>
      </c>
    </row>
    <row r="419">
      <c r="A419" s="19">
        <f>IF(COUNTA(B419:G419,L419:P419)=0,"",ROW()-5)</f>
        <v/>
      </c>
      <c r="B419" s="20" t="n"/>
      <c r="C419" s="21" t="n"/>
      <c r="D419" s="21" t="n"/>
      <c r="E419" s="21" t="n"/>
      <c r="F419" s="21" t="n"/>
      <c r="G419" s="22" t="n"/>
      <c r="H419" s="23">
        <f>IF(A419="","",SUMIFS(입금_금액,입금_번호,A419,입금_확인,""))</f>
        <v/>
      </c>
      <c r="I419" s="24">
        <f>IF(OR(A419="",NOT(ISNUMBER(G419)),N419="취소"),"",G419-H419)</f>
        <v/>
      </c>
      <c r="J419" s="23">
        <f>IF(A419="","",SUMIFS(지출_금액,지출_번호,A419,지출_확인,""))</f>
        <v/>
      </c>
      <c r="K419" s="23">
        <f>IF(OR(A419="",NOT(ISNUMBER(G419)),J419=0),"",G419-J419)</f>
        <v/>
      </c>
      <c r="L419" s="20" t="n"/>
      <c r="M419" s="20" t="n"/>
      <c r="N419" s="21" t="n"/>
      <c r="O419" s="21" t="n"/>
      <c r="P419" s="21" t="n"/>
      <c r="Q419" s="25">
        <f>IF(A419="","",IF(AND(C419="",E419=""),"고객이나 현장을 적어 주세요",IF(NOT(ISNUMBER(B419)),"접수일을 확인하세요",IF(AND(D419&lt;&gt;"",OR(LEN(D419)&lt;12,LEN(D419)&gt;13,ISERROR(--SUBSTITUTE(D419,"-","")),LEN(SUBSTITUTE(D419,"-",""))&lt;9)),"연락처를 010-0000-0000으로",IF(AND(G419&lt;&gt;"",OR(NOT(ISNUMBER(G419)),N(G419)&lt;0)),"계약 금액을 숫자로",IF(ISNA(MATCH(N419,목록_지금상태,0)),"상태를 목록에서 골라 주세요",IF(AND(OR(N419="계약",N419="공사 중",N419="완료",N419="A/S"),NOT(ISNUMBER(G419))),"계약 금액이 비었어요",IF(AND(ISNUMBER(L419),ISNUMBER(M419),M419&lt;L419),"완공이 착공보다 빨라요",IF(AND(ISNUMBER(G419),H419&gt;G419),"받은 돈이 계약보다 많아요",IF(AND(D419&lt;&gt;"",COUNTIF($D$6:$D$505,D419)&gt;1,COUNTIFS($D$6:$D$505,D419,$E$6:$E$505,E419)&gt;1),"같은 현장이 또 있어요",""))))))))))</f>
        <v/>
      </c>
      <c r="S419">
        <f>IF(A419="","",C419&amp;" "&amp;D419&amp;" "&amp;SUBSTITUTE(D419,"-","")&amp;" "&amp;E419&amp;" "&amp;F419&amp;" "&amp;P419)</f>
        <v/>
      </c>
      <c r="T419">
        <f>IF(OR(A419="",Q419&lt;&gt;"",I419="",N419="상담",N419="견적 보냄",N419="취소"),-1,IF(OR(N419="완료",N419="A/S"),1E+10,0)+N(I419)+ROW()/1E+4)</f>
        <v/>
      </c>
      <c r="U419">
        <f>IF(OR(찾기!$B$3="",A419=""),"",IF(ISNUMBER(SEARCH(TRIM(찾기!$B$3),S419)),ROW(),""))</f>
        <v/>
      </c>
    </row>
    <row r="420">
      <c r="A420" s="19">
        <f>IF(COUNTA(B420:G420,L420:P420)=0,"",ROW()-5)</f>
        <v/>
      </c>
      <c r="B420" s="20" t="n"/>
      <c r="C420" s="21" t="n"/>
      <c r="D420" s="21" t="n"/>
      <c r="E420" s="21" t="n"/>
      <c r="F420" s="21" t="n"/>
      <c r="G420" s="22" t="n"/>
      <c r="H420" s="23">
        <f>IF(A420="","",SUMIFS(입금_금액,입금_번호,A420,입금_확인,""))</f>
        <v/>
      </c>
      <c r="I420" s="24">
        <f>IF(OR(A420="",NOT(ISNUMBER(G420)),N420="취소"),"",G420-H420)</f>
        <v/>
      </c>
      <c r="J420" s="23">
        <f>IF(A420="","",SUMIFS(지출_금액,지출_번호,A420,지출_확인,""))</f>
        <v/>
      </c>
      <c r="K420" s="23">
        <f>IF(OR(A420="",NOT(ISNUMBER(G420)),J420=0),"",G420-J420)</f>
        <v/>
      </c>
      <c r="L420" s="20" t="n"/>
      <c r="M420" s="20" t="n"/>
      <c r="N420" s="21" t="n"/>
      <c r="O420" s="21" t="n"/>
      <c r="P420" s="21" t="n"/>
      <c r="Q420" s="25">
        <f>IF(A420="","",IF(AND(C420="",E420=""),"고객이나 현장을 적어 주세요",IF(NOT(ISNUMBER(B420)),"접수일을 확인하세요",IF(AND(D420&lt;&gt;"",OR(LEN(D420)&lt;12,LEN(D420)&gt;13,ISERROR(--SUBSTITUTE(D420,"-","")),LEN(SUBSTITUTE(D420,"-",""))&lt;9)),"연락처를 010-0000-0000으로",IF(AND(G420&lt;&gt;"",OR(NOT(ISNUMBER(G420)),N(G420)&lt;0)),"계약 금액을 숫자로",IF(ISNA(MATCH(N420,목록_지금상태,0)),"상태를 목록에서 골라 주세요",IF(AND(OR(N420="계약",N420="공사 중",N420="완료",N420="A/S"),NOT(ISNUMBER(G420))),"계약 금액이 비었어요",IF(AND(ISNUMBER(L420),ISNUMBER(M420),M420&lt;L420),"완공이 착공보다 빨라요",IF(AND(ISNUMBER(G420),H420&gt;G420),"받은 돈이 계약보다 많아요",IF(AND(D420&lt;&gt;"",COUNTIF($D$6:$D$505,D420)&gt;1,COUNTIFS($D$6:$D$505,D420,$E$6:$E$505,E420)&gt;1),"같은 현장이 또 있어요",""))))))))))</f>
        <v/>
      </c>
      <c r="S420">
        <f>IF(A420="","",C420&amp;" "&amp;D420&amp;" "&amp;SUBSTITUTE(D420,"-","")&amp;" "&amp;E420&amp;" "&amp;F420&amp;" "&amp;P420)</f>
        <v/>
      </c>
      <c r="T420">
        <f>IF(OR(A420="",Q420&lt;&gt;"",I420="",N420="상담",N420="견적 보냄",N420="취소"),-1,IF(OR(N420="완료",N420="A/S"),1E+10,0)+N(I420)+ROW()/1E+4)</f>
        <v/>
      </c>
      <c r="U420">
        <f>IF(OR(찾기!$B$3="",A420=""),"",IF(ISNUMBER(SEARCH(TRIM(찾기!$B$3),S420)),ROW(),""))</f>
        <v/>
      </c>
    </row>
    <row r="421">
      <c r="A421" s="19">
        <f>IF(COUNTA(B421:G421,L421:P421)=0,"",ROW()-5)</f>
        <v/>
      </c>
      <c r="B421" s="20" t="n"/>
      <c r="C421" s="21" t="n"/>
      <c r="D421" s="21" t="n"/>
      <c r="E421" s="21" t="n"/>
      <c r="F421" s="21" t="n"/>
      <c r="G421" s="22" t="n"/>
      <c r="H421" s="23">
        <f>IF(A421="","",SUMIFS(입금_금액,입금_번호,A421,입금_확인,""))</f>
        <v/>
      </c>
      <c r="I421" s="24">
        <f>IF(OR(A421="",NOT(ISNUMBER(G421)),N421="취소"),"",G421-H421)</f>
        <v/>
      </c>
      <c r="J421" s="23">
        <f>IF(A421="","",SUMIFS(지출_금액,지출_번호,A421,지출_확인,""))</f>
        <v/>
      </c>
      <c r="K421" s="23">
        <f>IF(OR(A421="",NOT(ISNUMBER(G421)),J421=0),"",G421-J421)</f>
        <v/>
      </c>
      <c r="L421" s="20" t="n"/>
      <c r="M421" s="20" t="n"/>
      <c r="N421" s="21" t="n"/>
      <c r="O421" s="21" t="n"/>
      <c r="P421" s="21" t="n"/>
      <c r="Q421" s="25">
        <f>IF(A421="","",IF(AND(C421="",E421=""),"고객이나 현장을 적어 주세요",IF(NOT(ISNUMBER(B421)),"접수일을 확인하세요",IF(AND(D421&lt;&gt;"",OR(LEN(D421)&lt;12,LEN(D421)&gt;13,ISERROR(--SUBSTITUTE(D421,"-","")),LEN(SUBSTITUTE(D421,"-",""))&lt;9)),"연락처를 010-0000-0000으로",IF(AND(G421&lt;&gt;"",OR(NOT(ISNUMBER(G421)),N(G421)&lt;0)),"계약 금액을 숫자로",IF(ISNA(MATCH(N421,목록_지금상태,0)),"상태를 목록에서 골라 주세요",IF(AND(OR(N421="계약",N421="공사 중",N421="완료",N421="A/S"),NOT(ISNUMBER(G421))),"계약 금액이 비었어요",IF(AND(ISNUMBER(L421),ISNUMBER(M421),M421&lt;L421),"완공이 착공보다 빨라요",IF(AND(ISNUMBER(G421),H421&gt;G421),"받은 돈이 계약보다 많아요",IF(AND(D421&lt;&gt;"",COUNTIF($D$6:$D$505,D421)&gt;1,COUNTIFS($D$6:$D$505,D421,$E$6:$E$505,E421)&gt;1),"같은 현장이 또 있어요",""))))))))))</f>
        <v/>
      </c>
      <c r="S421">
        <f>IF(A421="","",C421&amp;" "&amp;D421&amp;" "&amp;SUBSTITUTE(D421,"-","")&amp;" "&amp;E421&amp;" "&amp;F421&amp;" "&amp;P421)</f>
        <v/>
      </c>
      <c r="T421">
        <f>IF(OR(A421="",Q421&lt;&gt;"",I421="",N421="상담",N421="견적 보냄",N421="취소"),-1,IF(OR(N421="완료",N421="A/S"),1E+10,0)+N(I421)+ROW()/1E+4)</f>
        <v/>
      </c>
      <c r="U421">
        <f>IF(OR(찾기!$B$3="",A421=""),"",IF(ISNUMBER(SEARCH(TRIM(찾기!$B$3),S421)),ROW(),""))</f>
        <v/>
      </c>
    </row>
    <row r="422">
      <c r="A422" s="19">
        <f>IF(COUNTA(B422:G422,L422:P422)=0,"",ROW()-5)</f>
        <v/>
      </c>
      <c r="B422" s="20" t="n"/>
      <c r="C422" s="21" t="n"/>
      <c r="D422" s="21" t="n"/>
      <c r="E422" s="21" t="n"/>
      <c r="F422" s="21" t="n"/>
      <c r="G422" s="22" t="n"/>
      <c r="H422" s="23">
        <f>IF(A422="","",SUMIFS(입금_금액,입금_번호,A422,입금_확인,""))</f>
        <v/>
      </c>
      <c r="I422" s="24">
        <f>IF(OR(A422="",NOT(ISNUMBER(G422)),N422="취소"),"",G422-H422)</f>
        <v/>
      </c>
      <c r="J422" s="23">
        <f>IF(A422="","",SUMIFS(지출_금액,지출_번호,A422,지출_확인,""))</f>
        <v/>
      </c>
      <c r="K422" s="23">
        <f>IF(OR(A422="",NOT(ISNUMBER(G422)),J422=0),"",G422-J422)</f>
        <v/>
      </c>
      <c r="L422" s="20" t="n"/>
      <c r="M422" s="20" t="n"/>
      <c r="N422" s="21" t="n"/>
      <c r="O422" s="21" t="n"/>
      <c r="P422" s="21" t="n"/>
      <c r="Q422" s="25">
        <f>IF(A422="","",IF(AND(C422="",E422=""),"고객이나 현장을 적어 주세요",IF(NOT(ISNUMBER(B422)),"접수일을 확인하세요",IF(AND(D422&lt;&gt;"",OR(LEN(D422)&lt;12,LEN(D422)&gt;13,ISERROR(--SUBSTITUTE(D422,"-","")),LEN(SUBSTITUTE(D422,"-",""))&lt;9)),"연락처를 010-0000-0000으로",IF(AND(G422&lt;&gt;"",OR(NOT(ISNUMBER(G422)),N(G422)&lt;0)),"계약 금액을 숫자로",IF(ISNA(MATCH(N422,목록_지금상태,0)),"상태를 목록에서 골라 주세요",IF(AND(OR(N422="계약",N422="공사 중",N422="완료",N422="A/S"),NOT(ISNUMBER(G422))),"계약 금액이 비었어요",IF(AND(ISNUMBER(L422),ISNUMBER(M422),M422&lt;L422),"완공이 착공보다 빨라요",IF(AND(ISNUMBER(G422),H422&gt;G422),"받은 돈이 계약보다 많아요",IF(AND(D422&lt;&gt;"",COUNTIF($D$6:$D$505,D422)&gt;1,COUNTIFS($D$6:$D$505,D422,$E$6:$E$505,E422)&gt;1),"같은 현장이 또 있어요",""))))))))))</f>
        <v/>
      </c>
      <c r="S422">
        <f>IF(A422="","",C422&amp;" "&amp;D422&amp;" "&amp;SUBSTITUTE(D422,"-","")&amp;" "&amp;E422&amp;" "&amp;F422&amp;" "&amp;P422)</f>
        <v/>
      </c>
      <c r="T422">
        <f>IF(OR(A422="",Q422&lt;&gt;"",I422="",N422="상담",N422="견적 보냄",N422="취소"),-1,IF(OR(N422="완료",N422="A/S"),1E+10,0)+N(I422)+ROW()/1E+4)</f>
        <v/>
      </c>
      <c r="U422">
        <f>IF(OR(찾기!$B$3="",A422=""),"",IF(ISNUMBER(SEARCH(TRIM(찾기!$B$3),S422)),ROW(),""))</f>
        <v/>
      </c>
    </row>
    <row r="423">
      <c r="A423" s="19">
        <f>IF(COUNTA(B423:G423,L423:P423)=0,"",ROW()-5)</f>
        <v/>
      </c>
      <c r="B423" s="20" t="n"/>
      <c r="C423" s="21" t="n"/>
      <c r="D423" s="21" t="n"/>
      <c r="E423" s="21" t="n"/>
      <c r="F423" s="21" t="n"/>
      <c r="G423" s="22" t="n"/>
      <c r="H423" s="23">
        <f>IF(A423="","",SUMIFS(입금_금액,입금_번호,A423,입금_확인,""))</f>
        <v/>
      </c>
      <c r="I423" s="24">
        <f>IF(OR(A423="",NOT(ISNUMBER(G423)),N423="취소"),"",G423-H423)</f>
        <v/>
      </c>
      <c r="J423" s="23">
        <f>IF(A423="","",SUMIFS(지출_금액,지출_번호,A423,지출_확인,""))</f>
        <v/>
      </c>
      <c r="K423" s="23">
        <f>IF(OR(A423="",NOT(ISNUMBER(G423)),J423=0),"",G423-J423)</f>
        <v/>
      </c>
      <c r="L423" s="20" t="n"/>
      <c r="M423" s="20" t="n"/>
      <c r="N423" s="21" t="n"/>
      <c r="O423" s="21" t="n"/>
      <c r="P423" s="21" t="n"/>
      <c r="Q423" s="25">
        <f>IF(A423="","",IF(AND(C423="",E423=""),"고객이나 현장을 적어 주세요",IF(NOT(ISNUMBER(B423)),"접수일을 확인하세요",IF(AND(D423&lt;&gt;"",OR(LEN(D423)&lt;12,LEN(D423)&gt;13,ISERROR(--SUBSTITUTE(D423,"-","")),LEN(SUBSTITUTE(D423,"-",""))&lt;9)),"연락처를 010-0000-0000으로",IF(AND(G423&lt;&gt;"",OR(NOT(ISNUMBER(G423)),N(G423)&lt;0)),"계약 금액을 숫자로",IF(ISNA(MATCH(N423,목록_지금상태,0)),"상태를 목록에서 골라 주세요",IF(AND(OR(N423="계약",N423="공사 중",N423="완료",N423="A/S"),NOT(ISNUMBER(G423))),"계약 금액이 비었어요",IF(AND(ISNUMBER(L423),ISNUMBER(M423),M423&lt;L423),"완공이 착공보다 빨라요",IF(AND(ISNUMBER(G423),H423&gt;G423),"받은 돈이 계약보다 많아요",IF(AND(D423&lt;&gt;"",COUNTIF($D$6:$D$505,D423)&gt;1,COUNTIFS($D$6:$D$505,D423,$E$6:$E$505,E423)&gt;1),"같은 현장이 또 있어요",""))))))))))</f>
        <v/>
      </c>
      <c r="S423">
        <f>IF(A423="","",C423&amp;" "&amp;D423&amp;" "&amp;SUBSTITUTE(D423,"-","")&amp;" "&amp;E423&amp;" "&amp;F423&amp;" "&amp;P423)</f>
        <v/>
      </c>
      <c r="T423">
        <f>IF(OR(A423="",Q423&lt;&gt;"",I423="",N423="상담",N423="견적 보냄",N423="취소"),-1,IF(OR(N423="완료",N423="A/S"),1E+10,0)+N(I423)+ROW()/1E+4)</f>
        <v/>
      </c>
      <c r="U423">
        <f>IF(OR(찾기!$B$3="",A423=""),"",IF(ISNUMBER(SEARCH(TRIM(찾기!$B$3),S423)),ROW(),""))</f>
        <v/>
      </c>
    </row>
    <row r="424">
      <c r="A424" s="19">
        <f>IF(COUNTA(B424:G424,L424:P424)=0,"",ROW()-5)</f>
        <v/>
      </c>
      <c r="B424" s="20" t="n"/>
      <c r="C424" s="21" t="n"/>
      <c r="D424" s="21" t="n"/>
      <c r="E424" s="21" t="n"/>
      <c r="F424" s="21" t="n"/>
      <c r="G424" s="22" t="n"/>
      <c r="H424" s="23">
        <f>IF(A424="","",SUMIFS(입금_금액,입금_번호,A424,입금_확인,""))</f>
        <v/>
      </c>
      <c r="I424" s="24">
        <f>IF(OR(A424="",NOT(ISNUMBER(G424)),N424="취소"),"",G424-H424)</f>
        <v/>
      </c>
      <c r="J424" s="23">
        <f>IF(A424="","",SUMIFS(지출_금액,지출_번호,A424,지출_확인,""))</f>
        <v/>
      </c>
      <c r="K424" s="23">
        <f>IF(OR(A424="",NOT(ISNUMBER(G424)),J424=0),"",G424-J424)</f>
        <v/>
      </c>
      <c r="L424" s="20" t="n"/>
      <c r="M424" s="20" t="n"/>
      <c r="N424" s="21" t="n"/>
      <c r="O424" s="21" t="n"/>
      <c r="P424" s="21" t="n"/>
      <c r="Q424" s="25">
        <f>IF(A424="","",IF(AND(C424="",E424=""),"고객이나 현장을 적어 주세요",IF(NOT(ISNUMBER(B424)),"접수일을 확인하세요",IF(AND(D424&lt;&gt;"",OR(LEN(D424)&lt;12,LEN(D424)&gt;13,ISERROR(--SUBSTITUTE(D424,"-","")),LEN(SUBSTITUTE(D424,"-",""))&lt;9)),"연락처를 010-0000-0000으로",IF(AND(G424&lt;&gt;"",OR(NOT(ISNUMBER(G424)),N(G424)&lt;0)),"계약 금액을 숫자로",IF(ISNA(MATCH(N424,목록_지금상태,0)),"상태를 목록에서 골라 주세요",IF(AND(OR(N424="계약",N424="공사 중",N424="완료",N424="A/S"),NOT(ISNUMBER(G424))),"계약 금액이 비었어요",IF(AND(ISNUMBER(L424),ISNUMBER(M424),M424&lt;L424),"완공이 착공보다 빨라요",IF(AND(ISNUMBER(G424),H424&gt;G424),"받은 돈이 계약보다 많아요",IF(AND(D424&lt;&gt;"",COUNTIF($D$6:$D$505,D424)&gt;1,COUNTIFS($D$6:$D$505,D424,$E$6:$E$505,E424)&gt;1),"같은 현장이 또 있어요",""))))))))))</f>
        <v/>
      </c>
      <c r="S424">
        <f>IF(A424="","",C424&amp;" "&amp;D424&amp;" "&amp;SUBSTITUTE(D424,"-","")&amp;" "&amp;E424&amp;" "&amp;F424&amp;" "&amp;P424)</f>
        <v/>
      </c>
      <c r="T424">
        <f>IF(OR(A424="",Q424&lt;&gt;"",I424="",N424="상담",N424="견적 보냄",N424="취소"),-1,IF(OR(N424="완료",N424="A/S"),1E+10,0)+N(I424)+ROW()/1E+4)</f>
        <v/>
      </c>
      <c r="U424">
        <f>IF(OR(찾기!$B$3="",A424=""),"",IF(ISNUMBER(SEARCH(TRIM(찾기!$B$3),S424)),ROW(),""))</f>
        <v/>
      </c>
    </row>
    <row r="425">
      <c r="A425" s="19">
        <f>IF(COUNTA(B425:G425,L425:P425)=0,"",ROW()-5)</f>
        <v/>
      </c>
      <c r="B425" s="20" t="n"/>
      <c r="C425" s="21" t="n"/>
      <c r="D425" s="21" t="n"/>
      <c r="E425" s="21" t="n"/>
      <c r="F425" s="21" t="n"/>
      <c r="G425" s="22" t="n"/>
      <c r="H425" s="23">
        <f>IF(A425="","",SUMIFS(입금_금액,입금_번호,A425,입금_확인,""))</f>
        <v/>
      </c>
      <c r="I425" s="24">
        <f>IF(OR(A425="",NOT(ISNUMBER(G425)),N425="취소"),"",G425-H425)</f>
        <v/>
      </c>
      <c r="J425" s="23">
        <f>IF(A425="","",SUMIFS(지출_금액,지출_번호,A425,지출_확인,""))</f>
        <v/>
      </c>
      <c r="K425" s="23">
        <f>IF(OR(A425="",NOT(ISNUMBER(G425)),J425=0),"",G425-J425)</f>
        <v/>
      </c>
      <c r="L425" s="20" t="n"/>
      <c r="M425" s="20" t="n"/>
      <c r="N425" s="21" t="n"/>
      <c r="O425" s="21" t="n"/>
      <c r="P425" s="21" t="n"/>
      <c r="Q425" s="25">
        <f>IF(A425="","",IF(AND(C425="",E425=""),"고객이나 현장을 적어 주세요",IF(NOT(ISNUMBER(B425)),"접수일을 확인하세요",IF(AND(D425&lt;&gt;"",OR(LEN(D425)&lt;12,LEN(D425)&gt;13,ISERROR(--SUBSTITUTE(D425,"-","")),LEN(SUBSTITUTE(D425,"-",""))&lt;9)),"연락처를 010-0000-0000으로",IF(AND(G425&lt;&gt;"",OR(NOT(ISNUMBER(G425)),N(G425)&lt;0)),"계약 금액을 숫자로",IF(ISNA(MATCH(N425,목록_지금상태,0)),"상태를 목록에서 골라 주세요",IF(AND(OR(N425="계약",N425="공사 중",N425="완료",N425="A/S"),NOT(ISNUMBER(G425))),"계약 금액이 비었어요",IF(AND(ISNUMBER(L425),ISNUMBER(M425),M425&lt;L425),"완공이 착공보다 빨라요",IF(AND(ISNUMBER(G425),H425&gt;G425),"받은 돈이 계약보다 많아요",IF(AND(D425&lt;&gt;"",COUNTIF($D$6:$D$505,D425)&gt;1,COUNTIFS($D$6:$D$505,D425,$E$6:$E$505,E425)&gt;1),"같은 현장이 또 있어요",""))))))))))</f>
        <v/>
      </c>
      <c r="S425">
        <f>IF(A425="","",C425&amp;" "&amp;D425&amp;" "&amp;SUBSTITUTE(D425,"-","")&amp;" "&amp;E425&amp;" "&amp;F425&amp;" "&amp;P425)</f>
        <v/>
      </c>
      <c r="T425">
        <f>IF(OR(A425="",Q425&lt;&gt;"",I425="",N425="상담",N425="견적 보냄",N425="취소"),-1,IF(OR(N425="완료",N425="A/S"),1E+10,0)+N(I425)+ROW()/1E+4)</f>
        <v/>
      </c>
      <c r="U425">
        <f>IF(OR(찾기!$B$3="",A425=""),"",IF(ISNUMBER(SEARCH(TRIM(찾기!$B$3),S425)),ROW(),""))</f>
        <v/>
      </c>
    </row>
    <row r="426">
      <c r="A426" s="19">
        <f>IF(COUNTA(B426:G426,L426:P426)=0,"",ROW()-5)</f>
        <v/>
      </c>
      <c r="B426" s="20" t="n"/>
      <c r="C426" s="21" t="n"/>
      <c r="D426" s="21" t="n"/>
      <c r="E426" s="21" t="n"/>
      <c r="F426" s="21" t="n"/>
      <c r="G426" s="22" t="n"/>
      <c r="H426" s="23">
        <f>IF(A426="","",SUMIFS(입금_금액,입금_번호,A426,입금_확인,""))</f>
        <v/>
      </c>
      <c r="I426" s="24">
        <f>IF(OR(A426="",NOT(ISNUMBER(G426)),N426="취소"),"",G426-H426)</f>
        <v/>
      </c>
      <c r="J426" s="23">
        <f>IF(A426="","",SUMIFS(지출_금액,지출_번호,A426,지출_확인,""))</f>
        <v/>
      </c>
      <c r="K426" s="23">
        <f>IF(OR(A426="",NOT(ISNUMBER(G426)),J426=0),"",G426-J426)</f>
        <v/>
      </c>
      <c r="L426" s="20" t="n"/>
      <c r="M426" s="20" t="n"/>
      <c r="N426" s="21" t="n"/>
      <c r="O426" s="21" t="n"/>
      <c r="P426" s="21" t="n"/>
      <c r="Q426" s="25">
        <f>IF(A426="","",IF(AND(C426="",E426=""),"고객이나 현장을 적어 주세요",IF(NOT(ISNUMBER(B426)),"접수일을 확인하세요",IF(AND(D426&lt;&gt;"",OR(LEN(D426)&lt;12,LEN(D426)&gt;13,ISERROR(--SUBSTITUTE(D426,"-","")),LEN(SUBSTITUTE(D426,"-",""))&lt;9)),"연락처를 010-0000-0000으로",IF(AND(G426&lt;&gt;"",OR(NOT(ISNUMBER(G426)),N(G426)&lt;0)),"계약 금액을 숫자로",IF(ISNA(MATCH(N426,목록_지금상태,0)),"상태를 목록에서 골라 주세요",IF(AND(OR(N426="계약",N426="공사 중",N426="완료",N426="A/S"),NOT(ISNUMBER(G426))),"계약 금액이 비었어요",IF(AND(ISNUMBER(L426),ISNUMBER(M426),M426&lt;L426),"완공이 착공보다 빨라요",IF(AND(ISNUMBER(G426),H426&gt;G426),"받은 돈이 계약보다 많아요",IF(AND(D426&lt;&gt;"",COUNTIF($D$6:$D$505,D426)&gt;1,COUNTIFS($D$6:$D$505,D426,$E$6:$E$505,E426)&gt;1),"같은 현장이 또 있어요",""))))))))))</f>
        <v/>
      </c>
      <c r="S426">
        <f>IF(A426="","",C426&amp;" "&amp;D426&amp;" "&amp;SUBSTITUTE(D426,"-","")&amp;" "&amp;E426&amp;" "&amp;F426&amp;" "&amp;P426)</f>
        <v/>
      </c>
      <c r="T426">
        <f>IF(OR(A426="",Q426&lt;&gt;"",I426="",N426="상담",N426="견적 보냄",N426="취소"),-1,IF(OR(N426="완료",N426="A/S"),1E+10,0)+N(I426)+ROW()/1E+4)</f>
        <v/>
      </c>
      <c r="U426">
        <f>IF(OR(찾기!$B$3="",A426=""),"",IF(ISNUMBER(SEARCH(TRIM(찾기!$B$3),S426)),ROW(),""))</f>
        <v/>
      </c>
    </row>
    <row r="427">
      <c r="A427" s="19">
        <f>IF(COUNTA(B427:G427,L427:P427)=0,"",ROW()-5)</f>
        <v/>
      </c>
      <c r="B427" s="20" t="n"/>
      <c r="C427" s="21" t="n"/>
      <c r="D427" s="21" t="n"/>
      <c r="E427" s="21" t="n"/>
      <c r="F427" s="21" t="n"/>
      <c r="G427" s="22" t="n"/>
      <c r="H427" s="23">
        <f>IF(A427="","",SUMIFS(입금_금액,입금_번호,A427,입금_확인,""))</f>
        <v/>
      </c>
      <c r="I427" s="24">
        <f>IF(OR(A427="",NOT(ISNUMBER(G427)),N427="취소"),"",G427-H427)</f>
        <v/>
      </c>
      <c r="J427" s="23">
        <f>IF(A427="","",SUMIFS(지출_금액,지출_번호,A427,지출_확인,""))</f>
        <v/>
      </c>
      <c r="K427" s="23">
        <f>IF(OR(A427="",NOT(ISNUMBER(G427)),J427=0),"",G427-J427)</f>
        <v/>
      </c>
      <c r="L427" s="20" t="n"/>
      <c r="M427" s="20" t="n"/>
      <c r="N427" s="21" t="n"/>
      <c r="O427" s="21" t="n"/>
      <c r="P427" s="21" t="n"/>
      <c r="Q427" s="25">
        <f>IF(A427="","",IF(AND(C427="",E427=""),"고객이나 현장을 적어 주세요",IF(NOT(ISNUMBER(B427)),"접수일을 확인하세요",IF(AND(D427&lt;&gt;"",OR(LEN(D427)&lt;12,LEN(D427)&gt;13,ISERROR(--SUBSTITUTE(D427,"-","")),LEN(SUBSTITUTE(D427,"-",""))&lt;9)),"연락처를 010-0000-0000으로",IF(AND(G427&lt;&gt;"",OR(NOT(ISNUMBER(G427)),N(G427)&lt;0)),"계약 금액을 숫자로",IF(ISNA(MATCH(N427,목록_지금상태,0)),"상태를 목록에서 골라 주세요",IF(AND(OR(N427="계약",N427="공사 중",N427="완료",N427="A/S"),NOT(ISNUMBER(G427))),"계약 금액이 비었어요",IF(AND(ISNUMBER(L427),ISNUMBER(M427),M427&lt;L427),"완공이 착공보다 빨라요",IF(AND(ISNUMBER(G427),H427&gt;G427),"받은 돈이 계약보다 많아요",IF(AND(D427&lt;&gt;"",COUNTIF($D$6:$D$505,D427)&gt;1,COUNTIFS($D$6:$D$505,D427,$E$6:$E$505,E427)&gt;1),"같은 현장이 또 있어요",""))))))))))</f>
        <v/>
      </c>
      <c r="S427">
        <f>IF(A427="","",C427&amp;" "&amp;D427&amp;" "&amp;SUBSTITUTE(D427,"-","")&amp;" "&amp;E427&amp;" "&amp;F427&amp;" "&amp;P427)</f>
        <v/>
      </c>
      <c r="T427">
        <f>IF(OR(A427="",Q427&lt;&gt;"",I427="",N427="상담",N427="견적 보냄",N427="취소"),-1,IF(OR(N427="완료",N427="A/S"),1E+10,0)+N(I427)+ROW()/1E+4)</f>
        <v/>
      </c>
      <c r="U427">
        <f>IF(OR(찾기!$B$3="",A427=""),"",IF(ISNUMBER(SEARCH(TRIM(찾기!$B$3),S427)),ROW(),""))</f>
        <v/>
      </c>
    </row>
    <row r="428">
      <c r="A428" s="19">
        <f>IF(COUNTA(B428:G428,L428:P428)=0,"",ROW()-5)</f>
        <v/>
      </c>
      <c r="B428" s="20" t="n"/>
      <c r="C428" s="21" t="n"/>
      <c r="D428" s="21" t="n"/>
      <c r="E428" s="21" t="n"/>
      <c r="F428" s="21" t="n"/>
      <c r="G428" s="22" t="n"/>
      <c r="H428" s="23">
        <f>IF(A428="","",SUMIFS(입금_금액,입금_번호,A428,입금_확인,""))</f>
        <v/>
      </c>
      <c r="I428" s="24">
        <f>IF(OR(A428="",NOT(ISNUMBER(G428)),N428="취소"),"",G428-H428)</f>
        <v/>
      </c>
      <c r="J428" s="23">
        <f>IF(A428="","",SUMIFS(지출_금액,지출_번호,A428,지출_확인,""))</f>
        <v/>
      </c>
      <c r="K428" s="23">
        <f>IF(OR(A428="",NOT(ISNUMBER(G428)),J428=0),"",G428-J428)</f>
        <v/>
      </c>
      <c r="L428" s="20" t="n"/>
      <c r="M428" s="20" t="n"/>
      <c r="N428" s="21" t="n"/>
      <c r="O428" s="21" t="n"/>
      <c r="P428" s="21" t="n"/>
      <c r="Q428" s="25">
        <f>IF(A428="","",IF(AND(C428="",E428=""),"고객이나 현장을 적어 주세요",IF(NOT(ISNUMBER(B428)),"접수일을 확인하세요",IF(AND(D428&lt;&gt;"",OR(LEN(D428)&lt;12,LEN(D428)&gt;13,ISERROR(--SUBSTITUTE(D428,"-","")),LEN(SUBSTITUTE(D428,"-",""))&lt;9)),"연락처를 010-0000-0000으로",IF(AND(G428&lt;&gt;"",OR(NOT(ISNUMBER(G428)),N(G428)&lt;0)),"계약 금액을 숫자로",IF(ISNA(MATCH(N428,목록_지금상태,0)),"상태를 목록에서 골라 주세요",IF(AND(OR(N428="계약",N428="공사 중",N428="완료",N428="A/S"),NOT(ISNUMBER(G428))),"계약 금액이 비었어요",IF(AND(ISNUMBER(L428),ISNUMBER(M428),M428&lt;L428),"완공이 착공보다 빨라요",IF(AND(ISNUMBER(G428),H428&gt;G428),"받은 돈이 계약보다 많아요",IF(AND(D428&lt;&gt;"",COUNTIF($D$6:$D$505,D428)&gt;1,COUNTIFS($D$6:$D$505,D428,$E$6:$E$505,E428)&gt;1),"같은 현장이 또 있어요",""))))))))))</f>
        <v/>
      </c>
      <c r="S428">
        <f>IF(A428="","",C428&amp;" "&amp;D428&amp;" "&amp;SUBSTITUTE(D428,"-","")&amp;" "&amp;E428&amp;" "&amp;F428&amp;" "&amp;P428)</f>
        <v/>
      </c>
      <c r="T428">
        <f>IF(OR(A428="",Q428&lt;&gt;"",I428="",N428="상담",N428="견적 보냄",N428="취소"),-1,IF(OR(N428="완료",N428="A/S"),1E+10,0)+N(I428)+ROW()/1E+4)</f>
        <v/>
      </c>
      <c r="U428">
        <f>IF(OR(찾기!$B$3="",A428=""),"",IF(ISNUMBER(SEARCH(TRIM(찾기!$B$3),S428)),ROW(),""))</f>
        <v/>
      </c>
    </row>
    <row r="429">
      <c r="A429" s="19">
        <f>IF(COUNTA(B429:G429,L429:P429)=0,"",ROW()-5)</f>
        <v/>
      </c>
      <c r="B429" s="20" t="n"/>
      <c r="C429" s="21" t="n"/>
      <c r="D429" s="21" t="n"/>
      <c r="E429" s="21" t="n"/>
      <c r="F429" s="21" t="n"/>
      <c r="G429" s="22" t="n"/>
      <c r="H429" s="23">
        <f>IF(A429="","",SUMIFS(입금_금액,입금_번호,A429,입금_확인,""))</f>
        <v/>
      </c>
      <c r="I429" s="24">
        <f>IF(OR(A429="",NOT(ISNUMBER(G429)),N429="취소"),"",G429-H429)</f>
        <v/>
      </c>
      <c r="J429" s="23">
        <f>IF(A429="","",SUMIFS(지출_금액,지출_번호,A429,지출_확인,""))</f>
        <v/>
      </c>
      <c r="K429" s="23">
        <f>IF(OR(A429="",NOT(ISNUMBER(G429)),J429=0),"",G429-J429)</f>
        <v/>
      </c>
      <c r="L429" s="20" t="n"/>
      <c r="M429" s="20" t="n"/>
      <c r="N429" s="21" t="n"/>
      <c r="O429" s="21" t="n"/>
      <c r="P429" s="21" t="n"/>
      <c r="Q429" s="25">
        <f>IF(A429="","",IF(AND(C429="",E429=""),"고객이나 현장을 적어 주세요",IF(NOT(ISNUMBER(B429)),"접수일을 확인하세요",IF(AND(D429&lt;&gt;"",OR(LEN(D429)&lt;12,LEN(D429)&gt;13,ISERROR(--SUBSTITUTE(D429,"-","")),LEN(SUBSTITUTE(D429,"-",""))&lt;9)),"연락처를 010-0000-0000으로",IF(AND(G429&lt;&gt;"",OR(NOT(ISNUMBER(G429)),N(G429)&lt;0)),"계약 금액을 숫자로",IF(ISNA(MATCH(N429,목록_지금상태,0)),"상태를 목록에서 골라 주세요",IF(AND(OR(N429="계약",N429="공사 중",N429="완료",N429="A/S"),NOT(ISNUMBER(G429))),"계약 금액이 비었어요",IF(AND(ISNUMBER(L429),ISNUMBER(M429),M429&lt;L429),"완공이 착공보다 빨라요",IF(AND(ISNUMBER(G429),H429&gt;G429),"받은 돈이 계약보다 많아요",IF(AND(D429&lt;&gt;"",COUNTIF($D$6:$D$505,D429)&gt;1,COUNTIFS($D$6:$D$505,D429,$E$6:$E$505,E429)&gt;1),"같은 현장이 또 있어요",""))))))))))</f>
        <v/>
      </c>
      <c r="S429">
        <f>IF(A429="","",C429&amp;" "&amp;D429&amp;" "&amp;SUBSTITUTE(D429,"-","")&amp;" "&amp;E429&amp;" "&amp;F429&amp;" "&amp;P429)</f>
        <v/>
      </c>
      <c r="T429">
        <f>IF(OR(A429="",Q429&lt;&gt;"",I429="",N429="상담",N429="견적 보냄",N429="취소"),-1,IF(OR(N429="완료",N429="A/S"),1E+10,0)+N(I429)+ROW()/1E+4)</f>
        <v/>
      </c>
      <c r="U429">
        <f>IF(OR(찾기!$B$3="",A429=""),"",IF(ISNUMBER(SEARCH(TRIM(찾기!$B$3),S429)),ROW(),""))</f>
        <v/>
      </c>
    </row>
    <row r="430">
      <c r="A430" s="19">
        <f>IF(COUNTA(B430:G430,L430:P430)=0,"",ROW()-5)</f>
        <v/>
      </c>
      <c r="B430" s="20" t="n"/>
      <c r="C430" s="21" t="n"/>
      <c r="D430" s="21" t="n"/>
      <c r="E430" s="21" t="n"/>
      <c r="F430" s="21" t="n"/>
      <c r="G430" s="22" t="n"/>
      <c r="H430" s="23">
        <f>IF(A430="","",SUMIFS(입금_금액,입금_번호,A430,입금_확인,""))</f>
        <v/>
      </c>
      <c r="I430" s="24">
        <f>IF(OR(A430="",NOT(ISNUMBER(G430)),N430="취소"),"",G430-H430)</f>
        <v/>
      </c>
      <c r="J430" s="23">
        <f>IF(A430="","",SUMIFS(지출_금액,지출_번호,A430,지출_확인,""))</f>
        <v/>
      </c>
      <c r="K430" s="23">
        <f>IF(OR(A430="",NOT(ISNUMBER(G430)),J430=0),"",G430-J430)</f>
        <v/>
      </c>
      <c r="L430" s="20" t="n"/>
      <c r="M430" s="20" t="n"/>
      <c r="N430" s="21" t="n"/>
      <c r="O430" s="21" t="n"/>
      <c r="P430" s="21" t="n"/>
      <c r="Q430" s="25">
        <f>IF(A430="","",IF(AND(C430="",E430=""),"고객이나 현장을 적어 주세요",IF(NOT(ISNUMBER(B430)),"접수일을 확인하세요",IF(AND(D430&lt;&gt;"",OR(LEN(D430)&lt;12,LEN(D430)&gt;13,ISERROR(--SUBSTITUTE(D430,"-","")),LEN(SUBSTITUTE(D430,"-",""))&lt;9)),"연락처를 010-0000-0000으로",IF(AND(G430&lt;&gt;"",OR(NOT(ISNUMBER(G430)),N(G430)&lt;0)),"계약 금액을 숫자로",IF(ISNA(MATCH(N430,목록_지금상태,0)),"상태를 목록에서 골라 주세요",IF(AND(OR(N430="계약",N430="공사 중",N430="완료",N430="A/S"),NOT(ISNUMBER(G430))),"계약 금액이 비었어요",IF(AND(ISNUMBER(L430),ISNUMBER(M430),M430&lt;L430),"완공이 착공보다 빨라요",IF(AND(ISNUMBER(G430),H430&gt;G430),"받은 돈이 계약보다 많아요",IF(AND(D430&lt;&gt;"",COUNTIF($D$6:$D$505,D430)&gt;1,COUNTIFS($D$6:$D$505,D430,$E$6:$E$505,E430)&gt;1),"같은 현장이 또 있어요",""))))))))))</f>
        <v/>
      </c>
      <c r="S430">
        <f>IF(A430="","",C430&amp;" "&amp;D430&amp;" "&amp;SUBSTITUTE(D430,"-","")&amp;" "&amp;E430&amp;" "&amp;F430&amp;" "&amp;P430)</f>
        <v/>
      </c>
      <c r="T430">
        <f>IF(OR(A430="",Q430&lt;&gt;"",I430="",N430="상담",N430="견적 보냄",N430="취소"),-1,IF(OR(N430="완료",N430="A/S"),1E+10,0)+N(I430)+ROW()/1E+4)</f>
        <v/>
      </c>
      <c r="U430">
        <f>IF(OR(찾기!$B$3="",A430=""),"",IF(ISNUMBER(SEARCH(TRIM(찾기!$B$3),S430)),ROW(),""))</f>
        <v/>
      </c>
    </row>
    <row r="431">
      <c r="A431" s="19">
        <f>IF(COUNTA(B431:G431,L431:P431)=0,"",ROW()-5)</f>
        <v/>
      </c>
      <c r="B431" s="20" t="n"/>
      <c r="C431" s="21" t="n"/>
      <c r="D431" s="21" t="n"/>
      <c r="E431" s="21" t="n"/>
      <c r="F431" s="21" t="n"/>
      <c r="G431" s="22" t="n"/>
      <c r="H431" s="23">
        <f>IF(A431="","",SUMIFS(입금_금액,입금_번호,A431,입금_확인,""))</f>
        <v/>
      </c>
      <c r="I431" s="24">
        <f>IF(OR(A431="",NOT(ISNUMBER(G431)),N431="취소"),"",G431-H431)</f>
        <v/>
      </c>
      <c r="J431" s="23">
        <f>IF(A431="","",SUMIFS(지출_금액,지출_번호,A431,지출_확인,""))</f>
        <v/>
      </c>
      <c r="K431" s="23">
        <f>IF(OR(A431="",NOT(ISNUMBER(G431)),J431=0),"",G431-J431)</f>
        <v/>
      </c>
      <c r="L431" s="20" t="n"/>
      <c r="M431" s="20" t="n"/>
      <c r="N431" s="21" t="n"/>
      <c r="O431" s="21" t="n"/>
      <c r="P431" s="21" t="n"/>
      <c r="Q431" s="25">
        <f>IF(A431="","",IF(AND(C431="",E431=""),"고객이나 현장을 적어 주세요",IF(NOT(ISNUMBER(B431)),"접수일을 확인하세요",IF(AND(D431&lt;&gt;"",OR(LEN(D431)&lt;12,LEN(D431)&gt;13,ISERROR(--SUBSTITUTE(D431,"-","")),LEN(SUBSTITUTE(D431,"-",""))&lt;9)),"연락처를 010-0000-0000으로",IF(AND(G431&lt;&gt;"",OR(NOT(ISNUMBER(G431)),N(G431)&lt;0)),"계약 금액을 숫자로",IF(ISNA(MATCH(N431,목록_지금상태,0)),"상태를 목록에서 골라 주세요",IF(AND(OR(N431="계약",N431="공사 중",N431="완료",N431="A/S"),NOT(ISNUMBER(G431))),"계약 금액이 비었어요",IF(AND(ISNUMBER(L431),ISNUMBER(M431),M431&lt;L431),"완공이 착공보다 빨라요",IF(AND(ISNUMBER(G431),H431&gt;G431),"받은 돈이 계약보다 많아요",IF(AND(D431&lt;&gt;"",COUNTIF($D$6:$D$505,D431)&gt;1,COUNTIFS($D$6:$D$505,D431,$E$6:$E$505,E431)&gt;1),"같은 현장이 또 있어요",""))))))))))</f>
        <v/>
      </c>
      <c r="S431">
        <f>IF(A431="","",C431&amp;" "&amp;D431&amp;" "&amp;SUBSTITUTE(D431,"-","")&amp;" "&amp;E431&amp;" "&amp;F431&amp;" "&amp;P431)</f>
        <v/>
      </c>
      <c r="T431">
        <f>IF(OR(A431="",Q431&lt;&gt;"",I431="",N431="상담",N431="견적 보냄",N431="취소"),-1,IF(OR(N431="완료",N431="A/S"),1E+10,0)+N(I431)+ROW()/1E+4)</f>
        <v/>
      </c>
      <c r="U431">
        <f>IF(OR(찾기!$B$3="",A431=""),"",IF(ISNUMBER(SEARCH(TRIM(찾기!$B$3),S431)),ROW(),""))</f>
        <v/>
      </c>
    </row>
    <row r="432">
      <c r="A432" s="19">
        <f>IF(COUNTA(B432:G432,L432:P432)=0,"",ROW()-5)</f>
        <v/>
      </c>
      <c r="B432" s="20" t="n"/>
      <c r="C432" s="21" t="n"/>
      <c r="D432" s="21" t="n"/>
      <c r="E432" s="21" t="n"/>
      <c r="F432" s="21" t="n"/>
      <c r="G432" s="22" t="n"/>
      <c r="H432" s="23">
        <f>IF(A432="","",SUMIFS(입금_금액,입금_번호,A432,입금_확인,""))</f>
        <v/>
      </c>
      <c r="I432" s="24">
        <f>IF(OR(A432="",NOT(ISNUMBER(G432)),N432="취소"),"",G432-H432)</f>
        <v/>
      </c>
      <c r="J432" s="23">
        <f>IF(A432="","",SUMIFS(지출_금액,지출_번호,A432,지출_확인,""))</f>
        <v/>
      </c>
      <c r="K432" s="23">
        <f>IF(OR(A432="",NOT(ISNUMBER(G432)),J432=0),"",G432-J432)</f>
        <v/>
      </c>
      <c r="L432" s="20" t="n"/>
      <c r="M432" s="20" t="n"/>
      <c r="N432" s="21" t="n"/>
      <c r="O432" s="21" t="n"/>
      <c r="P432" s="21" t="n"/>
      <c r="Q432" s="25">
        <f>IF(A432="","",IF(AND(C432="",E432=""),"고객이나 현장을 적어 주세요",IF(NOT(ISNUMBER(B432)),"접수일을 확인하세요",IF(AND(D432&lt;&gt;"",OR(LEN(D432)&lt;12,LEN(D432)&gt;13,ISERROR(--SUBSTITUTE(D432,"-","")),LEN(SUBSTITUTE(D432,"-",""))&lt;9)),"연락처를 010-0000-0000으로",IF(AND(G432&lt;&gt;"",OR(NOT(ISNUMBER(G432)),N(G432)&lt;0)),"계약 금액을 숫자로",IF(ISNA(MATCH(N432,목록_지금상태,0)),"상태를 목록에서 골라 주세요",IF(AND(OR(N432="계약",N432="공사 중",N432="완료",N432="A/S"),NOT(ISNUMBER(G432))),"계약 금액이 비었어요",IF(AND(ISNUMBER(L432),ISNUMBER(M432),M432&lt;L432),"완공이 착공보다 빨라요",IF(AND(ISNUMBER(G432),H432&gt;G432),"받은 돈이 계약보다 많아요",IF(AND(D432&lt;&gt;"",COUNTIF($D$6:$D$505,D432)&gt;1,COUNTIFS($D$6:$D$505,D432,$E$6:$E$505,E432)&gt;1),"같은 현장이 또 있어요",""))))))))))</f>
        <v/>
      </c>
      <c r="S432">
        <f>IF(A432="","",C432&amp;" "&amp;D432&amp;" "&amp;SUBSTITUTE(D432,"-","")&amp;" "&amp;E432&amp;" "&amp;F432&amp;" "&amp;P432)</f>
        <v/>
      </c>
      <c r="T432">
        <f>IF(OR(A432="",Q432&lt;&gt;"",I432="",N432="상담",N432="견적 보냄",N432="취소"),-1,IF(OR(N432="완료",N432="A/S"),1E+10,0)+N(I432)+ROW()/1E+4)</f>
        <v/>
      </c>
      <c r="U432">
        <f>IF(OR(찾기!$B$3="",A432=""),"",IF(ISNUMBER(SEARCH(TRIM(찾기!$B$3),S432)),ROW(),""))</f>
        <v/>
      </c>
    </row>
    <row r="433">
      <c r="A433" s="19">
        <f>IF(COUNTA(B433:G433,L433:P433)=0,"",ROW()-5)</f>
        <v/>
      </c>
      <c r="B433" s="20" t="n"/>
      <c r="C433" s="21" t="n"/>
      <c r="D433" s="21" t="n"/>
      <c r="E433" s="21" t="n"/>
      <c r="F433" s="21" t="n"/>
      <c r="G433" s="22" t="n"/>
      <c r="H433" s="23">
        <f>IF(A433="","",SUMIFS(입금_금액,입금_번호,A433,입금_확인,""))</f>
        <v/>
      </c>
      <c r="I433" s="24">
        <f>IF(OR(A433="",NOT(ISNUMBER(G433)),N433="취소"),"",G433-H433)</f>
        <v/>
      </c>
      <c r="J433" s="23">
        <f>IF(A433="","",SUMIFS(지출_금액,지출_번호,A433,지출_확인,""))</f>
        <v/>
      </c>
      <c r="K433" s="23">
        <f>IF(OR(A433="",NOT(ISNUMBER(G433)),J433=0),"",G433-J433)</f>
        <v/>
      </c>
      <c r="L433" s="20" t="n"/>
      <c r="M433" s="20" t="n"/>
      <c r="N433" s="21" t="n"/>
      <c r="O433" s="21" t="n"/>
      <c r="P433" s="21" t="n"/>
      <c r="Q433" s="25">
        <f>IF(A433="","",IF(AND(C433="",E433=""),"고객이나 현장을 적어 주세요",IF(NOT(ISNUMBER(B433)),"접수일을 확인하세요",IF(AND(D433&lt;&gt;"",OR(LEN(D433)&lt;12,LEN(D433)&gt;13,ISERROR(--SUBSTITUTE(D433,"-","")),LEN(SUBSTITUTE(D433,"-",""))&lt;9)),"연락처를 010-0000-0000으로",IF(AND(G433&lt;&gt;"",OR(NOT(ISNUMBER(G433)),N(G433)&lt;0)),"계약 금액을 숫자로",IF(ISNA(MATCH(N433,목록_지금상태,0)),"상태를 목록에서 골라 주세요",IF(AND(OR(N433="계약",N433="공사 중",N433="완료",N433="A/S"),NOT(ISNUMBER(G433))),"계약 금액이 비었어요",IF(AND(ISNUMBER(L433),ISNUMBER(M433),M433&lt;L433),"완공이 착공보다 빨라요",IF(AND(ISNUMBER(G433),H433&gt;G433),"받은 돈이 계약보다 많아요",IF(AND(D433&lt;&gt;"",COUNTIF($D$6:$D$505,D433)&gt;1,COUNTIFS($D$6:$D$505,D433,$E$6:$E$505,E433)&gt;1),"같은 현장이 또 있어요",""))))))))))</f>
        <v/>
      </c>
      <c r="S433">
        <f>IF(A433="","",C433&amp;" "&amp;D433&amp;" "&amp;SUBSTITUTE(D433,"-","")&amp;" "&amp;E433&amp;" "&amp;F433&amp;" "&amp;P433)</f>
        <v/>
      </c>
      <c r="T433">
        <f>IF(OR(A433="",Q433&lt;&gt;"",I433="",N433="상담",N433="견적 보냄",N433="취소"),-1,IF(OR(N433="완료",N433="A/S"),1E+10,0)+N(I433)+ROW()/1E+4)</f>
        <v/>
      </c>
      <c r="U433">
        <f>IF(OR(찾기!$B$3="",A433=""),"",IF(ISNUMBER(SEARCH(TRIM(찾기!$B$3),S433)),ROW(),""))</f>
        <v/>
      </c>
    </row>
    <row r="434">
      <c r="A434" s="19">
        <f>IF(COUNTA(B434:G434,L434:P434)=0,"",ROW()-5)</f>
        <v/>
      </c>
      <c r="B434" s="20" t="n"/>
      <c r="C434" s="21" t="n"/>
      <c r="D434" s="21" t="n"/>
      <c r="E434" s="21" t="n"/>
      <c r="F434" s="21" t="n"/>
      <c r="G434" s="22" t="n"/>
      <c r="H434" s="23">
        <f>IF(A434="","",SUMIFS(입금_금액,입금_번호,A434,입금_확인,""))</f>
        <v/>
      </c>
      <c r="I434" s="24">
        <f>IF(OR(A434="",NOT(ISNUMBER(G434)),N434="취소"),"",G434-H434)</f>
        <v/>
      </c>
      <c r="J434" s="23">
        <f>IF(A434="","",SUMIFS(지출_금액,지출_번호,A434,지출_확인,""))</f>
        <v/>
      </c>
      <c r="K434" s="23">
        <f>IF(OR(A434="",NOT(ISNUMBER(G434)),J434=0),"",G434-J434)</f>
        <v/>
      </c>
      <c r="L434" s="20" t="n"/>
      <c r="M434" s="20" t="n"/>
      <c r="N434" s="21" t="n"/>
      <c r="O434" s="21" t="n"/>
      <c r="P434" s="21" t="n"/>
      <c r="Q434" s="25">
        <f>IF(A434="","",IF(AND(C434="",E434=""),"고객이나 현장을 적어 주세요",IF(NOT(ISNUMBER(B434)),"접수일을 확인하세요",IF(AND(D434&lt;&gt;"",OR(LEN(D434)&lt;12,LEN(D434)&gt;13,ISERROR(--SUBSTITUTE(D434,"-","")),LEN(SUBSTITUTE(D434,"-",""))&lt;9)),"연락처를 010-0000-0000으로",IF(AND(G434&lt;&gt;"",OR(NOT(ISNUMBER(G434)),N(G434)&lt;0)),"계약 금액을 숫자로",IF(ISNA(MATCH(N434,목록_지금상태,0)),"상태를 목록에서 골라 주세요",IF(AND(OR(N434="계약",N434="공사 중",N434="완료",N434="A/S"),NOT(ISNUMBER(G434))),"계약 금액이 비었어요",IF(AND(ISNUMBER(L434),ISNUMBER(M434),M434&lt;L434),"완공이 착공보다 빨라요",IF(AND(ISNUMBER(G434),H434&gt;G434),"받은 돈이 계약보다 많아요",IF(AND(D434&lt;&gt;"",COUNTIF($D$6:$D$505,D434)&gt;1,COUNTIFS($D$6:$D$505,D434,$E$6:$E$505,E434)&gt;1),"같은 현장이 또 있어요",""))))))))))</f>
        <v/>
      </c>
      <c r="S434">
        <f>IF(A434="","",C434&amp;" "&amp;D434&amp;" "&amp;SUBSTITUTE(D434,"-","")&amp;" "&amp;E434&amp;" "&amp;F434&amp;" "&amp;P434)</f>
        <v/>
      </c>
      <c r="T434">
        <f>IF(OR(A434="",Q434&lt;&gt;"",I434="",N434="상담",N434="견적 보냄",N434="취소"),-1,IF(OR(N434="완료",N434="A/S"),1E+10,0)+N(I434)+ROW()/1E+4)</f>
        <v/>
      </c>
      <c r="U434">
        <f>IF(OR(찾기!$B$3="",A434=""),"",IF(ISNUMBER(SEARCH(TRIM(찾기!$B$3),S434)),ROW(),""))</f>
        <v/>
      </c>
    </row>
    <row r="435">
      <c r="A435" s="19">
        <f>IF(COUNTA(B435:G435,L435:P435)=0,"",ROW()-5)</f>
        <v/>
      </c>
      <c r="B435" s="20" t="n"/>
      <c r="C435" s="21" t="n"/>
      <c r="D435" s="21" t="n"/>
      <c r="E435" s="21" t="n"/>
      <c r="F435" s="21" t="n"/>
      <c r="G435" s="22" t="n"/>
      <c r="H435" s="23">
        <f>IF(A435="","",SUMIFS(입금_금액,입금_번호,A435,입금_확인,""))</f>
        <v/>
      </c>
      <c r="I435" s="24">
        <f>IF(OR(A435="",NOT(ISNUMBER(G435)),N435="취소"),"",G435-H435)</f>
        <v/>
      </c>
      <c r="J435" s="23">
        <f>IF(A435="","",SUMIFS(지출_금액,지출_번호,A435,지출_확인,""))</f>
        <v/>
      </c>
      <c r="K435" s="23">
        <f>IF(OR(A435="",NOT(ISNUMBER(G435)),J435=0),"",G435-J435)</f>
        <v/>
      </c>
      <c r="L435" s="20" t="n"/>
      <c r="M435" s="20" t="n"/>
      <c r="N435" s="21" t="n"/>
      <c r="O435" s="21" t="n"/>
      <c r="P435" s="21" t="n"/>
      <c r="Q435" s="25">
        <f>IF(A435="","",IF(AND(C435="",E435=""),"고객이나 현장을 적어 주세요",IF(NOT(ISNUMBER(B435)),"접수일을 확인하세요",IF(AND(D435&lt;&gt;"",OR(LEN(D435)&lt;12,LEN(D435)&gt;13,ISERROR(--SUBSTITUTE(D435,"-","")),LEN(SUBSTITUTE(D435,"-",""))&lt;9)),"연락처를 010-0000-0000으로",IF(AND(G435&lt;&gt;"",OR(NOT(ISNUMBER(G435)),N(G435)&lt;0)),"계약 금액을 숫자로",IF(ISNA(MATCH(N435,목록_지금상태,0)),"상태를 목록에서 골라 주세요",IF(AND(OR(N435="계약",N435="공사 중",N435="완료",N435="A/S"),NOT(ISNUMBER(G435))),"계약 금액이 비었어요",IF(AND(ISNUMBER(L435),ISNUMBER(M435),M435&lt;L435),"완공이 착공보다 빨라요",IF(AND(ISNUMBER(G435),H435&gt;G435),"받은 돈이 계약보다 많아요",IF(AND(D435&lt;&gt;"",COUNTIF($D$6:$D$505,D435)&gt;1,COUNTIFS($D$6:$D$505,D435,$E$6:$E$505,E435)&gt;1),"같은 현장이 또 있어요",""))))))))))</f>
        <v/>
      </c>
      <c r="S435">
        <f>IF(A435="","",C435&amp;" "&amp;D435&amp;" "&amp;SUBSTITUTE(D435,"-","")&amp;" "&amp;E435&amp;" "&amp;F435&amp;" "&amp;P435)</f>
        <v/>
      </c>
      <c r="T435">
        <f>IF(OR(A435="",Q435&lt;&gt;"",I435="",N435="상담",N435="견적 보냄",N435="취소"),-1,IF(OR(N435="완료",N435="A/S"),1E+10,0)+N(I435)+ROW()/1E+4)</f>
        <v/>
      </c>
      <c r="U435">
        <f>IF(OR(찾기!$B$3="",A435=""),"",IF(ISNUMBER(SEARCH(TRIM(찾기!$B$3),S435)),ROW(),""))</f>
        <v/>
      </c>
    </row>
    <row r="436">
      <c r="A436" s="19">
        <f>IF(COUNTA(B436:G436,L436:P436)=0,"",ROW()-5)</f>
        <v/>
      </c>
      <c r="B436" s="20" t="n"/>
      <c r="C436" s="21" t="n"/>
      <c r="D436" s="21" t="n"/>
      <c r="E436" s="21" t="n"/>
      <c r="F436" s="21" t="n"/>
      <c r="G436" s="22" t="n"/>
      <c r="H436" s="23">
        <f>IF(A436="","",SUMIFS(입금_금액,입금_번호,A436,입금_확인,""))</f>
        <v/>
      </c>
      <c r="I436" s="24">
        <f>IF(OR(A436="",NOT(ISNUMBER(G436)),N436="취소"),"",G436-H436)</f>
        <v/>
      </c>
      <c r="J436" s="23">
        <f>IF(A436="","",SUMIFS(지출_금액,지출_번호,A436,지출_확인,""))</f>
        <v/>
      </c>
      <c r="K436" s="23">
        <f>IF(OR(A436="",NOT(ISNUMBER(G436)),J436=0),"",G436-J436)</f>
        <v/>
      </c>
      <c r="L436" s="20" t="n"/>
      <c r="M436" s="20" t="n"/>
      <c r="N436" s="21" t="n"/>
      <c r="O436" s="21" t="n"/>
      <c r="P436" s="21" t="n"/>
      <c r="Q436" s="25">
        <f>IF(A436="","",IF(AND(C436="",E436=""),"고객이나 현장을 적어 주세요",IF(NOT(ISNUMBER(B436)),"접수일을 확인하세요",IF(AND(D436&lt;&gt;"",OR(LEN(D436)&lt;12,LEN(D436)&gt;13,ISERROR(--SUBSTITUTE(D436,"-","")),LEN(SUBSTITUTE(D436,"-",""))&lt;9)),"연락처를 010-0000-0000으로",IF(AND(G436&lt;&gt;"",OR(NOT(ISNUMBER(G436)),N(G436)&lt;0)),"계약 금액을 숫자로",IF(ISNA(MATCH(N436,목록_지금상태,0)),"상태를 목록에서 골라 주세요",IF(AND(OR(N436="계약",N436="공사 중",N436="완료",N436="A/S"),NOT(ISNUMBER(G436))),"계약 금액이 비었어요",IF(AND(ISNUMBER(L436),ISNUMBER(M436),M436&lt;L436),"완공이 착공보다 빨라요",IF(AND(ISNUMBER(G436),H436&gt;G436),"받은 돈이 계약보다 많아요",IF(AND(D436&lt;&gt;"",COUNTIF($D$6:$D$505,D436)&gt;1,COUNTIFS($D$6:$D$505,D436,$E$6:$E$505,E436)&gt;1),"같은 현장이 또 있어요",""))))))))))</f>
        <v/>
      </c>
      <c r="S436">
        <f>IF(A436="","",C436&amp;" "&amp;D436&amp;" "&amp;SUBSTITUTE(D436,"-","")&amp;" "&amp;E436&amp;" "&amp;F436&amp;" "&amp;P436)</f>
        <v/>
      </c>
      <c r="T436">
        <f>IF(OR(A436="",Q436&lt;&gt;"",I436="",N436="상담",N436="견적 보냄",N436="취소"),-1,IF(OR(N436="완료",N436="A/S"),1E+10,0)+N(I436)+ROW()/1E+4)</f>
        <v/>
      </c>
      <c r="U436">
        <f>IF(OR(찾기!$B$3="",A436=""),"",IF(ISNUMBER(SEARCH(TRIM(찾기!$B$3),S436)),ROW(),""))</f>
        <v/>
      </c>
    </row>
    <row r="437">
      <c r="A437" s="19">
        <f>IF(COUNTA(B437:G437,L437:P437)=0,"",ROW()-5)</f>
        <v/>
      </c>
      <c r="B437" s="20" t="n"/>
      <c r="C437" s="21" t="n"/>
      <c r="D437" s="21" t="n"/>
      <c r="E437" s="21" t="n"/>
      <c r="F437" s="21" t="n"/>
      <c r="G437" s="22" t="n"/>
      <c r="H437" s="23">
        <f>IF(A437="","",SUMIFS(입금_금액,입금_번호,A437,입금_확인,""))</f>
        <v/>
      </c>
      <c r="I437" s="24">
        <f>IF(OR(A437="",NOT(ISNUMBER(G437)),N437="취소"),"",G437-H437)</f>
        <v/>
      </c>
      <c r="J437" s="23">
        <f>IF(A437="","",SUMIFS(지출_금액,지출_번호,A437,지출_확인,""))</f>
        <v/>
      </c>
      <c r="K437" s="23">
        <f>IF(OR(A437="",NOT(ISNUMBER(G437)),J437=0),"",G437-J437)</f>
        <v/>
      </c>
      <c r="L437" s="20" t="n"/>
      <c r="M437" s="20" t="n"/>
      <c r="N437" s="21" t="n"/>
      <c r="O437" s="21" t="n"/>
      <c r="P437" s="21" t="n"/>
      <c r="Q437" s="25">
        <f>IF(A437="","",IF(AND(C437="",E437=""),"고객이나 현장을 적어 주세요",IF(NOT(ISNUMBER(B437)),"접수일을 확인하세요",IF(AND(D437&lt;&gt;"",OR(LEN(D437)&lt;12,LEN(D437)&gt;13,ISERROR(--SUBSTITUTE(D437,"-","")),LEN(SUBSTITUTE(D437,"-",""))&lt;9)),"연락처를 010-0000-0000으로",IF(AND(G437&lt;&gt;"",OR(NOT(ISNUMBER(G437)),N(G437)&lt;0)),"계약 금액을 숫자로",IF(ISNA(MATCH(N437,목록_지금상태,0)),"상태를 목록에서 골라 주세요",IF(AND(OR(N437="계약",N437="공사 중",N437="완료",N437="A/S"),NOT(ISNUMBER(G437))),"계약 금액이 비었어요",IF(AND(ISNUMBER(L437),ISNUMBER(M437),M437&lt;L437),"완공이 착공보다 빨라요",IF(AND(ISNUMBER(G437),H437&gt;G437),"받은 돈이 계약보다 많아요",IF(AND(D437&lt;&gt;"",COUNTIF($D$6:$D$505,D437)&gt;1,COUNTIFS($D$6:$D$505,D437,$E$6:$E$505,E437)&gt;1),"같은 현장이 또 있어요",""))))))))))</f>
        <v/>
      </c>
      <c r="S437">
        <f>IF(A437="","",C437&amp;" "&amp;D437&amp;" "&amp;SUBSTITUTE(D437,"-","")&amp;" "&amp;E437&amp;" "&amp;F437&amp;" "&amp;P437)</f>
        <v/>
      </c>
      <c r="T437">
        <f>IF(OR(A437="",Q437&lt;&gt;"",I437="",N437="상담",N437="견적 보냄",N437="취소"),-1,IF(OR(N437="완료",N437="A/S"),1E+10,0)+N(I437)+ROW()/1E+4)</f>
        <v/>
      </c>
      <c r="U437">
        <f>IF(OR(찾기!$B$3="",A437=""),"",IF(ISNUMBER(SEARCH(TRIM(찾기!$B$3),S437)),ROW(),""))</f>
        <v/>
      </c>
    </row>
    <row r="438">
      <c r="A438" s="19">
        <f>IF(COUNTA(B438:G438,L438:P438)=0,"",ROW()-5)</f>
        <v/>
      </c>
      <c r="B438" s="20" t="n"/>
      <c r="C438" s="21" t="n"/>
      <c r="D438" s="21" t="n"/>
      <c r="E438" s="21" t="n"/>
      <c r="F438" s="21" t="n"/>
      <c r="G438" s="22" t="n"/>
      <c r="H438" s="23">
        <f>IF(A438="","",SUMIFS(입금_금액,입금_번호,A438,입금_확인,""))</f>
        <v/>
      </c>
      <c r="I438" s="24">
        <f>IF(OR(A438="",NOT(ISNUMBER(G438)),N438="취소"),"",G438-H438)</f>
        <v/>
      </c>
      <c r="J438" s="23">
        <f>IF(A438="","",SUMIFS(지출_금액,지출_번호,A438,지출_확인,""))</f>
        <v/>
      </c>
      <c r="K438" s="23">
        <f>IF(OR(A438="",NOT(ISNUMBER(G438)),J438=0),"",G438-J438)</f>
        <v/>
      </c>
      <c r="L438" s="20" t="n"/>
      <c r="M438" s="20" t="n"/>
      <c r="N438" s="21" t="n"/>
      <c r="O438" s="21" t="n"/>
      <c r="P438" s="21" t="n"/>
      <c r="Q438" s="25">
        <f>IF(A438="","",IF(AND(C438="",E438=""),"고객이나 현장을 적어 주세요",IF(NOT(ISNUMBER(B438)),"접수일을 확인하세요",IF(AND(D438&lt;&gt;"",OR(LEN(D438)&lt;12,LEN(D438)&gt;13,ISERROR(--SUBSTITUTE(D438,"-","")),LEN(SUBSTITUTE(D438,"-",""))&lt;9)),"연락처를 010-0000-0000으로",IF(AND(G438&lt;&gt;"",OR(NOT(ISNUMBER(G438)),N(G438)&lt;0)),"계약 금액을 숫자로",IF(ISNA(MATCH(N438,목록_지금상태,0)),"상태를 목록에서 골라 주세요",IF(AND(OR(N438="계약",N438="공사 중",N438="완료",N438="A/S"),NOT(ISNUMBER(G438))),"계약 금액이 비었어요",IF(AND(ISNUMBER(L438),ISNUMBER(M438),M438&lt;L438),"완공이 착공보다 빨라요",IF(AND(ISNUMBER(G438),H438&gt;G438),"받은 돈이 계약보다 많아요",IF(AND(D438&lt;&gt;"",COUNTIF($D$6:$D$505,D438)&gt;1,COUNTIFS($D$6:$D$505,D438,$E$6:$E$505,E438)&gt;1),"같은 현장이 또 있어요",""))))))))))</f>
        <v/>
      </c>
      <c r="S438">
        <f>IF(A438="","",C438&amp;" "&amp;D438&amp;" "&amp;SUBSTITUTE(D438,"-","")&amp;" "&amp;E438&amp;" "&amp;F438&amp;" "&amp;P438)</f>
        <v/>
      </c>
      <c r="T438">
        <f>IF(OR(A438="",Q438&lt;&gt;"",I438="",N438="상담",N438="견적 보냄",N438="취소"),-1,IF(OR(N438="완료",N438="A/S"),1E+10,0)+N(I438)+ROW()/1E+4)</f>
        <v/>
      </c>
      <c r="U438">
        <f>IF(OR(찾기!$B$3="",A438=""),"",IF(ISNUMBER(SEARCH(TRIM(찾기!$B$3),S438)),ROW(),""))</f>
        <v/>
      </c>
    </row>
    <row r="439">
      <c r="A439" s="19">
        <f>IF(COUNTA(B439:G439,L439:P439)=0,"",ROW()-5)</f>
        <v/>
      </c>
      <c r="B439" s="20" t="n"/>
      <c r="C439" s="21" t="n"/>
      <c r="D439" s="21" t="n"/>
      <c r="E439" s="21" t="n"/>
      <c r="F439" s="21" t="n"/>
      <c r="G439" s="22" t="n"/>
      <c r="H439" s="23">
        <f>IF(A439="","",SUMIFS(입금_금액,입금_번호,A439,입금_확인,""))</f>
        <v/>
      </c>
      <c r="I439" s="24">
        <f>IF(OR(A439="",NOT(ISNUMBER(G439)),N439="취소"),"",G439-H439)</f>
        <v/>
      </c>
      <c r="J439" s="23">
        <f>IF(A439="","",SUMIFS(지출_금액,지출_번호,A439,지출_확인,""))</f>
        <v/>
      </c>
      <c r="K439" s="23">
        <f>IF(OR(A439="",NOT(ISNUMBER(G439)),J439=0),"",G439-J439)</f>
        <v/>
      </c>
      <c r="L439" s="20" t="n"/>
      <c r="M439" s="20" t="n"/>
      <c r="N439" s="21" t="n"/>
      <c r="O439" s="21" t="n"/>
      <c r="P439" s="21" t="n"/>
      <c r="Q439" s="25">
        <f>IF(A439="","",IF(AND(C439="",E439=""),"고객이나 현장을 적어 주세요",IF(NOT(ISNUMBER(B439)),"접수일을 확인하세요",IF(AND(D439&lt;&gt;"",OR(LEN(D439)&lt;12,LEN(D439)&gt;13,ISERROR(--SUBSTITUTE(D439,"-","")),LEN(SUBSTITUTE(D439,"-",""))&lt;9)),"연락처를 010-0000-0000으로",IF(AND(G439&lt;&gt;"",OR(NOT(ISNUMBER(G439)),N(G439)&lt;0)),"계약 금액을 숫자로",IF(ISNA(MATCH(N439,목록_지금상태,0)),"상태를 목록에서 골라 주세요",IF(AND(OR(N439="계약",N439="공사 중",N439="완료",N439="A/S"),NOT(ISNUMBER(G439))),"계약 금액이 비었어요",IF(AND(ISNUMBER(L439),ISNUMBER(M439),M439&lt;L439),"완공이 착공보다 빨라요",IF(AND(ISNUMBER(G439),H439&gt;G439),"받은 돈이 계약보다 많아요",IF(AND(D439&lt;&gt;"",COUNTIF($D$6:$D$505,D439)&gt;1,COUNTIFS($D$6:$D$505,D439,$E$6:$E$505,E439)&gt;1),"같은 현장이 또 있어요",""))))))))))</f>
        <v/>
      </c>
      <c r="S439">
        <f>IF(A439="","",C439&amp;" "&amp;D439&amp;" "&amp;SUBSTITUTE(D439,"-","")&amp;" "&amp;E439&amp;" "&amp;F439&amp;" "&amp;P439)</f>
        <v/>
      </c>
      <c r="T439">
        <f>IF(OR(A439="",Q439&lt;&gt;"",I439="",N439="상담",N439="견적 보냄",N439="취소"),-1,IF(OR(N439="완료",N439="A/S"),1E+10,0)+N(I439)+ROW()/1E+4)</f>
        <v/>
      </c>
      <c r="U439">
        <f>IF(OR(찾기!$B$3="",A439=""),"",IF(ISNUMBER(SEARCH(TRIM(찾기!$B$3),S439)),ROW(),""))</f>
        <v/>
      </c>
    </row>
    <row r="440">
      <c r="A440" s="19">
        <f>IF(COUNTA(B440:G440,L440:P440)=0,"",ROW()-5)</f>
        <v/>
      </c>
      <c r="B440" s="20" t="n"/>
      <c r="C440" s="21" t="n"/>
      <c r="D440" s="21" t="n"/>
      <c r="E440" s="21" t="n"/>
      <c r="F440" s="21" t="n"/>
      <c r="G440" s="22" t="n"/>
      <c r="H440" s="23">
        <f>IF(A440="","",SUMIFS(입금_금액,입금_번호,A440,입금_확인,""))</f>
        <v/>
      </c>
      <c r="I440" s="24">
        <f>IF(OR(A440="",NOT(ISNUMBER(G440)),N440="취소"),"",G440-H440)</f>
        <v/>
      </c>
      <c r="J440" s="23">
        <f>IF(A440="","",SUMIFS(지출_금액,지출_번호,A440,지출_확인,""))</f>
        <v/>
      </c>
      <c r="K440" s="23">
        <f>IF(OR(A440="",NOT(ISNUMBER(G440)),J440=0),"",G440-J440)</f>
        <v/>
      </c>
      <c r="L440" s="20" t="n"/>
      <c r="M440" s="20" t="n"/>
      <c r="N440" s="21" t="n"/>
      <c r="O440" s="21" t="n"/>
      <c r="P440" s="21" t="n"/>
      <c r="Q440" s="25">
        <f>IF(A440="","",IF(AND(C440="",E440=""),"고객이나 현장을 적어 주세요",IF(NOT(ISNUMBER(B440)),"접수일을 확인하세요",IF(AND(D440&lt;&gt;"",OR(LEN(D440)&lt;12,LEN(D440)&gt;13,ISERROR(--SUBSTITUTE(D440,"-","")),LEN(SUBSTITUTE(D440,"-",""))&lt;9)),"연락처를 010-0000-0000으로",IF(AND(G440&lt;&gt;"",OR(NOT(ISNUMBER(G440)),N(G440)&lt;0)),"계약 금액을 숫자로",IF(ISNA(MATCH(N440,목록_지금상태,0)),"상태를 목록에서 골라 주세요",IF(AND(OR(N440="계약",N440="공사 중",N440="완료",N440="A/S"),NOT(ISNUMBER(G440))),"계약 금액이 비었어요",IF(AND(ISNUMBER(L440),ISNUMBER(M440),M440&lt;L440),"완공이 착공보다 빨라요",IF(AND(ISNUMBER(G440),H440&gt;G440),"받은 돈이 계약보다 많아요",IF(AND(D440&lt;&gt;"",COUNTIF($D$6:$D$505,D440)&gt;1,COUNTIFS($D$6:$D$505,D440,$E$6:$E$505,E440)&gt;1),"같은 현장이 또 있어요",""))))))))))</f>
        <v/>
      </c>
      <c r="S440">
        <f>IF(A440="","",C440&amp;" "&amp;D440&amp;" "&amp;SUBSTITUTE(D440,"-","")&amp;" "&amp;E440&amp;" "&amp;F440&amp;" "&amp;P440)</f>
        <v/>
      </c>
      <c r="T440">
        <f>IF(OR(A440="",Q440&lt;&gt;"",I440="",N440="상담",N440="견적 보냄",N440="취소"),-1,IF(OR(N440="완료",N440="A/S"),1E+10,0)+N(I440)+ROW()/1E+4)</f>
        <v/>
      </c>
      <c r="U440">
        <f>IF(OR(찾기!$B$3="",A440=""),"",IF(ISNUMBER(SEARCH(TRIM(찾기!$B$3),S440)),ROW(),""))</f>
        <v/>
      </c>
    </row>
    <row r="441">
      <c r="A441" s="19">
        <f>IF(COUNTA(B441:G441,L441:P441)=0,"",ROW()-5)</f>
        <v/>
      </c>
      <c r="B441" s="20" t="n"/>
      <c r="C441" s="21" t="n"/>
      <c r="D441" s="21" t="n"/>
      <c r="E441" s="21" t="n"/>
      <c r="F441" s="21" t="n"/>
      <c r="G441" s="22" t="n"/>
      <c r="H441" s="23">
        <f>IF(A441="","",SUMIFS(입금_금액,입금_번호,A441,입금_확인,""))</f>
        <v/>
      </c>
      <c r="I441" s="24">
        <f>IF(OR(A441="",NOT(ISNUMBER(G441)),N441="취소"),"",G441-H441)</f>
        <v/>
      </c>
      <c r="J441" s="23">
        <f>IF(A441="","",SUMIFS(지출_금액,지출_번호,A441,지출_확인,""))</f>
        <v/>
      </c>
      <c r="K441" s="23">
        <f>IF(OR(A441="",NOT(ISNUMBER(G441)),J441=0),"",G441-J441)</f>
        <v/>
      </c>
      <c r="L441" s="20" t="n"/>
      <c r="M441" s="20" t="n"/>
      <c r="N441" s="21" t="n"/>
      <c r="O441" s="21" t="n"/>
      <c r="P441" s="21" t="n"/>
      <c r="Q441" s="25">
        <f>IF(A441="","",IF(AND(C441="",E441=""),"고객이나 현장을 적어 주세요",IF(NOT(ISNUMBER(B441)),"접수일을 확인하세요",IF(AND(D441&lt;&gt;"",OR(LEN(D441)&lt;12,LEN(D441)&gt;13,ISERROR(--SUBSTITUTE(D441,"-","")),LEN(SUBSTITUTE(D441,"-",""))&lt;9)),"연락처를 010-0000-0000으로",IF(AND(G441&lt;&gt;"",OR(NOT(ISNUMBER(G441)),N(G441)&lt;0)),"계약 금액을 숫자로",IF(ISNA(MATCH(N441,목록_지금상태,0)),"상태를 목록에서 골라 주세요",IF(AND(OR(N441="계약",N441="공사 중",N441="완료",N441="A/S"),NOT(ISNUMBER(G441))),"계약 금액이 비었어요",IF(AND(ISNUMBER(L441),ISNUMBER(M441),M441&lt;L441),"완공이 착공보다 빨라요",IF(AND(ISNUMBER(G441),H441&gt;G441),"받은 돈이 계약보다 많아요",IF(AND(D441&lt;&gt;"",COUNTIF($D$6:$D$505,D441)&gt;1,COUNTIFS($D$6:$D$505,D441,$E$6:$E$505,E441)&gt;1),"같은 현장이 또 있어요",""))))))))))</f>
        <v/>
      </c>
      <c r="S441">
        <f>IF(A441="","",C441&amp;" "&amp;D441&amp;" "&amp;SUBSTITUTE(D441,"-","")&amp;" "&amp;E441&amp;" "&amp;F441&amp;" "&amp;P441)</f>
        <v/>
      </c>
      <c r="T441">
        <f>IF(OR(A441="",Q441&lt;&gt;"",I441="",N441="상담",N441="견적 보냄",N441="취소"),-1,IF(OR(N441="완료",N441="A/S"),1E+10,0)+N(I441)+ROW()/1E+4)</f>
        <v/>
      </c>
      <c r="U441">
        <f>IF(OR(찾기!$B$3="",A441=""),"",IF(ISNUMBER(SEARCH(TRIM(찾기!$B$3),S441)),ROW(),""))</f>
        <v/>
      </c>
    </row>
    <row r="442">
      <c r="A442" s="19">
        <f>IF(COUNTA(B442:G442,L442:P442)=0,"",ROW()-5)</f>
        <v/>
      </c>
      <c r="B442" s="20" t="n"/>
      <c r="C442" s="21" t="n"/>
      <c r="D442" s="21" t="n"/>
      <c r="E442" s="21" t="n"/>
      <c r="F442" s="21" t="n"/>
      <c r="G442" s="22" t="n"/>
      <c r="H442" s="23">
        <f>IF(A442="","",SUMIFS(입금_금액,입금_번호,A442,입금_확인,""))</f>
        <v/>
      </c>
      <c r="I442" s="24">
        <f>IF(OR(A442="",NOT(ISNUMBER(G442)),N442="취소"),"",G442-H442)</f>
        <v/>
      </c>
      <c r="J442" s="23">
        <f>IF(A442="","",SUMIFS(지출_금액,지출_번호,A442,지출_확인,""))</f>
        <v/>
      </c>
      <c r="K442" s="23">
        <f>IF(OR(A442="",NOT(ISNUMBER(G442)),J442=0),"",G442-J442)</f>
        <v/>
      </c>
      <c r="L442" s="20" t="n"/>
      <c r="M442" s="20" t="n"/>
      <c r="N442" s="21" t="n"/>
      <c r="O442" s="21" t="n"/>
      <c r="P442" s="21" t="n"/>
      <c r="Q442" s="25">
        <f>IF(A442="","",IF(AND(C442="",E442=""),"고객이나 현장을 적어 주세요",IF(NOT(ISNUMBER(B442)),"접수일을 확인하세요",IF(AND(D442&lt;&gt;"",OR(LEN(D442)&lt;12,LEN(D442)&gt;13,ISERROR(--SUBSTITUTE(D442,"-","")),LEN(SUBSTITUTE(D442,"-",""))&lt;9)),"연락처를 010-0000-0000으로",IF(AND(G442&lt;&gt;"",OR(NOT(ISNUMBER(G442)),N(G442)&lt;0)),"계약 금액을 숫자로",IF(ISNA(MATCH(N442,목록_지금상태,0)),"상태를 목록에서 골라 주세요",IF(AND(OR(N442="계약",N442="공사 중",N442="완료",N442="A/S"),NOT(ISNUMBER(G442))),"계약 금액이 비었어요",IF(AND(ISNUMBER(L442),ISNUMBER(M442),M442&lt;L442),"완공이 착공보다 빨라요",IF(AND(ISNUMBER(G442),H442&gt;G442),"받은 돈이 계약보다 많아요",IF(AND(D442&lt;&gt;"",COUNTIF($D$6:$D$505,D442)&gt;1,COUNTIFS($D$6:$D$505,D442,$E$6:$E$505,E442)&gt;1),"같은 현장이 또 있어요",""))))))))))</f>
        <v/>
      </c>
      <c r="S442">
        <f>IF(A442="","",C442&amp;" "&amp;D442&amp;" "&amp;SUBSTITUTE(D442,"-","")&amp;" "&amp;E442&amp;" "&amp;F442&amp;" "&amp;P442)</f>
        <v/>
      </c>
      <c r="T442">
        <f>IF(OR(A442="",Q442&lt;&gt;"",I442="",N442="상담",N442="견적 보냄",N442="취소"),-1,IF(OR(N442="완료",N442="A/S"),1E+10,0)+N(I442)+ROW()/1E+4)</f>
        <v/>
      </c>
      <c r="U442">
        <f>IF(OR(찾기!$B$3="",A442=""),"",IF(ISNUMBER(SEARCH(TRIM(찾기!$B$3),S442)),ROW(),""))</f>
        <v/>
      </c>
    </row>
    <row r="443">
      <c r="A443" s="19">
        <f>IF(COUNTA(B443:G443,L443:P443)=0,"",ROW()-5)</f>
        <v/>
      </c>
      <c r="B443" s="20" t="n"/>
      <c r="C443" s="21" t="n"/>
      <c r="D443" s="21" t="n"/>
      <c r="E443" s="21" t="n"/>
      <c r="F443" s="21" t="n"/>
      <c r="G443" s="22" t="n"/>
      <c r="H443" s="23">
        <f>IF(A443="","",SUMIFS(입금_금액,입금_번호,A443,입금_확인,""))</f>
        <v/>
      </c>
      <c r="I443" s="24">
        <f>IF(OR(A443="",NOT(ISNUMBER(G443)),N443="취소"),"",G443-H443)</f>
        <v/>
      </c>
      <c r="J443" s="23">
        <f>IF(A443="","",SUMIFS(지출_금액,지출_번호,A443,지출_확인,""))</f>
        <v/>
      </c>
      <c r="K443" s="23">
        <f>IF(OR(A443="",NOT(ISNUMBER(G443)),J443=0),"",G443-J443)</f>
        <v/>
      </c>
      <c r="L443" s="20" t="n"/>
      <c r="M443" s="20" t="n"/>
      <c r="N443" s="21" t="n"/>
      <c r="O443" s="21" t="n"/>
      <c r="P443" s="21" t="n"/>
      <c r="Q443" s="25">
        <f>IF(A443="","",IF(AND(C443="",E443=""),"고객이나 현장을 적어 주세요",IF(NOT(ISNUMBER(B443)),"접수일을 확인하세요",IF(AND(D443&lt;&gt;"",OR(LEN(D443)&lt;12,LEN(D443)&gt;13,ISERROR(--SUBSTITUTE(D443,"-","")),LEN(SUBSTITUTE(D443,"-",""))&lt;9)),"연락처를 010-0000-0000으로",IF(AND(G443&lt;&gt;"",OR(NOT(ISNUMBER(G443)),N(G443)&lt;0)),"계약 금액을 숫자로",IF(ISNA(MATCH(N443,목록_지금상태,0)),"상태를 목록에서 골라 주세요",IF(AND(OR(N443="계약",N443="공사 중",N443="완료",N443="A/S"),NOT(ISNUMBER(G443))),"계약 금액이 비었어요",IF(AND(ISNUMBER(L443),ISNUMBER(M443),M443&lt;L443),"완공이 착공보다 빨라요",IF(AND(ISNUMBER(G443),H443&gt;G443),"받은 돈이 계약보다 많아요",IF(AND(D443&lt;&gt;"",COUNTIF($D$6:$D$505,D443)&gt;1,COUNTIFS($D$6:$D$505,D443,$E$6:$E$505,E443)&gt;1),"같은 현장이 또 있어요",""))))))))))</f>
        <v/>
      </c>
      <c r="S443">
        <f>IF(A443="","",C443&amp;" "&amp;D443&amp;" "&amp;SUBSTITUTE(D443,"-","")&amp;" "&amp;E443&amp;" "&amp;F443&amp;" "&amp;P443)</f>
        <v/>
      </c>
      <c r="T443">
        <f>IF(OR(A443="",Q443&lt;&gt;"",I443="",N443="상담",N443="견적 보냄",N443="취소"),-1,IF(OR(N443="완료",N443="A/S"),1E+10,0)+N(I443)+ROW()/1E+4)</f>
        <v/>
      </c>
      <c r="U443">
        <f>IF(OR(찾기!$B$3="",A443=""),"",IF(ISNUMBER(SEARCH(TRIM(찾기!$B$3),S443)),ROW(),""))</f>
        <v/>
      </c>
    </row>
    <row r="444">
      <c r="A444" s="19">
        <f>IF(COUNTA(B444:G444,L444:P444)=0,"",ROW()-5)</f>
        <v/>
      </c>
      <c r="B444" s="20" t="n"/>
      <c r="C444" s="21" t="n"/>
      <c r="D444" s="21" t="n"/>
      <c r="E444" s="21" t="n"/>
      <c r="F444" s="21" t="n"/>
      <c r="G444" s="22" t="n"/>
      <c r="H444" s="23">
        <f>IF(A444="","",SUMIFS(입금_금액,입금_번호,A444,입금_확인,""))</f>
        <v/>
      </c>
      <c r="I444" s="24">
        <f>IF(OR(A444="",NOT(ISNUMBER(G444)),N444="취소"),"",G444-H444)</f>
        <v/>
      </c>
      <c r="J444" s="23">
        <f>IF(A444="","",SUMIFS(지출_금액,지출_번호,A444,지출_확인,""))</f>
        <v/>
      </c>
      <c r="K444" s="23">
        <f>IF(OR(A444="",NOT(ISNUMBER(G444)),J444=0),"",G444-J444)</f>
        <v/>
      </c>
      <c r="L444" s="20" t="n"/>
      <c r="M444" s="20" t="n"/>
      <c r="N444" s="21" t="n"/>
      <c r="O444" s="21" t="n"/>
      <c r="P444" s="21" t="n"/>
      <c r="Q444" s="25">
        <f>IF(A444="","",IF(AND(C444="",E444=""),"고객이나 현장을 적어 주세요",IF(NOT(ISNUMBER(B444)),"접수일을 확인하세요",IF(AND(D444&lt;&gt;"",OR(LEN(D444)&lt;12,LEN(D444)&gt;13,ISERROR(--SUBSTITUTE(D444,"-","")),LEN(SUBSTITUTE(D444,"-",""))&lt;9)),"연락처를 010-0000-0000으로",IF(AND(G444&lt;&gt;"",OR(NOT(ISNUMBER(G444)),N(G444)&lt;0)),"계약 금액을 숫자로",IF(ISNA(MATCH(N444,목록_지금상태,0)),"상태를 목록에서 골라 주세요",IF(AND(OR(N444="계약",N444="공사 중",N444="완료",N444="A/S"),NOT(ISNUMBER(G444))),"계약 금액이 비었어요",IF(AND(ISNUMBER(L444),ISNUMBER(M444),M444&lt;L444),"완공이 착공보다 빨라요",IF(AND(ISNUMBER(G444),H444&gt;G444),"받은 돈이 계약보다 많아요",IF(AND(D444&lt;&gt;"",COUNTIF($D$6:$D$505,D444)&gt;1,COUNTIFS($D$6:$D$505,D444,$E$6:$E$505,E444)&gt;1),"같은 현장이 또 있어요",""))))))))))</f>
        <v/>
      </c>
      <c r="S444">
        <f>IF(A444="","",C444&amp;" "&amp;D444&amp;" "&amp;SUBSTITUTE(D444,"-","")&amp;" "&amp;E444&amp;" "&amp;F444&amp;" "&amp;P444)</f>
        <v/>
      </c>
      <c r="T444">
        <f>IF(OR(A444="",Q444&lt;&gt;"",I444="",N444="상담",N444="견적 보냄",N444="취소"),-1,IF(OR(N444="완료",N444="A/S"),1E+10,0)+N(I444)+ROW()/1E+4)</f>
        <v/>
      </c>
      <c r="U444">
        <f>IF(OR(찾기!$B$3="",A444=""),"",IF(ISNUMBER(SEARCH(TRIM(찾기!$B$3),S444)),ROW(),""))</f>
        <v/>
      </c>
    </row>
    <row r="445">
      <c r="A445" s="19">
        <f>IF(COUNTA(B445:G445,L445:P445)=0,"",ROW()-5)</f>
        <v/>
      </c>
      <c r="B445" s="20" t="n"/>
      <c r="C445" s="21" t="n"/>
      <c r="D445" s="21" t="n"/>
      <c r="E445" s="21" t="n"/>
      <c r="F445" s="21" t="n"/>
      <c r="G445" s="22" t="n"/>
      <c r="H445" s="23">
        <f>IF(A445="","",SUMIFS(입금_금액,입금_번호,A445,입금_확인,""))</f>
        <v/>
      </c>
      <c r="I445" s="24">
        <f>IF(OR(A445="",NOT(ISNUMBER(G445)),N445="취소"),"",G445-H445)</f>
        <v/>
      </c>
      <c r="J445" s="23">
        <f>IF(A445="","",SUMIFS(지출_금액,지출_번호,A445,지출_확인,""))</f>
        <v/>
      </c>
      <c r="K445" s="23">
        <f>IF(OR(A445="",NOT(ISNUMBER(G445)),J445=0),"",G445-J445)</f>
        <v/>
      </c>
      <c r="L445" s="20" t="n"/>
      <c r="M445" s="20" t="n"/>
      <c r="N445" s="21" t="n"/>
      <c r="O445" s="21" t="n"/>
      <c r="P445" s="21" t="n"/>
      <c r="Q445" s="25">
        <f>IF(A445="","",IF(AND(C445="",E445=""),"고객이나 현장을 적어 주세요",IF(NOT(ISNUMBER(B445)),"접수일을 확인하세요",IF(AND(D445&lt;&gt;"",OR(LEN(D445)&lt;12,LEN(D445)&gt;13,ISERROR(--SUBSTITUTE(D445,"-","")),LEN(SUBSTITUTE(D445,"-",""))&lt;9)),"연락처를 010-0000-0000으로",IF(AND(G445&lt;&gt;"",OR(NOT(ISNUMBER(G445)),N(G445)&lt;0)),"계약 금액을 숫자로",IF(ISNA(MATCH(N445,목록_지금상태,0)),"상태를 목록에서 골라 주세요",IF(AND(OR(N445="계약",N445="공사 중",N445="완료",N445="A/S"),NOT(ISNUMBER(G445))),"계약 금액이 비었어요",IF(AND(ISNUMBER(L445),ISNUMBER(M445),M445&lt;L445),"완공이 착공보다 빨라요",IF(AND(ISNUMBER(G445),H445&gt;G445),"받은 돈이 계약보다 많아요",IF(AND(D445&lt;&gt;"",COUNTIF($D$6:$D$505,D445)&gt;1,COUNTIFS($D$6:$D$505,D445,$E$6:$E$505,E445)&gt;1),"같은 현장이 또 있어요",""))))))))))</f>
        <v/>
      </c>
      <c r="S445">
        <f>IF(A445="","",C445&amp;" "&amp;D445&amp;" "&amp;SUBSTITUTE(D445,"-","")&amp;" "&amp;E445&amp;" "&amp;F445&amp;" "&amp;P445)</f>
        <v/>
      </c>
      <c r="T445">
        <f>IF(OR(A445="",Q445&lt;&gt;"",I445="",N445="상담",N445="견적 보냄",N445="취소"),-1,IF(OR(N445="완료",N445="A/S"),1E+10,0)+N(I445)+ROW()/1E+4)</f>
        <v/>
      </c>
      <c r="U445">
        <f>IF(OR(찾기!$B$3="",A445=""),"",IF(ISNUMBER(SEARCH(TRIM(찾기!$B$3),S445)),ROW(),""))</f>
        <v/>
      </c>
    </row>
    <row r="446">
      <c r="A446" s="19">
        <f>IF(COUNTA(B446:G446,L446:P446)=0,"",ROW()-5)</f>
        <v/>
      </c>
      <c r="B446" s="20" t="n"/>
      <c r="C446" s="21" t="n"/>
      <c r="D446" s="21" t="n"/>
      <c r="E446" s="21" t="n"/>
      <c r="F446" s="21" t="n"/>
      <c r="G446" s="22" t="n"/>
      <c r="H446" s="23">
        <f>IF(A446="","",SUMIFS(입금_금액,입금_번호,A446,입금_확인,""))</f>
        <v/>
      </c>
      <c r="I446" s="24">
        <f>IF(OR(A446="",NOT(ISNUMBER(G446)),N446="취소"),"",G446-H446)</f>
        <v/>
      </c>
      <c r="J446" s="23">
        <f>IF(A446="","",SUMIFS(지출_금액,지출_번호,A446,지출_확인,""))</f>
        <v/>
      </c>
      <c r="K446" s="23">
        <f>IF(OR(A446="",NOT(ISNUMBER(G446)),J446=0),"",G446-J446)</f>
        <v/>
      </c>
      <c r="L446" s="20" t="n"/>
      <c r="M446" s="20" t="n"/>
      <c r="N446" s="21" t="n"/>
      <c r="O446" s="21" t="n"/>
      <c r="P446" s="21" t="n"/>
      <c r="Q446" s="25">
        <f>IF(A446="","",IF(AND(C446="",E446=""),"고객이나 현장을 적어 주세요",IF(NOT(ISNUMBER(B446)),"접수일을 확인하세요",IF(AND(D446&lt;&gt;"",OR(LEN(D446)&lt;12,LEN(D446)&gt;13,ISERROR(--SUBSTITUTE(D446,"-","")),LEN(SUBSTITUTE(D446,"-",""))&lt;9)),"연락처를 010-0000-0000으로",IF(AND(G446&lt;&gt;"",OR(NOT(ISNUMBER(G446)),N(G446)&lt;0)),"계약 금액을 숫자로",IF(ISNA(MATCH(N446,목록_지금상태,0)),"상태를 목록에서 골라 주세요",IF(AND(OR(N446="계약",N446="공사 중",N446="완료",N446="A/S"),NOT(ISNUMBER(G446))),"계약 금액이 비었어요",IF(AND(ISNUMBER(L446),ISNUMBER(M446),M446&lt;L446),"완공이 착공보다 빨라요",IF(AND(ISNUMBER(G446),H446&gt;G446),"받은 돈이 계약보다 많아요",IF(AND(D446&lt;&gt;"",COUNTIF($D$6:$D$505,D446)&gt;1,COUNTIFS($D$6:$D$505,D446,$E$6:$E$505,E446)&gt;1),"같은 현장이 또 있어요",""))))))))))</f>
        <v/>
      </c>
      <c r="S446">
        <f>IF(A446="","",C446&amp;" "&amp;D446&amp;" "&amp;SUBSTITUTE(D446,"-","")&amp;" "&amp;E446&amp;" "&amp;F446&amp;" "&amp;P446)</f>
        <v/>
      </c>
      <c r="T446">
        <f>IF(OR(A446="",Q446&lt;&gt;"",I446="",N446="상담",N446="견적 보냄",N446="취소"),-1,IF(OR(N446="완료",N446="A/S"),1E+10,0)+N(I446)+ROW()/1E+4)</f>
        <v/>
      </c>
      <c r="U446">
        <f>IF(OR(찾기!$B$3="",A446=""),"",IF(ISNUMBER(SEARCH(TRIM(찾기!$B$3),S446)),ROW(),""))</f>
        <v/>
      </c>
    </row>
    <row r="447">
      <c r="A447" s="19">
        <f>IF(COUNTA(B447:G447,L447:P447)=0,"",ROW()-5)</f>
        <v/>
      </c>
      <c r="B447" s="20" t="n"/>
      <c r="C447" s="21" t="n"/>
      <c r="D447" s="21" t="n"/>
      <c r="E447" s="21" t="n"/>
      <c r="F447" s="21" t="n"/>
      <c r="G447" s="22" t="n"/>
      <c r="H447" s="23">
        <f>IF(A447="","",SUMIFS(입금_금액,입금_번호,A447,입금_확인,""))</f>
        <v/>
      </c>
      <c r="I447" s="24">
        <f>IF(OR(A447="",NOT(ISNUMBER(G447)),N447="취소"),"",G447-H447)</f>
        <v/>
      </c>
      <c r="J447" s="23">
        <f>IF(A447="","",SUMIFS(지출_금액,지출_번호,A447,지출_확인,""))</f>
        <v/>
      </c>
      <c r="K447" s="23">
        <f>IF(OR(A447="",NOT(ISNUMBER(G447)),J447=0),"",G447-J447)</f>
        <v/>
      </c>
      <c r="L447" s="20" t="n"/>
      <c r="M447" s="20" t="n"/>
      <c r="N447" s="21" t="n"/>
      <c r="O447" s="21" t="n"/>
      <c r="P447" s="21" t="n"/>
      <c r="Q447" s="25">
        <f>IF(A447="","",IF(AND(C447="",E447=""),"고객이나 현장을 적어 주세요",IF(NOT(ISNUMBER(B447)),"접수일을 확인하세요",IF(AND(D447&lt;&gt;"",OR(LEN(D447)&lt;12,LEN(D447)&gt;13,ISERROR(--SUBSTITUTE(D447,"-","")),LEN(SUBSTITUTE(D447,"-",""))&lt;9)),"연락처를 010-0000-0000으로",IF(AND(G447&lt;&gt;"",OR(NOT(ISNUMBER(G447)),N(G447)&lt;0)),"계약 금액을 숫자로",IF(ISNA(MATCH(N447,목록_지금상태,0)),"상태를 목록에서 골라 주세요",IF(AND(OR(N447="계약",N447="공사 중",N447="완료",N447="A/S"),NOT(ISNUMBER(G447))),"계약 금액이 비었어요",IF(AND(ISNUMBER(L447),ISNUMBER(M447),M447&lt;L447),"완공이 착공보다 빨라요",IF(AND(ISNUMBER(G447),H447&gt;G447),"받은 돈이 계약보다 많아요",IF(AND(D447&lt;&gt;"",COUNTIF($D$6:$D$505,D447)&gt;1,COUNTIFS($D$6:$D$505,D447,$E$6:$E$505,E447)&gt;1),"같은 현장이 또 있어요",""))))))))))</f>
        <v/>
      </c>
      <c r="S447">
        <f>IF(A447="","",C447&amp;" "&amp;D447&amp;" "&amp;SUBSTITUTE(D447,"-","")&amp;" "&amp;E447&amp;" "&amp;F447&amp;" "&amp;P447)</f>
        <v/>
      </c>
      <c r="T447">
        <f>IF(OR(A447="",Q447&lt;&gt;"",I447="",N447="상담",N447="견적 보냄",N447="취소"),-1,IF(OR(N447="완료",N447="A/S"),1E+10,0)+N(I447)+ROW()/1E+4)</f>
        <v/>
      </c>
      <c r="U447">
        <f>IF(OR(찾기!$B$3="",A447=""),"",IF(ISNUMBER(SEARCH(TRIM(찾기!$B$3),S447)),ROW(),""))</f>
        <v/>
      </c>
    </row>
    <row r="448">
      <c r="A448" s="19">
        <f>IF(COUNTA(B448:G448,L448:P448)=0,"",ROW()-5)</f>
        <v/>
      </c>
      <c r="B448" s="20" t="n"/>
      <c r="C448" s="21" t="n"/>
      <c r="D448" s="21" t="n"/>
      <c r="E448" s="21" t="n"/>
      <c r="F448" s="21" t="n"/>
      <c r="G448" s="22" t="n"/>
      <c r="H448" s="23">
        <f>IF(A448="","",SUMIFS(입금_금액,입금_번호,A448,입금_확인,""))</f>
        <v/>
      </c>
      <c r="I448" s="24">
        <f>IF(OR(A448="",NOT(ISNUMBER(G448)),N448="취소"),"",G448-H448)</f>
        <v/>
      </c>
      <c r="J448" s="23">
        <f>IF(A448="","",SUMIFS(지출_금액,지출_번호,A448,지출_확인,""))</f>
        <v/>
      </c>
      <c r="K448" s="23">
        <f>IF(OR(A448="",NOT(ISNUMBER(G448)),J448=0),"",G448-J448)</f>
        <v/>
      </c>
      <c r="L448" s="20" t="n"/>
      <c r="M448" s="20" t="n"/>
      <c r="N448" s="21" t="n"/>
      <c r="O448" s="21" t="n"/>
      <c r="P448" s="21" t="n"/>
      <c r="Q448" s="25">
        <f>IF(A448="","",IF(AND(C448="",E448=""),"고객이나 현장을 적어 주세요",IF(NOT(ISNUMBER(B448)),"접수일을 확인하세요",IF(AND(D448&lt;&gt;"",OR(LEN(D448)&lt;12,LEN(D448)&gt;13,ISERROR(--SUBSTITUTE(D448,"-","")),LEN(SUBSTITUTE(D448,"-",""))&lt;9)),"연락처를 010-0000-0000으로",IF(AND(G448&lt;&gt;"",OR(NOT(ISNUMBER(G448)),N(G448)&lt;0)),"계약 금액을 숫자로",IF(ISNA(MATCH(N448,목록_지금상태,0)),"상태를 목록에서 골라 주세요",IF(AND(OR(N448="계약",N448="공사 중",N448="완료",N448="A/S"),NOT(ISNUMBER(G448))),"계약 금액이 비었어요",IF(AND(ISNUMBER(L448),ISNUMBER(M448),M448&lt;L448),"완공이 착공보다 빨라요",IF(AND(ISNUMBER(G448),H448&gt;G448),"받은 돈이 계약보다 많아요",IF(AND(D448&lt;&gt;"",COUNTIF($D$6:$D$505,D448)&gt;1,COUNTIFS($D$6:$D$505,D448,$E$6:$E$505,E448)&gt;1),"같은 현장이 또 있어요",""))))))))))</f>
        <v/>
      </c>
      <c r="S448">
        <f>IF(A448="","",C448&amp;" "&amp;D448&amp;" "&amp;SUBSTITUTE(D448,"-","")&amp;" "&amp;E448&amp;" "&amp;F448&amp;" "&amp;P448)</f>
        <v/>
      </c>
      <c r="T448">
        <f>IF(OR(A448="",Q448&lt;&gt;"",I448="",N448="상담",N448="견적 보냄",N448="취소"),-1,IF(OR(N448="완료",N448="A/S"),1E+10,0)+N(I448)+ROW()/1E+4)</f>
        <v/>
      </c>
      <c r="U448">
        <f>IF(OR(찾기!$B$3="",A448=""),"",IF(ISNUMBER(SEARCH(TRIM(찾기!$B$3),S448)),ROW(),""))</f>
        <v/>
      </c>
    </row>
    <row r="449">
      <c r="A449" s="19">
        <f>IF(COUNTA(B449:G449,L449:P449)=0,"",ROW()-5)</f>
        <v/>
      </c>
      <c r="B449" s="20" t="n"/>
      <c r="C449" s="21" t="n"/>
      <c r="D449" s="21" t="n"/>
      <c r="E449" s="21" t="n"/>
      <c r="F449" s="21" t="n"/>
      <c r="G449" s="22" t="n"/>
      <c r="H449" s="23">
        <f>IF(A449="","",SUMIFS(입금_금액,입금_번호,A449,입금_확인,""))</f>
        <v/>
      </c>
      <c r="I449" s="24">
        <f>IF(OR(A449="",NOT(ISNUMBER(G449)),N449="취소"),"",G449-H449)</f>
        <v/>
      </c>
      <c r="J449" s="23">
        <f>IF(A449="","",SUMIFS(지출_금액,지출_번호,A449,지출_확인,""))</f>
        <v/>
      </c>
      <c r="K449" s="23">
        <f>IF(OR(A449="",NOT(ISNUMBER(G449)),J449=0),"",G449-J449)</f>
        <v/>
      </c>
      <c r="L449" s="20" t="n"/>
      <c r="M449" s="20" t="n"/>
      <c r="N449" s="21" t="n"/>
      <c r="O449" s="21" t="n"/>
      <c r="P449" s="21" t="n"/>
      <c r="Q449" s="25">
        <f>IF(A449="","",IF(AND(C449="",E449=""),"고객이나 현장을 적어 주세요",IF(NOT(ISNUMBER(B449)),"접수일을 확인하세요",IF(AND(D449&lt;&gt;"",OR(LEN(D449)&lt;12,LEN(D449)&gt;13,ISERROR(--SUBSTITUTE(D449,"-","")),LEN(SUBSTITUTE(D449,"-",""))&lt;9)),"연락처를 010-0000-0000으로",IF(AND(G449&lt;&gt;"",OR(NOT(ISNUMBER(G449)),N(G449)&lt;0)),"계약 금액을 숫자로",IF(ISNA(MATCH(N449,목록_지금상태,0)),"상태를 목록에서 골라 주세요",IF(AND(OR(N449="계약",N449="공사 중",N449="완료",N449="A/S"),NOT(ISNUMBER(G449))),"계약 금액이 비었어요",IF(AND(ISNUMBER(L449),ISNUMBER(M449),M449&lt;L449),"완공이 착공보다 빨라요",IF(AND(ISNUMBER(G449),H449&gt;G449),"받은 돈이 계약보다 많아요",IF(AND(D449&lt;&gt;"",COUNTIF($D$6:$D$505,D449)&gt;1,COUNTIFS($D$6:$D$505,D449,$E$6:$E$505,E449)&gt;1),"같은 현장이 또 있어요",""))))))))))</f>
        <v/>
      </c>
      <c r="S449">
        <f>IF(A449="","",C449&amp;" "&amp;D449&amp;" "&amp;SUBSTITUTE(D449,"-","")&amp;" "&amp;E449&amp;" "&amp;F449&amp;" "&amp;P449)</f>
        <v/>
      </c>
      <c r="T449">
        <f>IF(OR(A449="",Q449&lt;&gt;"",I449="",N449="상담",N449="견적 보냄",N449="취소"),-1,IF(OR(N449="완료",N449="A/S"),1E+10,0)+N(I449)+ROW()/1E+4)</f>
        <v/>
      </c>
      <c r="U449">
        <f>IF(OR(찾기!$B$3="",A449=""),"",IF(ISNUMBER(SEARCH(TRIM(찾기!$B$3),S449)),ROW(),""))</f>
        <v/>
      </c>
    </row>
    <row r="450">
      <c r="A450" s="19">
        <f>IF(COUNTA(B450:G450,L450:P450)=0,"",ROW()-5)</f>
        <v/>
      </c>
      <c r="B450" s="20" t="n"/>
      <c r="C450" s="21" t="n"/>
      <c r="D450" s="21" t="n"/>
      <c r="E450" s="21" t="n"/>
      <c r="F450" s="21" t="n"/>
      <c r="G450" s="22" t="n"/>
      <c r="H450" s="23">
        <f>IF(A450="","",SUMIFS(입금_금액,입금_번호,A450,입금_확인,""))</f>
        <v/>
      </c>
      <c r="I450" s="24">
        <f>IF(OR(A450="",NOT(ISNUMBER(G450)),N450="취소"),"",G450-H450)</f>
        <v/>
      </c>
      <c r="J450" s="23">
        <f>IF(A450="","",SUMIFS(지출_금액,지출_번호,A450,지출_확인,""))</f>
        <v/>
      </c>
      <c r="K450" s="23">
        <f>IF(OR(A450="",NOT(ISNUMBER(G450)),J450=0),"",G450-J450)</f>
        <v/>
      </c>
      <c r="L450" s="20" t="n"/>
      <c r="M450" s="20" t="n"/>
      <c r="N450" s="21" t="n"/>
      <c r="O450" s="21" t="n"/>
      <c r="P450" s="21" t="n"/>
      <c r="Q450" s="25">
        <f>IF(A450="","",IF(AND(C450="",E450=""),"고객이나 현장을 적어 주세요",IF(NOT(ISNUMBER(B450)),"접수일을 확인하세요",IF(AND(D450&lt;&gt;"",OR(LEN(D450)&lt;12,LEN(D450)&gt;13,ISERROR(--SUBSTITUTE(D450,"-","")),LEN(SUBSTITUTE(D450,"-",""))&lt;9)),"연락처를 010-0000-0000으로",IF(AND(G450&lt;&gt;"",OR(NOT(ISNUMBER(G450)),N(G450)&lt;0)),"계약 금액을 숫자로",IF(ISNA(MATCH(N450,목록_지금상태,0)),"상태를 목록에서 골라 주세요",IF(AND(OR(N450="계약",N450="공사 중",N450="완료",N450="A/S"),NOT(ISNUMBER(G450))),"계약 금액이 비었어요",IF(AND(ISNUMBER(L450),ISNUMBER(M450),M450&lt;L450),"완공이 착공보다 빨라요",IF(AND(ISNUMBER(G450),H450&gt;G450),"받은 돈이 계약보다 많아요",IF(AND(D450&lt;&gt;"",COUNTIF($D$6:$D$505,D450)&gt;1,COUNTIFS($D$6:$D$505,D450,$E$6:$E$505,E450)&gt;1),"같은 현장이 또 있어요",""))))))))))</f>
        <v/>
      </c>
      <c r="S450">
        <f>IF(A450="","",C450&amp;" "&amp;D450&amp;" "&amp;SUBSTITUTE(D450,"-","")&amp;" "&amp;E450&amp;" "&amp;F450&amp;" "&amp;P450)</f>
        <v/>
      </c>
      <c r="T450">
        <f>IF(OR(A450="",Q450&lt;&gt;"",I450="",N450="상담",N450="견적 보냄",N450="취소"),-1,IF(OR(N450="완료",N450="A/S"),1E+10,0)+N(I450)+ROW()/1E+4)</f>
        <v/>
      </c>
      <c r="U450">
        <f>IF(OR(찾기!$B$3="",A450=""),"",IF(ISNUMBER(SEARCH(TRIM(찾기!$B$3),S450)),ROW(),""))</f>
        <v/>
      </c>
    </row>
    <row r="451">
      <c r="A451" s="19">
        <f>IF(COUNTA(B451:G451,L451:P451)=0,"",ROW()-5)</f>
        <v/>
      </c>
      <c r="B451" s="20" t="n"/>
      <c r="C451" s="21" t="n"/>
      <c r="D451" s="21" t="n"/>
      <c r="E451" s="21" t="n"/>
      <c r="F451" s="21" t="n"/>
      <c r="G451" s="22" t="n"/>
      <c r="H451" s="23">
        <f>IF(A451="","",SUMIFS(입금_금액,입금_번호,A451,입금_확인,""))</f>
        <v/>
      </c>
      <c r="I451" s="24">
        <f>IF(OR(A451="",NOT(ISNUMBER(G451)),N451="취소"),"",G451-H451)</f>
        <v/>
      </c>
      <c r="J451" s="23">
        <f>IF(A451="","",SUMIFS(지출_금액,지출_번호,A451,지출_확인,""))</f>
        <v/>
      </c>
      <c r="K451" s="23">
        <f>IF(OR(A451="",NOT(ISNUMBER(G451)),J451=0),"",G451-J451)</f>
        <v/>
      </c>
      <c r="L451" s="20" t="n"/>
      <c r="M451" s="20" t="n"/>
      <c r="N451" s="21" t="n"/>
      <c r="O451" s="21" t="n"/>
      <c r="P451" s="21" t="n"/>
      <c r="Q451" s="25">
        <f>IF(A451="","",IF(AND(C451="",E451=""),"고객이나 현장을 적어 주세요",IF(NOT(ISNUMBER(B451)),"접수일을 확인하세요",IF(AND(D451&lt;&gt;"",OR(LEN(D451)&lt;12,LEN(D451)&gt;13,ISERROR(--SUBSTITUTE(D451,"-","")),LEN(SUBSTITUTE(D451,"-",""))&lt;9)),"연락처를 010-0000-0000으로",IF(AND(G451&lt;&gt;"",OR(NOT(ISNUMBER(G451)),N(G451)&lt;0)),"계약 금액을 숫자로",IF(ISNA(MATCH(N451,목록_지금상태,0)),"상태를 목록에서 골라 주세요",IF(AND(OR(N451="계약",N451="공사 중",N451="완료",N451="A/S"),NOT(ISNUMBER(G451))),"계약 금액이 비었어요",IF(AND(ISNUMBER(L451),ISNUMBER(M451),M451&lt;L451),"완공이 착공보다 빨라요",IF(AND(ISNUMBER(G451),H451&gt;G451),"받은 돈이 계약보다 많아요",IF(AND(D451&lt;&gt;"",COUNTIF($D$6:$D$505,D451)&gt;1,COUNTIFS($D$6:$D$505,D451,$E$6:$E$505,E451)&gt;1),"같은 현장이 또 있어요",""))))))))))</f>
        <v/>
      </c>
      <c r="S451">
        <f>IF(A451="","",C451&amp;" "&amp;D451&amp;" "&amp;SUBSTITUTE(D451,"-","")&amp;" "&amp;E451&amp;" "&amp;F451&amp;" "&amp;P451)</f>
        <v/>
      </c>
      <c r="T451">
        <f>IF(OR(A451="",Q451&lt;&gt;"",I451="",N451="상담",N451="견적 보냄",N451="취소"),-1,IF(OR(N451="완료",N451="A/S"),1E+10,0)+N(I451)+ROW()/1E+4)</f>
        <v/>
      </c>
      <c r="U451">
        <f>IF(OR(찾기!$B$3="",A451=""),"",IF(ISNUMBER(SEARCH(TRIM(찾기!$B$3),S451)),ROW(),""))</f>
        <v/>
      </c>
    </row>
    <row r="452">
      <c r="A452" s="19">
        <f>IF(COUNTA(B452:G452,L452:P452)=0,"",ROW()-5)</f>
        <v/>
      </c>
      <c r="B452" s="20" t="n"/>
      <c r="C452" s="21" t="n"/>
      <c r="D452" s="21" t="n"/>
      <c r="E452" s="21" t="n"/>
      <c r="F452" s="21" t="n"/>
      <c r="G452" s="22" t="n"/>
      <c r="H452" s="23">
        <f>IF(A452="","",SUMIFS(입금_금액,입금_번호,A452,입금_확인,""))</f>
        <v/>
      </c>
      <c r="I452" s="24">
        <f>IF(OR(A452="",NOT(ISNUMBER(G452)),N452="취소"),"",G452-H452)</f>
        <v/>
      </c>
      <c r="J452" s="23">
        <f>IF(A452="","",SUMIFS(지출_금액,지출_번호,A452,지출_확인,""))</f>
        <v/>
      </c>
      <c r="K452" s="23">
        <f>IF(OR(A452="",NOT(ISNUMBER(G452)),J452=0),"",G452-J452)</f>
        <v/>
      </c>
      <c r="L452" s="20" t="n"/>
      <c r="M452" s="20" t="n"/>
      <c r="N452" s="21" t="n"/>
      <c r="O452" s="21" t="n"/>
      <c r="P452" s="21" t="n"/>
      <c r="Q452" s="25">
        <f>IF(A452="","",IF(AND(C452="",E452=""),"고객이나 현장을 적어 주세요",IF(NOT(ISNUMBER(B452)),"접수일을 확인하세요",IF(AND(D452&lt;&gt;"",OR(LEN(D452)&lt;12,LEN(D452)&gt;13,ISERROR(--SUBSTITUTE(D452,"-","")),LEN(SUBSTITUTE(D452,"-",""))&lt;9)),"연락처를 010-0000-0000으로",IF(AND(G452&lt;&gt;"",OR(NOT(ISNUMBER(G452)),N(G452)&lt;0)),"계약 금액을 숫자로",IF(ISNA(MATCH(N452,목록_지금상태,0)),"상태를 목록에서 골라 주세요",IF(AND(OR(N452="계약",N452="공사 중",N452="완료",N452="A/S"),NOT(ISNUMBER(G452))),"계약 금액이 비었어요",IF(AND(ISNUMBER(L452),ISNUMBER(M452),M452&lt;L452),"완공이 착공보다 빨라요",IF(AND(ISNUMBER(G452),H452&gt;G452),"받은 돈이 계약보다 많아요",IF(AND(D452&lt;&gt;"",COUNTIF($D$6:$D$505,D452)&gt;1,COUNTIFS($D$6:$D$505,D452,$E$6:$E$505,E452)&gt;1),"같은 현장이 또 있어요",""))))))))))</f>
        <v/>
      </c>
      <c r="S452">
        <f>IF(A452="","",C452&amp;" "&amp;D452&amp;" "&amp;SUBSTITUTE(D452,"-","")&amp;" "&amp;E452&amp;" "&amp;F452&amp;" "&amp;P452)</f>
        <v/>
      </c>
      <c r="T452">
        <f>IF(OR(A452="",Q452&lt;&gt;"",I452="",N452="상담",N452="견적 보냄",N452="취소"),-1,IF(OR(N452="완료",N452="A/S"),1E+10,0)+N(I452)+ROW()/1E+4)</f>
        <v/>
      </c>
      <c r="U452">
        <f>IF(OR(찾기!$B$3="",A452=""),"",IF(ISNUMBER(SEARCH(TRIM(찾기!$B$3),S452)),ROW(),""))</f>
        <v/>
      </c>
    </row>
    <row r="453">
      <c r="A453" s="19">
        <f>IF(COUNTA(B453:G453,L453:P453)=0,"",ROW()-5)</f>
        <v/>
      </c>
      <c r="B453" s="20" t="n"/>
      <c r="C453" s="21" t="n"/>
      <c r="D453" s="21" t="n"/>
      <c r="E453" s="21" t="n"/>
      <c r="F453" s="21" t="n"/>
      <c r="G453" s="22" t="n"/>
      <c r="H453" s="23">
        <f>IF(A453="","",SUMIFS(입금_금액,입금_번호,A453,입금_확인,""))</f>
        <v/>
      </c>
      <c r="I453" s="24">
        <f>IF(OR(A453="",NOT(ISNUMBER(G453)),N453="취소"),"",G453-H453)</f>
        <v/>
      </c>
      <c r="J453" s="23">
        <f>IF(A453="","",SUMIFS(지출_금액,지출_번호,A453,지출_확인,""))</f>
        <v/>
      </c>
      <c r="K453" s="23">
        <f>IF(OR(A453="",NOT(ISNUMBER(G453)),J453=0),"",G453-J453)</f>
        <v/>
      </c>
      <c r="L453" s="20" t="n"/>
      <c r="M453" s="20" t="n"/>
      <c r="N453" s="21" t="n"/>
      <c r="O453" s="21" t="n"/>
      <c r="P453" s="21" t="n"/>
      <c r="Q453" s="25">
        <f>IF(A453="","",IF(AND(C453="",E453=""),"고객이나 현장을 적어 주세요",IF(NOT(ISNUMBER(B453)),"접수일을 확인하세요",IF(AND(D453&lt;&gt;"",OR(LEN(D453)&lt;12,LEN(D453)&gt;13,ISERROR(--SUBSTITUTE(D453,"-","")),LEN(SUBSTITUTE(D453,"-",""))&lt;9)),"연락처를 010-0000-0000으로",IF(AND(G453&lt;&gt;"",OR(NOT(ISNUMBER(G453)),N(G453)&lt;0)),"계약 금액을 숫자로",IF(ISNA(MATCH(N453,목록_지금상태,0)),"상태를 목록에서 골라 주세요",IF(AND(OR(N453="계약",N453="공사 중",N453="완료",N453="A/S"),NOT(ISNUMBER(G453))),"계약 금액이 비었어요",IF(AND(ISNUMBER(L453),ISNUMBER(M453),M453&lt;L453),"완공이 착공보다 빨라요",IF(AND(ISNUMBER(G453),H453&gt;G453),"받은 돈이 계약보다 많아요",IF(AND(D453&lt;&gt;"",COUNTIF($D$6:$D$505,D453)&gt;1,COUNTIFS($D$6:$D$505,D453,$E$6:$E$505,E453)&gt;1),"같은 현장이 또 있어요",""))))))))))</f>
        <v/>
      </c>
      <c r="S453">
        <f>IF(A453="","",C453&amp;" "&amp;D453&amp;" "&amp;SUBSTITUTE(D453,"-","")&amp;" "&amp;E453&amp;" "&amp;F453&amp;" "&amp;P453)</f>
        <v/>
      </c>
      <c r="T453">
        <f>IF(OR(A453="",Q453&lt;&gt;"",I453="",N453="상담",N453="견적 보냄",N453="취소"),-1,IF(OR(N453="완료",N453="A/S"),1E+10,0)+N(I453)+ROW()/1E+4)</f>
        <v/>
      </c>
      <c r="U453">
        <f>IF(OR(찾기!$B$3="",A453=""),"",IF(ISNUMBER(SEARCH(TRIM(찾기!$B$3),S453)),ROW(),""))</f>
        <v/>
      </c>
    </row>
    <row r="454">
      <c r="A454" s="19">
        <f>IF(COUNTA(B454:G454,L454:P454)=0,"",ROW()-5)</f>
        <v/>
      </c>
      <c r="B454" s="20" t="n"/>
      <c r="C454" s="21" t="n"/>
      <c r="D454" s="21" t="n"/>
      <c r="E454" s="21" t="n"/>
      <c r="F454" s="21" t="n"/>
      <c r="G454" s="22" t="n"/>
      <c r="H454" s="23">
        <f>IF(A454="","",SUMIFS(입금_금액,입금_번호,A454,입금_확인,""))</f>
        <v/>
      </c>
      <c r="I454" s="24">
        <f>IF(OR(A454="",NOT(ISNUMBER(G454)),N454="취소"),"",G454-H454)</f>
        <v/>
      </c>
      <c r="J454" s="23">
        <f>IF(A454="","",SUMIFS(지출_금액,지출_번호,A454,지출_확인,""))</f>
        <v/>
      </c>
      <c r="K454" s="23">
        <f>IF(OR(A454="",NOT(ISNUMBER(G454)),J454=0),"",G454-J454)</f>
        <v/>
      </c>
      <c r="L454" s="20" t="n"/>
      <c r="M454" s="20" t="n"/>
      <c r="N454" s="21" t="n"/>
      <c r="O454" s="21" t="n"/>
      <c r="P454" s="21" t="n"/>
      <c r="Q454" s="25">
        <f>IF(A454="","",IF(AND(C454="",E454=""),"고객이나 현장을 적어 주세요",IF(NOT(ISNUMBER(B454)),"접수일을 확인하세요",IF(AND(D454&lt;&gt;"",OR(LEN(D454)&lt;12,LEN(D454)&gt;13,ISERROR(--SUBSTITUTE(D454,"-","")),LEN(SUBSTITUTE(D454,"-",""))&lt;9)),"연락처를 010-0000-0000으로",IF(AND(G454&lt;&gt;"",OR(NOT(ISNUMBER(G454)),N(G454)&lt;0)),"계약 금액을 숫자로",IF(ISNA(MATCH(N454,목록_지금상태,0)),"상태를 목록에서 골라 주세요",IF(AND(OR(N454="계약",N454="공사 중",N454="완료",N454="A/S"),NOT(ISNUMBER(G454))),"계약 금액이 비었어요",IF(AND(ISNUMBER(L454),ISNUMBER(M454),M454&lt;L454),"완공이 착공보다 빨라요",IF(AND(ISNUMBER(G454),H454&gt;G454),"받은 돈이 계약보다 많아요",IF(AND(D454&lt;&gt;"",COUNTIF($D$6:$D$505,D454)&gt;1,COUNTIFS($D$6:$D$505,D454,$E$6:$E$505,E454)&gt;1),"같은 현장이 또 있어요",""))))))))))</f>
        <v/>
      </c>
      <c r="S454">
        <f>IF(A454="","",C454&amp;" "&amp;D454&amp;" "&amp;SUBSTITUTE(D454,"-","")&amp;" "&amp;E454&amp;" "&amp;F454&amp;" "&amp;P454)</f>
        <v/>
      </c>
      <c r="T454">
        <f>IF(OR(A454="",Q454&lt;&gt;"",I454="",N454="상담",N454="견적 보냄",N454="취소"),-1,IF(OR(N454="완료",N454="A/S"),1E+10,0)+N(I454)+ROW()/1E+4)</f>
        <v/>
      </c>
      <c r="U454">
        <f>IF(OR(찾기!$B$3="",A454=""),"",IF(ISNUMBER(SEARCH(TRIM(찾기!$B$3),S454)),ROW(),""))</f>
        <v/>
      </c>
    </row>
    <row r="455">
      <c r="A455" s="19">
        <f>IF(COUNTA(B455:G455,L455:P455)=0,"",ROW()-5)</f>
        <v/>
      </c>
      <c r="B455" s="20" t="n"/>
      <c r="C455" s="21" t="n"/>
      <c r="D455" s="21" t="n"/>
      <c r="E455" s="21" t="n"/>
      <c r="F455" s="21" t="n"/>
      <c r="G455" s="22" t="n"/>
      <c r="H455" s="23">
        <f>IF(A455="","",SUMIFS(입금_금액,입금_번호,A455,입금_확인,""))</f>
        <v/>
      </c>
      <c r="I455" s="24">
        <f>IF(OR(A455="",NOT(ISNUMBER(G455)),N455="취소"),"",G455-H455)</f>
        <v/>
      </c>
      <c r="J455" s="23">
        <f>IF(A455="","",SUMIFS(지출_금액,지출_번호,A455,지출_확인,""))</f>
        <v/>
      </c>
      <c r="K455" s="23">
        <f>IF(OR(A455="",NOT(ISNUMBER(G455)),J455=0),"",G455-J455)</f>
        <v/>
      </c>
      <c r="L455" s="20" t="n"/>
      <c r="M455" s="20" t="n"/>
      <c r="N455" s="21" t="n"/>
      <c r="O455" s="21" t="n"/>
      <c r="P455" s="21" t="n"/>
      <c r="Q455" s="25">
        <f>IF(A455="","",IF(AND(C455="",E455=""),"고객이나 현장을 적어 주세요",IF(NOT(ISNUMBER(B455)),"접수일을 확인하세요",IF(AND(D455&lt;&gt;"",OR(LEN(D455)&lt;12,LEN(D455)&gt;13,ISERROR(--SUBSTITUTE(D455,"-","")),LEN(SUBSTITUTE(D455,"-",""))&lt;9)),"연락처를 010-0000-0000으로",IF(AND(G455&lt;&gt;"",OR(NOT(ISNUMBER(G455)),N(G455)&lt;0)),"계약 금액을 숫자로",IF(ISNA(MATCH(N455,목록_지금상태,0)),"상태를 목록에서 골라 주세요",IF(AND(OR(N455="계약",N455="공사 중",N455="완료",N455="A/S"),NOT(ISNUMBER(G455))),"계약 금액이 비었어요",IF(AND(ISNUMBER(L455),ISNUMBER(M455),M455&lt;L455),"완공이 착공보다 빨라요",IF(AND(ISNUMBER(G455),H455&gt;G455),"받은 돈이 계약보다 많아요",IF(AND(D455&lt;&gt;"",COUNTIF($D$6:$D$505,D455)&gt;1,COUNTIFS($D$6:$D$505,D455,$E$6:$E$505,E455)&gt;1),"같은 현장이 또 있어요",""))))))))))</f>
        <v/>
      </c>
      <c r="S455">
        <f>IF(A455="","",C455&amp;" "&amp;D455&amp;" "&amp;SUBSTITUTE(D455,"-","")&amp;" "&amp;E455&amp;" "&amp;F455&amp;" "&amp;P455)</f>
        <v/>
      </c>
      <c r="T455">
        <f>IF(OR(A455="",Q455&lt;&gt;"",I455="",N455="상담",N455="견적 보냄",N455="취소"),-1,IF(OR(N455="완료",N455="A/S"),1E+10,0)+N(I455)+ROW()/1E+4)</f>
        <v/>
      </c>
      <c r="U455">
        <f>IF(OR(찾기!$B$3="",A455=""),"",IF(ISNUMBER(SEARCH(TRIM(찾기!$B$3),S455)),ROW(),""))</f>
        <v/>
      </c>
    </row>
    <row r="456">
      <c r="A456" s="19">
        <f>IF(COUNTA(B456:G456,L456:P456)=0,"",ROW()-5)</f>
        <v/>
      </c>
      <c r="B456" s="20" t="n"/>
      <c r="C456" s="21" t="n"/>
      <c r="D456" s="21" t="n"/>
      <c r="E456" s="21" t="n"/>
      <c r="F456" s="21" t="n"/>
      <c r="G456" s="22" t="n"/>
      <c r="H456" s="23">
        <f>IF(A456="","",SUMIFS(입금_금액,입금_번호,A456,입금_확인,""))</f>
        <v/>
      </c>
      <c r="I456" s="24">
        <f>IF(OR(A456="",NOT(ISNUMBER(G456)),N456="취소"),"",G456-H456)</f>
        <v/>
      </c>
      <c r="J456" s="23">
        <f>IF(A456="","",SUMIFS(지출_금액,지출_번호,A456,지출_확인,""))</f>
        <v/>
      </c>
      <c r="K456" s="23">
        <f>IF(OR(A456="",NOT(ISNUMBER(G456)),J456=0),"",G456-J456)</f>
        <v/>
      </c>
      <c r="L456" s="20" t="n"/>
      <c r="M456" s="20" t="n"/>
      <c r="N456" s="21" t="n"/>
      <c r="O456" s="21" t="n"/>
      <c r="P456" s="21" t="n"/>
      <c r="Q456" s="25">
        <f>IF(A456="","",IF(AND(C456="",E456=""),"고객이나 현장을 적어 주세요",IF(NOT(ISNUMBER(B456)),"접수일을 확인하세요",IF(AND(D456&lt;&gt;"",OR(LEN(D456)&lt;12,LEN(D456)&gt;13,ISERROR(--SUBSTITUTE(D456,"-","")),LEN(SUBSTITUTE(D456,"-",""))&lt;9)),"연락처를 010-0000-0000으로",IF(AND(G456&lt;&gt;"",OR(NOT(ISNUMBER(G456)),N(G456)&lt;0)),"계약 금액을 숫자로",IF(ISNA(MATCH(N456,목록_지금상태,0)),"상태를 목록에서 골라 주세요",IF(AND(OR(N456="계약",N456="공사 중",N456="완료",N456="A/S"),NOT(ISNUMBER(G456))),"계약 금액이 비었어요",IF(AND(ISNUMBER(L456),ISNUMBER(M456),M456&lt;L456),"완공이 착공보다 빨라요",IF(AND(ISNUMBER(G456),H456&gt;G456),"받은 돈이 계약보다 많아요",IF(AND(D456&lt;&gt;"",COUNTIF($D$6:$D$505,D456)&gt;1,COUNTIFS($D$6:$D$505,D456,$E$6:$E$505,E456)&gt;1),"같은 현장이 또 있어요",""))))))))))</f>
        <v/>
      </c>
      <c r="S456">
        <f>IF(A456="","",C456&amp;" "&amp;D456&amp;" "&amp;SUBSTITUTE(D456,"-","")&amp;" "&amp;E456&amp;" "&amp;F456&amp;" "&amp;P456)</f>
        <v/>
      </c>
      <c r="T456">
        <f>IF(OR(A456="",Q456&lt;&gt;"",I456="",N456="상담",N456="견적 보냄",N456="취소"),-1,IF(OR(N456="완료",N456="A/S"),1E+10,0)+N(I456)+ROW()/1E+4)</f>
        <v/>
      </c>
      <c r="U456">
        <f>IF(OR(찾기!$B$3="",A456=""),"",IF(ISNUMBER(SEARCH(TRIM(찾기!$B$3),S456)),ROW(),""))</f>
        <v/>
      </c>
    </row>
    <row r="457">
      <c r="A457" s="19">
        <f>IF(COUNTA(B457:G457,L457:P457)=0,"",ROW()-5)</f>
        <v/>
      </c>
      <c r="B457" s="20" t="n"/>
      <c r="C457" s="21" t="n"/>
      <c r="D457" s="21" t="n"/>
      <c r="E457" s="21" t="n"/>
      <c r="F457" s="21" t="n"/>
      <c r="G457" s="22" t="n"/>
      <c r="H457" s="23">
        <f>IF(A457="","",SUMIFS(입금_금액,입금_번호,A457,입금_확인,""))</f>
        <v/>
      </c>
      <c r="I457" s="24">
        <f>IF(OR(A457="",NOT(ISNUMBER(G457)),N457="취소"),"",G457-H457)</f>
        <v/>
      </c>
      <c r="J457" s="23">
        <f>IF(A457="","",SUMIFS(지출_금액,지출_번호,A457,지출_확인,""))</f>
        <v/>
      </c>
      <c r="K457" s="23">
        <f>IF(OR(A457="",NOT(ISNUMBER(G457)),J457=0),"",G457-J457)</f>
        <v/>
      </c>
      <c r="L457" s="20" t="n"/>
      <c r="M457" s="20" t="n"/>
      <c r="N457" s="21" t="n"/>
      <c r="O457" s="21" t="n"/>
      <c r="P457" s="21" t="n"/>
      <c r="Q457" s="25">
        <f>IF(A457="","",IF(AND(C457="",E457=""),"고객이나 현장을 적어 주세요",IF(NOT(ISNUMBER(B457)),"접수일을 확인하세요",IF(AND(D457&lt;&gt;"",OR(LEN(D457)&lt;12,LEN(D457)&gt;13,ISERROR(--SUBSTITUTE(D457,"-","")),LEN(SUBSTITUTE(D457,"-",""))&lt;9)),"연락처를 010-0000-0000으로",IF(AND(G457&lt;&gt;"",OR(NOT(ISNUMBER(G457)),N(G457)&lt;0)),"계약 금액을 숫자로",IF(ISNA(MATCH(N457,목록_지금상태,0)),"상태를 목록에서 골라 주세요",IF(AND(OR(N457="계약",N457="공사 중",N457="완료",N457="A/S"),NOT(ISNUMBER(G457))),"계약 금액이 비었어요",IF(AND(ISNUMBER(L457),ISNUMBER(M457),M457&lt;L457),"완공이 착공보다 빨라요",IF(AND(ISNUMBER(G457),H457&gt;G457),"받은 돈이 계약보다 많아요",IF(AND(D457&lt;&gt;"",COUNTIF($D$6:$D$505,D457)&gt;1,COUNTIFS($D$6:$D$505,D457,$E$6:$E$505,E457)&gt;1),"같은 현장이 또 있어요",""))))))))))</f>
        <v/>
      </c>
      <c r="S457">
        <f>IF(A457="","",C457&amp;" "&amp;D457&amp;" "&amp;SUBSTITUTE(D457,"-","")&amp;" "&amp;E457&amp;" "&amp;F457&amp;" "&amp;P457)</f>
        <v/>
      </c>
      <c r="T457">
        <f>IF(OR(A457="",Q457&lt;&gt;"",I457="",N457="상담",N457="견적 보냄",N457="취소"),-1,IF(OR(N457="완료",N457="A/S"),1E+10,0)+N(I457)+ROW()/1E+4)</f>
        <v/>
      </c>
      <c r="U457">
        <f>IF(OR(찾기!$B$3="",A457=""),"",IF(ISNUMBER(SEARCH(TRIM(찾기!$B$3),S457)),ROW(),""))</f>
        <v/>
      </c>
    </row>
    <row r="458">
      <c r="A458" s="19">
        <f>IF(COUNTA(B458:G458,L458:P458)=0,"",ROW()-5)</f>
        <v/>
      </c>
      <c r="B458" s="20" t="n"/>
      <c r="C458" s="21" t="n"/>
      <c r="D458" s="21" t="n"/>
      <c r="E458" s="21" t="n"/>
      <c r="F458" s="21" t="n"/>
      <c r="G458" s="22" t="n"/>
      <c r="H458" s="23">
        <f>IF(A458="","",SUMIFS(입금_금액,입금_번호,A458,입금_확인,""))</f>
        <v/>
      </c>
      <c r="I458" s="24">
        <f>IF(OR(A458="",NOT(ISNUMBER(G458)),N458="취소"),"",G458-H458)</f>
        <v/>
      </c>
      <c r="J458" s="23">
        <f>IF(A458="","",SUMIFS(지출_금액,지출_번호,A458,지출_확인,""))</f>
        <v/>
      </c>
      <c r="K458" s="23">
        <f>IF(OR(A458="",NOT(ISNUMBER(G458)),J458=0),"",G458-J458)</f>
        <v/>
      </c>
      <c r="L458" s="20" t="n"/>
      <c r="M458" s="20" t="n"/>
      <c r="N458" s="21" t="n"/>
      <c r="O458" s="21" t="n"/>
      <c r="P458" s="21" t="n"/>
      <c r="Q458" s="25">
        <f>IF(A458="","",IF(AND(C458="",E458=""),"고객이나 현장을 적어 주세요",IF(NOT(ISNUMBER(B458)),"접수일을 확인하세요",IF(AND(D458&lt;&gt;"",OR(LEN(D458)&lt;12,LEN(D458)&gt;13,ISERROR(--SUBSTITUTE(D458,"-","")),LEN(SUBSTITUTE(D458,"-",""))&lt;9)),"연락처를 010-0000-0000으로",IF(AND(G458&lt;&gt;"",OR(NOT(ISNUMBER(G458)),N(G458)&lt;0)),"계약 금액을 숫자로",IF(ISNA(MATCH(N458,목록_지금상태,0)),"상태를 목록에서 골라 주세요",IF(AND(OR(N458="계약",N458="공사 중",N458="완료",N458="A/S"),NOT(ISNUMBER(G458))),"계약 금액이 비었어요",IF(AND(ISNUMBER(L458),ISNUMBER(M458),M458&lt;L458),"완공이 착공보다 빨라요",IF(AND(ISNUMBER(G458),H458&gt;G458),"받은 돈이 계약보다 많아요",IF(AND(D458&lt;&gt;"",COUNTIF($D$6:$D$505,D458)&gt;1,COUNTIFS($D$6:$D$505,D458,$E$6:$E$505,E458)&gt;1),"같은 현장이 또 있어요",""))))))))))</f>
        <v/>
      </c>
      <c r="S458">
        <f>IF(A458="","",C458&amp;" "&amp;D458&amp;" "&amp;SUBSTITUTE(D458,"-","")&amp;" "&amp;E458&amp;" "&amp;F458&amp;" "&amp;P458)</f>
        <v/>
      </c>
      <c r="T458">
        <f>IF(OR(A458="",Q458&lt;&gt;"",I458="",N458="상담",N458="견적 보냄",N458="취소"),-1,IF(OR(N458="완료",N458="A/S"),1E+10,0)+N(I458)+ROW()/1E+4)</f>
        <v/>
      </c>
      <c r="U458">
        <f>IF(OR(찾기!$B$3="",A458=""),"",IF(ISNUMBER(SEARCH(TRIM(찾기!$B$3),S458)),ROW(),""))</f>
        <v/>
      </c>
    </row>
    <row r="459">
      <c r="A459" s="19">
        <f>IF(COUNTA(B459:G459,L459:P459)=0,"",ROW()-5)</f>
        <v/>
      </c>
      <c r="B459" s="20" t="n"/>
      <c r="C459" s="21" t="n"/>
      <c r="D459" s="21" t="n"/>
      <c r="E459" s="21" t="n"/>
      <c r="F459" s="21" t="n"/>
      <c r="G459" s="22" t="n"/>
      <c r="H459" s="23">
        <f>IF(A459="","",SUMIFS(입금_금액,입금_번호,A459,입금_확인,""))</f>
        <v/>
      </c>
      <c r="I459" s="24">
        <f>IF(OR(A459="",NOT(ISNUMBER(G459)),N459="취소"),"",G459-H459)</f>
        <v/>
      </c>
      <c r="J459" s="23">
        <f>IF(A459="","",SUMIFS(지출_금액,지출_번호,A459,지출_확인,""))</f>
        <v/>
      </c>
      <c r="K459" s="23">
        <f>IF(OR(A459="",NOT(ISNUMBER(G459)),J459=0),"",G459-J459)</f>
        <v/>
      </c>
      <c r="L459" s="20" t="n"/>
      <c r="M459" s="20" t="n"/>
      <c r="N459" s="21" t="n"/>
      <c r="O459" s="21" t="n"/>
      <c r="P459" s="21" t="n"/>
      <c r="Q459" s="25">
        <f>IF(A459="","",IF(AND(C459="",E459=""),"고객이나 현장을 적어 주세요",IF(NOT(ISNUMBER(B459)),"접수일을 확인하세요",IF(AND(D459&lt;&gt;"",OR(LEN(D459)&lt;12,LEN(D459)&gt;13,ISERROR(--SUBSTITUTE(D459,"-","")),LEN(SUBSTITUTE(D459,"-",""))&lt;9)),"연락처를 010-0000-0000으로",IF(AND(G459&lt;&gt;"",OR(NOT(ISNUMBER(G459)),N(G459)&lt;0)),"계약 금액을 숫자로",IF(ISNA(MATCH(N459,목록_지금상태,0)),"상태를 목록에서 골라 주세요",IF(AND(OR(N459="계약",N459="공사 중",N459="완료",N459="A/S"),NOT(ISNUMBER(G459))),"계약 금액이 비었어요",IF(AND(ISNUMBER(L459),ISNUMBER(M459),M459&lt;L459),"완공이 착공보다 빨라요",IF(AND(ISNUMBER(G459),H459&gt;G459),"받은 돈이 계약보다 많아요",IF(AND(D459&lt;&gt;"",COUNTIF($D$6:$D$505,D459)&gt;1,COUNTIFS($D$6:$D$505,D459,$E$6:$E$505,E459)&gt;1),"같은 현장이 또 있어요",""))))))))))</f>
        <v/>
      </c>
      <c r="S459">
        <f>IF(A459="","",C459&amp;" "&amp;D459&amp;" "&amp;SUBSTITUTE(D459,"-","")&amp;" "&amp;E459&amp;" "&amp;F459&amp;" "&amp;P459)</f>
        <v/>
      </c>
      <c r="T459">
        <f>IF(OR(A459="",Q459&lt;&gt;"",I459="",N459="상담",N459="견적 보냄",N459="취소"),-1,IF(OR(N459="완료",N459="A/S"),1E+10,0)+N(I459)+ROW()/1E+4)</f>
        <v/>
      </c>
      <c r="U459">
        <f>IF(OR(찾기!$B$3="",A459=""),"",IF(ISNUMBER(SEARCH(TRIM(찾기!$B$3),S459)),ROW(),""))</f>
        <v/>
      </c>
    </row>
    <row r="460">
      <c r="A460" s="19">
        <f>IF(COUNTA(B460:G460,L460:P460)=0,"",ROW()-5)</f>
        <v/>
      </c>
      <c r="B460" s="20" t="n"/>
      <c r="C460" s="21" t="n"/>
      <c r="D460" s="21" t="n"/>
      <c r="E460" s="21" t="n"/>
      <c r="F460" s="21" t="n"/>
      <c r="G460" s="22" t="n"/>
      <c r="H460" s="23">
        <f>IF(A460="","",SUMIFS(입금_금액,입금_번호,A460,입금_확인,""))</f>
        <v/>
      </c>
      <c r="I460" s="24">
        <f>IF(OR(A460="",NOT(ISNUMBER(G460)),N460="취소"),"",G460-H460)</f>
        <v/>
      </c>
      <c r="J460" s="23">
        <f>IF(A460="","",SUMIFS(지출_금액,지출_번호,A460,지출_확인,""))</f>
        <v/>
      </c>
      <c r="K460" s="23">
        <f>IF(OR(A460="",NOT(ISNUMBER(G460)),J460=0),"",G460-J460)</f>
        <v/>
      </c>
      <c r="L460" s="20" t="n"/>
      <c r="M460" s="20" t="n"/>
      <c r="N460" s="21" t="n"/>
      <c r="O460" s="21" t="n"/>
      <c r="P460" s="21" t="n"/>
      <c r="Q460" s="25">
        <f>IF(A460="","",IF(AND(C460="",E460=""),"고객이나 현장을 적어 주세요",IF(NOT(ISNUMBER(B460)),"접수일을 확인하세요",IF(AND(D460&lt;&gt;"",OR(LEN(D460)&lt;12,LEN(D460)&gt;13,ISERROR(--SUBSTITUTE(D460,"-","")),LEN(SUBSTITUTE(D460,"-",""))&lt;9)),"연락처를 010-0000-0000으로",IF(AND(G460&lt;&gt;"",OR(NOT(ISNUMBER(G460)),N(G460)&lt;0)),"계약 금액을 숫자로",IF(ISNA(MATCH(N460,목록_지금상태,0)),"상태를 목록에서 골라 주세요",IF(AND(OR(N460="계약",N460="공사 중",N460="완료",N460="A/S"),NOT(ISNUMBER(G460))),"계약 금액이 비었어요",IF(AND(ISNUMBER(L460),ISNUMBER(M460),M460&lt;L460),"완공이 착공보다 빨라요",IF(AND(ISNUMBER(G460),H460&gt;G460),"받은 돈이 계약보다 많아요",IF(AND(D460&lt;&gt;"",COUNTIF($D$6:$D$505,D460)&gt;1,COUNTIFS($D$6:$D$505,D460,$E$6:$E$505,E460)&gt;1),"같은 현장이 또 있어요",""))))))))))</f>
        <v/>
      </c>
      <c r="S460">
        <f>IF(A460="","",C460&amp;" "&amp;D460&amp;" "&amp;SUBSTITUTE(D460,"-","")&amp;" "&amp;E460&amp;" "&amp;F460&amp;" "&amp;P460)</f>
        <v/>
      </c>
      <c r="T460">
        <f>IF(OR(A460="",Q460&lt;&gt;"",I460="",N460="상담",N460="견적 보냄",N460="취소"),-1,IF(OR(N460="완료",N460="A/S"),1E+10,0)+N(I460)+ROW()/1E+4)</f>
        <v/>
      </c>
      <c r="U460">
        <f>IF(OR(찾기!$B$3="",A460=""),"",IF(ISNUMBER(SEARCH(TRIM(찾기!$B$3),S460)),ROW(),""))</f>
        <v/>
      </c>
    </row>
    <row r="461">
      <c r="A461" s="19">
        <f>IF(COUNTA(B461:G461,L461:P461)=0,"",ROW()-5)</f>
        <v/>
      </c>
      <c r="B461" s="20" t="n"/>
      <c r="C461" s="21" t="n"/>
      <c r="D461" s="21" t="n"/>
      <c r="E461" s="21" t="n"/>
      <c r="F461" s="21" t="n"/>
      <c r="G461" s="22" t="n"/>
      <c r="H461" s="23">
        <f>IF(A461="","",SUMIFS(입금_금액,입금_번호,A461,입금_확인,""))</f>
        <v/>
      </c>
      <c r="I461" s="24">
        <f>IF(OR(A461="",NOT(ISNUMBER(G461)),N461="취소"),"",G461-H461)</f>
        <v/>
      </c>
      <c r="J461" s="23">
        <f>IF(A461="","",SUMIFS(지출_금액,지출_번호,A461,지출_확인,""))</f>
        <v/>
      </c>
      <c r="K461" s="23">
        <f>IF(OR(A461="",NOT(ISNUMBER(G461)),J461=0),"",G461-J461)</f>
        <v/>
      </c>
      <c r="L461" s="20" t="n"/>
      <c r="M461" s="20" t="n"/>
      <c r="N461" s="21" t="n"/>
      <c r="O461" s="21" t="n"/>
      <c r="P461" s="21" t="n"/>
      <c r="Q461" s="25">
        <f>IF(A461="","",IF(AND(C461="",E461=""),"고객이나 현장을 적어 주세요",IF(NOT(ISNUMBER(B461)),"접수일을 확인하세요",IF(AND(D461&lt;&gt;"",OR(LEN(D461)&lt;12,LEN(D461)&gt;13,ISERROR(--SUBSTITUTE(D461,"-","")),LEN(SUBSTITUTE(D461,"-",""))&lt;9)),"연락처를 010-0000-0000으로",IF(AND(G461&lt;&gt;"",OR(NOT(ISNUMBER(G461)),N(G461)&lt;0)),"계약 금액을 숫자로",IF(ISNA(MATCH(N461,목록_지금상태,0)),"상태를 목록에서 골라 주세요",IF(AND(OR(N461="계약",N461="공사 중",N461="완료",N461="A/S"),NOT(ISNUMBER(G461))),"계약 금액이 비었어요",IF(AND(ISNUMBER(L461),ISNUMBER(M461),M461&lt;L461),"완공이 착공보다 빨라요",IF(AND(ISNUMBER(G461),H461&gt;G461),"받은 돈이 계약보다 많아요",IF(AND(D461&lt;&gt;"",COUNTIF($D$6:$D$505,D461)&gt;1,COUNTIFS($D$6:$D$505,D461,$E$6:$E$505,E461)&gt;1),"같은 현장이 또 있어요",""))))))))))</f>
        <v/>
      </c>
      <c r="S461">
        <f>IF(A461="","",C461&amp;" "&amp;D461&amp;" "&amp;SUBSTITUTE(D461,"-","")&amp;" "&amp;E461&amp;" "&amp;F461&amp;" "&amp;P461)</f>
        <v/>
      </c>
      <c r="T461">
        <f>IF(OR(A461="",Q461&lt;&gt;"",I461="",N461="상담",N461="견적 보냄",N461="취소"),-1,IF(OR(N461="완료",N461="A/S"),1E+10,0)+N(I461)+ROW()/1E+4)</f>
        <v/>
      </c>
      <c r="U461">
        <f>IF(OR(찾기!$B$3="",A461=""),"",IF(ISNUMBER(SEARCH(TRIM(찾기!$B$3),S461)),ROW(),""))</f>
        <v/>
      </c>
    </row>
    <row r="462">
      <c r="A462" s="19">
        <f>IF(COUNTA(B462:G462,L462:P462)=0,"",ROW()-5)</f>
        <v/>
      </c>
      <c r="B462" s="20" t="n"/>
      <c r="C462" s="21" t="n"/>
      <c r="D462" s="21" t="n"/>
      <c r="E462" s="21" t="n"/>
      <c r="F462" s="21" t="n"/>
      <c r="G462" s="22" t="n"/>
      <c r="H462" s="23">
        <f>IF(A462="","",SUMIFS(입금_금액,입금_번호,A462,입금_확인,""))</f>
        <v/>
      </c>
      <c r="I462" s="24">
        <f>IF(OR(A462="",NOT(ISNUMBER(G462)),N462="취소"),"",G462-H462)</f>
        <v/>
      </c>
      <c r="J462" s="23">
        <f>IF(A462="","",SUMIFS(지출_금액,지출_번호,A462,지출_확인,""))</f>
        <v/>
      </c>
      <c r="K462" s="23">
        <f>IF(OR(A462="",NOT(ISNUMBER(G462)),J462=0),"",G462-J462)</f>
        <v/>
      </c>
      <c r="L462" s="20" t="n"/>
      <c r="M462" s="20" t="n"/>
      <c r="N462" s="21" t="n"/>
      <c r="O462" s="21" t="n"/>
      <c r="P462" s="21" t="n"/>
      <c r="Q462" s="25">
        <f>IF(A462="","",IF(AND(C462="",E462=""),"고객이나 현장을 적어 주세요",IF(NOT(ISNUMBER(B462)),"접수일을 확인하세요",IF(AND(D462&lt;&gt;"",OR(LEN(D462)&lt;12,LEN(D462)&gt;13,ISERROR(--SUBSTITUTE(D462,"-","")),LEN(SUBSTITUTE(D462,"-",""))&lt;9)),"연락처를 010-0000-0000으로",IF(AND(G462&lt;&gt;"",OR(NOT(ISNUMBER(G462)),N(G462)&lt;0)),"계약 금액을 숫자로",IF(ISNA(MATCH(N462,목록_지금상태,0)),"상태를 목록에서 골라 주세요",IF(AND(OR(N462="계약",N462="공사 중",N462="완료",N462="A/S"),NOT(ISNUMBER(G462))),"계약 금액이 비었어요",IF(AND(ISNUMBER(L462),ISNUMBER(M462),M462&lt;L462),"완공이 착공보다 빨라요",IF(AND(ISNUMBER(G462),H462&gt;G462),"받은 돈이 계약보다 많아요",IF(AND(D462&lt;&gt;"",COUNTIF($D$6:$D$505,D462)&gt;1,COUNTIFS($D$6:$D$505,D462,$E$6:$E$505,E462)&gt;1),"같은 현장이 또 있어요",""))))))))))</f>
        <v/>
      </c>
      <c r="S462">
        <f>IF(A462="","",C462&amp;" "&amp;D462&amp;" "&amp;SUBSTITUTE(D462,"-","")&amp;" "&amp;E462&amp;" "&amp;F462&amp;" "&amp;P462)</f>
        <v/>
      </c>
      <c r="T462">
        <f>IF(OR(A462="",Q462&lt;&gt;"",I462="",N462="상담",N462="견적 보냄",N462="취소"),-1,IF(OR(N462="완료",N462="A/S"),1E+10,0)+N(I462)+ROW()/1E+4)</f>
        <v/>
      </c>
      <c r="U462">
        <f>IF(OR(찾기!$B$3="",A462=""),"",IF(ISNUMBER(SEARCH(TRIM(찾기!$B$3),S462)),ROW(),""))</f>
        <v/>
      </c>
    </row>
    <row r="463">
      <c r="A463" s="19">
        <f>IF(COUNTA(B463:G463,L463:P463)=0,"",ROW()-5)</f>
        <v/>
      </c>
      <c r="B463" s="20" t="n"/>
      <c r="C463" s="21" t="n"/>
      <c r="D463" s="21" t="n"/>
      <c r="E463" s="21" t="n"/>
      <c r="F463" s="21" t="n"/>
      <c r="G463" s="22" t="n"/>
      <c r="H463" s="23">
        <f>IF(A463="","",SUMIFS(입금_금액,입금_번호,A463,입금_확인,""))</f>
        <v/>
      </c>
      <c r="I463" s="24">
        <f>IF(OR(A463="",NOT(ISNUMBER(G463)),N463="취소"),"",G463-H463)</f>
        <v/>
      </c>
      <c r="J463" s="23">
        <f>IF(A463="","",SUMIFS(지출_금액,지출_번호,A463,지출_확인,""))</f>
        <v/>
      </c>
      <c r="K463" s="23">
        <f>IF(OR(A463="",NOT(ISNUMBER(G463)),J463=0),"",G463-J463)</f>
        <v/>
      </c>
      <c r="L463" s="20" t="n"/>
      <c r="M463" s="20" t="n"/>
      <c r="N463" s="21" t="n"/>
      <c r="O463" s="21" t="n"/>
      <c r="P463" s="21" t="n"/>
      <c r="Q463" s="25">
        <f>IF(A463="","",IF(AND(C463="",E463=""),"고객이나 현장을 적어 주세요",IF(NOT(ISNUMBER(B463)),"접수일을 확인하세요",IF(AND(D463&lt;&gt;"",OR(LEN(D463)&lt;12,LEN(D463)&gt;13,ISERROR(--SUBSTITUTE(D463,"-","")),LEN(SUBSTITUTE(D463,"-",""))&lt;9)),"연락처를 010-0000-0000으로",IF(AND(G463&lt;&gt;"",OR(NOT(ISNUMBER(G463)),N(G463)&lt;0)),"계약 금액을 숫자로",IF(ISNA(MATCH(N463,목록_지금상태,0)),"상태를 목록에서 골라 주세요",IF(AND(OR(N463="계약",N463="공사 중",N463="완료",N463="A/S"),NOT(ISNUMBER(G463))),"계약 금액이 비었어요",IF(AND(ISNUMBER(L463),ISNUMBER(M463),M463&lt;L463),"완공이 착공보다 빨라요",IF(AND(ISNUMBER(G463),H463&gt;G463),"받은 돈이 계약보다 많아요",IF(AND(D463&lt;&gt;"",COUNTIF($D$6:$D$505,D463)&gt;1,COUNTIFS($D$6:$D$505,D463,$E$6:$E$505,E463)&gt;1),"같은 현장이 또 있어요",""))))))))))</f>
        <v/>
      </c>
      <c r="S463">
        <f>IF(A463="","",C463&amp;" "&amp;D463&amp;" "&amp;SUBSTITUTE(D463,"-","")&amp;" "&amp;E463&amp;" "&amp;F463&amp;" "&amp;P463)</f>
        <v/>
      </c>
      <c r="T463">
        <f>IF(OR(A463="",Q463&lt;&gt;"",I463="",N463="상담",N463="견적 보냄",N463="취소"),-1,IF(OR(N463="완료",N463="A/S"),1E+10,0)+N(I463)+ROW()/1E+4)</f>
        <v/>
      </c>
      <c r="U463">
        <f>IF(OR(찾기!$B$3="",A463=""),"",IF(ISNUMBER(SEARCH(TRIM(찾기!$B$3),S463)),ROW(),""))</f>
        <v/>
      </c>
    </row>
    <row r="464">
      <c r="A464" s="19">
        <f>IF(COUNTA(B464:G464,L464:P464)=0,"",ROW()-5)</f>
        <v/>
      </c>
      <c r="B464" s="20" t="n"/>
      <c r="C464" s="21" t="n"/>
      <c r="D464" s="21" t="n"/>
      <c r="E464" s="21" t="n"/>
      <c r="F464" s="21" t="n"/>
      <c r="G464" s="22" t="n"/>
      <c r="H464" s="23">
        <f>IF(A464="","",SUMIFS(입금_금액,입금_번호,A464,입금_확인,""))</f>
        <v/>
      </c>
      <c r="I464" s="24">
        <f>IF(OR(A464="",NOT(ISNUMBER(G464)),N464="취소"),"",G464-H464)</f>
        <v/>
      </c>
      <c r="J464" s="23">
        <f>IF(A464="","",SUMIFS(지출_금액,지출_번호,A464,지출_확인,""))</f>
        <v/>
      </c>
      <c r="K464" s="23">
        <f>IF(OR(A464="",NOT(ISNUMBER(G464)),J464=0),"",G464-J464)</f>
        <v/>
      </c>
      <c r="L464" s="20" t="n"/>
      <c r="M464" s="20" t="n"/>
      <c r="N464" s="21" t="n"/>
      <c r="O464" s="21" t="n"/>
      <c r="P464" s="21" t="n"/>
      <c r="Q464" s="25">
        <f>IF(A464="","",IF(AND(C464="",E464=""),"고객이나 현장을 적어 주세요",IF(NOT(ISNUMBER(B464)),"접수일을 확인하세요",IF(AND(D464&lt;&gt;"",OR(LEN(D464)&lt;12,LEN(D464)&gt;13,ISERROR(--SUBSTITUTE(D464,"-","")),LEN(SUBSTITUTE(D464,"-",""))&lt;9)),"연락처를 010-0000-0000으로",IF(AND(G464&lt;&gt;"",OR(NOT(ISNUMBER(G464)),N(G464)&lt;0)),"계약 금액을 숫자로",IF(ISNA(MATCH(N464,목록_지금상태,0)),"상태를 목록에서 골라 주세요",IF(AND(OR(N464="계약",N464="공사 중",N464="완료",N464="A/S"),NOT(ISNUMBER(G464))),"계약 금액이 비었어요",IF(AND(ISNUMBER(L464),ISNUMBER(M464),M464&lt;L464),"완공이 착공보다 빨라요",IF(AND(ISNUMBER(G464),H464&gt;G464),"받은 돈이 계약보다 많아요",IF(AND(D464&lt;&gt;"",COUNTIF($D$6:$D$505,D464)&gt;1,COUNTIFS($D$6:$D$505,D464,$E$6:$E$505,E464)&gt;1),"같은 현장이 또 있어요",""))))))))))</f>
        <v/>
      </c>
      <c r="S464">
        <f>IF(A464="","",C464&amp;" "&amp;D464&amp;" "&amp;SUBSTITUTE(D464,"-","")&amp;" "&amp;E464&amp;" "&amp;F464&amp;" "&amp;P464)</f>
        <v/>
      </c>
      <c r="T464">
        <f>IF(OR(A464="",Q464&lt;&gt;"",I464="",N464="상담",N464="견적 보냄",N464="취소"),-1,IF(OR(N464="완료",N464="A/S"),1E+10,0)+N(I464)+ROW()/1E+4)</f>
        <v/>
      </c>
      <c r="U464">
        <f>IF(OR(찾기!$B$3="",A464=""),"",IF(ISNUMBER(SEARCH(TRIM(찾기!$B$3),S464)),ROW(),""))</f>
        <v/>
      </c>
    </row>
    <row r="465">
      <c r="A465" s="19">
        <f>IF(COUNTA(B465:G465,L465:P465)=0,"",ROW()-5)</f>
        <v/>
      </c>
      <c r="B465" s="20" t="n"/>
      <c r="C465" s="21" t="n"/>
      <c r="D465" s="21" t="n"/>
      <c r="E465" s="21" t="n"/>
      <c r="F465" s="21" t="n"/>
      <c r="G465" s="22" t="n"/>
      <c r="H465" s="23">
        <f>IF(A465="","",SUMIFS(입금_금액,입금_번호,A465,입금_확인,""))</f>
        <v/>
      </c>
      <c r="I465" s="24">
        <f>IF(OR(A465="",NOT(ISNUMBER(G465)),N465="취소"),"",G465-H465)</f>
        <v/>
      </c>
      <c r="J465" s="23">
        <f>IF(A465="","",SUMIFS(지출_금액,지출_번호,A465,지출_확인,""))</f>
        <v/>
      </c>
      <c r="K465" s="23">
        <f>IF(OR(A465="",NOT(ISNUMBER(G465)),J465=0),"",G465-J465)</f>
        <v/>
      </c>
      <c r="L465" s="20" t="n"/>
      <c r="M465" s="20" t="n"/>
      <c r="N465" s="21" t="n"/>
      <c r="O465" s="21" t="n"/>
      <c r="P465" s="21" t="n"/>
      <c r="Q465" s="25">
        <f>IF(A465="","",IF(AND(C465="",E465=""),"고객이나 현장을 적어 주세요",IF(NOT(ISNUMBER(B465)),"접수일을 확인하세요",IF(AND(D465&lt;&gt;"",OR(LEN(D465)&lt;12,LEN(D465)&gt;13,ISERROR(--SUBSTITUTE(D465,"-","")),LEN(SUBSTITUTE(D465,"-",""))&lt;9)),"연락처를 010-0000-0000으로",IF(AND(G465&lt;&gt;"",OR(NOT(ISNUMBER(G465)),N(G465)&lt;0)),"계약 금액을 숫자로",IF(ISNA(MATCH(N465,목록_지금상태,0)),"상태를 목록에서 골라 주세요",IF(AND(OR(N465="계약",N465="공사 중",N465="완료",N465="A/S"),NOT(ISNUMBER(G465))),"계약 금액이 비었어요",IF(AND(ISNUMBER(L465),ISNUMBER(M465),M465&lt;L465),"완공이 착공보다 빨라요",IF(AND(ISNUMBER(G465),H465&gt;G465),"받은 돈이 계약보다 많아요",IF(AND(D465&lt;&gt;"",COUNTIF($D$6:$D$505,D465)&gt;1,COUNTIFS($D$6:$D$505,D465,$E$6:$E$505,E465)&gt;1),"같은 현장이 또 있어요",""))))))))))</f>
        <v/>
      </c>
      <c r="S465">
        <f>IF(A465="","",C465&amp;" "&amp;D465&amp;" "&amp;SUBSTITUTE(D465,"-","")&amp;" "&amp;E465&amp;" "&amp;F465&amp;" "&amp;P465)</f>
        <v/>
      </c>
      <c r="T465">
        <f>IF(OR(A465="",Q465&lt;&gt;"",I465="",N465="상담",N465="견적 보냄",N465="취소"),-1,IF(OR(N465="완료",N465="A/S"),1E+10,0)+N(I465)+ROW()/1E+4)</f>
        <v/>
      </c>
      <c r="U465">
        <f>IF(OR(찾기!$B$3="",A465=""),"",IF(ISNUMBER(SEARCH(TRIM(찾기!$B$3),S465)),ROW(),""))</f>
        <v/>
      </c>
    </row>
    <row r="466">
      <c r="A466" s="19">
        <f>IF(COUNTA(B466:G466,L466:P466)=0,"",ROW()-5)</f>
        <v/>
      </c>
      <c r="B466" s="20" t="n"/>
      <c r="C466" s="21" t="n"/>
      <c r="D466" s="21" t="n"/>
      <c r="E466" s="21" t="n"/>
      <c r="F466" s="21" t="n"/>
      <c r="G466" s="22" t="n"/>
      <c r="H466" s="23">
        <f>IF(A466="","",SUMIFS(입금_금액,입금_번호,A466,입금_확인,""))</f>
        <v/>
      </c>
      <c r="I466" s="24">
        <f>IF(OR(A466="",NOT(ISNUMBER(G466)),N466="취소"),"",G466-H466)</f>
        <v/>
      </c>
      <c r="J466" s="23">
        <f>IF(A466="","",SUMIFS(지출_금액,지출_번호,A466,지출_확인,""))</f>
        <v/>
      </c>
      <c r="K466" s="23">
        <f>IF(OR(A466="",NOT(ISNUMBER(G466)),J466=0),"",G466-J466)</f>
        <v/>
      </c>
      <c r="L466" s="20" t="n"/>
      <c r="M466" s="20" t="n"/>
      <c r="N466" s="21" t="n"/>
      <c r="O466" s="21" t="n"/>
      <c r="P466" s="21" t="n"/>
      <c r="Q466" s="25">
        <f>IF(A466="","",IF(AND(C466="",E466=""),"고객이나 현장을 적어 주세요",IF(NOT(ISNUMBER(B466)),"접수일을 확인하세요",IF(AND(D466&lt;&gt;"",OR(LEN(D466)&lt;12,LEN(D466)&gt;13,ISERROR(--SUBSTITUTE(D466,"-","")),LEN(SUBSTITUTE(D466,"-",""))&lt;9)),"연락처를 010-0000-0000으로",IF(AND(G466&lt;&gt;"",OR(NOT(ISNUMBER(G466)),N(G466)&lt;0)),"계약 금액을 숫자로",IF(ISNA(MATCH(N466,목록_지금상태,0)),"상태를 목록에서 골라 주세요",IF(AND(OR(N466="계약",N466="공사 중",N466="완료",N466="A/S"),NOT(ISNUMBER(G466))),"계약 금액이 비었어요",IF(AND(ISNUMBER(L466),ISNUMBER(M466),M466&lt;L466),"완공이 착공보다 빨라요",IF(AND(ISNUMBER(G466),H466&gt;G466),"받은 돈이 계약보다 많아요",IF(AND(D466&lt;&gt;"",COUNTIF($D$6:$D$505,D466)&gt;1,COUNTIFS($D$6:$D$505,D466,$E$6:$E$505,E466)&gt;1),"같은 현장이 또 있어요",""))))))))))</f>
        <v/>
      </c>
      <c r="S466">
        <f>IF(A466="","",C466&amp;" "&amp;D466&amp;" "&amp;SUBSTITUTE(D466,"-","")&amp;" "&amp;E466&amp;" "&amp;F466&amp;" "&amp;P466)</f>
        <v/>
      </c>
      <c r="T466">
        <f>IF(OR(A466="",Q466&lt;&gt;"",I466="",N466="상담",N466="견적 보냄",N466="취소"),-1,IF(OR(N466="완료",N466="A/S"),1E+10,0)+N(I466)+ROW()/1E+4)</f>
        <v/>
      </c>
      <c r="U466">
        <f>IF(OR(찾기!$B$3="",A466=""),"",IF(ISNUMBER(SEARCH(TRIM(찾기!$B$3),S466)),ROW(),""))</f>
        <v/>
      </c>
    </row>
    <row r="467">
      <c r="A467" s="19">
        <f>IF(COUNTA(B467:G467,L467:P467)=0,"",ROW()-5)</f>
        <v/>
      </c>
      <c r="B467" s="20" t="n"/>
      <c r="C467" s="21" t="n"/>
      <c r="D467" s="21" t="n"/>
      <c r="E467" s="21" t="n"/>
      <c r="F467" s="21" t="n"/>
      <c r="G467" s="22" t="n"/>
      <c r="H467" s="23">
        <f>IF(A467="","",SUMIFS(입금_금액,입금_번호,A467,입금_확인,""))</f>
        <v/>
      </c>
      <c r="I467" s="24">
        <f>IF(OR(A467="",NOT(ISNUMBER(G467)),N467="취소"),"",G467-H467)</f>
        <v/>
      </c>
      <c r="J467" s="23">
        <f>IF(A467="","",SUMIFS(지출_금액,지출_번호,A467,지출_확인,""))</f>
        <v/>
      </c>
      <c r="K467" s="23">
        <f>IF(OR(A467="",NOT(ISNUMBER(G467)),J467=0),"",G467-J467)</f>
        <v/>
      </c>
      <c r="L467" s="20" t="n"/>
      <c r="M467" s="20" t="n"/>
      <c r="N467" s="21" t="n"/>
      <c r="O467" s="21" t="n"/>
      <c r="P467" s="21" t="n"/>
      <c r="Q467" s="25">
        <f>IF(A467="","",IF(AND(C467="",E467=""),"고객이나 현장을 적어 주세요",IF(NOT(ISNUMBER(B467)),"접수일을 확인하세요",IF(AND(D467&lt;&gt;"",OR(LEN(D467)&lt;12,LEN(D467)&gt;13,ISERROR(--SUBSTITUTE(D467,"-","")),LEN(SUBSTITUTE(D467,"-",""))&lt;9)),"연락처를 010-0000-0000으로",IF(AND(G467&lt;&gt;"",OR(NOT(ISNUMBER(G467)),N(G467)&lt;0)),"계약 금액을 숫자로",IF(ISNA(MATCH(N467,목록_지금상태,0)),"상태를 목록에서 골라 주세요",IF(AND(OR(N467="계약",N467="공사 중",N467="완료",N467="A/S"),NOT(ISNUMBER(G467))),"계약 금액이 비었어요",IF(AND(ISNUMBER(L467),ISNUMBER(M467),M467&lt;L467),"완공이 착공보다 빨라요",IF(AND(ISNUMBER(G467),H467&gt;G467),"받은 돈이 계약보다 많아요",IF(AND(D467&lt;&gt;"",COUNTIF($D$6:$D$505,D467)&gt;1,COUNTIFS($D$6:$D$505,D467,$E$6:$E$505,E467)&gt;1),"같은 현장이 또 있어요",""))))))))))</f>
        <v/>
      </c>
      <c r="S467">
        <f>IF(A467="","",C467&amp;" "&amp;D467&amp;" "&amp;SUBSTITUTE(D467,"-","")&amp;" "&amp;E467&amp;" "&amp;F467&amp;" "&amp;P467)</f>
        <v/>
      </c>
      <c r="T467">
        <f>IF(OR(A467="",Q467&lt;&gt;"",I467="",N467="상담",N467="견적 보냄",N467="취소"),-1,IF(OR(N467="완료",N467="A/S"),1E+10,0)+N(I467)+ROW()/1E+4)</f>
        <v/>
      </c>
      <c r="U467">
        <f>IF(OR(찾기!$B$3="",A467=""),"",IF(ISNUMBER(SEARCH(TRIM(찾기!$B$3),S467)),ROW(),""))</f>
        <v/>
      </c>
    </row>
    <row r="468">
      <c r="A468" s="19">
        <f>IF(COUNTA(B468:G468,L468:P468)=0,"",ROW()-5)</f>
        <v/>
      </c>
      <c r="B468" s="20" t="n"/>
      <c r="C468" s="21" t="n"/>
      <c r="D468" s="21" t="n"/>
      <c r="E468" s="21" t="n"/>
      <c r="F468" s="21" t="n"/>
      <c r="G468" s="22" t="n"/>
      <c r="H468" s="23">
        <f>IF(A468="","",SUMIFS(입금_금액,입금_번호,A468,입금_확인,""))</f>
        <v/>
      </c>
      <c r="I468" s="24">
        <f>IF(OR(A468="",NOT(ISNUMBER(G468)),N468="취소"),"",G468-H468)</f>
        <v/>
      </c>
      <c r="J468" s="23">
        <f>IF(A468="","",SUMIFS(지출_금액,지출_번호,A468,지출_확인,""))</f>
        <v/>
      </c>
      <c r="K468" s="23">
        <f>IF(OR(A468="",NOT(ISNUMBER(G468)),J468=0),"",G468-J468)</f>
        <v/>
      </c>
      <c r="L468" s="20" t="n"/>
      <c r="M468" s="20" t="n"/>
      <c r="N468" s="21" t="n"/>
      <c r="O468" s="21" t="n"/>
      <c r="P468" s="21" t="n"/>
      <c r="Q468" s="25">
        <f>IF(A468="","",IF(AND(C468="",E468=""),"고객이나 현장을 적어 주세요",IF(NOT(ISNUMBER(B468)),"접수일을 확인하세요",IF(AND(D468&lt;&gt;"",OR(LEN(D468)&lt;12,LEN(D468)&gt;13,ISERROR(--SUBSTITUTE(D468,"-","")),LEN(SUBSTITUTE(D468,"-",""))&lt;9)),"연락처를 010-0000-0000으로",IF(AND(G468&lt;&gt;"",OR(NOT(ISNUMBER(G468)),N(G468)&lt;0)),"계약 금액을 숫자로",IF(ISNA(MATCH(N468,목록_지금상태,0)),"상태를 목록에서 골라 주세요",IF(AND(OR(N468="계약",N468="공사 중",N468="완료",N468="A/S"),NOT(ISNUMBER(G468))),"계약 금액이 비었어요",IF(AND(ISNUMBER(L468),ISNUMBER(M468),M468&lt;L468),"완공이 착공보다 빨라요",IF(AND(ISNUMBER(G468),H468&gt;G468),"받은 돈이 계약보다 많아요",IF(AND(D468&lt;&gt;"",COUNTIF($D$6:$D$505,D468)&gt;1,COUNTIFS($D$6:$D$505,D468,$E$6:$E$505,E468)&gt;1),"같은 현장이 또 있어요",""))))))))))</f>
        <v/>
      </c>
      <c r="S468">
        <f>IF(A468="","",C468&amp;" "&amp;D468&amp;" "&amp;SUBSTITUTE(D468,"-","")&amp;" "&amp;E468&amp;" "&amp;F468&amp;" "&amp;P468)</f>
        <v/>
      </c>
      <c r="T468">
        <f>IF(OR(A468="",Q468&lt;&gt;"",I468="",N468="상담",N468="견적 보냄",N468="취소"),-1,IF(OR(N468="완료",N468="A/S"),1E+10,0)+N(I468)+ROW()/1E+4)</f>
        <v/>
      </c>
      <c r="U468">
        <f>IF(OR(찾기!$B$3="",A468=""),"",IF(ISNUMBER(SEARCH(TRIM(찾기!$B$3),S468)),ROW(),""))</f>
        <v/>
      </c>
    </row>
    <row r="469">
      <c r="A469" s="19">
        <f>IF(COUNTA(B469:G469,L469:P469)=0,"",ROW()-5)</f>
        <v/>
      </c>
      <c r="B469" s="20" t="n"/>
      <c r="C469" s="21" t="n"/>
      <c r="D469" s="21" t="n"/>
      <c r="E469" s="21" t="n"/>
      <c r="F469" s="21" t="n"/>
      <c r="G469" s="22" t="n"/>
      <c r="H469" s="23">
        <f>IF(A469="","",SUMIFS(입금_금액,입금_번호,A469,입금_확인,""))</f>
        <v/>
      </c>
      <c r="I469" s="24">
        <f>IF(OR(A469="",NOT(ISNUMBER(G469)),N469="취소"),"",G469-H469)</f>
        <v/>
      </c>
      <c r="J469" s="23">
        <f>IF(A469="","",SUMIFS(지출_금액,지출_번호,A469,지출_확인,""))</f>
        <v/>
      </c>
      <c r="K469" s="23">
        <f>IF(OR(A469="",NOT(ISNUMBER(G469)),J469=0),"",G469-J469)</f>
        <v/>
      </c>
      <c r="L469" s="20" t="n"/>
      <c r="M469" s="20" t="n"/>
      <c r="N469" s="21" t="n"/>
      <c r="O469" s="21" t="n"/>
      <c r="P469" s="21" t="n"/>
      <c r="Q469" s="25">
        <f>IF(A469="","",IF(AND(C469="",E469=""),"고객이나 현장을 적어 주세요",IF(NOT(ISNUMBER(B469)),"접수일을 확인하세요",IF(AND(D469&lt;&gt;"",OR(LEN(D469)&lt;12,LEN(D469)&gt;13,ISERROR(--SUBSTITUTE(D469,"-","")),LEN(SUBSTITUTE(D469,"-",""))&lt;9)),"연락처를 010-0000-0000으로",IF(AND(G469&lt;&gt;"",OR(NOT(ISNUMBER(G469)),N(G469)&lt;0)),"계약 금액을 숫자로",IF(ISNA(MATCH(N469,목록_지금상태,0)),"상태를 목록에서 골라 주세요",IF(AND(OR(N469="계약",N469="공사 중",N469="완료",N469="A/S"),NOT(ISNUMBER(G469))),"계약 금액이 비었어요",IF(AND(ISNUMBER(L469),ISNUMBER(M469),M469&lt;L469),"완공이 착공보다 빨라요",IF(AND(ISNUMBER(G469),H469&gt;G469),"받은 돈이 계약보다 많아요",IF(AND(D469&lt;&gt;"",COUNTIF($D$6:$D$505,D469)&gt;1,COUNTIFS($D$6:$D$505,D469,$E$6:$E$505,E469)&gt;1),"같은 현장이 또 있어요",""))))))))))</f>
        <v/>
      </c>
      <c r="S469">
        <f>IF(A469="","",C469&amp;" "&amp;D469&amp;" "&amp;SUBSTITUTE(D469,"-","")&amp;" "&amp;E469&amp;" "&amp;F469&amp;" "&amp;P469)</f>
        <v/>
      </c>
      <c r="T469">
        <f>IF(OR(A469="",Q469&lt;&gt;"",I469="",N469="상담",N469="견적 보냄",N469="취소"),-1,IF(OR(N469="완료",N469="A/S"),1E+10,0)+N(I469)+ROW()/1E+4)</f>
        <v/>
      </c>
      <c r="U469">
        <f>IF(OR(찾기!$B$3="",A469=""),"",IF(ISNUMBER(SEARCH(TRIM(찾기!$B$3),S469)),ROW(),""))</f>
        <v/>
      </c>
    </row>
    <row r="470">
      <c r="A470" s="19">
        <f>IF(COUNTA(B470:G470,L470:P470)=0,"",ROW()-5)</f>
        <v/>
      </c>
      <c r="B470" s="20" t="n"/>
      <c r="C470" s="21" t="n"/>
      <c r="D470" s="21" t="n"/>
      <c r="E470" s="21" t="n"/>
      <c r="F470" s="21" t="n"/>
      <c r="G470" s="22" t="n"/>
      <c r="H470" s="23">
        <f>IF(A470="","",SUMIFS(입금_금액,입금_번호,A470,입금_확인,""))</f>
        <v/>
      </c>
      <c r="I470" s="24">
        <f>IF(OR(A470="",NOT(ISNUMBER(G470)),N470="취소"),"",G470-H470)</f>
        <v/>
      </c>
      <c r="J470" s="23">
        <f>IF(A470="","",SUMIFS(지출_금액,지출_번호,A470,지출_확인,""))</f>
        <v/>
      </c>
      <c r="K470" s="23">
        <f>IF(OR(A470="",NOT(ISNUMBER(G470)),J470=0),"",G470-J470)</f>
        <v/>
      </c>
      <c r="L470" s="20" t="n"/>
      <c r="M470" s="20" t="n"/>
      <c r="N470" s="21" t="n"/>
      <c r="O470" s="21" t="n"/>
      <c r="P470" s="21" t="n"/>
      <c r="Q470" s="25">
        <f>IF(A470="","",IF(AND(C470="",E470=""),"고객이나 현장을 적어 주세요",IF(NOT(ISNUMBER(B470)),"접수일을 확인하세요",IF(AND(D470&lt;&gt;"",OR(LEN(D470)&lt;12,LEN(D470)&gt;13,ISERROR(--SUBSTITUTE(D470,"-","")),LEN(SUBSTITUTE(D470,"-",""))&lt;9)),"연락처를 010-0000-0000으로",IF(AND(G470&lt;&gt;"",OR(NOT(ISNUMBER(G470)),N(G470)&lt;0)),"계약 금액을 숫자로",IF(ISNA(MATCH(N470,목록_지금상태,0)),"상태를 목록에서 골라 주세요",IF(AND(OR(N470="계약",N470="공사 중",N470="완료",N470="A/S"),NOT(ISNUMBER(G470))),"계약 금액이 비었어요",IF(AND(ISNUMBER(L470),ISNUMBER(M470),M470&lt;L470),"완공이 착공보다 빨라요",IF(AND(ISNUMBER(G470),H470&gt;G470),"받은 돈이 계약보다 많아요",IF(AND(D470&lt;&gt;"",COUNTIF($D$6:$D$505,D470)&gt;1,COUNTIFS($D$6:$D$505,D470,$E$6:$E$505,E470)&gt;1),"같은 현장이 또 있어요",""))))))))))</f>
        <v/>
      </c>
      <c r="S470">
        <f>IF(A470="","",C470&amp;" "&amp;D470&amp;" "&amp;SUBSTITUTE(D470,"-","")&amp;" "&amp;E470&amp;" "&amp;F470&amp;" "&amp;P470)</f>
        <v/>
      </c>
      <c r="T470">
        <f>IF(OR(A470="",Q470&lt;&gt;"",I470="",N470="상담",N470="견적 보냄",N470="취소"),-1,IF(OR(N470="완료",N470="A/S"),1E+10,0)+N(I470)+ROW()/1E+4)</f>
        <v/>
      </c>
      <c r="U470">
        <f>IF(OR(찾기!$B$3="",A470=""),"",IF(ISNUMBER(SEARCH(TRIM(찾기!$B$3),S470)),ROW(),""))</f>
        <v/>
      </c>
    </row>
    <row r="471">
      <c r="A471" s="19">
        <f>IF(COUNTA(B471:G471,L471:P471)=0,"",ROW()-5)</f>
        <v/>
      </c>
      <c r="B471" s="20" t="n"/>
      <c r="C471" s="21" t="n"/>
      <c r="D471" s="21" t="n"/>
      <c r="E471" s="21" t="n"/>
      <c r="F471" s="21" t="n"/>
      <c r="G471" s="22" t="n"/>
      <c r="H471" s="23">
        <f>IF(A471="","",SUMIFS(입금_금액,입금_번호,A471,입금_확인,""))</f>
        <v/>
      </c>
      <c r="I471" s="24">
        <f>IF(OR(A471="",NOT(ISNUMBER(G471)),N471="취소"),"",G471-H471)</f>
        <v/>
      </c>
      <c r="J471" s="23">
        <f>IF(A471="","",SUMIFS(지출_금액,지출_번호,A471,지출_확인,""))</f>
        <v/>
      </c>
      <c r="K471" s="23">
        <f>IF(OR(A471="",NOT(ISNUMBER(G471)),J471=0),"",G471-J471)</f>
        <v/>
      </c>
      <c r="L471" s="20" t="n"/>
      <c r="M471" s="20" t="n"/>
      <c r="N471" s="21" t="n"/>
      <c r="O471" s="21" t="n"/>
      <c r="P471" s="21" t="n"/>
      <c r="Q471" s="25">
        <f>IF(A471="","",IF(AND(C471="",E471=""),"고객이나 현장을 적어 주세요",IF(NOT(ISNUMBER(B471)),"접수일을 확인하세요",IF(AND(D471&lt;&gt;"",OR(LEN(D471)&lt;12,LEN(D471)&gt;13,ISERROR(--SUBSTITUTE(D471,"-","")),LEN(SUBSTITUTE(D471,"-",""))&lt;9)),"연락처를 010-0000-0000으로",IF(AND(G471&lt;&gt;"",OR(NOT(ISNUMBER(G471)),N(G471)&lt;0)),"계약 금액을 숫자로",IF(ISNA(MATCH(N471,목록_지금상태,0)),"상태를 목록에서 골라 주세요",IF(AND(OR(N471="계약",N471="공사 중",N471="완료",N471="A/S"),NOT(ISNUMBER(G471))),"계약 금액이 비었어요",IF(AND(ISNUMBER(L471),ISNUMBER(M471),M471&lt;L471),"완공이 착공보다 빨라요",IF(AND(ISNUMBER(G471),H471&gt;G471),"받은 돈이 계약보다 많아요",IF(AND(D471&lt;&gt;"",COUNTIF($D$6:$D$505,D471)&gt;1,COUNTIFS($D$6:$D$505,D471,$E$6:$E$505,E471)&gt;1),"같은 현장이 또 있어요",""))))))))))</f>
        <v/>
      </c>
      <c r="S471">
        <f>IF(A471="","",C471&amp;" "&amp;D471&amp;" "&amp;SUBSTITUTE(D471,"-","")&amp;" "&amp;E471&amp;" "&amp;F471&amp;" "&amp;P471)</f>
        <v/>
      </c>
      <c r="T471">
        <f>IF(OR(A471="",Q471&lt;&gt;"",I471="",N471="상담",N471="견적 보냄",N471="취소"),-1,IF(OR(N471="완료",N471="A/S"),1E+10,0)+N(I471)+ROW()/1E+4)</f>
        <v/>
      </c>
      <c r="U471">
        <f>IF(OR(찾기!$B$3="",A471=""),"",IF(ISNUMBER(SEARCH(TRIM(찾기!$B$3),S471)),ROW(),""))</f>
        <v/>
      </c>
    </row>
    <row r="472">
      <c r="A472" s="19">
        <f>IF(COUNTA(B472:G472,L472:P472)=0,"",ROW()-5)</f>
        <v/>
      </c>
      <c r="B472" s="20" t="n"/>
      <c r="C472" s="21" t="n"/>
      <c r="D472" s="21" t="n"/>
      <c r="E472" s="21" t="n"/>
      <c r="F472" s="21" t="n"/>
      <c r="G472" s="22" t="n"/>
      <c r="H472" s="23">
        <f>IF(A472="","",SUMIFS(입금_금액,입금_번호,A472,입금_확인,""))</f>
        <v/>
      </c>
      <c r="I472" s="24">
        <f>IF(OR(A472="",NOT(ISNUMBER(G472)),N472="취소"),"",G472-H472)</f>
        <v/>
      </c>
      <c r="J472" s="23">
        <f>IF(A472="","",SUMIFS(지출_금액,지출_번호,A472,지출_확인,""))</f>
        <v/>
      </c>
      <c r="K472" s="23">
        <f>IF(OR(A472="",NOT(ISNUMBER(G472)),J472=0),"",G472-J472)</f>
        <v/>
      </c>
      <c r="L472" s="20" t="n"/>
      <c r="M472" s="20" t="n"/>
      <c r="N472" s="21" t="n"/>
      <c r="O472" s="21" t="n"/>
      <c r="P472" s="21" t="n"/>
      <c r="Q472" s="25">
        <f>IF(A472="","",IF(AND(C472="",E472=""),"고객이나 현장을 적어 주세요",IF(NOT(ISNUMBER(B472)),"접수일을 확인하세요",IF(AND(D472&lt;&gt;"",OR(LEN(D472)&lt;12,LEN(D472)&gt;13,ISERROR(--SUBSTITUTE(D472,"-","")),LEN(SUBSTITUTE(D472,"-",""))&lt;9)),"연락처를 010-0000-0000으로",IF(AND(G472&lt;&gt;"",OR(NOT(ISNUMBER(G472)),N(G472)&lt;0)),"계약 금액을 숫자로",IF(ISNA(MATCH(N472,목록_지금상태,0)),"상태를 목록에서 골라 주세요",IF(AND(OR(N472="계약",N472="공사 중",N472="완료",N472="A/S"),NOT(ISNUMBER(G472))),"계약 금액이 비었어요",IF(AND(ISNUMBER(L472),ISNUMBER(M472),M472&lt;L472),"완공이 착공보다 빨라요",IF(AND(ISNUMBER(G472),H472&gt;G472),"받은 돈이 계약보다 많아요",IF(AND(D472&lt;&gt;"",COUNTIF($D$6:$D$505,D472)&gt;1,COUNTIFS($D$6:$D$505,D472,$E$6:$E$505,E472)&gt;1),"같은 현장이 또 있어요",""))))))))))</f>
        <v/>
      </c>
      <c r="S472">
        <f>IF(A472="","",C472&amp;" "&amp;D472&amp;" "&amp;SUBSTITUTE(D472,"-","")&amp;" "&amp;E472&amp;" "&amp;F472&amp;" "&amp;P472)</f>
        <v/>
      </c>
      <c r="T472">
        <f>IF(OR(A472="",Q472&lt;&gt;"",I472="",N472="상담",N472="견적 보냄",N472="취소"),-1,IF(OR(N472="완료",N472="A/S"),1E+10,0)+N(I472)+ROW()/1E+4)</f>
        <v/>
      </c>
      <c r="U472">
        <f>IF(OR(찾기!$B$3="",A472=""),"",IF(ISNUMBER(SEARCH(TRIM(찾기!$B$3),S472)),ROW(),""))</f>
        <v/>
      </c>
    </row>
    <row r="473">
      <c r="A473" s="19">
        <f>IF(COUNTA(B473:G473,L473:P473)=0,"",ROW()-5)</f>
        <v/>
      </c>
      <c r="B473" s="20" t="n"/>
      <c r="C473" s="21" t="n"/>
      <c r="D473" s="21" t="n"/>
      <c r="E473" s="21" t="n"/>
      <c r="F473" s="21" t="n"/>
      <c r="G473" s="22" t="n"/>
      <c r="H473" s="23">
        <f>IF(A473="","",SUMIFS(입금_금액,입금_번호,A473,입금_확인,""))</f>
        <v/>
      </c>
      <c r="I473" s="24">
        <f>IF(OR(A473="",NOT(ISNUMBER(G473)),N473="취소"),"",G473-H473)</f>
        <v/>
      </c>
      <c r="J473" s="23">
        <f>IF(A473="","",SUMIFS(지출_금액,지출_번호,A473,지출_확인,""))</f>
        <v/>
      </c>
      <c r="K473" s="23">
        <f>IF(OR(A473="",NOT(ISNUMBER(G473)),J473=0),"",G473-J473)</f>
        <v/>
      </c>
      <c r="L473" s="20" t="n"/>
      <c r="M473" s="20" t="n"/>
      <c r="N473" s="21" t="n"/>
      <c r="O473" s="21" t="n"/>
      <c r="P473" s="21" t="n"/>
      <c r="Q473" s="25">
        <f>IF(A473="","",IF(AND(C473="",E473=""),"고객이나 현장을 적어 주세요",IF(NOT(ISNUMBER(B473)),"접수일을 확인하세요",IF(AND(D473&lt;&gt;"",OR(LEN(D473)&lt;12,LEN(D473)&gt;13,ISERROR(--SUBSTITUTE(D473,"-","")),LEN(SUBSTITUTE(D473,"-",""))&lt;9)),"연락처를 010-0000-0000으로",IF(AND(G473&lt;&gt;"",OR(NOT(ISNUMBER(G473)),N(G473)&lt;0)),"계약 금액을 숫자로",IF(ISNA(MATCH(N473,목록_지금상태,0)),"상태를 목록에서 골라 주세요",IF(AND(OR(N473="계약",N473="공사 중",N473="완료",N473="A/S"),NOT(ISNUMBER(G473))),"계약 금액이 비었어요",IF(AND(ISNUMBER(L473),ISNUMBER(M473),M473&lt;L473),"완공이 착공보다 빨라요",IF(AND(ISNUMBER(G473),H473&gt;G473),"받은 돈이 계약보다 많아요",IF(AND(D473&lt;&gt;"",COUNTIF($D$6:$D$505,D473)&gt;1,COUNTIFS($D$6:$D$505,D473,$E$6:$E$505,E473)&gt;1),"같은 현장이 또 있어요",""))))))))))</f>
        <v/>
      </c>
      <c r="S473">
        <f>IF(A473="","",C473&amp;" "&amp;D473&amp;" "&amp;SUBSTITUTE(D473,"-","")&amp;" "&amp;E473&amp;" "&amp;F473&amp;" "&amp;P473)</f>
        <v/>
      </c>
      <c r="T473">
        <f>IF(OR(A473="",Q473&lt;&gt;"",I473="",N473="상담",N473="견적 보냄",N473="취소"),-1,IF(OR(N473="완료",N473="A/S"),1E+10,0)+N(I473)+ROW()/1E+4)</f>
        <v/>
      </c>
      <c r="U473">
        <f>IF(OR(찾기!$B$3="",A473=""),"",IF(ISNUMBER(SEARCH(TRIM(찾기!$B$3),S473)),ROW(),""))</f>
        <v/>
      </c>
    </row>
    <row r="474">
      <c r="A474" s="19">
        <f>IF(COUNTA(B474:G474,L474:P474)=0,"",ROW()-5)</f>
        <v/>
      </c>
      <c r="B474" s="20" t="n"/>
      <c r="C474" s="21" t="n"/>
      <c r="D474" s="21" t="n"/>
      <c r="E474" s="21" t="n"/>
      <c r="F474" s="21" t="n"/>
      <c r="G474" s="22" t="n"/>
      <c r="H474" s="23">
        <f>IF(A474="","",SUMIFS(입금_금액,입금_번호,A474,입금_확인,""))</f>
        <v/>
      </c>
      <c r="I474" s="24">
        <f>IF(OR(A474="",NOT(ISNUMBER(G474)),N474="취소"),"",G474-H474)</f>
        <v/>
      </c>
      <c r="J474" s="23">
        <f>IF(A474="","",SUMIFS(지출_금액,지출_번호,A474,지출_확인,""))</f>
        <v/>
      </c>
      <c r="K474" s="23">
        <f>IF(OR(A474="",NOT(ISNUMBER(G474)),J474=0),"",G474-J474)</f>
        <v/>
      </c>
      <c r="L474" s="20" t="n"/>
      <c r="M474" s="20" t="n"/>
      <c r="N474" s="21" t="n"/>
      <c r="O474" s="21" t="n"/>
      <c r="P474" s="21" t="n"/>
      <c r="Q474" s="25">
        <f>IF(A474="","",IF(AND(C474="",E474=""),"고객이나 현장을 적어 주세요",IF(NOT(ISNUMBER(B474)),"접수일을 확인하세요",IF(AND(D474&lt;&gt;"",OR(LEN(D474)&lt;12,LEN(D474)&gt;13,ISERROR(--SUBSTITUTE(D474,"-","")),LEN(SUBSTITUTE(D474,"-",""))&lt;9)),"연락처를 010-0000-0000으로",IF(AND(G474&lt;&gt;"",OR(NOT(ISNUMBER(G474)),N(G474)&lt;0)),"계약 금액을 숫자로",IF(ISNA(MATCH(N474,목록_지금상태,0)),"상태를 목록에서 골라 주세요",IF(AND(OR(N474="계약",N474="공사 중",N474="완료",N474="A/S"),NOT(ISNUMBER(G474))),"계약 금액이 비었어요",IF(AND(ISNUMBER(L474),ISNUMBER(M474),M474&lt;L474),"완공이 착공보다 빨라요",IF(AND(ISNUMBER(G474),H474&gt;G474),"받은 돈이 계약보다 많아요",IF(AND(D474&lt;&gt;"",COUNTIF($D$6:$D$505,D474)&gt;1,COUNTIFS($D$6:$D$505,D474,$E$6:$E$505,E474)&gt;1),"같은 현장이 또 있어요",""))))))))))</f>
        <v/>
      </c>
      <c r="S474">
        <f>IF(A474="","",C474&amp;" "&amp;D474&amp;" "&amp;SUBSTITUTE(D474,"-","")&amp;" "&amp;E474&amp;" "&amp;F474&amp;" "&amp;P474)</f>
        <v/>
      </c>
      <c r="T474">
        <f>IF(OR(A474="",Q474&lt;&gt;"",I474="",N474="상담",N474="견적 보냄",N474="취소"),-1,IF(OR(N474="완료",N474="A/S"),1E+10,0)+N(I474)+ROW()/1E+4)</f>
        <v/>
      </c>
      <c r="U474">
        <f>IF(OR(찾기!$B$3="",A474=""),"",IF(ISNUMBER(SEARCH(TRIM(찾기!$B$3),S474)),ROW(),""))</f>
        <v/>
      </c>
    </row>
    <row r="475">
      <c r="A475" s="19">
        <f>IF(COUNTA(B475:G475,L475:P475)=0,"",ROW()-5)</f>
        <v/>
      </c>
      <c r="B475" s="20" t="n"/>
      <c r="C475" s="21" t="n"/>
      <c r="D475" s="21" t="n"/>
      <c r="E475" s="21" t="n"/>
      <c r="F475" s="21" t="n"/>
      <c r="G475" s="22" t="n"/>
      <c r="H475" s="23">
        <f>IF(A475="","",SUMIFS(입금_금액,입금_번호,A475,입금_확인,""))</f>
        <v/>
      </c>
      <c r="I475" s="24">
        <f>IF(OR(A475="",NOT(ISNUMBER(G475)),N475="취소"),"",G475-H475)</f>
        <v/>
      </c>
      <c r="J475" s="23">
        <f>IF(A475="","",SUMIFS(지출_금액,지출_번호,A475,지출_확인,""))</f>
        <v/>
      </c>
      <c r="K475" s="23">
        <f>IF(OR(A475="",NOT(ISNUMBER(G475)),J475=0),"",G475-J475)</f>
        <v/>
      </c>
      <c r="L475" s="20" t="n"/>
      <c r="M475" s="20" t="n"/>
      <c r="N475" s="21" t="n"/>
      <c r="O475" s="21" t="n"/>
      <c r="P475" s="21" t="n"/>
      <c r="Q475" s="25">
        <f>IF(A475="","",IF(AND(C475="",E475=""),"고객이나 현장을 적어 주세요",IF(NOT(ISNUMBER(B475)),"접수일을 확인하세요",IF(AND(D475&lt;&gt;"",OR(LEN(D475)&lt;12,LEN(D475)&gt;13,ISERROR(--SUBSTITUTE(D475,"-","")),LEN(SUBSTITUTE(D475,"-",""))&lt;9)),"연락처를 010-0000-0000으로",IF(AND(G475&lt;&gt;"",OR(NOT(ISNUMBER(G475)),N(G475)&lt;0)),"계약 금액을 숫자로",IF(ISNA(MATCH(N475,목록_지금상태,0)),"상태를 목록에서 골라 주세요",IF(AND(OR(N475="계약",N475="공사 중",N475="완료",N475="A/S"),NOT(ISNUMBER(G475))),"계약 금액이 비었어요",IF(AND(ISNUMBER(L475),ISNUMBER(M475),M475&lt;L475),"완공이 착공보다 빨라요",IF(AND(ISNUMBER(G475),H475&gt;G475),"받은 돈이 계약보다 많아요",IF(AND(D475&lt;&gt;"",COUNTIF($D$6:$D$505,D475)&gt;1,COUNTIFS($D$6:$D$505,D475,$E$6:$E$505,E475)&gt;1),"같은 현장이 또 있어요",""))))))))))</f>
        <v/>
      </c>
      <c r="S475">
        <f>IF(A475="","",C475&amp;" "&amp;D475&amp;" "&amp;SUBSTITUTE(D475,"-","")&amp;" "&amp;E475&amp;" "&amp;F475&amp;" "&amp;P475)</f>
        <v/>
      </c>
      <c r="T475">
        <f>IF(OR(A475="",Q475&lt;&gt;"",I475="",N475="상담",N475="견적 보냄",N475="취소"),-1,IF(OR(N475="완료",N475="A/S"),1E+10,0)+N(I475)+ROW()/1E+4)</f>
        <v/>
      </c>
      <c r="U475">
        <f>IF(OR(찾기!$B$3="",A475=""),"",IF(ISNUMBER(SEARCH(TRIM(찾기!$B$3),S475)),ROW(),""))</f>
        <v/>
      </c>
    </row>
    <row r="476">
      <c r="A476" s="19">
        <f>IF(COUNTA(B476:G476,L476:P476)=0,"",ROW()-5)</f>
        <v/>
      </c>
      <c r="B476" s="20" t="n"/>
      <c r="C476" s="21" t="n"/>
      <c r="D476" s="21" t="n"/>
      <c r="E476" s="21" t="n"/>
      <c r="F476" s="21" t="n"/>
      <c r="G476" s="22" t="n"/>
      <c r="H476" s="23">
        <f>IF(A476="","",SUMIFS(입금_금액,입금_번호,A476,입금_확인,""))</f>
        <v/>
      </c>
      <c r="I476" s="24">
        <f>IF(OR(A476="",NOT(ISNUMBER(G476)),N476="취소"),"",G476-H476)</f>
        <v/>
      </c>
      <c r="J476" s="23">
        <f>IF(A476="","",SUMIFS(지출_금액,지출_번호,A476,지출_확인,""))</f>
        <v/>
      </c>
      <c r="K476" s="23">
        <f>IF(OR(A476="",NOT(ISNUMBER(G476)),J476=0),"",G476-J476)</f>
        <v/>
      </c>
      <c r="L476" s="20" t="n"/>
      <c r="M476" s="20" t="n"/>
      <c r="N476" s="21" t="n"/>
      <c r="O476" s="21" t="n"/>
      <c r="P476" s="21" t="n"/>
      <c r="Q476" s="25">
        <f>IF(A476="","",IF(AND(C476="",E476=""),"고객이나 현장을 적어 주세요",IF(NOT(ISNUMBER(B476)),"접수일을 확인하세요",IF(AND(D476&lt;&gt;"",OR(LEN(D476)&lt;12,LEN(D476)&gt;13,ISERROR(--SUBSTITUTE(D476,"-","")),LEN(SUBSTITUTE(D476,"-",""))&lt;9)),"연락처를 010-0000-0000으로",IF(AND(G476&lt;&gt;"",OR(NOT(ISNUMBER(G476)),N(G476)&lt;0)),"계약 금액을 숫자로",IF(ISNA(MATCH(N476,목록_지금상태,0)),"상태를 목록에서 골라 주세요",IF(AND(OR(N476="계약",N476="공사 중",N476="완료",N476="A/S"),NOT(ISNUMBER(G476))),"계약 금액이 비었어요",IF(AND(ISNUMBER(L476),ISNUMBER(M476),M476&lt;L476),"완공이 착공보다 빨라요",IF(AND(ISNUMBER(G476),H476&gt;G476),"받은 돈이 계약보다 많아요",IF(AND(D476&lt;&gt;"",COUNTIF($D$6:$D$505,D476)&gt;1,COUNTIFS($D$6:$D$505,D476,$E$6:$E$505,E476)&gt;1),"같은 현장이 또 있어요",""))))))))))</f>
        <v/>
      </c>
      <c r="S476">
        <f>IF(A476="","",C476&amp;" "&amp;D476&amp;" "&amp;SUBSTITUTE(D476,"-","")&amp;" "&amp;E476&amp;" "&amp;F476&amp;" "&amp;P476)</f>
        <v/>
      </c>
      <c r="T476">
        <f>IF(OR(A476="",Q476&lt;&gt;"",I476="",N476="상담",N476="견적 보냄",N476="취소"),-1,IF(OR(N476="완료",N476="A/S"),1E+10,0)+N(I476)+ROW()/1E+4)</f>
        <v/>
      </c>
      <c r="U476">
        <f>IF(OR(찾기!$B$3="",A476=""),"",IF(ISNUMBER(SEARCH(TRIM(찾기!$B$3),S476)),ROW(),""))</f>
        <v/>
      </c>
    </row>
    <row r="477">
      <c r="A477" s="19">
        <f>IF(COUNTA(B477:G477,L477:P477)=0,"",ROW()-5)</f>
        <v/>
      </c>
      <c r="B477" s="20" t="n"/>
      <c r="C477" s="21" t="n"/>
      <c r="D477" s="21" t="n"/>
      <c r="E477" s="21" t="n"/>
      <c r="F477" s="21" t="n"/>
      <c r="G477" s="22" t="n"/>
      <c r="H477" s="23">
        <f>IF(A477="","",SUMIFS(입금_금액,입금_번호,A477,입금_확인,""))</f>
        <v/>
      </c>
      <c r="I477" s="24">
        <f>IF(OR(A477="",NOT(ISNUMBER(G477)),N477="취소"),"",G477-H477)</f>
        <v/>
      </c>
      <c r="J477" s="23">
        <f>IF(A477="","",SUMIFS(지출_금액,지출_번호,A477,지출_확인,""))</f>
        <v/>
      </c>
      <c r="K477" s="23">
        <f>IF(OR(A477="",NOT(ISNUMBER(G477)),J477=0),"",G477-J477)</f>
        <v/>
      </c>
      <c r="L477" s="20" t="n"/>
      <c r="M477" s="20" t="n"/>
      <c r="N477" s="21" t="n"/>
      <c r="O477" s="21" t="n"/>
      <c r="P477" s="21" t="n"/>
      <c r="Q477" s="25">
        <f>IF(A477="","",IF(AND(C477="",E477=""),"고객이나 현장을 적어 주세요",IF(NOT(ISNUMBER(B477)),"접수일을 확인하세요",IF(AND(D477&lt;&gt;"",OR(LEN(D477)&lt;12,LEN(D477)&gt;13,ISERROR(--SUBSTITUTE(D477,"-","")),LEN(SUBSTITUTE(D477,"-",""))&lt;9)),"연락처를 010-0000-0000으로",IF(AND(G477&lt;&gt;"",OR(NOT(ISNUMBER(G477)),N(G477)&lt;0)),"계약 금액을 숫자로",IF(ISNA(MATCH(N477,목록_지금상태,0)),"상태를 목록에서 골라 주세요",IF(AND(OR(N477="계약",N477="공사 중",N477="완료",N477="A/S"),NOT(ISNUMBER(G477))),"계약 금액이 비었어요",IF(AND(ISNUMBER(L477),ISNUMBER(M477),M477&lt;L477),"완공이 착공보다 빨라요",IF(AND(ISNUMBER(G477),H477&gt;G477),"받은 돈이 계약보다 많아요",IF(AND(D477&lt;&gt;"",COUNTIF($D$6:$D$505,D477)&gt;1,COUNTIFS($D$6:$D$505,D477,$E$6:$E$505,E477)&gt;1),"같은 현장이 또 있어요",""))))))))))</f>
        <v/>
      </c>
      <c r="S477">
        <f>IF(A477="","",C477&amp;" "&amp;D477&amp;" "&amp;SUBSTITUTE(D477,"-","")&amp;" "&amp;E477&amp;" "&amp;F477&amp;" "&amp;P477)</f>
        <v/>
      </c>
      <c r="T477">
        <f>IF(OR(A477="",Q477&lt;&gt;"",I477="",N477="상담",N477="견적 보냄",N477="취소"),-1,IF(OR(N477="완료",N477="A/S"),1E+10,0)+N(I477)+ROW()/1E+4)</f>
        <v/>
      </c>
      <c r="U477">
        <f>IF(OR(찾기!$B$3="",A477=""),"",IF(ISNUMBER(SEARCH(TRIM(찾기!$B$3),S477)),ROW(),""))</f>
        <v/>
      </c>
    </row>
    <row r="478">
      <c r="A478" s="19">
        <f>IF(COUNTA(B478:G478,L478:P478)=0,"",ROW()-5)</f>
        <v/>
      </c>
      <c r="B478" s="20" t="n"/>
      <c r="C478" s="21" t="n"/>
      <c r="D478" s="21" t="n"/>
      <c r="E478" s="21" t="n"/>
      <c r="F478" s="21" t="n"/>
      <c r="G478" s="22" t="n"/>
      <c r="H478" s="23">
        <f>IF(A478="","",SUMIFS(입금_금액,입금_번호,A478,입금_확인,""))</f>
        <v/>
      </c>
      <c r="I478" s="24">
        <f>IF(OR(A478="",NOT(ISNUMBER(G478)),N478="취소"),"",G478-H478)</f>
        <v/>
      </c>
      <c r="J478" s="23">
        <f>IF(A478="","",SUMIFS(지출_금액,지출_번호,A478,지출_확인,""))</f>
        <v/>
      </c>
      <c r="K478" s="23">
        <f>IF(OR(A478="",NOT(ISNUMBER(G478)),J478=0),"",G478-J478)</f>
        <v/>
      </c>
      <c r="L478" s="20" t="n"/>
      <c r="M478" s="20" t="n"/>
      <c r="N478" s="21" t="n"/>
      <c r="O478" s="21" t="n"/>
      <c r="P478" s="21" t="n"/>
      <c r="Q478" s="25">
        <f>IF(A478="","",IF(AND(C478="",E478=""),"고객이나 현장을 적어 주세요",IF(NOT(ISNUMBER(B478)),"접수일을 확인하세요",IF(AND(D478&lt;&gt;"",OR(LEN(D478)&lt;12,LEN(D478)&gt;13,ISERROR(--SUBSTITUTE(D478,"-","")),LEN(SUBSTITUTE(D478,"-",""))&lt;9)),"연락처를 010-0000-0000으로",IF(AND(G478&lt;&gt;"",OR(NOT(ISNUMBER(G478)),N(G478)&lt;0)),"계약 금액을 숫자로",IF(ISNA(MATCH(N478,목록_지금상태,0)),"상태를 목록에서 골라 주세요",IF(AND(OR(N478="계약",N478="공사 중",N478="완료",N478="A/S"),NOT(ISNUMBER(G478))),"계약 금액이 비었어요",IF(AND(ISNUMBER(L478),ISNUMBER(M478),M478&lt;L478),"완공이 착공보다 빨라요",IF(AND(ISNUMBER(G478),H478&gt;G478),"받은 돈이 계약보다 많아요",IF(AND(D478&lt;&gt;"",COUNTIF($D$6:$D$505,D478)&gt;1,COUNTIFS($D$6:$D$505,D478,$E$6:$E$505,E478)&gt;1),"같은 현장이 또 있어요",""))))))))))</f>
        <v/>
      </c>
      <c r="S478">
        <f>IF(A478="","",C478&amp;" "&amp;D478&amp;" "&amp;SUBSTITUTE(D478,"-","")&amp;" "&amp;E478&amp;" "&amp;F478&amp;" "&amp;P478)</f>
        <v/>
      </c>
      <c r="T478">
        <f>IF(OR(A478="",Q478&lt;&gt;"",I478="",N478="상담",N478="견적 보냄",N478="취소"),-1,IF(OR(N478="완료",N478="A/S"),1E+10,0)+N(I478)+ROW()/1E+4)</f>
        <v/>
      </c>
      <c r="U478">
        <f>IF(OR(찾기!$B$3="",A478=""),"",IF(ISNUMBER(SEARCH(TRIM(찾기!$B$3),S478)),ROW(),""))</f>
        <v/>
      </c>
    </row>
    <row r="479">
      <c r="A479" s="19">
        <f>IF(COUNTA(B479:G479,L479:P479)=0,"",ROW()-5)</f>
        <v/>
      </c>
      <c r="B479" s="20" t="n"/>
      <c r="C479" s="21" t="n"/>
      <c r="D479" s="21" t="n"/>
      <c r="E479" s="21" t="n"/>
      <c r="F479" s="21" t="n"/>
      <c r="G479" s="22" t="n"/>
      <c r="H479" s="23">
        <f>IF(A479="","",SUMIFS(입금_금액,입금_번호,A479,입금_확인,""))</f>
        <v/>
      </c>
      <c r="I479" s="24">
        <f>IF(OR(A479="",NOT(ISNUMBER(G479)),N479="취소"),"",G479-H479)</f>
        <v/>
      </c>
      <c r="J479" s="23">
        <f>IF(A479="","",SUMIFS(지출_금액,지출_번호,A479,지출_확인,""))</f>
        <v/>
      </c>
      <c r="K479" s="23">
        <f>IF(OR(A479="",NOT(ISNUMBER(G479)),J479=0),"",G479-J479)</f>
        <v/>
      </c>
      <c r="L479" s="20" t="n"/>
      <c r="M479" s="20" t="n"/>
      <c r="N479" s="21" t="n"/>
      <c r="O479" s="21" t="n"/>
      <c r="P479" s="21" t="n"/>
      <c r="Q479" s="25">
        <f>IF(A479="","",IF(AND(C479="",E479=""),"고객이나 현장을 적어 주세요",IF(NOT(ISNUMBER(B479)),"접수일을 확인하세요",IF(AND(D479&lt;&gt;"",OR(LEN(D479)&lt;12,LEN(D479)&gt;13,ISERROR(--SUBSTITUTE(D479,"-","")),LEN(SUBSTITUTE(D479,"-",""))&lt;9)),"연락처를 010-0000-0000으로",IF(AND(G479&lt;&gt;"",OR(NOT(ISNUMBER(G479)),N(G479)&lt;0)),"계약 금액을 숫자로",IF(ISNA(MATCH(N479,목록_지금상태,0)),"상태를 목록에서 골라 주세요",IF(AND(OR(N479="계약",N479="공사 중",N479="완료",N479="A/S"),NOT(ISNUMBER(G479))),"계약 금액이 비었어요",IF(AND(ISNUMBER(L479),ISNUMBER(M479),M479&lt;L479),"완공이 착공보다 빨라요",IF(AND(ISNUMBER(G479),H479&gt;G479),"받은 돈이 계약보다 많아요",IF(AND(D479&lt;&gt;"",COUNTIF($D$6:$D$505,D479)&gt;1,COUNTIFS($D$6:$D$505,D479,$E$6:$E$505,E479)&gt;1),"같은 현장이 또 있어요",""))))))))))</f>
        <v/>
      </c>
      <c r="S479">
        <f>IF(A479="","",C479&amp;" "&amp;D479&amp;" "&amp;SUBSTITUTE(D479,"-","")&amp;" "&amp;E479&amp;" "&amp;F479&amp;" "&amp;P479)</f>
        <v/>
      </c>
      <c r="T479">
        <f>IF(OR(A479="",Q479&lt;&gt;"",I479="",N479="상담",N479="견적 보냄",N479="취소"),-1,IF(OR(N479="완료",N479="A/S"),1E+10,0)+N(I479)+ROW()/1E+4)</f>
        <v/>
      </c>
      <c r="U479">
        <f>IF(OR(찾기!$B$3="",A479=""),"",IF(ISNUMBER(SEARCH(TRIM(찾기!$B$3),S479)),ROW(),""))</f>
        <v/>
      </c>
    </row>
    <row r="480">
      <c r="A480" s="19">
        <f>IF(COUNTA(B480:G480,L480:P480)=0,"",ROW()-5)</f>
        <v/>
      </c>
      <c r="B480" s="20" t="n"/>
      <c r="C480" s="21" t="n"/>
      <c r="D480" s="21" t="n"/>
      <c r="E480" s="21" t="n"/>
      <c r="F480" s="21" t="n"/>
      <c r="G480" s="22" t="n"/>
      <c r="H480" s="23">
        <f>IF(A480="","",SUMIFS(입금_금액,입금_번호,A480,입금_확인,""))</f>
        <v/>
      </c>
      <c r="I480" s="24">
        <f>IF(OR(A480="",NOT(ISNUMBER(G480)),N480="취소"),"",G480-H480)</f>
        <v/>
      </c>
      <c r="J480" s="23">
        <f>IF(A480="","",SUMIFS(지출_금액,지출_번호,A480,지출_확인,""))</f>
        <v/>
      </c>
      <c r="K480" s="23">
        <f>IF(OR(A480="",NOT(ISNUMBER(G480)),J480=0),"",G480-J480)</f>
        <v/>
      </c>
      <c r="L480" s="20" t="n"/>
      <c r="M480" s="20" t="n"/>
      <c r="N480" s="21" t="n"/>
      <c r="O480" s="21" t="n"/>
      <c r="P480" s="21" t="n"/>
      <c r="Q480" s="25">
        <f>IF(A480="","",IF(AND(C480="",E480=""),"고객이나 현장을 적어 주세요",IF(NOT(ISNUMBER(B480)),"접수일을 확인하세요",IF(AND(D480&lt;&gt;"",OR(LEN(D480)&lt;12,LEN(D480)&gt;13,ISERROR(--SUBSTITUTE(D480,"-","")),LEN(SUBSTITUTE(D480,"-",""))&lt;9)),"연락처를 010-0000-0000으로",IF(AND(G480&lt;&gt;"",OR(NOT(ISNUMBER(G480)),N(G480)&lt;0)),"계약 금액을 숫자로",IF(ISNA(MATCH(N480,목록_지금상태,0)),"상태를 목록에서 골라 주세요",IF(AND(OR(N480="계약",N480="공사 중",N480="완료",N480="A/S"),NOT(ISNUMBER(G480))),"계약 금액이 비었어요",IF(AND(ISNUMBER(L480),ISNUMBER(M480),M480&lt;L480),"완공이 착공보다 빨라요",IF(AND(ISNUMBER(G480),H480&gt;G480),"받은 돈이 계약보다 많아요",IF(AND(D480&lt;&gt;"",COUNTIF($D$6:$D$505,D480)&gt;1,COUNTIFS($D$6:$D$505,D480,$E$6:$E$505,E480)&gt;1),"같은 현장이 또 있어요",""))))))))))</f>
        <v/>
      </c>
      <c r="S480">
        <f>IF(A480="","",C480&amp;" "&amp;D480&amp;" "&amp;SUBSTITUTE(D480,"-","")&amp;" "&amp;E480&amp;" "&amp;F480&amp;" "&amp;P480)</f>
        <v/>
      </c>
      <c r="T480">
        <f>IF(OR(A480="",Q480&lt;&gt;"",I480="",N480="상담",N480="견적 보냄",N480="취소"),-1,IF(OR(N480="완료",N480="A/S"),1E+10,0)+N(I480)+ROW()/1E+4)</f>
        <v/>
      </c>
      <c r="U480">
        <f>IF(OR(찾기!$B$3="",A480=""),"",IF(ISNUMBER(SEARCH(TRIM(찾기!$B$3),S480)),ROW(),""))</f>
        <v/>
      </c>
    </row>
    <row r="481">
      <c r="A481" s="19">
        <f>IF(COUNTA(B481:G481,L481:P481)=0,"",ROW()-5)</f>
        <v/>
      </c>
      <c r="B481" s="20" t="n"/>
      <c r="C481" s="21" t="n"/>
      <c r="D481" s="21" t="n"/>
      <c r="E481" s="21" t="n"/>
      <c r="F481" s="21" t="n"/>
      <c r="G481" s="22" t="n"/>
      <c r="H481" s="23">
        <f>IF(A481="","",SUMIFS(입금_금액,입금_번호,A481,입금_확인,""))</f>
        <v/>
      </c>
      <c r="I481" s="24">
        <f>IF(OR(A481="",NOT(ISNUMBER(G481)),N481="취소"),"",G481-H481)</f>
        <v/>
      </c>
      <c r="J481" s="23">
        <f>IF(A481="","",SUMIFS(지출_금액,지출_번호,A481,지출_확인,""))</f>
        <v/>
      </c>
      <c r="K481" s="23">
        <f>IF(OR(A481="",NOT(ISNUMBER(G481)),J481=0),"",G481-J481)</f>
        <v/>
      </c>
      <c r="L481" s="20" t="n"/>
      <c r="M481" s="20" t="n"/>
      <c r="N481" s="21" t="n"/>
      <c r="O481" s="21" t="n"/>
      <c r="P481" s="21" t="n"/>
      <c r="Q481" s="25">
        <f>IF(A481="","",IF(AND(C481="",E481=""),"고객이나 현장을 적어 주세요",IF(NOT(ISNUMBER(B481)),"접수일을 확인하세요",IF(AND(D481&lt;&gt;"",OR(LEN(D481)&lt;12,LEN(D481)&gt;13,ISERROR(--SUBSTITUTE(D481,"-","")),LEN(SUBSTITUTE(D481,"-",""))&lt;9)),"연락처를 010-0000-0000으로",IF(AND(G481&lt;&gt;"",OR(NOT(ISNUMBER(G481)),N(G481)&lt;0)),"계약 금액을 숫자로",IF(ISNA(MATCH(N481,목록_지금상태,0)),"상태를 목록에서 골라 주세요",IF(AND(OR(N481="계약",N481="공사 중",N481="완료",N481="A/S"),NOT(ISNUMBER(G481))),"계약 금액이 비었어요",IF(AND(ISNUMBER(L481),ISNUMBER(M481),M481&lt;L481),"완공이 착공보다 빨라요",IF(AND(ISNUMBER(G481),H481&gt;G481),"받은 돈이 계약보다 많아요",IF(AND(D481&lt;&gt;"",COUNTIF($D$6:$D$505,D481)&gt;1,COUNTIFS($D$6:$D$505,D481,$E$6:$E$505,E481)&gt;1),"같은 현장이 또 있어요",""))))))))))</f>
        <v/>
      </c>
      <c r="S481">
        <f>IF(A481="","",C481&amp;" "&amp;D481&amp;" "&amp;SUBSTITUTE(D481,"-","")&amp;" "&amp;E481&amp;" "&amp;F481&amp;" "&amp;P481)</f>
        <v/>
      </c>
      <c r="T481">
        <f>IF(OR(A481="",Q481&lt;&gt;"",I481="",N481="상담",N481="견적 보냄",N481="취소"),-1,IF(OR(N481="완료",N481="A/S"),1E+10,0)+N(I481)+ROW()/1E+4)</f>
        <v/>
      </c>
      <c r="U481">
        <f>IF(OR(찾기!$B$3="",A481=""),"",IF(ISNUMBER(SEARCH(TRIM(찾기!$B$3),S481)),ROW(),""))</f>
        <v/>
      </c>
    </row>
    <row r="482">
      <c r="A482" s="19">
        <f>IF(COUNTA(B482:G482,L482:P482)=0,"",ROW()-5)</f>
        <v/>
      </c>
      <c r="B482" s="20" t="n"/>
      <c r="C482" s="21" t="n"/>
      <c r="D482" s="21" t="n"/>
      <c r="E482" s="21" t="n"/>
      <c r="F482" s="21" t="n"/>
      <c r="G482" s="22" t="n"/>
      <c r="H482" s="23">
        <f>IF(A482="","",SUMIFS(입금_금액,입금_번호,A482,입금_확인,""))</f>
        <v/>
      </c>
      <c r="I482" s="24">
        <f>IF(OR(A482="",NOT(ISNUMBER(G482)),N482="취소"),"",G482-H482)</f>
        <v/>
      </c>
      <c r="J482" s="23">
        <f>IF(A482="","",SUMIFS(지출_금액,지출_번호,A482,지출_확인,""))</f>
        <v/>
      </c>
      <c r="K482" s="23">
        <f>IF(OR(A482="",NOT(ISNUMBER(G482)),J482=0),"",G482-J482)</f>
        <v/>
      </c>
      <c r="L482" s="20" t="n"/>
      <c r="M482" s="20" t="n"/>
      <c r="N482" s="21" t="n"/>
      <c r="O482" s="21" t="n"/>
      <c r="P482" s="21" t="n"/>
      <c r="Q482" s="25">
        <f>IF(A482="","",IF(AND(C482="",E482=""),"고객이나 현장을 적어 주세요",IF(NOT(ISNUMBER(B482)),"접수일을 확인하세요",IF(AND(D482&lt;&gt;"",OR(LEN(D482)&lt;12,LEN(D482)&gt;13,ISERROR(--SUBSTITUTE(D482,"-","")),LEN(SUBSTITUTE(D482,"-",""))&lt;9)),"연락처를 010-0000-0000으로",IF(AND(G482&lt;&gt;"",OR(NOT(ISNUMBER(G482)),N(G482)&lt;0)),"계약 금액을 숫자로",IF(ISNA(MATCH(N482,목록_지금상태,0)),"상태를 목록에서 골라 주세요",IF(AND(OR(N482="계약",N482="공사 중",N482="완료",N482="A/S"),NOT(ISNUMBER(G482))),"계약 금액이 비었어요",IF(AND(ISNUMBER(L482),ISNUMBER(M482),M482&lt;L482),"완공이 착공보다 빨라요",IF(AND(ISNUMBER(G482),H482&gt;G482),"받은 돈이 계약보다 많아요",IF(AND(D482&lt;&gt;"",COUNTIF($D$6:$D$505,D482)&gt;1,COUNTIFS($D$6:$D$505,D482,$E$6:$E$505,E482)&gt;1),"같은 현장이 또 있어요",""))))))))))</f>
        <v/>
      </c>
      <c r="S482">
        <f>IF(A482="","",C482&amp;" "&amp;D482&amp;" "&amp;SUBSTITUTE(D482,"-","")&amp;" "&amp;E482&amp;" "&amp;F482&amp;" "&amp;P482)</f>
        <v/>
      </c>
      <c r="T482">
        <f>IF(OR(A482="",Q482&lt;&gt;"",I482="",N482="상담",N482="견적 보냄",N482="취소"),-1,IF(OR(N482="완료",N482="A/S"),1E+10,0)+N(I482)+ROW()/1E+4)</f>
        <v/>
      </c>
      <c r="U482">
        <f>IF(OR(찾기!$B$3="",A482=""),"",IF(ISNUMBER(SEARCH(TRIM(찾기!$B$3),S482)),ROW(),""))</f>
        <v/>
      </c>
    </row>
    <row r="483">
      <c r="A483" s="19">
        <f>IF(COUNTA(B483:G483,L483:P483)=0,"",ROW()-5)</f>
        <v/>
      </c>
      <c r="B483" s="20" t="n"/>
      <c r="C483" s="21" t="n"/>
      <c r="D483" s="21" t="n"/>
      <c r="E483" s="21" t="n"/>
      <c r="F483" s="21" t="n"/>
      <c r="G483" s="22" t="n"/>
      <c r="H483" s="23">
        <f>IF(A483="","",SUMIFS(입금_금액,입금_번호,A483,입금_확인,""))</f>
        <v/>
      </c>
      <c r="I483" s="24">
        <f>IF(OR(A483="",NOT(ISNUMBER(G483)),N483="취소"),"",G483-H483)</f>
        <v/>
      </c>
      <c r="J483" s="23">
        <f>IF(A483="","",SUMIFS(지출_금액,지출_번호,A483,지출_확인,""))</f>
        <v/>
      </c>
      <c r="K483" s="23">
        <f>IF(OR(A483="",NOT(ISNUMBER(G483)),J483=0),"",G483-J483)</f>
        <v/>
      </c>
      <c r="L483" s="20" t="n"/>
      <c r="M483" s="20" t="n"/>
      <c r="N483" s="21" t="n"/>
      <c r="O483" s="21" t="n"/>
      <c r="P483" s="21" t="n"/>
      <c r="Q483" s="25">
        <f>IF(A483="","",IF(AND(C483="",E483=""),"고객이나 현장을 적어 주세요",IF(NOT(ISNUMBER(B483)),"접수일을 확인하세요",IF(AND(D483&lt;&gt;"",OR(LEN(D483)&lt;12,LEN(D483)&gt;13,ISERROR(--SUBSTITUTE(D483,"-","")),LEN(SUBSTITUTE(D483,"-",""))&lt;9)),"연락처를 010-0000-0000으로",IF(AND(G483&lt;&gt;"",OR(NOT(ISNUMBER(G483)),N(G483)&lt;0)),"계약 금액을 숫자로",IF(ISNA(MATCH(N483,목록_지금상태,0)),"상태를 목록에서 골라 주세요",IF(AND(OR(N483="계약",N483="공사 중",N483="완료",N483="A/S"),NOT(ISNUMBER(G483))),"계약 금액이 비었어요",IF(AND(ISNUMBER(L483),ISNUMBER(M483),M483&lt;L483),"완공이 착공보다 빨라요",IF(AND(ISNUMBER(G483),H483&gt;G483),"받은 돈이 계약보다 많아요",IF(AND(D483&lt;&gt;"",COUNTIF($D$6:$D$505,D483)&gt;1,COUNTIFS($D$6:$D$505,D483,$E$6:$E$505,E483)&gt;1),"같은 현장이 또 있어요",""))))))))))</f>
        <v/>
      </c>
      <c r="S483">
        <f>IF(A483="","",C483&amp;" "&amp;D483&amp;" "&amp;SUBSTITUTE(D483,"-","")&amp;" "&amp;E483&amp;" "&amp;F483&amp;" "&amp;P483)</f>
        <v/>
      </c>
      <c r="T483">
        <f>IF(OR(A483="",Q483&lt;&gt;"",I483="",N483="상담",N483="견적 보냄",N483="취소"),-1,IF(OR(N483="완료",N483="A/S"),1E+10,0)+N(I483)+ROW()/1E+4)</f>
        <v/>
      </c>
      <c r="U483">
        <f>IF(OR(찾기!$B$3="",A483=""),"",IF(ISNUMBER(SEARCH(TRIM(찾기!$B$3),S483)),ROW(),""))</f>
        <v/>
      </c>
    </row>
    <row r="484">
      <c r="A484" s="19">
        <f>IF(COUNTA(B484:G484,L484:P484)=0,"",ROW()-5)</f>
        <v/>
      </c>
      <c r="B484" s="20" t="n"/>
      <c r="C484" s="21" t="n"/>
      <c r="D484" s="21" t="n"/>
      <c r="E484" s="21" t="n"/>
      <c r="F484" s="21" t="n"/>
      <c r="G484" s="22" t="n"/>
      <c r="H484" s="23">
        <f>IF(A484="","",SUMIFS(입금_금액,입금_번호,A484,입금_확인,""))</f>
        <v/>
      </c>
      <c r="I484" s="24">
        <f>IF(OR(A484="",NOT(ISNUMBER(G484)),N484="취소"),"",G484-H484)</f>
        <v/>
      </c>
      <c r="J484" s="23">
        <f>IF(A484="","",SUMIFS(지출_금액,지출_번호,A484,지출_확인,""))</f>
        <v/>
      </c>
      <c r="K484" s="23">
        <f>IF(OR(A484="",NOT(ISNUMBER(G484)),J484=0),"",G484-J484)</f>
        <v/>
      </c>
      <c r="L484" s="20" t="n"/>
      <c r="M484" s="20" t="n"/>
      <c r="N484" s="21" t="n"/>
      <c r="O484" s="21" t="n"/>
      <c r="P484" s="21" t="n"/>
      <c r="Q484" s="25">
        <f>IF(A484="","",IF(AND(C484="",E484=""),"고객이나 현장을 적어 주세요",IF(NOT(ISNUMBER(B484)),"접수일을 확인하세요",IF(AND(D484&lt;&gt;"",OR(LEN(D484)&lt;12,LEN(D484)&gt;13,ISERROR(--SUBSTITUTE(D484,"-","")),LEN(SUBSTITUTE(D484,"-",""))&lt;9)),"연락처를 010-0000-0000으로",IF(AND(G484&lt;&gt;"",OR(NOT(ISNUMBER(G484)),N(G484)&lt;0)),"계약 금액을 숫자로",IF(ISNA(MATCH(N484,목록_지금상태,0)),"상태를 목록에서 골라 주세요",IF(AND(OR(N484="계약",N484="공사 중",N484="완료",N484="A/S"),NOT(ISNUMBER(G484))),"계약 금액이 비었어요",IF(AND(ISNUMBER(L484),ISNUMBER(M484),M484&lt;L484),"완공이 착공보다 빨라요",IF(AND(ISNUMBER(G484),H484&gt;G484),"받은 돈이 계약보다 많아요",IF(AND(D484&lt;&gt;"",COUNTIF($D$6:$D$505,D484)&gt;1,COUNTIFS($D$6:$D$505,D484,$E$6:$E$505,E484)&gt;1),"같은 현장이 또 있어요",""))))))))))</f>
        <v/>
      </c>
      <c r="S484">
        <f>IF(A484="","",C484&amp;" "&amp;D484&amp;" "&amp;SUBSTITUTE(D484,"-","")&amp;" "&amp;E484&amp;" "&amp;F484&amp;" "&amp;P484)</f>
        <v/>
      </c>
      <c r="T484">
        <f>IF(OR(A484="",Q484&lt;&gt;"",I484="",N484="상담",N484="견적 보냄",N484="취소"),-1,IF(OR(N484="완료",N484="A/S"),1E+10,0)+N(I484)+ROW()/1E+4)</f>
        <v/>
      </c>
      <c r="U484">
        <f>IF(OR(찾기!$B$3="",A484=""),"",IF(ISNUMBER(SEARCH(TRIM(찾기!$B$3),S484)),ROW(),""))</f>
        <v/>
      </c>
    </row>
    <row r="485">
      <c r="A485" s="19">
        <f>IF(COUNTA(B485:G485,L485:P485)=0,"",ROW()-5)</f>
        <v/>
      </c>
      <c r="B485" s="20" t="n"/>
      <c r="C485" s="21" t="n"/>
      <c r="D485" s="21" t="n"/>
      <c r="E485" s="21" t="n"/>
      <c r="F485" s="21" t="n"/>
      <c r="G485" s="22" t="n"/>
      <c r="H485" s="23">
        <f>IF(A485="","",SUMIFS(입금_금액,입금_번호,A485,입금_확인,""))</f>
        <v/>
      </c>
      <c r="I485" s="24">
        <f>IF(OR(A485="",NOT(ISNUMBER(G485)),N485="취소"),"",G485-H485)</f>
        <v/>
      </c>
      <c r="J485" s="23">
        <f>IF(A485="","",SUMIFS(지출_금액,지출_번호,A485,지출_확인,""))</f>
        <v/>
      </c>
      <c r="K485" s="23">
        <f>IF(OR(A485="",NOT(ISNUMBER(G485)),J485=0),"",G485-J485)</f>
        <v/>
      </c>
      <c r="L485" s="20" t="n"/>
      <c r="M485" s="20" t="n"/>
      <c r="N485" s="21" t="n"/>
      <c r="O485" s="21" t="n"/>
      <c r="P485" s="21" t="n"/>
      <c r="Q485" s="25">
        <f>IF(A485="","",IF(AND(C485="",E485=""),"고객이나 현장을 적어 주세요",IF(NOT(ISNUMBER(B485)),"접수일을 확인하세요",IF(AND(D485&lt;&gt;"",OR(LEN(D485)&lt;12,LEN(D485)&gt;13,ISERROR(--SUBSTITUTE(D485,"-","")),LEN(SUBSTITUTE(D485,"-",""))&lt;9)),"연락처를 010-0000-0000으로",IF(AND(G485&lt;&gt;"",OR(NOT(ISNUMBER(G485)),N(G485)&lt;0)),"계약 금액을 숫자로",IF(ISNA(MATCH(N485,목록_지금상태,0)),"상태를 목록에서 골라 주세요",IF(AND(OR(N485="계약",N485="공사 중",N485="완료",N485="A/S"),NOT(ISNUMBER(G485))),"계약 금액이 비었어요",IF(AND(ISNUMBER(L485),ISNUMBER(M485),M485&lt;L485),"완공이 착공보다 빨라요",IF(AND(ISNUMBER(G485),H485&gt;G485),"받은 돈이 계약보다 많아요",IF(AND(D485&lt;&gt;"",COUNTIF($D$6:$D$505,D485)&gt;1,COUNTIFS($D$6:$D$505,D485,$E$6:$E$505,E485)&gt;1),"같은 현장이 또 있어요",""))))))))))</f>
        <v/>
      </c>
      <c r="S485">
        <f>IF(A485="","",C485&amp;" "&amp;D485&amp;" "&amp;SUBSTITUTE(D485,"-","")&amp;" "&amp;E485&amp;" "&amp;F485&amp;" "&amp;P485)</f>
        <v/>
      </c>
      <c r="T485">
        <f>IF(OR(A485="",Q485&lt;&gt;"",I485="",N485="상담",N485="견적 보냄",N485="취소"),-1,IF(OR(N485="완료",N485="A/S"),1E+10,0)+N(I485)+ROW()/1E+4)</f>
        <v/>
      </c>
      <c r="U485">
        <f>IF(OR(찾기!$B$3="",A485=""),"",IF(ISNUMBER(SEARCH(TRIM(찾기!$B$3),S485)),ROW(),""))</f>
        <v/>
      </c>
    </row>
    <row r="486">
      <c r="A486" s="19">
        <f>IF(COUNTA(B486:G486,L486:P486)=0,"",ROW()-5)</f>
        <v/>
      </c>
      <c r="B486" s="20" t="n"/>
      <c r="C486" s="21" t="n"/>
      <c r="D486" s="21" t="n"/>
      <c r="E486" s="21" t="n"/>
      <c r="F486" s="21" t="n"/>
      <c r="G486" s="22" t="n"/>
      <c r="H486" s="23">
        <f>IF(A486="","",SUMIFS(입금_금액,입금_번호,A486,입금_확인,""))</f>
        <v/>
      </c>
      <c r="I486" s="24">
        <f>IF(OR(A486="",NOT(ISNUMBER(G486)),N486="취소"),"",G486-H486)</f>
        <v/>
      </c>
      <c r="J486" s="23">
        <f>IF(A486="","",SUMIFS(지출_금액,지출_번호,A486,지출_확인,""))</f>
        <v/>
      </c>
      <c r="K486" s="23">
        <f>IF(OR(A486="",NOT(ISNUMBER(G486)),J486=0),"",G486-J486)</f>
        <v/>
      </c>
      <c r="L486" s="20" t="n"/>
      <c r="M486" s="20" t="n"/>
      <c r="N486" s="21" t="n"/>
      <c r="O486" s="21" t="n"/>
      <c r="P486" s="21" t="n"/>
      <c r="Q486" s="25">
        <f>IF(A486="","",IF(AND(C486="",E486=""),"고객이나 현장을 적어 주세요",IF(NOT(ISNUMBER(B486)),"접수일을 확인하세요",IF(AND(D486&lt;&gt;"",OR(LEN(D486)&lt;12,LEN(D486)&gt;13,ISERROR(--SUBSTITUTE(D486,"-","")),LEN(SUBSTITUTE(D486,"-",""))&lt;9)),"연락처를 010-0000-0000으로",IF(AND(G486&lt;&gt;"",OR(NOT(ISNUMBER(G486)),N(G486)&lt;0)),"계약 금액을 숫자로",IF(ISNA(MATCH(N486,목록_지금상태,0)),"상태를 목록에서 골라 주세요",IF(AND(OR(N486="계약",N486="공사 중",N486="완료",N486="A/S"),NOT(ISNUMBER(G486))),"계약 금액이 비었어요",IF(AND(ISNUMBER(L486),ISNUMBER(M486),M486&lt;L486),"완공이 착공보다 빨라요",IF(AND(ISNUMBER(G486),H486&gt;G486),"받은 돈이 계약보다 많아요",IF(AND(D486&lt;&gt;"",COUNTIF($D$6:$D$505,D486)&gt;1,COUNTIFS($D$6:$D$505,D486,$E$6:$E$505,E486)&gt;1),"같은 현장이 또 있어요",""))))))))))</f>
        <v/>
      </c>
      <c r="S486">
        <f>IF(A486="","",C486&amp;" "&amp;D486&amp;" "&amp;SUBSTITUTE(D486,"-","")&amp;" "&amp;E486&amp;" "&amp;F486&amp;" "&amp;P486)</f>
        <v/>
      </c>
      <c r="T486">
        <f>IF(OR(A486="",Q486&lt;&gt;"",I486="",N486="상담",N486="견적 보냄",N486="취소"),-1,IF(OR(N486="완료",N486="A/S"),1E+10,0)+N(I486)+ROW()/1E+4)</f>
        <v/>
      </c>
      <c r="U486">
        <f>IF(OR(찾기!$B$3="",A486=""),"",IF(ISNUMBER(SEARCH(TRIM(찾기!$B$3),S486)),ROW(),""))</f>
        <v/>
      </c>
    </row>
    <row r="487">
      <c r="A487" s="19">
        <f>IF(COUNTA(B487:G487,L487:P487)=0,"",ROW()-5)</f>
        <v/>
      </c>
      <c r="B487" s="20" t="n"/>
      <c r="C487" s="21" t="n"/>
      <c r="D487" s="21" t="n"/>
      <c r="E487" s="21" t="n"/>
      <c r="F487" s="21" t="n"/>
      <c r="G487" s="22" t="n"/>
      <c r="H487" s="23">
        <f>IF(A487="","",SUMIFS(입금_금액,입금_번호,A487,입금_확인,""))</f>
        <v/>
      </c>
      <c r="I487" s="24">
        <f>IF(OR(A487="",NOT(ISNUMBER(G487)),N487="취소"),"",G487-H487)</f>
        <v/>
      </c>
      <c r="J487" s="23">
        <f>IF(A487="","",SUMIFS(지출_금액,지출_번호,A487,지출_확인,""))</f>
        <v/>
      </c>
      <c r="K487" s="23">
        <f>IF(OR(A487="",NOT(ISNUMBER(G487)),J487=0),"",G487-J487)</f>
        <v/>
      </c>
      <c r="L487" s="20" t="n"/>
      <c r="M487" s="20" t="n"/>
      <c r="N487" s="21" t="n"/>
      <c r="O487" s="21" t="n"/>
      <c r="P487" s="21" t="n"/>
      <c r="Q487" s="25">
        <f>IF(A487="","",IF(AND(C487="",E487=""),"고객이나 현장을 적어 주세요",IF(NOT(ISNUMBER(B487)),"접수일을 확인하세요",IF(AND(D487&lt;&gt;"",OR(LEN(D487)&lt;12,LEN(D487)&gt;13,ISERROR(--SUBSTITUTE(D487,"-","")),LEN(SUBSTITUTE(D487,"-",""))&lt;9)),"연락처를 010-0000-0000으로",IF(AND(G487&lt;&gt;"",OR(NOT(ISNUMBER(G487)),N(G487)&lt;0)),"계약 금액을 숫자로",IF(ISNA(MATCH(N487,목록_지금상태,0)),"상태를 목록에서 골라 주세요",IF(AND(OR(N487="계약",N487="공사 중",N487="완료",N487="A/S"),NOT(ISNUMBER(G487))),"계약 금액이 비었어요",IF(AND(ISNUMBER(L487),ISNUMBER(M487),M487&lt;L487),"완공이 착공보다 빨라요",IF(AND(ISNUMBER(G487),H487&gt;G487),"받은 돈이 계약보다 많아요",IF(AND(D487&lt;&gt;"",COUNTIF($D$6:$D$505,D487)&gt;1,COUNTIFS($D$6:$D$505,D487,$E$6:$E$505,E487)&gt;1),"같은 현장이 또 있어요",""))))))))))</f>
        <v/>
      </c>
      <c r="S487">
        <f>IF(A487="","",C487&amp;" "&amp;D487&amp;" "&amp;SUBSTITUTE(D487,"-","")&amp;" "&amp;E487&amp;" "&amp;F487&amp;" "&amp;P487)</f>
        <v/>
      </c>
      <c r="T487">
        <f>IF(OR(A487="",Q487&lt;&gt;"",I487="",N487="상담",N487="견적 보냄",N487="취소"),-1,IF(OR(N487="완료",N487="A/S"),1E+10,0)+N(I487)+ROW()/1E+4)</f>
        <v/>
      </c>
      <c r="U487">
        <f>IF(OR(찾기!$B$3="",A487=""),"",IF(ISNUMBER(SEARCH(TRIM(찾기!$B$3),S487)),ROW(),""))</f>
        <v/>
      </c>
    </row>
    <row r="488">
      <c r="A488" s="19">
        <f>IF(COUNTA(B488:G488,L488:P488)=0,"",ROW()-5)</f>
        <v/>
      </c>
      <c r="B488" s="20" t="n"/>
      <c r="C488" s="21" t="n"/>
      <c r="D488" s="21" t="n"/>
      <c r="E488" s="21" t="n"/>
      <c r="F488" s="21" t="n"/>
      <c r="G488" s="22" t="n"/>
      <c r="H488" s="23">
        <f>IF(A488="","",SUMIFS(입금_금액,입금_번호,A488,입금_확인,""))</f>
        <v/>
      </c>
      <c r="I488" s="24">
        <f>IF(OR(A488="",NOT(ISNUMBER(G488)),N488="취소"),"",G488-H488)</f>
        <v/>
      </c>
      <c r="J488" s="23">
        <f>IF(A488="","",SUMIFS(지출_금액,지출_번호,A488,지출_확인,""))</f>
        <v/>
      </c>
      <c r="K488" s="23">
        <f>IF(OR(A488="",NOT(ISNUMBER(G488)),J488=0),"",G488-J488)</f>
        <v/>
      </c>
      <c r="L488" s="20" t="n"/>
      <c r="M488" s="20" t="n"/>
      <c r="N488" s="21" t="n"/>
      <c r="O488" s="21" t="n"/>
      <c r="P488" s="21" t="n"/>
      <c r="Q488" s="25">
        <f>IF(A488="","",IF(AND(C488="",E488=""),"고객이나 현장을 적어 주세요",IF(NOT(ISNUMBER(B488)),"접수일을 확인하세요",IF(AND(D488&lt;&gt;"",OR(LEN(D488)&lt;12,LEN(D488)&gt;13,ISERROR(--SUBSTITUTE(D488,"-","")),LEN(SUBSTITUTE(D488,"-",""))&lt;9)),"연락처를 010-0000-0000으로",IF(AND(G488&lt;&gt;"",OR(NOT(ISNUMBER(G488)),N(G488)&lt;0)),"계약 금액을 숫자로",IF(ISNA(MATCH(N488,목록_지금상태,0)),"상태를 목록에서 골라 주세요",IF(AND(OR(N488="계약",N488="공사 중",N488="완료",N488="A/S"),NOT(ISNUMBER(G488))),"계약 금액이 비었어요",IF(AND(ISNUMBER(L488),ISNUMBER(M488),M488&lt;L488),"완공이 착공보다 빨라요",IF(AND(ISNUMBER(G488),H488&gt;G488),"받은 돈이 계약보다 많아요",IF(AND(D488&lt;&gt;"",COUNTIF($D$6:$D$505,D488)&gt;1,COUNTIFS($D$6:$D$505,D488,$E$6:$E$505,E488)&gt;1),"같은 현장이 또 있어요",""))))))))))</f>
        <v/>
      </c>
      <c r="S488">
        <f>IF(A488="","",C488&amp;" "&amp;D488&amp;" "&amp;SUBSTITUTE(D488,"-","")&amp;" "&amp;E488&amp;" "&amp;F488&amp;" "&amp;P488)</f>
        <v/>
      </c>
      <c r="T488">
        <f>IF(OR(A488="",Q488&lt;&gt;"",I488="",N488="상담",N488="견적 보냄",N488="취소"),-1,IF(OR(N488="완료",N488="A/S"),1E+10,0)+N(I488)+ROW()/1E+4)</f>
        <v/>
      </c>
      <c r="U488">
        <f>IF(OR(찾기!$B$3="",A488=""),"",IF(ISNUMBER(SEARCH(TRIM(찾기!$B$3),S488)),ROW(),""))</f>
        <v/>
      </c>
    </row>
    <row r="489">
      <c r="A489" s="19">
        <f>IF(COUNTA(B489:G489,L489:P489)=0,"",ROW()-5)</f>
        <v/>
      </c>
      <c r="B489" s="20" t="n"/>
      <c r="C489" s="21" t="n"/>
      <c r="D489" s="21" t="n"/>
      <c r="E489" s="21" t="n"/>
      <c r="F489" s="21" t="n"/>
      <c r="G489" s="22" t="n"/>
      <c r="H489" s="23">
        <f>IF(A489="","",SUMIFS(입금_금액,입금_번호,A489,입금_확인,""))</f>
        <v/>
      </c>
      <c r="I489" s="24">
        <f>IF(OR(A489="",NOT(ISNUMBER(G489)),N489="취소"),"",G489-H489)</f>
        <v/>
      </c>
      <c r="J489" s="23">
        <f>IF(A489="","",SUMIFS(지출_금액,지출_번호,A489,지출_확인,""))</f>
        <v/>
      </c>
      <c r="K489" s="23">
        <f>IF(OR(A489="",NOT(ISNUMBER(G489)),J489=0),"",G489-J489)</f>
        <v/>
      </c>
      <c r="L489" s="20" t="n"/>
      <c r="M489" s="20" t="n"/>
      <c r="N489" s="21" t="n"/>
      <c r="O489" s="21" t="n"/>
      <c r="P489" s="21" t="n"/>
      <c r="Q489" s="25">
        <f>IF(A489="","",IF(AND(C489="",E489=""),"고객이나 현장을 적어 주세요",IF(NOT(ISNUMBER(B489)),"접수일을 확인하세요",IF(AND(D489&lt;&gt;"",OR(LEN(D489)&lt;12,LEN(D489)&gt;13,ISERROR(--SUBSTITUTE(D489,"-","")),LEN(SUBSTITUTE(D489,"-",""))&lt;9)),"연락처를 010-0000-0000으로",IF(AND(G489&lt;&gt;"",OR(NOT(ISNUMBER(G489)),N(G489)&lt;0)),"계약 금액을 숫자로",IF(ISNA(MATCH(N489,목록_지금상태,0)),"상태를 목록에서 골라 주세요",IF(AND(OR(N489="계약",N489="공사 중",N489="완료",N489="A/S"),NOT(ISNUMBER(G489))),"계약 금액이 비었어요",IF(AND(ISNUMBER(L489),ISNUMBER(M489),M489&lt;L489),"완공이 착공보다 빨라요",IF(AND(ISNUMBER(G489),H489&gt;G489),"받은 돈이 계약보다 많아요",IF(AND(D489&lt;&gt;"",COUNTIF($D$6:$D$505,D489)&gt;1,COUNTIFS($D$6:$D$505,D489,$E$6:$E$505,E489)&gt;1),"같은 현장이 또 있어요",""))))))))))</f>
        <v/>
      </c>
      <c r="S489">
        <f>IF(A489="","",C489&amp;" "&amp;D489&amp;" "&amp;SUBSTITUTE(D489,"-","")&amp;" "&amp;E489&amp;" "&amp;F489&amp;" "&amp;P489)</f>
        <v/>
      </c>
      <c r="T489">
        <f>IF(OR(A489="",Q489&lt;&gt;"",I489="",N489="상담",N489="견적 보냄",N489="취소"),-1,IF(OR(N489="완료",N489="A/S"),1E+10,0)+N(I489)+ROW()/1E+4)</f>
        <v/>
      </c>
      <c r="U489">
        <f>IF(OR(찾기!$B$3="",A489=""),"",IF(ISNUMBER(SEARCH(TRIM(찾기!$B$3),S489)),ROW(),""))</f>
        <v/>
      </c>
    </row>
    <row r="490">
      <c r="A490" s="19">
        <f>IF(COUNTA(B490:G490,L490:P490)=0,"",ROW()-5)</f>
        <v/>
      </c>
      <c r="B490" s="20" t="n"/>
      <c r="C490" s="21" t="n"/>
      <c r="D490" s="21" t="n"/>
      <c r="E490" s="21" t="n"/>
      <c r="F490" s="21" t="n"/>
      <c r="G490" s="22" t="n"/>
      <c r="H490" s="23">
        <f>IF(A490="","",SUMIFS(입금_금액,입금_번호,A490,입금_확인,""))</f>
        <v/>
      </c>
      <c r="I490" s="24">
        <f>IF(OR(A490="",NOT(ISNUMBER(G490)),N490="취소"),"",G490-H490)</f>
        <v/>
      </c>
      <c r="J490" s="23">
        <f>IF(A490="","",SUMIFS(지출_금액,지출_번호,A490,지출_확인,""))</f>
        <v/>
      </c>
      <c r="K490" s="23">
        <f>IF(OR(A490="",NOT(ISNUMBER(G490)),J490=0),"",G490-J490)</f>
        <v/>
      </c>
      <c r="L490" s="20" t="n"/>
      <c r="M490" s="20" t="n"/>
      <c r="N490" s="21" t="n"/>
      <c r="O490" s="21" t="n"/>
      <c r="P490" s="21" t="n"/>
      <c r="Q490" s="25">
        <f>IF(A490="","",IF(AND(C490="",E490=""),"고객이나 현장을 적어 주세요",IF(NOT(ISNUMBER(B490)),"접수일을 확인하세요",IF(AND(D490&lt;&gt;"",OR(LEN(D490)&lt;12,LEN(D490)&gt;13,ISERROR(--SUBSTITUTE(D490,"-","")),LEN(SUBSTITUTE(D490,"-",""))&lt;9)),"연락처를 010-0000-0000으로",IF(AND(G490&lt;&gt;"",OR(NOT(ISNUMBER(G490)),N(G490)&lt;0)),"계약 금액을 숫자로",IF(ISNA(MATCH(N490,목록_지금상태,0)),"상태를 목록에서 골라 주세요",IF(AND(OR(N490="계약",N490="공사 중",N490="완료",N490="A/S"),NOT(ISNUMBER(G490))),"계약 금액이 비었어요",IF(AND(ISNUMBER(L490),ISNUMBER(M490),M490&lt;L490),"완공이 착공보다 빨라요",IF(AND(ISNUMBER(G490),H490&gt;G490),"받은 돈이 계약보다 많아요",IF(AND(D490&lt;&gt;"",COUNTIF($D$6:$D$505,D490)&gt;1,COUNTIFS($D$6:$D$505,D490,$E$6:$E$505,E490)&gt;1),"같은 현장이 또 있어요",""))))))))))</f>
        <v/>
      </c>
      <c r="S490">
        <f>IF(A490="","",C490&amp;" "&amp;D490&amp;" "&amp;SUBSTITUTE(D490,"-","")&amp;" "&amp;E490&amp;" "&amp;F490&amp;" "&amp;P490)</f>
        <v/>
      </c>
      <c r="T490">
        <f>IF(OR(A490="",Q490&lt;&gt;"",I490="",N490="상담",N490="견적 보냄",N490="취소"),-1,IF(OR(N490="완료",N490="A/S"),1E+10,0)+N(I490)+ROW()/1E+4)</f>
        <v/>
      </c>
      <c r="U490">
        <f>IF(OR(찾기!$B$3="",A490=""),"",IF(ISNUMBER(SEARCH(TRIM(찾기!$B$3),S490)),ROW(),""))</f>
        <v/>
      </c>
    </row>
    <row r="491">
      <c r="A491" s="19">
        <f>IF(COUNTA(B491:G491,L491:P491)=0,"",ROW()-5)</f>
        <v/>
      </c>
      <c r="B491" s="20" t="n"/>
      <c r="C491" s="21" t="n"/>
      <c r="D491" s="21" t="n"/>
      <c r="E491" s="21" t="n"/>
      <c r="F491" s="21" t="n"/>
      <c r="G491" s="22" t="n"/>
      <c r="H491" s="23">
        <f>IF(A491="","",SUMIFS(입금_금액,입금_번호,A491,입금_확인,""))</f>
        <v/>
      </c>
      <c r="I491" s="24">
        <f>IF(OR(A491="",NOT(ISNUMBER(G491)),N491="취소"),"",G491-H491)</f>
        <v/>
      </c>
      <c r="J491" s="23">
        <f>IF(A491="","",SUMIFS(지출_금액,지출_번호,A491,지출_확인,""))</f>
        <v/>
      </c>
      <c r="K491" s="23">
        <f>IF(OR(A491="",NOT(ISNUMBER(G491)),J491=0),"",G491-J491)</f>
        <v/>
      </c>
      <c r="L491" s="20" t="n"/>
      <c r="M491" s="20" t="n"/>
      <c r="N491" s="21" t="n"/>
      <c r="O491" s="21" t="n"/>
      <c r="P491" s="21" t="n"/>
      <c r="Q491" s="25">
        <f>IF(A491="","",IF(AND(C491="",E491=""),"고객이나 현장을 적어 주세요",IF(NOT(ISNUMBER(B491)),"접수일을 확인하세요",IF(AND(D491&lt;&gt;"",OR(LEN(D491)&lt;12,LEN(D491)&gt;13,ISERROR(--SUBSTITUTE(D491,"-","")),LEN(SUBSTITUTE(D491,"-",""))&lt;9)),"연락처를 010-0000-0000으로",IF(AND(G491&lt;&gt;"",OR(NOT(ISNUMBER(G491)),N(G491)&lt;0)),"계약 금액을 숫자로",IF(ISNA(MATCH(N491,목록_지금상태,0)),"상태를 목록에서 골라 주세요",IF(AND(OR(N491="계약",N491="공사 중",N491="완료",N491="A/S"),NOT(ISNUMBER(G491))),"계약 금액이 비었어요",IF(AND(ISNUMBER(L491),ISNUMBER(M491),M491&lt;L491),"완공이 착공보다 빨라요",IF(AND(ISNUMBER(G491),H491&gt;G491),"받은 돈이 계약보다 많아요",IF(AND(D491&lt;&gt;"",COUNTIF($D$6:$D$505,D491)&gt;1,COUNTIFS($D$6:$D$505,D491,$E$6:$E$505,E491)&gt;1),"같은 현장이 또 있어요",""))))))))))</f>
        <v/>
      </c>
      <c r="S491">
        <f>IF(A491="","",C491&amp;" "&amp;D491&amp;" "&amp;SUBSTITUTE(D491,"-","")&amp;" "&amp;E491&amp;" "&amp;F491&amp;" "&amp;P491)</f>
        <v/>
      </c>
      <c r="T491">
        <f>IF(OR(A491="",Q491&lt;&gt;"",I491="",N491="상담",N491="견적 보냄",N491="취소"),-1,IF(OR(N491="완료",N491="A/S"),1E+10,0)+N(I491)+ROW()/1E+4)</f>
        <v/>
      </c>
      <c r="U491">
        <f>IF(OR(찾기!$B$3="",A491=""),"",IF(ISNUMBER(SEARCH(TRIM(찾기!$B$3),S491)),ROW(),""))</f>
        <v/>
      </c>
    </row>
    <row r="492">
      <c r="A492" s="19">
        <f>IF(COUNTA(B492:G492,L492:P492)=0,"",ROW()-5)</f>
        <v/>
      </c>
      <c r="B492" s="20" t="n"/>
      <c r="C492" s="21" t="n"/>
      <c r="D492" s="21" t="n"/>
      <c r="E492" s="21" t="n"/>
      <c r="F492" s="21" t="n"/>
      <c r="G492" s="22" t="n"/>
      <c r="H492" s="23">
        <f>IF(A492="","",SUMIFS(입금_금액,입금_번호,A492,입금_확인,""))</f>
        <v/>
      </c>
      <c r="I492" s="24">
        <f>IF(OR(A492="",NOT(ISNUMBER(G492)),N492="취소"),"",G492-H492)</f>
        <v/>
      </c>
      <c r="J492" s="23">
        <f>IF(A492="","",SUMIFS(지출_금액,지출_번호,A492,지출_확인,""))</f>
        <v/>
      </c>
      <c r="K492" s="23">
        <f>IF(OR(A492="",NOT(ISNUMBER(G492)),J492=0),"",G492-J492)</f>
        <v/>
      </c>
      <c r="L492" s="20" t="n"/>
      <c r="M492" s="20" t="n"/>
      <c r="N492" s="21" t="n"/>
      <c r="O492" s="21" t="n"/>
      <c r="P492" s="21" t="n"/>
      <c r="Q492" s="25">
        <f>IF(A492="","",IF(AND(C492="",E492=""),"고객이나 현장을 적어 주세요",IF(NOT(ISNUMBER(B492)),"접수일을 확인하세요",IF(AND(D492&lt;&gt;"",OR(LEN(D492)&lt;12,LEN(D492)&gt;13,ISERROR(--SUBSTITUTE(D492,"-","")),LEN(SUBSTITUTE(D492,"-",""))&lt;9)),"연락처를 010-0000-0000으로",IF(AND(G492&lt;&gt;"",OR(NOT(ISNUMBER(G492)),N(G492)&lt;0)),"계약 금액을 숫자로",IF(ISNA(MATCH(N492,목록_지금상태,0)),"상태를 목록에서 골라 주세요",IF(AND(OR(N492="계약",N492="공사 중",N492="완료",N492="A/S"),NOT(ISNUMBER(G492))),"계약 금액이 비었어요",IF(AND(ISNUMBER(L492),ISNUMBER(M492),M492&lt;L492),"완공이 착공보다 빨라요",IF(AND(ISNUMBER(G492),H492&gt;G492),"받은 돈이 계약보다 많아요",IF(AND(D492&lt;&gt;"",COUNTIF($D$6:$D$505,D492)&gt;1,COUNTIFS($D$6:$D$505,D492,$E$6:$E$505,E492)&gt;1),"같은 현장이 또 있어요",""))))))))))</f>
        <v/>
      </c>
      <c r="S492">
        <f>IF(A492="","",C492&amp;" "&amp;D492&amp;" "&amp;SUBSTITUTE(D492,"-","")&amp;" "&amp;E492&amp;" "&amp;F492&amp;" "&amp;P492)</f>
        <v/>
      </c>
      <c r="T492">
        <f>IF(OR(A492="",Q492&lt;&gt;"",I492="",N492="상담",N492="견적 보냄",N492="취소"),-1,IF(OR(N492="완료",N492="A/S"),1E+10,0)+N(I492)+ROW()/1E+4)</f>
        <v/>
      </c>
      <c r="U492">
        <f>IF(OR(찾기!$B$3="",A492=""),"",IF(ISNUMBER(SEARCH(TRIM(찾기!$B$3),S492)),ROW(),""))</f>
        <v/>
      </c>
    </row>
    <row r="493">
      <c r="A493" s="19">
        <f>IF(COUNTA(B493:G493,L493:P493)=0,"",ROW()-5)</f>
        <v/>
      </c>
      <c r="B493" s="20" t="n"/>
      <c r="C493" s="21" t="n"/>
      <c r="D493" s="21" t="n"/>
      <c r="E493" s="21" t="n"/>
      <c r="F493" s="21" t="n"/>
      <c r="G493" s="22" t="n"/>
      <c r="H493" s="23">
        <f>IF(A493="","",SUMIFS(입금_금액,입금_번호,A493,입금_확인,""))</f>
        <v/>
      </c>
      <c r="I493" s="24">
        <f>IF(OR(A493="",NOT(ISNUMBER(G493)),N493="취소"),"",G493-H493)</f>
        <v/>
      </c>
      <c r="J493" s="23">
        <f>IF(A493="","",SUMIFS(지출_금액,지출_번호,A493,지출_확인,""))</f>
        <v/>
      </c>
      <c r="K493" s="23">
        <f>IF(OR(A493="",NOT(ISNUMBER(G493)),J493=0),"",G493-J493)</f>
        <v/>
      </c>
      <c r="L493" s="20" t="n"/>
      <c r="M493" s="20" t="n"/>
      <c r="N493" s="21" t="n"/>
      <c r="O493" s="21" t="n"/>
      <c r="P493" s="21" t="n"/>
      <c r="Q493" s="25">
        <f>IF(A493="","",IF(AND(C493="",E493=""),"고객이나 현장을 적어 주세요",IF(NOT(ISNUMBER(B493)),"접수일을 확인하세요",IF(AND(D493&lt;&gt;"",OR(LEN(D493)&lt;12,LEN(D493)&gt;13,ISERROR(--SUBSTITUTE(D493,"-","")),LEN(SUBSTITUTE(D493,"-",""))&lt;9)),"연락처를 010-0000-0000으로",IF(AND(G493&lt;&gt;"",OR(NOT(ISNUMBER(G493)),N(G493)&lt;0)),"계약 금액을 숫자로",IF(ISNA(MATCH(N493,목록_지금상태,0)),"상태를 목록에서 골라 주세요",IF(AND(OR(N493="계약",N493="공사 중",N493="완료",N493="A/S"),NOT(ISNUMBER(G493))),"계약 금액이 비었어요",IF(AND(ISNUMBER(L493),ISNUMBER(M493),M493&lt;L493),"완공이 착공보다 빨라요",IF(AND(ISNUMBER(G493),H493&gt;G493),"받은 돈이 계약보다 많아요",IF(AND(D493&lt;&gt;"",COUNTIF($D$6:$D$505,D493)&gt;1,COUNTIFS($D$6:$D$505,D493,$E$6:$E$505,E493)&gt;1),"같은 현장이 또 있어요",""))))))))))</f>
        <v/>
      </c>
      <c r="S493">
        <f>IF(A493="","",C493&amp;" "&amp;D493&amp;" "&amp;SUBSTITUTE(D493,"-","")&amp;" "&amp;E493&amp;" "&amp;F493&amp;" "&amp;P493)</f>
        <v/>
      </c>
      <c r="T493">
        <f>IF(OR(A493="",Q493&lt;&gt;"",I493="",N493="상담",N493="견적 보냄",N493="취소"),-1,IF(OR(N493="완료",N493="A/S"),1E+10,0)+N(I493)+ROW()/1E+4)</f>
        <v/>
      </c>
      <c r="U493">
        <f>IF(OR(찾기!$B$3="",A493=""),"",IF(ISNUMBER(SEARCH(TRIM(찾기!$B$3),S493)),ROW(),""))</f>
        <v/>
      </c>
    </row>
    <row r="494">
      <c r="A494" s="19">
        <f>IF(COUNTA(B494:G494,L494:P494)=0,"",ROW()-5)</f>
        <v/>
      </c>
      <c r="B494" s="20" t="n"/>
      <c r="C494" s="21" t="n"/>
      <c r="D494" s="21" t="n"/>
      <c r="E494" s="21" t="n"/>
      <c r="F494" s="21" t="n"/>
      <c r="G494" s="22" t="n"/>
      <c r="H494" s="23">
        <f>IF(A494="","",SUMIFS(입금_금액,입금_번호,A494,입금_확인,""))</f>
        <v/>
      </c>
      <c r="I494" s="24">
        <f>IF(OR(A494="",NOT(ISNUMBER(G494)),N494="취소"),"",G494-H494)</f>
        <v/>
      </c>
      <c r="J494" s="23">
        <f>IF(A494="","",SUMIFS(지출_금액,지출_번호,A494,지출_확인,""))</f>
        <v/>
      </c>
      <c r="K494" s="23">
        <f>IF(OR(A494="",NOT(ISNUMBER(G494)),J494=0),"",G494-J494)</f>
        <v/>
      </c>
      <c r="L494" s="20" t="n"/>
      <c r="M494" s="20" t="n"/>
      <c r="N494" s="21" t="n"/>
      <c r="O494" s="21" t="n"/>
      <c r="P494" s="21" t="n"/>
      <c r="Q494" s="25">
        <f>IF(A494="","",IF(AND(C494="",E494=""),"고객이나 현장을 적어 주세요",IF(NOT(ISNUMBER(B494)),"접수일을 확인하세요",IF(AND(D494&lt;&gt;"",OR(LEN(D494)&lt;12,LEN(D494)&gt;13,ISERROR(--SUBSTITUTE(D494,"-","")),LEN(SUBSTITUTE(D494,"-",""))&lt;9)),"연락처를 010-0000-0000으로",IF(AND(G494&lt;&gt;"",OR(NOT(ISNUMBER(G494)),N(G494)&lt;0)),"계약 금액을 숫자로",IF(ISNA(MATCH(N494,목록_지금상태,0)),"상태를 목록에서 골라 주세요",IF(AND(OR(N494="계약",N494="공사 중",N494="완료",N494="A/S"),NOT(ISNUMBER(G494))),"계약 금액이 비었어요",IF(AND(ISNUMBER(L494),ISNUMBER(M494),M494&lt;L494),"완공이 착공보다 빨라요",IF(AND(ISNUMBER(G494),H494&gt;G494),"받은 돈이 계약보다 많아요",IF(AND(D494&lt;&gt;"",COUNTIF($D$6:$D$505,D494)&gt;1,COUNTIFS($D$6:$D$505,D494,$E$6:$E$505,E494)&gt;1),"같은 현장이 또 있어요",""))))))))))</f>
        <v/>
      </c>
      <c r="S494">
        <f>IF(A494="","",C494&amp;" "&amp;D494&amp;" "&amp;SUBSTITUTE(D494,"-","")&amp;" "&amp;E494&amp;" "&amp;F494&amp;" "&amp;P494)</f>
        <v/>
      </c>
      <c r="T494">
        <f>IF(OR(A494="",Q494&lt;&gt;"",I494="",N494="상담",N494="견적 보냄",N494="취소"),-1,IF(OR(N494="완료",N494="A/S"),1E+10,0)+N(I494)+ROW()/1E+4)</f>
        <v/>
      </c>
      <c r="U494">
        <f>IF(OR(찾기!$B$3="",A494=""),"",IF(ISNUMBER(SEARCH(TRIM(찾기!$B$3),S494)),ROW(),""))</f>
        <v/>
      </c>
    </row>
    <row r="495">
      <c r="A495" s="19">
        <f>IF(COUNTA(B495:G495,L495:P495)=0,"",ROW()-5)</f>
        <v/>
      </c>
      <c r="B495" s="20" t="n"/>
      <c r="C495" s="21" t="n"/>
      <c r="D495" s="21" t="n"/>
      <c r="E495" s="21" t="n"/>
      <c r="F495" s="21" t="n"/>
      <c r="G495" s="22" t="n"/>
      <c r="H495" s="23">
        <f>IF(A495="","",SUMIFS(입금_금액,입금_번호,A495,입금_확인,""))</f>
        <v/>
      </c>
      <c r="I495" s="24">
        <f>IF(OR(A495="",NOT(ISNUMBER(G495)),N495="취소"),"",G495-H495)</f>
        <v/>
      </c>
      <c r="J495" s="23">
        <f>IF(A495="","",SUMIFS(지출_금액,지출_번호,A495,지출_확인,""))</f>
        <v/>
      </c>
      <c r="K495" s="23">
        <f>IF(OR(A495="",NOT(ISNUMBER(G495)),J495=0),"",G495-J495)</f>
        <v/>
      </c>
      <c r="L495" s="20" t="n"/>
      <c r="M495" s="20" t="n"/>
      <c r="N495" s="21" t="n"/>
      <c r="O495" s="21" t="n"/>
      <c r="P495" s="21" t="n"/>
      <c r="Q495" s="25">
        <f>IF(A495="","",IF(AND(C495="",E495=""),"고객이나 현장을 적어 주세요",IF(NOT(ISNUMBER(B495)),"접수일을 확인하세요",IF(AND(D495&lt;&gt;"",OR(LEN(D495)&lt;12,LEN(D495)&gt;13,ISERROR(--SUBSTITUTE(D495,"-","")),LEN(SUBSTITUTE(D495,"-",""))&lt;9)),"연락처를 010-0000-0000으로",IF(AND(G495&lt;&gt;"",OR(NOT(ISNUMBER(G495)),N(G495)&lt;0)),"계약 금액을 숫자로",IF(ISNA(MATCH(N495,목록_지금상태,0)),"상태를 목록에서 골라 주세요",IF(AND(OR(N495="계약",N495="공사 중",N495="완료",N495="A/S"),NOT(ISNUMBER(G495))),"계약 금액이 비었어요",IF(AND(ISNUMBER(L495),ISNUMBER(M495),M495&lt;L495),"완공이 착공보다 빨라요",IF(AND(ISNUMBER(G495),H495&gt;G495),"받은 돈이 계약보다 많아요",IF(AND(D495&lt;&gt;"",COUNTIF($D$6:$D$505,D495)&gt;1,COUNTIFS($D$6:$D$505,D495,$E$6:$E$505,E495)&gt;1),"같은 현장이 또 있어요",""))))))))))</f>
        <v/>
      </c>
      <c r="S495">
        <f>IF(A495="","",C495&amp;" "&amp;D495&amp;" "&amp;SUBSTITUTE(D495,"-","")&amp;" "&amp;E495&amp;" "&amp;F495&amp;" "&amp;P495)</f>
        <v/>
      </c>
      <c r="T495">
        <f>IF(OR(A495="",Q495&lt;&gt;"",I495="",N495="상담",N495="견적 보냄",N495="취소"),-1,IF(OR(N495="완료",N495="A/S"),1E+10,0)+N(I495)+ROW()/1E+4)</f>
        <v/>
      </c>
      <c r="U495">
        <f>IF(OR(찾기!$B$3="",A495=""),"",IF(ISNUMBER(SEARCH(TRIM(찾기!$B$3),S495)),ROW(),""))</f>
        <v/>
      </c>
    </row>
    <row r="496">
      <c r="A496" s="19">
        <f>IF(COUNTA(B496:G496,L496:P496)=0,"",ROW()-5)</f>
        <v/>
      </c>
      <c r="B496" s="20" t="n"/>
      <c r="C496" s="21" t="n"/>
      <c r="D496" s="21" t="n"/>
      <c r="E496" s="21" t="n"/>
      <c r="F496" s="21" t="n"/>
      <c r="G496" s="22" t="n"/>
      <c r="H496" s="23">
        <f>IF(A496="","",SUMIFS(입금_금액,입금_번호,A496,입금_확인,""))</f>
        <v/>
      </c>
      <c r="I496" s="24">
        <f>IF(OR(A496="",NOT(ISNUMBER(G496)),N496="취소"),"",G496-H496)</f>
        <v/>
      </c>
      <c r="J496" s="23">
        <f>IF(A496="","",SUMIFS(지출_금액,지출_번호,A496,지출_확인,""))</f>
        <v/>
      </c>
      <c r="K496" s="23">
        <f>IF(OR(A496="",NOT(ISNUMBER(G496)),J496=0),"",G496-J496)</f>
        <v/>
      </c>
      <c r="L496" s="20" t="n"/>
      <c r="M496" s="20" t="n"/>
      <c r="N496" s="21" t="n"/>
      <c r="O496" s="21" t="n"/>
      <c r="P496" s="21" t="n"/>
      <c r="Q496" s="25">
        <f>IF(A496="","",IF(AND(C496="",E496=""),"고객이나 현장을 적어 주세요",IF(NOT(ISNUMBER(B496)),"접수일을 확인하세요",IF(AND(D496&lt;&gt;"",OR(LEN(D496)&lt;12,LEN(D496)&gt;13,ISERROR(--SUBSTITUTE(D496,"-","")),LEN(SUBSTITUTE(D496,"-",""))&lt;9)),"연락처를 010-0000-0000으로",IF(AND(G496&lt;&gt;"",OR(NOT(ISNUMBER(G496)),N(G496)&lt;0)),"계약 금액을 숫자로",IF(ISNA(MATCH(N496,목록_지금상태,0)),"상태를 목록에서 골라 주세요",IF(AND(OR(N496="계약",N496="공사 중",N496="완료",N496="A/S"),NOT(ISNUMBER(G496))),"계약 금액이 비었어요",IF(AND(ISNUMBER(L496),ISNUMBER(M496),M496&lt;L496),"완공이 착공보다 빨라요",IF(AND(ISNUMBER(G496),H496&gt;G496),"받은 돈이 계약보다 많아요",IF(AND(D496&lt;&gt;"",COUNTIF($D$6:$D$505,D496)&gt;1,COUNTIFS($D$6:$D$505,D496,$E$6:$E$505,E496)&gt;1),"같은 현장이 또 있어요",""))))))))))</f>
        <v/>
      </c>
      <c r="S496">
        <f>IF(A496="","",C496&amp;" "&amp;D496&amp;" "&amp;SUBSTITUTE(D496,"-","")&amp;" "&amp;E496&amp;" "&amp;F496&amp;" "&amp;P496)</f>
        <v/>
      </c>
      <c r="T496">
        <f>IF(OR(A496="",Q496&lt;&gt;"",I496="",N496="상담",N496="견적 보냄",N496="취소"),-1,IF(OR(N496="완료",N496="A/S"),1E+10,0)+N(I496)+ROW()/1E+4)</f>
        <v/>
      </c>
      <c r="U496">
        <f>IF(OR(찾기!$B$3="",A496=""),"",IF(ISNUMBER(SEARCH(TRIM(찾기!$B$3),S496)),ROW(),""))</f>
        <v/>
      </c>
    </row>
    <row r="497">
      <c r="A497" s="19">
        <f>IF(COUNTA(B497:G497,L497:P497)=0,"",ROW()-5)</f>
        <v/>
      </c>
      <c r="B497" s="20" t="n"/>
      <c r="C497" s="21" t="n"/>
      <c r="D497" s="21" t="n"/>
      <c r="E497" s="21" t="n"/>
      <c r="F497" s="21" t="n"/>
      <c r="G497" s="22" t="n"/>
      <c r="H497" s="23">
        <f>IF(A497="","",SUMIFS(입금_금액,입금_번호,A497,입금_확인,""))</f>
        <v/>
      </c>
      <c r="I497" s="24">
        <f>IF(OR(A497="",NOT(ISNUMBER(G497)),N497="취소"),"",G497-H497)</f>
        <v/>
      </c>
      <c r="J497" s="23">
        <f>IF(A497="","",SUMIFS(지출_금액,지출_번호,A497,지출_확인,""))</f>
        <v/>
      </c>
      <c r="K497" s="23">
        <f>IF(OR(A497="",NOT(ISNUMBER(G497)),J497=0),"",G497-J497)</f>
        <v/>
      </c>
      <c r="L497" s="20" t="n"/>
      <c r="M497" s="20" t="n"/>
      <c r="N497" s="21" t="n"/>
      <c r="O497" s="21" t="n"/>
      <c r="P497" s="21" t="n"/>
      <c r="Q497" s="25">
        <f>IF(A497="","",IF(AND(C497="",E497=""),"고객이나 현장을 적어 주세요",IF(NOT(ISNUMBER(B497)),"접수일을 확인하세요",IF(AND(D497&lt;&gt;"",OR(LEN(D497)&lt;12,LEN(D497)&gt;13,ISERROR(--SUBSTITUTE(D497,"-","")),LEN(SUBSTITUTE(D497,"-",""))&lt;9)),"연락처를 010-0000-0000으로",IF(AND(G497&lt;&gt;"",OR(NOT(ISNUMBER(G497)),N(G497)&lt;0)),"계약 금액을 숫자로",IF(ISNA(MATCH(N497,목록_지금상태,0)),"상태를 목록에서 골라 주세요",IF(AND(OR(N497="계약",N497="공사 중",N497="완료",N497="A/S"),NOT(ISNUMBER(G497))),"계약 금액이 비었어요",IF(AND(ISNUMBER(L497),ISNUMBER(M497),M497&lt;L497),"완공이 착공보다 빨라요",IF(AND(ISNUMBER(G497),H497&gt;G497),"받은 돈이 계약보다 많아요",IF(AND(D497&lt;&gt;"",COUNTIF($D$6:$D$505,D497)&gt;1,COUNTIFS($D$6:$D$505,D497,$E$6:$E$505,E497)&gt;1),"같은 현장이 또 있어요",""))))))))))</f>
        <v/>
      </c>
      <c r="S497">
        <f>IF(A497="","",C497&amp;" "&amp;D497&amp;" "&amp;SUBSTITUTE(D497,"-","")&amp;" "&amp;E497&amp;" "&amp;F497&amp;" "&amp;P497)</f>
        <v/>
      </c>
      <c r="T497">
        <f>IF(OR(A497="",Q497&lt;&gt;"",I497="",N497="상담",N497="견적 보냄",N497="취소"),-1,IF(OR(N497="완료",N497="A/S"),1E+10,0)+N(I497)+ROW()/1E+4)</f>
        <v/>
      </c>
      <c r="U497">
        <f>IF(OR(찾기!$B$3="",A497=""),"",IF(ISNUMBER(SEARCH(TRIM(찾기!$B$3),S497)),ROW(),""))</f>
        <v/>
      </c>
    </row>
    <row r="498">
      <c r="A498" s="19">
        <f>IF(COUNTA(B498:G498,L498:P498)=0,"",ROW()-5)</f>
        <v/>
      </c>
      <c r="B498" s="20" t="n"/>
      <c r="C498" s="21" t="n"/>
      <c r="D498" s="21" t="n"/>
      <c r="E498" s="21" t="n"/>
      <c r="F498" s="21" t="n"/>
      <c r="G498" s="22" t="n"/>
      <c r="H498" s="23">
        <f>IF(A498="","",SUMIFS(입금_금액,입금_번호,A498,입금_확인,""))</f>
        <v/>
      </c>
      <c r="I498" s="24">
        <f>IF(OR(A498="",NOT(ISNUMBER(G498)),N498="취소"),"",G498-H498)</f>
        <v/>
      </c>
      <c r="J498" s="23">
        <f>IF(A498="","",SUMIFS(지출_금액,지출_번호,A498,지출_확인,""))</f>
        <v/>
      </c>
      <c r="K498" s="23">
        <f>IF(OR(A498="",NOT(ISNUMBER(G498)),J498=0),"",G498-J498)</f>
        <v/>
      </c>
      <c r="L498" s="20" t="n"/>
      <c r="M498" s="20" t="n"/>
      <c r="N498" s="21" t="n"/>
      <c r="O498" s="21" t="n"/>
      <c r="P498" s="21" t="n"/>
      <c r="Q498" s="25">
        <f>IF(A498="","",IF(AND(C498="",E498=""),"고객이나 현장을 적어 주세요",IF(NOT(ISNUMBER(B498)),"접수일을 확인하세요",IF(AND(D498&lt;&gt;"",OR(LEN(D498)&lt;12,LEN(D498)&gt;13,ISERROR(--SUBSTITUTE(D498,"-","")),LEN(SUBSTITUTE(D498,"-",""))&lt;9)),"연락처를 010-0000-0000으로",IF(AND(G498&lt;&gt;"",OR(NOT(ISNUMBER(G498)),N(G498)&lt;0)),"계약 금액을 숫자로",IF(ISNA(MATCH(N498,목록_지금상태,0)),"상태를 목록에서 골라 주세요",IF(AND(OR(N498="계약",N498="공사 중",N498="완료",N498="A/S"),NOT(ISNUMBER(G498))),"계약 금액이 비었어요",IF(AND(ISNUMBER(L498),ISNUMBER(M498),M498&lt;L498),"완공이 착공보다 빨라요",IF(AND(ISNUMBER(G498),H498&gt;G498),"받은 돈이 계약보다 많아요",IF(AND(D498&lt;&gt;"",COUNTIF($D$6:$D$505,D498)&gt;1,COUNTIFS($D$6:$D$505,D498,$E$6:$E$505,E498)&gt;1),"같은 현장이 또 있어요",""))))))))))</f>
        <v/>
      </c>
      <c r="S498">
        <f>IF(A498="","",C498&amp;" "&amp;D498&amp;" "&amp;SUBSTITUTE(D498,"-","")&amp;" "&amp;E498&amp;" "&amp;F498&amp;" "&amp;P498)</f>
        <v/>
      </c>
      <c r="T498">
        <f>IF(OR(A498="",Q498&lt;&gt;"",I498="",N498="상담",N498="견적 보냄",N498="취소"),-1,IF(OR(N498="완료",N498="A/S"),1E+10,0)+N(I498)+ROW()/1E+4)</f>
        <v/>
      </c>
      <c r="U498">
        <f>IF(OR(찾기!$B$3="",A498=""),"",IF(ISNUMBER(SEARCH(TRIM(찾기!$B$3),S498)),ROW(),""))</f>
        <v/>
      </c>
    </row>
    <row r="499">
      <c r="A499" s="19">
        <f>IF(COUNTA(B499:G499,L499:P499)=0,"",ROW()-5)</f>
        <v/>
      </c>
      <c r="B499" s="20" t="n"/>
      <c r="C499" s="21" t="n"/>
      <c r="D499" s="21" t="n"/>
      <c r="E499" s="21" t="n"/>
      <c r="F499" s="21" t="n"/>
      <c r="G499" s="22" t="n"/>
      <c r="H499" s="23">
        <f>IF(A499="","",SUMIFS(입금_금액,입금_번호,A499,입금_확인,""))</f>
        <v/>
      </c>
      <c r="I499" s="24">
        <f>IF(OR(A499="",NOT(ISNUMBER(G499)),N499="취소"),"",G499-H499)</f>
        <v/>
      </c>
      <c r="J499" s="23">
        <f>IF(A499="","",SUMIFS(지출_금액,지출_번호,A499,지출_확인,""))</f>
        <v/>
      </c>
      <c r="K499" s="23">
        <f>IF(OR(A499="",NOT(ISNUMBER(G499)),J499=0),"",G499-J499)</f>
        <v/>
      </c>
      <c r="L499" s="20" t="n"/>
      <c r="M499" s="20" t="n"/>
      <c r="N499" s="21" t="n"/>
      <c r="O499" s="21" t="n"/>
      <c r="P499" s="21" t="n"/>
      <c r="Q499" s="25">
        <f>IF(A499="","",IF(AND(C499="",E499=""),"고객이나 현장을 적어 주세요",IF(NOT(ISNUMBER(B499)),"접수일을 확인하세요",IF(AND(D499&lt;&gt;"",OR(LEN(D499)&lt;12,LEN(D499)&gt;13,ISERROR(--SUBSTITUTE(D499,"-","")),LEN(SUBSTITUTE(D499,"-",""))&lt;9)),"연락처를 010-0000-0000으로",IF(AND(G499&lt;&gt;"",OR(NOT(ISNUMBER(G499)),N(G499)&lt;0)),"계약 금액을 숫자로",IF(ISNA(MATCH(N499,목록_지금상태,0)),"상태를 목록에서 골라 주세요",IF(AND(OR(N499="계약",N499="공사 중",N499="완료",N499="A/S"),NOT(ISNUMBER(G499))),"계약 금액이 비었어요",IF(AND(ISNUMBER(L499),ISNUMBER(M499),M499&lt;L499),"완공이 착공보다 빨라요",IF(AND(ISNUMBER(G499),H499&gt;G499),"받은 돈이 계약보다 많아요",IF(AND(D499&lt;&gt;"",COUNTIF($D$6:$D$505,D499)&gt;1,COUNTIFS($D$6:$D$505,D499,$E$6:$E$505,E499)&gt;1),"같은 현장이 또 있어요",""))))))))))</f>
        <v/>
      </c>
      <c r="S499">
        <f>IF(A499="","",C499&amp;" "&amp;D499&amp;" "&amp;SUBSTITUTE(D499,"-","")&amp;" "&amp;E499&amp;" "&amp;F499&amp;" "&amp;P499)</f>
        <v/>
      </c>
      <c r="T499">
        <f>IF(OR(A499="",Q499&lt;&gt;"",I499="",N499="상담",N499="견적 보냄",N499="취소"),-1,IF(OR(N499="완료",N499="A/S"),1E+10,0)+N(I499)+ROW()/1E+4)</f>
        <v/>
      </c>
      <c r="U499">
        <f>IF(OR(찾기!$B$3="",A499=""),"",IF(ISNUMBER(SEARCH(TRIM(찾기!$B$3),S499)),ROW(),""))</f>
        <v/>
      </c>
    </row>
    <row r="500">
      <c r="A500" s="19">
        <f>IF(COUNTA(B500:G500,L500:P500)=0,"",ROW()-5)</f>
        <v/>
      </c>
      <c r="B500" s="20" t="n"/>
      <c r="C500" s="21" t="n"/>
      <c r="D500" s="21" t="n"/>
      <c r="E500" s="21" t="n"/>
      <c r="F500" s="21" t="n"/>
      <c r="G500" s="22" t="n"/>
      <c r="H500" s="23">
        <f>IF(A500="","",SUMIFS(입금_금액,입금_번호,A500,입금_확인,""))</f>
        <v/>
      </c>
      <c r="I500" s="24">
        <f>IF(OR(A500="",NOT(ISNUMBER(G500)),N500="취소"),"",G500-H500)</f>
        <v/>
      </c>
      <c r="J500" s="23">
        <f>IF(A500="","",SUMIFS(지출_금액,지출_번호,A500,지출_확인,""))</f>
        <v/>
      </c>
      <c r="K500" s="23">
        <f>IF(OR(A500="",NOT(ISNUMBER(G500)),J500=0),"",G500-J500)</f>
        <v/>
      </c>
      <c r="L500" s="20" t="n"/>
      <c r="M500" s="20" t="n"/>
      <c r="N500" s="21" t="n"/>
      <c r="O500" s="21" t="n"/>
      <c r="P500" s="21" t="n"/>
      <c r="Q500" s="25">
        <f>IF(A500="","",IF(AND(C500="",E500=""),"고객이나 현장을 적어 주세요",IF(NOT(ISNUMBER(B500)),"접수일을 확인하세요",IF(AND(D500&lt;&gt;"",OR(LEN(D500)&lt;12,LEN(D500)&gt;13,ISERROR(--SUBSTITUTE(D500,"-","")),LEN(SUBSTITUTE(D500,"-",""))&lt;9)),"연락처를 010-0000-0000으로",IF(AND(G500&lt;&gt;"",OR(NOT(ISNUMBER(G500)),N(G500)&lt;0)),"계약 금액을 숫자로",IF(ISNA(MATCH(N500,목록_지금상태,0)),"상태를 목록에서 골라 주세요",IF(AND(OR(N500="계약",N500="공사 중",N500="완료",N500="A/S"),NOT(ISNUMBER(G500))),"계약 금액이 비었어요",IF(AND(ISNUMBER(L500),ISNUMBER(M500),M500&lt;L500),"완공이 착공보다 빨라요",IF(AND(ISNUMBER(G500),H500&gt;G500),"받은 돈이 계약보다 많아요",IF(AND(D500&lt;&gt;"",COUNTIF($D$6:$D$505,D500)&gt;1,COUNTIFS($D$6:$D$505,D500,$E$6:$E$505,E500)&gt;1),"같은 현장이 또 있어요",""))))))))))</f>
        <v/>
      </c>
      <c r="S500">
        <f>IF(A500="","",C500&amp;" "&amp;D500&amp;" "&amp;SUBSTITUTE(D500,"-","")&amp;" "&amp;E500&amp;" "&amp;F500&amp;" "&amp;P500)</f>
        <v/>
      </c>
      <c r="T500">
        <f>IF(OR(A500="",Q500&lt;&gt;"",I500="",N500="상담",N500="견적 보냄",N500="취소"),-1,IF(OR(N500="완료",N500="A/S"),1E+10,0)+N(I500)+ROW()/1E+4)</f>
        <v/>
      </c>
      <c r="U500">
        <f>IF(OR(찾기!$B$3="",A500=""),"",IF(ISNUMBER(SEARCH(TRIM(찾기!$B$3),S500)),ROW(),""))</f>
        <v/>
      </c>
    </row>
    <row r="501">
      <c r="A501" s="19">
        <f>IF(COUNTA(B501:G501,L501:P501)=0,"",ROW()-5)</f>
        <v/>
      </c>
      <c r="B501" s="20" t="n"/>
      <c r="C501" s="21" t="n"/>
      <c r="D501" s="21" t="n"/>
      <c r="E501" s="21" t="n"/>
      <c r="F501" s="21" t="n"/>
      <c r="G501" s="22" t="n"/>
      <c r="H501" s="23">
        <f>IF(A501="","",SUMIFS(입금_금액,입금_번호,A501,입금_확인,""))</f>
        <v/>
      </c>
      <c r="I501" s="24">
        <f>IF(OR(A501="",NOT(ISNUMBER(G501)),N501="취소"),"",G501-H501)</f>
        <v/>
      </c>
      <c r="J501" s="23">
        <f>IF(A501="","",SUMIFS(지출_금액,지출_번호,A501,지출_확인,""))</f>
        <v/>
      </c>
      <c r="K501" s="23">
        <f>IF(OR(A501="",NOT(ISNUMBER(G501)),J501=0),"",G501-J501)</f>
        <v/>
      </c>
      <c r="L501" s="20" t="n"/>
      <c r="M501" s="20" t="n"/>
      <c r="N501" s="21" t="n"/>
      <c r="O501" s="21" t="n"/>
      <c r="P501" s="21" t="n"/>
      <c r="Q501" s="25">
        <f>IF(A501="","",IF(AND(C501="",E501=""),"고객이나 현장을 적어 주세요",IF(NOT(ISNUMBER(B501)),"접수일을 확인하세요",IF(AND(D501&lt;&gt;"",OR(LEN(D501)&lt;12,LEN(D501)&gt;13,ISERROR(--SUBSTITUTE(D501,"-","")),LEN(SUBSTITUTE(D501,"-",""))&lt;9)),"연락처를 010-0000-0000으로",IF(AND(G501&lt;&gt;"",OR(NOT(ISNUMBER(G501)),N(G501)&lt;0)),"계약 금액을 숫자로",IF(ISNA(MATCH(N501,목록_지금상태,0)),"상태를 목록에서 골라 주세요",IF(AND(OR(N501="계약",N501="공사 중",N501="완료",N501="A/S"),NOT(ISNUMBER(G501))),"계약 금액이 비었어요",IF(AND(ISNUMBER(L501),ISNUMBER(M501),M501&lt;L501),"완공이 착공보다 빨라요",IF(AND(ISNUMBER(G501),H501&gt;G501),"받은 돈이 계약보다 많아요",IF(AND(D501&lt;&gt;"",COUNTIF($D$6:$D$505,D501)&gt;1,COUNTIFS($D$6:$D$505,D501,$E$6:$E$505,E501)&gt;1),"같은 현장이 또 있어요",""))))))))))</f>
        <v/>
      </c>
      <c r="S501">
        <f>IF(A501="","",C501&amp;" "&amp;D501&amp;" "&amp;SUBSTITUTE(D501,"-","")&amp;" "&amp;E501&amp;" "&amp;F501&amp;" "&amp;P501)</f>
        <v/>
      </c>
      <c r="T501">
        <f>IF(OR(A501="",Q501&lt;&gt;"",I501="",N501="상담",N501="견적 보냄",N501="취소"),-1,IF(OR(N501="완료",N501="A/S"),1E+10,0)+N(I501)+ROW()/1E+4)</f>
        <v/>
      </c>
      <c r="U501">
        <f>IF(OR(찾기!$B$3="",A501=""),"",IF(ISNUMBER(SEARCH(TRIM(찾기!$B$3),S501)),ROW(),""))</f>
        <v/>
      </c>
    </row>
    <row r="502">
      <c r="A502" s="19">
        <f>IF(COUNTA(B502:G502,L502:P502)=0,"",ROW()-5)</f>
        <v/>
      </c>
      <c r="B502" s="20" t="n"/>
      <c r="C502" s="21" t="n"/>
      <c r="D502" s="21" t="n"/>
      <c r="E502" s="21" t="n"/>
      <c r="F502" s="21" t="n"/>
      <c r="G502" s="22" t="n"/>
      <c r="H502" s="23">
        <f>IF(A502="","",SUMIFS(입금_금액,입금_번호,A502,입금_확인,""))</f>
        <v/>
      </c>
      <c r="I502" s="24">
        <f>IF(OR(A502="",NOT(ISNUMBER(G502)),N502="취소"),"",G502-H502)</f>
        <v/>
      </c>
      <c r="J502" s="23">
        <f>IF(A502="","",SUMIFS(지출_금액,지출_번호,A502,지출_확인,""))</f>
        <v/>
      </c>
      <c r="K502" s="23">
        <f>IF(OR(A502="",NOT(ISNUMBER(G502)),J502=0),"",G502-J502)</f>
        <v/>
      </c>
      <c r="L502" s="20" t="n"/>
      <c r="M502" s="20" t="n"/>
      <c r="N502" s="21" t="n"/>
      <c r="O502" s="21" t="n"/>
      <c r="P502" s="21" t="n"/>
      <c r="Q502" s="25">
        <f>IF(A502="","",IF(AND(C502="",E502=""),"고객이나 현장을 적어 주세요",IF(NOT(ISNUMBER(B502)),"접수일을 확인하세요",IF(AND(D502&lt;&gt;"",OR(LEN(D502)&lt;12,LEN(D502)&gt;13,ISERROR(--SUBSTITUTE(D502,"-","")),LEN(SUBSTITUTE(D502,"-",""))&lt;9)),"연락처를 010-0000-0000으로",IF(AND(G502&lt;&gt;"",OR(NOT(ISNUMBER(G502)),N(G502)&lt;0)),"계약 금액을 숫자로",IF(ISNA(MATCH(N502,목록_지금상태,0)),"상태를 목록에서 골라 주세요",IF(AND(OR(N502="계약",N502="공사 중",N502="완료",N502="A/S"),NOT(ISNUMBER(G502))),"계약 금액이 비었어요",IF(AND(ISNUMBER(L502),ISNUMBER(M502),M502&lt;L502),"완공이 착공보다 빨라요",IF(AND(ISNUMBER(G502),H502&gt;G502),"받은 돈이 계약보다 많아요",IF(AND(D502&lt;&gt;"",COUNTIF($D$6:$D$505,D502)&gt;1,COUNTIFS($D$6:$D$505,D502,$E$6:$E$505,E502)&gt;1),"같은 현장이 또 있어요",""))))))))))</f>
        <v/>
      </c>
      <c r="S502">
        <f>IF(A502="","",C502&amp;" "&amp;D502&amp;" "&amp;SUBSTITUTE(D502,"-","")&amp;" "&amp;E502&amp;" "&amp;F502&amp;" "&amp;P502)</f>
        <v/>
      </c>
      <c r="T502">
        <f>IF(OR(A502="",Q502&lt;&gt;"",I502="",N502="상담",N502="견적 보냄",N502="취소"),-1,IF(OR(N502="완료",N502="A/S"),1E+10,0)+N(I502)+ROW()/1E+4)</f>
        <v/>
      </c>
      <c r="U502">
        <f>IF(OR(찾기!$B$3="",A502=""),"",IF(ISNUMBER(SEARCH(TRIM(찾기!$B$3),S502)),ROW(),""))</f>
        <v/>
      </c>
    </row>
    <row r="503">
      <c r="A503" s="19">
        <f>IF(COUNTA(B503:G503,L503:P503)=0,"",ROW()-5)</f>
        <v/>
      </c>
      <c r="B503" s="20" t="n"/>
      <c r="C503" s="21" t="n"/>
      <c r="D503" s="21" t="n"/>
      <c r="E503" s="21" t="n"/>
      <c r="F503" s="21" t="n"/>
      <c r="G503" s="22" t="n"/>
      <c r="H503" s="23">
        <f>IF(A503="","",SUMIFS(입금_금액,입금_번호,A503,입금_확인,""))</f>
        <v/>
      </c>
      <c r="I503" s="24">
        <f>IF(OR(A503="",NOT(ISNUMBER(G503)),N503="취소"),"",G503-H503)</f>
        <v/>
      </c>
      <c r="J503" s="23">
        <f>IF(A503="","",SUMIFS(지출_금액,지출_번호,A503,지출_확인,""))</f>
        <v/>
      </c>
      <c r="K503" s="23">
        <f>IF(OR(A503="",NOT(ISNUMBER(G503)),J503=0),"",G503-J503)</f>
        <v/>
      </c>
      <c r="L503" s="20" t="n"/>
      <c r="M503" s="20" t="n"/>
      <c r="N503" s="21" t="n"/>
      <c r="O503" s="21" t="n"/>
      <c r="P503" s="21" t="n"/>
      <c r="Q503" s="25">
        <f>IF(A503="","",IF(AND(C503="",E503=""),"고객이나 현장을 적어 주세요",IF(NOT(ISNUMBER(B503)),"접수일을 확인하세요",IF(AND(D503&lt;&gt;"",OR(LEN(D503)&lt;12,LEN(D503)&gt;13,ISERROR(--SUBSTITUTE(D503,"-","")),LEN(SUBSTITUTE(D503,"-",""))&lt;9)),"연락처를 010-0000-0000으로",IF(AND(G503&lt;&gt;"",OR(NOT(ISNUMBER(G503)),N(G503)&lt;0)),"계약 금액을 숫자로",IF(ISNA(MATCH(N503,목록_지금상태,0)),"상태를 목록에서 골라 주세요",IF(AND(OR(N503="계약",N503="공사 중",N503="완료",N503="A/S"),NOT(ISNUMBER(G503))),"계약 금액이 비었어요",IF(AND(ISNUMBER(L503),ISNUMBER(M503),M503&lt;L503),"완공이 착공보다 빨라요",IF(AND(ISNUMBER(G503),H503&gt;G503),"받은 돈이 계약보다 많아요",IF(AND(D503&lt;&gt;"",COUNTIF($D$6:$D$505,D503)&gt;1,COUNTIFS($D$6:$D$505,D503,$E$6:$E$505,E503)&gt;1),"같은 현장이 또 있어요",""))))))))))</f>
        <v/>
      </c>
      <c r="S503">
        <f>IF(A503="","",C503&amp;" "&amp;D503&amp;" "&amp;SUBSTITUTE(D503,"-","")&amp;" "&amp;E503&amp;" "&amp;F503&amp;" "&amp;P503)</f>
        <v/>
      </c>
      <c r="T503">
        <f>IF(OR(A503="",Q503&lt;&gt;"",I503="",N503="상담",N503="견적 보냄",N503="취소"),-1,IF(OR(N503="완료",N503="A/S"),1E+10,0)+N(I503)+ROW()/1E+4)</f>
        <v/>
      </c>
      <c r="U503">
        <f>IF(OR(찾기!$B$3="",A503=""),"",IF(ISNUMBER(SEARCH(TRIM(찾기!$B$3),S503)),ROW(),""))</f>
        <v/>
      </c>
    </row>
    <row r="504">
      <c r="A504" s="19">
        <f>IF(COUNTA(B504:G504,L504:P504)=0,"",ROW()-5)</f>
        <v/>
      </c>
      <c r="B504" s="20" t="n"/>
      <c r="C504" s="21" t="n"/>
      <c r="D504" s="21" t="n"/>
      <c r="E504" s="21" t="n"/>
      <c r="F504" s="21" t="n"/>
      <c r="G504" s="22" t="n"/>
      <c r="H504" s="23">
        <f>IF(A504="","",SUMIFS(입금_금액,입금_번호,A504,입금_확인,""))</f>
        <v/>
      </c>
      <c r="I504" s="24">
        <f>IF(OR(A504="",NOT(ISNUMBER(G504)),N504="취소"),"",G504-H504)</f>
        <v/>
      </c>
      <c r="J504" s="23">
        <f>IF(A504="","",SUMIFS(지출_금액,지출_번호,A504,지출_확인,""))</f>
        <v/>
      </c>
      <c r="K504" s="23">
        <f>IF(OR(A504="",NOT(ISNUMBER(G504)),J504=0),"",G504-J504)</f>
        <v/>
      </c>
      <c r="L504" s="20" t="n"/>
      <c r="M504" s="20" t="n"/>
      <c r="N504" s="21" t="n"/>
      <c r="O504" s="21" t="n"/>
      <c r="P504" s="21" t="n"/>
      <c r="Q504" s="25">
        <f>IF(A504="","",IF(AND(C504="",E504=""),"고객이나 현장을 적어 주세요",IF(NOT(ISNUMBER(B504)),"접수일을 확인하세요",IF(AND(D504&lt;&gt;"",OR(LEN(D504)&lt;12,LEN(D504)&gt;13,ISERROR(--SUBSTITUTE(D504,"-","")),LEN(SUBSTITUTE(D504,"-",""))&lt;9)),"연락처를 010-0000-0000으로",IF(AND(G504&lt;&gt;"",OR(NOT(ISNUMBER(G504)),N(G504)&lt;0)),"계약 금액을 숫자로",IF(ISNA(MATCH(N504,목록_지금상태,0)),"상태를 목록에서 골라 주세요",IF(AND(OR(N504="계약",N504="공사 중",N504="완료",N504="A/S"),NOT(ISNUMBER(G504))),"계약 금액이 비었어요",IF(AND(ISNUMBER(L504),ISNUMBER(M504),M504&lt;L504),"완공이 착공보다 빨라요",IF(AND(ISNUMBER(G504),H504&gt;G504),"받은 돈이 계약보다 많아요",IF(AND(D504&lt;&gt;"",COUNTIF($D$6:$D$505,D504)&gt;1,COUNTIFS($D$6:$D$505,D504,$E$6:$E$505,E504)&gt;1),"같은 현장이 또 있어요",""))))))))))</f>
        <v/>
      </c>
      <c r="S504">
        <f>IF(A504="","",C504&amp;" "&amp;D504&amp;" "&amp;SUBSTITUTE(D504,"-","")&amp;" "&amp;E504&amp;" "&amp;F504&amp;" "&amp;P504)</f>
        <v/>
      </c>
      <c r="T504">
        <f>IF(OR(A504="",Q504&lt;&gt;"",I504="",N504="상담",N504="견적 보냄",N504="취소"),-1,IF(OR(N504="완료",N504="A/S"),1E+10,0)+N(I504)+ROW()/1E+4)</f>
        <v/>
      </c>
      <c r="U504">
        <f>IF(OR(찾기!$B$3="",A504=""),"",IF(ISNUMBER(SEARCH(TRIM(찾기!$B$3),S504)),ROW(),""))</f>
        <v/>
      </c>
    </row>
    <row r="505">
      <c r="A505" s="19">
        <f>IF(COUNTA(B505:G505,L505:P505)=0,"",ROW()-5)</f>
        <v/>
      </c>
      <c r="B505" s="20" t="n"/>
      <c r="C505" s="21" t="n"/>
      <c r="D505" s="21" t="n"/>
      <c r="E505" s="21" t="n"/>
      <c r="F505" s="21" t="n"/>
      <c r="G505" s="22" t="n"/>
      <c r="H505" s="23">
        <f>IF(A505="","",SUMIFS(입금_금액,입금_번호,A505,입금_확인,""))</f>
        <v/>
      </c>
      <c r="I505" s="24">
        <f>IF(OR(A505="",NOT(ISNUMBER(G505)),N505="취소"),"",G505-H505)</f>
        <v/>
      </c>
      <c r="J505" s="23">
        <f>IF(A505="","",SUMIFS(지출_금액,지출_번호,A505,지출_확인,""))</f>
        <v/>
      </c>
      <c r="K505" s="23">
        <f>IF(OR(A505="",NOT(ISNUMBER(G505)),J505=0),"",G505-J505)</f>
        <v/>
      </c>
      <c r="L505" s="20" t="n"/>
      <c r="M505" s="20" t="n"/>
      <c r="N505" s="21" t="n"/>
      <c r="O505" s="21" t="n"/>
      <c r="P505" s="21" t="n"/>
      <c r="Q505" s="25">
        <f>IF(A505="","",IF(AND(C505="",E505=""),"고객이나 현장을 적어 주세요",IF(NOT(ISNUMBER(B505)),"접수일을 확인하세요",IF(AND(D505&lt;&gt;"",OR(LEN(D505)&lt;12,LEN(D505)&gt;13,ISERROR(--SUBSTITUTE(D505,"-","")),LEN(SUBSTITUTE(D505,"-",""))&lt;9)),"연락처를 010-0000-0000으로",IF(AND(G505&lt;&gt;"",OR(NOT(ISNUMBER(G505)),N(G505)&lt;0)),"계약 금액을 숫자로",IF(ISNA(MATCH(N505,목록_지금상태,0)),"상태를 목록에서 골라 주세요",IF(AND(OR(N505="계약",N505="공사 중",N505="완료",N505="A/S"),NOT(ISNUMBER(G505))),"계약 금액이 비었어요",IF(AND(ISNUMBER(L505),ISNUMBER(M505),M505&lt;L505),"완공이 착공보다 빨라요",IF(AND(ISNUMBER(G505),H505&gt;G505),"받은 돈이 계약보다 많아요",IF(AND(D505&lt;&gt;"",COUNTIF($D$6:$D$505,D505)&gt;1,COUNTIFS($D$6:$D$505,D505,$E$6:$E$505,E505)&gt;1),"같은 현장이 또 있어요",""))))))))))</f>
        <v/>
      </c>
      <c r="S505">
        <f>IF(A505="","",C505&amp;" "&amp;D505&amp;" "&amp;SUBSTITUTE(D505,"-","")&amp;" "&amp;E505&amp;" "&amp;F505&amp;" "&amp;P505)</f>
        <v/>
      </c>
      <c r="T505">
        <f>IF(OR(A505="",Q505&lt;&gt;"",I505="",N505="상담",N505="견적 보냄",N505="취소"),-1,IF(OR(N505="완료",N505="A/S"),1E+10,0)+N(I505)+ROW()/1E+4)</f>
        <v/>
      </c>
      <c r="U505">
        <f>IF(OR(찾기!$B$3="",A505=""),"",IF(ISNUMBER(SEARCH(TRIM(찾기!$B$3),S505)),ROW(),""))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5:Q505"/>
  <conditionalFormatting sqref="B6:P505">
    <cfRule type="expression" priority="1" dxfId="2">
      <formula>$Q6&lt;&gt;""</formula>
    </cfRule>
    <cfRule type="expression" priority="2" dxfId="1">
      <formula>AND($Q6="",OR($N6="완료",$N6="A/S"),N($I6)&gt;0)</formula>
    </cfRule>
    <cfRule type="expression" priority="3" dxfId="3">
      <formula>AND($Q6="",$N6="취소")</formula>
    </cfRule>
  </conditionalFormatting>
  <dataValidations count="7">
    <dataValidation sqref="F6:F505" showDropDown="0" showInputMessage="0" showErrorMessage="1" allowBlank="0" errorTitle="공사" error="목록에서 골라 주세요. 새 종류는 '목록' 시트에 먼저 적어요." type="list">
      <formula1>목록_공사종류</formula1>
    </dataValidation>
    <dataValidation sqref="N6:N505" showDropDown="0" showInputMessage="0" showErrorMessage="1" allowBlank="0" errorTitle="지금 상태" error="목록에서 골라 주세요." type="list">
      <formula1>목록_지금상태</formula1>
    </dataValidation>
    <dataValidation sqref="O6:O505" showDropDown="0" showInputMessage="0" showErrorMessage="1" allowBlank="0" errorTitle="담당" error="목록에서 골라 주세요. 새 직원은 '목록' 시트에 먼저." type="list">
      <formula1>목록_담당</formula1>
    </dataValidation>
    <dataValidation sqref="B6:B505" showDropDown="0" showInputMessage="1" showErrorMessage="1" allowBlank="0" errorTitle="접수일" error="오늘까지의 날짜로 적어 주세요. 예: 2026-10-06" promptTitle="접수일" prompt="2026-10-06 처럼" type="date" operator="between">
      <formula1>DATE(2020,1,1)</formula1>
      <formula2>TODAY()</formula2>
    </dataValidation>
    <dataValidation sqref="L6:M505" showDropDown="0" showInputMessage="0" showErrorMessage="1" allowBlank="0" errorTitle="날짜" error="2026-10-20 처럼 날짜로 적어 주세요." type="date" operator="between">
      <formula1>DATE(2020,1,1)</formula1>
      <formula2>DATE(2100,1,1)</formula2>
    </dataValidation>
    <dataValidation sqref="G6:G505" showDropDown="0" showInputMessage="0" showErrorMessage="1" allowBlank="0" errorTitle="계약 금액" error="원 단위 숫자만 적어 주세요. 예: 6800000" type="whole" operator="between">
      <formula1>0</formula1>
      <formula2>10000000000</formula2>
    </dataValidation>
    <dataValidation sqref="D6:D505" showDropDown="0" showInputMessage="0" showErrorMessage="1" allowBlank="0" errorTitle="연락처" error="010-1234-5678 처럼 하이픈을 넣어 적어 주세요." type="textLength" operator="between">
      <formula1>12</formula1>
      <formula2>13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5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0" customWidth="1" min="3" max="3"/>
    <col width="13" customWidth="1" min="4" max="4"/>
    <col width="10" customWidth="1" min="5" max="5"/>
    <col width="10" customWidth="1" min="6" max="6"/>
    <col width="20" customWidth="1" min="7" max="7"/>
    <col width="26" customWidth="1" min="8" max="8"/>
  </cols>
  <sheetData>
    <row r="1" ht="30" customHeight="1">
      <c r="A1" s="1" t="inlineStr">
        <is>
          <t>입금</t>
        </is>
      </c>
      <c r="H1" s="2" t="inlineStr">
        <is>
          <t>견본</t>
        </is>
      </c>
    </row>
    <row r="2">
      <c r="A2" s="3" t="inlineStr">
        <is>
          <t>돈이 들어오면 한 줄. 현장 번호를 적으면 고객 이름이 나와서 맞게 적었는지 바로 보입니다.</t>
        </is>
      </c>
    </row>
    <row r="3">
      <c r="A3" s="7" t="inlineStr">
        <is>
          <t>확인할 줄</t>
        </is>
      </c>
      <c r="B3" s="17">
        <f>SUMPRODUCT(--(입금_확인&lt;&gt;""))</f>
        <v/>
      </c>
    </row>
    <row r="5" ht="26" customHeight="1">
      <c r="A5" s="12" t="inlineStr">
        <is>
          <t>날짜</t>
        </is>
      </c>
      <c r="B5" s="12" t="inlineStr">
        <is>
          <t>현장 번호</t>
        </is>
      </c>
      <c r="C5" s="12" t="inlineStr">
        <is>
          <t>고객 · 현장</t>
        </is>
      </c>
      <c r="D5" s="12" t="inlineStr">
        <is>
          <t>금액</t>
        </is>
      </c>
      <c r="E5" s="12" t="inlineStr">
        <is>
          <t>구분</t>
        </is>
      </c>
      <c r="F5" s="12" t="inlineStr">
        <is>
          <t>받은 방법</t>
        </is>
      </c>
      <c r="G5" s="12" t="inlineStr">
        <is>
          <t>메모</t>
        </is>
      </c>
      <c r="H5" s="12" t="inlineStr">
        <is>
          <t>확인</t>
        </is>
      </c>
    </row>
    <row r="6">
      <c r="A6" s="20" t="n">
        <v>45754</v>
      </c>
      <c r="B6" s="26" t="n">
        <v>2</v>
      </c>
      <c r="C6" s="27">
        <f>IF(B6="","",IFERROR(INDEX(현장_고객,MATCH(B6,현장번호,0))&amp;" · "&amp;INDEX(현장_주소,MATCH(B6,현장번호,0)),"없는 번호"))</f>
        <v/>
      </c>
      <c r="D6" s="22" t="n">
        <v>550000</v>
      </c>
      <c r="E6" s="21" t="inlineStr">
        <is>
          <t>계약금</t>
        </is>
      </c>
      <c r="F6" s="21" t="inlineStr">
        <is>
          <t>계좌</t>
        </is>
      </c>
      <c r="G6" s="21" t="n"/>
      <c r="H6" s="25">
        <f>IF(COUNTA(A6,B6,D6)=0,"",IF(NOT(ISNUMBER(A6)),"날짜를 확인하세요",IF(A6&gt;TODAY(),"오늘 이후 날짜예요",IF(ISNA(MATCH(B6,현장번호,0)),"현장 번호를 확인하세요",IF(OR(NOT(ISNUMBER(D6)),N(D6)&lt;=0),"금액을 확인하세요","")))))</f>
        <v/>
      </c>
    </row>
    <row r="7">
      <c r="A7" s="20" t="n">
        <v>45758</v>
      </c>
      <c r="B7" s="26" t="n">
        <v>7</v>
      </c>
      <c r="C7" s="27">
        <f>IF(B7="","",IFERROR(INDEX(현장_고객,MATCH(B7,현장번호,0))&amp;" · "&amp;INDEX(현장_주소,MATCH(B7,현장번호,0)),"없는 번호"))</f>
        <v/>
      </c>
      <c r="D7" s="22" t="n">
        <v>2070000</v>
      </c>
      <c r="E7" s="21" t="inlineStr">
        <is>
          <t>계약금</t>
        </is>
      </c>
      <c r="F7" s="21" t="inlineStr">
        <is>
          <t>계좌</t>
        </is>
      </c>
      <c r="G7" s="21" t="n"/>
      <c r="H7" s="25">
        <f>IF(COUNTA(A7,B7,D7)=0,"",IF(NOT(ISNUMBER(A7)),"날짜를 확인하세요",IF(A7&gt;TODAY(),"오늘 이후 날짜예요",IF(ISNA(MATCH(B7,현장번호,0)),"현장 번호를 확인하세요",IF(OR(NOT(ISNUMBER(D7)),N(D7)&lt;=0),"금액을 확인하세요","")))))</f>
        <v/>
      </c>
    </row>
    <row r="8">
      <c r="A8" s="20" t="n">
        <v>45759</v>
      </c>
      <c r="B8" s="26" t="n">
        <v>1</v>
      </c>
      <c r="C8" s="27">
        <f>IF(B8="","",IFERROR(INDEX(현장_고객,MATCH(B8,현장번호,0))&amp;" · "&amp;INDEX(현장_주소,MATCH(B8,현장번호,0)),"없는 번호"))</f>
        <v/>
      </c>
      <c r="D8" s="22" t="n">
        <v>11350000</v>
      </c>
      <c r="E8" s="21" t="inlineStr">
        <is>
          <t>계약금</t>
        </is>
      </c>
      <c r="F8" s="21" t="inlineStr">
        <is>
          <t>계좌</t>
        </is>
      </c>
      <c r="G8" s="21" t="n"/>
      <c r="H8" s="25">
        <f>IF(COUNTA(A8,B8,D8)=0,"",IF(NOT(ISNUMBER(A8)),"날짜를 확인하세요",IF(A8&gt;TODAY(),"오늘 이후 날짜예요",IF(ISNA(MATCH(B8,현장번호,0)),"현장 번호를 확인하세요",IF(OR(NOT(ISNUMBER(D8)),N(D8)&lt;=0),"금액을 확인하세요","")))))</f>
        <v/>
      </c>
    </row>
    <row r="9">
      <c r="A9" s="20" t="n">
        <v>45762</v>
      </c>
      <c r="B9" s="26" t="n">
        <v>10</v>
      </c>
      <c r="C9" s="27">
        <f>IF(B9="","",IFERROR(INDEX(현장_고객,MATCH(B9,현장번호,0))&amp;" · "&amp;INDEX(현장_주소,MATCH(B9,현장번호,0)),"없는 번호"))</f>
        <v/>
      </c>
      <c r="D9" s="22" t="n">
        <v>190000</v>
      </c>
      <c r="E9" s="21" t="inlineStr">
        <is>
          <t>계약금</t>
        </is>
      </c>
      <c r="F9" s="21" t="inlineStr">
        <is>
          <t>계좌</t>
        </is>
      </c>
      <c r="G9" s="21" t="n"/>
      <c r="H9" s="25">
        <f>IF(COUNTA(A9,B9,D9)=0,"",IF(NOT(ISNUMBER(A9)),"날짜를 확인하세요",IF(A9&gt;TODAY(),"오늘 이후 날짜예요",IF(ISNA(MATCH(B9,현장번호,0)),"현장 번호를 확인하세요",IF(OR(NOT(ISNUMBER(D9)),N(D9)&lt;=0),"금액을 확인하세요","")))))</f>
        <v/>
      </c>
    </row>
    <row r="10">
      <c r="A10" s="20" t="n">
        <v>45767</v>
      </c>
      <c r="B10" s="26" t="n">
        <v>2</v>
      </c>
      <c r="C10" s="27">
        <f>IF(B10="","",IFERROR(INDEX(현장_고객,MATCH(B10,현장번호,0))&amp;" · "&amp;INDEX(현장_주소,MATCH(B10,현장번호,0)),"없는 번호"))</f>
        <v/>
      </c>
      <c r="D10" s="22" t="n">
        <v>4950000</v>
      </c>
      <c r="E10" s="21" t="inlineStr">
        <is>
          <t>잔금</t>
        </is>
      </c>
      <c r="F10" s="21" t="inlineStr">
        <is>
          <t>카드</t>
        </is>
      </c>
      <c r="G10" s="21" t="n"/>
      <c r="H10" s="25">
        <f>IF(COUNTA(A10,B10,D10)=0,"",IF(NOT(ISNUMBER(A10)),"날짜를 확인하세요",IF(A10&gt;TODAY(),"오늘 이후 날짜예요",IF(ISNA(MATCH(B10,현장번호,0)),"현장 번호를 확인하세요",IF(OR(NOT(ISNUMBER(D10)),N(D10)&lt;=0),"금액을 확인하세요","")))))</f>
        <v/>
      </c>
    </row>
    <row r="11">
      <c r="A11" s="20" t="n">
        <v>45769</v>
      </c>
      <c r="B11" s="26" t="n">
        <v>3</v>
      </c>
      <c r="C11" s="27">
        <f>IF(B11="","",IFERROR(INDEX(현장_고객,MATCH(B11,현장번호,0))&amp;" · "&amp;INDEX(현장_주소,MATCH(B11,현장번호,0)),"없는 번호"))</f>
        <v/>
      </c>
      <c r="D11" s="22" t="n">
        <v>2710000</v>
      </c>
      <c r="E11" s="21" t="inlineStr">
        <is>
          <t>계약금</t>
        </is>
      </c>
      <c r="F11" s="21" t="inlineStr">
        <is>
          <t>계좌</t>
        </is>
      </c>
      <c r="G11" s="21" t="n"/>
      <c r="H11" s="25">
        <f>IF(COUNTA(A11,B11,D11)=0,"",IF(NOT(ISNUMBER(A11)),"날짜를 확인하세요",IF(A11&gt;TODAY(),"오늘 이후 날짜예요",IF(ISNA(MATCH(B11,현장번호,0)),"현장 번호를 확인하세요",IF(OR(NOT(ISNUMBER(D11)),N(D11)&lt;=0),"금액을 확인하세요","")))))</f>
        <v/>
      </c>
    </row>
    <row r="12">
      <c r="A12" s="20" t="n">
        <v>45769</v>
      </c>
      <c r="B12" s="26" t="n">
        <v>12</v>
      </c>
      <c r="C12" s="27">
        <f>IF(B12="","",IFERROR(INDEX(현장_고객,MATCH(B12,현장번호,0))&amp;" · "&amp;INDEX(현장_주소,MATCH(B12,현장번호,0)),"없는 번호"))</f>
        <v/>
      </c>
      <c r="D12" s="22" t="n">
        <v>80000</v>
      </c>
      <c r="E12" s="21" t="inlineStr">
        <is>
          <t>계약금</t>
        </is>
      </c>
      <c r="F12" s="21" t="inlineStr">
        <is>
          <t>계좌</t>
        </is>
      </c>
      <c r="G12" s="21" t="n"/>
      <c r="H12" s="25">
        <f>IF(COUNTA(A12,B12,D12)=0,"",IF(NOT(ISNUMBER(A12)),"날짜를 확인하세요",IF(A12&gt;TODAY(),"오늘 이후 날짜예요",IF(ISNA(MATCH(B12,현장번호,0)),"현장 번호를 확인하세요",IF(OR(NOT(ISNUMBER(D12)),N(D12)&lt;=0),"금액을 확인하세요","")))))</f>
        <v/>
      </c>
    </row>
    <row r="13">
      <c r="A13" s="20" t="n">
        <v>45770</v>
      </c>
      <c r="B13" s="26" t="n">
        <v>9</v>
      </c>
      <c r="C13" s="27">
        <f>IF(B13="","",IFERROR(INDEX(현장_고객,MATCH(B13,현장번호,0))&amp;" · "&amp;INDEX(현장_주소,MATCH(B13,현장번호,0)),"없는 번호"))</f>
        <v/>
      </c>
      <c r="D13" s="22" t="n">
        <v>790000</v>
      </c>
      <c r="E13" s="21" t="inlineStr">
        <is>
          <t>계약금</t>
        </is>
      </c>
      <c r="F13" s="21" t="inlineStr">
        <is>
          <t>계좌</t>
        </is>
      </c>
      <c r="G13" s="21" t="n"/>
      <c r="H13" s="25">
        <f>IF(COUNTA(A13,B13,D13)=0,"",IF(NOT(ISNUMBER(A13)),"날짜를 확인하세요",IF(A13&gt;TODAY(),"오늘 이후 날짜예요",IF(ISNA(MATCH(B13,현장번호,0)),"현장 번호를 확인하세요",IF(OR(NOT(ISNUMBER(D13)),N(D13)&lt;=0),"금액을 확인하세요","")))))</f>
        <v/>
      </c>
    </row>
    <row r="14">
      <c r="A14" s="20" t="n">
        <v>45771</v>
      </c>
      <c r="B14" s="26" t="n">
        <v>13</v>
      </c>
      <c r="C14" s="27">
        <f>IF(B14="","",IFERROR(INDEX(현장_고객,MATCH(B14,현장번호,0))&amp;" · "&amp;INDEX(현장_주소,MATCH(B14,현장번호,0)),"없는 번호"))</f>
        <v/>
      </c>
      <c r="D14" s="22" t="n">
        <v>270000</v>
      </c>
      <c r="E14" s="21" t="inlineStr">
        <is>
          <t>계약금</t>
        </is>
      </c>
      <c r="F14" s="21" t="inlineStr">
        <is>
          <t>계좌</t>
        </is>
      </c>
      <c r="G14" s="21" t="n"/>
      <c r="H14" s="25">
        <f>IF(COUNTA(A14,B14,D14)=0,"",IF(NOT(ISNUMBER(A14)),"날짜를 확인하세요",IF(A14&gt;TODAY(),"오늘 이후 날짜예요",IF(ISNA(MATCH(B14,현장번호,0)),"현장 번호를 확인하세요",IF(OR(NOT(ISNUMBER(D14)),N(D14)&lt;=0),"금액을 확인하세요","")))))</f>
        <v/>
      </c>
    </row>
    <row r="15">
      <c r="A15" s="20" t="n">
        <v>45771</v>
      </c>
      <c r="B15" s="26" t="n">
        <v>18</v>
      </c>
      <c r="C15" s="27">
        <f>IF(B15="","",IFERROR(INDEX(현장_고객,MATCH(B15,현장번호,0))&amp;" · "&amp;INDEX(현장_주소,MATCH(B15,현장번호,0)),"없는 번호"))</f>
        <v/>
      </c>
      <c r="D15" s="22" t="n">
        <v>110000</v>
      </c>
      <c r="E15" s="21" t="inlineStr">
        <is>
          <t>계약금</t>
        </is>
      </c>
      <c r="F15" s="21" t="inlineStr">
        <is>
          <t>계좌</t>
        </is>
      </c>
      <c r="G15" s="21" t="n"/>
      <c r="H15" s="25">
        <f>IF(COUNTA(A15,B15,D15)=0,"",IF(NOT(ISNUMBER(A15)),"날짜를 확인하세요",IF(A15&gt;TODAY(),"오늘 이후 날짜예요",IF(ISNA(MATCH(B15,현장번호,0)),"현장 번호를 확인하세요",IF(OR(NOT(ISNUMBER(D15)),N(D15)&lt;=0),"금액을 확인하세요","")))))</f>
        <v/>
      </c>
    </row>
    <row r="16">
      <c r="A16" s="20" t="n">
        <v>45772</v>
      </c>
      <c r="B16" s="26" t="n">
        <v>4</v>
      </c>
      <c r="C16" s="27">
        <f>IF(B16="","",IFERROR(INDEX(현장_고객,MATCH(B16,현장번호,0))&amp;" · "&amp;INDEX(현장_주소,MATCH(B16,현장번호,0)),"없는 번호"))</f>
        <v/>
      </c>
      <c r="D16" s="22" t="n">
        <v>5080000</v>
      </c>
      <c r="E16" s="21" t="inlineStr">
        <is>
          <t>계약금</t>
        </is>
      </c>
      <c r="F16" s="21" t="inlineStr">
        <is>
          <t>계좌</t>
        </is>
      </c>
      <c r="G16" s="21" t="n"/>
      <c r="H16" s="25">
        <f>IF(COUNTA(A16,B16,D16)=0,"",IF(NOT(ISNUMBER(A16)),"날짜를 확인하세요",IF(A16&gt;TODAY(),"오늘 이후 날짜예요",IF(ISNA(MATCH(B16,현장번호,0)),"현장 번호를 확인하세요",IF(OR(NOT(ISNUMBER(D16)),N(D16)&lt;=0),"금액을 확인하세요","")))))</f>
        <v/>
      </c>
    </row>
    <row r="17">
      <c r="A17" s="20" t="n">
        <v>45773</v>
      </c>
      <c r="B17" s="26" t="n">
        <v>5</v>
      </c>
      <c r="C17" s="27">
        <f>IF(B17="","",IFERROR(INDEX(현장_고객,MATCH(B17,현장번호,0))&amp;" · "&amp;INDEX(현장_주소,MATCH(B17,현장번호,0)),"없는 번호"))</f>
        <v/>
      </c>
      <c r="D17" s="22" t="n">
        <v>1480000</v>
      </c>
      <c r="E17" s="21" t="inlineStr">
        <is>
          <t>계약금</t>
        </is>
      </c>
      <c r="F17" s="21" t="inlineStr">
        <is>
          <t>계좌</t>
        </is>
      </c>
      <c r="G17" s="21" t="n"/>
      <c r="H17" s="25">
        <f>IF(COUNTA(A17,B17,D17)=0,"",IF(NOT(ISNUMBER(A17)),"날짜를 확인하세요",IF(A17&gt;TODAY(),"오늘 이후 날짜예요",IF(ISNA(MATCH(B17,현장번호,0)),"현장 번호를 확인하세요",IF(OR(NOT(ISNUMBER(D17)),N(D17)&lt;=0),"금액을 확인하세요","")))))</f>
        <v/>
      </c>
    </row>
    <row r="18">
      <c r="A18" s="20" t="n">
        <v>45774</v>
      </c>
      <c r="B18" s="26" t="n">
        <v>7</v>
      </c>
      <c r="C18" s="27">
        <f>IF(B18="","",IFERROR(INDEX(현장_고객,MATCH(B18,현장번호,0))&amp;" · "&amp;INDEX(현장_주소,MATCH(B18,현장번호,0)),"없는 번호"))</f>
        <v/>
      </c>
      <c r="D18" s="22" t="n">
        <v>4130000</v>
      </c>
      <c r="E18" s="21" t="inlineStr">
        <is>
          <t>중도금</t>
        </is>
      </c>
      <c r="F18" s="21" t="inlineStr">
        <is>
          <t>계좌</t>
        </is>
      </c>
      <c r="G18" s="21" t="n"/>
      <c r="H18" s="25">
        <f>IF(COUNTA(A18,B18,D18)=0,"",IF(NOT(ISNUMBER(A18)),"날짜를 확인하세요",IF(A18&gt;TODAY(),"오늘 이후 날짜예요",IF(ISNA(MATCH(B18,현장번호,0)),"현장 번호를 확인하세요",IF(OR(NOT(ISNUMBER(D18)),N(D18)&lt;=0),"금액을 확인하세요","")))))</f>
        <v/>
      </c>
    </row>
    <row r="19">
      <c r="A19" s="20" t="n">
        <v>45775</v>
      </c>
      <c r="B19" s="26" t="n">
        <v>6</v>
      </c>
      <c r="C19" s="27">
        <f>IF(B19="","",IFERROR(INDEX(현장_고객,MATCH(B19,현장번호,0))&amp;" · "&amp;INDEX(현장_주소,MATCH(B19,현장번호,0)),"없는 번호"))</f>
        <v/>
      </c>
      <c r="D19" s="22" t="n">
        <v>110000</v>
      </c>
      <c r="E19" s="21" t="inlineStr">
        <is>
          <t>계약금</t>
        </is>
      </c>
      <c r="F19" s="21" t="inlineStr">
        <is>
          <t>계좌</t>
        </is>
      </c>
      <c r="G19" s="21" t="n"/>
      <c r="H19" s="25">
        <f>IF(COUNTA(A19,B19,D19)=0,"",IF(NOT(ISNUMBER(A19)),"날짜를 확인하세요",IF(A19&gt;TODAY(),"오늘 이후 날짜예요",IF(ISNA(MATCH(B19,현장번호,0)),"현장 번호를 확인하세요",IF(OR(NOT(ISNUMBER(D19)),N(D19)&lt;=0),"금액을 확인하세요","")))))</f>
        <v/>
      </c>
    </row>
    <row r="20">
      <c r="A20" s="20" t="n">
        <v>45775</v>
      </c>
      <c r="B20" s="26" t="n">
        <v>20</v>
      </c>
      <c r="C20" s="27">
        <f>IF(B20="","",IFERROR(INDEX(현장_고객,MATCH(B20,현장번호,0))&amp;" · "&amp;INDEX(현장_주소,MATCH(B20,현장번호,0)),"없는 번호"))</f>
        <v/>
      </c>
      <c r="D20" s="22" t="n">
        <v>200000</v>
      </c>
      <c r="E20" s="21" t="inlineStr">
        <is>
          <t>계약금</t>
        </is>
      </c>
      <c r="F20" s="21" t="inlineStr">
        <is>
          <t>계좌</t>
        </is>
      </c>
      <c r="G20" s="21" t="n"/>
      <c r="H20" s="25">
        <f>IF(COUNTA(A20,B20,D20)=0,"",IF(NOT(ISNUMBER(A20)),"날짜를 확인하세요",IF(A20&gt;TODAY(),"오늘 이후 날짜예요",IF(ISNA(MATCH(B20,현장번호,0)),"현장 번호를 확인하세요",IF(OR(NOT(ISNUMBER(D20)),N(D20)&lt;=0),"금액을 확인하세요","")))))</f>
        <v/>
      </c>
    </row>
    <row r="21">
      <c r="A21" s="20" t="n">
        <v>45776</v>
      </c>
      <c r="B21" s="26" t="n">
        <v>14</v>
      </c>
      <c r="C21" s="27">
        <f>IF(B21="","",IFERROR(INDEX(현장_고객,MATCH(B21,현장번호,0))&amp;" · "&amp;INDEX(현장_주소,MATCH(B21,현장번호,0)),"없는 번호"))</f>
        <v/>
      </c>
      <c r="D21" s="22" t="n">
        <v>620000</v>
      </c>
      <c r="E21" s="21" t="inlineStr">
        <is>
          <t>계약금</t>
        </is>
      </c>
      <c r="F21" s="21" t="inlineStr">
        <is>
          <t>계좌</t>
        </is>
      </c>
      <c r="G21" s="21" t="n"/>
      <c r="H21" s="25">
        <f>IF(COUNTA(A21,B21,D21)=0,"",IF(NOT(ISNUMBER(A21)),"날짜를 확인하세요",IF(A21&gt;TODAY(),"오늘 이후 날짜예요",IF(ISNA(MATCH(B21,현장번호,0)),"현장 번호를 확인하세요",IF(OR(NOT(ISNUMBER(D21)),N(D21)&lt;=0),"금액을 확인하세요","")))))</f>
        <v/>
      </c>
    </row>
    <row r="22">
      <c r="A22" s="20" t="n">
        <v>45777</v>
      </c>
      <c r="B22" s="26" t="n">
        <v>1</v>
      </c>
      <c r="C22" s="27">
        <f>IF(B22="","",IFERROR(INDEX(현장_고객,MATCH(B22,현장번호,0))&amp;" · "&amp;INDEX(현장_주소,MATCH(B22,현장번호,0)),"없는 번호"))</f>
        <v/>
      </c>
      <c r="D22" s="22" t="n">
        <v>13240000</v>
      </c>
      <c r="E22" s="21" t="inlineStr">
        <is>
          <t>중도금</t>
        </is>
      </c>
      <c r="F22" s="21" t="inlineStr">
        <is>
          <t>계좌</t>
        </is>
      </c>
      <c r="G22" s="21" t="n"/>
      <c r="H22" s="25">
        <f>IF(COUNTA(A22,B22,D22)=0,"",IF(NOT(ISNUMBER(A22)),"날짜를 확인하세요",IF(A22&gt;TODAY(),"오늘 이후 날짜예요",IF(ISNA(MATCH(B22,현장번호,0)),"현장 번호를 확인하세요",IF(OR(NOT(ISNUMBER(D22)),N(D22)&lt;=0),"금액을 확인하세요","")))))</f>
        <v/>
      </c>
    </row>
    <row r="23">
      <c r="A23" s="20" t="n">
        <v>45777</v>
      </c>
      <c r="B23" s="26" t="n">
        <v>19</v>
      </c>
      <c r="C23" s="27">
        <f>IF(B23="","",IFERROR(INDEX(현장_고객,MATCH(B23,현장번호,0))&amp;" · "&amp;INDEX(현장_주소,MATCH(B23,현장번호,0)),"없는 번호"))</f>
        <v/>
      </c>
      <c r="D23" s="22" t="n">
        <v>520000</v>
      </c>
      <c r="E23" s="21" t="inlineStr">
        <is>
          <t>계약금</t>
        </is>
      </c>
      <c r="F23" s="21" t="inlineStr">
        <is>
          <t>계좌</t>
        </is>
      </c>
      <c r="G23" s="21" t="n"/>
      <c r="H23" s="25">
        <f>IF(COUNTA(A23,B23,D23)=0,"",IF(NOT(ISNUMBER(A23)),"날짜를 확인하세요",IF(A23&gt;TODAY(),"오늘 이후 날짜예요",IF(ISNA(MATCH(B23,현장번호,0)),"현장 번호를 확인하세요",IF(OR(NOT(ISNUMBER(D23)),N(D23)&lt;=0),"금액을 확인하세요","")))))</f>
        <v/>
      </c>
    </row>
    <row r="24">
      <c r="A24" s="20" t="n">
        <v>45778</v>
      </c>
      <c r="B24" s="26" t="n">
        <v>11</v>
      </c>
      <c r="C24" s="27">
        <f>IF(B24="","",IFERROR(INDEX(현장_고객,MATCH(B24,현장번호,0))&amp;" · "&amp;INDEX(현장_주소,MATCH(B24,현장번호,0)),"없는 번호"))</f>
        <v/>
      </c>
      <c r="D24" s="22" t="n">
        <v>990000</v>
      </c>
      <c r="E24" s="21" t="inlineStr">
        <is>
          <t>계약금</t>
        </is>
      </c>
      <c r="F24" s="21" t="inlineStr">
        <is>
          <t>계좌</t>
        </is>
      </c>
      <c r="G24" s="21" t="n"/>
      <c r="H24" s="25">
        <f>IF(COUNTA(A24,B24,D24)=0,"",IF(NOT(ISNUMBER(A24)),"날짜를 확인하세요",IF(A24&gt;TODAY(),"오늘 이후 날짜예요",IF(ISNA(MATCH(B24,현장번호,0)),"현장 번호를 확인하세요",IF(OR(NOT(ISNUMBER(D24)),N(D24)&lt;=0),"금액을 확인하세요","")))))</f>
        <v/>
      </c>
    </row>
    <row r="25">
      <c r="A25" s="20" t="n">
        <v>45779</v>
      </c>
      <c r="B25" s="26" t="n">
        <v>7</v>
      </c>
      <c r="C25" s="27">
        <f>IF(B25="","",IFERROR(INDEX(현장_고객,MATCH(B25,현장번호,0))&amp;" · "&amp;INDEX(현장_주소,MATCH(B25,현장번호,0)),"없는 번호"))</f>
        <v/>
      </c>
      <c r="D25" s="22" t="n">
        <v>100000</v>
      </c>
      <c r="E25" s="21" t="inlineStr">
        <is>
          <t>추가 공사</t>
        </is>
      </c>
      <c r="F25" s="21" t="inlineStr">
        <is>
          <t>현금</t>
        </is>
      </c>
      <c r="G25" s="21" t="inlineStr">
        <is>
          <t>콘센트 추가</t>
        </is>
      </c>
      <c r="H25" s="25">
        <f>IF(COUNTA(A25,B25,D25)=0,"",IF(NOT(ISNUMBER(A25)),"날짜를 확인하세요",IF(A25&gt;TODAY(),"오늘 이후 날짜예요",IF(ISNA(MATCH(B25,현장번호,0)),"현장 번호를 확인하세요",IF(OR(NOT(ISNUMBER(D25)),N(D25)&lt;=0),"금액을 확인하세요","")))))</f>
        <v/>
      </c>
    </row>
    <row r="26">
      <c r="A26" s="20" t="n">
        <v>45779</v>
      </c>
      <c r="B26" s="26" t="n">
        <v>10</v>
      </c>
      <c r="C26" s="27">
        <f>IF(B26="","",IFERROR(INDEX(현장_고객,MATCH(B26,현장번호,0))&amp;" · "&amp;INDEX(현장_주소,MATCH(B26,현장번호,0)),"없는 번호"))</f>
        <v/>
      </c>
      <c r="D26" s="22" t="n">
        <v>1710000</v>
      </c>
      <c r="E26" s="21" t="inlineStr">
        <is>
          <t>잔금</t>
        </is>
      </c>
      <c r="F26" s="21" t="inlineStr">
        <is>
          <t>카드</t>
        </is>
      </c>
      <c r="G26" s="21" t="n"/>
      <c r="H26" s="25">
        <f>IF(COUNTA(A26,B26,D26)=0,"",IF(NOT(ISNUMBER(A26)),"날짜를 확인하세요",IF(A26&gt;TODAY(),"오늘 이후 날짜예요",IF(ISNA(MATCH(B26,현장번호,0)),"현장 번호를 확인하세요",IF(OR(NOT(ISNUMBER(D26)),N(D26)&lt;=0),"금액을 확인하세요","")))))</f>
        <v/>
      </c>
    </row>
    <row r="27">
      <c r="A27" s="20" t="n">
        <v>45782</v>
      </c>
      <c r="B27" s="26" t="n">
        <v>16</v>
      </c>
      <c r="C27" s="27">
        <f>IF(B27="","",IFERROR(INDEX(현장_고객,MATCH(B27,현장번호,0))&amp;" · "&amp;INDEX(현장_주소,MATCH(B27,현장번호,0)),"없는 번호"))</f>
        <v/>
      </c>
      <c r="D27" s="22" t="n">
        <v>13180000</v>
      </c>
      <c r="E27" s="21" t="inlineStr">
        <is>
          <t>계약금</t>
        </is>
      </c>
      <c r="F27" s="21" t="inlineStr">
        <is>
          <t>계좌</t>
        </is>
      </c>
      <c r="G27" s="21" t="n"/>
      <c r="H27" s="25">
        <f>IF(COUNTA(A27,B27,D27)=0,"",IF(NOT(ISNUMBER(A27)),"날짜를 확인하세요",IF(A27&gt;TODAY(),"오늘 이후 날짜예요",IF(ISNA(MATCH(B27,현장번호,0)),"현장 번호를 확인하세요",IF(OR(NOT(ISNUMBER(D27)),N(D27)&lt;=0),"금액을 확인하세요","")))))</f>
        <v/>
      </c>
    </row>
    <row r="28">
      <c r="A28" s="20" t="n">
        <v>45783</v>
      </c>
      <c r="B28" s="26" t="n">
        <v>7</v>
      </c>
      <c r="C28" s="27">
        <f>IF(B28="","",IFERROR(INDEX(현장_고객,MATCH(B28,현장번호,0))&amp;" · "&amp;INDEX(현장_주소,MATCH(B28,현장번호,0)),"없는 번호"))</f>
        <v/>
      </c>
      <c r="D28" s="22" t="n">
        <v>4130000</v>
      </c>
      <c r="E28" s="21" t="inlineStr">
        <is>
          <t>잔금</t>
        </is>
      </c>
      <c r="F28" s="21" t="inlineStr">
        <is>
          <t>계좌</t>
        </is>
      </c>
      <c r="G28" s="21" t="n"/>
      <c r="H28" s="25">
        <f>IF(COUNTA(A28,B28,D28)=0,"",IF(NOT(ISNUMBER(A28)),"날짜를 확인하세요",IF(A28&gt;TODAY(),"오늘 이후 날짜예요",IF(ISNA(MATCH(B28,현장번호,0)),"현장 번호를 확인하세요",IF(OR(NOT(ISNUMBER(D28)),N(D28)&lt;=0),"금액을 확인하세요","")))))</f>
        <v/>
      </c>
    </row>
    <row r="29">
      <c r="A29" s="20" t="n">
        <v>45783</v>
      </c>
      <c r="B29" s="26" t="n">
        <v>12</v>
      </c>
      <c r="C29" s="27">
        <f>IF(B29="","",IFERROR(INDEX(현장_고객,MATCH(B29,현장번호,0))&amp;" · "&amp;INDEX(현장_주소,MATCH(B29,현장번호,0)),"없는 번호"))</f>
        <v/>
      </c>
      <c r="D29" s="22" t="n">
        <v>330000</v>
      </c>
      <c r="E29" s="21" t="inlineStr">
        <is>
          <t>잔금</t>
        </is>
      </c>
      <c r="F29" s="21" t="inlineStr">
        <is>
          <t>계좌</t>
        </is>
      </c>
      <c r="G29" s="21" t="n"/>
      <c r="H29" s="25">
        <f>IF(COUNTA(A29,B29,D29)=0,"",IF(NOT(ISNUMBER(A29)),"날짜를 확인하세요",IF(A29&gt;TODAY(),"오늘 이후 날짜예요",IF(ISNA(MATCH(B29,현장번호,0)),"현장 번호를 확인하세요",IF(OR(NOT(ISNUMBER(D29)),N(D29)&lt;=0),"금액을 확인하세요","")))))</f>
        <v/>
      </c>
    </row>
    <row r="30">
      <c r="A30" s="20" t="n">
        <v>45784</v>
      </c>
      <c r="B30" s="26" t="n">
        <v>5</v>
      </c>
      <c r="C30" s="27">
        <f>IF(B30="","",IFERROR(INDEX(현장_고객,MATCH(B30,현장번호,0))&amp;" · "&amp;INDEX(현장_주소,MATCH(B30,현장번호,0)),"없는 번호"))</f>
        <v/>
      </c>
      <c r="D30" s="22" t="n">
        <v>3460000</v>
      </c>
      <c r="E30" s="21" t="inlineStr">
        <is>
          <t>잔금</t>
        </is>
      </c>
      <c r="F30" s="21" t="inlineStr">
        <is>
          <t>카드</t>
        </is>
      </c>
      <c r="G30" s="21" t="n"/>
      <c r="H30" s="25">
        <f>IF(COUNTA(A30,B30,D30)=0,"",IF(NOT(ISNUMBER(A30)),"날짜를 확인하세요",IF(A30&gt;TODAY(),"오늘 이후 날짜예요",IF(ISNA(MATCH(B30,현장번호,0)),"현장 번호를 확인하세요",IF(OR(NOT(ISNUMBER(D30)),N(D30)&lt;=0),"금액을 확인하세요","")))))</f>
        <v/>
      </c>
    </row>
    <row r="31">
      <c r="A31" s="20" t="n">
        <v>45784</v>
      </c>
      <c r="B31" s="26" t="n">
        <v>23</v>
      </c>
      <c r="C31" s="27">
        <f>IF(B31="","",IFERROR(INDEX(현장_고객,MATCH(B31,현장번호,0))&amp;" · "&amp;INDEX(현장_주소,MATCH(B31,현장번호,0)),"없는 번호"))</f>
        <v/>
      </c>
      <c r="D31" s="22" t="n">
        <v>1020000</v>
      </c>
      <c r="E31" s="21" t="inlineStr">
        <is>
          <t>계약금</t>
        </is>
      </c>
      <c r="F31" s="21" t="inlineStr">
        <is>
          <t>계좌</t>
        </is>
      </c>
      <c r="G31" s="21" t="n"/>
      <c r="H31" s="25">
        <f>IF(COUNTA(A31,B31,D31)=0,"",IF(NOT(ISNUMBER(A31)),"날짜를 확인하세요",IF(A31&gt;TODAY(),"오늘 이후 날짜예요",IF(ISNA(MATCH(B31,현장번호,0)),"현장 번호를 확인하세요",IF(OR(NOT(ISNUMBER(D31)),N(D31)&lt;=0),"금액을 확인하세요","")))))</f>
        <v/>
      </c>
    </row>
    <row r="32">
      <c r="A32" s="20" t="n">
        <v>45785</v>
      </c>
      <c r="B32" s="26" t="n">
        <v>18</v>
      </c>
      <c r="C32" s="27">
        <f>IF(B32="","",IFERROR(INDEX(현장_고객,MATCH(B32,현장번호,0))&amp;" · "&amp;INDEX(현장_주소,MATCH(B32,현장번호,0)),"없는 번호"))</f>
        <v/>
      </c>
      <c r="D32" s="22" t="n">
        <v>1010000</v>
      </c>
      <c r="E32" s="21" t="inlineStr">
        <is>
          <t>잔금</t>
        </is>
      </c>
      <c r="F32" s="21" t="inlineStr">
        <is>
          <t>카드</t>
        </is>
      </c>
      <c r="G32" s="21" t="n"/>
      <c r="H32" s="25">
        <f>IF(COUNTA(A32,B32,D32)=0,"",IF(NOT(ISNUMBER(A32)),"날짜를 확인하세요",IF(A32&gt;TODAY(),"오늘 이후 날짜예요",IF(ISNA(MATCH(B32,현장번호,0)),"현장 번호를 확인하세요",IF(OR(NOT(ISNUMBER(D32)),N(D32)&lt;=0),"금액을 확인하세요","")))))</f>
        <v/>
      </c>
    </row>
    <row r="33">
      <c r="A33" s="20" t="n">
        <v>45785</v>
      </c>
      <c r="B33" s="26" t="n">
        <v>21</v>
      </c>
      <c r="C33" s="27">
        <f>IF(B33="","",IFERROR(INDEX(현장_고객,MATCH(B33,현장번호,0))&amp;" · "&amp;INDEX(현장_주소,MATCH(B33,현장번호,0)),"없는 번호"))</f>
        <v/>
      </c>
      <c r="D33" s="22" t="n">
        <v>390000</v>
      </c>
      <c r="E33" s="21" t="inlineStr">
        <is>
          <t>계약금</t>
        </is>
      </c>
      <c r="F33" s="21" t="inlineStr">
        <is>
          <t>계좌</t>
        </is>
      </c>
      <c r="G33" s="21" t="n"/>
      <c r="H33" s="25">
        <f>IF(COUNTA(A33,B33,D33)=0,"",IF(NOT(ISNUMBER(A33)),"날짜를 확인하세요",IF(A33&gt;TODAY(),"오늘 이후 날짜예요",IF(ISNA(MATCH(B33,현장번호,0)),"현장 번호를 확인하세요",IF(OR(NOT(ISNUMBER(D33)),N(D33)&lt;=0),"금액을 확인하세요","")))))</f>
        <v/>
      </c>
    </row>
    <row r="34">
      <c r="A34" s="20" t="n">
        <v>45786</v>
      </c>
      <c r="B34" s="26" t="n">
        <v>6</v>
      </c>
      <c r="C34" s="27">
        <f>IF(B34="","",IFERROR(INDEX(현장_고객,MATCH(B34,현장번호,0))&amp;" · "&amp;INDEX(현장_주소,MATCH(B34,현장번호,0)),"없는 번호"))</f>
        <v/>
      </c>
      <c r="D34" s="22" t="n">
        <v>430000</v>
      </c>
      <c r="E34" s="21" t="inlineStr">
        <is>
          <t>잔금</t>
        </is>
      </c>
      <c r="F34" s="21" t="inlineStr">
        <is>
          <t>카드</t>
        </is>
      </c>
      <c r="G34" s="21" t="n"/>
      <c r="H34" s="25">
        <f>IF(COUNTA(A34,B34,D34)=0,"",IF(NOT(ISNUMBER(A34)),"날짜를 확인하세요",IF(A34&gt;TODAY(),"오늘 이후 날짜예요",IF(ISNA(MATCH(B34,현장번호,0)),"현장 번호를 확인하세요",IF(OR(NOT(ISNUMBER(D34)),N(D34)&lt;=0),"금액을 확인하세요","")))))</f>
        <v/>
      </c>
    </row>
    <row r="35">
      <c r="A35" s="20" t="n">
        <v>45786</v>
      </c>
      <c r="B35" s="26" t="n">
        <v>9</v>
      </c>
      <c r="C35" s="27">
        <f>IF(B35="","",IFERROR(INDEX(현장_고객,MATCH(B35,현장번호,0))&amp;" · "&amp;INDEX(현장_주소,MATCH(B35,현장번호,0)),"없는 번호"))</f>
        <v/>
      </c>
      <c r="D35" s="22" t="n">
        <v>3580000</v>
      </c>
      <c r="E35" s="21" t="inlineStr">
        <is>
          <t>중도금</t>
        </is>
      </c>
      <c r="F35" s="21" t="inlineStr">
        <is>
          <t>계좌</t>
        </is>
      </c>
      <c r="G35" s="21" t="n"/>
      <c r="H35" s="25">
        <f>IF(COUNTA(A35,B35,D35)=0,"",IF(NOT(ISNUMBER(A35)),"날짜를 확인하세요",IF(A35&gt;TODAY(),"오늘 이후 날짜예요",IF(ISNA(MATCH(B35,현장번호,0)),"현장 번호를 확인하세요",IF(OR(NOT(ISNUMBER(D35)),N(D35)&lt;=0),"금액을 확인하세요","")))))</f>
        <v/>
      </c>
    </row>
    <row r="36">
      <c r="A36" s="20" t="n">
        <v>45787</v>
      </c>
      <c r="B36" s="26" t="n">
        <v>3</v>
      </c>
      <c r="C36" s="27">
        <f>IF(B36="","",IFERROR(INDEX(현장_고객,MATCH(B36,현장번호,0))&amp;" · "&amp;INDEX(현장_주소,MATCH(B36,현장번호,0)),"없는 번호"))</f>
        <v/>
      </c>
      <c r="D36" s="22" t="n">
        <v>70000</v>
      </c>
      <c r="E36" s="21" t="inlineStr">
        <is>
          <t>추가 공사</t>
        </is>
      </c>
      <c r="F36" s="21" t="inlineStr">
        <is>
          <t>현금</t>
        </is>
      </c>
      <c r="G36" s="21" t="inlineStr">
        <is>
          <t>실리콘 전체</t>
        </is>
      </c>
      <c r="H36" s="25">
        <f>IF(COUNTA(A36,B36,D36)=0,"",IF(NOT(ISNUMBER(A36)),"날짜를 확인하세요",IF(A36&gt;TODAY(),"오늘 이후 날짜예요",IF(ISNA(MATCH(B36,현장번호,0)),"현장 번호를 확인하세요",IF(OR(NOT(ISNUMBER(D36)),N(D36)&lt;=0),"금액을 확인하세요","")))))</f>
        <v/>
      </c>
    </row>
    <row r="37">
      <c r="A37" s="20" t="n">
        <v>45787</v>
      </c>
      <c r="B37" s="26" t="n">
        <v>19</v>
      </c>
      <c r="C37" s="27">
        <f>IF(B37="","",IFERROR(INDEX(현장_고객,MATCH(B37,현장번호,0))&amp;" · "&amp;INDEX(현장_주소,MATCH(B37,현장번호,0)),"없는 번호"))</f>
        <v/>
      </c>
      <c r="D37" s="22" t="n">
        <v>2320000</v>
      </c>
      <c r="E37" s="21" t="inlineStr">
        <is>
          <t>중도금</t>
        </is>
      </c>
      <c r="F37" s="21" t="inlineStr">
        <is>
          <t>계좌</t>
        </is>
      </c>
      <c r="G37" s="21" t="n"/>
      <c r="H37" s="25">
        <f>IF(COUNTA(A37,B37,D37)=0,"",IF(NOT(ISNUMBER(A37)),"날짜를 확인하세요",IF(A37&gt;TODAY(),"오늘 이후 날짜예요",IF(ISNA(MATCH(B37,현장번호,0)),"현장 번호를 확인하세요",IF(OR(NOT(ISNUMBER(D37)),N(D37)&lt;=0),"금액을 확인하세요","")))))</f>
        <v/>
      </c>
    </row>
    <row r="38">
      <c r="A38" s="20" t="n">
        <v>45788</v>
      </c>
      <c r="B38" s="26" t="n">
        <v>3</v>
      </c>
      <c r="C38" s="27">
        <f>IF(B38="","",IFERROR(INDEX(현장_고객,MATCH(B38,현장번호,0))&amp;" · "&amp;INDEX(현장_주소,MATCH(B38,현장번호,0)),"없는 번호"))</f>
        <v/>
      </c>
      <c r="D38" s="22" t="n">
        <v>6310000</v>
      </c>
      <c r="E38" s="21" t="inlineStr">
        <is>
          <t>잔금</t>
        </is>
      </c>
      <c r="F38" s="21" t="inlineStr">
        <is>
          <t>계좌</t>
        </is>
      </c>
      <c r="G38" s="21" t="n"/>
      <c r="H38" s="25">
        <f>IF(COUNTA(A38,B38,D38)=0,"",IF(NOT(ISNUMBER(A38)),"날짜를 확인하세요",IF(A38&gt;TODAY(),"오늘 이후 날짜예요",IF(ISNA(MATCH(B38,현장번호,0)),"현장 번호를 확인하세요",IF(OR(NOT(ISNUMBER(D38)),N(D38)&lt;=0),"금액을 확인하세요","")))))</f>
        <v/>
      </c>
    </row>
    <row r="39">
      <c r="A39" s="20" t="n">
        <v>45788</v>
      </c>
      <c r="B39" s="26" t="n">
        <v>20</v>
      </c>
      <c r="C39" s="27">
        <f>IF(B39="","",IFERROR(INDEX(현장_고객,MATCH(B39,현장번호,0))&amp;" · "&amp;INDEX(현장_주소,MATCH(B39,현장번호,0)),"없는 번호"))</f>
        <v/>
      </c>
      <c r="D39" s="22" t="n">
        <v>260000</v>
      </c>
      <c r="E39" s="21" t="inlineStr">
        <is>
          <t>추가 공사</t>
        </is>
      </c>
      <c r="F39" s="21" t="inlineStr">
        <is>
          <t>현금</t>
        </is>
      </c>
      <c r="G39" s="21" t="inlineStr">
        <is>
          <t>콘센트 추가</t>
        </is>
      </c>
      <c r="H39" s="25">
        <f>IF(COUNTA(A39,B39,D39)=0,"",IF(NOT(ISNUMBER(A39)),"날짜를 확인하세요",IF(A39&gt;TODAY(),"오늘 이후 날짜예요",IF(ISNA(MATCH(B39,현장번호,0)),"현장 번호를 확인하세요",IF(OR(NOT(ISNUMBER(D39)),N(D39)&lt;=0),"금액을 확인하세요","")))))</f>
        <v/>
      </c>
    </row>
    <row r="40">
      <c r="A40" s="20" t="n">
        <v>45789</v>
      </c>
      <c r="B40" s="26" t="n">
        <v>28</v>
      </c>
      <c r="C40" s="27">
        <f>IF(B40="","",IFERROR(INDEX(현장_고객,MATCH(B40,현장번호,0))&amp;" · "&amp;INDEX(현장_주소,MATCH(B40,현장번호,0)),"없는 번호"))</f>
        <v/>
      </c>
      <c r="D40" s="22" t="n">
        <v>150000</v>
      </c>
      <c r="E40" s="21" t="inlineStr">
        <is>
          <t>계약금</t>
        </is>
      </c>
      <c r="F40" s="21" t="inlineStr">
        <is>
          <t>계좌</t>
        </is>
      </c>
      <c r="G40" s="21" t="n"/>
      <c r="H40" s="25">
        <f>IF(COUNTA(A40,B40,D40)=0,"",IF(NOT(ISNUMBER(A40)),"날짜를 확인하세요",IF(A40&gt;TODAY(),"오늘 이후 날짜예요",IF(ISNA(MATCH(B40,현장번호,0)),"현장 번호를 확인하세요",IF(OR(NOT(ISNUMBER(D40)),N(D40)&lt;=0),"금액을 확인하세요","")))))</f>
        <v/>
      </c>
    </row>
    <row r="41">
      <c r="A41" s="20" t="n">
        <v>45790</v>
      </c>
      <c r="B41" s="26" t="n">
        <v>9</v>
      </c>
      <c r="C41" s="27">
        <f>IF(B41="","",IFERROR(INDEX(현장_고객,MATCH(B41,현장번호,0))&amp;" · "&amp;INDEX(현장_주소,MATCH(B41,현장번호,0)),"없는 번호"))</f>
        <v/>
      </c>
      <c r="D41" s="22" t="n">
        <v>3570000</v>
      </c>
      <c r="E41" s="21" t="inlineStr">
        <is>
          <t>잔금</t>
        </is>
      </c>
      <c r="F41" s="21" t="inlineStr">
        <is>
          <t>계좌</t>
        </is>
      </c>
      <c r="G41" s="21" t="n"/>
      <c r="H41" s="25">
        <f>IF(COUNTA(A41,B41,D41)=0,"",IF(NOT(ISNUMBER(A41)),"날짜를 확인하세요",IF(A41&gt;TODAY(),"오늘 이후 날짜예요",IF(ISNA(MATCH(B41,현장번호,0)),"현장 번호를 확인하세요",IF(OR(NOT(ISNUMBER(D41)),N(D41)&lt;=0),"금액을 확인하세요","")))))</f>
        <v/>
      </c>
    </row>
    <row r="42">
      <c r="A42" s="20" t="n">
        <v>45790</v>
      </c>
      <c r="B42" s="26" t="n">
        <v>13</v>
      </c>
      <c r="C42" s="27">
        <f>IF(B42="","",IFERROR(INDEX(현장_고객,MATCH(B42,현장번호,0))&amp;" · "&amp;INDEX(현장_주소,MATCH(B42,현장번호,0)),"없는 번호"))</f>
        <v/>
      </c>
      <c r="D42" s="22" t="n">
        <v>2460000</v>
      </c>
      <c r="E42" s="21" t="inlineStr">
        <is>
          <t>잔금</t>
        </is>
      </c>
      <c r="F42" s="21" t="inlineStr">
        <is>
          <t>계좌</t>
        </is>
      </c>
      <c r="G42" s="21" t="n"/>
      <c r="H42" s="25">
        <f>IF(COUNTA(A42,B42,D42)=0,"",IF(NOT(ISNUMBER(A42)),"날짜를 확인하세요",IF(A42&gt;TODAY(),"오늘 이후 날짜예요",IF(ISNA(MATCH(B42,현장번호,0)),"현장 번호를 확인하세요",IF(OR(NOT(ISNUMBER(D42)),N(D42)&lt;=0),"금액을 확인하세요","")))))</f>
        <v/>
      </c>
    </row>
    <row r="43">
      <c r="A43" s="20" t="n">
        <v>45790</v>
      </c>
      <c r="B43" s="26" t="n">
        <v>14</v>
      </c>
      <c r="C43" s="27">
        <f>IF(B43="","",IFERROR(INDEX(현장_고객,MATCH(B43,현장번호,0))&amp;" · "&amp;INDEX(현장_주소,MATCH(B43,현장번호,0)),"없는 번호"))</f>
        <v/>
      </c>
      <c r="D43" s="22" t="n">
        <v>2780000</v>
      </c>
      <c r="E43" s="21" t="inlineStr">
        <is>
          <t>중도금</t>
        </is>
      </c>
      <c r="F43" s="21" t="inlineStr">
        <is>
          <t>계좌</t>
        </is>
      </c>
      <c r="G43" s="21" t="n"/>
      <c r="H43" s="25">
        <f>IF(COUNTA(A43,B43,D43)=0,"",IF(NOT(ISNUMBER(A43)),"날짜를 확인하세요",IF(A43&gt;TODAY(),"오늘 이후 날짜예요",IF(ISNA(MATCH(B43,현장번호,0)),"현장 번호를 확인하세요",IF(OR(NOT(ISNUMBER(D43)),N(D43)&lt;=0),"금액을 확인하세요","")))))</f>
        <v/>
      </c>
    </row>
    <row r="44">
      <c r="A44" s="20" t="n">
        <v>45791</v>
      </c>
      <c r="B44" s="26" t="n">
        <v>29</v>
      </c>
      <c r="C44" s="27">
        <f>IF(B44="","",IFERROR(INDEX(현장_고객,MATCH(B44,현장번호,0))&amp;" · "&amp;INDEX(현장_주소,MATCH(B44,현장번호,0)),"없는 번호"))</f>
        <v/>
      </c>
      <c r="D44" s="22" t="n">
        <v>3680000</v>
      </c>
      <c r="E44" s="21" t="inlineStr">
        <is>
          <t>계약금</t>
        </is>
      </c>
      <c r="F44" s="21" t="inlineStr">
        <is>
          <t>계좌</t>
        </is>
      </c>
      <c r="G44" s="21" t="n"/>
      <c r="H44" s="25">
        <f>IF(COUNTA(A44,B44,D44)=0,"",IF(NOT(ISNUMBER(A44)),"날짜를 확인하세요",IF(A44&gt;TODAY(),"오늘 이후 날짜예요",IF(ISNA(MATCH(B44,현장번호,0)),"현장 번호를 확인하세요",IF(OR(NOT(ISNUMBER(D44)),N(D44)&lt;=0),"금액을 확인하세요","")))))</f>
        <v/>
      </c>
    </row>
    <row r="45">
      <c r="A45" s="20" t="n">
        <v>45792</v>
      </c>
      <c r="B45" s="26" t="n">
        <v>15</v>
      </c>
      <c r="C45" s="27">
        <f>IF(B45="","",IFERROR(INDEX(현장_고객,MATCH(B45,현장번호,0))&amp;" · "&amp;INDEX(현장_주소,MATCH(B45,현장번호,0)),"없는 번호"))</f>
        <v/>
      </c>
      <c r="D45" s="22" t="n">
        <v>9690000</v>
      </c>
      <c r="E45" s="21" t="inlineStr">
        <is>
          <t>계약금</t>
        </is>
      </c>
      <c r="F45" s="21" t="inlineStr">
        <is>
          <t>계좌</t>
        </is>
      </c>
      <c r="G45" s="21" t="n"/>
      <c r="H45" s="25">
        <f>IF(COUNTA(A45,B45,D45)=0,"",IF(NOT(ISNUMBER(A45)),"날짜를 확인하세요",IF(A45&gt;TODAY(),"오늘 이후 날짜예요",IF(ISNA(MATCH(B45,현장번호,0)),"현장 번호를 확인하세요",IF(OR(NOT(ISNUMBER(D45)),N(D45)&lt;=0),"금액을 확인하세요","")))))</f>
        <v/>
      </c>
    </row>
    <row r="46">
      <c r="A46" s="20" t="n">
        <v>45792</v>
      </c>
      <c r="B46" s="26" t="n">
        <v>25</v>
      </c>
      <c r="C46" s="27">
        <f>IF(B46="","",IFERROR(INDEX(현장_고객,MATCH(B46,현장번호,0))&amp;" · "&amp;INDEX(현장_주소,MATCH(B46,현장번호,0)),"없는 번호"))</f>
        <v/>
      </c>
      <c r="D46" s="22" t="n">
        <v>290000</v>
      </c>
      <c r="E46" s="21" t="inlineStr">
        <is>
          <t>계약금</t>
        </is>
      </c>
      <c r="F46" s="21" t="inlineStr">
        <is>
          <t>계좌</t>
        </is>
      </c>
      <c r="G46" s="21" t="n"/>
      <c r="H46" s="25">
        <f>IF(COUNTA(A46,B46,D46)=0,"",IF(NOT(ISNUMBER(A46)),"날짜를 확인하세요",IF(A46&gt;TODAY(),"오늘 이후 날짜예요",IF(ISNA(MATCH(B46,현장번호,0)),"현장 번호를 확인하세요",IF(OR(NOT(ISNUMBER(D46)),N(D46)&lt;=0),"금액을 확인하세요","")))))</f>
        <v/>
      </c>
    </row>
    <row r="47">
      <c r="A47" s="20" t="n">
        <v>45793</v>
      </c>
      <c r="B47" s="26" t="n">
        <v>4</v>
      </c>
      <c r="C47" s="27">
        <f>IF(B47="","",IFERROR(INDEX(현장_고객,MATCH(B47,현장번호,0))&amp;" · "&amp;INDEX(현장_주소,MATCH(B47,현장번호,0)),"없는 번호"))</f>
        <v/>
      </c>
      <c r="D47" s="22" t="n">
        <v>22860000</v>
      </c>
      <c r="E47" s="21" t="inlineStr">
        <is>
          <t>중도금</t>
        </is>
      </c>
      <c r="F47" s="21" t="inlineStr">
        <is>
          <t>계좌</t>
        </is>
      </c>
      <c r="G47" s="21" t="n"/>
      <c r="H47" s="25">
        <f>IF(COUNTA(A47,B47,D47)=0,"",IF(NOT(ISNUMBER(A47)),"날짜를 확인하세요",IF(A47&gt;TODAY(),"오늘 이후 날짜예요",IF(ISNA(MATCH(B47,현장번호,0)),"현장 번호를 확인하세요",IF(OR(NOT(ISNUMBER(D47)),N(D47)&lt;=0),"금액을 확인하세요","")))))</f>
        <v/>
      </c>
    </row>
    <row r="48">
      <c r="A48" s="20" t="n">
        <v>45793</v>
      </c>
      <c r="B48" s="26" t="n">
        <v>19</v>
      </c>
      <c r="C48" s="27">
        <f>IF(B48="","",IFERROR(INDEX(현장_고객,MATCH(B48,현장번호,0))&amp;" · "&amp;INDEX(현장_주소,MATCH(B48,현장번호,0)),"없는 번호"))</f>
        <v/>
      </c>
      <c r="D48" s="22" t="n">
        <v>2330000</v>
      </c>
      <c r="E48" s="21" t="inlineStr">
        <is>
          <t>잔금</t>
        </is>
      </c>
      <c r="F48" s="21" t="inlineStr">
        <is>
          <t>계좌</t>
        </is>
      </c>
      <c r="G48" s="21" t="n"/>
      <c r="H48" s="25">
        <f>IF(COUNTA(A48,B48,D48)=0,"",IF(NOT(ISNUMBER(A48)),"날짜를 확인하세요",IF(A48&gt;TODAY(),"오늘 이후 날짜예요",IF(ISNA(MATCH(B48,현장번호,0)),"현장 번호를 확인하세요",IF(OR(NOT(ISNUMBER(D48)),N(D48)&lt;=0),"금액을 확인하세요","")))))</f>
        <v/>
      </c>
    </row>
    <row r="49">
      <c r="A49" s="20" t="n">
        <v>45794</v>
      </c>
      <c r="B49" s="26" t="n">
        <v>20</v>
      </c>
      <c r="C49" s="27">
        <f>IF(B49="","",IFERROR(INDEX(현장_고객,MATCH(B49,현장번호,0))&amp;" · "&amp;INDEX(현장_주소,MATCH(B49,현장번호,0)),"없는 번호"))</f>
        <v/>
      </c>
      <c r="D49" s="22" t="n">
        <v>1780000</v>
      </c>
      <c r="E49" s="21" t="inlineStr">
        <is>
          <t>잔금</t>
        </is>
      </c>
      <c r="F49" s="21" t="inlineStr">
        <is>
          <t>계좌</t>
        </is>
      </c>
      <c r="G49" s="21" t="n"/>
      <c r="H49" s="25">
        <f>IF(COUNTA(A49,B49,D49)=0,"",IF(NOT(ISNUMBER(A49)),"날짜를 확인하세요",IF(A49&gt;TODAY(),"오늘 이후 날짜예요",IF(ISNA(MATCH(B49,현장번호,0)),"현장 번호를 확인하세요",IF(OR(NOT(ISNUMBER(D49)),N(D49)&lt;=0),"금액을 확인하세요","")))))</f>
        <v/>
      </c>
    </row>
    <row r="50">
      <c r="A50" s="20" t="n">
        <v>45795</v>
      </c>
      <c r="B50" s="26" t="n">
        <v>1</v>
      </c>
      <c r="C50" s="27">
        <f>IF(B50="","",IFERROR(INDEX(현장_고객,MATCH(B50,현장번호,0))&amp;" · "&amp;INDEX(현장_주소,MATCH(B50,현장번호,0)),"없는 번호"))</f>
        <v/>
      </c>
      <c r="D50" s="22" t="n">
        <v>13230000</v>
      </c>
      <c r="E50" s="21" t="inlineStr">
        <is>
          <t>잔금</t>
        </is>
      </c>
      <c r="F50" s="21" t="inlineStr">
        <is>
          <t>카드</t>
        </is>
      </c>
      <c r="G50" s="21" t="n"/>
      <c r="H50" s="25">
        <f>IF(COUNTA(A50,B50,D50)=0,"",IF(NOT(ISNUMBER(A50)),"날짜를 확인하세요",IF(A50&gt;TODAY(),"오늘 이후 날짜예요",IF(ISNA(MATCH(B50,현장번호,0)),"현장 번호를 확인하세요",IF(OR(NOT(ISNUMBER(D50)),N(D50)&lt;=0),"금액을 확인하세요","")))))</f>
        <v/>
      </c>
    </row>
    <row r="51">
      <c r="A51" s="20" t="n">
        <v>45796</v>
      </c>
      <c r="B51" s="26" t="n">
        <v>11</v>
      </c>
      <c r="C51" s="27">
        <f>IF(B51="","",IFERROR(INDEX(현장_고객,MATCH(B51,현장번호,0))&amp;" · "&amp;INDEX(현장_주소,MATCH(B51,현장번호,0)),"없는 번호"))</f>
        <v/>
      </c>
      <c r="D51" s="22" t="n">
        <v>3950000</v>
      </c>
      <c r="E51" s="21" t="inlineStr">
        <is>
          <t>잔금</t>
        </is>
      </c>
      <c r="F51" s="21" t="inlineStr">
        <is>
          <t>계좌</t>
        </is>
      </c>
      <c r="G51" s="21" t="n"/>
      <c r="H51" s="25">
        <f>IF(COUNTA(A51,B51,D51)=0,"",IF(NOT(ISNUMBER(A51)),"날짜를 확인하세요",IF(A51&gt;TODAY(),"오늘 이후 날짜예요",IF(ISNA(MATCH(B51,현장번호,0)),"현장 번호를 확인하세요",IF(OR(NOT(ISNUMBER(D51)),N(D51)&lt;=0),"금액을 확인하세요","")))))</f>
        <v/>
      </c>
    </row>
    <row r="52">
      <c r="A52" s="20" t="n">
        <v>45796</v>
      </c>
      <c r="B52" s="26" t="n">
        <v>23</v>
      </c>
      <c r="C52" s="27">
        <f>IF(B52="","",IFERROR(INDEX(현장_고객,MATCH(B52,현장번호,0))&amp;" · "&amp;INDEX(현장_주소,MATCH(B52,현장번호,0)),"없는 번호"))</f>
        <v/>
      </c>
      <c r="D52" s="22" t="n">
        <v>4070000</v>
      </c>
      <c r="E52" s="21" t="inlineStr">
        <is>
          <t>잔금</t>
        </is>
      </c>
      <c r="F52" s="21" t="inlineStr">
        <is>
          <t>계좌</t>
        </is>
      </c>
      <c r="G52" s="21" t="n"/>
      <c r="H52" s="25">
        <f>IF(COUNTA(A52,B52,D52)=0,"",IF(NOT(ISNUMBER(A52)),"날짜를 확인하세요",IF(A52&gt;TODAY(),"오늘 이후 날짜예요",IF(ISNA(MATCH(B52,현장번호,0)),"현장 번호를 확인하세요",IF(OR(NOT(ISNUMBER(D52)),N(D52)&lt;=0),"금액을 확인하세요","")))))</f>
        <v/>
      </c>
    </row>
    <row r="53">
      <c r="A53" s="20" t="n">
        <v>45796</v>
      </c>
      <c r="B53" s="26" t="n">
        <v>31</v>
      </c>
      <c r="C53" s="27">
        <f>IF(B53="","",IFERROR(INDEX(현장_고객,MATCH(B53,현장번호,0))&amp;" · "&amp;INDEX(현장_주소,MATCH(B53,현장번호,0)),"없는 번호"))</f>
        <v/>
      </c>
      <c r="D53" s="22" t="n">
        <v>510000</v>
      </c>
      <c r="E53" s="21" t="inlineStr">
        <is>
          <t>계약금</t>
        </is>
      </c>
      <c r="F53" s="21" t="inlineStr">
        <is>
          <t>계좌</t>
        </is>
      </c>
      <c r="G53" s="21" t="n"/>
      <c r="H53" s="25">
        <f>IF(COUNTA(A53,B53,D53)=0,"",IF(NOT(ISNUMBER(A53)),"날짜를 확인하세요",IF(A53&gt;TODAY(),"오늘 이후 날짜예요",IF(ISNA(MATCH(B53,현장번호,0)),"현장 번호를 확인하세요",IF(OR(NOT(ISNUMBER(D53)),N(D53)&lt;=0),"금액을 확인하세요","")))))</f>
        <v/>
      </c>
    </row>
    <row r="54">
      <c r="A54" s="20" t="n">
        <v>45798</v>
      </c>
      <c r="B54" s="26" t="n">
        <v>14</v>
      </c>
      <c r="C54" s="27">
        <f>IF(B54="","",IFERROR(INDEX(현장_고객,MATCH(B54,현장번호,0))&amp;" · "&amp;INDEX(현장_주소,MATCH(B54,현장번호,0)),"없는 번호"))</f>
        <v/>
      </c>
      <c r="D54" s="22" t="n">
        <v>2770000</v>
      </c>
      <c r="E54" s="21" t="inlineStr">
        <is>
          <t>잔금</t>
        </is>
      </c>
      <c r="F54" s="21" t="inlineStr">
        <is>
          <t>카드</t>
        </is>
      </c>
      <c r="G54" s="21" t="n"/>
      <c r="H54" s="25">
        <f>IF(COUNTA(A54,B54,D54)=0,"",IF(NOT(ISNUMBER(A54)),"날짜를 확인하세요",IF(A54&gt;TODAY(),"오늘 이후 날짜예요",IF(ISNA(MATCH(B54,현장번호,0)),"현장 번호를 확인하세요",IF(OR(NOT(ISNUMBER(D54)),N(D54)&lt;=0),"금액을 확인하세요","")))))</f>
        <v/>
      </c>
    </row>
    <row r="55">
      <c r="A55" s="20" t="n">
        <v>45798</v>
      </c>
      <c r="B55" s="26" t="n">
        <v>33</v>
      </c>
      <c r="C55" s="27">
        <f>IF(B55="","",IFERROR(INDEX(현장_고객,MATCH(B55,현장번호,0))&amp;" · "&amp;INDEX(현장_주소,MATCH(B55,현장번호,0)),"없는 번호"))</f>
        <v/>
      </c>
      <c r="D55" s="22" t="n">
        <v>670000</v>
      </c>
      <c r="E55" s="21" t="inlineStr">
        <is>
          <t>계약금</t>
        </is>
      </c>
      <c r="F55" s="21" t="inlineStr">
        <is>
          <t>계좌</t>
        </is>
      </c>
      <c r="G55" s="21" t="n"/>
      <c r="H55" s="25">
        <f>IF(COUNTA(A55,B55,D55)=0,"",IF(NOT(ISNUMBER(A55)),"날짜를 확인하세요",IF(A55&gt;TODAY(),"오늘 이후 날짜예요",IF(ISNA(MATCH(B55,현장번호,0)),"현장 번호를 확인하세요",IF(OR(NOT(ISNUMBER(D55)),N(D55)&lt;=0),"금액을 확인하세요","")))))</f>
        <v/>
      </c>
    </row>
    <row r="56">
      <c r="A56" s="20" t="n">
        <v>45799</v>
      </c>
      <c r="B56" s="26" t="n">
        <v>21</v>
      </c>
      <c r="C56" s="27">
        <f>IF(B56="","",IFERROR(INDEX(현장_고객,MATCH(B56,현장번호,0))&amp;" · "&amp;INDEX(현장_주소,MATCH(B56,현장번호,0)),"없는 번호"))</f>
        <v/>
      </c>
      <c r="D56" s="22" t="n">
        <v>3530000</v>
      </c>
      <c r="E56" s="21" t="inlineStr">
        <is>
          <t>잔금</t>
        </is>
      </c>
      <c r="F56" s="21" t="inlineStr">
        <is>
          <t>카드</t>
        </is>
      </c>
      <c r="G56" s="21" t="n"/>
      <c r="H56" s="25">
        <f>IF(COUNTA(A56,B56,D56)=0,"",IF(NOT(ISNUMBER(A56)),"날짜를 확인하세요",IF(A56&gt;TODAY(),"오늘 이후 날짜예요",IF(ISNA(MATCH(B56,현장번호,0)),"현장 번호를 확인하세요",IF(OR(NOT(ISNUMBER(D56)),N(D56)&lt;=0),"금액을 확인하세요","")))))</f>
        <v/>
      </c>
    </row>
    <row r="57">
      <c r="A57" s="20" t="n">
        <v>45802</v>
      </c>
      <c r="B57" s="26" t="n">
        <v>24</v>
      </c>
      <c r="C57" s="27">
        <f>IF(B57="","",IFERROR(INDEX(현장_고객,MATCH(B57,현장번호,0))&amp;" · "&amp;INDEX(현장_주소,MATCH(B57,현장번호,0)),"없는 번호"))</f>
        <v/>
      </c>
      <c r="D57" s="22" t="n">
        <v>30000</v>
      </c>
      <c r="E57" s="21" t="inlineStr">
        <is>
          <t>계약금</t>
        </is>
      </c>
      <c r="F57" s="21" t="inlineStr">
        <is>
          <t>계좌</t>
        </is>
      </c>
      <c r="G57" s="21" t="n"/>
      <c r="H57" s="25">
        <f>IF(COUNTA(A57,B57,D57)=0,"",IF(NOT(ISNUMBER(A57)),"날짜를 확인하세요",IF(A57&gt;TODAY(),"오늘 이후 날짜예요",IF(ISNA(MATCH(B57,현장번호,0)),"현장 번호를 확인하세요",IF(OR(NOT(ISNUMBER(D57)),N(D57)&lt;=0),"금액을 확인하세요","")))))</f>
        <v/>
      </c>
    </row>
    <row r="58">
      <c r="A58" s="20" t="n">
        <v>45802</v>
      </c>
      <c r="B58" s="26" t="n">
        <v>29</v>
      </c>
      <c r="C58" s="27">
        <f>IF(B58="","",IFERROR(INDEX(현장_고객,MATCH(B58,현장번호,0))&amp;" · "&amp;INDEX(현장_주소,MATCH(B58,현장번호,0)),"없는 번호"))</f>
        <v/>
      </c>
      <c r="D58" s="22" t="n">
        <v>4290000</v>
      </c>
      <c r="E58" s="21" t="inlineStr">
        <is>
          <t>중도금</t>
        </is>
      </c>
      <c r="F58" s="21" t="inlineStr">
        <is>
          <t>계좌</t>
        </is>
      </c>
      <c r="G58" s="21" t="n"/>
      <c r="H58" s="25">
        <f>IF(COUNTA(A58,B58,D58)=0,"",IF(NOT(ISNUMBER(A58)),"날짜를 확인하세요",IF(A58&gt;TODAY(),"오늘 이후 날짜예요",IF(ISNA(MATCH(B58,현장번호,0)),"현장 번호를 확인하세요",IF(OR(NOT(ISNUMBER(D58)),N(D58)&lt;=0),"금액을 확인하세요","")))))</f>
        <v/>
      </c>
    </row>
    <row r="59">
      <c r="A59" s="20" t="n">
        <v>45802</v>
      </c>
      <c r="B59" s="26" t="n">
        <v>30</v>
      </c>
      <c r="C59" s="27">
        <f>IF(B59="","",IFERROR(INDEX(현장_고객,MATCH(B59,현장번호,0))&amp;" · "&amp;INDEX(현장_주소,MATCH(B59,현장번호,0)),"없는 번호"))</f>
        <v/>
      </c>
      <c r="D59" s="22" t="n">
        <v>670000</v>
      </c>
      <c r="E59" s="21" t="inlineStr">
        <is>
          <t>계약금</t>
        </is>
      </c>
      <c r="F59" s="21" t="inlineStr">
        <is>
          <t>계좌</t>
        </is>
      </c>
      <c r="G59" s="21" t="n"/>
      <c r="H59" s="25">
        <f>IF(COUNTA(A59,B59,D59)=0,"",IF(NOT(ISNUMBER(A59)),"날짜를 확인하세요",IF(A59&gt;TODAY(),"오늘 이후 날짜예요",IF(ISNA(MATCH(B59,현장번호,0)),"현장 번호를 확인하세요",IF(OR(NOT(ISNUMBER(D59)),N(D59)&lt;=0),"금액을 확인하세요","")))))</f>
        <v/>
      </c>
    </row>
    <row r="60">
      <c r="A60" s="20" t="n">
        <v>45803</v>
      </c>
      <c r="B60" s="26" t="n">
        <v>16</v>
      </c>
      <c r="C60" s="27">
        <f>IF(B60="","",IFERROR(INDEX(현장_고객,MATCH(B60,현장번호,0))&amp;" · "&amp;INDEX(현장_주소,MATCH(B60,현장번호,0)),"없는 번호"))</f>
        <v/>
      </c>
      <c r="D60" s="22" t="n">
        <v>15380000</v>
      </c>
      <c r="E60" s="21" t="inlineStr">
        <is>
          <t>중도금</t>
        </is>
      </c>
      <c r="F60" s="21" t="inlineStr">
        <is>
          <t>계좌</t>
        </is>
      </c>
      <c r="G60" s="21" t="n"/>
      <c r="H60" s="25">
        <f>IF(COUNTA(A60,B60,D60)=0,"",IF(NOT(ISNUMBER(A60)),"날짜를 확인하세요",IF(A60&gt;TODAY(),"오늘 이후 날짜예요",IF(ISNA(MATCH(B60,현장번호,0)),"현장 번호를 확인하세요",IF(OR(NOT(ISNUMBER(D60)),N(D60)&lt;=0),"금액을 확인하세요","")))))</f>
        <v/>
      </c>
    </row>
    <row r="61">
      <c r="A61" s="20" t="n">
        <v>45804</v>
      </c>
      <c r="B61" s="26" t="n">
        <v>28</v>
      </c>
      <c r="C61" s="27">
        <f>IF(B61="","",IFERROR(INDEX(현장_고객,MATCH(B61,현장번호,0))&amp;" · "&amp;INDEX(현장_주소,MATCH(B61,현장번호,0)),"없는 번호"))</f>
        <v/>
      </c>
      <c r="D61" s="22" t="n">
        <v>600000</v>
      </c>
      <c r="E61" s="21" t="inlineStr">
        <is>
          <t>잔금</t>
        </is>
      </c>
      <c r="F61" s="21" t="inlineStr">
        <is>
          <t>카드</t>
        </is>
      </c>
      <c r="G61" s="21" t="n"/>
      <c r="H61" s="25">
        <f>IF(COUNTA(A61,B61,D61)=0,"",IF(NOT(ISNUMBER(A61)),"날짜를 확인하세요",IF(A61&gt;TODAY(),"오늘 이후 날짜예요",IF(ISNA(MATCH(B61,현장번호,0)),"현장 번호를 확인하세요",IF(OR(NOT(ISNUMBER(D61)),N(D61)&lt;=0),"금액을 확인하세요","")))))</f>
        <v/>
      </c>
    </row>
    <row r="62">
      <c r="A62" s="20" t="n">
        <v>45805</v>
      </c>
      <c r="B62" s="26" t="n">
        <v>25</v>
      </c>
      <c r="C62" s="27">
        <f>IF(B62="","",IFERROR(INDEX(현장_고객,MATCH(B62,현장번호,0))&amp;" · "&amp;INDEX(현장_주소,MATCH(B62,현장번호,0)),"없는 번호"))</f>
        <v/>
      </c>
      <c r="D62" s="22" t="n">
        <v>350000</v>
      </c>
      <c r="E62" s="21" t="inlineStr">
        <is>
          <t>추가 공사</t>
        </is>
      </c>
      <c r="F62" s="21" t="inlineStr">
        <is>
          <t>현금</t>
        </is>
      </c>
      <c r="G62" s="21" t="inlineStr">
        <is>
          <t>실리콘 전체</t>
        </is>
      </c>
      <c r="H62" s="25">
        <f>IF(COUNTA(A62,B62,D62)=0,"",IF(NOT(ISNUMBER(A62)),"날짜를 확인하세요",IF(A62&gt;TODAY(),"오늘 이후 날짜예요",IF(ISNA(MATCH(B62,현장번호,0)),"현장 번호를 확인하세요",IF(OR(NOT(ISNUMBER(D62)),N(D62)&lt;=0),"금액을 확인하세요","")))))</f>
        <v/>
      </c>
    </row>
    <row r="63">
      <c r="A63" s="20" t="n">
        <v>45806</v>
      </c>
      <c r="B63" s="26" t="n">
        <v>25</v>
      </c>
      <c r="C63" s="27">
        <f>IF(B63="","",IFERROR(INDEX(현장_고객,MATCH(B63,현장번호,0))&amp;" · "&amp;INDEX(현장_주소,MATCH(B63,현장번호,0)),"없는 번호"))</f>
        <v/>
      </c>
      <c r="D63" s="22" t="n">
        <v>1160000</v>
      </c>
      <c r="E63" s="21" t="inlineStr">
        <is>
          <t>잔금</t>
        </is>
      </c>
      <c r="F63" s="21" t="inlineStr">
        <is>
          <t>카드</t>
        </is>
      </c>
      <c r="G63" s="21" t="n"/>
      <c r="H63" s="25">
        <f>IF(COUNTA(A63,B63,D63)=0,"",IF(NOT(ISNUMBER(A63)),"날짜를 확인하세요",IF(A63&gt;TODAY(),"오늘 이후 날짜예요",IF(ISNA(MATCH(B63,현장번호,0)),"현장 번호를 확인하세요",IF(OR(NOT(ISNUMBER(D63)),N(D63)&lt;=0),"금액을 확인하세요","")))))</f>
        <v/>
      </c>
    </row>
    <row r="64">
      <c r="A64" s="20" t="n">
        <v>45807</v>
      </c>
      <c r="B64" s="26" t="n">
        <v>32</v>
      </c>
      <c r="C64" s="27">
        <f>IF(B64="","",IFERROR(INDEX(현장_고객,MATCH(B64,현장번호,0))&amp;" · "&amp;INDEX(현장_주소,MATCH(B64,현장번호,0)),"없는 번호"))</f>
        <v/>
      </c>
      <c r="D64" s="22" t="n">
        <v>110000</v>
      </c>
      <c r="E64" s="21" t="inlineStr">
        <is>
          <t>계약금</t>
        </is>
      </c>
      <c r="F64" s="21" t="inlineStr">
        <is>
          <t>계좌</t>
        </is>
      </c>
      <c r="G64" s="21" t="n"/>
      <c r="H64" s="25">
        <f>IF(COUNTA(A64,B64,D64)=0,"",IF(NOT(ISNUMBER(A64)),"날짜를 확인하세요",IF(A64&gt;TODAY(),"오늘 이후 날짜예요",IF(ISNA(MATCH(B64,현장번호,0)),"현장 번호를 확인하세요",IF(OR(NOT(ISNUMBER(D64)),N(D64)&lt;=0),"금액을 확인하세요","")))))</f>
        <v/>
      </c>
    </row>
    <row r="65">
      <c r="A65" s="20" t="n">
        <v>45808</v>
      </c>
      <c r="B65" s="26" t="n">
        <v>38</v>
      </c>
      <c r="C65" s="27">
        <f>IF(B65="","",IFERROR(INDEX(현장_고객,MATCH(B65,현장번호,0))&amp;" · "&amp;INDEX(현장_주소,MATCH(B65,현장번호,0)),"없는 번호"))</f>
        <v/>
      </c>
      <c r="D65" s="22" t="n">
        <v>550000</v>
      </c>
      <c r="E65" s="21" t="inlineStr">
        <is>
          <t>계약금</t>
        </is>
      </c>
      <c r="F65" s="21" t="inlineStr">
        <is>
          <t>계좌</t>
        </is>
      </c>
      <c r="G65" s="21" t="n"/>
      <c r="H65" s="25">
        <f>IF(COUNTA(A65,B65,D65)=0,"",IF(NOT(ISNUMBER(A65)),"날짜를 확인하세요",IF(A65&gt;TODAY(),"오늘 이후 날짜예요",IF(ISNA(MATCH(B65,현장번호,0)),"현장 번호를 확인하세요",IF(OR(NOT(ISNUMBER(D65)),N(D65)&lt;=0),"금액을 확인하세요","")))))</f>
        <v/>
      </c>
    </row>
    <row r="66">
      <c r="A66" s="20" t="n">
        <v>45808</v>
      </c>
      <c r="B66" s="26" t="n">
        <v>42</v>
      </c>
      <c r="C66" s="27">
        <f>IF(B66="","",IFERROR(INDEX(현장_고객,MATCH(B66,현장번호,0))&amp;" · "&amp;INDEX(현장_주소,MATCH(B66,현장번호,0)),"없는 번호"))</f>
        <v/>
      </c>
      <c r="D66" s="22" t="n">
        <v>440000</v>
      </c>
      <c r="E66" s="21" t="inlineStr">
        <is>
          <t>계약금</t>
        </is>
      </c>
      <c r="F66" s="21" t="inlineStr">
        <is>
          <t>계좌</t>
        </is>
      </c>
      <c r="G66" s="21" t="n"/>
      <c r="H66" s="25">
        <f>IF(COUNTA(A66,B66,D66)=0,"",IF(NOT(ISNUMBER(A66)),"날짜를 확인하세요",IF(A66&gt;TODAY(),"오늘 이후 날짜예요",IF(ISNA(MATCH(B66,현장번호,0)),"현장 번호를 확인하세요",IF(OR(NOT(ISNUMBER(D66)),N(D66)&lt;=0),"금액을 확인하세요","")))))</f>
        <v/>
      </c>
    </row>
    <row r="67">
      <c r="A67" s="20" t="n">
        <v>45809</v>
      </c>
      <c r="B67" s="26" t="n">
        <v>29</v>
      </c>
      <c r="C67" s="27">
        <f>IF(B67="","",IFERROR(INDEX(현장_고객,MATCH(B67,현장번호,0))&amp;" · "&amp;INDEX(현장_주소,MATCH(B67,현장번호,0)),"없는 번호"))</f>
        <v/>
      </c>
      <c r="D67" s="22" t="n">
        <v>4290000</v>
      </c>
      <c r="E67" s="21" t="inlineStr">
        <is>
          <t>잔금</t>
        </is>
      </c>
      <c r="F67" s="21" t="inlineStr">
        <is>
          <t>계좌</t>
        </is>
      </c>
      <c r="G67" s="21" t="n"/>
      <c r="H67" s="25">
        <f>IF(COUNTA(A67,B67,D67)=0,"",IF(NOT(ISNUMBER(A67)),"날짜를 확인하세요",IF(A67&gt;TODAY(),"오늘 이후 날짜예요",IF(ISNA(MATCH(B67,현장번호,0)),"현장 번호를 확인하세요",IF(OR(NOT(ISNUMBER(D67)),N(D67)&lt;=0),"금액을 확인하세요","")))))</f>
        <v/>
      </c>
    </row>
    <row r="68">
      <c r="A68" s="20" t="n">
        <v>45809</v>
      </c>
      <c r="B68" s="26" t="n">
        <v>31</v>
      </c>
      <c r="C68" s="27">
        <f>IF(B68="","",IFERROR(INDEX(현장_고객,MATCH(B68,현장번호,0))&amp;" · "&amp;INDEX(현장_주소,MATCH(B68,현장번호,0)),"없는 번호"))</f>
        <v/>
      </c>
      <c r="D68" s="22" t="n">
        <v>110000</v>
      </c>
      <c r="E68" s="21" t="inlineStr">
        <is>
          <t>추가 공사</t>
        </is>
      </c>
      <c r="F68" s="21" t="inlineStr">
        <is>
          <t>현금</t>
        </is>
      </c>
      <c r="G68" s="21" t="inlineStr">
        <is>
          <t>방문 손잡이 교체</t>
        </is>
      </c>
      <c r="H68" s="25">
        <f>IF(COUNTA(A68,B68,D68)=0,"",IF(NOT(ISNUMBER(A68)),"날짜를 확인하세요",IF(A68&gt;TODAY(),"오늘 이후 날짜예요",IF(ISNA(MATCH(B68,현장번호,0)),"현장 번호를 확인하세요",IF(OR(NOT(ISNUMBER(D68)),N(D68)&lt;=0),"금액을 확인하세요","")))))</f>
        <v/>
      </c>
    </row>
    <row r="69">
      <c r="A69" s="20" t="n">
        <v>45811</v>
      </c>
      <c r="B69" s="26" t="n">
        <v>31</v>
      </c>
      <c r="C69" s="27">
        <f>IF(B69="","",IFERROR(INDEX(현장_고객,MATCH(B69,현장번호,0))&amp;" · "&amp;INDEX(현장_주소,MATCH(B69,현장번호,0)),"없는 번호"))</f>
        <v/>
      </c>
      <c r="D69" s="22" t="n">
        <v>2030000</v>
      </c>
      <c r="E69" s="21" t="inlineStr">
        <is>
          <t>잔금</t>
        </is>
      </c>
      <c r="F69" s="21" t="inlineStr">
        <is>
          <t>계좌</t>
        </is>
      </c>
      <c r="G69" s="21" t="n"/>
      <c r="H69" s="25">
        <f>IF(COUNTA(A69,B69,D69)=0,"",IF(NOT(ISNUMBER(A69)),"날짜를 확인하세요",IF(A69&gt;TODAY(),"오늘 이후 날짜예요",IF(ISNA(MATCH(B69,현장번호,0)),"현장 번호를 확인하세요",IF(OR(NOT(ISNUMBER(D69)),N(D69)&lt;=0),"금액을 확인하세요","")))))</f>
        <v/>
      </c>
    </row>
    <row r="70">
      <c r="A70" s="20" t="n">
        <v>45813</v>
      </c>
      <c r="B70" s="26" t="n">
        <v>24</v>
      </c>
      <c r="C70" s="27">
        <f>IF(B70="","",IFERROR(INDEX(현장_고객,MATCH(B70,현장번호,0))&amp;" · "&amp;INDEX(현장_주소,MATCH(B70,현장번호,0)),"없는 번호"))</f>
        <v/>
      </c>
      <c r="D70" s="22" t="n">
        <v>250000</v>
      </c>
      <c r="E70" s="21" t="inlineStr">
        <is>
          <t>잔금</t>
        </is>
      </c>
      <c r="F70" s="21" t="inlineStr">
        <is>
          <t>계좌</t>
        </is>
      </c>
      <c r="G70" s="21" t="n"/>
      <c r="H70" s="25">
        <f>IF(COUNTA(A70,B70,D70)=0,"",IF(NOT(ISNUMBER(A70)),"날짜를 확인하세요",IF(A70&gt;TODAY(),"오늘 이후 날짜예요",IF(ISNA(MATCH(B70,현장번호,0)),"현장 번호를 확인하세요",IF(OR(NOT(ISNUMBER(D70)),N(D70)&lt;=0),"금액을 확인하세요","")))))</f>
        <v/>
      </c>
    </row>
    <row r="71">
      <c r="A71" s="20" t="n">
        <v>45814</v>
      </c>
      <c r="B71" s="26" t="n">
        <v>15</v>
      </c>
      <c r="C71" s="27">
        <f>IF(B71="","",IFERROR(INDEX(현장_고객,MATCH(B71,현장번호,0))&amp;" · "&amp;INDEX(현장_주소,MATCH(B71,현장번호,0)),"없는 번호"))</f>
        <v/>
      </c>
      <c r="D71" s="22" t="n">
        <v>11300000</v>
      </c>
      <c r="E71" s="21" t="inlineStr">
        <is>
          <t>중도금</t>
        </is>
      </c>
      <c r="F71" s="21" t="inlineStr">
        <is>
          <t>계좌</t>
        </is>
      </c>
      <c r="G71" s="21" t="n"/>
      <c r="H71" s="25">
        <f>IF(COUNTA(A71,B71,D71)=0,"",IF(NOT(ISNUMBER(A71)),"날짜를 확인하세요",IF(A71&gt;TODAY(),"오늘 이후 날짜예요",IF(ISNA(MATCH(B71,현장번호,0)),"현장 번호를 확인하세요",IF(OR(NOT(ISNUMBER(D71)),N(D71)&lt;=0),"금액을 확인하세요","")))))</f>
        <v/>
      </c>
    </row>
    <row r="72">
      <c r="A72" s="20" t="n">
        <v>45815</v>
      </c>
      <c r="B72" s="26" t="n">
        <v>4</v>
      </c>
      <c r="C72" s="27">
        <f>IF(B72="","",IFERROR(INDEX(현장_고객,MATCH(B72,현장번호,0))&amp;" · "&amp;INDEX(현장_주소,MATCH(B72,현장번호,0)),"없는 번호"))</f>
        <v/>
      </c>
      <c r="D72" s="22" t="n">
        <v>22860000</v>
      </c>
      <c r="E72" s="21" t="inlineStr">
        <is>
          <t>잔금</t>
        </is>
      </c>
      <c r="F72" s="21" t="inlineStr">
        <is>
          <t>계좌</t>
        </is>
      </c>
      <c r="G72" s="21" t="n"/>
      <c r="H72" s="25">
        <f>IF(COUNTA(A72,B72,D72)=0,"",IF(NOT(ISNUMBER(A72)),"날짜를 확인하세요",IF(A72&gt;TODAY(),"오늘 이후 날짜예요",IF(ISNA(MATCH(B72,현장번호,0)),"현장 번호를 확인하세요",IF(OR(NOT(ISNUMBER(D72)),N(D72)&lt;=0),"금액을 확인하세요","")))))</f>
        <v/>
      </c>
    </row>
    <row r="73">
      <c r="A73" s="20" t="n">
        <v>45816</v>
      </c>
      <c r="B73" s="26" t="n">
        <v>43</v>
      </c>
      <c r="C73" s="27">
        <f>IF(B73="","",IFERROR(INDEX(현장_고객,MATCH(B73,현장번호,0))&amp;" · "&amp;INDEX(현장_주소,MATCH(B73,현장번호,0)),"없는 번호"))</f>
        <v/>
      </c>
      <c r="D73" s="22" t="n">
        <v>1170000</v>
      </c>
      <c r="E73" s="21" t="inlineStr">
        <is>
          <t>계약금</t>
        </is>
      </c>
      <c r="F73" s="21" t="inlineStr">
        <is>
          <t>계좌</t>
        </is>
      </c>
      <c r="G73" s="21" t="n"/>
      <c r="H73" s="25">
        <f>IF(COUNTA(A73,B73,D73)=0,"",IF(NOT(ISNUMBER(A73)),"날짜를 확인하세요",IF(A73&gt;TODAY(),"오늘 이후 날짜예요",IF(ISNA(MATCH(B73,현장번호,0)),"현장 번호를 확인하세요",IF(OR(NOT(ISNUMBER(D73)),N(D73)&lt;=0),"금액을 확인하세요","")))))</f>
        <v/>
      </c>
    </row>
    <row r="74">
      <c r="A74" s="20" t="n">
        <v>45818</v>
      </c>
      <c r="B74" s="26" t="n">
        <v>30</v>
      </c>
      <c r="C74" s="27">
        <f>IF(B74="","",IFERROR(INDEX(현장_고객,MATCH(B74,현장번호,0))&amp;" · "&amp;INDEX(현장_주소,MATCH(B74,현장번호,0)),"없는 번호"))</f>
        <v/>
      </c>
      <c r="D74" s="22" t="n">
        <v>2670000</v>
      </c>
      <c r="E74" s="21" t="inlineStr">
        <is>
          <t>잔금</t>
        </is>
      </c>
      <c r="F74" s="21" t="inlineStr">
        <is>
          <t>카드</t>
        </is>
      </c>
      <c r="G74" s="21" t="n"/>
      <c r="H74" s="25">
        <f>IF(COUNTA(A74,B74,D74)=0,"",IF(NOT(ISNUMBER(A74)),"날짜를 확인하세요",IF(A74&gt;TODAY(),"오늘 이후 날짜예요",IF(ISNA(MATCH(B74,현장번호,0)),"현장 번호를 확인하세요",IF(OR(NOT(ISNUMBER(D74)),N(D74)&lt;=0),"금액을 확인하세요","")))))</f>
        <v/>
      </c>
    </row>
    <row r="75">
      <c r="A75" s="20" t="n">
        <v>45818</v>
      </c>
      <c r="B75" s="26" t="n">
        <v>33</v>
      </c>
      <c r="C75" s="27">
        <f>IF(B75="","",IFERROR(INDEX(현장_고객,MATCH(B75,현장번호,0))&amp;" · "&amp;INDEX(현장_주소,MATCH(B75,현장번호,0)),"없는 번호"))</f>
        <v/>
      </c>
      <c r="D75" s="22" t="n">
        <v>1570000</v>
      </c>
      <c r="E75" s="21" t="inlineStr">
        <is>
          <t>잔금</t>
        </is>
      </c>
      <c r="F75" s="21" t="inlineStr">
        <is>
          <t>카드</t>
        </is>
      </c>
      <c r="G75" s="21" t="n"/>
      <c r="H75" s="25">
        <f>IF(COUNTA(A75,B75,D75)=0,"",IF(NOT(ISNUMBER(A75)),"날짜를 확인하세요",IF(A75&gt;TODAY(),"오늘 이후 날짜예요",IF(ISNA(MATCH(B75,현장번호,0)),"현장 번호를 확인하세요",IF(OR(NOT(ISNUMBER(D75)),N(D75)&lt;=0),"금액을 확인하세요","")))))</f>
        <v/>
      </c>
    </row>
    <row r="76">
      <c r="A76" s="20" t="n">
        <v>45818</v>
      </c>
      <c r="B76" s="26" t="n">
        <v>42</v>
      </c>
      <c r="C76" s="27">
        <f>IF(B76="","",IFERROR(INDEX(현장_고객,MATCH(B76,현장번호,0))&amp;" · "&amp;INDEX(현장_주소,MATCH(B76,현장번호,0)),"없는 번호"))</f>
        <v/>
      </c>
      <c r="D76" s="22" t="n">
        <v>1010000</v>
      </c>
      <c r="E76" s="21" t="inlineStr">
        <is>
          <t>잔금</t>
        </is>
      </c>
      <c r="F76" s="21" t="inlineStr">
        <is>
          <t>카드</t>
        </is>
      </c>
      <c r="G76" s="21" t="n"/>
      <c r="H76" s="25">
        <f>IF(COUNTA(A76,B76,D76)=0,"",IF(NOT(ISNUMBER(A76)),"날짜를 확인하세요",IF(A76&gt;TODAY(),"오늘 이후 날짜예요",IF(ISNA(MATCH(B76,현장번호,0)),"현장 번호를 확인하세요",IF(OR(NOT(ISNUMBER(D76)),N(D76)&lt;=0),"금액을 확인하세요","")))))</f>
        <v/>
      </c>
    </row>
    <row r="77">
      <c r="A77" s="20" t="n">
        <v>45819</v>
      </c>
      <c r="B77" s="26" t="n">
        <v>16</v>
      </c>
      <c r="C77" s="27">
        <f>IF(B77="","",IFERROR(INDEX(현장_고객,MATCH(B77,현장번호,0))&amp;" · "&amp;INDEX(현장_주소,MATCH(B77,현장번호,0)),"없는 번호"))</f>
        <v/>
      </c>
      <c r="D77" s="22" t="n">
        <v>15390000</v>
      </c>
      <c r="E77" s="21" t="inlineStr">
        <is>
          <t>잔금</t>
        </is>
      </c>
      <c r="F77" s="21" t="inlineStr">
        <is>
          <t>계좌</t>
        </is>
      </c>
      <c r="G77" s="21" t="n"/>
      <c r="H77" s="25">
        <f>IF(COUNTA(A77,B77,D77)=0,"",IF(NOT(ISNUMBER(A77)),"날짜를 확인하세요",IF(A77&gt;TODAY(),"오늘 이후 날짜예요",IF(ISNA(MATCH(B77,현장번호,0)),"현장 번호를 확인하세요",IF(OR(NOT(ISNUMBER(D77)),N(D77)&lt;=0),"금액을 확인하세요","")))))</f>
        <v/>
      </c>
    </row>
    <row r="78">
      <c r="A78" s="20" t="n">
        <v>45819</v>
      </c>
      <c r="B78" s="26" t="n">
        <v>32</v>
      </c>
      <c r="C78" s="27">
        <f>IF(B78="","",IFERROR(INDEX(현장_고객,MATCH(B78,현장번호,0))&amp;" · "&amp;INDEX(현장_주소,MATCH(B78,현장번호,0)),"없는 번호"))</f>
        <v/>
      </c>
      <c r="D78" s="22" t="n">
        <v>70000</v>
      </c>
      <c r="E78" s="21" t="inlineStr">
        <is>
          <t>추가 공사</t>
        </is>
      </c>
      <c r="F78" s="21" t="inlineStr">
        <is>
          <t>현금</t>
        </is>
      </c>
      <c r="G78" s="21" t="inlineStr">
        <is>
          <t>방문 손잡이 교체</t>
        </is>
      </c>
      <c r="H78" s="25">
        <f>IF(COUNTA(A78,B78,D78)=0,"",IF(NOT(ISNUMBER(A78)),"날짜를 확인하세요",IF(A78&gt;TODAY(),"오늘 이후 날짜예요",IF(ISNA(MATCH(B78,현장번호,0)),"현장 번호를 확인하세요",IF(OR(NOT(ISNUMBER(D78)),N(D78)&lt;=0),"금액을 확인하세요","")))))</f>
        <v/>
      </c>
    </row>
    <row r="79">
      <c r="A79" s="20" t="n">
        <v>45820</v>
      </c>
      <c r="B79" s="26" t="n">
        <v>32</v>
      </c>
      <c r="C79" s="27">
        <f>IF(B79="","",IFERROR(INDEX(현장_고객,MATCH(B79,현장번호,0))&amp;" · "&amp;INDEX(현장_주소,MATCH(B79,현장번호,0)),"없는 번호"))</f>
        <v/>
      </c>
      <c r="D79" s="22" t="n">
        <v>270000</v>
      </c>
      <c r="E79" s="21" t="inlineStr">
        <is>
          <t>잔금</t>
        </is>
      </c>
      <c r="F79" s="21" t="inlineStr">
        <is>
          <t>계좌</t>
        </is>
      </c>
      <c r="G79" s="21" t="n"/>
      <c r="H79" s="25">
        <f>IF(COUNTA(A79,B79,D79)=0,"",IF(NOT(ISNUMBER(A79)),"날짜를 확인하세요",IF(A79&gt;TODAY(),"오늘 이후 날짜예요",IF(ISNA(MATCH(B79,현장번호,0)),"현장 번호를 확인하세요",IF(OR(NOT(ISNUMBER(D79)),N(D79)&lt;=0),"금액을 확인하세요","")))))</f>
        <v/>
      </c>
    </row>
    <row r="80">
      <c r="A80" s="20" t="n">
        <v>45820</v>
      </c>
      <c r="B80" s="26" t="n">
        <v>38</v>
      </c>
      <c r="C80" s="27">
        <f>IF(B80="","",IFERROR(INDEX(현장_고객,MATCH(B80,현장번호,0))&amp;" · "&amp;INDEX(현장_주소,MATCH(B80,현장번호,0)),"없는 번호"))</f>
        <v/>
      </c>
      <c r="D80" s="22" t="n">
        <v>1280000</v>
      </c>
      <c r="E80" s="21" t="inlineStr">
        <is>
          <t>잔금</t>
        </is>
      </c>
      <c r="F80" s="21" t="inlineStr">
        <is>
          <t>카드</t>
        </is>
      </c>
      <c r="G80" s="21" t="n"/>
      <c r="H80" s="25">
        <f>IF(COUNTA(A80,B80,D80)=0,"",IF(NOT(ISNUMBER(A80)),"날짜를 확인하세요",IF(A80&gt;TODAY(),"오늘 이후 날짜예요",IF(ISNA(MATCH(B80,현장번호,0)),"현장 번호를 확인하세요",IF(OR(NOT(ISNUMBER(D80)),N(D80)&lt;=0),"금액을 확인하세요","")))))</f>
        <v/>
      </c>
    </row>
    <row r="81">
      <c r="A81" s="20" t="n">
        <v>45820</v>
      </c>
      <c r="B81" s="26" t="n">
        <v>46</v>
      </c>
      <c r="C81" s="27">
        <f>IF(B81="","",IFERROR(INDEX(현장_고객,MATCH(B81,현장번호,0))&amp;" · "&amp;INDEX(현장_주소,MATCH(B81,현장번호,0)),"없는 번호"))</f>
        <v/>
      </c>
      <c r="D81" s="22" t="n">
        <v>620000</v>
      </c>
      <c r="E81" s="21" t="inlineStr">
        <is>
          <t>계약금</t>
        </is>
      </c>
      <c r="F81" s="21" t="inlineStr">
        <is>
          <t>계좌</t>
        </is>
      </c>
      <c r="G81" s="21" t="n"/>
      <c r="H81" s="25">
        <f>IF(COUNTA(A81,B81,D81)=0,"",IF(NOT(ISNUMBER(A81)),"날짜를 확인하세요",IF(A81&gt;TODAY(),"오늘 이후 날짜예요",IF(ISNA(MATCH(B81,현장번호,0)),"현장 번호를 확인하세요",IF(OR(NOT(ISNUMBER(D81)),N(D81)&lt;=0),"금액을 확인하세요","")))))</f>
        <v/>
      </c>
    </row>
    <row r="82">
      <c r="A82" s="20" t="n">
        <v>45821</v>
      </c>
      <c r="B82" s="26" t="n">
        <v>44</v>
      </c>
      <c r="C82" s="27">
        <f>IF(B82="","",IFERROR(INDEX(현장_고객,MATCH(B82,현장번호,0))&amp;" · "&amp;INDEX(현장_주소,MATCH(B82,현장번호,0)),"없는 번호"))</f>
        <v/>
      </c>
      <c r="D82" s="22" t="n">
        <v>230000</v>
      </c>
      <c r="E82" s="21" t="inlineStr">
        <is>
          <t>계약금</t>
        </is>
      </c>
      <c r="F82" s="21" t="inlineStr">
        <is>
          <t>계좌</t>
        </is>
      </c>
      <c r="G82" s="21" t="n"/>
      <c r="H82" s="25">
        <f>IF(COUNTA(A82,B82,D82)=0,"",IF(NOT(ISNUMBER(A82)),"날짜를 확인하세요",IF(A82&gt;TODAY(),"오늘 이후 날짜예요",IF(ISNA(MATCH(B82,현장번호,0)),"현장 번호를 확인하세요",IF(OR(NOT(ISNUMBER(D82)),N(D82)&lt;=0),"금액을 확인하세요","")))))</f>
        <v/>
      </c>
    </row>
    <row r="83">
      <c r="A83" s="20" t="n">
        <v>45822</v>
      </c>
      <c r="B83" s="26" t="n">
        <v>34</v>
      </c>
      <c r="C83" s="27">
        <f>IF(B83="","",IFERROR(INDEX(현장_고객,MATCH(B83,현장번호,0))&amp;" · "&amp;INDEX(현장_주소,MATCH(B83,현장번호,0)),"없는 번호"))</f>
        <v/>
      </c>
      <c r="D83" s="22" t="n">
        <v>790000</v>
      </c>
      <c r="E83" s="21" t="inlineStr">
        <is>
          <t>계약금</t>
        </is>
      </c>
      <c r="F83" s="21" t="inlineStr">
        <is>
          <t>계좌</t>
        </is>
      </c>
      <c r="G83" s="21" t="n"/>
      <c r="H83" s="25">
        <f>IF(COUNTA(A83,B83,D83)=0,"",IF(NOT(ISNUMBER(A83)),"날짜를 확인하세요",IF(A83&gt;TODAY(),"오늘 이후 날짜예요",IF(ISNA(MATCH(B83,현장번호,0)),"현장 번호를 확인하세요",IF(OR(NOT(ISNUMBER(D83)),N(D83)&lt;=0),"금액을 확인하세요","")))))</f>
        <v/>
      </c>
    </row>
    <row r="84">
      <c r="A84" s="20" t="n">
        <v>45824</v>
      </c>
      <c r="B84" s="26" t="n">
        <v>43</v>
      </c>
      <c r="C84" s="27">
        <f>IF(B84="","",IFERROR(INDEX(현장_고객,MATCH(B84,현장번호,0))&amp;" · "&amp;INDEX(현장_주소,MATCH(B84,현장번호,0)),"없는 번호"))</f>
        <v/>
      </c>
      <c r="D84" s="22" t="n">
        <v>4690000</v>
      </c>
      <c r="E84" s="21" t="inlineStr">
        <is>
          <t>잔금</t>
        </is>
      </c>
      <c r="F84" s="21" t="inlineStr">
        <is>
          <t>카드</t>
        </is>
      </c>
      <c r="G84" s="21" t="n"/>
      <c r="H84" s="25">
        <f>IF(COUNTA(A84,B84,D84)=0,"",IF(NOT(ISNUMBER(A84)),"날짜를 확인하세요",IF(A84&gt;TODAY(),"오늘 이후 날짜예요",IF(ISNA(MATCH(B84,현장번호,0)),"현장 번호를 확인하세요",IF(OR(NOT(ISNUMBER(D84)),N(D84)&lt;=0),"금액을 확인하세요","")))))</f>
        <v/>
      </c>
    </row>
    <row r="85">
      <c r="A85" s="20" t="n">
        <v>45825</v>
      </c>
      <c r="B85" s="26" t="n">
        <v>49</v>
      </c>
      <c r="C85" s="27">
        <f>IF(B85="","",IFERROR(INDEX(현장_고객,MATCH(B85,현장번호,0))&amp;" · "&amp;INDEX(현장_주소,MATCH(B85,현장번호,0)),"없는 번호"))</f>
        <v/>
      </c>
      <c r="D85" s="22" t="n">
        <v>570000</v>
      </c>
      <c r="E85" s="21" t="inlineStr">
        <is>
          <t>계약금</t>
        </is>
      </c>
      <c r="F85" s="21" t="inlineStr">
        <is>
          <t>계좌</t>
        </is>
      </c>
      <c r="G85" s="21" t="n"/>
      <c r="H85" s="25">
        <f>IF(COUNTA(A85,B85,D85)=0,"",IF(NOT(ISNUMBER(A85)),"날짜를 확인하세요",IF(A85&gt;TODAY(),"오늘 이후 날짜예요",IF(ISNA(MATCH(B85,현장번호,0)),"현장 번호를 확인하세요",IF(OR(NOT(ISNUMBER(D85)),N(D85)&lt;=0),"금액을 확인하세요","")))))</f>
        <v/>
      </c>
    </row>
    <row r="86">
      <c r="A86" s="20" t="n">
        <v>45829</v>
      </c>
      <c r="B86" s="26" t="n">
        <v>46</v>
      </c>
      <c r="C86" s="27">
        <f>IF(B86="","",IFERROR(INDEX(현장_고객,MATCH(B86,현장번호,0))&amp;" · "&amp;INDEX(현장_주소,MATCH(B86,현장번호,0)),"없는 번호"))</f>
        <v/>
      </c>
      <c r="D86" s="22" t="n">
        <v>330000</v>
      </c>
      <c r="E86" s="21" t="inlineStr">
        <is>
          <t>추가 공사</t>
        </is>
      </c>
      <c r="F86" s="21" t="inlineStr">
        <is>
          <t>현금</t>
        </is>
      </c>
      <c r="G86" s="21" t="inlineStr">
        <is>
          <t>실리콘 전체</t>
        </is>
      </c>
      <c r="H86" s="25">
        <f>IF(COUNTA(A86,B86,D86)=0,"",IF(NOT(ISNUMBER(A86)),"날짜를 확인하세요",IF(A86&gt;TODAY(),"오늘 이후 날짜예요",IF(ISNA(MATCH(B86,현장번호,0)),"현장 번호를 확인하세요",IF(OR(NOT(ISNUMBER(D86)),N(D86)&lt;=0),"금액을 확인하세요","")))))</f>
        <v/>
      </c>
    </row>
    <row r="87">
      <c r="A87" s="20" t="n">
        <v>45831</v>
      </c>
      <c r="B87" s="26" t="n">
        <v>46</v>
      </c>
      <c r="C87" s="27">
        <f>IF(B87="","",IFERROR(INDEX(현장_고객,MATCH(B87,현장번호,0))&amp;" · "&amp;INDEX(현장_주소,MATCH(B87,현장번호,0)),"없는 번호"))</f>
        <v/>
      </c>
      <c r="D87" s="22" t="n">
        <v>2500000</v>
      </c>
      <c r="E87" s="21" t="inlineStr">
        <is>
          <t>잔금</t>
        </is>
      </c>
      <c r="F87" s="21" t="inlineStr">
        <is>
          <t>카드</t>
        </is>
      </c>
      <c r="G87" s="21" t="n"/>
      <c r="H87" s="25">
        <f>IF(COUNTA(A87,B87,D87)=0,"",IF(NOT(ISNUMBER(A87)),"날짜를 확인하세요",IF(A87&gt;TODAY(),"오늘 이후 날짜예요",IF(ISNA(MATCH(B87,현장번호,0)),"현장 번호를 확인하세요",IF(OR(NOT(ISNUMBER(D87)),N(D87)&lt;=0),"금액을 확인하세요","")))))</f>
        <v/>
      </c>
    </row>
    <row r="88">
      <c r="A88" s="20" t="n">
        <v>45831</v>
      </c>
      <c r="B88" s="26" t="n">
        <v>50</v>
      </c>
      <c r="C88" s="27">
        <f>IF(B88="","",IFERROR(INDEX(현장_고객,MATCH(B88,현장번호,0))&amp;" · "&amp;INDEX(현장_주소,MATCH(B88,현장번호,0)),"없는 번호"))</f>
        <v/>
      </c>
      <c r="D88" s="22" t="n">
        <v>620000</v>
      </c>
      <c r="E88" s="21" t="inlineStr">
        <is>
          <t>계약금</t>
        </is>
      </c>
      <c r="F88" s="21" t="inlineStr">
        <is>
          <t>계좌</t>
        </is>
      </c>
      <c r="G88" s="21" t="n"/>
      <c r="H88" s="25">
        <f>IF(COUNTA(A88,B88,D88)=0,"",IF(NOT(ISNUMBER(A88)),"날짜를 확인하세요",IF(A88&gt;TODAY(),"오늘 이후 날짜예요",IF(ISNA(MATCH(B88,현장번호,0)),"현장 번호를 확인하세요",IF(OR(NOT(ISNUMBER(D88)),N(D88)&lt;=0),"금액을 확인하세요","")))))</f>
        <v/>
      </c>
    </row>
    <row r="89">
      <c r="A89" s="20" t="n">
        <v>45831</v>
      </c>
      <c r="B89" s="26" t="n">
        <v>52</v>
      </c>
      <c r="C89" s="27">
        <f>IF(B89="","",IFERROR(INDEX(현장_고객,MATCH(B89,현장번호,0))&amp;" · "&amp;INDEX(현장_주소,MATCH(B89,현장번호,0)),"없는 번호"))</f>
        <v/>
      </c>
      <c r="D89" s="22" t="n">
        <v>800000</v>
      </c>
      <c r="E89" s="21" t="inlineStr">
        <is>
          <t>계약금</t>
        </is>
      </c>
      <c r="F89" s="21" t="inlineStr">
        <is>
          <t>계좌</t>
        </is>
      </c>
      <c r="G89" s="21" t="n"/>
      <c r="H89" s="25">
        <f>IF(COUNTA(A89,B89,D89)=0,"",IF(NOT(ISNUMBER(A89)),"날짜를 확인하세요",IF(A89&gt;TODAY(),"오늘 이후 날짜예요",IF(ISNA(MATCH(B89,현장번호,0)),"현장 번호를 확인하세요",IF(OR(NOT(ISNUMBER(D89)),N(D89)&lt;=0),"금액을 확인하세요","")))))</f>
        <v/>
      </c>
    </row>
    <row r="90">
      <c r="A90" s="20" t="n">
        <v>45832</v>
      </c>
      <c r="B90" s="26" t="n">
        <v>56</v>
      </c>
      <c r="C90" s="27">
        <f>IF(B90="","",IFERROR(INDEX(현장_고객,MATCH(B90,현장번호,0))&amp;" · "&amp;INDEX(현장_주소,MATCH(B90,현장번호,0)),"없는 번호"))</f>
        <v/>
      </c>
      <c r="D90" s="22" t="n">
        <v>1620000</v>
      </c>
      <c r="E90" s="21" t="inlineStr">
        <is>
          <t>계약금</t>
        </is>
      </c>
      <c r="F90" s="21" t="inlineStr">
        <is>
          <t>계좌</t>
        </is>
      </c>
      <c r="G90" s="21" t="n"/>
      <c r="H90" s="25">
        <f>IF(COUNTA(A90,B90,D90)=0,"",IF(NOT(ISNUMBER(A90)),"날짜를 확인하세요",IF(A90&gt;TODAY(),"오늘 이후 날짜예요",IF(ISNA(MATCH(B90,현장번호,0)),"현장 번호를 확인하세요",IF(OR(NOT(ISNUMBER(D90)),N(D90)&lt;=0),"금액을 확인하세요","")))))</f>
        <v/>
      </c>
    </row>
    <row r="91">
      <c r="A91" s="20" t="n">
        <v>45833</v>
      </c>
      <c r="B91" s="26" t="n">
        <v>15</v>
      </c>
      <c r="C91" s="27">
        <f>IF(B91="","",IFERROR(INDEX(현장_고객,MATCH(B91,현장번호,0))&amp;" · "&amp;INDEX(현장_주소,MATCH(B91,현장번호,0)),"없는 번호"))</f>
        <v/>
      </c>
      <c r="D91" s="22" t="n">
        <v>11310000</v>
      </c>
      <c r="E91" s="21" t="inlineStr">
        <is>
          <t>잔금</t>
        </is>
      </c>
      <c r="F91" s="21" t="inlineStr">
        <is>
          <t>계좌</t>
        </is>
      </c>
      <c r="G91" s="21" t="n"/>
      <c r="H91" s="25">
        <f>IF(COUNTA(A91,B91,D91)=0,"",IF(NOT(ISNUMBER(A91)),"날짜를 확인하세요",IF(A91&gt;TODAY(),"오늘 이후 날짜예요",IF(ISNA(MATCH(B91,현장번호,0)),"현장 번호를 확인하세요",IF(OR(NOT(ISNUMBER(D91)),N(D91)&lt;=0),"금액을 확인하세요","")))))</f>
        <v/>
      </c>
    </row>
    <row r="92">
      <c r="A92" s="20" t="n">
        <v>45833</v>
      </c>
      <c r="B92" s="26" t="n">
        <v>49</v>
      </c>
      <c r="C92" s="27">
        <f>IF(B92="","",IFERROR(INDEX(현장_고객,MATCH(B92,현장번호,0))&amp;" · "&amp;INDEX(현장_주소,MATCH(B92,현장번호,0)),"없는 번호"))</f>
        <v/>
      </c>
      <c r="D92" s="22" t="n">
        <v>2560000</v>
      </c>
      <c r="E92" s="21" t="inlineStr">
        <is>
          <t>중도금</t>
        </is>
      </c>
      <c r="F92" s="21" t="inlineStr">
        <is>
          <t>계좌</t>
        </is>
      </c>
      <c r="G92" s="21" t="n"/>
      <c r="H92" s="25">
        <f>IF(COUNTA(A92,B92,D92)=0,"",IF(NOT(ISNUMBER(A92)),"날짜를 확인하세요",IF(A92&gt;TODAY(),"오늘 이후 날짜예요",IF(ISNA(MATCH(B92,현장번호,0)),"현장 번호를 확인하세요",IF(OR(NOT(ISNUMBER(D92)),N(D92)&lt;=0),"금액을 확인하세요","")))))</f>
        <v/>
      </c>
    </row>
    <row r="93">
      <c r="A93" s="20" t="n">
        <v>45833</v>
      </c>
      <c r="B93" s="26" t="n">
        <v>53</v>
      </c>
      <c r="C93" s="27">
        <f>IF(B93="","",IFERROR(INDEX(현장_고객,MATCH(B93,현장번호,0))&amp;" · "&amp;INDEX(현장_주소,MATCH(B93,현장번호,0)),"없는 번호"))</f>
        <v/>
      </c>
      <c r="D93" s="22" t="n">
        <v>780000</v>
      </c>
      <c r="E93" s="21" t="inlineStr">
        <is>
          <t>계약금</t>
        </is>
      </c>
      <c r="F93" s="21" t="inlineStr">
        <is>
          <t>계좌</t>
        </is>
      </c>
      <c r="G93" s="21" t="n"/>
      <c r="H93" s="25">
        <f>IF(COUNTA(A93,B93,D93)=0,"",IF(NOT(ISNUMBER(A93)),"날짜를 확인하세요",IF(A93&gt;TODAY(),"오늘 이후 날짜예요",IF(ISNA(MATCH(B93,현장번호,0)),"현장 번호를 확인하세요",IF(OR(NOT(ISNUMBER(D93)),N(D93)&lt;=0),"금액을 확인하세요","")))))</f>
        <v/>
      </c>
    </row>
    <row r="94">
      <c r="A94" s="20" t="n">
        <v>45835</v>
      </c>
      <c r="B94" s="26" t="n">
        <v>34</v>
      </c>
      <c r="C94" s="27">
        <f>IF(B94="","",IFERROR(INDEX(현장_고객,MATCH(B94,현장번호,0))&amp;" · "&amp;INDEX(현장_주소,MATCH(B94,현장번호,0)),"없는 번호"))</f>
        <v/>
      </c>
      <c r="D94" s="22" t="n">
        <v>7100000</v>
      </c>
      <c r="E94" s="21" t="inlineStr">
        <is>
          <t>잔금</t>
        </is>
      </c>
      <c r="F94" s="21" t="inlineStr">
        <is>
          <t>계좌</t>
        </is>
      </c>
      <c r="G94" s="21" t="n"/>
      <c r="H94" s="25">
        <f>IF(COUNTA(A94,B94,D94)=0,"",IF(NOT(ISNUMBER(A94)),"날짜를 확인하세요",IF(A94&gt;TODAY(),"오늘 이후 날짜예요",IF(ISNA(MATCH(B94,현장번호,0)),"현장 번호를 확인하세요",IF(OR(NOT(ISNUMBER(D94)),N(D94)&lt;=0),"금액을 확인하세요","")))))</f>
        <v/>
      </c>
    </row>
    <row r="95">
      <c r="A95" s="20" t="n">
        <v>45835</v>
      </c>
      <c r="B95" s="26" t="n">
        <v>57</v>
      </c>
      <c r="C95" s="27">
        <f>IF(B95="","",IFERROR(INDEX(현장_고객,MATCH(B95,현장번호,0))&amp;" · "&amp;INDEX(현장_주소,MATCH(B95,현장번호,0)),"없는 번호"))</f>
        <v/>
      </c>
      <c r="D95" s="22" t="n">
        <v>160000</v>
      </c>
      <c r="E95" s="21" t="inlineStr">
        <is>
          <t>계약금</t>
        </is>
      </c>
      <c r="F95" s="21" t="inlineStr">
        <is>
          <t>계좌</t>
        </is>
      </c>
      <c r="G95" s="21" t="n"/>
      <c r="H95" s="25">
        <f>IF(COUNTA(A95,B95,D95)=0,"",IF(NOT(ISNUMBER(A95)),"날짜를 확인하세요",IF(A95&gt;TODAY(),"오늘 이후 날짜예요",IF(ISNA(MATCH(B95,현장번호,0)),"현장 번호를 확인하세요",IF(OR(NOT(ISNUMBER(D95)),N(D95)&lt;=0),"금액을 확인하세요","")))))</f>
        <v/>
      </c>
    </row>
    <row r="96">
      <c r="A96" s="20" t="n">
        <v>45836</v>
      </c>
      <c r="B96" s="26" t="n">
        <v>44</v>
      </c>
      <c r="C96" s="27">
        <f>IF(B96="","",IFERROR(INDEX(현장_고객,MATCH(B96,현장번호,0))&amp;" · "&amp;INDEX(현장_주소,MATCH(B96,현장번호,0)),"없는 번호"))</f>
        <v/>
      </c>
      <c r="D96" s="22" t="n">
        <v>940000</v>
      </c>
      <c r="E96" s="21" t="inlineStr">
        <is>
          <t>잔금</t>
        </is>
      </c>
      <c r="F96" s="21" t="inlineStr">
        <is>
          <t>카드</t>
        </is>
      </c>
      <c r="G96" s="21" t="n"/>
      <c r="H96" s="25">
        <f>IF(COUNTA(A96,B96,D96)=0,"",IF(NOT(ISNUMBER(A96)),"날짜를 확인하세요",IF(A96&gt;TODAY(),"오늘 이후 날짜예요",IF(ISNA(MATCH(B96,현장번호,0)),"현장 번호를 확인하세요",IF(OR(NOT(ISNUMBER(D96)),N(D96)&lt;=0),"금액을 확인하세요","")))))</f>
        <v/>
      </c>
    </row>
    <row r="97">
      <c r="A97" s="20" t="n">
        <v>45838</v>
      </c>
      <c r="B97" s="26" t="n">
        <v>49</v>
      </c>
      <c r="C97" s="27">
        <f>IF(B97="","",IFERROR(INDEX(현장_고객,MATCH(B97,현장번호,0))&amp;" · "&amp;INDEX(현장_주소,MATCH(B97,현장번호,0)),"없는 번호"))</f>
        <v/>
      </c>
      <c r="D97" s="22" t="n">
        <v>2550000</v>
      </c>
      <c r="E97" s="21" t="inlineStr">
        <is>
          <t>잔금</t>
        </is>
      </c>
      <c r="F97" s="21" t="inlineStr">
        <is>
          <t>계좌</t>
        </is>
      </c>
      <c r="G97" s="21" t="n"/>
      <c r="H97" s="25">
        <f>IF(COUNTA(A97,B97,D97)=0,"",IF(NOT(ISNUMBER(A97)),"날짜를 확인하세요",IF(A97&gt;TODAY(),"오늘 이후 날짜예요",IF(ISNA(MATCH(B97,현장번호,0)),"현장 번호를 확인하세요",IF(OR(NOT(ISNUMBER(D97)),N(D97)&lt;=0),"금액을 확인하세요","")))))</f>
        <v/>
      </c>
    </row>
    <row r="98">
      <c r="A98" s="20" t="n">
        <v>45838</v>
      </c>
      <c r="B98" s="26" t="n">
        <v>59</v>
      </c>
      <c r="C98" s="27">
        <f>IF(B98="","",IFERROR(INDEX(현장_고객,MATCH(B98,현장번호,0))&amp;" · "&amp;INDEX(현장_주소,MATCH(B98,현장번호,0)),"없는 번호"))</f>
        <v/>
      </c>
      <c r="D98" s="22" t="n">
        <v>730000</v>
      </c>
      <c r="E98" s="21" t="inlineStr">
        <is>
          <t>계약금</t>
        </is>
      </c>
      <c r="F98" s="21" t="inlineStr">
        <is>
          <t>계좌</t>
        </is>
      </c>
      <c r="G98" s="21" t="n"/>
      <c r="H98" s="25">
        <f>IF(COUNTA(A98,B98,D98)=0,"",IF(NOT(ISNUMBER(A98)),"날짜를 확인하세요",IF(A98&gt;TODAY(),"오늘 이후 날짜예요",IF(ISNA(MATCH(B98,현장번호,0)),"현장 번호를 확인하세요",IF(OR(NOT(ISNUMBER(D98)),N(D98)&lt;=0),"금액을 확인하세요","")))))</f>
        <v/>
      </c>
    </row>
    <row r="99">
      <c r="A99" s="20" t="n">
        <v>45839</v>
      </c>
      <c r="B99" s="26" t="n">
        <v>58</v>
      </c>
      <c r="C99" s="27">
        <f>IF(B99="","",IFERROR(INDEX(현장_고객,MATCH(B99,현장번호,0))&amp;" · "&amp;INDEX(현장_주소,MATCH(B99,현장번호,0)),"없는 번호"))</f>
        <v/>
      </c>
      <c r="D99" s="22" t="n">
        <v>210000</v>
      </c>
      <c r="E99" s="21" t="inlineStr">
        <is>
          <t>계약금</t>
        </is>
      </c>
      <c r="F99" s="21" t="inlineStr">
        <is>
          <t>계좌</t>
        </is>
      </c>
      <c r="G99" s="21" t="n"/>
      <c r="H99" s="25">
        <f>IF(COUNTA(A99,B99,D99)=0,"",IF(NOT(ISNUMBER(A99)),"날짜를 확인하세요",IF(A99&gt;TODAY(),"오늘 이후 날짜예요",IF(ISNA(MATCH(B99,현장번호,0)),"현장 번호를 확인하세요",IF(OR(NOT(ISNUMBER(D99)),N(D99)&lt;=0),"금액을 확인하세요","")))))</f>
        <v/>
      </c>
    </row>
    <row r="100">
      <c r="A100" s="20" t="n">
        <v>45840</v>
      </c>
      <c r="B100" s="26" t="n">
        <v>63</v>
      </c>
      <c r="C100" s="27">
        <f>IF(B100="","",IFERROR(INDEX(현장_고객,MATCH(B100,현장번호,0))&amp;" · "&amp;INDEX(현장_주소,MATCH(B100,현장번호,0)),"없는 번호"))</f>
        <v/>
      </c>
      <c r="D100" s="22" t="n">
        <v>160000</v>
      </c>
      <c r="E100" s="21" t="inlineStr">
        <is>
          <t>계약금</t>
        </is>
      </c>
      <c r="F100" s="21" t="inlineStr">
        <is>
          <t>계좌</t>
        </is>
      </c>
      <c r="G100" s="21" t="n"/>
      <c r="H100" s="25">
        <f>IF(COUNTA(A100,B100,D100)=0,"",IF(NOT(ISNUMBER(A100)),"날짜를 확인하세요",IF(A100&gt;TODAY(),"오늘 이후 날짜예요",IF(ISNA(MATCH(B100,현장번호,0)),"현장 번호를 확인하세요",IF(OR(NOT(ISNUMBER(D100)),N(D100)&lt;=0),"금액을 확인하세요","")))))</f>
        <v/>
      </c>
    </row>
    <row r="101">
      <c r="A101" s="20" t="n">
        <v>45842</v>
      </c>
      <c r="B101" s="26" t="n">
        <v>50</v>
      </c>
      <c r="C101" s="27">
        <f>IF(B101="","",IFERROR(INDEX(현장_고객,MATCH(B101,현장번호,0))&amp;" · "&amp;INDEX(현장_주소,MATCH(B101,현장번호,0)),"없는 번호"))</f>
        <v/>
      </c>
      <c r="D101" s="22" t="n">
        <v>1430000</v>
      </c>
      <c r="E101" s="21" t="inlineStr">
        <is>
          <t>잔금</t>
        </is>
      </c>
      <c r="F101" s="21" t="inlineStr">
        <is>
          <t>계좌</t>
        </is>
      </c>
      <c r="G101" s="21" t="n"/>
      <c r="H101" s="25">
        <f>IF(COUNTA(A101,B101,D101)=0,"",IF(NOT(ISNUMBER(A101)),"날짜를 확인하세요",IF(A101&gt;TODAY(),"오늘 이후 날짜예요",IF(ISNA(MATCH(B101,현장번호,0)),"현장 번호를 확인하세요",IF(OR(NOT(ISNUMBER(D101)),N(D101)&lt;=0),"금액을 확인하세요","")))))</f>
        <v/>
      </c>
    </row>
    <row r="102">
      <c r="A102" s="20" t="n">
        <v>45843</v>
      </c>
      <c r="B102" s="26" t="n">
        <v>52</v>
      </c>
      <c r="C102" s="27">
        <f>IF(B102="","",IFERROR(INDEX(현장_고객,MATCH(B102,현장번호,0))&amp;" · "&amp;INDEX(현장_주소,MATCH(B102,현장번호,0)),"없는 번호"))</f>
        <v/>
      </c>
      <c r="D102" s="22" t="n">
        <v>7190000</v>
      </c>
      <c r="E102" s="21" t="inlineStr">
        <is>
          <t>잔금</t>
        </is>
      </c>
      <c r="F102" s="21" t="inlineStr">
        <is>
          <t>계좌</t>
        </is>
      </c>
      <c r="G102" s="21" t="n"/>
      <c r="H102" s="25">
        <f>IF(COUNTA(A102,B102,D102)=0,"",IF(NOT(ISNUMBER(A102)),"날짜를 확인하세요",IF(A102&gt;TODAY(),"오늘 이후 날짜예요",IF(ISNA(MATCH(B102,현장번호,0)),"현장 번호를 확인하세요",IF(OR(NOT(ISNUMBER(D102)),N(D102)&lt;=0),"금액을 확인하세요","")))))</f>
        <v/>
      </c>
    </row>
    <row r="103">
      <c r="A103" s="20" t="n">
        <v>45843</v>
      </c>
      <c r="B103" s="26" t="n">
        <v>60</v>
      </c>
      <c r="C103" s="27">
        <f>IF(B103="","",IFERROR(INDEX(현장_고객,MATCH(B103,현장번호,0))&amp;" · "&amp;INDEX(현장_주소,MATCH(B103,현장번호,0)),"없는 번호"))</f>
        <v/>
      </c>
      <c r="D103" s="22" t="n">
        <v>60000</v>
      </c>
      <c r="E103" s="21" t="inlineStr">
        <is>
          <t>계약금</t>
        </is>
      </c>
      <c r="F103" s="21" t="inlineStr">
        <is>
          <t>계좌</t>
        </is>
      </c>
      <c r="G103" s="21" t="n"/>
      <c r="H103" s="25">
        <f>IF(COUNTA(A103,B103,D103)=0,"",IF(NOT(ISNUMBER(A103)),"날짜를 확인하세요",IF(A103&gt;TODAY(),"오늘 이후 날짜예요",IF(ISNA(MATCH(B103,현장번호,0)),"현장 번호를 확인하세요",IF(OR(NOT(ISNUMBER(D103)),N(D103)&lt;=0),"금액을 확인하세요","")))))</f>
        <v/>
      </c>
    </row>
    <row r="104">
      <c r="A104" s="20" t="n">
        <v>45844</v>
      </c>
      <c r="B104" s="26" t="n">
        <v>64</v>
      </c>
      <c r="C104" s="27">
        <f>IF(B104="","",IFERROR(INDEX(현장_고객,MATCH(B104,현장번호,0))&amp;" · "&amp;INDEX(현장_주소,MATCH(B104,현장번호,0)),"없는 번호"))</f>
        <v/>
      </c>
      <c r="D104" s="22" t="n">
        <v>880000</v>
      </c>
      <c r="E104" s="21" t="inlineStr">
        <is>
          <t>계약금</t>
        </is>
      </c>
      <c r="F104" s="21" t="inlineStr">
        <is>
          <t>계좌</t>
        </is>
      </c>
      <c r="G104" s="21" t="n"/>
      <c r="H104" s="25">
        <f>IF(COUNTA(A104,B104,D104)=0,"",IF(NOT(ISNUMBER(A104)),"날짜를 확인하세요",IF(A104&gt;TODAY(),"오늘 이후 날짜예요",IF(ISNA(MATCH(B104,현장번호,0)),"현장 번호를 확인하세요",IF(OR(NOT(ISNUMBER(D104)),N(D104)&lt;=0),"금액을 확인하세요","")))))</f>
        <v/>
      </c>
    </row>
    <row r="105">
      <c r="A105" s="20" t="n">
        <v>45845</v>
      </c>
      <c r="B105" s="26" t="n">
        <v>55</v>
      </c>
      <c r="C105" s="27">
        <f>IF(B105="","",IFERROR(INDEX(현장_고객,MATCH(B105,현장번호,0))&amp;" · "&amp;INDEX(현장_주소,MATCH(B105,현장번호,0)),"없는 번호"))</f>
        <v/>
      </c>
      <c r="D105" s="22" t="n">
        <v>9910000</v>
      </c>
      <c r="E105" s="21" t="inlineStr">
        <is>
          <t>계약금</t>
        </is>
      </c>
      <c r="F105" s="21" t="inlineStr">
        <is>
          <t>계좌</t>
        </is>
      </c>
      <c r="G105" s="21" t="n"/>
      <c r="H105" s="25">
        <f>IF(COUNTA(A105,B105,D105)=0,"",IF(NOT(ISNUMBER(A105)),"날짜를 확인하세요",IF(A105&gt;TODAY(),"오늘 이후 날짜예요",IF(ISNA(MATCH(B105,현장번호,0)),"현장 번호를 확인하세요",IF(OR(NOT(ISNUMBER(D105)),N(D105)&lt;=0),"금액을 확인하세요","")))))</f>
        <v/>
      </c>
    </row>
    <row r="106">
      <c r="A106" s="20" t="n">
        <v>45846</v>
      </c>
      <c r="B106" s="26" t="n">
        <v>56</v>
      </c>
      <c r="C106" s="27">
        <f>IF(B106="","",IFERROR(INDEX(현장_고객,MATCH(B106,현장번호,0))&amp;" · "&amp;INDEX(현장_주소,MATCH(B106,현장번호,0)),"없는 번호"))</f>
        <v/>
      </c>
      <c r="D106" s="22" t="n">
        <v>6500000</v>
      </c>
      <c r="E106" s="21" t="inlineStr">
        <is>
          <t>잔금</t>
        </is>
      </c>
      <c r="F106" s="21" t="inlineStr">
        <is>
          <t>카드</t>
        </is>
      </c>
      <c r="G106" s="21" t="n"/>
      <c r="H106" s="25">
        <f>IF(COUNTA(A106,B106,D106)=0,"",IF(NOT(ISNUMBER(A106)),"날짜를 확인하세요",IF(A106&gt;TODAY(),"오늘 이후 날짜예요",IF(ISNA(MATCH(B106,현장번호,0)),"현장 번호를 확인하세요",IF(OR(NOT(ISNUMBER(D106)),N(D106)&lt;=0),"금액을 확인하세요","")))))</f>
        <v/>
      </c>
    </row>
    <row r="107">
      <c r="A107" s="20" t="n">
        <v>45848</v>
      </c>
      <c r="B107" s="26" t="n">
        <v>66</v>
      </c>
      <c r="C107" s="27">
        <f>IF(B107="","",IFERROR(INDEX(현장_고객,MATCH(B107,현장번호,0))&amp;" · "&amp;INDEX(현장_주소,MATCH(B107,현장번호,0)),"없는 번호"))</f>
        <v/>
      </c>
      <c r="D107" s="22" t="n">
        <v>100000</v>
      </c>
      <c r="E107" s="21" t="inlineStr">
        <is>
          <t>계약금</t>
        </is>
      </c>
      <c r="F107" s="21" t="inlineStr">
        <is>
          <t>계좌</t>
        </is>
      </c>
      <c r="G107" s="21" t="n"/>
      <c r="H107" s="25">
        <f>IF(COUNTA(A107,B107,D107)=0,"",IF(NOT(ISNUMBER(A107)),"날짜를 확인하세요",IF(A107&gt;TODAY(),"오늘 이후 날짜예요",IF(ISNA(MATCH(B107,현장번호,0)),"현장 번호를 확인하세요",IF(OR(NOT(ISNUMBER(D107)),N(D107)&lt;=0),"금액을 확인하세요","")))))</f>
        <v/>
      </c>
    </row>
    <row r="108">
      <c r="A108" s="20" t="n">
        <v>45849</v>
      </c>
      <c r="B108" s="26" t="n">
        <v>57</v>
      </c>
      <c r="C108" s="27">
        <f>IF(B108="","",IFERROR(INDEX(현장_고객,MATCH(B108,현장번호,0))&amp;" · "&amp;INDEX(현장_주소,MATCH(B108,현장번호,0)),"없는 번호"))</f>
        <v/>
      </c>
      <c r="D108" s="22" t="n">
        <v>630000</v>
      </c>
      <c r="E108" s="21" t="inlineStr">
        <is>
          <t>잔금</t>
        </is>
      </c>
      <c r="F108" s="21" t="inlineStr">
        <is>
          <t>계좌</t>
        </is>
      </c>
      <c r="G108" s="21" t="n"/>
      <c r="H108" s="25">
        <f>IF(COUNTA(A108,B108,D108)=0,"",IF(NOT(ISNUMBER(A108)),"날짜를 확인하세요",IF(A108&gt;TODAY(),"오늘 이후 날짜예요",IF(ISNA(MATCH(B108,현장번호,0)),"현장 번호를 확인하세요",IF(OR(NOT(ISNUMBER(D108)),N(D108)&lt;=0),"금액을 확인하세요","")))))</f>
        <v/>
      </c>
    </row>
    <row r="109">
      <c r="A109" s="20" t="n">
        <v>45852</v>
      </c>
      <c r="B109" s="26" t="n">
        <v>59</v>
      </c>
      <c r="C109" s="27">
        <f>IF(B109="","",IFERROR(INDEX(현장_고객,MATCH(B109,현장번호,0))&amp;" · "&amp;INDEX(현장_주소,MATCH(B109,현장번호,0)),"없는 번호"))</f>
        <v/>
      </c>
      <c r="D109" s="22" t="n">
        <v>2930000</v>
      </c>
      <c r="E109" s="21" t="inlineStr">
        <is>
          <t>잔금</t>
        </is>
      </c>
      <c r="F109" s="21" t="inlineStr">
        <is>
          <t>카드</t>
        </is>
      </c>
      <c r="G109" s="21" t="n"/>
      <c r="H109" s="25">
        <f>IF(COUNTA(A109,B109,D109)=0,"",IF(NOT(ISNUMBER(A109)),"날짜를 확인하세요",IF(A109&gt;TODAY(),"오늘 이후 날짜예요",IF(ISNA(MATCH(B109,현장번호,0)),"현장 번호를 확인하세요",IF(OR(NOT(ISNUMBER(D109)),N(D109)&lt;=0),"금액을 확인하세요","")))))</f>
        <v/>
      </c>
    </row>
    <row r="110">
      <c r="A110" s="20" t="n">
        <v>45853</v>
      </c>
      <c r="B110" s="26" t="n">
        <v>53</v>
      </c>
      <c r="C110" s="27">
        <f>IF(B110="","",IFERROR(INDEX(현장_고객,MATCH(B110,현장번호,0))&amp;" · "&amp;INDEX(현장_주소,MATCH(B110,현장번호,0)),"없는 번호"))</f>
        <v/>
      </c>
      <c r="D110" s="22" t="n">
        <v>3100000</v>
      </c>
      <c r="E110" s="21" t="inlineStr">
        <is>
          <t>잔금</t>
        </is>
      </c>
      <c r="F110" s="21" t="inlineStr">
        <is>
          <t>계좌</t>
        </is>
      </c>
      <c r="G110" s="21" t="n"/>
      <c r="H110" s="25">
        <f>IF(COUNTA(A110,B110,D110)=0,"",IF(NOT(ISNUMBER(A110)),"날짜를 확인하세요",IF(A110&gt;TODAY(),"오늘 이후 날짜예요",IF(ISNA(MATCH(B110,현장번호,0)),"현장 번호를 확인하세요",IF(OR(NOT(ISNUMBER(D110)),N(D110)&lt;=0),"금액을 확인하세요","")))))</f>
        <v/>
      </c>
    </row>
    <row r="111">
      <c r="A111" s="20" t="n">
        <v>45856</v>
      </c>
      <c r="B111" s="26" t="n">
        <v>58</v>
      </c>
      <c r="C111" s="27">
        <f>IF(B111="","",IFERROR(INDEX(현장_고객,MATCH(B111,현장번호,0))&amp;" · "&amp;INDEX(현장_주소,MATCH(B111,현장번호,0)),"없는 번호"))</f>
        <v/>
      </c>
      <c r="D111" s="22" t="n">
        <v>1860000</v>
      </c>
      <c r="E111" s="21" t="inlineStr">
        <is>
          <t>잔금</t>
        </is>
      </c>
      <c r="F111" s="21" t="inlineStr">
        <is>
          <t>카드</t>
        </is>
      </c>
      <c r="G111" s="21" t="n"/>
      <c r="H111" s="25">
        <f>IF(COUNTA(A111,B111,D111)=0,"",IF(NOT(ISNUMBER(A111)),"날짜를 확인하세요",IF(A111&gt;TODAY(),"오늘 이후 날짜예요",IF(ISNA(MATCH(B111,현장번호,0)),"현장 번호를 확인하세요",IF(OR(NOT(ISNUMBER(D111)),N(D111)&lt;=0),"금액을 확인하세요","")))))</f>
        <v/>
      </c>
    </row>
    <row r="112">
      <c r="A112" s="20" t="n">
        <v>45858</v>
      </c>
      <c r="B112" s="26" t="n">
        <v>66</v>
      </c>
      <c r="C112" s="27">
        <f>IF(B112="","",IFERROR(INDEX(현장_고객,MATCH(B112,현장번호,0))&amp;" · "&amp;INDEX(현장_주소,MATCH(B112,현장번호,0)),"없는 번호"))</f>
        <v/>
      </c>
      <c r="D112" s="22" t="n">
        <v>930000</v>
      </c>
      <c r="E112" s="21" t="inlineStr">
        <is>
          <t>잔금</t>
        </is>
      </c>
      <c r="F112" s="21" t="inlineStr">
        <is>
          <t>계좌</t>
        </is>
      </c>
      <c r="G112" s="21" t="n"/>
      <c r="H112" s="25">
        <f>IF(COUNTA(A112,B112,D112)=0,"",IF(NOT(ISNUMBER(A112)),"날짜를 확인하세요",IF(A112&gt;TODAY(),"오늘 이후 날짜예요",IF(ISNA(MATCH(B112,현장번호,0)),"현장 번호를 확인하세요",IF(OR(NOT(ISNUMBER(D112)),N(D112)&lt;=0),"금액을 확인하세요","")))))</f>
        <v/>
      </c>
    </row>
    <row r="113">
      <c r="A113" s="20" t="n">
        <v>45858</v>
      </c>
      <c r="B113" s="26" t="n">
        <v>70</v>
      </c>
      <c r="C113" s="27">
        <f>IF(B113="","",IFERROR(INDEX(현장_고객,MATCH(B113,현장번호,0))&amp;" · "&amp;INDEX(현장_주소,MATCH(B113,현장번호,0)),"없는 번호"))</f>
        <v/>
      </c>
      <c r="D113" s="22" t="n">
        <v>120000</v>
      </c>
      <c r="E113" s="21" t="inlineStr">
        <is>
          <t>계약금</t>
        </is>
      </c>
      <c r="F113" s="21" t="inlineStr">
        <is>
          <t>계좌</t>
        </is>
      </c>
      <c r="G113" s="21" t="n"/>
      <c r="H113" s="25">
        <f>IF(COUNTA(A113,B113,D113)=0,"",IF(NOT(ISNUMBER(A113)),"날짜를 확인하세요",IF(A113&gt;TODAY(),"오늘 이후 날짜예요",IF(ISNA(MATCH(B113,현장번호,0)),"현장 번호를 확인하세요",IF(OR(NOT(ISNUMBER(D113)),N(D113)&lt;=0),"금액을 확인하세요","")))))</f>
        <v/>
      </c>
    </row>
    <row r="114">
      <c r="A114" s="20" t="n">
        <v>45859</v>
      </c>
      <c r="B114" s="26" t="n">
        <v>64</v>
      </c>
      <c r="C114" s="27">
        <f>IF(B114="","",IFERROR(INDEX(현장_고객,MATCH(B114,현장번호,0))&amp;" · "&amp;INDEX(현장_주소,MATCH(B114,현장번호,0)),"없는 번호"))</f>
        <v/>
      </c>
      <c r="D114" s="22" t="n">
        <v>50000</v>
      </c>
      <c r="E114" s="21" t="inlineStr">
        <is>
          <t>추가 공사</t>
        </is>
      </c>
      <c r="F114" s="21" t="inlineStr">
        <is>
          <t>현금</t>
        </is>
      </c>
      <c r="G114" s="21" t="inlineStr">
        <is>
          <t>방문 손잡이 교체</t>
        </is>
      </c>
      <c r="H114" s="25">
        <f>IF(COUNTA(A114,B114,D114)=0,"",IF(NOT(ISNUMBER(A114)),"날짜를 확인하세요",IF(A114&gt;TODAY(),"오늘 이후 날짜예요",IF(ISNA(MATCH(B114,현장번호,0)),"현장 번호를 확인하세요",IF(OR(NOT(ISNUMBER(D114)),N(D114)&lt;=0),"금액을 확인하세요","")))))</f>
        <v/>
      </c>
    </row>
    <row r="115">
      <c r="A115" s="20" t="n">
        <v>45859</v>
      </c>
      <c r="B115" s="26" t="n">
        <v>67</v>
      </c>
      <c r="C115" s="27">
        <f>IF(B115="","",IFERROR(INDEX(현장_고객,MATCH(B115,현장번호,0))&amp;" · "&amp;INDEX(현장_주소,MATCH(B115,현장번호,0)),"없는 번호"))</f>
        <v/>
      </c>
      <c r="D115" s="22" t="n">
        <v>690000</v>
      </c>
      <c r="E115" s="21" t="inlineStr">
        <is>
          <t>계약금</t>
        </is>
      </c>
      <c r="F115" s="21" t="inlineStr">
        <is>
          <t>계좌</t>
        </is>
      </c>
      <c r="G115" s="21" t="n"/>
      <c r="H115" s="25">
        <f>IF(COUNTA(A115,B115,D115)=0,"",IF(NOT(ISNUMBER(A115)),"날짜를 확인하세요",IF(A115&gt;TODAY(),"오늘 이후 날짜예요",IF(ISNA(MATCH(B115,현장번호,0)),"현장 번호를 확인하세요",IF(OR(NOT(ISNUMBER(D115)),N(D115)&lt;=0),"금액을 확인하세요","")))))</f>
        <v/>
      </c>
    </row>
    <row r="116">
      <c r="A116" s="20" t="n">
        <v>45862</v>
      </c>
      <c r="B116" s="26" t="n">
        <v>63</v>
      </c>
      <c r="C116" s="27">
        <f>IF(B116="","",IFERROR(INDEX(현장_고객,MATCH(B116,현장번호,0))&amp;" · "&amp;INDEX(현장_주소,MATCH(B116,현장번호,0)),"없는 번호"))</f>
        <v/>
      </c>
      <c r="D116" s="22" t="n">
        <v>1490000</v>
      </c>
      <c r="E116" s="21" t="inlineStr">
        <is>
          <t>잔금</t>
        </is>
      </c>
      <c r="F116" s="21" t="inlineStr">
        <is>
          <t>계좌</t>
        </is>
      </c>
      <c r="G116" s="21" t="n"/>
      <c r="H116" s="25">
        <f>IF(COUNTA(A116,B116,D116)=0,"",IF(NOT(ISNUMBER(A116)),"날짜를 확인하세요",IF(A116&gt;TODAY(),"오늘 이후 날짜예요",IF(ISNA(MATCH(B116,현장번호,0)),"현장 번호를 확인하세요",IF(OR(NOT(ISNUMBER(D116)),N(D116)&lt;=0),"금액을 확인하세요","")))))</f>
        <v/>
      </c>
    </row>
    <row r="117">
      <c r="A117" s="20" t="n">
        <v>45863</v>
      </c>
      <c r="B117" s="26" t="n">
        <v>64</v>
      </c>
      <c r="C117" s="27">
        <f>IF(B117="","",IFERROR(INDEX(현장_고객,MATCH(B117,현장번호,0))&amp;" · "&amp;INDEX(현장_주소,MATCH(B117,현장번호,0)),"없는 번호"))</f>
        <v/>
      </c>
      <c r="D117" s="22" t="n">
        <v>7970000</v>
      </c>
      <c r="E117" s="21" t="inlineStr">
        <is>
          <t>잔금</t>
        </is>
      </c>
      <c r="F117" s="21" t="inlineStr">
        <is>
          <t>계좌</t>
        </is>
      </c>
      <c r="G117" s="21" t="n"/>
      <c r="H117" s="25">
        <f>IF(COUNTA(A117,B117,D117)=0,"",IF(NOT(ISNUMBER(A117)),"날짜를 확인하세요",IF(A117&gt;TODAY(),"오늘 이후 날짜예요",IF(ISNA(MATCH(B117,현장번호,0)),"현장 번호를 확인하세요",IF(OR(NOT(ISNUMBER(D117)),N(D117)&lt;=0),"금액을 확인하세요","")))))</f>
        <v/>
      </c>
    </row>
    <row r="118">
      <c r="A118" s="20" t="n">
        <v>45864</v>
      </c>
      <c r="B118" s="26" t="n">
        <v>60</v>
      </c>
      <c r="C118" s="27">
        <f>IF(B118="","",IFERROR(INDEX(현장_고객,MATCH(B118,현장번호,0))&amp;" · "&amp;INDEX(현장_주소,MATCH(B118,현장번호,0)),"없는 번호"))</f>
        <v/>
      </c>
      <c r="D118" s="22" t="n">
        <v>520000</v>
      </c>
      <c r="E118" s="21" t="inlineStr">
        <is>
          <t>잔금</t>
        </is>
      </c>
      <c r="F118" s="21" t="inlineStr">
        <is>
          <t>계좌</t>
        </is>
      </c>
      <c r="G118" s="21" t="n"/>
      <c r="H118" s="25">
        <f>IF(COUNTA(A118,B118,D118)=0,"",IF(NOT(ISNUMBER(A118)),"날짜를 확인하세요",IF(A118&gt;TODAY(),"오늘 이후 날짜예요",IF(ISNA(MATCH(B118,현장번호,0)),"현장 번호를 확인하세요",IF(OR(NOT(ISNUMBER(D118)),N(D118)&lt;=0),"금액을 확인하세요","")))))</f>
        <v/>
      </c>
    </row>
    <row r="119">
      <c r="A119" s="20" t="n">
        <v>45864</v>
      </c>
      <c r="B119" s="26" t="n">
        <v>68</v>
      </c>
      <c r="C119" s="27">
        <f>IF(B119="","",IFERROR(INDEX(현장_고객,MATCH(B119,현장번호,0))&amp;" · "&amp;INDEX(현장_주소,MATCH(B119,현장번호,0)),"없는 번호"))</f>
        <v/>
      </c>
      <c r="D119" s="22" t="n">
        <v>80000</v>
      </c>
      <c r="E119" s="21" t="inlineStr">
        <is>
          <t>계약금</t>
        </is>
      </c>
      <c r="F119" s="21" t="inlineStr">
        <is>
          <t>계좌</t>
        </is>
      </c>
      <c r="G119" s="21" t="n"/>
      <c r="H119" s="25">
        <f>IF(COUNTA(A119,B119,D119)=0,"",IF(NOT(ISNUMBER(A119)),"날짜를 확인하세요",IF(A119&gt;TODAY(),"오늘 이후 날짜예요",IF(ISNA(MATCH(B119,현장번호,0)),"현장 번호를 확인하세요",IF(OR(NOT(ISNUMBER(D119)),N(D119)&lt;=0),"금액을 확인하세요","")))))</f>
        <v/>
      </c>
    </row>
    <row r="120">
      <c r="A120" s="20" t="n">
        <v>45865</v>
      </c>
      <c r="B120" s="26" t="n">
        <v>70</v>
      </c>
      <c r="C120" s="27">
        <f>IF(B120="","",IFERROR(INDEX(현장_고객,MATCH(B120,현장번호,0))&amp;" · "&amp;INDEX(현장_주소,MATCH(B120,현장번호,0)),"없는 번호"))</f>
        <v/>
      </c>
      <c r="D120" s="22" t="n">
        <v>340000</v>
      </c>
      <c r="E120" s="21" t="inlineStr">
        <is>
          <t>추가 공사</t>
        </is>
      </c>
      <c r="F120" s="21" t="inlineStr">
        <is>
          <t>현금</t>
        </is>
      </c>
      <c r="G120" s="21" t="inlineStr">
        <is>
          <t>방문 손잡이 교체</t>
        </is>
      </c>
      <c r="H120" s="25">
        <f>IF(COUNTA(A120,B120,D120)=0,"",IF(NOT(ISNUMBER(A120)),"날짜를 확인하세요",IF(A120&gt;TODAY(),"오늘 이후 날짜예요",IF(ISNA(MATCH(B120,현장번호,0)),"현장 번호를 확인하세요",IF(OR(NOT(ISNUMBER(D120)),N(D120)&lt;=0),"금액을 확인하세요","")))))</f>
        <v/>
      </c>
    </row>
    <row r="121">
      <c r="A121" s="20" t="n">
        <v>45868</v>
      </c>
      <c r="B121" s="26" t="n">
        <v>55</v>
      </c>
      <c r="C121" s="27">
        <f>IF(B121="","",IFERROR(INDEX(현장_고객,MATCH(B121,현장번호,0))&amp;" · "&amp;INDEX(현장_주소,MATCH(B121,현장번호,0)),"없는 번호"))</f>
        <v/>
      </c>
      <c r="D121" s="22" t="n">
        <v>19810000</v>
      </c>
      <c r="E121" s="21" t="inlineStr">
        <is>
          <t>중도금</t>
        </is>
      </c>
      <c r="F121" s="21" t="inlineStr">
        <is>
          <t>계좌</t>
        </is>
      </c>
      <c r="G121" s="21" t="n"/>
      <c r="H121" s="25">
        <f>IF(COUNTA(A121,B121,D121)=0,"",IF(NOT(ISNUMBER(A121)),"날짜를 확인하세요",IF(A121&gt;TODAY(),"오늘 이후 날짜예요",IF(ISNA(MATCH(B121,현장번호,0)),"현장 번호를 확인하세요",IF(OR(NOT(ISNUMBER(D121)),N(D121)&lt;=0),"금액을 확인하세요","")))))</f>
        <v/>
      </c>
    </row>
    <row r="122">
      <c r="A122" s="20" t="n">
        <v>45870</v>
      </c>
      <c r="B122" s="26" t="n">
        <v>70</v>
      </c>
      <c r="C122" s="27">
        <f>IF(B122="","",IFERROR(INDEX(현장_고객,MATCH(B122,현장번호,0))&amp;" · "&amp;INDEX(현장_주소,MATCH(B122,현장번호,0)),"없는 번호"))</f>
        <v/>
      </c>
      <c r="D122" s="22" t="n">
        <v>270000</v>
      </c>
      <c r="E122" s="21" t="inlineStr">
        <is>
          <t>잔금</t>
        </is>
      </c>
      <c r="F122" s="21" t="inlineStr">
        <is>
          <t>계좌</t>
        </is>
      </c>
      <c r="G122" s="21" t="n"/>
      <c r="H122" s="25">
        <f>IF(COUNTA(A122,B122,D122)=0,"",IF(NOT(ISNUMBER(A122)),"날짜를 확인하세요",IF(A122&gt;TODAY(),"오늘 이후 날짜예요",IF(ISNA(MATCH(B122,현장번호,0)),"현장 번호를 확인하세요",IF(OR(NOT(ISNUMBER(D122)),N(D122)&lt;=0),"금액을 확인하세요","")))))</f>
        <v/>
      </c>
    </row>
    <row r="123">
      <c r="A123" s="20" t="n">
        <v>45871</v>
      </c>
      <c r="B123" s="26" t="n">
        <v>67</v>
      </c>
      <c r="C123" s="27">
        <f>IF(B123="","",IFERROR(INDEX(현장_고객,MATCH(B123,현장번호,0))&amp;" · "&amp;INDEX(현장_주소,MATCH(B123,현장번호,0)),"없는 번호"))</f>
        <v/>
      </c>
      <c r="D123" s="22" t="n">
        <v>6190000</v>
      </c>
      <c r="E123" s="21" t="inlineStr">
        <is>
          <t>잔금</t>
        </is>
      </c>
      <c r="F123" s="21" t="inlineStr">
        <is>
          <t>카드</t>
        </is>
      </c>
      <c r="G123" s="21" t="n"/>
      <c r="H123" s="25">
        <f>IF(COUNTA(A123,B123,D123)=0,"",IF(NOT(ISNUMBER(A123)),"날짜를 확인하세요",IF(A123&gt;TODAY(),"오늘 이후 날짜예요",IF(ISNA(MATCH(B123,현장번호,0)),"현장 번호를 확인하세요",IF(OR(NOT(ISNUMBER(D123)),N(D123)&lt;=0),"금액을 확인하세요","")))))</f>
        <v/>
      </c>
    </row>
    <row r="124">
      <c r="A124" s="20" t="n">
        <v>45873</v>
      </c>
      <c r="B124" s="26" t="n">
        <v>73</v>
      </c>
      <c r="C124" s="27">
        <f>IF(B124="","",IFERROR(INDEX(현장_고객,MATCH(B124,현장번호,0))&amp;" · "&amp;INDEX(현장_주소,MATCH(B124,현장번호,0)),"없는 번호"))</f>
        <v/>
      </c>
      <c r="D124" s="22" t="n">
        <v>110000</v>
      </c>
      <c r="E124" s="21" t="inlineStr">
        <is>
          <t>계약금</t>
        </is>
      </c>
      <c r="F124" s="21" t="inlineStr">
        <is>
          <t>계좌</t>
        </is>
      </c>
      <c r="G124" s="21" t="n"/>
      <c r="H124" s="25">
        <f>IF(COUNTA(A124,B124,D124)=0,"",IF(NOT(ISNUMBER(A124)),"날짜를 확인하세요",IF(A124&gt;TODAY(),"오늘 이후 날짜예요",IF(ISNA(MATCH(B124,현장번호,0)),"현장 번호를 확인하세요",IF(OR(NOT(ISNUMBER(D124)),N(D124)&lt;=0),"금액을 확인하세요","")))))</f>
        <v/>
      </c>
    </row>
    <row r="125">
      <c r="A125" s="20" t="n">
        <v>45874</v>
      </c>
      <c r="B125" s="26" t="n">
        <v>78</v>
      </c>
      <c r="C125" s="27">
        <f>IF(B125="","",IFERROR(INDEX(현장_고객,MATCH(B125,현장번호,0))&amp;" · "&amp;INDEX(현장_주소,MATCH(B125,현장번호,0)),"없는 번호"))</f>
        <v/>
      </c>
      <c r="D125" s="22" t="n">
        <v>1150000</v>
      </c>
      <c r="E125" s="21" t="inlineStr">
        <is>
          <t>계약금</t>
        </is>
      </c>
      <c r="F125" s="21" t="inlineStr">
        <is>
          <t>계좌</t>
        </is>
      </c>
      <c r="G125" s="21" t="n"/>
      <c r="H125" s="25">
        <f>IF(COUNTA(A125,B125,D125)=0,"",IF(NOT(ISNUMBER(A125)),"날짜를 확인하세요",IF(A125&gt;TODAY(),"오늘 이후 날짜예요",IF(ISNA(MATCH(B125,현장번호,0)),"현장 번호를 확인하세요",IF(OR(NOT(ISNUMBER(D125)),N(D125)&lt;=0),"금액을 확인하세요","")))))</f>
        <v/>
      </c>
    </row>
    <row r="126">
      <c r="A126" s="20" t="n">
        <v>45875</v>
      </c>
      <c r="B126" s="26" t="n">
        <v>71</v>
      </c>
      <c r="C126" s="27">
        <f>IF(B126="","",IFERROR(INDEX(현장_고객,MATCH(B126,현장번호,0))&amp;" · "&amp;INDEX(현장_주소,MATCH(B126,현장번호,0)),"없는 번호"))</f>
        <v/>
      </c>
      <c r="D126" s="22" t="n">
        <v>2150000</v>
      </c>
      <c r="E126" s="21" t="inlineStr">
        <is>
          <t>계약금</t>
        </is>
      </c>
      <c r="F126" s="21" t="inlineStr">
        <is>
          <t>계좌</t>
        </is>
      </c>
      <c r="G126" s="21" t="n"/>
      <c r="H126" s="25">
        <f>IF(COUNTA(A126,B126,D126)=0,"",IF(NOT(ISNUMBER(A126)),"날짜를 확인하세요",IF(A126&gt;TODAY(),"오늘 이후 날짜예요",IF(ISNA(MATCH(B126,현장번호,0)),"현장 번호를 확인하세요",IF(OR(NOT(ISNUMBER(D126)),N(D126)&lt;=0),"금액을 확인하세요","")))))</f>
        <v/>
      </c>
    </row>
    <row r="127">
      <c r="A127" s="20" t="n">
        <v>45877</v>
      </c>
      <c r="B127" s="26" t="n">
        <v>68</v>
      </c>
      <c r="C127" s="27">
        <f>IF(B127="","",IFERROR(INDEX(현장_고객,MATCH(B127,현장번호,0))&amp;" · "&amp;INDEX(현장_주소,MATCH(B127,현장번호,0)),"없는 번호"))</f>
        <v/>
      </c>
      <c r="D127" s="22" t="n">
        <v>180000</v>
      </c>
      <c r="E127" s="21" t="inlineStr">
        <is>
          <t>잔금</t>
        </is>
      </c>
      <c r="F127" s="21" t="inlineStr">
        <is>
          <t>카드</t>
        </is>
      </c>
      <c r="G127" s="21" t="n"/>
      <c r="H127" s="25">
        <f>IF(COUNTA(A127,B127,D127)=0,"",IF(NOT(ISNUMBER(A127)),"날짜를 확인하세요",IF(A127&gt;TODAY(),"오늘 이후 날짜예요",IF(ISNA(MATCH(B127,현장번호,0)),"현장 번호를 확인하세요",IF(OR(NOT(ISNUMBER(D127)),N(D127)&lt;=0),"금액을 확인하세요","")))))</f>
        <v/>
      </c>
    </row>
    <row r="128">
      <c r="A128" s="20" t="n">
        <v>45879</v>
      </c>
      <c r="B128" s="26" t="n">
        <v>74</v>
      </c>
      <c r="C128" s="27">
        <f>IF(B128="","",IFERROR(INDEX(현장_고객,MATCH(B128,현장번호,0))&amp;" · "&amp;INDEX(현장_주소,MATCH(B128,현장번호,0)),"없는 번호"))</f>
        <v/>
      </c>
      <c r="D128" s="22" t="n">
        <v>1730000</v>
      </c>
      <c r="E128" s="21" t="inlineStr">
        <is>
          <t>계약금</t>
        </is>
      </c>
      <c r="F128" s="21" t="inlineStr">
        <is>
          <t>계좌</t>
        </is>
      </c>
      <c r="G128" s="21" t="n"/>
      <c r="H128" s="25">
        <f>IF(COUNTA(A128,B128,D128)=0,"",IF(NOT(ISNUMBER(A128)),"날짜를 확인하세요",IF(A128&gt;TODAY(),"오늘 이후 날짜예요",IF(ISNA(MATCH(B128,현장번호,0)),"현장 번호를 확인하세요",IF(OR(NOT(ISNUMBER(D128)),N(D128)&lt;=0),"금액을 확인하세요","")))))</f>
        <v/>
      </c>
    </row>
    <row r="129">
      <c r="A129" s="20" t="n">
        <v>45879</v>
      </c>
      <c r="B129" s="26" t="n">
        <v>80</v>
      </c>
      <c r="C129" s="27">
        <f>IF(B129="","",IFERROR(INDEX(현장_고객,MATCH(B129,현장번호,0))&amp;" · "&amp;INDEX(현장_주소,MATCH(B129,현장번호,0)),"없는 번호"))</f>
        <v/>
      </c>
      <c r="D129" s="22" t="n">
        <v>2030000</v>
      </c>
      <c r="E129" s="21" t="inlineStr">
        <is>
          <t>계약금</t>
        </is>
      </c>
      <c r="F129" s="21" t="inlineStr">
        <is>
          <t>계좌</t>
        </is>
      </c>
      <c r="G129" s="21" t="n"/>
      <c r="H129" s="25">
        <f>IF(COUNTA(A129,B129,D129)=0,"",IF(NOT(ISNUMBER(A129)),"날짜를 확인하세요",IF(A129&gt;TODAY(),"오늘 이후 날짜예요",IF(ISNA(MATCH(B129,현장번호,0)),"현장 번호를 확인하세요",IF(OR(NOT(ISNUMBER(D129)),N(D129)&lt;=0),"금액을 확인하세요","")))))</f>
        <v/>
      </c>
    </row>
    <row r="130">
      <c r="A130" s="20" t="n">
        <v>45881</v>
      </c>
      <c r="B130" s="26" t="n">
        <v>71</v>
      </c>
      <c r="C130" s="27">
        <f>IF(B130="","",IFERROR(INDEX(현장_고객,MATCH(B130,현장번호,0))&amp;" · "&amp;INDEX(현장_주소,MATCH(B130,현장번호,0)),"없는 번호"))</f>
        <v/>
      </c>
      <c r="D130" s="22" t="n">
        <v>2510000</v>
      </c>
      <c r="E130" s="21" t="inlineStr">
        <is>
          <t>중도금</t>
        </is>
      </c>
      <c r="F130" s="21" t="inlineStr">
        <is>
          <t>계좌</t>
        </is>
      </c>
      <c r="G130" s="21" t="n"/>
      <c r="H130" s="25">
        <f>IF(COUNTA(A130,B130,D130)=0,"",IF(NOT(ISNUMBER(A130)),"날짜를 확인하세요",IF(A130&gt;TODAY(),"오늘 이후 날짜예요",IF(ISNA(MATCH(B130,현장번호,0)),"현장 번호를 확인하세요",IF(OR(NOT(ISNUMBER(D130)),N(D130)&lt;=0),"금액을 확인하세요","")))))</f>
        <v/>
      </c>
    </row>
    <row r="131">
      <c r="A131" s="20" t="n">
        <v>45883</v>
      </c>
      <c r="B131" s="26" t="n">
        <v>55</v>
      </c>
      <c r="C131" s="27">
        <f>IF(B131="","",IFERROR(INDEX(현장_고객,MATCH(B131,현장번호,0))&amp;" · "&amp;INDEX(현장_주소,MATCH(B131,현장번호,0)),"없는 번호"))</f>
        <v/>
      </c>
      <c r="D131" s="22" t="n">
        <v>300000</v>
      </c>
      <c r="E131" s="21" t="inlineStr">
        <is>
          <t>추가 공사</t>
        </is>
      </c>
      <c r="F131" s="21" t="inlineStr">
        <is>
          <t>현금</t>
        </is>
      </c>
      <c r="G131" s="21" t="inlineStr">
        <is>
          <t>실리콘 전체</t>
        </is>
      </c>
      <c r="H131" s="25">
        <f>IF(COUNTA(A131,B131,D131)=0,"",IF(NOT(ISNUMBER(A131)),"날짜를 확인하세요",IF(A131&gt;TODAY(),"오늘 이후 날짜예요",IF(ISNA(MATCH(B131,현장번호,0)),"현장 번호를 확인하세요",IF(OR(NOT(ISNUMBER(D131)),N(D131)&lt;=0),"금액을 확인하세요","")))))</f>
        <v/>
      </c>
    </row>
    <row r="132">
      <c r="A132" s="20" t="n">
        <v>45883</v>
      </c>
      <c r="B132" s="26" t="n">
        <v>77</v>
      </c>
      <c r="C132" s="27">
        <f>IF(B132="","",IFERROR(INDEX(현장_고객,MATCH(B132,현장번호,0))&amp;" · "&amp;INDEX(현장_주소,MATCH(B132,현장번호,0)),"없는 번호"))</f>
        <v/>
      </c>
      <c r="D132" s="22" t="n">
        <v>11650000</v>
      </c>
      <c r="E132" s="21" t="inlineStr">
        <is>
          <t>계약금</t>
        </is>
      </c>
      <c r="F132" s="21" t="inlineStr">
        <is>
          <t>계좌</t>
        </is>
      </c>
      <c r="G132" s="21" t="n"/>
      <c r="H132" s="25">
        <f>IF(COUNTA(A132,B132,D132)=0,"",IF(NOT(ISNUMBER(A132)),"날짜를 확인하세요",IF(A132&gt;TODAY(),"오늘 이후 날짜예요",IF(ISNA(MATCH(B132,현장번호,0)),"현장 번호를 확인하세요",IF(OR(NOT(ISNUMBER(D132)),N(D132)&lt;=0),"금액을 확인하세요","")))))</f>
        <v/>
      </c>
    </row>
    <row r="133">
      <c r="A133" s="20" t="n">
        <v>45883</v>
      </c>
      <c r="B133" s="26" t="n">
        <v>78</v>
      </c>
      <c r="C133" s="27">
        <f>IF(B133="","",IFERROR(INDEX(현장_고객,MATCH(B133,현장번호,0))&amp;" · "&amp;INDEX(현장_주소,MATCH(B133,현장번호,0)),"없는 번호"))</f>
        <v/>
      </c>
      <c r="D133" s="22" t="n">
        <v>2690000</v>
      </c>
      <c r="E133" s="21" t="inlineStr">
        <is>
          <t>잔금</t>
        </is>
      </c>
      <c r="F133" s="21" t="inlineStr">
        <is>
          <t>카드</t>
        </is>
      </c>
      <c r="G133" s="21" t="n"/>
      <c r="H133" s="25">
        <f>IF(COUNTA(A133,B133,D133)=0,"",IF(NOT(ISNUMBER(A133)),"날짜를 확인하세요",IF(A133&gt;TODAY(),"오늘 이후 날짜예요",IF(ISNA(MATCH(B133,현장번호,0)),"현장 번호를 확인하세요",IF(OR(NOT(ISNUMBER(D133)),N(D133)&lt;=0),"금액을 확인하세요","")))))</f>
        <v/>
      </c>
    </row>
    <row r="134">
      <c r="A134" s="20" t="n">
        <v>45884</v>
      </c>
      <c r="B134" s="26" t="n">
        <v>55</v>
      </c>
      <c r="C134" s="27">
        <f>IF(B134="","",IFERROR(INDEX(현장_고객,MATCH(B134,현장번호,0))&amp;" · "&amp;INDEX(현장_주소,MATCH(B134,현장번호,0)),"없는 번호"))</f>
        <v/>
      </c>
      <c r="D134" s="22" t="n">
        <v>19810000</v>
      </c>
      <c r="E134" s="21" t="inlineStr">
        <is>
          <t>잔금</t>
        </is>
      </c>
      <c r="F134" s="21" t="inlineStr">
        <is>
          <t>카드</t>
        </is>
      </c>
      <c r="G134" s="21" t="n"/>
      <c r="H134" s="25">
        <f>IF(COUNTA(A134,B134,D134)=0,"",IF(NOT(ISNUMBER(A134)),"날짜를 확인하세요",IF(A134&gt;TODAY(),"오늘 이후 날짜예요",IF(ISNA(MATCH(B134,현장번호,0)),"현장 번호를 확인하세요",IF(OR(NOT(ISNUMBER(D134)),N(D134)&lt;=0),"금액을 확인하세요","")))))</f>
        <v/>
      </c>
    </row>
    <row r="135">
      <c r="A135" s="20" t="n">
        <v>45884</v>
      </c>
      <c r="B135" s="26" t="n">
        <v>84</v>
      </c>
      <c r="C135" s="27">
        <f>IF(B135="","",IFERROR(INDEX(현장_고객,MATCH(B135,현장번호,0))&amp;" · "&amp;INDEX(현장_주소,MATCH(B135,현장번호,0)),"없는 번호"))</f>
        <v/>
      </c>
      <c r="D135" s="22" t="n">
        <v>1020000</v>
      </c>
      <c r="E135" s="21" t="inlineStr">
        <is>
          <t>계약금</t>
        </is>
      </c>
      <c r="F135" s="21" t="inlineStr">
        <is>
          <t>계좌</t>
        </is>
      </c>
      <c r="G135" s="21" t="n"/>
      <c r="H135" s="25">
        <f>IF(COUNTA(A135,B135,D135)=0,"",IF(NOT(ISNUMBER(A135)),"날짜를 확인하세요",IF(A135&gt;TODAY(),"오늘 이후 날짜예요",IF(ISNA(MATCH(B135,현장번호,0)),"현장 번호를 확인하세요",IF(OR(NOT(ISNUMBER(D135)),N(D135)&lt;=0),"금액을 확인하세요","")))))</f>
        <v/>
      </c>
    </row>
    <row r="136">
      <c r="A136" s="20" t="n">
        <v>45885</v>
      </c>
      <c r="B136" s="26" t="n">
        <v>73</v>
      </c>
      <c r="C136" s="27">
        <f>IF(B136="","",IFERROR(INDEX(현장_고객,MATCH(B136,현장번호,0))&amp;" · "&amp;INDEX(현장_주소,MATCH(B136,현장번호,0)),"없는 번호"))</f>
        <v/>
      </c>
      <c r="D136" s="22" t="n">
        <v>420000</v>
      </c>
      <c r="E136" s="21" t="inlineStr">
        <is>
          <t>잔금</t>
        </is>
      </c>
      <c r="F136" s="21" t="inlineStr">
        <is>
          <t>계좌</t>
        </is>
      </c>
      <c r="G136" s="21" t="n"/>
      <c r="H136" s="25">
        <f>IF(COUNTA(A136,B136,D136)=0,"",IF(NOT(ISNUMBER(A136)),"날짜를 확인하세요",IF(A136&gt;TODAY(),"오늘 이후 날짜예요",IF(ISNA(MATCH(B136,현장번호,0)),"현장 번호를 확인하세요",IF(OR(NOT(ISNUMBER(D136)),N(D136)&lt;=0),"금액을 확인하세요","")))))</f>
        <v/>
      </c>
    </row>
    <row r="137">
      <c r="A137" s="20" t="n">
        <v>45885</v>
      </c>
      <c r="B137" s="26" t="n">
        <v>88</v>
      </c>
      <c r="C137" s="27">
        <f>IF(B137="","",IFERROR(INDEX(현장_고객,MATCH(B137,현장번호,0))&amp;" · "&amp;INDEX(현장_주소,MATCH(B137,현장번호,0)),"없는 번호"))</f>
        <v/>
      </c>
      <c r="D137" s="22" t="n">
        <v>510000</v>
      </c>
      <c r="E137" s="21" t="inlineStr">
        <is>
          <t>계약금</t>
        </is>
      </c>
      <c r="F137" s="21" t="inlineStr">
        <is>
          <t>계좌</t>
        </is>
      </c>
      <c r="G137" s="21" t="n"/>
      <c r="H137" s="25">
        <f>IF(COUNTA(A137,B137,D137)=0,"",IF(NOT(ISNUMBER(A137)),"날짜를 확인하세요",IF(A137&gt;TODAY(),"오늘 이후 날짜예요",IF(ISNA(MATCH(B137,현장번호,0)),"현장 번호를 확인하세요",IF(OR(NOT(ISNUMBER(D137)),N(D137)&lt;=0),"금액을 확인하세요","")))))</f>
        <v/>
      </c>
    </row>
    <row r="138">
      <c r="A138" s="20" t="n">
        <v>45886</v>
      </c>
      <c r="B138" s="26" t="n">
        <v>71</v>
      </c>
      <c r="C138" s="27">
        <f>IF(B138="","",IFERROR(INDEX(현장_고객,MATCH(B138,현장번호,0))&amp;" · "&amp;INDEX(현장_주소,MATCH(B138,현장번호,0)),"없는 번호"))</f>
        <v/>
      </c>
      <c r="D138" s="22" t="n">
        <v>2510000</v>
      </c>
      <c r="E138" s="21" t="inlineStr">
        <is>
          <t>잔금</t>
        </is>
      </c>
      <c r="F138" s="21" t="inlineStr">
        <is>
          <t>카드</t>
        </is>
      </c>
      <c r="G138" s="21" t="n"/>
      <c r="H138" s="25">
        <f>IF(COUNTA(A138,B138,D138)=0,"",IF(NOT(ISNUMBER(A138)),"날짜를 확인하세요",IF(A138&gt;TODAY(),"오늘 이후 날짜예요",IF(ISNA(MATCH(B138,현장번호,0)),"현장 번호를 확인하세요",IF(OR(NOT(ISNUMBER(D138)),N(D138)&lt;=0),"금액을 확인하세요","")))))</f>
        <v/>
      </c>
    </row>
    <row r="139">
      <c r="A139" s="20" t="n">
        <v>45887</v>
      </c>
      <c r="B139" s="26" t="n">
        <v>74</v>
      </c>
      <c r="C139" s="27">
        <f>IF(B139="","",IFERROR(INDEX(현장_고객,MATCH(B139,현장번호,0))&amp;" · "&amp;INDEX(현장_주소,MATCH(B139,현장번호,0)),"없는 번호"))</f>
        <v/>
      </c>
      <c r="D139" s="22" t="n">
        <v>2020000</v>
      </c>
      <c r="E139" s="21" t="inlineStr">
        <is>
          <t>중도금</t>
        </is>
      </c>
      <c r="F139" s="21" t="inlineStr">
        <is>
          <t>계좌</t>
        </is>
      </c>
      <c r="G139" s="21" t="n"/>
      <c r="H139" s="25">
        <f>IF(COUNTA(A139,B139,D139)=0,"",IF(NOT(ISNUMBER(A139)),"날짜를 확인하세요",IF(A139&gt;TODAY(),"오늘 이후 날짜예요",IF(ISNA(MATCH(B139,현장번호,0)),"현장 번호를 확인하세요",IF(OR(NOT(ISNUMBER(D139)),N(D139)&lt;=0),"금액을 확인하세요","")))))</f>
        <v/>
      </c>
    </row>
    <row r="140">
      <c r="A140" s="20" t="n">
        <v>45887</v>
      </c>
      <c r="B140" s="26" t="n">
        <v>81</v>
      </c>
      <c r="C140" s="27">
        <f>IF(B140="","",IFERROR(INDEX(현장_고객,MATCH(B140,현장번호,0))&amp;" · "&amp;INDEX(현장_주소,MATCH(B140,현장번호,0)),"없는 번호"))</f>
        <v/>
      </c>
      <c r="D140" s="22" t="n">
        <v>830000</v>
      </c>
      <c r="E140" s="21" t="inlineStr">
        <is>
          <t>계약금</t>
        </is>
      </c>
      <c r="F140" s="21" t="inlineStr">
        <is>
          <t>계좌</t>
        </is>
      </c>
      <c r="G140" s="21" t="n"/>
      <c r="H140" s="25">
        <f>IF(COUNTA(A140,B140,D140)=0,"",IF(NOT(ISNUMBER(A140)),"날짜를 확인하세요",IF(A140&gt;TODAY(),"오늘 이후 날짜예요",IF(ISNA(MATCH(B140,현장번호,0)),"현장 번호를 확인하세요",IF(OR(NOT(ISNUMBER(D140)),N(D140)&lt;=0),"금액을 확인하세요","")))))</f>
        <v/>
      </c>
    </row>
    <row r="141">
      <c r="A141" s="20" t="n">
        <v>45888</v>
      </c>
      <c r="B141" s="26" t="n">
        <v>80</v>
      </c>
      <c r="C141" s="27">
        <f>IF(B141="","",IFERROR(INDEX(현장_고객,MATCH(B141,현장번호,0))&amp;" · "&amp;INDEX(현장_주소,MATCH(B141,현장번호,0)),"없는 번호"))</f>
        <v/>
      </c>
      <c r="D141" s="22" t="n">
        <v>2370000</v>
      </c>
      <c r="E141" s="21" t="inlineStr">
        <is>
          <t>중도금</t>
        </is>
      </c>
      <c r="F141" s="21" t="inlineStr">
        <is>
          <t>계좌</t>
        </is>
      </c>
      <c r="G141" s="21" t="n"/>
      <c r="H141" s="25">
        <f>IF(COUNTA(A141,B141,D141)=0,"",IF(NOT(ISNUMBER(A141)),"날짜를 확인하세요",IF(A141&gt;TODAY(),"오늘 이후 날짜예요",IF(ISNA(MATCH(B141,현장번호,0)),"현장 번호를 확인하세요",IF(OR(NOT(ISNUMBER(D141)),N(D141)&lt;=0),"금액을 확인하세요","")))))</f>
        <v/>
      </c>
    </row>
    <row r="142">
      <c r="A142" s="20" t="n">
        <v>45889</v>
      </c>
      <c r="B142" s="26" t="n">
        <v>82</v>
      </c>
      <c r="C142" s="27">
        <f>IF(B142="","",IFERROR(INDEX(현장_고객,MATCH(B142,현장번호,0))&amp;" · "&amp;INDEX(현장_주소,MATCH(B142,현장번호,0)),"없는 번호"))</f>
        <v/>
      </c>
      <c r="D142" s="22" t="n">
        <v>1570000</v>
      </c>
      <c r="E142" s="21" t="inlineStr">
        <is>
          <t>계약금</t>
        </is>
      </c>
      <c r="F142" s="21" t="inlineStr">
        <is>
          <t>계좌</t>
        </is>
      </c>
      <c r="G142" s="21" t="n"/>
      <c r="H142" s="25">
        <f>IF(COUNTA(A142,B142,D142)=0,"",IF(NOT(ISNUMBER(A142)),"날짜를 확인하세요",IF(A142&gt;TODAY(),"오늘 이후 날짜예요",IF(ISNA(MATCH(B142,현장번호,0)),"현장 번호를 확인하세요",IF(OR(NOT(ISNUMBER(D142)),N(D142)&lt;=0),"금액을 확인하세요","")))))</f>
        <v/>
      </c>
    </row>
    <row r="143">
      <c r="A143" s="20" t="n">
        <v>45894</v>
      </c>
      <c r="B143" s="26" t="n">
        <v>81</v>
      </c>
      <c r="C143" s="27">
        <f>IF(B143="","",IFERROR(INDEX(현장_고객,MATCH(B143,현장번호,0))&amp;" · "&amp;INDEX(현장_주소,MATCH(B143,현장번호,0)),"없는 번호"))</f>
        <v/>
      </c>
      <c r="D143" s="22" t="n">
        <v>7470000</v>
      </c>
      <c r="E143" s="21" t="inlineStr">
        <is>
          <t>잔금</t>
        </is>
      </c>
      <c r="F143" s="21" t="inlineStr">
        <is>
          <t>계좌</t>
        </is>
      </c>
      <c r="G143" s="21" t="n"/>
      <c r="H143" s="25">
        <f>IF(COUNTA(A143,B143,D143)=0,"",IF(NOT(ISNUMBER(A143)),"날짜를 확인하세요",IF(A143&gt;TODAY(),"오늘 이후 날짜예요",IF(ISNA(MATCH(B143,현장번호,0)),"현장 번호를 확인하세요",IF(OR(NOT(ISNUMBER(D143)),N(D143)&lt;=0),"금액을 확인하세요","")))))</f>
        <v/>
      </c>
    </row>
    <row r="144">
      <c r="A144" s="20" t="n">
        <v>45894</v>
      </c>
      <c r="B144" s="26" t="n">
        <v>86</v>
      </c>
      <c r="C144" s="27">
        <f>IF(B144="","",IFERROR(INDEX(현장_고객,MATCH(B144,현장번호,0))&amp;" · "&amp;INDEX(현장_주소,MATCH(B144,현장번호,0)),"없는 번호"))</f>
        <v/>
      </c>
      <c r="D144" s="22" t="n">
        <v>3130000</v>
      </c>
      <c r="E144" s="21" t="inlineStr">
        <is>
          <t>계약금</t>
        </is>
      </c>
      <c r="F144" s="21" t="inlineStr">
        <is>
          <t>계좌</t>
        </is>
      </c>
      <c r="G144" s="21" t="n"/>
      <c r="H144" s="25">
        <f>IF(COUNTA(A144,B144,D144)=0,"",IF(NOT(ISNUMBER(A144)),"날짜를 확인하세요",IF(A144&gt;TODAY(),"오늘 이후 날짜예요",IF(ISNA(MATCH(B144,현장번호,0)),"현장 번호를 확인하세요",IF(OR(NOT(ISNUMBER(D144)),N(D144)&lt;=0),"금액을 확인하세요","")))))</f>
        <v/>
      </c>
    </row>
    <row r="145">
      <c r="A145" s="20" t="n">
        <v>45895</v>
      </c>
      <c r="B145" s="26" t="n">
        <v>85</v>
      </c>
      <c r="C145" s="27">
        <f>IF(B145="","",IFERROR(INDEX(현장_고객,MATCH(B145,현장번호,0))&amp;" · "&amp;INDEX(현장_주소,MATCH(B145,현장번호,0)),"없는 번호"))</f>
        <v/>
      </c>
      <c r="D145" s="22" t="n">
        <v>9880000</v>
      </c>
      <c r="E145" s="21" t="inlineStr">
        <is>
          <t>계약금</t>
        </is>
      </c>
      <c r="F145" s="21" t="inlineStr">
        <is>
          <t>계좌</t>
        </is>
      </c>
      <c r="G145" s="21" t="n"/>
      <c r="H145" s="25">
        <f>IF(COUNTA(A145,B145,D145)=0,"",IF(NOT(ISNUMBER(A145)),"날짜를 확인하세요",IF(A145&gt;TODAY(),"오늘 이후 날짜예요",IF(ISNA(MATCH(B145,현장번호,0)),"현장 번호를 확인하세요",IF(OR(NOT(ISNUMBER(D145)),N(D145)&lt;=0),"금액을 확인하세요","")))))</f>
        <v/>
      </c>
    </row>
    <row r="146">
      <c r="A146" s="20" t="n">
        <v>45896</v>
      </c>
      <c r="B146" s="26" t="n">
        <v>74</v>
      </c>
      <c r="C146" s="27">
        <f>IF(B146="","",IFERROR(INDEX(현장_고객,MATCH(B146,현장번호,0))&amp;" · "&amp;INDEX(현장_주소,MATCH(B146,현장번호,0)),"없는 번호"))</f>
        <v/>
      </c>
      <c r="D146" s="22" t="n">
        <v>2020000</v>
      </c>
      <c r="E146" s="21" t="inlineStr">
        <is>
          <t>잔금</t>
        </is>
      </c>
      <c r="F146" s="21" t="inlineStr">
        <is>
          <t>계좌</t>
        </is>
      </c>
      <c r="G146" s="21" t="n"/>
      <c r="H146" s="25">
        <f>IF(COUNTA(A146,B146,D146)=0,"",IF(NOT(ISNUMBER(A146)),"날짜를 확인하세요",IF(A146&gt;TODAY(),"오늘 이후 날짜예요",IF(ISNA(MATCH(B146,현장번호,0)),"현장 번호를 확인하세요",IF(OR(NOT(ISNUMBER(D146)),N(D146)&lt;=0),"금액을 확인하세요","")))))</f>
        <v/>
      </c>
    </row>
    <row r="147">
      <c r="A147" s="20" t="n">
        <v>45896</v>
      </c>
      <c r="B147" s="26" t="n">
        <v>84</v>
      </c>
      <c r="C147" s="27">
        <f>IF(B147="","",IFERROR(INDEX(현장_고객,MATCH(B147,현장번호,0))&amp;" · "&amp;INDEX(현장_주소,MATCH(B147,현장번호,0)),"없는 번호"))</f>
        <v/>
      </c>
      <c r="D147" s="22" t="n">
        <v>4080000</v>
      </c>
      <c r="E147" s="21" t="inlineStr">
        <is>
          <t>잔금</t>
        </is>
      </c>
      <c r="F147" s="21" t="inlineStr">
        <is>
          <t>카드</t>
        </is>
      </c>
      <c r="G147" s="21" t="n"/>
      <c r="H147" s="25">
        <f>IF(COUNTA(A147,B147,D147)=0,"",IF(NOT(ISNUMBER(A147)),"날짜를 확인하세요",IF(A147&gt;TODAY(),"오늘 이후 날짜예요",IF(ISNA(MATCH(B147,현장번호,0)),"현장 번호를 확인하세요",IF(OR(NOT(ISNUMBER(D147)),N(D147)&lt;=0),"금액을 확인하세요","")))))</f>
        <v/>
      </c>
    </row>
    <row r="148">
      <c r="A148" s="20" t="n">
        <v>45898</v>
      </c>
      <c r="B148" s="26" t="n">
        <v>88</v>
      </c>
      <c r="C148" s="27">
        <f>IF(B148="","",IFERROR(INDEX(현장_고객,MATCH(B148,현장번호,0))&amp;" · "&amp;INDEX(현장_주소,MATCH(B148,현장번호,0)),"없는 번호"))</f>
        <v/>
      </c>
      <c r="D148" s="22" t="n">
        <v>2030000</v>
      </c>
      <c r="E148" s="21" t="inlineStr">
        <is>
          <t>잔금</t>
        </is>
      </c>
      <c r="F148" s="21" t="inlineStr">
        <is>
          <t>계좌</t>
        </is>
      </c>
      <c r="G148" s="21" t="n"/>
      <c r="H148" s="25">
        <f>IF(COUNTA(A148,B148,D148)=0,"",IF(NOT(ISNUMBER(A148)),"날짜를 확인하세요",IF(A148&gt;TODAY(),"오늘 이후 날짜예요",IF(ISNA(MATCH(B148,현장번호,0)),"현장 번호를 확인하세요",IF(OR(NOT(ISNUMBER(D148)),N(D148)&lt;=0),"금액을 확인하세요","")))))</f>
        <v/>
      </c>
    </row>
    <row r="149">
      <c r="A149" s="20" t="n">
        <v>45899</v>
      </c>
      <c r="B149" s="26" t="n">
        <v>80</v>
      </c>
      <c r="C149" s="27">
        <f>IF(B149="","",IFERROR(INDEX(현장_고객,MATCH(B149,현장번호,0))&amp;" · "&amp;INDEX(현장_주소,MATCH(B149,현장번호,0)),"없는 번호"))</f>
        <v/>
      </c>
      <c r="D149" s="22" t="n">
        <v>2370000</v>
      </c>
      <c r="E149" s="21" t="inlineStr">
        <is>
          <t>잔금</t>
        </is>
      </c>
      <c r="F149" s="21" t="inlineStr">
        <is>
          <t>계좌</t>
        </is>
      </c>
      <c r="G149" s="21" t="n"/>
      <c r="H149" s="25">
        <f>IF(COUNTA(A149,B149,D149)=0,"",IF(NOT(ISNUMBER(A149)),"날짜를 확인하세요",IF(A149&gt;TODAY(),"오늘 이후 날짜예요",IF(ISNA(MATCH(B149,현장번호,0)),"현장 번호를 확인하세요",IF(OR(NOT(ISNUMBER(D149)),N(D149)&lt;=0),"금액을 확인하세요","")))))</f>
        <v/>
      </c>
    </row>
    <row r="150">
      <c r="A150" s="20" t="n">
        <v>45899</v>
      </c>
      <c r="B150" s="26" t="n">
        <v>82</v>
      </c>
      <c r="C150" s="27">
        <f>IF(B150="","",IFERROR(INDEX(현장_고객,MATCH(B150,현장번호,0))&amp;" · "&amp;INDEX(현장_주소,MATCH(B150,현장번호,0)),"없는 번호"))</f>
        <v/>
      </c>
      <c r="D150" s="22" t="n">
        <v>6270000</v>
      </c>
      <c r="E150" s="21" t="inlineStr">
        <is>
          <t>잔금</t>
        </is>
      </c>
      <c r="F150" s="21" t="inlineStr">
        <is>
          <t>계좌</t>
        </is>
      </c>
      <c r="G150" s="21" t="n"/>
      <c r="H150" s="25">
        <f>IF(COUNTA(A150,B150,D150)=0,"",IF(NOT(ISNUMBER(A150)),"날짜를 확인하세요",IF(A150&gt;TODAY(),"오늘 이후 날짜예요",IF(ISNA(MATCH(B150,현장번호,0)),"현장 번호를 확인하세요",IF(OR(NOT(ISNUMBER(D150)),N(D150)&lt;=0),"금액을 확인하세요","")))))</f>
        <v/>
      </c>
    </row>
    <row r="151">
      <c r="A151" s="20" t="n">
        <v>45902</v>
      </c>
      <c r="B151" s="26" t="n">
        <v>86</v>
      </c>
      <c r="C151" s="27">
        <f>IF(B151="","",IFERROR(INDEX(현장_고객,MATCH(B151,현장번호,0))&amp;" · "&amp;INDEX(현장_주소,MATCH(B151,현장번호,0)),"없는 번호"))</f>
        <v/>
      </c>
      <c r="D151" s="22" t="n">
        <v>3650000</v>
      </c>
      <c r="E151" s="21" t="inlineStr">
        <is>
          <t>중도금</t>
        </is>
      </c>
      <c r="F151" s="21" t="inlineStr">
        <is>
          <t>계좌</t>
        </is>
      </c>
      <c r="G151" s="21" t="n"/>
      <c r="H151" s="25">
        <f>IF(COUNTA(A151,B151,D151)=0,"",IF(NOT(ISNUMBER(A151)),"날짜를 확인하세요",IF(A151&gt;TODAY(),"오늘 이후 날짜예요",IF(ISNA(MATCH(B151,현장번호,0)),"현장 번호를 확인하세요",IF(OR(NOT(ISNUMBER(D151)),N(D151)&lt;=0),"금액을 확인하세요","")))))</f>
        <v/>
      </c>
    </row>
    <row r="152">
      <c r="A152" s="20" t="n">
        <v>45905</v>
      </c>
      <c r="B152" s="26" t="n">
        <v>100</v>
      </c>
      <c r="C152" s="27">
        <f>IF(B152="","",IFERROR(INDEX(현장_고객,MATCH(B152,현장번호,0))&amp;" · "&amp;INDEX(현장_주소,MATCH(B152,현장번호,0)),"없는 번호"))</f>
        <v/>
      </c>
      <c r="D152" s="22" t="n">
        <v>880000</v>
      </c>
      <c r="E152" s="21" t="inlineStr">
        <is>
          <t>계약금</t>
        </is>
      </c>
      <c r="F152" s="21" t="inlineStr">
        <is>
          <t>계좌</t>
        </is>
      </c>
      <c r="G152" s="21" t="n"/>
      <c r="H152" s="25">
        <f>IF(COUNTA(A152,B152,D152)=0,"",IF(NOT(ISNUMBER(A152)),"날짜를 확인하세요",IF(A152&gt;TODAY(),"오늘 이후 날짜예요",IF(ISNA(MATCH(B152,현장번호,0)),"현장 번호를 확인하세요",IF(OR(NOT(ISNUMBER(D152)),N(D152)&lt;=0),"금액을 확인하세요","")))))</f>
        <v/>
      </c>
    </row>
    <row r="153">
      <c r="A153" s="20" t="n">
        <v>45906</v>
      </c>
      <c r="B153" s="26" t="n">
        <v>77</v>
      </c>
      <c r="C153" s="27">
        <f>IF(B153="","",IFERROR(INDEX(현장_고객,MATCH(B153,현장번호,0))&amp;" · "&amp;INDEX(현장_주소,MATCH(B153,현장번호,0)),"없는 번호"))</f>
        <v/>
      </c>
      <c r="D153" s="22" t="n">
        <v>13600000</v>
      </c>
      <c r="E153" s="21" t="inlineStr">
        <is>
          <t>중도금</t>
        </is>
      </c>
      <c r="F153" s="21" t="inlineStr">
        <is>
          <t>계좌</t>
        </is>
      </c>
      <c r="G153" s="21" t="n"/>
      <c r="H153" s="25">
        <f>IF(COUNTA(A153,B153,D153)=0,"",IF(NOT(ISNUMBER(A153)),"날짜를 확인하세요",IF(A153&gt;TODAY(),"오늘 이후 날짜예요",IF(ISNA(MATCH(B153,현장번호,0)),"현장 번호를 확인하세요",IF(OR(NOT(ISNUMBER(D153)),N(D153)&lt;=0),"금액을 확인하세요","")))))</f>
        <v/>
      </c>
    </row>
    <row r="154">
      <c r="A154" s="20" t="n">
        <v>45906</v>
      </c>
      <c r="B154" s="26" t="n">
        <v>86</v>
      </c>
      <c r="C154" s="27">
        <f>IF(B154="","",IFERROR(INDEX(현장_고객,MATCH(B154,현장번호,0))&amp;" · "&amp;INDEX(현장_주소,MATCH(B154,현장번호,0)),"없는 번호"))</f>
        <v/>
      </c>
      <c r="D154" s="22" t="n">
        <v>3650000</v>
      </c>
      <c r="E154" s="21" t="inlineStr">
        <is>
          <t>잔금</t>
        </is>
      </c>
      <c r="F154" s="21" t="inlineStr">
        <is>
          <t>카드</t>
        </is>
      </c>
      <c r="G154" s="21" t="n"/>
      <c r="H154" s="25">
        <f>IF(COUNTA(A154,B154,D154)=0,"",IF(NOT(ISNUMBER(A154)),"날짜를 확인하세요",IF(A154&gt;TODAY(),"오늘 이후 날짜예요",IF(ISNA(MATCH(B154,현장번호,0)),"현장 번호를 확인하세요",IF(OR(NOT(ISNUMBER(D154)),N(D154)&lt;=0),"금액을 확인하세요","")))))</f>
        <v/>
      </c>
    </row>
    <row r="155">
      <c r="A155" s="20" t="n">
        <v>45907</v>
      </c>
      <c r="B155" s="26" t="n">
        <v>94</v>
      </c>
      <c r="C155" s="27">
        <f>IF(B155="","",IFERROR(INDEX(현장_고객,MATCH(B155,현장번호,0))&amp;" · "&amp;INDEX(현장_주소,MATCH(B155,현장번호,0)),"없는 번호"))</f>
        <v/>
      </c>
      <c r="D155" s="22" t="n">
        <v>660000</v>
      </c>
      <c r="E155" s="21" t="inlineStr">
        <is>
          <t>계약금</t>
        </is>
      </c>
      <c r="F155" s="21" t="inlineStr">
        <is>
          <t>계좌</t>
        </is>
      </c>
      <c r="G155" s="21" t="n"/>
      <c r="H155" s="25">
        <f>IF(COUNTA(A155,B155,D155)=0,"",IF(NOT(ISNUMBER(A155)),"날짜를 확인하세요",IF(A155&gt;TODAY(),"오늘 이후 날짜예요",IF(ISNA(MATCH(B155,현장번호,0)),"현장 번호를 확인하세요",IF(OR(NOT(ISNUMBER(D155)),N(D155)&lt;=0),"금액을 확인하세요","")))))</f>
        <v/>
      </c>
    </row>
    <row r="156">
      <c r="A156" s="20" t="n">
        <v>45910</v>
      </c>
      <c r="B156" s="26" t="n">
        <v>91</v>
      </c>
      <c r="C156" s="27">
        <f>IF(B156="","",IFERROR(INDEX(현장_고객,MATCH(B156,현장번호,0))&amp;" · "&amp;INDEX(현장_주소,MATCH(B156,현장번호,0)),"없는 번호"))</f>
        <v/>
      </c>
      <c r="D156" s="22" t="n">
        <v>10980000</v>
      </c>
      <c r="E156" s="21" t="inlineStr">
        <is>
          <t>계약금</t>
        </is>
      </c>
      <c r="F156" s="21" t="inlineStr">
        <is>
          <t>계좌</t>
        </is>
      </c>
      <c r="G156" s="21" t="n"/>
      <c r="H156" s="25">
        <f>IF(COUNTA(A156,B156,D156)=0,"",IF(NOT(ISNUMBER(A156)),"날짜를 확인하세요",IF(A156&gt;TODAY(),"오늘 이후 날짜예요",IF(ISNA(MATCH(B156,현장번호,0)),"현장 번호를 확인하세요",IF(OR(NOT(ISNUMBER(D156)),N(D156)&lt;=0),"금액을 확인하세요","")))))</f>
        <v/>
      </c>
    </row>
    <row r="157">
      <c r="A157" s="20" t="n">
        <v>45911</v>
      </c>
      <c r="B157" s="26" t="n">
        <v>90</v>
      </c>
      <c r="C157" s="27">
        <f>IF(B157="","",IFERROR(INDEX(현장_고객,MATCH(B157,현장번호,0))&amp;" · "&amp;INDEX(현장_주소,MATCH(B157,현장번호,0)),"없는 번호"))</f>
        <v/>
      </c>
      <c r="D157" s="22" t="n">
        <v>1550000</v>
      </c>
      <c r="E157" s="21" t="inlineStr">
        <is>
          <t>계약금</t>
        </is>
      </c>
      <c r="F157" s="21" t="inlineStr">
        <is>
          <t>계좌</t>
        </is>
      </c>
      <c r="G157" s="21" t="n"/>
      <c r="H157" s="25">
        <f>IF(COUNTA(A157,B157,D157)=0,"",IF(NOT(ISNUMBER(A157)),"날짜를 확인하세요",IF(A157&gt;TODAY(),"오늘 이후 날짜예요",IF(ISNA(MATCH(B157,현장번호,0)),"현장 번호를 확인하세요",IF(OR(NOT(ISNUMBER(D157)),N(D157)&lt;=0),"금액을 확인하세요","")))))</f>
        <v/>
      </c>
    </row>
    <row r="158">
      <c r="A158" s="20" t="n">
        <v>45915</v>
      </c>
      <c r="B158" s="26" t="n">
        <v>102</v>
      </c>
      <c r="C158" s="27">
        <f>IF(B158="","",IFERROR(INDEX(현장_고객,MATCH(B158,현장번호,0))&amp;" · "&amp;INDEX(현장_주소,MATCH(B158,현장번호,0)),"없는 번호"))</f>
        <v/>
      </c>
      <c r="D158" s="22" t="n">
        <v>860000</v>
      </c>
      <c r="E158" s="21" t="inlineStr">
        <is>
          <t>계약금</t>
        </is>
      </c>
      <c r="F158" s="21" t="inlineStr">
        <is>
          <t>계좌</t>
        </is>
      </c>
      <c r="G158" s="21" t="n"/>
      <c r="H158" s="25">
        <f>IF(COUNTA(A158,B158,D158)=0,"",IF(NOT(ISNUMBER(A158)),"날짜를 확인하세요",IF(A158&gt;TODAY(),"오늘 이후 날짜예요",IF(ISNA(MATCH(B158,현장번호,0)),"현장 번호를 확인하세요",IF(OR(NOT(ISNUMBER(D158)),N(D158)&lt;=0),"금액을 확인하세요","")))))</f>
        <v/>
      </c>
    </row>
    <row r="159">
      <c r="A159" s="20" t="n">
        <v>45916</v>
      </c>
      <c r="B159" s="26" t="n">
        <v>85</v>
      </c>
      <c r="C159" s="27">
        <f>IF(B159="","",IFERROR(INDEX(현장_고객,MATCH(B159,현장번호,0))&amp;" · "&amp;INDEX(현장_주소,MATCH(B159,현장번호,0)),"없는 번호"))</f>
        <v/>
      </c>
      <c r="D159" s="22" t="n">
        <v>19750000</v>
      </c>
      <c r="E159" s="21" t="inlineStr">
        <is>
          <t>중도금</t>
        </is>
      </c>
      <c r="F159" s="21" t="inlineStr">
        <is>
          <t>계좌</t>
        </is>
      </c>
      <c r="G159" s="21" t="n"/>
      <c r="H159" s="25">
        <f>IF(COUNTA(A159,B159,D159)=0,"",IF(NOT(ISNUMBER(A159)),"날짜를 확인하세요",IF(A159&gt;TODAY(),"오늘 이후 날짜예요",IF(ISNA(MATCH(B159,현장번호,0)),"현장 번호를 확인하세요",IF(OR(NOT(ISNUMBER(D159)),N(D159)&lt;=0),"금액을 확인하세요","")))))</f>
        <v/>
      </c>
    </row>
    <row r="160">
      <c r="A160" s="20" t="n">
        <v>45918</v>
      </c>
      <c r="B160" s="26" t="n">
        <v>100</v>
      </c>
      <c r="C160" s="27">
        <f>IF(B160="","",IFERROR(INDEX(현장_고객,MATCH(B160,현장번호,0))&amp;" · "&amp;INDEX(현장_주소,MATCH(B160,현장번호,0)),"없는 번호"))</f>
        <v/>
      </c>
      <c r="D160" s="22" t="n">
        <v>2040000</v>
      </c>
      <c r="E160" s="21" t="inlineStr">
        <is>
          <t>잔금</t>
        </is>
      </c>
      <c r="F160" s="21" t="inlineStr">
        <is>
          <t>계좌</t>
        </is>
      </c>
      <c r="G160" s="21" t="n"/>
      <c r="H160" s="25">
        <f>IF(COUNTA(A160,B160,D160)=0,"",IF(NOT(ISNUMBER(A160)),"날짜를 확인하세요",IF(A160&gt;TODAY(),"오늘 이후 날짜예요",IF(ISNA(MATCH(B160,현장번호,0)),"현장 번호를 확인하세요",IF(OR(NOT(ISNUMBER(D160)),N(D160)&lt;=0),"금액을 확인하세요","")))))</f>
        <v/>
      </c>
    </row>
    <row r="161">
      <c r="A161" s="20" t="n">
        <v>45921</v>
      </c>
      <c r="B161" s="26" t="n">
        <v>95</v>
      </c>
      <c r="C161" s="27">
        <f>IF(B161="","",IFERROR(INDEX(현장_고객,MATCH(B161,현장번호,0))&amp;" · "&amp;INDEX(현장_주소,MATCH(B161,현장번호,0)),"없는 번호"))</f>
        <v/>
      </c>
      <c r="D161" s="22" t="n">
        <v>2790000</v>
      </c>
      <c r="E161" s="21" t="inlineStr">
        <is>
          <t>계약금</t>
        </is>
      </c>
      <c r="F161" s="21" t="inlineStr">
        <is>
          <t>계좌</t>
        </is>
      </c>
      <c r="G161" s="21" t="n"/>
      <c r="H161" s="25">
        <f>IF(COUNTA(A161,B161,D161)=0,"",IF(NOT(ISNUMBER(A161)),"날짜를 확인하세요",IF(A161&gt;TODAY(),"오늘 이후 날짜예요",IF(ISNA(MATCH(B161,현장번호,0)),"현장 번호를 확인하세요",IF(OR(NOT(ISNUMBER(D161)),N(D161)&lt;=0),"금액을 확인하세요","")))))</f>
        <v/>
      </c>
    </row>
    <row r="162">
      <c r="A162" s="20" t="n">
        <v>45922</v>
      </c>
      <c r="B162" s="26" t="n">
        <v>96</v>
      </c>
      <c r="C162" s="27">
        <f>IF(B162="","",IFERROR(INDEX(현장_고객,MATCH(B162,현장번호,0))&amp;" · "&amp;INDEX(현장_주소,MATCH(B162,현장번호,0)),"없는 번호"))</f>
        <v/>
      </c>
      <c r="D162" s="22" t="n">
        <v>1240000</v>
      </c>
      <c r="E162" s="21" t="inlineStr">
        <is>
          <t>계약금</t>
        </is>
      </c>
      <c r="F162" s="21" t="inlineStr">
        <is>
          <t>계좌</t>
        </is>
      </c>
      <c r="G162" s="21" t="n"/>
      <c r="H162" s="25">
        <f>IF(COUNTA(A162,B162,D162)=0,"",IF(NOT(ISNUMBER(A162)),"날짜를 확인하세요",IF(A162&gt;TODAY(),"오늘 이후 날짜예요",IF(ISNA(MATCH(B162,현장번호,0)),"현장 번호를 확인하세요",IF(OR(NOT(ISNUMBER(D162)),N(D162)&lt;=0),"금액을 확인하세요","")))))</f>
        <v/>
      </c>
    </row>
    <row r="163">
      <c r="A163" s="20" t="n">
        <v>45924</v>
      </c>
      <c r="B163" s="26" t="n">
        <v>98</v>
      </c>
      <c r="C163" s="27">
        <f>IF(B163="","",IFERROR(INDEX(현장_고객,MATCH(B163,현장번호,0))&amp;" · "&amp;INDEX(현장_주소,MATCH(B163,현장번호,0)),"없는 번호"))</f>
        <v/>
      </c>
      <c r="D163" s="22" t="n">
        <v>1500000</v>
      </c>
      <c r="E163" s="21" t="inlineStr">
        <is>
          <t>계약금</t>
        </is>
      </c>
      <c r="F163" s="21" t="inlineStr">
        <is>
          <t>계좌</t>
        </is>
      </c>
      <c r="G163" s="21" t="n"/>
      <c r="H163" s="25">
        <f>IF(COUNTA(A163,B163,D163)=0,"",IF(NOT(ISNUMBER(A163)),"날짜를 확인하세요",IF(A163&gt;TODAY(),"오늘 이후 날짜예요",IF(ISNA(MATCH(B163,현장번호,0)),"현장 번호를 확인하세요",IF(OR(NOT(ISNUMBER(D163)),N(D163)&lt;=0),"금액을 확인하세요","")))))</f>
        <v/>
      </c>
    </row>
    <row r="164">
      <c r="A164" s="20" t="n">
        <v>45924</v>
      </c>
      <c r="B164" s="26" t="n">
        <v>108</v>
      </c>
      <c r="C164" s="27">
        <f>IF(B164="","",IFERROR(INDEX(현장_고객,MATCH(B164,현장번호,0))&amp;" · "&amp;INDEX(현장_주소,MATCH(B164,현장번호,0)),"없는 번호"))</f>
        <v/>
      </c>
      <c r="D164" s="22" t="n">
        <v>8770000</v>
      </c>
      <c r="E164" s="21" t="inlineStr">
        <is>
          <t>계약금</t>
        </is>
      </c>
      <c r="F164" s="21" t="inlineStr">
        <is>
          <t>계좌</t>
        </is>
      </c>
      <c r="G164" s="21" t="n"/>
      <c r="H164" s="25">
        <f>IF(COUNTA(A164,B164,D164)=0,"",IF(NOT(ISNUMBER(A164)),"날짜를 확인하세요",IF(A164&gt;TODAY(),"오늘 이후 날짜예요",IF(ISNA(MATCH(B164,현장번호,0)),"현장 번호를 확인하세요",IF(OR(NOT(ISNUMBER(D164)),N(D164)&lt;=0),"금액을 확인하세요","")))))</f>
        <v/>
      </c>
    </row>
    <row r="165">
      <c r="A165" s="20" t="n">
        <v>45926</v>
      </c>
      <c r="B165" s="26" t="n">
        <v>102</v>
      </c>
      <c r="C165" s="27">
        <f>IF(B165="","",IFERROR(INDEX(현장_고객,MATCH(B165,현장번호,0))&amp;" · "&amp;INDEX(현장_주소,MATCH(B165,현장번호,0)),"없는 번호"))</f>
        <v/>
      </c>
      <c r="D165" s="22" t="n">
        <v>180000</v>
      </c>
      <c r="E165" s="21" t="inlineStr">
        <is>
          <t>추가 공사</t>
        </is>
      </c>
      <c r="F165" s="21" t="inlineStr">
        <is>
          <t>현금</t>
        </is>
      </c>
      <c r="G165" s="21" t="inlineStr">
        <is>
          <t>방문 손잡이 교체</t>
        </is>
      </c>
      <c r="H165" s="25">
        <f>IF(COUNTA(A165,B165,D165)=0,"",IF(NOT(ISNUMBER(A165)),"날짜를 확인하세요",IF(A165&gt;TODAY(),"오늘 이후 날짜예요",IF(ISNA(MATCH(B165,현장번호,0)),"현장 번호를 확인하세요",IF(OR(NOT(ISNUMBER(D165)),N(D165)&lt;=0),"금액을 확인하세요","")))))</f>
        <v/>
      </c>
    </row>
    <row r="166">
      <c r="A166" s="20" t="n">
        <v>45927</v>
      </c>
      <c r="B166" s="26" t="n">
        <v>77</v>
      </c>
      <c r="C166" s="27">
        <f>IF(B166="","",IFERROR(INDEX(현장_고객,MATCH(B166,현장번호,0))&amp;" · "&amp;INDEX(현장_주소,MATCH(B166,현장번호,0)),"없는 번호"))</f>
        <v/>
      </c>
      <c r="D166" s="22" t="n">
        <v>13590000</v>
      </c>
      <c r="E166" s="21" t="inlineStr">
        <is>
          <t>잔금</t>
        </is>
      </c>
      <c r="F166" s="21" t="inlineStr">
        <is>
          <t>카드</t>
        </is>
      </c>
      <c r="G166" s="21" t="n"/>
      <c r="H166" s="25">
        <f>IF(COUNTA(A166,B166,D166)=0,"",IF(NOT(ISNUMBER(A166)),"날짜를 확인하세요",IF(A166&gt;TODAY(),"오늘 이후 날짜예요",IF(ISNA(MATCH(B166,현장번호,0)),"현장 번호를 확인하세요",IF(OR(NOT(ISNUMBER(D166)),N(D166)&lt;=0),"금액을 확인하세요","")))))</f>
        <v/>
      </c>
    </row>
    <row r="167">
      <c r="A167" s="20" t="n">
        <v>45928</v>
      </c>
      <c r="B167" s="26" t="n">
        <v>102</v>
      </c>
      <c r="C167" s="27">
        <f>IF(B167="","",IFERROR(INDEX(현장_고객,MATCH(B167,현장번호,0))&amp;" · "&amp;INDEX(현장_주소,MATCH(B167,현장번호,0)),"없는 번호"))</f>
        <v/>
      </c>
      <c r="D167" s="22" t="n">
        <v>7780000</v>
      </c>
      <c r="E167" s="21" t="inlineStr">
        <is>
          <t>잔금</t>
        </is>
      </c>
      <c r="F167" s="21" t="inlineStr">
        <is>
          <t>계좌</t>
        </is>
      </c>
      <c r="G167" s="21" t="n"/>
      <c r="H167" s="25">
        <f>IF(COUNTA(A167,B167,D167)=0,"",IF(NOT(ISNUMBER(A167)),"날짜를 확인하세요",IF(A167&gt;TODAY(),"오늘 이후 날짜예요",IF(ISNA(MATCH(B167,현장번호,0)),"현장 번호를 확인하세요",IF(OR(NOT(ISNUMBER(D167)),N(D167)&lt;=0),"금액을 확인하세요","")))))</f>
        <v/>
      </c>
    </row>
    <row r="168">
      <c r="A168" s="20" t="n">
        <v>45929</v>
      </c>
      <c r="B168" s="26" t="n">
        <v>90</v>
      </c>
      <c r="C168" s="27">
        <f>IF(B168="","",IFERROR(INDEX(현장_고객,MATCH(B168,현장번호,0))&amp;" · "&amp;INDEX(현장_주소,MATCH(B168,현장번호,0)),"없는 번호"))</f>
        <v/>
      </c>
      <c r="D168" s="22" t="n">
        <v>3630000</v>
      </c>
      <c r="E168" s="21" t="inlineStr">
        <is>
          <t>잔금</t>
        </is>
      </c>
      <c r="F168" s="21" t="inlineStr">
        <is>
          <t>계좌</t>
        </is>
      </c>
      <c r="G168" s="21" t="n"/>
      <c r="H168" s="25">
        <f>IF(COUNTA(A168,B168,D168)=0,"",IF(NOT(ISNUMBER(A168)),"날짜를 확인하세요",IF(A168&gt;TODAY(),"오늘 이후 날짜예요",IF(ISNA(MATCH(B168,현장번호,0)),"현장 번호를 확인하세요",IF(OR(NOT(ISNUMBER(D168)),N(D168)&lt;=0),"금액을 확인하세요","")))))</f>
        <v/>
      </c>
    </row>
    <row r="169">
      <c r="A169" s="20" t="n">
        <v>45930</v>
      </c>
      <c r="B169" s="26" t="n">
        <v>95</v>
      </c>
      <c r="C169" s="27">
        <f>IF(B169="","",IFERROR(INDEX(현장_고객,MATCH(B169,현장번호,0))&amp;" · "&amp;INDEX(현장_주소,MATCH(B169,현장번호,0)),"없는 번호"))</f>
        <v/>
      </c>
      <c r="D169" s="22" t="n">
        <v>3260000</v>
      </c>
      <c r="E169" s="21" t="inlineStr">
        <is>
          <t>중도금</t>
        </is>
      </c>
      <c r="F169" s="21" t="inlineStr">
        <is>
          <t>계좌</t>
        </is>
      </c>
      <c r="G169" s="21" t="n"/>
      <c r="H169" s="25">
        <f>IF(COUNTA(A169,B169,D169)=0,"",IF(NOT(ISNUMBER(A169)),"날짜를 확인하세요",IF(A169&gt;TODAY(),"오늘 이후 날짜예요",IF(ISNA(MATCH(B169,현장번호,0)),"현장 번호를 확인하세요",IF(OR(NOT(ISNUMBER(D169)),N(D169)&lt;=0),"금액을 확인하세요","")))))</f>
        <v/>
      </c>
    </row>
    <row r="170">
      <c r="A170" s="20" t="n">
        <v>45930</v>
      </c>
      <c r="B170" s="26" t="n">
        <v>103</v>
      </c>
      <c r="C170" s="27">
        <f>IF(B170="","",IFERROR(INDEX(현장_고객,MATCH(B170,현장번호,0))&amp;" · "&amp;INDEX(현장_주소,MATCH(B170,현장번호,0)),"없는 번호"))</f>
        <v/>
      </c>
      <c r="D170" s="22" t="n">
        <v>80000</v>
      </c>
      <c r="E170" s="21" t="inlineStr">
        <is>
          <t>계약금</t>
        </is>
      </c>
      <c r="F170" s="21" t="inlineStr">
        <is>
          <t>계좌</t>
        </is>
      </c>
      <c r="G170" s="21" t="n"/>
      <c r="H170" s="25">
        <f>IF(COUNTA(A170,B170,D170)=0,"",IF(NOT(ISNUMBER(A170)),"날짜를 확인하세요",IF(A170&gt;TODAY(),"오늘 이후 날짜예요",IF(ISNA(MATCH(B170,현장번호,0)),"현장 번호를 확인하세요",IF(OR(NOT(ISNUMBER(D170)),N(D170)&lt;=0),"금액을 확인하세요","")))))</f>
        <v/>
      </c>
    </row>
    <row r="171">
      <c r="A171" s="20" t="n">
        <v>45931</v>
      </c>
      <c r="B171" s="26" t="n">
        <v>94</v>
      </c>
      <c r="C171" s="27">
        <f>IF(B171="","",IFERROR(INDEX(현장_고객,MATCH(B171,현장번호,0))&amp;" · "&amp;INDEX(현장_주소,MATCH(B171,현장번호,0)),"없는 번호"))</f>
        <v/>
      </c>
      <c r="D171" s="22" t="n">
        <v>2620000</v>
      </c>
      <c r="E171" s="21" t="inlineStr">
        <is>
          <t>잔금</t>
        </is>
      </c>
      <c r="F171" s="21" t="inlineStr">
        <is>
          <t>카드</t>
        </is>
      </c>
      <c r="G171" s="21" t="n"/>
      <c r="H171" s="25">
        <f>IF(COUNTA(A171,B171,D171)=0,"",IF(NOT(ISNUMBER(A171)),"날짜를 확인하세요",IF(A171&gt;TODAY(),"오늘 이후 날짜예요",IF(ISNA(MATCH(B171,현장번호,0)),"현장 번호를 확인하세요",IF(OR(NOT(ISNUMBER(D171)),N(D171)&lt;=0),"금액을 확인하세요","")))))</f>
        <v/>
      </c>
    </row>
    <row r="172">
      <c r="A172" s="20" t="n">
        <v>45931</v>
      </c>
      <c r="B172" s="26" t="n">
        <v>106</v>
      </c>
      <c r="C172" s="27">
        <f>IF(B172="","",IFERROR(INDEX(현장_고객,MATCH(B172,현장번호,0))&amp;" · "&amp;INDEX(현장_주소,MATCH(B172,현장번호,0)),"없는 번호"))</f>
        <v/>
      </c>
      <c r="D172" s="22" t="n">
        <v>1780000</v>
      </c>
      <c r="E172" s="21" t="inlineStr">
        <is>
          <t>계약금</t>
        </is>
      </c>
      <c r="F172" s="21" t="inlineStr">
        <is>
          <t>계좌</t>
        </is>
      </c>
      <c r="G172" s="21" t="n"/>
      <c r="H172" s="25">
        <f>IF(COUNTA(A172,B172,D172)=0,"",IF(NOT(ISNUMBER(A172)),"날짜를 확인하세요",IF(A172&gt;TODAY(),"오늘 이후 날짜예요",IF(ISNA(MATCH(B172,현장번호,0)),"현장 번호를 확인하세요",IF(OR(NOT(ISNUMBER(D172)),N(D172)&lt;=0),"금액을 확인하세요","")))))</f>
        <v/>
      </c>
    </row>
    <row r="173">
      <c r="A173" s="20" t="n">
        <v>45932</v>
      </c>
      <c r="B173" s="26" t="n">
        <v>96</v>
      </c>
      <c r="C173" s="27">
        <f>IF(B173="","",IFERROR(INDEX(현장_고객,MATCH(B173,현장번호,0))&amp;" · "&amp;INDEX(현장_주소,MATCH(B173,현장번호,0)),"없는 번호"))</f>
        <v/>
      </c>
      <c r="D173" s="22" t="n">
        <v>2890000</v>
      </c>
      <c r="E173" s="21" t="inlineStr">
        <is>
          <t>잔금</t>
        </is>
      </c>
      <c r="F173" s="21" t="inlineStr">
        <is>
          <t>카드</t>
        </is>
      </c>
      <c r="G173" s="21" t="n"/>
      <c r="H173" s="25">
        <f>IF(COUNTA(A173,B173,D173)=0,"",IF(NOT(ISNUMBER(A173)),"날짜를 확인하세요",IF(A173&gt;TODAY(),"오늘 이후 날짜예요",IF(ISNA(MATCH(B173,현장번호,0)),"현장 번호를 확인하세요",IF(OR(NOT(ISNUMBER(D173)),N(D173)&lt;=0),"금액을 확인하세요","")))))</f>
        <v/>
      </c>
    </row>
    <row r="174">
      <c r="A174" s="20" t="n">
        <v>45932</v>
      </c>
      <c r="B174" s="26" t="n">
        <v>98</v>
      </c>
      <c r="C174" s="27">
        <f>IF(B174="","",IFERROR(INDEX(현장_고객,MATCH(B174,현장번호,0))&amp;" · "&amp;INDEX(현장_주소,MATCH(B174,현장번호,0)),"없는 번호"))</f>
        <v/>
      </c>
      <c r="D174" s="22" t="n">
        <v>1740000</v>
      </c>
      <c r="E174" s="21" t="inlineStr">
        <is>
          <t>중도금</t>
        </is>
      </c>
      <c r="F174" s="21" t="inlineStr">
        <is>
          <t>계좌</t>
        </is>
      </c>
      <c r="G174" s="21" t="n"/>
      <c r="H174" s="25">
        <f>IF(COUNTA(A174,B174,D174)=0,"",IF(NOT(ISNUMBER(A174)),"날짜를 확인하세요",IF(A174&gt;TODAY(),"오늘 이후 날짜예요",IF(ISNA(MATCH(B174,현장번호,0)),"현장 번호를 확인하세요",IF(OR(NOT(ISNUMBER(D174)),N(D174)&lt;=0),"금액을 확인하세요","")))))</f>
        <v/>
      </c>
    </row>
    <row r="175">
      <c r="A175" s="20" t="n">
        <v>45934</v>
      </c>
      <c r="B175" s="26" t="n">
        <v>110</v>
      </c>
      <c r="C175" s="27">
        <f>IF(B175="","",IFERROR(INDEX(현장_고객,MATCH(B175,현장번호,0))&amp;" · "&amp;INDEX(현장_주소,MATCH(B175,현장번호,0)),"없는 번호"))</f>
        <v/>
      </c>
      <c r="D175" s="22" t="n">
        <v>1620000</v>
      </c>
      <c r="E175" s="21" t="inlineStr">
        <is>
          <t>계약금</t>
        </is>
      </c>
      <c r="F175" s="21" t="inlineStr">
        <is>
          <t>계좌</t>
        </is>
      </c>
      <c r="G175" s="21" t="n"/>
      <c r="H175" s="25">
        <f>IF(COUNTA(A175,B175,D175)=0,"",IF(NOT(ISNUMBER(A175)),"날짜를 확인하세요",IF(A175&gt;TODAY(),"오늘 이후 날짜예요",IF(ISNA(MATCH(B175,현장번호,0)),"현장 번호를 확인하세요",IF(OR(NOT(ISNUMBER(D175)),N(D175)&lt;=0),"금액을 확인하세요","")))))</f>
        <v/>
      </c>
    </row>
    <row r="176">
      <c r="A176" s="20" t="n">
        <v>45935</v>
      </c>
      <c r="B176" s="26" t="n">
        <v>91</v>
      </c>
      <c r="C176" s="27">
        <f>IF(B176="","",IFERROR(INDEX(현장_고객,MATCH(B176,현장번호,0))&amp;" · "&amp;INDEX(현장_주소,MATCH(B176,현장번호,0)),"없는 번호"))</f>
        <v/>
      </c>
      <c r="D176" s="22" t="n">
        <v>21960000</v>
      </c>
      <c r="E176" s="21" t="inlineStr">
        <is>
          <t>중도금</t>
        </is>
      </c>
      <c r="F176" s="21" t="inlineStr">
        <is>
          <t>계좌</t>
        </is>
      </c>
      <c r="G176" s="21" t="n"/>
      <c r="H176" s="25">
        <f>IF(COUNTA(A176,B176,D176)=0,"",IF(NOT(ISNUMBER(A176)),"날짜를 확인하세요",IF(A176&gt;TODAY(),"오늘 이후 날짜예요",IF(ISNA(MATCH(B176,현장번호,0)),"현장 번호를 확인하세요",IF(OR(NOT(ISNUMBER(D176)),N(D176)&lt;=0),"금액을 확인하세요","")))))</f>
        <v/>
      </c>
    </row>
    <row r="177">
      <c r="A177" s="20" t="n">
        <v>45936</v>
      </c>
      <c r="B177" s="26" t="n">
        <v>95</v>
      </c>
      <c r="C177" s="27">
        <f>IF(B177="","",IFERROR(INDEX(현장_고객,MATCH(B177,현장번호,0))&amp;" · "&amp;INDEX(현장_주소,MATCH(B177,현장번호,0)),"없는 번호"))</f>
        <v/>
      </c>
      <c r="D177" s="22" t="n">
        <v>3250000</v>
      </c>
      <c r="E177" s="21" t="inlineStr">
        <is>
          <t>잔금</t>
        </is>
      </c>
      <c r="F177" s="21" t="inlineStr">
        <is>
          <t>계좌</t>
        </is>
      </c>
      <c r="G177" s="21" t="n"/>
      <c r="H177" s="25">
        <f>IF(COUNTA(A177,B177,D177)=0,"",IF(NOT(ISNUMBER(A177)),"날짜를 확인하세요",IF(A177&gt;TODAY(),"오늘 이후 날짜예요",IF(ISNA(MATCH(B177,현장번호,0)),"현장 번호를 확인하세요",IF(OR(NOT(ISNUMBER(D177)),N(D177)&lt;=0),"금액을 확인하세요","")))))</f>
        <v/>
      </c>
    </row>
    <row r="178">
      <c r="A178" s="20" t="n">
        <v>45938</v>
      </c>
      <c r="B178" s="26" t="n">
        <v>85</v>
      </c>
      <c r="C178" s="27">
        <f>IF(B178="","",IFERROR(INDEX(현장_고객,MATCH(B178,현장번호,0))&amp;" · "&amp;INDEX(현장_주소,MATCH(B178,현장번호,0)),"없는 번호"))</f>
        <v/>
      </c>
      <c r="D178" s="22" t="n">
        <v>19750000</v>
      </c>
      <c r="E178" s="21" t="inlineStr">
        <is>
          <t>잔금</t>
        </is>
      </c>
      <c r="F178" s="21" t="inlineStr">
        <is>
          <t>계좌</t>
        </is>
      </c>
      <c r="G178" s="21" t="n"/>
      <c r="H178" s="25">
        <f>IF(COUNTA(A178,B178,D178)=0,"",IF(NOT(ISNUMBER(A178)),"날짜를 확인하세요",IF(A178&gt;TODAY(),"오늘 이후 날짜예요",IF(ISNA(MATCH(B178,현장번호,0)),"현장 번호를 확인하세요",IF(OR(NOT(ISNUMBER(D178)),N(D178)&lt;=0),"금액을 확인하세요","")))))</f>
        <v/>
      </c>
    </row>
    <row r="179">
      <c r="A179" s="20" t="n">
        <v>45938</v>
      </c>
      <c r="B179" s="26" t="n">
        <v>98</v>
      </c>
      <c r="C179" s="27">
        <f>IF(B179="","",IFERROR(INDEX(현장_고객,MATCH(B179,현장번호,0))&amp;" · "&amp;INDEX(현장_주소,MATCH(B179,현장번호,0)),"없는 번호"))</f>
        <v/>
      </c>
      <c r="D179" s="22" t="n">
        <v>1750000</v>
      </c>
      <c r="E179" s="21" t="inlineStr">
        <is>
          <t>잔금</t>
        </is>
      </c>
      <c r="F179" s="21" t="inlineStr">
        <is>
          <t>계좌</t>
        </is>
      </c>
      <c r="G179" s="21" t="n"/>
      <c r="H179" s="25">
        <f>IF(COUNTA(A179,B179,D179)=0,"",IF(NOT(ISNUMBER(A179)),"날짜를 확인하세요",IF(A179&gt;TODAY(),"오늘 이후 날짜예요",IF(ISNA(MATCH(B179,현장번호,0)),"현장 번호를 확인하세요",IF(OR(NOT(ISNUMBER(D179)),N(D179)&lt;=0),"금액을 확인하세요","")))))</f>
        <v/>
      </c>
    </row>
    <row r="180">
      <c r="A180" s="20" t="n">
        <v>45940</v>
      </c>
      <c r="B180" s="26" t="n">
        <v>112</v>
      </c>
      <c r="C180" s="27">
        <f>IF(B180="","",IFERROR(INDEX(현장_고객,MATCH(B180,현장번호,0))&amp;" · "&amp;INDEX(현장_주소,MATCH(B180,현장번호,0)),"없는 번호"))</f>
        <v/>
      </c>
      <c r="D180" s="22" t="n">
        <v>1790000</v>
      </c>
      <c r="E180" s="21" t="inlineStr">
        <is>
          <t>계약금</t>
        </is>
      </c>
      <c r="F180" s="21" t="inlineStr">
        <is>
          <t>계좌</t>
        </is>
      </c>
      <c r="G180" s="21" t="n"/>
      <c r="H180" s="25">
        <f>IF(COUNTA(A180,B180,D180)=0,"",IF(NOT(ISNUMBER(A180)),"날짜를 확인하세요",IF(A180&gt;TODAY(),"오늘 이후 날짜예요",IF(ISNA(MATCH(B180,현장번호,0)),"현장 번호를 확인하세요",IF(OR(NOT(ISNUMBER(D180)),N(D180)&lt;=0),"금액을 확인하세요","")))))</f>
        <v/>
      </c>
    </row>
    <row r="181">
      <c r="A181" s="20" t="n">
        <v>45941</v>
      </c>
      <c r="B181" s="26" t="n">
        <v>103</v>
      </c>
      <c r="C181" s="27">
        <f>IF(B181="","",IFERROR(INDEX(현장_고객,MATCH(B181,현장번호,0))&amp;" · "&amp;INDEX(현장_주소,MATCH(B181,현장번호,0)),"없는 번호"))</f>
        <v/>
      </c>
      <c r="D181" s="22" t="n">
        <v>330000</v>
      </c>
      <c r="E181" s="21" t="inlineStr">
        <is>
          <t>잔금</t>
        </is>
      </c>
      <c r="F181" s="21" t="inlineStr">
        <is>
          <t>계좌</t>
        </is>
      </c>
      <c r="G181" s="21" t="n"/>
      <c r="H181" s="25">
        <f>IF(COUNTA(A181,B181,D181)=0,"",IF(NOT(ISNUMBER(A181)),"날짜를 확인하세요",IF(A181&gt;TODAY(),"오늘 이후 날짜예요",IF(ISNA(MATCH(B181,현장번호,0)),"현장 번호를 확인하세요",IF(OR(NOT(ISNUMBER(D181)),N(D181)&lt;=0),"금액을 확인하세요","")))))</f>
        <v/>
      </c>
    </row>
    <row r="182">
      <c r="A182" s="20" t="n">
        <v>45941</v>
      </c>
      <c r="B182" s="26" t="n">
        <v>106</v>
      </c>
      <c r="C182" s="27">
        <f>IF(B182="","",IFERROR(INDEX(현장_고객,MATCH(B182,현장번호,0))&amp;" · "&amp;INDEX(현장_주소,MATCH(B182,현장번호,0)),"없는 번호"))</f>
        <v/>
      </c>
      <c r="D182" s="22" t="n">
        <v>7130000</v>
      </c>
      <c r="E182" s="21" t="inlineStr">
        <is>
          <t>잔금</t>
        </is>
      </c>
      <c r="F182" s="21" t="inlineStr">
        <is>
          <t>카드</t>
        </is>
      </c>
      <c r="G182" s="21" t="n"/>
      <c r="H182" s="25">
        <f>IF(COUNTA(A182,B182,D182)=0,"",IF(NOT(ISNUMBER(A182)),"날짜를 확인하세요",IF(A182&gt;TODAY(),"오늘 이후 날짜예요",IF(ISNA(MATCH(B182,현장번호,0)),"현장 번호를 확인하세요",IF(OR(NOT(ISNUMBER(D182)),N(D182)&lt;=0),"금액을 확인하세요","")))))</f>
        <v/>
      </c>
    </row>
    <row r="183">
      <c r="A183" s="20" t="n">
        <v>45942</v>
      </c>
      <c r="B183" s="26" t="n">
        <v>121</v>
      </c>
      <c r="C183" s="27">
        <f>IF(B183="","",IFERROR(INDEX(현장_고객,MATCH(B183,현장번호,0))&amp;" · "&amp;INDEX(현장_주소,MATCH(B183,현장번호,0)),"없는 번호"))</f>
        <v/>
      </c>
      <c r="D183" s="22" t="n">
        <v>320000</v>
      </c>
      <c r="E183" s="21" t="inlineStr">
        <is>
          <t>계약금</t>
        </is>
      </c>
      <c r="F183" s="21" t="inlineStr">
        <is>
          <t>계좌</t>
        </is>
      </c>
      <c r="G183" s="21" t="n"/>
      <c r="H183" s="25">
        <f>IF(COUNTA(A183,B183,D183)=0,"",IF(NOT(ISNUMBER(A183)),"날짜를 확인하세요",IF(A183&gt;TODAY(),"오늘 이후 날짜예요",IF(ISNA(MATCH(B183,현장번호,0)),"현장 번호를 확인하세요",IF(OR(NOT(ISNUMBER(D183)),N(D183)&lt;=0),"금액을 확인하세요","")))))</f>
        <v/>
      </c>
    </row>
    <row r="184">
      <c r="A184" s="20" t="n">
        <v>45943</v>
      </c>
      <c r="B184" s="26" t="n">
        <v>113</v>
      </c>
      <c r="C184" s="27">
        <f>IF(B184="","",IFERROR(INDEX(현장_고객,MATCH(B184,현장번호,0))&amp;" · "&amp;INDEX(현장_주소,MATCH(B184,현장번호,0)),"없는 번호"))</f>
        <v/>
      </c>
      <c r="D184" s="22" t="n">
        <v>190000</v>
      </c>
      <c r="E184" s="21" t="inlineStr">
        <is>
          <t>계약금</t>
        </is>
      </c>
      <c r="F184" s="21" t="inlineStr">
        <is>
          <t>계좌</t>
        </is>
      </c>
      <c r="G184" s="21" t="n"/>
      <c r="H184" s="25">
        <f>IF(COUNTA(A184,B184,D184)=0,"",IF(NOT(ISNUMBER(A184)),"날짜를 확인하세요",IF(A184&gt;TODAY(),"오늘 이후 날짜예요",IF(ISNA(MATCH(B184,현장번호,0)),"현장 번호를 확인하세요",IF(OR(NOT(ISNUMBER(D184)),N(D184)&lt;=0),"금액을 확인하세요","")))))</f>
        <v/>
      </c>
    </row>
    <row r="185">
      <c r="A185" s="20" t="n">
        <v>45943</v>
      </c>
      <c r="B185" s="26" t="n">
        <v>114</v>
      </c>
      <c r="C185" s="27">
        <f>IF(B185="","",IFERROR(INDEX(현장_고객,MATCH(B185,현장번호,0))&amp;" · "&amp;INDEX(현장_주소,MATCH(B185,현장번호,0)),"없는 번호"))</f>
        <v/>
      </c>
      <c r="D185" s="22" t="n">
        <v>110000</v>
      </c>
      <c r="E185" s="21" t="inlineStr">
        <is>
          <t>계약금</t>
        </is>
      </c>
      <c r="F185" s="21" t="inlineStr">
        <is>
          <t>계좌</t>
        </is>
      </c>
      <c r="G185" s="21" t="n"/>
      <c r="H185" s="25">
        <f>IF(COUNTA(A185,B185,D185)=0,"",IF(NOT(ISNUMBER(A185)),"날짜를 확인하세요",IF(A185&gt;TODAY(),"오늘 이후 날짜예요",IF(ISNA(MATCH(B185,현장번호,0)),"현장 번호를 확인하세요",IF(OR(NOT(ISNUMBER(D185)),N(D185)&lt;=0),"금액을 확인하세요","")))))</f>
        <v/>
      </c>
    </row>
    <row r="186">
      <c r="A186" s="20" t="n">
        <v>45946</v>
      </c>
      <c r="B186" s="26" t="n">
        <v>110</v>
      </c>
      <c r="C186" s="27">
        <f>IF(B186="","",IFERROR(INDEX(현장_고객,MATCH(B186,현장번호,0))&amp;" · "&amp;INDEX(현장_주소,MATCH(B186,현장번호,0)),"없는 번호"))</f>
        <v/>
      </c>
      <c r="D186" s="22" t="n">
        <v>3240000</v>
      </c>
      <c r="E186" s="21" t="inlineStr">
        <is>
          <t>중도금</t>
        </is>
      </c>
      <c r="F186" s="21" t="inlineStr">
        <is>
          <t>계좌</t>
        </is>
      </c>
      <c r="G186" s="21" t="n"/>
      <c r="H186" s="25">
        <f>IF(COUNTA(A186,B186,D186)=0,"",IF(NOT(ISNUMBER(A186)),"날짜를 확인하세요",IF(A186&gt;TODAY(),"오늘 이후 날짜예요",IF(ISNA(MATCH(B186,현장번호,0)),"현장 번호를 확인하세요",IF(OR(NOT(ISNUMBER(D186)),N(D186)&lt;=0),"금액을 확인하세요","")))))</f>
        <v/>
      </c>
    </row>
    <row r="187">
      <c r="A187" s="20" t="n">
        <v>45947</v>
      </c>
      <c r="B187" s="26" t="n">
        <v>116</v>
      </c>
      <c r="C187" s="27">
        <f>IF(B187="","",IFERROR(INDEX(현장_고객,MATCH(B187,현장번호,0))&amp;" · "&amp;INDEX(현장_주소,MATCH(B187,현장번호,0)),"없는 번호"))</f>
        <v/>
      </c>
      <c r="D187" s="22" t="n">
        <v>90000</v>
      </c>
      <c r="E187" s="21" t="inlineStr">
        <is>
          <t>계약금</t>
        </is>
      </c>
      <c r="F187" s="21" t="inlineStr">
        <is>
          <t>계좌</t>
        </is>
      </c>
      <c r="G187" s="21" t="n"/>
      <c r="H187" s="25">
        <f>IF(COUNTA(A187,B187,D187)=0,"",IF(NOT(ISNUMBER(A187)),"날짜를 확인하세요",IF(A187&gt;TODAY(),"오늘 이후 날짜예요",IF(ISNA(MATCH(B187,현장번호,0)),"현장 번호를 확인하세요",IF(OR(NOT(ISNUMBER(D187)),N(D187)&lt;=0),"금액을 확인하세요","")))))</f>
        <v/>
      </c>
    </row>
    <row r="188">
      <c r="A188" s="20" t="n">
        <v>45947</v>
      </c>
      <c r="B188" s="26" t="n">
        <v>120</v>
      </c>
      <c r="C188" s="27">
        <f>IF(B188="","",IFERROR(INDEX(현장_고객,MATCH(B188,현장번호,0))&amp;" · "&amp;INDEX(현장_주소,MATCH(B188,현장번호,0)),"없는 번호"))</f>
        <v/>
      </c>
      <c r="D188" s="22" t="n">
        <v>50000</v>
      </c>
      <c r="E188" s="21" t="inlineStr">
        <is>
          <t>계약금</t>
        </is>
      </c>
      <c r="F188" s="21" t="inlineStr">
        <is>
          <t>계좌</t>
        </is>
      </c>
      <c r="G188" s="21" t="n"/>
      <c r="H188" s="25">
        <f>IF(COUNTA(A188,B188,D188)=0,"",IF(NOT(ISNUMBER(A188)),"날짜를 확인하세요",IF(A188&gt;TODAY(),"오늘 이후 날짜예요",IF(ISNA(MATCH(B188,현장번호,0)),"현장 번호를 확인하세요",IF(OR(NOT(ISNUMBER(D188)),N(D188)&lt;=0),"금액을 확인하세요","")))))</f>
        <v/>
      </c>
    </row>
    <row r="189">
      <c r="A189" s="20" t="n">
        <v>45949</v>
      </c>
      <c r="B189" s="26" t="n">
        <v>119</v>
      </c>
      <c r="C189" s="27">
        <f>IF(B189="","",IFERROR(INDEX(현장_고객,MATCH(B189,현장번호,0))&amp;" · "&amp;INDEX(현장_주소,MATCH(B189,현장번호,0)),"없는 번호"))</f>
        <v/>
      </c>
      <c r="D189" s="22" t="n">
        <v>1350000</v>
      </c>
      <c r="E189" s="21" t="inlineStr">
        <is>
          <t>계약금</t>
        </is>
      </c>
      <c r="F189" s="21" t="inlineStr">
        <is>
          <t>계좌</t>
        </is>
      </c>
      <c r="G189" s="21" t="n"/>
      <c r="H189" s="25">
        <f>IF(COUNTA(A189,B189,D189)=0,"",IF(NOT(ISNUMBER(A189)),"날짜를 확인하세요",IF(A189&gt;TODAY(),"오늘 이후 날짜예요",IF(ISNA(MATCH(B189,현장번호,0)),"현장 번호를 확인하세요",IF(OR(NOT(ISNUMBER(D189)),N(D189)&lt;=0),"금액을 확인하세요","")))))</f>
        <v/>
      </c>
    </row>
    <row r="190">
      <c r="A190" s="20" t="n">
        <v>45950</v>
      </c>
      <c r="B190" s="26" t="n">
        <v>108</v>
      </c>
      <c r="C190" s="27">
        <f>IF(B190="","",IFERROR(INDEX(현장_고객,MATCH(B190,현장번호,0))&amp;" · "&amp;INDEX(현장_주소,MATCH(B190,현장번호,0)),"없는 번호"))</f>
        <v/>
      </c>
      <c r="D190" s="22" t="n">
        <v>17540000</v>
      </c>
      <c r="E190" s="21" t="inlineStr">
        <is>
          <t>중도금</t>
        </is>
      </c>
      <c r="F190" s="21" t="inlineStr">
        <is>
          <t>계좌</t>
        </is>
      </c>
      <c r="G190" s="21" t="n"/>
      <c r="H190" s="25">
        <f>IF(COUNTA(A190,B190,D190)=0,"",IF(NOT(ISNUMBER(A190)),"날짜를 확인하세요",IF(A190&gt;TODAY(),"오늘 이후 날짜예요",IF(ISNA(MATCH(B190,현장번호,0)),"현장 번호를 확인하세요",IF(OR(NOT(ISNUMBER(D190)),N(D190)&lt;=0),"금액을 확인하세요","")))))</f>
        <v/>
      </c>
    </row>
    <row r="191">
      <c r="A191" s="20" t="n">
        <v>45950</v>
      </c>
      <c r="B191" s="26" t="n">
        <v>112</v>
      </c>
      <c r="C191" s="27">
        <f>IF(B191="","",IFERROR(INDEX(현장_고객,MATCH(B191,현장번호,0))&amp;" · "&amp;INDEX(현장_주소,MATCH(B191,현장번호,0)),"없는 번호"))</f>
        <v/>
      </c>
      <c r="D191" s="22" t="n">
        <v>3580000</v>
      </c>
      <c r="E191" s="21" t="inlineStr">
        <is>
          <t>중도금</t>
        </is>
      </c>
      <c r="F191" s="21" t="inlineStr">
        <is>
          <t>계좌</t>
        </is>
      </c>
      <c r="G191" s="21" t="n"/>
      <c r="H191" s="25">
        <f>IF(COUNTA(A191,B191,D191)=0,"",IF(NOT(ISNUMBER(A191)),"날짜를 확인하세요",IF(A191&gt;TODAY(),"오늘 이후 날짜예요",IF(ISNA(MATCH(B191,현장번호,0)),"현장 번호를 확인하세요",IF(OR(NOT(ISNUMBER(D191)),N(D191)&lt;=0),"금액을 확인하세요","")))))</f>
        <v/>
      </c>
    </row>
    <row r="192">
      <c r="A192" s="20" t="n">
        <v>45952</v>
      </c>
      <c r="B192" s="26" t="n">
        <v>91</v>
      </c>
      <c r="C192" s="27">
        <f>IF(B192="","",IFERROR(INDEX(현장_고객,MATCH(B192,현장번호,0))&amp;" · "&amp;INDEX(현장_주소,MATCH(B192,현장번호,0)),"없는 번호"))</f>
        <v/>
      </c>
      <c r="D192" s="22" t="n">
        <v>21950000</v>
      </c>
      <c r="E192" s="21" t="inlineStr">
        <is>
          <t>잔금</t>
        </is>
      </c>
      <c r="F192" s="21" t="inlineStr">
        <is>
          <t>카드</t>
        </is>
      </c>
      <c r="G192" s="21" t="n"/>
      <c r="H192" s="25">
        <f>IF(COUNTA(A192,B192,D192)=0,"",IF(NOT(ISNUMBER(A192)),"날짜를 확인하세요",IF(A192&gt;TODAY(),"오늘 이후 날짜예요",IF(ISNA(MATCH(B192,현장번호,0)),"현장 번호를 확인하세요",IF(OR(NOT(ISNUMBER(D192)),N(D192)&lt;=0),"금액을 확인하세요","")))))</f>
        <v/>
      </c>
    </row>
    <row r="193">
      <c r="A193" s="20" t="n">
        <v>45952</v>
      </c>
      <c r="B193" s="26" t="n">
        <v>121</v>
      </c>
      <c r="C193" s="27">
        <f>IF(B193="","",IFERROR(INDEX(현장_고객,MATCH(B193,현장번호,0))&amp;" · "&amp;INDEX(현장_주소,MATCH(B193,현장번호,0)),"없는 번호"))</f>
        <v/>
      </c>
      <c r="D193" s="22" t="n">
        <v>1270000</v>
      </c>
      <c r="E193" s="21" t="inlineStr">
        <is>
          <t>잔금</t>
        </is>
      </c>
      <c r="F193" s="21" t="inlineStr">
        <is>
          <t>카드</t>
        </is>
      </c>
      <c r="G193" s="21" t="n"/>
      <c r="H193" s="25">
        <f>IF(COUNTA(A193,B193,D193)=0,"",IF(NOT(ISNUMBER(A193)),"날짜를 확인하세요",IF(A193&gt;TODAY(),"오늘 이후 날짜예요",IF(ISNA(MATCH(B193,현장번호,0)),"현장 번호를 확인하세요",IF(OR(NOT(ISNUMBER(D193)),N(D193)&lt;=0),"금액을 확인하세요","")))))</f>
        <v/>
      </c>
    </row>
    <row r="194">
      <c r="A194" s="20" t="n">
        <v>45952</v>
      </c>
      <c r="B194" s="26" t="n">
        <v>125</v>
      </c>
      <c r="C194" s="27">
        <f>IF(B194="","",IFERROR(INDEX(현장_고객,MATCH(B194,현장번호,0))&amp;" · "&amp;INDEX(현장_주소,MATCH(B194,현장번호,0)),"없는 번호"))</f>
        <v/>
      </c>
      <c r="D194" s="22" t="n">
        <v>480000</v>
      </c>
      <c r="E194" s="21" t="inlineStr">
        <is>
          <t>계약금</t>
        </is>
      </c>
      <c r="F194" s="21" t="inlineStr">
        <is>
          <t>계좌</t>
        </is>
      </c>
      <c r="G194" s="21" t="n"/>
      <c r="H194" s="25">
        <f>IF(COUNTA(A194,B194,D194)=0,"",IF(NOT(ISNUMBER(A194)),"날짜를 확인하세요",IF(A194&gt;TODAY(),"오늘 이후 날짜예요",IF(ISNA(MATCH(B194,현장번호,0)),"현장 번호를 확인하세요",IF(OR(NOT(ISNUMBER(D194)),N(D194)&lt;=0),"금액을 확인하세요","")))))</f>
        <v/>
      </c>
    </row>
    <row r="195">
      <c r="A195" s="20" t="n">
        <v>45952</v>
      </c>
      <c r="B195" s="26" t="n">
        <v>129</v>
      </c>
      <c r="C195" s="27">
        <f>IF(B195="","",IFERROR(INDEX(현장_고객,MATCH(B195,현장번호,0))&amp;" · "&amp;INDEX(현장_주소,MATCH(B195,현장번호,0)),"없는 번호"))</f>
        <v/>
      </c>
      <c r="D195" s="22" t="n">
        <v>580000</v>
      </c>
      <c r="E195" s="21" t="inlineStr">
        <is>
          <t>계약금</t>
        </is>
      </c>
      <c r="F195" s="21" t="inlineStr">
        <is>
          <t>계좌</t>
        </is>
      </c>
      <c r="G195" s="21" t="n"/>
      <c r="H195" s="25">
        <f>IF(COUNTA(A195,B195,D195)=0,"",IF(NOT(ISNUMBER(A195)),"날짜를 확인하세요",IF(A195&gt;TODAY(),"오늘 이후 날짜예요",IF(ISNA(MATCH(B195,현장번호,0)),"현장 번호를 확인하세요",IF(OR(NOT(ISNUMBER(D195)),N(D195)&lt;=0),"금액을 확인하세요","")))))</f>
        <v/>
      </c>
    </row>
    <row r="196">
      <c r="A196" s="20" t="n">
        <v>45953</v>
      </c>
      <c r="B196" s="26" t="n">
        <v>118</v>
      </c>
      <c r="C196" s="27">
        <f>IF(B196="","",IFERROR(INDEX(현장_고객,MATCH(B196,현장번호,0))&amp;" · "&amp;INDEX(현장_주소,MATCH(B196,현장번호,0)),"없는 번호"))</f>
        <v/>
      </c>
      <c r="D196" s="22" t="n">
        <v>480000</v>
      </c>
      <c r="E196" s="21" t="inlineStr">
        <is>
          <t>계약금</t>
        </is>
      </c>
      <c r="F196" s="21" t="inlineStr">
        <is>
          <t>계좌</t>
        </is>
      </c>
      <c r="G196" s="21" t="n"/>
      <c r="H196" s="25">
        <f>IF(COUNTA(A196,B196,D196)=0,"",IF(NOT(ISNUMBER(A196)),"날짜를 확인하세요",IF(A196&gt;TODAY(),"오늘 이후 날짜예요",IF(ISNA(MATCH(B196,현장번호,0)),"현장 번호를 확인하세요",IF(OR(NOT(ISNUMBER(D196)),N(D196)&lt;=0),"금액을 확인하세요","")))))</f>
        <v/>
      </c>
    </row>
    <row r="197">
      <c r="A197" s="20" t="n">
        <v>45954</v>
      </c>
      <c r="B197" s="26" t="n">
        <v>113</v>
      </c>
      <c r="C197" s="27">
        <f>IF(B197="","",IFERROR(INDEX(현장_고객,MATCH(B197,현장번호,0))&amp;" · "&amp;INDEX(현장_주소,MATCH(B197,현장번호,0)),"없는 번호"))</f>
        <v/>
      </c>
      <c r="D197" s="22" t="n">
        <v>430000</v>
      </c>
      <c r="E197" s="21" t="inlineStr">
        <is>
          <t>잔금</t>
        </is>
      </c>
      <c r="F197" s="21" t="inlineStr">
        <is>
          <t>계좌</t>
        </is>
      </c>
      <c r="G197" s="21" t="n"/>
      <c r="H197" s="25">
        <f>IF(COUNTA(A197,B197,D197)=0,"",IF(NOT(ISNUMBER(A197)),"날짜를 확인하세요",IF(A197&gt;TODAY(),"오늘 이후 날짜예요",IF(ISNA(MATCH(B197,현장번호,0)),"현장 번호를 확인하세요",IF(OR(NOT(ISNUMBER(D197)),N(D197)&lt;=0),"금액을 확인하세요","")))))</f>
        <v/>
      </c>
    </row>
    <row r="198">
      <c r="A198" s="20" t="n">
        <v>45954</v>
      </c>
      <c r="B198" s="26" t="n">
        <v>116</v>
      </c>
      <c r="C198" s="27">
        <f>IF(B198="","",IFERROR(INDEX(현장_고객,MATCH(B198,현장번호,0))&amp;" · "&amp;INDEX(현장_주소,MATCH(B198,현장번호,0)),"없는 번호"))</f>
        <v/>
      </c>
      <c r="D198" s="22" t="n">
        <v>770000</v>
      </c>
      <c r="E198" s="21" t="inlineStr">
        <is>
          <t>잔금</t>
        </is>
      </c>
      <c r="F198" s="21" t="inlineStr">
        <is>
          <t>카드</t>
        </is>
      </c>
      <c r="G198" s="21" t="n"/>
      <c r="H198" s="25">
        <f>IF(COUNTA(A198,B198,D198)=0,"",IF(NOT(ISNUMBER(A198)),"날짜를 확인하세요",IF(A198&gt;TODAY(),"오늘 이후 날짜예요",IF(ISNA(MATCH(B198,현장번호,0)),"현장 번호를 확인하세요",IF(OR(NOT(ISNUMBER(D198)),N(D198)&lt;=0),"금액을 확인하세요","")))))</f>
        <v/>
      </c>
    </row>
    <row r="199">
      <c r="A199" s="20" t="n">
        <v>45955</v>
      </c>
      <c r="B199" s="26" t="n">
        <v>112</v>
      </c>
      <c r="C199" s="27">
        <f>IF(B199="","",IFERROR(INDEX(현장_고객,MATCH(B199,현장번호,0))&amp;" · "&amp;INDEX(현장_주소,MATCH(B199,현장번호,0)),"없는 번호"))</f>
        <v/>
      </c>
      <c r="D199" s="22" t="n">
        <v>3580000</v>
      </c>
      <c r="E199" s="21" t="inlineStr">
        <is>
          <t>잔금</t>
        </is>
      </c>
      <c r="F199" s="21" t="inlineStr">
        <is>
          <t>계좌</t>
        </is>
      </c>
      <c r="G199" s="21" t="n"/>
      <c r="H199" s="25">
        <f>IF(COUNTA(A199,B199,D199)=0,"",IF(NOT(ISNUMBER(A199)),"날짜를 확인하세요",IF(A199&gt;TODAY(),"오늘 이후 날짜예요",IF(ISNA(MATCH(B199,현장번호,0)),"현장 번호를 확인하세요",IF(OR(NOT(ISNUMBER(D199)),N(D199)&lt;=0),"금액을 확인하세요","")))))</f>
        <v/>
      </c>
    </row>
    <row r="200">
      <c r="A200" s="20" t="n">
        <v>45955</v>
      </c>
      <c r="B200" s="26" t="n">
        <v>120</v>
      </c>
      <c r="C200" s="27">
        <f>IF(B200="","",IFERROR(INDEX(현장_고객,MATCH(B200,현장번호,0))&amp;" · "&amp;INDEX(현장_주소,MATCH(B200,현장번호,0)),"없는 번호"))</f>
        <v/>
      </c>
      <c r="D200" s="22" t="n">
        <v>210000</v>
      </c>
      <c r="E200" s="21" t="inlineStr">
        <is>
          <t>잔금</t>
        </is>
      </c>
      <c r="F200" s="21" t="inlineStr">
        <is>
          <t>계좌</t>
        </is>
      </c>
      <c r="G200" s="21" t="n"/>
      <c r="H200" s="25">
        <f>IF(COUNTA(A200,B200,D200)=0,"",IF(NOT(ISNUMBER(A200)),"날짜를 확인하세요",IF(A200&gt;TODAY(),"오늘 이후 날짜예요",IF(ISNA(MATCH(B200,현장번호,0)),"현장 번호를 확인하세요",IF(OR(NOT(ISNUMBER(D200)),N(D200)&lt;=0),"금액을 확인하세요","")))))</f>
        <v/>
      </c>
    </row>
    <row r="201">
      <c r="A201" s="20" t="n">
        <v>45956</v>
      </c>
      <c r="B201" s="26" t="n">
        <v>122</v>
      </c>
      <c r="C201" s="27">
        <f>IF(B201="","",IFERROR(INDEX(현장_고객,MATCH(B201,현장번호,0))&amp;" · "&amp;INDEX(현장_주소,MATCH(B201,현장번호,0)),"없는 번호"))</f>
        <v/>
      </c>
      <c r="D201" s="22" t="n">
        <v>620000</v>
      </c>
      <c r="E201" s="21" t="inlineStr">
        <is>
          <t>계약금</t>
        </is>
      </c>
      <c r="F201" s="21" t="inlineStr">
        <is>
          <t>계좌</t>
        </is>
      </c>
      <c r="G201" s="21" t="n"/>
      <c r="H201" s="25">
        <f>IF(COUNTA(A201,B201,D201)=0,"",IF(NOT(ISNUMBER(A201)),"날짜를 확인하세요",IF(A201&gt;TODAY(),"오늘 이후 날짜예요",IF(ISNA(MATCH(B201,현장번호,0)),"현장 번호를 확인하세요",IF(OR(NOT(ISNUMBER(D201)),N(D201)&lt;=0),"금액을 확인하세요","")))))</f>
        <v/>
      </c>
    </row>
    <row r="202">
      <c r="A202" s="20" t="n">
        <v>45956</v>
      </c>
      <c r="B202" s="26" t="n">
        <v>127</v>
      </c>
      <c r="C202" s="27">
        <f>IF(B202="","",IFERROR(INDEX(현장_고객,MATCH(B202,현장번호,0))&amp;" · "&amp;INDEX(현장_주소,MATCH(B202,현장번호,0)),"없는 번호"))</f>
        <v/>
      </c>
      <c r="D202" s="22" t="n">
        <v>1940000</v>
      </c>
      <c r="E202" s="21" t="inlineStr">
        <is>
          <t>계약금</t>
        </is>
      </c>
      <c r="F202" s="21" t="inlineStr">
        <is>
          <t>계좌</t>
        </is>
      </c>
      <c r="G202" s="21" t="n"/>
      <c r="H202" s="25">
        <f>IF(COUNTA(A202,B202,D202)=0,"",IF(NOT(ISNUMBER(A202)),"날짜를 확인하세요",IF(A202&gt;TODAY(),"오늘 이후 날짜예요",IF(ISNA(MATCH(B202,현장번호,0)),"현장 번호를 확인하세요",IF(OR(NOT(ISNUMBER(D202)),N(D202)&lt;=0),"금액을 확인하세요","")))))</f>
        <v/>
      </c>
    </row>
    <row r="203">
      <c r="A203" s="20" t="n">
        <v>45957</v>
      </c>
      <c r="B203" s="26" t="n">
        <v>110</v>
      </c>
      <c r="C203" s="27">
        <f>IF(B203="","",IFERROR(INDEX(현장_고객,MATCH(B203,현장번호,0))&amp;" · "&amp;INDEX(현장_주소,MATCH(B203,현장번호,0)),"없는 번호"))</f>
        <v/>
      </c>
      <c r="D203" s="22" t="n">
        <v>3240000</v>
      </c>
      <c r="E203" s="21" t="inlineStr">
        <is>
          <t>잔금</t>
        </is>
      </c>
      <c r="F203" s="21" t="inlineStr">
        <is>
          <t>계좌</t>
        </is>
      </c>
      <c r="G203" s="21" t="n"/>
      <c r="H203" s="25">
        <f>IF(COUNTA(A203,B203,D203)=0,"",IF(NOT(ISNUMBER(A203)),"날짜를 확인하세요",IF(A203&gt;TODAY(),"오늘 이후 날짜예요",IF(ISNA(MATCH(B203,현장번호,0)),"현장 번호를 확인하세요",IF(OR(NOT(ISNUMBER(D203)),N(D203)&lt;=0),"금액을 확인하세요","")))))</f>
        <v/>
      </c>
    </row>
    <row r="204">
      <c r="A204" s="20" t="n">
        <v>45959</v>
      </c>
      <c r="B204" s="26" t="n">
        <v>114</v>
      </c>
      <c r="C204" s="27">
        <f>IF(B204="","",IFERROR(INDEX(현장_고객,MATCH(B204,현장번호,0))&amp;" · "&amp;INDEX(현장_주소,MATCH(B204,현장번호,0)),"없는 번호"))</f>
        <v/>
      </c>
      <c r="D204" s="22" t="n">
        <v>1010000</v>
      </c>
      <c r="E204" s="21" t="inlineStr">
        <is>
          <t>잔금</t>
        </is>
      </c>
      <c r="F204" s="21" t="inlineStr">
        <is>
          <t>계좌</t>
        </is>
      </c>
      <c r="G204" s="21" t="n"/>
      <c r="H204" s="25">
        <f>IF(COUNTA(A204,B204,D204)=0,"",IF(NOT(ISNUMBER(A204)),"날짜를 확인하세요",IF(A204&gt;TODAY(),"오늘 이후 날짜예요",IF(ISNA(MATCH(B204,현장번호,0)),"현장 번호를 확인하세요",IF(OR(NOT(ISNUMBER(D204)),N(D204)&lt;=0),"금액을 확인하세요","")))))</f>
        <v/>
      </c>
    </row>
    <row r="205">
      <c r="A205" s="20" t="n">
        <v>45963</v>
      </c>
      <c r="B205" s="26" t="n">
        <v>127</v>
      </c>
      <c r="C205" s="27">
        <f>IF(B205="","",IFERROR(INDEX(현장_고객,MATCH(B205,현장번호,0))&amp;" · "&amp;INDEX(현장_주소,MATCH(B205,현장번호,0)),"없는 번호"))</f>
        <v/>
      </c>
      <c r="D205" s="22" t="n">
        <v>2270000</v>
      </c>
      <c r="E205" s="21" t="inlineStr">
        <is>
          <t>중도금</t>
        </is>
      </c>
      <c r="F205" s="21" t="inlineStr">
        <is>
          <t>계좌</t>
        </is>
      </c>
      <c r="G205" s="21" t="n"/>
      <c r="H205" s="25">
        <f>IF(COUNTA(A205,B205,D205)=0,"",IF(NOT(ISNUMBER(A205)),"날짜를 확인하세요",IF(A205&gt;TODAY(),"오늘 이후 날짜예요",IF(ISNA(MATCH(B205,현장번호,0)),"현장 번호를 확인하세요",IF(OR(NOT(ISNUMBER(D205)),N(D205)&lt;=0),"금액을 확인하세요","")))))</f>
        <v/>
      </c>
    </row>
    <row r="206">
      <c r="A206" s="20" t="n">
        <v>45964</v>
      </c>
      <c r="B206" s="26" t="n">
        <v>119</v>
      </c>
      <c r="C206" s="27">
        <f>IF(B206="","",IFERROR(INDEX(현장_고객,MATCH(B206,현장번호,0))&amp;" · "&amp;INDEX(현장_주소,MATCH(B206,현장번호,0)),"없는 번호"))</f>
        <v/>
      </c>
      <c r="D206" s="22" t="n">
        <v>3140000</v>
      </c>
      <c r="E206" s="21" t="inlineStr">
        <is>
          <t>잔금</t>
        </is>
      </c>
      <c r="F206" s="21" t="inlineStr">
        <is>
          <t>계좌</t>
        </is>
      </c>
      <c r="G206" s="21" t="n"/>
      <c r="H206" s="25">
        <f>IF(COUNTA(A206,B206,D206)=0,"",IF(NOT(ISNUMBER(A206)),"날짜를 확인하세요",IF(A206&gt;TODAY(),"오늘 이후 날짜예요",IF(ISNA(MATCH(B206,현장번호,0)),"현장 번호를 확인하세요",IF(OR(NOT(ISNUMBER(D206)),N(D206)&lt;=0),"금액을 확인하세요","")))))</f>
        <v/>
      </c>
    </row>
    <row r="207">
      <c r="A207" s="20" t="n">
        <v>45966</v>
      </c>
      <c r="B207" s="26" t="n">
        <v>118</v>
      </c>
      <c r="C207" s="27">
        <f>IF(B207="","",IFERROR(INDEX(현장_고객,MATCH(B207,현장번호,0))&amp;" · "&amp;INDEX(현장_주소,MATCH(B207,현장번호,0)),"없는 번호"))</f>
        <v/>
      </c>
      <c r="D207" s="22" t="n">
        <v>270000</v>
      </c>
      <c r="E207" s="21" t="inlineStr">
        <is>
          <t>추가 공사</t>
        </is>
      </c>
      <c r="F207" s="21" t="inlineStr">
        <is>
          <t>현금</t>
        </is>
      </c>
      <c r="G207" s="21" t="inlineStr">
        <is>
          <t>방문 손잡이 교체</t>
        </is>
      </c>
      <c r="H207" s="25">
        <f>IF(COUNTA(A207,B207,D207)=0,"",IF(NOT(ISNUMBER(A207)),"날짜를 확인하세요",IF(A207&gt;TODAY(),"오늘 이후 날짜예요",IF(ISNA(MATCH(B207,현장번호,0)),"현장 번호를 확인하세요",IF(OR(NOT(ISNUMBER(D207)),N(D207)&lt;=0),"금액을 확인하세요","")))))</f>
        <v/>
      </c>
    </row>
    <row r="208">
      <c r="A208" s="20" t="n">
        <v>45967</v>
      </c>
      <c r="B208" s="26" t="n">
        <v>127</v>
      </c>
      <c r="C208" s="27">
        <f>IF(B208="","",IFERROR(INDEX(현장_고객,MATCH(B208,현장번호,0))&amp;" · "&amp;INDEX(현장_주소,MATCH(B208,현장번호,0)),"없는 번호"))</f>
        <v/>
      </c>
      <c r="D208" s="22" t="n">
        <v>2270000</v>
      </c>
      <c r="E208" s="21" t="inlineStr">
        <is>
          <t>잔금</t>
        </is>
      </c>
      <c r="F208" s="21" t="inlineStr">
        <is>
          <t>카드</t>
        </is>
      </c>
      <c r="G208" s="21" t="n"/>
      <c r="H208" s="25">
        <f>IF(COUNTA(A208,B208,D208)=0,"",IF(NOT(ISNUMBER(A208)),"날짜를 확인하세요",IF(A208&gt;TODAY(),"오늘 이후 날짜예요",IF(ISNA(MATCH(B208,현장번호,0)),"현장 번호를 확인하세요",IF(OR(NOT(ISNUMBER(D208)),N(D208)&lt;=0),"금액을 확인하세요","")))))</f>
        <v/>
      </c>
    </row>
    <row r="209">
      <c r="A209" s="20" t="n">
        <v>45968</v>
      </c>
      <c r="B209" s="26" t="n">
        <v>108</v>
      </c>
      <c r="C209" s="27">
        <f>IF(B209="","",IFERROR(INDEX(현장_고객,MATCH(B209,현장번호,0))&amp;" · "&amp;INDEX(현장_주소,MATCH(B209,현장번호,0)),"없는 번호"))</f>
        <v/>
      </c>
      <c r="D209" s="22" t="n">
        <v>17530000</v>
      </c>
      <c r="E209" s="21" t="inlineStr">
        <is>
          <t>잔금</t>
        </is>
      </c>
      <c r="F209" s="21" t="inlineStr">
        <is>
          <t>카드</t>
        </is>
      </c>
      <c r="G209" s="21" t="n"/>
      <c r="H209" s="25">
        <f>IF(COUNTA(A209,B209,D209)=0,"",IF(NOT(ISNUMBER(A209)),"날짜를 확인하세요",IF(A209&gt;TODAY(),"오늘 이후 날짜예요",IF(ISNA(MATCH(B209,현장번호,0)),"현장 번호를 확인하세요",IF(OR(NOT(ISNUMBER(D209)),N(D209)&lt;=0),"금액을 확인하세요","")))))</f>
        <v/>
      </c>
    </row>
    <row r="210">
      <c r="A210" s="20" t="n">
        <v>45970</v>
      </c>
      <c r="B210" s="26" t="n">
        <v>118</v>
      </c>
      <c r="C210" s="27">
        <f>IF(B210="","",IFERROR(INDEX(현장_고객,MATCH(B210,현장번호,0))&amp;" · "&amp;INDEX(현장_주소,MATCH(B210,현장번호,0)),"없는 번호"))</f>
        <v/>
      </c>
      <c r="D210" s="22" t="n">
        <v>4360000</v>
      </c>
      <c r="E210" s="21" t="inlineStr">
        <is>
          <t>잔금</t>
        </is>
      </c>
      <c r="F210" s="21" t="inlineStr">
        <is>
          <t>계좌</t>
        </is>
      </c>
      <c r="G210" s="21" t="n"/>
      <c r="H210" s="25">
        <f>IF(COUNTA(A210,B210,D210)=0,"",IF(NOT(ISNUMBER(A210)),"날짜를 확인하세요",IF(A210&gt;TODAY(),"오늘 이후 날짜예요",IF(ISNA(MATCH(B210,현장번호,0)),"현장 번호를 확인하세요",IF(OR(NOT(ISNUMBER(D210)),N(D210)&lt;=0),"금액을 확인하세요","")))))</f>
        <v/>
      </c>
    </row>
    <row r="211">
      <c r="A211" s="20" t="n">
        <v>45970</v>
      </c>
      <c r="B211" s="26" t="n">
        <v>125</v>
      </c>
      <c r="C211" s="27">
        <f>IF(B211="","",IFERROR(INDEX(현장_고객,MATCH(B211,현장번호,0))&amp;" · "&amp;INDEX(현장_주소,MATCH(B211,현장번호,0)),"없는 번호"))</f>
        <v/>
      </c>
      <c r="D211" s="22" t="n">
        <v>4270000</v>
      </c>
      <c r="E211" s="21" t="inlineStr">
        <is>
          <t>잔금</t>
        </is>
      </c>
      <c r="F211" s="21" t="inlineStr">
        <is>
          <t>카드</t>
        </is>
      </c>
      <c r="G211" s="21" t="n"/>
      <c r="H211" s="25">
        <f>IF(COUNTA(A211,B211,D211)=0,"",IF(NOT(ISNUMBER(A211)),"날짜를 확인하세요",IF(A211&gt;TODAY(),"오늘 이후 날짜예요",IF(ISNA(MATCH(B211,현장번호,0)),"현장 번호를 확인하세요",IF(OR(NOT(ISNUMBER(D211)),N(D211)&lt;=0),"금액을 확인하세요","")))))</f>
        <v/>
      </c>
    </row>
    <row r="212">
      <c r="A212" s="20" t="n">
        <v>45970</v>
      </c>
      <c r="B212" s="26" t="n">
        <v>129</v>
      </c>
      <c r="C212" s="27">
        <f>IF(B212="","",IFERROR(INDEX(현장_고객,MATCH(B212,현장번호,0))&amp;" · "&amp;INDEX(현장_주소,MATCH(B212,현장번호,0)),"없는 번호"))</f>
        <v/>
      </c>
      <c r="D212" s="22" t="n">
        <v>2300000</v>
      </c>
      <c r="E212" s="21" t="inlineStr">
        <is>
          <t>잔금</t>
        </is>
      </c>
      <c r="F212" s="21" t="inlineStr">
        <is>
          <t>계좌</t>
        </is>
      </c>
      <c r="G212" s="21" t="n"/>
      <c r="H212" s="25">
        <f>IF(COUNTA(A212,B212,D212)=0,"",IF(NOT(ISNUMBER(A212)),"날짜를 확인하세요",IF(A212&gt;TODAY(),"오늘 이후 날짜예요",IF(ISNA(MATCH(B212,현장번호,0)),"현장 번호를 확인하세요",IF(OR(NOT(ISNUMBER(D212)),N(D212)&lt;=0),"금액을 확인하세요","")))))</f>
        <v/>
      </c>
    </row>
    <row r="213">
      <c r="A213" s="20" t="n">
        <v>45970</v>
      </c>
      <c r="B213" s="26" t="n">
        <v>140</v>
      </c>
      <c r="C213" s="27">
        <f>IF(B213="","",IFERROR(INDEX(현장_고객,MATCH(B213,현장번호,0))&amp;" · "&amp;INDEX(현장_주소,MATCH(B213,현장번호,0)),"없는 번호"))</f>
        <v/>
      </c>
      <c r="D213" s="22" t="n">
        <v>880000</v>
      </c>
      <c r="E213" s="21" t="inlineStr">
        <is>
          <t>계약금</t>
        </is>
      </c>
      <c r="F213" s="21" t="inlineStr">
        <is>
          <t>계좌</t>
        </is>
      </c>
      <c r="G213" s="21" t="n"/>
      <c r="H213" s="25">
        <f>IF(COUNTA(A213,B213,D213)=0,"",IF(NOT(ISNUMBER(A213)),"날짜를 확인하세요",IF(A213&gt;TODAY(),"오늘 이후 날짜예요",IF(ISNA(MATCH(B213,현장번호,0)),"현장 번호를 확인하세요",IF(OR(NOT(ISNUMBER(D213)),N(D213)&lt;=0),"금액을 확인하세요","")))))</f>
        <v/>
      </c>
    </row>
    <row r="214">
      <c r="A214" s="20" t="n">
        <v>45972</v>
      </c>
      <c r="B214" s="26" t="n">
        <v>122</v>
      </c>
      <c r="C214" s="27">
        <f>IF(B214="","",IFERROR(INDEX(현장_고객,MATCH(B214,현장번호,0))&amp;" · "&amp;INDEX(현장_주소,MATCH(B214,현장번호,0)),"없는 번호"))</f>
        <v/>
      </c>
      <c r="D214" s="22" t="n">
        <v>2800000</v>
      </c>
      <c r="E214" s="21" t="inlineStr">
        <is>
          <t>중도금</t>
        </is>
      </c>
      <c r="F214" s="21" t="inlineStr">
        <is>
          <t>계좌</t>
        </is>
      </c>
      <c r="G214" s="21" t="n"/>
      <c r="H214" s="25">
        <f>IF(COUNTA(A214,B214,D214)=0,"",IF(NOT(ISNUMBER(A214)),"날짜를 확인하세요",IF(A214&gt;TODAY(),"오늘 이후 날짜예요",IF(ISNA(MATCH(B214,현장번호,0)),"현장 번호를 확인하세요",IF(OR(NOT(ISNUMBER(D214)),N(D214)&lt;=0),"금액을 확인하세요","")))))</f>
        <v/>
      </c>
    </row>
    <row r="215">
      <c r="A215" s="20" t="n">
        <v>45973</v>
      </c>
      <c r="B215" s="26" t="n">
        <v>131</v>
      </c>
      <c r="C215" s="27">
        <f>IF(B215="","",IFERROR(INDEX(현장_고객,MATCH(B215,현장번호,0))&amp;" · "&amp;INDEX(현장_주소,MATCH(B215,현장번호,0)),"없는 번호"))</f>
        <v/>
      </c>
      <c r="D215" s="22" t="n">
        <v>870000</v>
      </c>
      <c r="E215" s="21" t="inlineStr">
        <is>
          <t>계약금</t>
        </is>
      </c>
      <c r="F215" s="21" t="inlineStr">
        <is>
          <t>계좌</t>
        </is>
      </c>
      <c r="G215" s="21" t="n"/>
      <c r="H215" s="25">
        <f>IF(COUNTA(A215,B215,D215)=0,"",IF(NOT(ISNUMBER(A215)),"날짜를 확인하세요",IF(A215&gt;TODAY(),"오늘 이후 날짜예요",IF(ISNA(MATCH(B215,현장번호,0)),"현장 번호를 확인하세요",IF(OR(NOT(ISNUMBER(D215)),N(D215)&lt;=0),"금액을 확인하세요","")))))</f>
        <v/>
      </c>
    </row>
    <row r="216">
      <c r="A216" s="20" t="n">
        <v>45973</v>
      </c>
      <c r="B216" s="26" t="n">
        <v>134</v>
      </c>
      <c r="C216" s="27">
        <f>IF(B216="","",IFERROR(INDEX(현장_고객,MATCH(B216,현장번호,0))&amp;" · "&amp;INDEX(현장_주소,MATCH(B216,현장번호,0)),"없는 번호"))</f>
        <v/>
      </c>
      <c r="D216" s="22" t="n">
        <v>80000</v>
      </c>
      <c r="E216" s="21" t="inlineStr">
        <is>
          <t>계약금</t>
        </is>
      </c>
      <c r="F216" s="21" t="inlineStr">
        <is>
          <t>계좌</t>
        </is>
      </c>
      <c r="G216" s="21" t="n"/>
      <c r="H216" s="25">
        <f>IF(COUNTA(A216,B216,D216)=0,"",IF(NOT(ISNUMBER(A216)),"날짜를 확인하세요",IF(A216&gt;TODAY(),"오늘 이후 날짜예요",IF(ISNA(MATCH(B216,현장번호,0)),"현장 번호를 확인하세요",IF(OR(NOT(ISNUMBER(D216)),N(D216)&lt;=0),"금액을 확인하세요","")))))</f>
        <v/>
      </c>
    </row>
    <row r="217">
      <c r="A217" s="20" t="n">
        <v>45976</v>
      </c>
      <c r="B217" s="26" t="n">
        <v>135</v>
      </c>
      <c r="C217" s="27">
        <f>IF(B217="","",IFERROR(INDEX(현장_고객,MATCH(B217,현장번호,0))&amp;" · "&amp;INDEX(현장_주소,MATCH(B217,현장번호,0)),"없는 번호"))</f>
        <v/>
      </c>
      <c r="D217" s="22" t="n">
        <v>1340000</v>
      </c>
      <c r="E217" s="21" t="inlineStr">
        <is>
          <t>계약금</t>
        </is>
      </c>
      <c r="F217" s="21" t="inlineStr">
        <is>
          <t>계좌</t>
        </is>
      </c>
      <c r="G217" s="21" t="n"/>
      <c r="H217" s="25">
        <f>IF(COUNTA(A217,B217,D217)=0,"",IF(NOT(ISNUMBER(A217)),"날짜를 확인하세요",IF(A217&gt;TODAY(),"오늘 이후 날짜예요",IF(ISNA(MATCH(B217,현장번호,0)),"현장 번호를 확인하세요",IF(OR(NOT(ISNUMBER(D217)),N(D217)&lt;=0),"금액을 확인하세요","")))))</f>
        <v/>
      </c>
    </row>
    <row r="218">
      <c r="A218" s="20" t="n">
        <v>45978</v>
      </c>
      <c r="B218" s="26" t="n">
        <v>140</v>
      </c>
      <c r="C218" s="27">
        <f>IF(B218="","",IFERROR(INDEX(현장_고객,MATCH(B218,현장번호,0))&amp;" · "&amp;INDEX(현장_주소,MATCH(B218,현장번호,0)),"없는 번호"))</f>
        <v/>
      </c>
      <c r="D218" s="22" t="n">
        <v>290000</v>
      </c>
      <c r="E218" s="21" t="inlineStr">
        <is>
          <t>추가 공사</t>
        </is>
      </c>
      <c r="F218" s="21" t="inlineStr">
        <is>
          <t>현금</t>
        </is>
      </c>
      <c r="G218" s="21" t="inlineStr">
        <is>
          <t>방문 손잡이 교체</t>
        </is>
      </c>
      <c r="H218" s="25">
        <f>IF(COUNTA(A218,B218,D218)=0,"",IF(NOT(ISNUMBER(A218)),"날짜를 확인하세요",IF(A218&gt;TODAY(),"오늘 이후 날짜예요",IF(ISNA(MATCH(B218,현장번호,0)),"현장 번호를 확인하세요",IF(OR(NOT(ISNUMBER(D218)),N(D218)&lt;=0),"금액을 확인하세요","")))))</f>
        <v/>
      </c>
    </row>
    <row r="219">
      <c r="A219" s="20" t="n">
        <v>45979</v>
      </c>
      <c r="B219" s="26" t="n">
        <v>122</v>
      </c>
      <c r="C219" s="27">
        <f>IF(B219="","",IFERROR(INDEX(현장_고객,MATCH(B219,현장번호,0))&amp;" · "&amp;INDEX(현장_주소,MATCH(B219,현장번호,0)),"없는 번호"))</f>
        <v/>
      </c>
      <c r="D219" s="22" t="n">
        <v>2790000</v>
      </c>
      <c r="E219" s="21" t="inlineStr">
        <is>
          <t>잔금</t>
        </is>
      </c>
      <c r="F219" s="21" t="inlineStr">
        <is>
          <t>계좌</t>
        </is>
      </c>
      <c r="G219" s="21" t="n"/>
      <c r="H219" s="25">
        <f>IF(COUNTA(A219,B219,D219)=0,"",IF(NOT(ISNUMBER(A219)),"날짜를 확인하세요",IF(A219&gt;TODAY(),"오늘 이후 날짜예요",IF(ISNA(MATCH(B219,현장번호,0)),"현장 번호를 확인하세요",IF(OR(NOT(ISNUMBER(D219)),N(D219)&lt;=0),"금액을 확인하세요","")))))</f>
        <v/>
      </c>
    </row>
    <row r="220">
      <c r="A220" s="20" t="n">
        <v>45980</v>
      </c>
      <c r="B220" s="26" t="n">
        <v>134</v>
      </c>
      <c r="C220" s="27">
        <f>IF(B220="","",IFERROR(INDEX(현장_고객,MATCH(B220,현장번호,0))&amp;" · "&amp;INDEX(현장_주소,MATCH(B220,현장번호,0)),"없는 번호"))</f>
        <v/>
      </c>
      <c r="D220" s="22" t="n">
        <v>690000</v>
      </c>
      <c r="E220" s="21" t="inlineStr">
        <is>
          <t>잔금</t>
        </is>
      </c>
      <c r="F220" s="21" t="inlineStr">
        <is>
          <t>계좌</t>
        </is>
      </c>
      <c r="G220" s="21" t="n"/>
      <c r="H220" s="25">
        <f>IF(COUNTA(A220,B220,D220)=0,"",IF(NOT(ISNUMBER(A220)),"날짜를 확인하세요",IF(A220&gt;TODAY(),"오늘 이후 날짜예요",IF(ISNA(MATCH(B220,현장번호,0)),"현장 번호를 확인하세요",IF(OR(NOT(ISNUMBER(D220)),N(D220)&lt;=0),"금액을 확인하세요","")))))</f>
        <v/>
      </c>
    </row>
    <row r="221">
      <c r="A221" s="20" t="n">
        <v>45981</v>
      </c>
      <c r="B221" s="26" t="n">
        <v>143</v>
      </c>
      <c r="C221" s="27">
        <f>IF(B221="","",IFERROR(INDEX(현장_고객,MATCH(B221,현장번호,0))&amp;" · "&amp;INDEX(현장_주소,MATCH(B221,현장번호,0)),"없는 번호"))</f>
        <v/>
      </c>
      <c r="D221" s="22" t="n">
        <v>1640000</v>
      </c>
      <c r="E221" s="21" t="inlineStr">
        <is>
          <t>계약금</t>
        </is>
      </c>
      <c r="F221" s="21" t="inlineStr">
        <is>
          <t>계좌</t>
        </is>
      </c>
      <c r="G221" s="21" t="n"/>
      <c r="H221" s="25">
        <f>IF(COUNTA(A221,B221,D221)=0,"",IF(NOT(ISNUMBER(A221)),"날짜를 확인하세요",IF(A221&gt;TODAY(),"오늘 이후 날짜예요",IF(ISNA(MATCH(B221,현장번호,0)),"현장 번호를 확인하세요",IF(OR(NOT(ISNUMBER(D221)),N(D221)&lt;=0),"금액을 확인하세요","")))))</f>
        <v/>
      </c>
    </row>
    <row r="222">
      <c r="A222" s="20" t="n">
        <v>45981</v>
      </c>
      <c r="B222" s="26" t="n">
        <v>147</v>
      </c>
      <c r="C222" s="27">
        <f>IF(B222="","",IFERROR(INDEX(현장_고객,MATCH(B222,현장번호,0))&amp;" · "&amp;INDEX(현장_주소,MATCH(B222,현장번호,0)),"없는 번호"))</f>
        <v/>
      </c>
      <c r="D222" s="22" t="n">
        <v>1180000</v>
      </c>
      <c r="E222" s="21" t="inlineStr">
        <is>
          <t>계약금</t>
        </is>
      </c>
      <c r="F222" s="21" t="inlineStr">
        <is>
          <t>계좌</t>
        </is>
      </c>
      <c r="G222" s="21" t="n"/>
      <c r="H222" s="25">
        <f>IF(COUNTA(A222,B222,D222)=0,"",IF(NOT(ISNUMBER(A222)),"날짜를 확인하세요",IF(A222&gt;TODAY(),"오늘 이후 날짜예요",IF(ISNA(MATCH(B222,현장번호,0)),"현장 번호를 확인하세요",IF(OR(NOT(ISNUMBER(D222)),N(D222)&lt;=0),"금액을 확인하세요","")))))</f>
        <v/>
      </c>
    </row>
    <row r="223">
      <c r="A223" s="20" t="n">
        <v>45982</v>
      </c>
      <c r="B223" s="26" t="n">
        <v>133</v>
      </c>
      <c r="C223" s="27">
        <f>IF(B223="","",IFERROR(INDEX(현장_고객,MATCH(B223,현장번호,0))&amp;" · "&amp;INDEX(현장_주소,MATCH(B223,현장번호,0)),"없는 번호"))</f>
        <v/>
      </c>
      <c r="D223" s="22" t="n">
        <v>2800000</v>
      </c>
      <c r="E223" s="21" t="inlineStr">
        <is>
          <t>계약금</t>
        </is>
      </c>
      <c r="F223" s="21" t="inlineStr">
        <is>
          <t>계좌</t>
        </is>
      </c>
      <c r="G223" s="21" t="n"/>
      <c r="H223" s="25">
        <f>IF(COUNTA(A223,B223,D223)=0,"",IF(NOT(ISNUMBER(A223)),"날짜를 확인하세요",IF(A223&gt;TODAY(),"오늘 이후 날짜예요",IF(ISNA(MATCH(B223,현장번호,0)),"현장 번호를 확인하세요",IF(OR(NOT(ISNUMBER(D223)),N(D223)&lt;=0),"금액을 확인하세요","")))))</f>
        <v/>
      </c>
    </row>
    <row r="224">
      <c r="A224" s="20" t="n">
        <v>45982</v>
      </c>
      <c r="B224" s="26" t="n">
        <v>140</v>
      </c>
      <c r="C224" s="27">
        <f>IF(B224="","",IFERROR(INDEX(현장_고객,MATCH(B224,현장번호,0))&amp;" · "&amp;INDEX(현장_주소,MATCH(B224,현장번호,0)),"없는 번호"))</f>
        <v/>
      </c>
      <c r="D224" s="22" t="n">
        <v>7890000</v>
      </c>
      <c r="E224" s="21" t="inlineStr">
        <is>
          <t>잔금</t>
        </is>
      </c>
      <c r="F224" s="21" t="inlineStr">
        <is>
          <t>계좌</t>
        </is>
      </c>
      <c r="G224" s="21" t="n"/>
      <c r="H224" s="25">
        <f>IF(COUNTA(A224,B224,D224)=0,"",IF(NOT(ISNUMBER(A224)),"날짜를 확인하세요",IF(A224&gt;TODAY(),"오늘 이후 날짜예요",IF(ISNA(MATCH(B224,현장번호,0)),"현장 번호를 확인하세요",IF(OR(NOT(ISNUMBER(D224)),N(D224)&lt;=0),"금액을 확인하세요","")))))</f>
        <v/>
      </c>
    </row>
    <row r="225">
      <c r="A225" s="20" t="n">
        <v>45983</v>
      </c>
      <c r="B225" s="26" t="n">
        <v>131</v>
      </c>
      <c r="C225" s="27">
        <f>IF(B225="","",IFERROR(INDEX(현장_고객,MATCH(B225,현장번호,0))&amp;" · "&amp;INDEX(현장_주소,MATCH(B225,현장번호,0)),"없는 번호"))</f>
        <v/>
      </c>
      <c r="D225" s="22" t="n">
        <v>3920000</v>
      </c>
      <c r="E225" s="21" t="inlineStr">
        <is>
          <t>중도금</t>
        </is>
      </c>
      <c r="F225" s="21" t="inlineStr">
        <is>
          <t>계좌</t>
        </is>
      </c>
      <c r="G225" s="21" t="n"/>
      <c r="H225" s="25">
        <f>IF(COUNTA(A225,B225,D225)=0,"",IF(NOT(ISNUMBER(A225)),"날짜를 확인하세요",IF(A225&gt;TODAY(),"오늘 이후 날짜예요",IF(ISNA(MATCH(B225,현장번호,0)),"현장 번호를 확인하세요",IF(OR(NOT(ISNUMBER(D225)),N(D225)&lt;=0),"금액을 확인하세요","")))))</f>
        <v/>
      </c>
    </row>
    <row r="226">
      <c r="A226" s="20" t="n">
        <v>45985</v>
      </c>
      <c r="B226" s="26" t="n">
        <v>136</v>
      </c>
      <c r="C226" s="27">
        <f>IF(B226="","",IFERROR(INDEX(현장_고객,MATCH(B226,현장번호,0))&amp;" · "&amp;INDEX(현장_주소,MATCH(B226,현장번호,0)),"없는 번호"))</f>
        <v/>
      </c>
      <c r="D226" s="22" t="n">
        <v>350000</v>
      </c>
      <c r="E226" s="21" t="inlineStr">
        <is>
          <t>계약금</t>
        </is>
      </c>
      <c r="F226" s="21" t="inlineStr">
        <is>
          <t>계좌</t>
        </is>
      </c>
      <c r="G226" s="21" t="n"/>
      <c r="H226" s="25">
        <f>IF(COUNTA(A226,B226,D226)=0,"",IF(NOT(ISNUMBER(A226)),"날짜를 확인하세요",IF(A226&gt;TODAY(),"오늘 이후 날짜예요",IF(ISNA(MATCH(B226,현장번호,0)),"현장 번호를 확인하세요",IF(OR(NOT(ISNUMBER(D226)),N(D226)&lt;=0),"금액을 확인하세요","")))))</f>
        <v/>
      </c>
    </row>
    <row r="227">
      <c r="A227" s="20" t="n">
        <v>45987</v>
      </c>
      <c r="B227" s="26" t="n">
        <v>144</v>
      </c>
      <c r="C227" s="27">
        <f>IF(B227="","",IFERROR(INDEX(현장_고객,MATCH(B227,현장번호,0))&amp;" · "&amp;INDEX(현장_주소,MATCH(B227,현장번호,0)),"없는 번호"))</f>
        <v/>
      </c>
      <c r="D227" s="22" t="n">
        <v>710000</v>
      </c>
      <c r="E227" s="21" t="inlineStr">
        <is>
          <t>계약금</t>
        </is>
      </c>
      <c r="F227" s="21" t="inlineStr">
        <is>
          <t>계좌</t>
        </is>
      </c>
      <c r="G227" s="21" t="n"/>
      <c r="H227" s="25">
        <f>IF(COUNTA(A227,B227,D227)=0,"",IF(NOT(ISNUMBER(A227)),"날짜를 확인하세요",IF(A227&gt;TODAY(),"오늘 이후 날짜예요",IF(ISNA(MATCH(B227,현장번호,0)),"현장 번호를 확인하세요",IF(OR(NOT(ISNUMBER(D227)),N(D227)&lt;=0),"금액을 확인하세요","")))))</f>
        <v/>
      </c>
    </row>
    <row r="228">
      <c r="A228" s="20" t="n">
        <v>45990</v>
      </c>
      <c r="B228" s="26" t="n">
        <v>133</v>
      </c>
      <c r="C228" s="27">
        <f>IF(B228="","",IFERROR(INDEX(현장_고객,MATCH(B228,현장번호,0))&amp;" · "&amp;INDEX(현장_주소,MATCH(B228,현장번호,0)),"없는 번호"))</f>
        <v/>
      </c>
      <c r="D228" s="22" t="n">
        <v>3260000</v>
      </c>
      <c r="E228" s="21" t="inlineStr">
        <is>
          <t>중도금</t>
        </is>
      </c>
      <c r="F228" s="21" t="inlineStr">
        <is>
          <t>계좌</t>
        </is>
      </c>
      <c r="G228" s="21" t="n"/>
      <c r="H228" s="25">
        <f>IF(COUNTA(A228,B228,D228)=0,"",IF(NOT(ISNUMBER(A228)),"날짜를 확인하세요",IF(A228&gt;TODAY(),"오늘 이후 날짜예요",IF(ISNA(MATCH(B228,현장번호,0)),"현장 번호를 확인하세요",IF(OR(NOT(ISNUMBER(D228)),N(D228)&lt;=0),"금액을 확인하세요","")))))</f>
        <v/>
      </c>
    </row>
    <row r="229">
      <c r="A229" s="20" t="n">
        <v>45990</v>
      </c>
      <c r="B229" s="26" t="n">
        <v>146</v>
      </c>
      <c r="C229" s="27">
        <f>IF(B229="","",IFERROR(INDEX(현장_고객,MATCH(B229,현장번호,0))&amp;" · "&amp;INDEX(현장_주소,MATCH(B229,현장번호,0)),"없는 번호"))</f>
        <v/>
      </c>
      <c r="D229" s="22" t="n">
        <v>880000</v>
      </c>
      <c r="E229" s="21" t="inlineStr">
        <is>
          <t>계약금</t>
        </is>
      </c>
      <c r="F229" s="21" t="inlineStr">
        <is>
          <t>계좌</t>
        </is>
      </c>
      <c r="G229" s="21" t="n"/>
      <c r="H229" s="25">
        <f>IF(COUNTA(A229,B229,D229)=0,"",IF(NOT(ISNUMBER(A229)),"날짜를 확인하세요",IF(A229&gt;TODAY(),"오늘 이후 날짜예요",IF(ISNA(MATCH(B229,현장번호,0)),"현장 번호를 확인하세요",IF(OR(NOT(ISNUMBER(D229)),N(D229)&lt;=0),"금액을 확인하세요","")))))</f>
        <v/>
      </c>
    </row>
    <row r="230">
      <c r="A230" s="20" t="n">
        <v>45991</v>
      </c>
      <c r="B230" s="26" t="n">
        <v>135</v>
      </c>
      <c r="C230" s="27">
        <f>IF(B230="","",IFERROR(INDEX(현장_고객,MATCH(B230,현장번호,0))&amp;" · "&amp;INDEX(현장_주소,MATCH(B230,현장번호,0)),"없는 번호"))</f>
        <v/>
      </c>
      <c r="D230" s="22" t="n">
        <v>2680000</v>
      </c>
      <c r="E230" s="21" t="inlineStr">
        <is>
          <t>중도금</t>
        </is>
      </c>
      <c r="F230" s="21" t="inlineStr">
        <is>
          <t>계좌</t>
        </is>
      </c>
      <c r="G230" s="21" t="n"/>
      <c r="H230" s="25">
        <f>IF(COUNTA(A230,B230,D230)=0,"",IF(NOT(ISNUMBER(A230)),"날짜를 확인하세요",IF(A230&gt;TODAY(),"오늘 이후 날짜예요",IF(ISNA(MATCH(B230,현장번호,0)),"현장 번호를 확인하세요",IF(OR(NOT(ISNUMBER(D230)),N(D230)&lt;=0),"금액을 확인하세요","")))))</f>
        <v/>
      </c>
    </row>
    <row r="231">
      <c r="A231" s="20" t="n">
        <v>45993</v>
      </c>
      <c r="B231" s="26" t="n">
        <v>131</v>
      </c>
      <c r="C231" s="27">
        <f>IF(B231="","",IFERROR(INDEX(현장_고객,MATCH(B231,현장번호,0))&amp;" · "&amp;INDEX(현장_주소,MATCH(B231,현장번호,0)),"없는 번호"))</f>
        <v/>
      </c>
      <c r="D231" s="22" t="n">
        <v>3930000</v>
      </c>
      <c r="E231" s="21" t="inlineStr">
        <is>
          <t>잔금</t>
        </is>
      </c>
      <c r="F231" s="21" t="inlineStr">
        <is>
          <t>계좌</t>
        </is>
      </c>
      <c r="G231" s="21" t="n"/>
      <c r="H231" s="25">
        <f>IF(COUNTA(A231,B231,D231)=0,"",IF(NOT(ISNUMBER(A231)),"날짜를 확인하세요",IF(A231&gt;TODAY(),"오늘 이후 날짜예요",IF(ISNA(MATCH(B231,현장번호,0)),"현장 번호를 확인하세요",IF(OR(NOT(ISNUMBER(D231)),N(D231)&lt;=0),"금액을 확인하세요","")))))</f>
        <v/>
      </c>
    </row>
    <row r="232">
      <c r="A232" s="20" t="n">
        <v>45993</v>
      </c>
      <c r="B232" s="26" t="n">
        <v>145</v>
      </c>
      <c r="C232" s="27">
        <f>IF(B232="","",IFERROR(INDEX(현장_고객,MATCH(B232,현장번호,0))&amp;" · "&amp;INDEX(현장_주소,MATCH(B232,현장번호,0)),"없는 번호"))</f>
        <v/>
      </c>
      <c r="D232" s="22" t="n">
        <v>740000</v>
      </c>
      <c r="E232" s="21" t="inlineStr">
        <is>
          <t>계약금</t>
        </is>
      </c>
      <c r="F232" s="21" t="inlineStr">
        <is>
          <t>계좌</t>
        </is>
      </c>
      <c r="G232" s="21" t="n"/>
      <c r="H232" s="25">
        <f>IF(COUNTA(A232,B232,D232)=0,"",IF(NOT(ISNUMBER(A232)),"날짜를 확인하세요",IF(A232&gt;TODAY(),"오늘 이후 날짜예요",IF(ISNA(MATCH(B232,현장번호,0)),"현장 번호를 확인하세요",IF(OR(NOT(ISNUMBER(D232)),N(D232)&lt;=0),"금액을 확인하세요","")))))</f>
        <v/>
      </c>
    </row>
    <row r="233">
      <c r="A233" s="20" t="n">
        <v>45994</v>
      </c>
      <c r="B233" s="26" t="n">
        <v>133</v>
      </c>
      <c r="C233" s="27">
        <f>IF(B233="","",IFERROR(INDEX(현장_고객,MATCH(B233,현장번호,0))&amp;" · "&amp;INDEX(현장_주소,MATCH(B233,현장번호,0)),"없는 번호"))</f>
        <v/>
      </c>
      <c r="D233" s="22" t="n">
        <v>3270000</v>
      </c>
      <c r="E233" s="21" t="inlineStr">
        <is>
          <t>잔금</t>
        </is>
      </c>
      <c r="F233" s="21" t="inlineStr">
        <is>
          <t>계좌</t>
        </is>
      </c>
      <c r="G233" s="21" t="n"/>
      <c r="H233" s="25">
        <f>IF(COUNTA(A233,B233,D233)=0,"",IF(NOT(ISNUMBER(A233)),"날짜를 확인하세요",IF(A233&gt;TODAY(),"오늘 이후 날짜예요",IF(ISNA(MATCH(B233,현장번호,0)),"현장 번호를 확인하세요",IF(OR(NOT(ISNUMBER(D233)),N(D233)&lt;=0),"금액을 확인하세요","")))))</f>
        <v/>
      </c>
    </row>
    <row r="234">
      <c r="A234" s="20" t="n">
        <v>45995</v>
      </c>
      <c r="B234" s="26" t="n">
        <v>135</v>
      </c>
      <c r="C234" s="27">
        <f>IF(B234="","",IFERROR(INDEX(현장_고객,MATCH(B234,현장번호,0))&amp;" · "&amp;INDEX(현장_주소,MATCH(B234,현장번호,0)),"없는 번호"))</f>
        <v/>
      </c>
      <c r="D234" s="22" t="n">
        <v>2690000</v>
      </c>
      <c r="E234" s="21" t="inlineStr">
        <is>
          <t>잔금</t>
        </is>
      </c>
      <c r="F234" s="21" t="inlineStr">
        <is>
          <t>카드</t>
        </is>
      </c>
      <c r="G234" s="21" t="n"/>
      <c r="H234" s="25">
        <f>IF(COUNTA(A234,B234,D234)=0,"",IF(NOT(ISNUMBER(A234)),"날짜를 확인하세요",IF(A234&gt;TODAY(),"오늘 이후 날짜예요",IF(ISNA(MATCH(B234,현장번호,0)),"현장 번호를 확인하세요",IF(OR(NOT(ISNUMBER(D234)),N(D234)&lt;=0),"금액을 확인하세요","")))))</f>
        <v/>
      </c>
    </row>
    <row r="235">
      <c r="A235" s="20" t="n">
        <v>45995</v>
      </c>
      <c r="B235" s="26" t="n">
        <v>147</v>
      </c>
      <c r="C235" s="27">
        <f>IF(B235="","",IFERROR(INDEX(현장_고객,MATCH(B235,현장번호,0))&amp;" · "&amp;INDEX(현장_주소,MATCH(B235,현장번호,0)),"없는 번호"))</f>
        <v/>
      </c>
      <c r="D235" s="22" t="n">
        <v>2770000</v>
      </c>
      <c r="E235" s="21" t="inlineStr">
        <is>
          <t>잔금</t>
        </is>
      </c>
      <c r="F235" s="21" t="inlineStr">
        <is>
          <t>카드</t>
        </is>
      </c>
      <c r="G235" s="21" t="n"/>
      <c r="H235" s="25">
        <f>IF(COUNTA(A235,B235,D235)=0,"",IF(NOT(ISNUMBER(A235)),"날짜를 확인하세요",IF(A235&gt;TODAY(),"오늘 이후 날짜예요",IF(ISNA(MATCH(B235,현장번호,0)),"현장 번호를 확인하세요",IF(OR(NOT(ISNUMBER(D235)),N(D235)&lt;=0),"금액을 확인하세요","")))))</f>
        <v/>
      </c>
    </row>
    <row r="236">
      <c r="A236" s="20" t="n">
        <v>45996</v>
      </c>
      <c r="B236" s="26" t="n">
        <v>136</v>
      </c>
      <c r="C236" s="27">
        <f>IF(B236="","",IFERROR(INDEX(현장_고객,MATCH(B236,현장번호,0))&amp;" · "&amp;INDEX(현장_주소,MATCH(B236,현장번호,0)),"없는 번호"))</f>
        <v/>
      </c>
      <c r="D236" s="22" t="n">
        <v>3110000</v>
      </c>
      <c r="E236" s="21" t="inlineStr">
        <is>
          <t>잔금</t>
        </is>
      </c>
      <c r="F236" s="21" t="inlineStr">
        <is>
          <t>계좌</t>
        </is>
      </c>
      <c r="G236" s="21" t="n"/>
      <c r="H236" s="25">
        <f>IF(COUNTA(A236,B236,D236)=0,"",IF(NOT(ISNUMBER(A236)),"날짜를 확인하세요",IF(A236&gt;TODAY(),"오늘 이후 날짜예요",IF(ISNA(MATCH(B236,현장번호,0)),"현장 번호를 확인하세요",IF(OR(NOT(ISNUMBER(D236)),N(D236)&lt;=0),"금액을 확인하세요","")))))</f>
        <v/>
      </c>
    </row>
    <row r="237">
      <c r="A237" s="20" t="n">
        <v>45996</v>
      </c>
      <c r="B237" s="26" t="n">
        <v>143</v>
      </c>
      <c r="C237" s="27">
        <f>IF(B237="","",IFERROR(INDEX(현장_고객,MATCH(B237,현장번호,0))&amp;" · "&amp;INDEX(현장_주소,MATCH(B237,현장번호,0)),"없는 번호"))</f>
        <v/>
      </c>
      <c r="D237" s="22" t="n">
        <v>6580000</v>
      </c>
      <c r="E237" s="21" t="inlineStr">
        <is>
          <t>잔금</t>
        </is>
      </c>
      <c r="F237" s="21" t="inlineStr">
        <is>
          <t>계좌</t>
        </is>
      </c>
      <c r="G237" s="21" t="n"/>
      <c r="H237" s="25">
        <f>IF(COUNTA(A237,B237,D237)=0,"",IF(NOT(ISNUMBER(A237)),"날짜를 확인하세요",IF(A237&gt;TODAY(),"오늘 이후 날짜예요",IF(ISNA(MATCH(B237,현장번호,0)),"현장 번호를 확인하세요",IF(OR(NOT(ISNUMBER(D237)),N(D237)&lt;=0),"금액을 확인하세요","")))))</f>
        <v/>
      </c>
    </row>
    <row r="238">
      <c r="A238" s="20" t="n">
        <v>45997</v>
      </c>
      <c r="B238" s="26" t="n">
        <v>148</v>
      </c>
      <c r="C238" s="27">
        <f>IF(B238="","",IFERROR(INDEX(현장_고객,MATCH(B238,현장번호,0))&amp;" · "&amp;INDEX(현장_주소,MATCH(B238,현장번호,0)),"없는 번호"))</f>
        <v/>
      </c>
      <c r="D238" s="22" t="n">
        <v>940000</v>
      </c>
      <c r="E238" s="21" t="inlineStr">
        <is>
          <t>계약금</t>
        </is>
      </c>
      <c r="F238" s="21" t="inlineStr">
        <is>
          <t>계좌</t>
        </is>
      </c>
      <c r="G238" s="21" t="n"/>
      <c r="H238" s="25">
        <f>IF(COUNTA(A238,B238,D238)=0,"",IF(NOT(ISNUMBER(A238)),"날짜를 확인하세요",IF(A238&gt;TODAY(),"오늘 이후 날짜예요",IF(ISNA(MATCH(B238,현장번호,0)),"현장 번호를 확인하세요",IF(OR(NOT(ISNUMBER(D238)),N(D238)&lt;=0),"금액을 확인하세요","")))))</f>
        <v/>
      </c>
    </row>
    <row r="239">
      <c r="A239" s="20" t="n">
        <v>45999</v>
      </c>
      <c r="B239" s="26" t="n">
        <v>154</v>
      </c>
      <c r="C239" s="27">
        <f>IF(B239="","",IFERROR(INDEX(현장_고객,MATCH(B239,현장번호,0))&amp;" · "&amp;INDEX(현장_주소,MATCH(B239,현장번호,0)),"없는 번호"))</f>
        <v/>
      </c>
      <c r="D239" s="22" t="n">
        <v>60000</v>
      </c>
      <c r="E239" s="21" t="inlineStr">
        <is>
          <t>계약금</t>
        </is>
      </c>
      <c r="F239" s="21" t="inlineStr">
        <is>
          <t>계좌</t>
        </is>
      </c>
      <c r="G239" s="21" t="n"/>
      <c r="H239" s="25">
        <f>IF(COUNTA(A239,B239,D239)=0,"",IF(NOT(ISNUMBER(A239)),"날짜를 확인하세요",IF(A239&gt;TODAY(),"오늘 이후 날짜예요",IF(ISNA(MATCH(B239,현장번호,0)),"현장 번호를 확인하세요",IF(OR(NOT(ISNUMBER(D239)),N(D239)&lt;=0),"금액을 확인하세요","")))))</f>
        <v/>
      </c>
    </row>
    <row r="240">
      <c r="A240" s="20" t="n">
        <v>46002</v>
      </c>
      <c r="B240" s="26" t="n">
        <v>149</v>
      </c>
      <c r="C240" s="27">
        <f>IF(B240="","",IFERROR(INDEX(현장_고객,MATCH(B240,현장번호,0))&amp;" · "&amp;INDEX(현장_주소,MATCH(B240,현장번호,0)),"없는 번호"))</f>
        <v/>
      </c>
      <c r="D240" s="22" t="n">
        <v>1190000</v>
      </c>
      <c r="E240" s="21" t="inlineStr">
        <is>
          <t>계약금</t>
        </is>
      </c>
      <c r="F240" s="21" t="inlineStr">
        <is>
          <t>계좌</t>
        </is>
      </c>
      <c r="G240" s="21" t="n"/>
      <c r="H240" s="25">
        <f>IF(COUNTA(A240,B240,D240)=0,"",IF(NOT(ISNUMBER(A240)),"날짜를 확인하세요",IF(A240&gt;TODAY(),"오늘 이후 날짜예요",IF(ISNA(MATCH(B240,현장번호,0)),"현장 번호를 확인하세요",IF(OR(NOT(ISNUMBER(D240)),N(D240)&lt;=0),"금액을 확인하세요","")))))</f>
        <v/>
      </c>
    </row>
    <row r="241">
      <c r="A241" s="20" t="n">
        <v>46003</v>
      </c>
      <c r="B241" s="26" t="n">
        <v>150</v>
      </c>
      <c r="C241" s="27">
        <f>IF(B241="","",IFERROR(INDEX(현장_고객,MATCH(B241,현장번호,0))&amp;" · "&amp;INDEX(현장_주소,MATCH(B241,현장번호,0)),"없는 번호"))</f>
        <v/>
      </c>
      <c r="D241" s="22" t="n">
        <v>740000</v>
      </c>
      <c r="E241" s="21" t="inlineStr">
        <is>
          <t>계약금</t>
        </is>
      </c>
      <c r="F241" s="21" t="inlineStr">
        <is>
          <t>계좌</t>
        </is>
      </c>
      <c r="G241" s="21" t="n"/>
      <c r="H241" s="25">
        <f>IF(COUNTA(A241,B241,D241)=0,"",IF(NOT(ISNUMBER(A241)),"날짜를 확인하세요",IF(A241&gt;TODAY(),"오늘 이후 날짜예요",IF(ISNA(MATCH(B241,현장번호,0)),"현장 번호를 확인하세요",IF(OR(NOT(ISNUMBER(D241)),N(D241)&lt;=0),"금액을 확인하세요","")))))</f>
        <v/>
      </c>
    </row>
    <row r="242">
      <c r="A242" s="20" t="n">
        <v>46004</v>
      </c>
      <c r="B242" s="26" t="n">
        <v>145</v>
      </c>
      <c r="C242" s="27">
        <f>IF(B242="","",IFERROR(INDEX(현장_고객,MATCH(B242,현장번호,0))&amp;" · "&amp;INDEX(현장_주소,MATCH(B242,현장번호,0)),"없는 번호"))</f>
        <v/>
      </c>
      <c r="D242" s="22" t="n">
        <v>3300000</v>
      </c>
      <c r="E242" s="21" t="inlineStr">
        <is>
          <t>중도금</t>
        </is>
      </c>
      <c r="F242" s="21" t="inlineStr">
        <is>
          <t>계좌</t>
        </is>
      </c>
      <c r="G242" s="21" t="n"/>
      <c r="H242" s="25">
        <f>IF(COUNTA(A242,B242,D242)=0,"",IF(NOT(ISNUMBER(A242)),"날짜를 확인하세요",IF(A242&gt;TODAY(),"오늘 이후 날짜예요",IF(ISNA(MATCH(B242,현장번호,0)),"현장 번호를 확인하세요",IF(OR(NOT(ISNUMBER(D242)),N(D242)&lt;=0),"금액을 확인하세요","")))))</f>
        <v/>
      </c>
    </row>
    <row r="243">
      <c r="A243" s="20" t="n">
        <v>46006</v>
      </c>
      <c r="B243" s="26" t="n">
        <v>155</v>
      </c>
      <c r="C243" s="27">
        <f>IF(B243="","",IFERROR(INDEX(현장_고객,MATCH(B243,현장번호,0))&amp;" · "&amp;INDEX(현장_주소,MATCH(B243,현장번호,0)),"없는 번호"))</f>
        <v/>
      </c>
      <c r="D243" s="22" t="n">
        <v>190000</v>
      </c>
      <c r="E243" s="21" t="inlineStr">
        <is>
          <t>계약금</t>
        </is>
      </c>
      <c r="F243" s="21" t="inlineStr">
        <is>
          <t>계좌</t>
        </is>
      </c>
      <c r="G243" s="21" t="n"/>
      <c r="H243" s="25">
        <f>IF(COUNTA(A243,B243,D243)=0,"",IF(NOT(ISNUMBER(A243)),"날짜를 확인하세요",IF(A243&gt;TODAY(),"오늘 이후 날짜예요",IF(ISNA(MATCH(B243,현장번호,0)),"현장 번호를 확인하세요",IF(OR(NOT(ISNUMBER(D243)),N(D243)&lt;=0),"금액을 확인하세요","")))))</f>
        <v/>
      </c>
    </row>
    <row r="244">
      <c r="A244" s="20" t="n">
        <v>46006</v>
      </c>
      <c r="B244" s="26" t="n">
        <v>158</v>
      </c>
      <c r="C244" s="27">
        <f>IF(B244="","",IFERROR(INDEX(현장_고객,MATCH(B244,현장번호,0))&amp;" · "&amp;INDEX(현장_주소,MATCH(B244,현장번호,0)),"없는 번호"))</f>
        <v/>
      </c>
      <c r="D244" s="22" t="n">
        <v>280000</v>
      </c>
      <c r="E244" s="21" t="inlineStr">
        <is>
          <t>계약금</t>
        </is>
      </c>
      <c r="F244" s="21" t="inlineStr">
        <is>
          <t>계좌</t>
        </is>
      </c>
      <c r="G244" s="21" t="n"/>
      <c r="H244" s="25">
        <f>IF(COUNTA(A244,B244,D244)=0,"",IF(NOT(ISNUMBER(A244)),"날짜를 확인하세요",IF(A244&gt;TODAY(),"오늘 이후 날짜예요",IF(ISNA(MATCH(B244,현장번호,0)),"현장 번호를 확인하세요",IF(OR(NOT(ISNUMBER(D244)),N(D244)&lt;=0),"금액을 확인하세요","")))))</f>
        <v/>
      </c>
    </row>
    <row r="245">
      <c r="A245" s="20" t="n">
        <v>46008</v>
      </c>
      <c r="B245" s="26" t="n">
        <v>146</v>
      </c>
      <c r="C245" s="27">
        <f>IF(B245="","",IFERROR(INDEX(현장_고객,MATCH(B245,현장번호,0))&amp;" · "&amp;INDEX(현장_주소,MATCH(B245,현장번호,0)),"없는 번호"))</f>
        <v/>
      </c>
      <c r="D245" s="22" t="n">
        <v>2060000</v>
      </c>
      <c r="E245" s="21" t="inlineStr">
        <is>
          <t>잔금</t>
        </is>
      </c>
      <c r="F245" s="21" t="inlineStr">
        <is>
          <t>계좌</t>
        </is>
      </c>
      <c r="G245" s="21" t="n"/>
      <c r="H245" s="25">
        <f>IF(COUNTA(A245,B245,D245)=0,"",IF(NOT(ISNUMBER(A245)),"날짜를 확인하세요",IF(A245&gt;TODAY(),"오늘 이후 날짜예요",IF(ISNA(MATCH(B245,현장번호,0)),"현장 번호를 확인하세요",IF(OR(NOT(ISNUMBER(D245)),N(D245)&lt;=0),"금액을 확인하세요","")))))</f>
        <v/>
      </c>
    </row>
    <row r="246">
      <c r="A246" s="20" t="n">
        <v>46009</v>
      </c>
      <c r="B246" s="26" t="n">
        <v>144</v>
      </c>
      <c r="C246" s="27">
        <f>IF(B246="","",IFERROR(INDEX(현장_고객,MATCH(B246,현장번호,0))&amp;" · "&amp;INDEX(현장_주소,MATCH(B246,현장번호,0)),"없는 번호"))</f>
        <v/>
      </c>
      <c r="D246" s="22" t="n">
        <v>1670000</v>
      </c>
      <c r="E246" s="21" t="inlineStr">
        <is>
          <t>잔금</t>
        </is>
      </c>
      <c r="F246" s="21" t="inlineStr">
        <is>
          <t>계좌</t>
        </is>
      </c>
      <c r="G246" s="21" t="n"/>
      <c r="H246" s="25">
        <f>IF(COUNTA(A246,B246,D246)=0,"",IF(NOT(ISNUMBER(A246)),"날짜를 확인하세요",IF(A246&gt;TODAY(),"오늘 이후 날짜예요",IF(ISNA(MATCH(B246,현장번호,0)),"현장 번호를 확인하세요",IF(OR(NOT(ISNUMBER(D246)),N(D246)&lt;=0),"금액을 확인하세요","")))))</f>
        <v/>
      </c>
    </row>
    <row r="247">
      <c r="A247" s="20" t="n">
        <v>46009</v>
      </c>
      <c r="B247" s="26" t="n">
        <v>145</v>
      </c>
      <c r="C247" s="27">
        <f>IF(B247="","",IFERROR(INDEX(현장_고객,MATCH(B247,현장번호,0))&amp;" · "&amp;INDEX(현장_주소,MATCH(B247,현장번호,0)),"없는 번호"))</f>
        <v/>
      </c>
      <c r="D247" s="22" t="n">
        <v>370000</v>
      </c>
      <c r="E247" s="21" t="inlineStr">
        <is>
          <t>추가 공사</t>
        </is>
      </c>
      <c r="F247" s="21" t="inlineStr">
        <is>
          <t>현금</t>
        </is>
      </c>
      <c r="G247" s="21" t="inlineStr">
        <is>
          <t>실리콘 전체</t>
        </is>
      </c>
      <c r="H247" s="25">
        <f>IF(COUNTA(A247,B247,D247)=0,"",IF(NOT(ISNUMBER(A247)),"날짜를 확인하세요",IF(A247&gt;TODAY(),"오늘 이후 날짜예요",IF(ISNA(MATCH(B247,현장번호,0)),"현장 번호를 확인하세요",IF(OR(NOT(ISNUMBER(D247)),N(D247)&lt;=0),"금액을 확인하세요","")))))</f>
        <v/>
      </c>
    </row>
    <row r="248">
      <c r="A248" s="20" t="n">
        <v>46009</v>
      </c>
      <c r="B248" s="26" t="n">
        <v>148</v>
      </c>
      <c r="C248" s="27">
        <f>IF(B248="","",IFERROR(INDEX(현장_고객,MATCH(B248,현장번호,0))&amp;" · "&amp;INDEX(현장_주소,MATCH(B248,현장번호,0)),"없는 번호"))</f>
        <v/>
      </c>
      <c r="D248" s="22" t="n">
        <v>8470000</v>
      </c>
      <c r="E248" s="21" t="inlineStr">
        <is>
          <t>잔금</t>
        </is>
      </c>
      <c r="F248" s="21" t="inlineStr">
        <is>
          <t>계좌</t>
        </is>
      </c>
      <c r="G248" s="21" t="n"/>
      <c r="H248" s="25">
        <f>IF(COUNTA(A248,B248,D248)=0,"",IF(NOT(ISNUMBER(A248)),"날짜를 확인하세요",IF(A248&gt;TODAY(),"오늘 이후 날짜예요",IF(ISNA(MATCH(B248,현장번호,0)),"현장 번호를 확인하세요",IF(OR(NOT(ISNUMBER(D248)),N(D248)&lt;=0),"금액을 확인하세요","")))))</f>
        <v/>
      </c>
    </row>
    <row r="249">
      <c r="A249" s="20" t="n">
        <v>46009</v>
      </c>
      <c r="B249" s="26" t="n">
        <v>152</v>
      </c>
      <c r="C249" s="27">
        <f>IF(B249="","",IFERROR(INDEX(현장_고객,MATCH(B249,현장번호,0))&amp;" · "&amp;INDEX(현장_주소,MATCH(B249,현장번호,0)),"없는 번호"))</f>
        <v/>
      </c>
      <c r="D249" s="22" t="n">
        <v>780000</v>
      </c>
      <c r="E249" s="21" t="inlineStr">
        <is>
          <t>계약금</t>
        </is>
      </c>
      <c r="F249" s="21" t="inlineStr">
        <is>
          <t>계좌</t>
        </is>
      </c>
      <c r="G249" s="21" t="n"/>
      <c r="H249" s="25">
        <f>IF(COUNTA(A249,B249,D249)=0,"",IF(NOT(ISNUMBER(A249)),"날짜를 확인하세요",IF(A249&gt;TODAY(),"오늘 이후 날짜예요",IF(ISNA(MATCH(B249,현장번호,0)),"현장 번호를 확인하세요",IF(OR(NOT(ISNUMBER(D249)),N(D249)&lt;=0),"금액을 확인하세요","")))))</f>
        <v/>
      </c>
    </row>
    <row r="250">
      <c r="A250" s="20" t="n">
        <v>46011</v>
      </c>
      <c r="B250" s="26" t="n">
        <v>149</v>
      </c>
      <c r="C250" s="27">
        <f>IF(B250="","",IFERROR(INDEX(현장_고객,MATCH(B250,현장번호,0))&amp;" · "&amp;INDEX(현장_주소,MATCH(B250,현장번호,0)),"없는 번호"))</f>
        <v/>
      </c>
      <c r="D250" s="22" t="n">
        <v>4770000</v>
      </c>
      <c r="E250" s="21" t="inlineStr">
        <is>
          <t>잔금</t>
        </is>
      </c>
      <c r="F250" s="21" t="inlineStr">
        <is>
          <t>계좌</t>
        </is>
      </c>
      <c r="G250" s="21" t="n"/>
      <c r="H250" s="25">
        <f>IF(COUNTA(A250,B250,D250)=0,"",IF(NOT(ISNUMBER(A250)),"날짜를 확인하세요",IF(A250&gt;TODAY(),"오늘 이후 날짜예요",IF(ISNA(MATCH(B250,현장번호,0)),"현장 번호를 확인하세요",IF(OR(NOT(ISNUMBER(D250)),N(D250)&lt;=0),"금액을 확인하세요","")))))</f>
        <v/>
      </c>
    </row>
    <row r="251">
      <c r="A251" s="20" t="n">
        <v>46011</v>
      </c>
      <c r="B251" s="26" t="n">
        <v>162</v>
      </c>
      <c r="C251" s="27">
        <f>IF(B251="","",IFERROR(INDEX(현장_고객,MATCH(B251,현장번호,0))&amp;" · "&amp;INDEX(현장_주소,MATCH(B251,현장번호,0)),"없는 번호"))</f>
        <v/>
      </c>
      <c r="D251" s="22" t="n">
        <v>150000</v>
      </c>
      <c r="E251" s="21" t="inlineStr">
        <is>
          <t>계약금</t>
        </is>
      </c>
      <c r="F251" s="21" t="inlineStr">
        <is>
          <t>계좌</t>
        </is>
      </c>
      <c r="G251" s="21" t="n"/>
      <c r="H251" s="25">
        <f>IF(COUNTA(A251,B251,D251)=0,"",IF(NOT(ISNUMBER(A251)),"날짜를 확인하세요",IF(A251&gt;TODAY(),"오늘 이후 날짜예요",IF(ISNA(MATCH(B251,현장번호,0)),"현장 번호를 확인하세요",IF(OR(NOT(ISNUMBER(D251)),N(D251)&lt;=0),"금액을 확인하세요","")))))</f>
        <v/>
      </c>
    </row>
    <row r="252">
      <c r="A252" s="20" t="n">
        <v>46012</v>
      </c>
      <c r="B252" s="26" t="n">
        <v>145</v>
      </c>
      <c r="C252" s="27">
        <f>IF(B252="","",IFERROR(INDEX(현장_고객,MATCH(B252,현장번호,0))&amp;" · "&amp;INDEX(현장_주소,MATCH(B252,현장번호,0)),"없는 번호"))</f>
        <v/>
      </c>
      <c r="D252" s="22" t="n">
        <v>3310000</v>
      </c>
      <c r="E252" s="21" t="inlineStr">
        <is>
          <t>잔금</t>
        </is>
      </c>
      <c r="F252" s="21" t="inlineStr">
        <is>
          <t>계좌</t>
        </is>
      </c>
      <c r="G252" s="21" t="n"/>
      <c r="H252" s="25">
        <f>IF(COUNTA(A252,B252,D252)=0,"",IF(NOT(ISNUMBER(A252)),"날짜를 확인하세요",IF(A252&gt;TODAY(),"오늘 이후 날짜예요",IF(ISNA(MATCH(B252,현장번호,0)),"현장 번호를 확인하세요",IF(OR(NOT(ISNUMBER(D252)),N(D252)&lt;=0),"금액을 확인하세요","")))))</f>
        <v/>
      </c>
    </row>
    <row r="253">
      <c r="A253" s="20" t="n">
        <v>46013</v>
      </c>
      <c r="B253" s="26" t="n">
        <v>154</v>
      </c>
      <c r="C253" s="27">
        <f>IF(B253="","",IFERROR(INDEX(현장_고객,MATCH(B253,현장번호,0))&amp;" · "&amp;INDEX(현장_주소,MATCH(B253,현장번호,0)),"없는 번호"))</f>
        <v/>
      </c>
      <c r="D253" s="22" t="n">
        <v>530000</v>
      </c>
      <c r="E253" s="21" t="inlineStr">
        <is>
          <t>잔금</t>
        </is>
      </c>
      <c r="F253" s="21" t="inlineStr">
        <is>
          <t>계좌</t>
        </is>
      </c>
      <c r="G253" s="21" t="n"/>
      <c r="H253" s="25">
        <f>IF(COUNTA(A253,B253,D253)=0,"",IF(NOT(ISNUMBER(A253)),"날짜를 확인하세요",IF(A253&gt;TODAY(),"오늘 이후 날짜예요",IF(ISNA(MATCH(B253,현장번호,0)),"현장 번호를 확인하세요",IF(OR(NOT(ISNUMBER(D253)),N(D253)&lt;=0),"금액을 확인하세요","")))))</f>
        <v/>
      </c>
    </row>
    <row r="254">
      <c r="A254" s="20" t="n">
        <v>46014</v>
      </c>
      <c r="B254" s="26" t="n">
        <v>160</v>
      </c>
      <c r="C254" s="27">
        <f>IF(B254="","",IFERROR(INDEX(현장_고객,MATCH(B254,현장번호,0))&amp;" · "&amp;INDEX(현장_주소,MATCH(B254,현장번호,0)),"없는 번호"))</f>
        <v/>
      </c>
      <c r="D254" s="22" t="n">
        <v>2740000</v>
      </c>
      <c r="E254" s="21" t="inlineStr">
        <is>
          <t>계약금</t>
        </is>
      </c>
      <c r="F254" s="21" t="inlineStr">
        <is>
          <t>계좌</t>
        </is>
      </c>
      <c r="G254" s="21" t="n"/>
      <c r="H254" s="25">
        <f>IF(COUNTA(A254,B254,D254)=0,"",IF(NOT(ISNUMBER(A254)),"날짜를 확인하세요",IF(A254&gt;TODAY(),"오늘 이후 날짜예요",IF(ISNA(MATCH(B254,현장번호,0)),"현장 번호를 확인하세요",IF(OR(NOT(ISNUMBER(D254)),N(D254)&lt;=0),"금액을 확인하세요","")))))</f>
        <v/>
      </c>
    </row>
    <row r="255">
      <c r="A255" s="20" t="n">
        <v>46015</v>
      </c>
      <c r="B255" s="26" t="n">
        <v>156</v>
      </c>
      <c r="C255" s="27">
        <f>IF(B255="","",IFERROR(INDEX(현장_고객,MATCH(B255,현장번호,0))&amp;" · "&amp;INDEX(현장_주소,MATCH(B255,현장번호,0)),"없는 번호"))</f>
        <v/>
      </c>
      <c r="D255" s="22" t="n">
        <v>2330000</v>
      </c>
      <c r="E255" s="21" t="inlineStr">
        <is>
          <t>계약금</t>
        </is>
      </c>
      <c r="F255" s="21" t="inlineStr">
        <is>
          <t>계좌</t>
        </is>
      </c>
      <c r="G255" s="21" t="n"/>
      <c r="H255" s="25">
        <f>IF(COUNTA(A255,B255,D255)=0,"",IF(NOT(ISNUMBER(A255)),"날짜를 확인하세요",IF(A255&gt;TODAY(),"오늘 이후 날짜예요",IF(ISNA(MATCH(B255,현장번호,0)),"현장 번호를 확인하세요",IF(OR(NOT(ISNUMBER(D255)),N(D255)&lt;=0),"금액을 확인하세요","")))))</f>
        <v/>
      </c>
    </row>
    <row r="256">
      <c r="A256" s="20" t="n">
        <v>46018</v>
      </c>
      <c r="B256" s="26" t="n">
        <v>155</v>
      </c>
      <c r="C256" s="27">
        <f>IF(B256="","",IFERROR(INDEX(현장_고객,MATCH(B256,현장번호,0))&amp;" · "&amp;INDEX(현장_주소,MATCH(B256,현장번호,0)),"없는 번호"))</f>
        <v/>
      </c>
      <c r="D256" s="22" t="n">
        <v>350000</v>
      </c>
      <c r="E256" s="21" t="inlineStr">
        <is>
          <t>추가 공사</t>
        </is>
      </c>
      <c r="F256" s="21" t="inlineStr">
        <is>
          <t>현금</t>
        </is>
      </c>
      <c r="G256" s="21" t="inlineStr">
        <is>
          <t>방문 손잡이 교체</t>
        </is>
      </c>
      <c r="H256" s="25">
        <f>IF(COUNTA(A256,B256,D256)=0,"",IF(NOT(ISNUMBER(A256)),"날짜를 확인하세요",IF(A256&gt;TODAY(),"오늘 이후 날짜예요",IF(ISNA(MATCH(B256,현장번호,0)),"현장 번호를 확인하세요",IF(OR(NOT(ISNUMBER(D256)),N(D256)&lt;=0),"금액을 확인하세요","")))))</f>
        <v/>
      </c>
    </row>
    <row r="257">
      <c r="A257" s="20" t="n">
        <v>46020</v>
      </c>
      <c r="B257" s="26" t="n">
        <v>166</v>
      </c>
      <c r="C257" s="27">
        <f>IF(B257="","",IFERROR(INDEX(현장_고객,MATCH(B257,현장번호,0))&amp;" · "&amp;INDEX(현장_주소,MATCH(B257,현장번호,0)),"없는 번호"))</f>
        <v/>
      </c>
      <c r="D257" s="22" t="n">
        <v>640000</v>
      </c>
      <c r="E257" s="21" t="inlineStr">
        <is>
          <t>계약금</t>
        </is>
      </c>
      <c r="F257" s="21" t="inlineStr">
        <is>
          <t>계좌</t>
        </is>
      </c>
      <c r="G257" s="21" t="n"/>
      <c r="H257" s="25">
        <f>IF(COUNTA(A257,B257,D257)=0,"",IF(NOT(ISNUMBER(A257)),"날짜를 확인하세요",IF(A257&gt;TODAY(),"오늘 이후 날짜예요",IF(ISNA(MATCH(B257,현장번호,0)),"현장 번호를 확인하세요",IF(OR(NOT(ISNUMBER(D257)),N(D257)&lt;=0),"금액을 확인하세요","")))))</f>
        <v/>
      </c>
    </row>
    <row r="258">
      <c r="A258" s="20" t="n">
        <v>46021</v>
      </c>
      <c r="B258" s="26" t="n">
        <v>150</v>
      </c>
      <c r="C258" s="27">
        <f>IF(B258="","",IFERROR(INDEX(현장_고객,MATCH(B258,현장번호,0))&amp;" · "&amp;INDEX(현장_주소,MATCH(B258,현장번호,0)),"없는 번호"))</f>
        <v/>
      </c>
      <c r="D258" s="22" t="n">
        <v>1720000</v>
      </c>
      <c r="E258" s="21" t="inlineStr">
        <is>
          <t>잔금</t>
        </is>
      </c>
      <c r="F258" s="21" t="inlineStr">
        <is>
          <t>계좌</t>
        </is>
      </c>
      <c r="G258" s="21" t="n"/>
      <c r="H258" s="25">
        <f>IF(COUNTA(A258,B258,D258)=0,"",IF(NOT(ISNUMBER(A258)),"날짜를 확인하세요",IF(A258&gt;TODAY(),"오늘 이후 날짜예요",IF(ISNA(MATCH(B258,현장번호,0)),"현장 번호를 확인하세요",IF(OR(NOT(ISNUMBER(D258)),N(D258)&lt;=0),"금액을 확인하세요","")))))</f>
        <v/>
      </c>
    </row>
    <row r="259">
      <c r="A259" s="20" t="n">
        <v>46024</v>
      </c>
      <c r="B259" s="26" t="n">
        <v>155</v>
      </c>
      <c r="C259" s="27">
        <f>IF(B259="","",IFERROR(INDEX(현장_고객,MATCH(B259,현장번호,0))&amp;" · "&amp;INDEX(현장_주소,MATCH(B259,현장번호,0)),"없는 번호"))</f>
        <v/>
      </c>
      <c r="D259" s="22" t="n">
        <v>430000</v>
      </c>
      <c r="E259" s="21" t="inlineStr">
        <is>
          <t>잔금</t>
        </is>
      </c>
      <c r="F259" s="21" t="inlineStr">
        <is>
          <t>계좌</t>
        </is>
      </c>
      <c r="G259" s="21" t="n"/>
      <c r="H259" s="25">
        <f>IF(COUNTA(A259,B259,D259)=0,"",IF(NOT(ISNUMBER(A259)),"날짜를 확인하세요",IF(A259&gt;TODAY(),"오늘 이후 날짜예요",IF(ISNA(MATCH(B259,현장번호,0)),"현장 번호를 확인하세요",IF(OR(NOT(ISNUMBER(D259)),N(D259)&lt;=0),"금액을 확인하세요","")))))</f>
        <v/>
      </c>
    </row>
    <row r="260">
      <c r="A260" s="20" t="n">
        <v>46025</v>
      </c>
      <c r="B260" s="26" t="n">
        <v>152</v>
      </c>
      <c r="C260" s="27">
        <f>IF(B260="","",IFERROR(INDEX(현장_고객,MATCH(B260,현장번호,0))&amp;" · "&amp;INDEX(현장_주소,MATCH(B260,현장번호,0)),"없는 번호"))</f>
        <v/>
      </c>
      <c r="D260" s="22" t="n">
        <v>6970000</v>
      </c>
      <c r="E260" s="21" t="inlineStr">
        <is>
          <t>잔금</t>
        </is>
      </c>
      <c r="F260" s="21" t="inlineStr">
        <is>
          <t>계좌</t>
        </is>
      </c>
      <c r="G260" s="21" t="n"/>
      <c r="H260" s="25">
        <f>IF(COUNTA(A260,B260,D260)=0,"",IF(NOT(ISNUMBER(A260)),"날짜를 확인하세요",IF(A260&gt;TODAY(),"오늘 이후 날짜예요",IF(ISNA(MATCH(B260,현장번호,0)),"현장 번호를 확인하세요",IF(OR(NOT(ISNUMBER(D260)),N(D260)&lt;=0),"금액을 확인하세요","")))))</f>
        <v/>
      </c>
    </row>
    <row r="261">
      <c r="A261" s="20" t="n">
        <v>46026</v>
      </c>
      <c r="B261" s="26" t="n">
        <v>158</v>
      </c>
      <c r="C261" s="27">
        <f>IF(B261="","",IFERROR(INDEX(현장_고객,MATCH(B261,현장번호,0))&amp;" · "&amp;INDEX(현장_주소,MATCH(B261,현장번호,0)),"없는 번호"))</f>
        <v/>
      </c>
      <c r="D261" s="22" t="n">
        <v>2510000</v>
      </c>
      <c r="E261" s="21" t="inlineStr">
        <is>
          <t>잔금</t>
        </is>
      </c>
      <c r="F261" s="21" t="inlineStr">
        <is>
          <t>카드</t>
        </is>
      </c>
      <c r="G261" s="21" t="n"/>
      <c r="H261" s="25">
        <f>IF(COUNTA(A261,B261,D261)=0,"",IF(NOT(ISNUMBER(A261)),"날짜를 확인하세요",IF(A261&gt;TODAY(),"오늘 이후 날짜예요",IF(ISNA(MATCH(B261,현장번호,0)),"현장 번호를 확인하세요",IF(OR(NOT(ISNUMBER(D261)),N(D261)&lt;=0),"금액을 확인하세요","")))))</f>
        <v/>
      </c>
    </row>
    <row r="262">
      <c r="A262" s="20" t="n">
        <v>46026</v>
      </c>
      <c r="B262" s="26" t="n">
        <v>164</v>
      </c>
      <c r="C262" s="27">
        <f>IF(B262="","",IFERROR(INDEX(현장_고객,MATCH(B262,현장번호,0))&amp;" · "&amp;INDEX(현장_주소,MATCH(B262,현장번호,0)),"없는 번호"))</f>
        <v/>
      </c>
      <c r="D262" s="22" t="n">
        <v>1990000</v>
      </c>
      <c r="E262" s="21" t="inlineStr">
        <is>
          <t>계약금</t>
        </is>
      </c>
      <c r="F262" s="21" t="inlineStr">
        <is>
          <t>계좌</t>
        </is>
      </c>
      <c r="G262" s="21" t="n"/>
      <c r="H262" s="25">
        <f>IF(COUNTA(A262,B262,D262)=0,"",IF(NOT(ISNUMBER(A262)),"날짜를 확인하세요",IF(A262&gt;TODAY(),"오늘 이후 날짜예요",IF(ISNA(MATCH(B262,현장번호,0)),"현장 번호를 확인하세요",IF(OR(NOT(ISNUMBER(D262)),N(D262)&lt;=0),"금액을 확인하세요","")))))</f>
        <v/>
      </c>
    </row>
    <row r="263">
      <c r="A263" s="20" t="n">
        <v>46026</v>
      </c>
      <c r="B263" s="26" t="n">
        <v>170</v>
      </c>
      <c r="C263" s="27">
        <f>IF(B263="","",IFERROR(INDEX(현장_고객,MATCH(B263,현장번호,0))&amp;" · "&amp;INDEX(현장_주소,MATCH(B263,현장번호,0)),"없는 번호"))</f>
        <v/>
      </c>
      <c r="D263" s="22" t="n">
        <v>260000</v>
      </c>
      <c r="E263" s="21" t="inlineStr">
        <is>
          <t>계약금</t>
        </is>
      </c>
      <c r="F263" s="21" t="inlineStr">
        <is>
          <t>계좌</t>
        </is>
      </c>
      <c r="G263" s="21" t="n"/>
      <c r="H263" s="25">
        <f>IF(COUNTA(A263,B263,D263)=0,"",IF(NOT(ISNUMBER(A263)),"날짜를 확인하세요",IF(A263&gt;TODAY(),"오늘 이후 날짜예요",IF(ISNA(MATCH(B263,현장번호,0)),"현장 번호를 확인하세요",IF(OR(NOT(ISNUMBER(D263)),N(D263)&lt;=0),"금액을 확인하세요","")))))</f>
        <v/>
      </c>
    </row>
    <row r="264">
      <c r="A264" s="20" t="n">
        <v>46026</v>
      </c>
      <c r="B264" s="26" t="n">
        <v>171</v>
      </c>
      <c r="C264" s="27">
        <f>IF(B264="","",IFERROR(INDEX(현장_고객,MATCH(B264,현장번호,0))&amp;" · "&amp;INDEX(현장_주소,MATCH(B264,현장번호,0)),"없는 번호"))</f>
        <v/>
      </c>
      <c r="D264" s="22" t="n">
        <v>90000</v>
      </c>
      <c r="E264" s="21" t="inlineStr">
        <is>
          <t>계약금</t>
        </is>
      </c>
      <c r="F264" s="21" t="inlineStr">
        <is>
          <t>계좌</t>
        </is>
      </c>
      <c r="G264" s="21" t="n"/>
      <c r="H264" s="25">
        <f>IF(COUNTA(A264,B264,D264)=0,"",IF(NOT(ISNUMBER(A264)),"날짜를 확인하세요",IF(A264&gt;TODAY(),"오늘 이후 날짜예요",IF(ISNA(MATCH(B264,현장번호,0)),"현장 번호를 확인하세요",IF(OR(NOT(ISNUMBER(D264)),N(D264)&lt;=0),"금액을 확인하세요","")))))</f>
        <v/>
      </c>
    </row>
    <row r="265">
      <c r="A265" s="20" t="n">
        <v>46027</v>
      </c>
      <c r="B265" s="26" t="n">
        <v>160</v>
      </c>
      <c r="C265" s="27">
        <f>IF(B265="","",IFERROR(INDEX(현장_고객,MATCH(B265,현장번호,0))&amp;" · "&amp;INDEX(현장_주소,MATCH(B265,현장번호,0)),"없는 번호"))</f>
        <v/>
      </c>
      <c r="D265" s="22" t="n">
        <v>6400000</v>
      </c>
      <c r="E265" s="21" t="inlineStr">
        <is>
          <t>잔금</t>
        </is>
      </c>
      <c r="F265" s="21" t="inlineStr">
        <is>
          <t>카드</t>
        </is>
      </c>
      <c r="G265" s="21" t="n"/>
      <c r="H265" s="25">
        <f>IF(COUNTA(A265,B265,D265)=0,"",IF(NOT(ISNUMBER(A265)),"날짜를 확인하세요",IF(A265&gt;TODAY(),"오늘 이후 날짜예요",IF(ISNA(MATCH(B265,현장번호,0)),"현장 번호를 확인하세요",IF(OR(NOT(ISNUMBER(D265)),N(D265)&lt;=0),"금액을 확인하세요","")))))</f>
        <v/>
      </c>
    </row>
    <row r="266">
      <c r="A266" s="20" t="n">
        <v>46027</v>
      </c>
      <c r="B266" s="26" t="n">
        <v>173</v>
      </c>
      <c r="C266" s="27">
        <f>IF(B266="","",IFERROR(INDEX(현장_고객,MATCH(B266,현장번호,0))&amp;" · "&amp;INDEX(현장_주소,MATCH(B266,현장번호,0)),"없는 번호"))</f>
        <v/>
      </c>
      <c r="D266" s="22" t="n">
        <v>1140000</v>
      </c>
      <c r="E266" s="21" t="inlineStr">
        <is>
          <t>계약금</t>
        </is>
      </c>
      <c r="F266" s="21" t="inlineStr">
        <is>
          <t>계좌</t>
        </is>
      </c>
      <c r="G266" s="21" t="n"/>
      <c r="H266" s="25">
        <f>IF(COUNTA(A266,B266,D266)=0,"",IF(NOT(ISNUMBER(A266)),"날짜를 확인하세요",IF(A266&gt;TODAY(),"오늘 이후 날짜예요",IF(ISNA(MATCH(B266,현장번호,0)),"현장 번호를 확인하세요",IF(OR(NOT(ISNUMBER(D266)),N(D266)&lt;=0),"금액을 확인하세요","")))))</f>
        <v/>
      </c>
    </row>
    <row r="267">
      <c r="A267" s="20" t="n">
        <v>46028</v>
      </c>
      <c r="B267" s="26" t="n">
        <v>156</v>
      </c>
      <c r="C267" s="27">
        <f>IF(B267="","",IFERROR(INDEX(현장_고객,MATCH(B267,현장번호,0))&amp;" · "&amp;INDEX(현장_주소,MATCH(B267,현장번호,0)),"없는 번호"))</f>
        <v/>
      </c>
      <c r="D267" s="22" t="n">
        <v>2720000</v>
      </c>
      <c r="E267" s="21" t="inlineStr">
        <is>
          <t>중도금</t>
        </is>
      </c>
      <c r="F267" s="21" t="inlineStr">
        <is>
          <t>계좌</t>
        </is>
      </c>
      <c r="G267" s="21" t="n"/>
      <c r="H267" s="25">
        <f>IF(COUNTA(A267,B267,D267)=0,"",IF(NOT(ISNUMBER(A267)),"날짜를 확인하세요",IF(A267&gt;TODAY(),"오늘 이후 날짜예요",IF(ISNA(MATCH(B267,현장번호,0)),"현장 번호를 확인하세요",IF(OR(NOT(ISNUMBER(D267)),N(D267)&lt;=0),"금액을 확인하세요","")))))</f>
        <v/>
      </c>
    </row>
    <row r="268">
      <c r="A268" s="20" t="n">
        <v>46028</v>
      </c>
      <c r="B268" s="26" t="n">
        <v>163</v>
      </c>
      <c r="C268" s="27">
        <f>IF(B268="","",IFERROR(INDEX(현장_고객,MATCH(B268,현장번호,0))&amp;" · "&amp;INDEX(현장_주소,MATCH(B268,현장번호,0)),"없는 번호"))</f>
        <v/>
      </c>
      <c r="D268" s="22" t="n">
        <v>2600000</v>
      </c>
      <c r="E268" s="21" t="inlineStr">
        <is>
          <t>계약금</t>
        </is>
      </c>
      <c r="F268" s="21" t="inlineStr">
        <is>
          <t>계좌</t>
        </is>
      </c>
      <c r="G268" s="21" t="n"/>
      <c r="H268" s="25">
        <f>IF(COUNTA(A268,B268,D268)=0,"",IF(NOT(ISNUMBER(A268)),"날짜를 확인하세요",IF(A268&gt;TODAY(),"오늘 이후 날짜예요",IF(ISNA(MATCH(B268,현장번호,0)),"현장 번호를 확인하세요",IF(OR(NOT(ISNUMBER(D268)),N(D268)&lt;=0),"금액을 확인하세요","")))))</f>
        <v/>
      </c>
    </row>
    <row r="269">
      <c r="A269" s="20" t="n">
        <v>46029</v>
      </c>
      <c r="B269" s="26" t="n">
        <v>162</v>
      </c>
      <c r="C269" s="27">
        <f>IF(B269="","",IFERROR(INDEX(현장_고객,MATCH(B269,현장번호,0))&amp;" · "&amp;INDEX(현장_주소,MATCH(B269,현장번호,0)),"없는 번호"))</f>
        <v/>
      </c>
      <c r="D269" s="22" t="n">
        <v>350000</v>
      </c>
      <c r="E269" s="21" t="inlineStr">
        <is>
          <t>잔금</t>
        </is>
      </c>
      <c r="F269" s="21" t="inlineStr">
        <is>
          <t>계좌</t>
        </is>
      </c>
      <c r="G269" s="21" t="n"/>
      <c r="H269" s="25">
        <f>IF(COUNTA(A269,B269,D269)=0,"",IF(NOT(ISNUMBER(A269)),"날짜를 확인하세요",IF(A269&gt;TODAY(),"오늘 이후 날짜예요",IF(ISNA(MATCH(B269,현장번호,0)),"현장 번호를 확인하세요",IF(OR(NOT(ISNUMBER(D269)),N(D269)&lt;=0),"금액을 확인하세요","")))))</f>
        <v/>
      </c>
    </row>
    <row r="270">
      <c r="A270" s="20" t="n">
        <v>46031</v>
      </c>
      <c r="B270" s="26" t="n">
        <v>165</v>
      </c>
      <c r="C270" s="27">
        <f>IF(B270="","",IFERROR(INDEX(현장_고객,MATCH(B270,현장번호,0))&amp;" · "&amp;INDEX(현장_주소,MATCH(B270,현장번호,0)),"없는 번호"))</f>
        <v/>
      </c>
      <c r="D270" s="22" t="n">
        <v>140000</v>
      </c>
      <c r="E270" s="21" t="inlineStr">
        <is>
          <t>계약금</t>
        </is>
      </c>
      <c r="F270" s="21" t="inlineStr">
        <is>
          <t>계좌</t>
        </is>
      </c>
      <c r="G270" s="21" t="n"/>
      <c r="H270" s="25">
        <f>IF(COUNTA(A270,B270,D270)=0,"",IF(NOT(ISNUMBER(A270)),"날짜를 확인하세요",IF(A270&gt;TODAY(),"오늘 이후 날짜예요",IF(ISNA(MATCH(B270,현장번호,0)),"현장 번호를 확인하세요",IF(OR(NOT(ISNUMBER(D270)),N(D270)&lt;=0),"금액을 확인하세요","")))))</f>
        <v/>
      </c>
    </row>
    <row r="271">
      <c r="A271" s="20" t="n">
        <v>46031</v>
      </c>
      <c r="B271" s="26" t="n">
        <v>166</v>
      </c>
      <c r="C271" s="27">
        <f>IF(B271="","",IFERROR(INDEX(현장_고객,MATCH(B271,현장번호,0))&amp;" · "&amp;INDEX(현장_주소,MATCH(B271,현장번호,0)),"없는 번호"))</f>
        <v/>
      </c>
      <c r="D271" s="22" t="n">
        <v>1500000</v>
      </c>
      <c r="E271" s="21" t="inlineStr">
        <is>
          <t>잔금</t>
        </is>
      </c>
      <c r="F271" s="21" t="inlineStr">
        <is>
          <t>카드</t>
        </is>
      </c>
      <c r="G271" s="21" t="n"/>
      <c r="H271" s="25">
        <f>IF(COUNTA(A271,B271,D271)=0,"",IF(NOT(ISNUMBER(A271)),"날짜를 확인하세요",IF(A271&gt;TODAY(),"오늘 이후 날짜예요",IF(ISNA(MATCH(B271,현장번호,0)),"현장 번호를 확인하세요",IF(OR(NOT(ISNUMBER(D271)),N(D271)&lt;=0),"금액을 확인하세요","")))))</f>
        <v/>
      </c>
    </row>
    <row r="272">
      <c r="A272" s="20" t="n">
        <v>46033</v>
      </c>
      <c r="B272" s="26" t="n">
        <v>169</v>
      </c>
      <c r="C272" s="27">
        <f>IF(B272="","",IFERROR(INDEX(현장_고객,MATCH(B272,현장번호,0))&amp;" · "&amp;INDEX(현장_주소,MATCH(B272,현장번호,0)),"없는 번호"))</f>
        <v/>
      </c>
      <c r="D272" s="22" t="n">
        <v>620000</v>
      </c>
      <c r="E272" s="21" t="inlineStr">
        <is>
          <t>계약금</t>
        </is>
      </c>
      <c r="F272" s="21" t="inlineStr">
        <is>
          <t>계좌</t>
        </is>
      </c>
      <c r="G272" s="21" t="n"/>
      <c r="H272" s="25">
        <f>IF(COUNTA(A272,B272,D272)=0,"",IF(NOT(ISNUMBER(A272)),"날짜를 확인하세요",IF(A272&gt;TODAY(),"오늘 이후 날짜예요",IF(ISNA(MATCH(B272,현장번호,0)),"현장 번호를 확인하세요",IF(OR(NOT(ISNUMBER(D272)),N(D272)&lt;=0),"금액을 확인하세요","")))))</f>
        <v/>
      </c>
    </row>
    <row r="273">
      <c r="A273" s="20" t="n">
        <v>46034</v>
      </c>
      <c r="B273" s="26" t="n">
        <v>156</v>
      </c>
      <c r="C273" s="27">
        <f>IF(B273="","",IFERROR(INDEX(현장_고객,MATCH(B273,현장번호,0))&amp;" · "&amp;INDEX(현장_주소,MATCH(B273,현장번호,0)),"없는 번호"))</f>
        <v/>
      </c>
      <c r="D273" s="22" t="n">
        <v>2710000</v>
      </c>
      <c r="E273" s="21" t="inlineStr">
        <is>
          <t>잔금</t>
        </is>
      </c>
      <c r="F273" s="21" t="inlineStr">
        <is>
          <t>카드</t>
        </is>
      </c>
      <c r="G273" s="21" t="n"/>
      <c r="H273" s="25">
        <f>IF(COUNTA(A273,B273,D273)=0,"",IF(NOT(ISNUMBER(A273)),"날짜를 확인하세요",IF(A273&gt;TODAY(),"오늘 이후 날짜예요",IF(ISNA(MATCH(B273,현장번호,0)),"현장 번호를 확인하세요",IF(OR(NOT(ISNUMBER(D273)),N(D273)&lt;=0),"금액을 확인하세요","")))))</f>
        <v/>
      </c>
    </row>
    <row r="274">
      <c r="A274" s="20" t="n">
        <v>46034</v>
      </c>
      <c r="B274" s="26" t="n">
        <v>164</v>
      </c>
      <c r="C274" s="27">
        <f>IF(B274="","",IFERROR(INDEX(현장_고객,MATCH(B274,현장번호,0))&amp;" · "&amp;INDEX(현장_주소,MATCH(B274,현장번호,0)),"없는 번호"))</f>
        <v/>
      </c>
      <c r="D274" s="22" t="n">
        <v>2320000</v>
      </c>
      <c r="E274" s="21" t="inlineStr">
        <is>
          <t>중도금</t>
        </is>
      </c>
      <c r="F274" s="21" t="inlineStr">
        <is>
          <t>계좌</t>
        </is>
      </c>
      <c r="G274" s="21" t="n"/>
      <c r="H274" s="25">
        <f>IF(COUNTA(A274,B274,D274)=0,"",IF(NOT(ISNUMBER(A274)),"날짜를 확인하세요",IF(A274&gt;TODAY(),"오늘 이후 날짜예요",IF(ISNA(MATCH(B274,현장번호,0)),"현장 번호를 확인하세요",IF(OR(NOT(ISNUMBER(D274)),N(D274)&lt;=0),"금액을 확인하세요","")))))</f>
        <v/>
      </c>
    </row>
    <row r="275">
      <c r="A275" s="20" t="n">
        <v>46035</v>
      </c>
      <c r="B275" s="26" t="n">
        <v>174</v>
      </c>
      <c r="C275" s="27">
        <f>IF(B275="","",IFERROR(INDEX(현장_고객,MATCH(B275,현장번호,0))&amp;" · "&amp;INDEX(현장_주소,MATCH(B275,현장번호,0)),"없는 번호"))</f>
        <v/>
      </c>
      <c r="D275" s="22" t="n">
        <v>2010000</v>
      </c>
      <c r="E275" s="21" t="inlineStr">
        <is>
          <t>계약금</t>
        </is>
      </c>
      <c r="F275" s="21" t="inlineStr">
        <is>
          <t>계좌</t>
        </is>
      </c>
      <c r="G275" s="21" t="n"/>
      <c r="H275" s="25">
        <f>IF(COUNTA(A275,B275,D275)=0,"",IF(NOT(ISNUMBER(A275)),"날짜를 확인하세요",IF(A275&gt;TODAY(),"오늘 이후 날짜예요",IF(ISNA(MATCH(B275,현장번호,0)),"현장 번호를 확인하세요",IF(OR(NOT(ISNUMBER(D275)),N(D275)&lt;=0),"금액을 확인하세요","")))))</f>
        <v/>
      </c>
    </row>
    <row r="276">
      <c r="A276" s="20" t="n">
        <v>46039</v>
      </c>
      <c r="B276" s="26" t="n">
        <v>171</v>
      </c>
      <c r="C276" s="27">
        <f>IF(B276="","",IFERROR(INDEX(현장_고객,MATCH(B276,현장번호,0))&amp;" · "&amp;INDEX(현장_주소,MATCH(B276,현장번호,0)),"없는 번호"))</f>
        <v/>
      </c>
      <c r="D276" s="22" t="n">
        <v>380000</v>
      </c>
      <c r="E276" s="21" t="inlineStr">
        <is>
          <t>잔금</t>
        </is>
      </c>
      <c r="F276" s="21" t="inlineStr">
        <is>
          <t>카드</t>
        </is>
      </c>
      <c r="G276" s="21" t="n"/>
      <c r="H276" s="25">
        <f>IF(COUNTA(A276,B276,D276)=0,"",IF(NOT(ISNUMBER(A276)),"날짜를 확인하세요",IF(A276&gt;TODAY(),"오늘 이후 날짜예요",IF(ISNA(MATCH(B276,현장번호,0)),"현장 번호를 확인하세요",IF(OR(NOT(ISNUMBER(D276)),N(D276)&lt;=0),"금액을 확인하세요","")))))</f>
        <v/>
      </c>
    </row>
    <row r="277">
      <c r="A277" s="20" t="n">
        <v>46040</v>
      </c>
      <c r="B277" s="26" t="n">
        <v>177</v>
      </c>
      <c r="C277" s="27">
        <f>IF(B277="","",IFERROR(INDEX(현장_고객,MATCH(B277,현장번호,0))&amp;" · "&amp;INDEX(현장_주소,MATCH(B277,현장번호,0)),"없는 번호"))</f>
        <v/>
      </c>
      <c r="D277" s="22" t="n">
        <v>820000</v>
      </c>
      <c r="E277" s="21" t="inlineStr">
        <is>
          <t>계약금</t>
        </is>
      </c>
      <c r="F277" s="21" t="inlineStr">
        <is>
          <t>계좌</t>
        </is>
      </c>
      <c r="G277" s="21" t="n"/>
      <c r="H277" s="25">
        <f>IF(COUNTA(A277,B277,D277)=0,"",IF(NOT(ISNUMBER(A277)),"날짜를 확인하세요",IF(A277&gt;TODAY(),"오늘 이후 날짜예요",IF(ISNA(MATCH(B277,현장번호,0)),"현장 번호를 확인하세요",IF(OR(NOT(ISNUMBER(D277)),N(D277)&lt;=0),"금액을 확인하세요","")))))</f>
        <v/>
      </c>
    </row>
    <row r="278">
      <c r="A278" s="20" t="n">
        <v>46042</v>
      </c>
      <c r="B278" s="26" t="n">
        <v>172</v>
      </c>
      <c r="C278" s="27">
        <f>IF(B278="","",IFERROR(INDEX(현장_고객,MATCH(B278,현장번호,0))&amp;" · "&amp;INDEX(현장_주소,MATCH(B278,현장번호,0)),"없는 번호"))</f>
        <v/>
      </c>
      <c r="D278" s="22" t="n">
        <v>770000</v>
      </c>
      <c r="E278" s="21" t="inlineStr">
        <is>
          <t>계약금</t>
        </is>
      </c>
      <c r="F278" s="21" t="inlineStr">
        <is>
          <t>계좌</t>
        </is>
      </c>
      <c r="G278" s="21" t="n"/>
      <c r="H278" s="25">
        <f>IF(COUNTA(A278,B278,D278)=0,"",IF(NOT(ISNUMBER(A278)),"날짜를 확인하세요",IF(A278&gt;TODAY(),"오늘 이후 날짜예요",IF(ISNA(MATCH(B278,현장번호,0)),"현장 번호를 확인하세요",IF(OR(NOT(ISNUMBER(D278)),N(D278)&lt;=0),"금액을 확인하세요","")))))</f>
        <v/>
      </c>
    </row>
    <row r="279">
      <c r="A279" s="20" t="n">
        <v>46042</v>
      </c>
      <c r="B279" s="26" t="n">
        <v>173</v>
      </c>
      <c r="C279" s="27">
        <f>IF(B279="","",IFERROR(INDEX(현장_고객,MATCH(B279,현장번호,0))&amp;" · "&amp;INDEX(현장_주소,MATCH(B279,현장번호,0)),"없는 번호"))</f>
        <v/>
      </c>
      <c r="D279" s="22" t="n">
        <v>250000</v>
      </c>
      <c r="E279" s="21" t="inlineStr">
        <is>
          <t>추가 공사</t>
        </is>
      </c>
      <c r="F279" s="21" t="inlineStr">
        <is>
          <t>현금</t>
        </is>
      </c>
      <c r="G279" s="21" t="inlineStr">
        <is>
          <t>실리콘 전체</t>
        </is>
      </c>
      <c r="H279" s="25">
        <f>IF(COUNTA(A279,B279,D279)=0,"",IF(NOT(ISNUMBER(A279)),"날짜를 확인하세요",IF(A279&gt;TODAY(),"오늘 이후 날짜예요",IF(ISNA(MATCH(B279,현장번호,0)),"현장 번호를 확인하세요",IF(OR(NOT(ISNUMBER(D279)),N(D279)&lt;=0),"금액을 확인하세요","")))))</f>
        <v/>
      </c>
    </row>
    <row r="280">
      <c r="A280" s="20" t="n">
        <v>46043</v>
      </c>
      <c r="B280" s="26" t="n">
        <v>174</v>
      </c>
      <c r="C280" s="27">
        <f>IF(B280="","",IFERROR(INDEX(현장_고객,MATCH(B280,현장번호,0))&amp;" · "&amp;INDEX(현장_주소,MATCH(B280,현장번호,0)),"없는 번호"))</f>
        <v/>
      </c>
      <c r="D280" s="22" t="n">
        <v>2340000</v>
      </c>
      <c r="E280" s="21" t="inlineStr">
        <is>
          <t>중도금</t>
        </is>
      </c>
      <c r="F280" s="21" t="inlineStr">
        <is>
          <t>계좌</t>
        </is>
      </c>
      <c r="G280" s="21" t="n"/>
      <c r="H280" s="25">
        <f>IF(COUNTA(A280,B280,D280)=0,"",IF(NOT(ISNUMBER(A280)),"날짜를 확인하세요",IF(A280&gt;TODAY(),"오늘 이후 날짜예요",IF(ISNA(MATCH(B280,현장번호,0)),"현장 번호를 확인하세요",IF(OR(NOT(ISNUMBER(D280)),N(D280)&lt;=0),"금액을 확인하세요","")))))</f>
        <v/>
      </c>
    </row>
    <row r="281">
      <c r="A281" s="20" t="n">
        <v>46044</v>
      </c>
      <c r="B281" s="26" t="n">
        <v>164</v>
      </c>
      <c r="C281" s="27">
        <f>IF(B281="","",IFERROR(INDEX(현장_고객,MATCH(B281,현장번호,0))&amp;" · "&amp;INDEX(현장_주소,MATCH(B281,현장번호,0)),"없는 번호"))</f>
        <v/>
      </c>
      <c r="D281" s="22" t="n">
        <v>2320000</v>
      </c>
      <c r="E281" s="21" t="inlineStr">
        <is>
          <t>잔금</t>
        </is>
      </c>
      <c r="F281" s="21" t="inlineStr">
        <is>
          <t>계좌</t>
        </is>
      </c>
      <c r="G281" s="21" t="n"/>
      <c r="H281" s="25">
        <f>IF(COUNTA(A281,B281,D281)=0,"",IF(NOT(ISNUMBER(A281)),"날짜를 확인하세요",IF(A281&gt;TODAY(),"오늘 이후 날짜예요",IF(ISNA(MATCH(B281,현장번호,0)),"현장 번호를 확인하세요",IF(OR(NOT(ISNUMBER(D281)),N(D281)&lt;=0),"금액을 확인하세요","")))))</f>
        <v/>
      </c>
    </row>
    <row r="282">
      <c r="A282" s="20" t="n">
        <v>46045</v>
      </c>
      <c r="B282" s="26" t="n">
        <v>173</v>
      </c>
      <c r="C282" s="27">
        <f>IF(B282="","",IFERROR(INDEX(현장_고객,MATCH(B282,현장번호,0))&amp;" · "&amp;INDEX(현장_주소,MATCH(B282,현장번호,0)),"없는 번호"))</f>
        <v/>
      </c>
      <c r="D282" s="22" t="n">
        <v>4570000</v>
      </c>
      <c r="E282" s="21" t="inlineStr">
        <is>
          <t>잔금</t>
        </is>
      </c>
      <c r="F282" s="21" t="inlineStr">
        <is>
          <t>계좌</t>
        </is>
      </c>
      <c r="G282" s="21" t="n"/>
      <c r="H282" s="25">
        <f>IF(COUNTA(A282,B282,D282)=0,"",IF(NOT(ISNUMBER(A282)),"날짜를 확인하세요",IF(A282&gt;TODAY(),"오늘 이후 날짜예요",IF(ISNA(MATCH(B282,현장번호,0)),"현장 번호를 확인하세요",IF(OR(NOT(ISNUMBER(D282)),N(D282)&lt;=0),"금액을 확인하세요","")))))</f>
        <v/>
      </c>
    </row>
    <row r="283">
      <c r="A283" s="20" t="n">
        <v>46047</v>
      </c>
      <c r="B283" s="26" t="n">
        <v>165</v>
      </c>
      <c r="C283" s="27">
        <f>IF(B283="","",IFERROR(INDEX(현장_고객,MATCH(B283,현장번호,0))&amp;" · "&amp;INDEX(현장_주소,MATCH(B283,현장번호,0)),"없는 번호"))</f>
        <v/>
      </c>
      <c r="D283" s="22" t="n">
        <v>1280000</v>
      </c>
      <c r="E283" s="21" t="inlineStr">
        <is>
          <t>잔금</t>
        </is>
      </c>
      <c r="F283" s="21" t="inlineStr">
        <is>
          <t>카드</t>
        </is>
      </c>
      <c r="G283" s="21" t="n"/>
      <c r="H283" s="25">
        <f>IF(COUNTA(A283,B283,D283)=0,"",IF(NOT(ISNUMBER(A283)),"날짜를 확인하세요",IF(A283&gt;TODAY(),"오늘 이후 날짜예요",IF(ISNA(MATCH(B283,현장번호,0)),"현장 번호를 확인하세요",IF(OR(NOT(ISNUMBER(D283)),N(D283)&lt;=0),"금액을 확인하세요","")))))</f>
        <v/>
      </c>
    </row>
    <row r="284">
      <c r="A284" s="20" t="n">
        <v>46048</v>
      </c>
      <c r="B284" s="26" t="n">
        <v>169</v>
      </c>
      <c r="C284" s="27">
        <f>IF(B284="","",IFERROR(INDEX(현장_고객,MATCH(B284,현장번호,0))&amp;" · "&amp;INDEX(현장_주소,MATCH(B284,현장번호,0)),"없는 번호"))</f>
        <v/>
      </c>
      <c r="D284" s="22" t="n">
        <v>2490000</v>
      </c>
      <c r="E284" s="21" t="inlineStr">
        <is>
          <t>잔금</t>
        </is>
      </c>
      <c r="F284" s="21" t="inlineStr">
        <is>
          <t>계좌</t>
        </is>
      </c>
      <c r="G284" s="21" t="n"/>
      <c r="H284" s="25">
        <f>IF(COUNTA(A284,B284,D284)=0,"",IF(NOT(ISNUMBER(A284)),"날짜를 확인하세요",IF(A284&gt;TODAY(),"오늘 이후 날짜예요",IF(ISNA(MATCH(B284,현장번호,0)),"현장 번호를 확인하세요",IF(OR(NOT(ISNUMBER(D284)),N(D284)&lt;=0),"금액을 확인하세요","")))))</f>
        <v/>
      </c>
    </row>
    <row r="285">
      <c r="A285" s="20" t="n">
        <v>46048</v>
      </c>
      <c r="B285" s="26" t="n">
        <v>170</v>
      </c>
      <c r="C285" s="27">
        <f>IF(B285="","",IFERROR(INDEX(현장_고객,MATCH(B285,현장번호,0))&amp;" · "&amp;INDEX(현장_주소,MATCH(B285,현장번호,0)),"없는 번호"))</f>
        <v/>
      </c>
      <c r="D285" s="22" t="n">
        <v>590000</v>
      </c>
      <c r="E285" s="21" t="inlineStr">
        <is>
          <t>잔금</t>
        </is>
      </c>
      <c r="F285" s="21" t="inlineStr">
        <is>
          <t>카드</t>
        </is>
      </c>
      <c r="G285" s="21" t="n"/>
      <c r="H285" s="25">
        <f>IF(COUNTA(A285,B285,D285)=0,"",IF(NOT(ISNUMBER(A285)),"날짜를 확인하세요",IF(A285&gt;TODAY(),"오늘 이후 날짜예요",IF(ISNA(MATCH(B285,현장번호,0)),"현장 번호를 확인하세요",IF(OR(NOT(ISNUMBER(D285)),N(D285)&lt;=0),"금액을 확인하세요","")))))</f>
        <v/>
      </c>
    </row>
    <row r="286">
      <c r="A286" s="20" t="n">
        <v>46048</v>
      </c>
      <c r="B286" s="26" t="n">
        <v>179</v>
      </c>
      <c r="C286" s="27">
        <f>IF(B286="","",IFERROR(INDEX(현장_고객,MATCH(B286,현장번호,0))&amp;" · "&amp;INDEX(현장_주소,MATCH(B286,현장번호,0)),"없는 번호"))</f>
        <v/>
      </c>
      <c r="D286" s="22" t="n">
        <v>280000</v>
      </c>
      <c r="E286" s="21" t="inlineStr">
        <is>
          <t>계약금</t>
        </is>
      </c>
      <c r="F286" s="21" t="inlineStr">
        <is>
          <t>계좌</t>
        </is>
      </c>
      <c r="G286" s="21" t="n"/>
      <c r="H286" s="25">
        <f>IF(COUNTA(A286,B286,D286)=0,"",IF(NOT(ISNUMBER(A286)),"날짜를 확인하세요",IF(A286&gt;TODAY(),"오늘 이후 날짜예요",IF(ISNA(MATCH(B286,현장번호,0)),"현장 번호를 확인하세요",IF(OR(NOT(ISNUMBER(D286)),N(D286)&lt;=0),"금액을 확인하세요","")))))</f>
        <v/>
      </c>
    </row>
    <row r="287">
      <c r="A287" s="20" t="n">
        <v>46049</v>
      </c>
      <c r="B287" s="26" t="n">
        <v>180</v>
      </c>
      <c r="C287" s="27">
        <f>IF(B287="","",IFERROR(INDEX(현장_고객,MATCH(B287,현장번호,0))&amp;" · "&amp;INDEX(현장_주소,MATCH(B287,현장번호,0)),"없는 번호"))</f>
        <v/>
      </c>
      <c r="D287" s="22" t="n">
        <v>230000</v>
      </c>
      <c r="E287" s="21" t="inlineStr">
        <is>
          <t>계약금</t>
        </is>
      </c>
      <c r="F287" s="21" t="inlineStr">
        <is>
          <t>계좌</t>
        </is>
      </c>
      <c r="G287" s="21" t="n"/>
      <c r="H287" s="25">
        <f>IF(COUNTA(A287,B287,D287)=0,"",IF(NOT(ISNUMBER(A287)),"날짜를 확인하세요",IF(A287&gt;TODAY(),"오늘 이후 날짜예요",IF(ISNA(MATCH(B287,현장번호,0)),"현장 번호를 확인하세요",IF(OR(NOT(ISNUMBER(D287)),N(D287)&lt;=0),"금액을 확인하세요","")))))</f>
        <v/>
      </c>
    </row>
    <row r="288">
      <c r="A288" s="20" t="n">
        <v>46052</v>
      </c>
      <c r="B288" s="26" t="n">
        <v>178</v>
      </c>
      <c r="C288" s="27">
        <f>IF(B288="","",IFERROR(INDEX(현장_고객,MATCH(B288,현장번호,0))&amp;" · "&amp;INDEX(현장_주소,MATCH(B288,현장번호,0)),"없는 번호"))</f>
        <v/>
      </c>
      <c r="D288" s="22" t="n">
        <v>940000</v>
      </c>
      <c r="E288" s="21" t="inlineStr">
        <is>
          <t>계약금</t>
        </is>
      </c>
      <c r="F288" s="21" t="inlineStr">
        <is>
          <t>계좌</t>
        </is>
      </c>
      <c r="G288" s="21" t="n"/>
      <c r="H288" s="25">
        <f>IF(COUNTA(A288,B288,D288)=0,"",IF(NOT(ISNUMBER(A288)),"날짜를 확인하세요",IF(A288&gt;TODAY(),"오늘 이후 날짜예요",IF(ISNA(MATCH(B288,현장번호,0)),"현장 번호를 확인하세요",IF(OR(NOT(ISNUMBER(D288)),N(D288)&lt;=0),"금액을 확인하세요","")))))</f>
        <v/>
      </c>
    </row>
    <row r="289">
      <c r="A289" s="20" t="n">
        <v>46053</v>
      </c>
      <c r="B289" s="26" t="n">
        <v>174</v>
      </c>
      <c r="C289" s="27">
        <f>IF(B289="","",IFERROR(INDEX(현장_고객,MATCH(B289,현장번호,0))&amp;" · "&amp;INDEX(현장_주소,MATCH(B289,현장번호,0)),"없는 번호"))</f>
        <v/>
      </c>
      <c r="D289" s="22" t="n">
        <v>2350000</v>
      </c>
      <c r="E289" s="21" t="inlineStr">
        <is>
          <t>잔금</t>
        </is>
      </c>
      <c r="F289" s="21" t="inlineStr">
        <is>
          <t>계좌</t>
        </is>
      </c>
      <c r="G289" s="21" t="n"/>
      <c r="H289" s="25">
        <f>IF(COUNTA(A289,B289,D289)=0,"",IF(NOT(ISNUMBER(A289)),"날짜를 확인하세요",IF(A289&gt;TODAY(),"오늘 이후 날짜예요",IF(ISNA(MATCH(B289,현장번호,0)),"현장 번호를 확인하세요",IF(OR(NOT(ISNUMBER(D289)),N(D289)&lt;=0),"금액을 확인하세요","")))))</f>
        <v/>
      </c>
    </row>
    <row r="290">
      <c r="A290" s="20" t="n">
        <v>46054</v>
      </c>
      <c r="B290" s="26" t="n">
        <v>180</v>
      </c>
      <c r="C290" s="27">
        <f>IF(B290="","",IFERROR(INDEX(현장_고객,MATCH(B290,현장번호,0))&amp;" · "&amp;INDEX(현장_주소,MATCH(B290,현장번호,0)),"없는 번호"))</f>
        <v/>
      </c>
      <c r="D290" s="22" t="n">
        <v>240000</v>
      </c>
      <c r="E290" s="21" t="inlineStr">
        <is>
          <t>추가 공사</t>
        </is>
      </c>
      <c r="F290" s="21" t="inlineStr">
        <is>
          <t>현금</t>
        </is>
      </c>
      <c r="G290" s="21" t="inlineStr">
        <is>
          <t>실리콘 전체</t>
        </is>
      </c>
      <c r="H290" s="25">
        <f>IF(COUNTA(A290,B290,D290)=0,"",IF(NOT(ISNUMBER(A290)),"날짜를 확인하세요",IF(A290&gt;TODAY(),"오늘 이후 날짜예요",IF(ISNA(MATCH(B290,현장번호,0)),"현장 번호를 확인하세요",IF(OR(NOT(ISNUMBER(D290)),N(D290)&lt;=0),"금액을 확인하세요","")))))</f>
        <v/>
      </c>
    </row>
    <row r="291">
      <c r="A291" s="20" t="n">
        <v>46055</v>
      </c>
      <c r="B291" s="26" t="n">
        <v>180</v>
      </c>
      <c r="C291" s="27">
        <f>IF(B291="","",IFERROR(INDEX(현장_고객,MATCH(B291,현장번호,0))&amp;" · "&amp;INDEX(현장_주소,MATCH(B291,현장번호,0)),"없는 번호"))</f>
        <v/>
      </c>
      <c r="D291" s="22" t="n">
        <v>940000</v>
      </c>
      <c r="E291" s="21" t="inlineStr">
        <is>
          <t>잔금</t>
        </is>
      </c>
      <c r="F291" s="21" t="inlineStr">
        <is>
          <t>계좌</t>
        </is>
      </c>
      <c r="G291" s="21" t="n"/>
      <c r="H291" s="25">
        <f>IF(COUNTA(A291,B291,D291)=0,"",IF(NOT(ISNUMBER(A291)),"날짜를 확인하세요",IF(A291&gt;TODAY(),"오늘 이후 날짜예요",IF(ISNA(MATCH(B291,현장번호,0)),"현장 번호를 확인하세요",IF(OR(NOT(ISNUMBER(D291)),N(D291)&lt;=0),"금액을 확인하세요","")))))</f>
        <v/>
      </c>
    </row>
    <row r="292">
      <c r="A292" s="20" t="n">
        <v>46056</v>
      </c>
      <c r="B292" s="26" t="n">
        <v>163</v>
      </c>
      <c r="C292" s="27">
        <f>IF(B292="","",IFERROR(INDEX(현장_고객,MATCH(B292,현장번호,0))&amp;" · "&amp;INDEX(현장_주소,MATCH(B292,현장번호,0)),"없는 번호"))</f>
        <v/>
      </c>
      <c r="D292" s="22" t="n">
        <v>11720000</v>
      </c>
      <c r="E292" s="21" t="inlineStr">
        <is>
          <t>중도금</t>
        </is>
      </c>
      <c r="F292" s="21" t="inlineStr">
        <is>
          <t>계좌</t>
        </is>
      </c>
      <c r="G292" s="21" t="n"/>
      <c r="H292" s="25">
        <f>IF(COUNTA(A292,B292,D292)=0,"",IF(NOT(ISNUMBER(A292)),"날짜를 확인하세요",IF(A292&gt;TODAY(),"오늘 이후 날짜예요",IF(ISNA(MATCH(B292,현장번호,0)),"현장 번호를 확인하세요",IF(OR(NOT(ISNUMBER(D292)),N(D292)&lt;=0),"금액을 확인하세요","")))))</f>
        <v/>
      </c>
    </row>
    <row r="293">
      <c r="A293" s="20" t="n">
        <v>46057</v>
      </c>
      <c r="B293" s="26" t="n">
        <v>172</v>
      </c>
      <c r="C293" s="27">
        <f>IF(B293="","",IFERROR(INDEX(현장_고객,MATCH(B293,현장번호,0))&amp;" · "&amp;INDEX(현장_주소,MATCH(B293,현장번호,0)),"없는 번호"))</f>
        <v/>
      </c>
      <c r="D293" s="22" t="n">
        <v>1530000</v>
      </c>
      <c r="E293" s="21" t="inlineStr">
        <is>
          <t>중도금</t>
        </is>
      </c>
      <c r="F293" s="21" t="inlineStr">
        <is>
          <t>계좌</t>
        </is>
      </c>
      <c r="G293" s="21" t="n"/>
      <c r="H293" s="25">
        <f>IF(COUNTA(A293,B293,D293)=0,"",IF(NOT(ISNUMBER(A293)),"날짜를 확인하세요",IF(A293&gt;TODAY(),"오늘 이후 날짜예요",IF(ISNA(MATCH(B293,현장번호,0)),"현장 번호를 확인하세요",IF(OR(NOT(ISNUMBER(D293)),N(D293)&lt;=0),"금액을 확인하세요","")))))</f>
        <v/>
      </c>
    </row>
    <row r="294">
      <c r="A294" s="20" t="n">
        <v>46057</v>
      </c>
      <c r="B294" s="26" t="n">
        <v>188</v>
      </c>
      <c r="C294" s="27">
        <f>IF(B294="","",IFERROR(INDEX(현장_고객,MATCH(B294,현장번호,0))&amp;" · "&amp;INDEX(현장_주소,MATCH(B294,현장번호,0)),"없는 번호"))</f>
        <v/>
      </c>
      <c r="D294" s="22" t="n">
        <v>2970000</v>
      </c>
      <c r="E294" s="21" t="inlineStr">
        <is>
          <t>계약금</t>
        </is>
      </c>
      <c r="F294" s="21" t="inlineStr">
        <is>
          <t>계좌</t>
        </is>
      </c>
      <c r="G294" s="21" t="n"/>
      <c r="H294" s="25">
        <f>IF(COUNTA(A294,B294,D294)=0,"",IF(NOT(ISNUMBER(A294)),"날짜를 확인하세요",IF(A294&gt;TODAY(),"오늘 이후 날짜예요",IF(ISNA(MATCH(B294,현장번호,0)),"현장 번호를 확인하세요",IF(OR(NOT(ISNUMBER(D294)),N(D294)&lt;=0),"금액을 확인하세요","")))))</f>
        <v/>
      </c>
    </row>
    <row r="295">
      <c r="A295" s="20" t="n">
        <v>46058</v>
      </c>
      <c r="B295" s="26" t="n">
        <v>183</v>
      </c>
      <c r="C295" s="27">
        <f>IF(B295="","",IFERROR(INDEX(현장_고객,MATCH(B295,현장번호,0))&amp;" · "&amp;INDEX(현장_주소,MATCH(B295,현장번호,0)),"없는 번호"))</f>
        <v/>
      </c>
      <c r="D295" s="22" t="n">
        <v>420000</v>
      </c>
      <c r="E295" s="21" t="inlineStr">
        <is>
          <t>계약금</t>
        </is>
      </c>
      <c r="F295" s="21" t="inlineStr">
        <is>
          <t>계좌</t>
        </is>
      </c>
      <c r="G295" s="21" t="n"/>
      <c r="H295" s="25">
        <f>IF(COUNTA(A295,B295,D295)=0,"",IF(NOT(ISNUMBER(A295)),"날짜를 확인하세요",IF(A295&gt;TODAY(),"오늘 이후 날짜예요",IF(ISNA(MATCH(B295,현장번호,0)),"현장 번호를 확인하세요",IF(OR(NOT(ISNUMBER(D295)),N(D295)&lt;=0),"금액을 확인하세요","")))))</f>
        <v/>
      </c>
    </row>
    <row r="296">
      <c r="A296" s="20" t="n">
        <v>46059</v>
      </c>
      <c r="B296" s="26" t="n">
        <v>182</v>
      </c>
      <c r="C296" s="27">
        <f>IF(B296="","",IFERROR(INDEX(현장_고객,MATCH(B296,현장번호,0))&amp;" · "&amp;INDEX(현장_주소,MATCH(B296,현장번호,0)),"없는 번호"))</f>
        <v/>
      </c>
      <c r="D296" s="22" t="n">
        <v>510000</v>
      </c>
      <c r="E296" s="21" t="inlineStr">
        <is>
          <t>계약금</t>
        </is>
      </c>
      <c r="F296" s="21" t="inlineStr">
        <is>
          <t>계좌</t>
        </is>
      </c>
      <c r="G296" s="21" t="n"/>
      <c r="H296" s="25">
        <f>IF(COUNTA(A296,B296,D296)=0,"",IF(NOT(ISNUMBER(A296)),"날짜를 확인하세요",IF(A296&gt;TODAY(),"오늘 이후 날짜예요",IF(ISNA(MATCH(B296,현장번호,0)),"현장 번호를 확인하세요",IF(OR(NOT(ISNUMBER(D296)),N(D296)&lt;=0),"금액을 확인하세요","")))))</f>
        <v/>
      </c>
    </row>
    <row r="297">
      <c r="A297" s="20" t="n">
        <v>46060</v>
      </c>
      <c r="B297" s="26" t="n">
        <v>177</v>
      </c>
      <c r="C297" s="27">
        <f>IF(B297="","",IFERROR(INDEX(현장_고객,MATCH(B297,현장번호,0))&amp;" · "&amp;INDEX(현장_주소,MATCH(B297,현장번호,0)),"없는 번호"))</f>
        <v/>
      </c>
      <c r="D297" s="22" t="n">
        <v>3270000</v>
      </c>
      <c r="E297" s="21" t="inlineStr">
        <is>
          <t>잔금</t>
        </is>
      </c>
      <c r="F297" s="21" t="inlineStr">
        <is>
          <t>계좌</t>
        </is>
      </c>
      <c r="G297" s="21" t="n"/>
      <c r="H297" s="25">
        <f>IF(COUNTA(A297,B297,D297)=0,"",IF(NOT(ISNUMBER(A297)),"날짜를 확인하세요",IF(A297&gt;TODAY(),"오늘 이후 날짜예요",IF(ISNA(MATCH(B297,현장번호,0)),"현장 번호를 확인하세요",IF(OR(NOT(ISNUMBER(D297)),N(D297)&lt;=0),"금액을 확인하세요","")))))</f>
        <v/>
      </c>
    </row>
    <row r="298">
      <c r="A298" s="20" t="n">
        <v>46061</v>
      </c>
      <c r="B298" s="26" t="n">
        <v>172</v>
      </c>
      <c r="C298" s="27">
        <f>IF(B298="","",IFERROR(INDEX(현장_고객,MATCH(B298,현장번호,0))&amp;" · "&amp;INDEX(현장_주소,MATCH(B298,현장번호,0)),"없는 번호"))</f>
        <v/>
      </c>
      <c r="D298" s="22" t="n">
        <v>60000</v>
      </c>
      <c r="E298" s="21" t="inlineStr">
        <is>
          <t>추가 공사</t>
        </is>
      </c>
      <c r="F298" s="21" t="inlineStr">
        <is>
          <t>현금</t>
        </is>
      </c>
      <c r="G298" s="21" t="inlineStr">
        <is>
          <t>방문 손잡이 교체</t>
        </is>
      </c>
      <c r="H298" s="25">
        <f>IF(COUNTA(A298,B298,D298)=0,"",IF(NOT(ISNUMBER(A298)),"날짜를 확인하세요",IF(A298&gt;TODAY(),"오늘 이후 날짜예요",IF(ISNA(MATCH(B298,현장번호,0)),"현장 번호를 확인하세요",IF(OR(NOT(ISNUMBER(D298)),N(D298)&lt;=0),"금액을 확인하세요","")))))</f>
        <v/>
      </c>
    </row>
    <row r="299">
      <c r="A299" s="20" t="n">
        <v>46061</v>
      </c>
      <c r="B299" s="26" t="n">
        <v>192</v>
      </c>
      <c r="C299" s="27">
        <f>IF(B299="","",IFERROR(INDEX(현장_고객,MATCH(B299,현장번호,0))&amp;" · "&amp;INDEX(현장_주소,MATCH(B299,현장번호,0)),"없는 번호"))</f>
        <v/>
      </c>
      <c r="D299" s="22" t="n">
        <v>1680000</v>
      </c>
      <c r="E299" s="21" t="inlineStr">
        <is>
          <t>계약금</t>
        </is>
      </c>
      <c r="F299" s="21" t="inlineStr">
        <is>
          <t>계좌</t>
        </is>
      </c>
      <c r="G299" s="21" t="n"/>
      <c r="H299" s="25">
        <f>IF(COUNTA(A299,B299,D299)=0,"",IF(NOT(ISNUMBER(A299)),"날짜를 확인하세요",IF(A299&gt;TODAY(),"오늘 이후 날짜예요",IF(ISNA(MATCH(B299,현장번호,0)),"현장 번호를 확인하세요",IF(OR(NOT(ISNUMBER(D299)),N(D299)&lt;=0),"금액을 확인하세요","")))))</f>
        <v/>
      </c>
    </row>
    <row r="300">
      <c r="A300" s="20" t="n">
        <v>46061</v>
      </c>
      <c r="B300" s="26" t="n">
        <v>197</v>
      </c>
      <c r="C300" s="27">
        <f>IF(B300="","",IFERROR(INDEX(현장_고객,MATCH(B300,현장번호,0))&amp;" · "&amp;INDEX(현장_주소,MATCH(B300,현장번호,0)),"없는 번호"))</f>
        <v/>
      </c>
      <c r="D300" s="22" t="n">
        <v>100000</v>
      </c>
      <c r="E300" s="21" t="inlineStr">
        <is>
          <t>계약금</t>
        </is>
      </c>
      <c r="F300" s="21" t="inlineStr">
        <is>
          <t>계좌</t>
        </is>
      </c>
      <c r="G300" s="21" t="n"/>
      <c r="H300" s="25">
        <f>IF(COUNTA(A300,B300,D300)=0,"",IF(NOT(ISNUMBER(A300)),"날짜를 확인하세요",IF(A300&gt;TODAY(),"오늘 이후 날짜예요",IF(ISNA(MATCH(B300,현장번호,0)),"현장 번호를 확인하세요",IF(OR(NOT(ISNUMBER(D300)),N(D300)&lt;=0),"금액을 확인하세요","")))))</f>
        <v/>
      </c>
    </row>
    <row r="301">
      <c r="A301" s="20" t="n">
        <v>46063</v>
      </c>
      <c r="B301" s="26" t="n">
        <v>185</v>
      </c>
      <c r="C301" s="27">
        <f>IF(B301="","",IFERROR(INDEX(현장_고객,MATCH(B301,현장번호,0))&amp;" · "&amp;INDEX(현장_주소,MATCH(B301,현장번호,0)),"없는 번호"))</f>
        <v/>
      </c>
      <c r="D301" s="22" t="n">
        <v>1070000</v>
      </c>
      <c r="E301" s="21" t="inlineStr">
        <is>
          <t>계약금</t>
        </is>
      </c>
      <c r="F301" s="21" t="inlineStr">
        <is>
          <t>계좌</t>
        </is>
      </c>
      <c r="G301" s="21" t="n"/>
      <c r="H301" s="25">
        <f>IF(COUNTA(A301,B301,D301)=0,"",IF(NOT(ISNUMBER(A301)),"날짜를 확인하세요",IF(A301&gt;TODAY(),"오늘 이후 날짜예요",IF(ISNA(MATCH(B301,현장번호,0)),"현장 번호를 확인하세요",IF(OR(NOT(ISNUMBER(D301)),N(D301)&lt;=0),"금액을 확인하세요","")))))</f>
        <v/>
      </c>
    </row>
    <row r="302">
      <c r="A302" s="20" t="n">
        <v>46064</v>
      </c>
      <c r="B302" s="26" t="n">
        <v>179</v>
      </c>
      <c r="C302" s="27">
        <f>IF(B302="","",IFERROR(INDEX(현장_고객,MATCH(B302,현장번호,0))&amp;" · "&amp;INDEX(현장_주소,MATCH(B302,현장번호,0)),"없는 번호"))</f>
        <v/>
      </c>
      <c r="D302" s="22" t="n">
        <v>2480000</v>
      </c>
      <c r="E302" s="21" t="inlineStr">
        <is>
          <t>잔금</t>
        </is>
      </c>
      <c r="F302" s="21" t="inlineStr">
        <is>
          <t>계좌</t>
        </is>
      </c>
      <c r="G302" s="21" t="n"/>
      <c r="H302" s="25">
        <f>IF(COUNTA(A302,B302,D302)=0,"",IF(NOT(ISNUMBER(A302)),"날짜를 확인하세요",IF(A302&gt;TODAY(),"오늘 이후 날짜예요",IF(ISNA(MATCH(B302,현장번호,0)),"현장 번호를 확인하세요",IF(OR(NOT(ISNUMBER(D302)),N(D302)&lt;=0),"금액을 확인하세요","")))))</f>
        <v/>
      </c>
    </row>
    <row r="303">
      <c r="A303" s="20" t="n">
        <v>46064</v>
      </c>
      <c r="B303" s="26" t="n">
        <v>196</v>
      </c>
      <c r="C303" s="27">
        <f>IF(B303="","",IFERROR(INDEX(현장_고객,MATCH(B303,현장번호,0))&amp;" · "&amp;INDEX(현장_주소,MATCH(B303,현장번호,0)),"없는 번호"))</f>
        <v/>
      </c>
      <c r="D303" s="22" t="n">
        <v>70000</v>
      </c>
      <c r="E303" s="21" t="inlineStr">
        <is>
          <t>계약금</t>
        </is>
      </c>
      <c r="F303" s="21" t="inlineStr">
        <is>
          <t>계좌</t>
        </is>
      </c>
      <c r="G303" s="21" t="n"/>
      <c r="H303" s="25">
        <f>IF(COUNTA(A303,B303,D303)=0,"",IF(NOT(ISNUMBER(A303)),"날짜를 확인하세요",IF(A303&gt;TODAY(),"오늘 이후 날짜예요",IF(ISNA(MATCH(B303,현장번호,0)),"현장 번호를 확인하세요",IF(OR(NOT(ISNUMBER(D303)),N(D303)&lt;=0),"금액을 확인하세요","")))))</f>
        <v/>
      </c>
    </row>
    <row r="304">
      <c r="A304" s="20" t="n">
        <v>46066</v>
      </c>
      <c r="B304" s="26" t="n">
        <v>184</v>
      </c>
      <c r="C304" s="27">
        <f>IF(B304="","",IFERROR(INDEX(현장_고객,MATCH(B304,현장번호,0))&amp;" · "&amp;INDEX(현장_주소,MATCH(B304,현장번호,0)),"없는 번호"))</f>
        <v/>
      </c>
      <c r="D304" s="22" t="n">
        <v>760000</v>
      </c>
      <c r="E304" s="21" t="inlineStr">
        <is>
          <t>계약금</t>
        </is>
      </c>
      <c r="F304" s="21" t="inlineStr">
        <is>
          <t>계좌</t>
        </is>
      </c>
      <c r="G304" s="21" t="n"/>
      <c r="H304" s="25">
        <f>IF(COUNTA(A304,B304,D304)=0,"",IF(NOT(ISNUMBER(A304)),"날짜를 확인하세요",IF(A304&gt;TODAY(),"오늘 이후 날짜예요",IF(ISNA(MATCH(B304,현장번호,0)),"현장 번호를 확인하세요",IF(OR(NOT(ISNUMBER(D304)),N(D304)&lt;=0),"금액을 확인하세요","")))))</f>
        <v/>
      </c>
    </row>
    <row r="305">
      <c r="A305" s="20" t="n">
        <v>46067</v>
      </c>
      <c r="B305" s="26" t="n">
        <v>172</v>
      </c>
      <c r="C305" s="27">
        <f>IF(B305="","",IFERROR(INDEX(현장_고객,MATCH(B305,현장번호,0))&amp;" · "&amp;INDEX(현장_주소,MATCH(B305,현장번호,0)),"없는 번호"))</f>
        <v/>
      </c>
      <c r="D305" s="22" t="n">
        <v>1530000</v>
      </c>
      <c r="E305" s="21" t="inlineStr">
        <is>
          <t>잔금</t>
        </is>
      </c>
      <c r="F305" s="21" t="inlineStr">
        <is>
          <t>카드</t>
        </is>
      </c>
      <c r="G305" s="21" t="n"/>
      <c r="H305" s="25">
        <f>IF(COUNTA(A305,B305,D305)=0,"",IF(NOT(ISNUMBER(A305)),"날짜를 확인하세요",IF(A305&gt;TODAY(),"오늘 이후 날짜예요",IF(ISNA(MATCH(B305,현장번호,0)),"현장 번호를 확인하세요",IF(OR(NOT(ISNUMBER(D305)),N(D305)&lt;=0),"금액을 확인하세요","")))))</f>
        <v/>
      </c>
    </row>
    <row r="306">
      <c r="A306" s="20" t="n">
        <v>46068</v>
      </c>
      <c r="B306" s="26" t="n">
        <v>178</v>
      </c>
      <c r="C306" s="27">
        <f>IF(B306="","",IFERROR(INDEX(현장_고객,MATCH(B306,현장번호,0))&amp;" · "&amp;INDEX(현장_주소,MATCH(B306,현장번호,0)),"없는 번호"))</f>
        <v/>
      </c>
      <c r="D306" s="22" t="n">
        <v>4250000</v>
      </c>
      <c r="E306" s="21" t="inlineStr">
        <is>
          <t>중도금</t>
        </is>
      </c>
      <c r="F306" s="21" t="inlineStr">
        <is>
          <t>계좌</t>
        </is>
      </c>
      <c r="G306" s="21" t="n"/>
      <c r="H306" s="25">
        <f>IF(COUNTA(A306,B306,D306)=0,"",IF(NOT(ISNUMBER(A306)),"날짜를 확인하세요",IF(A306&gt;TODAY(),"오늘 이후 날짜예요",IF(ISNA(MATCH(B306,현장번호,0)),"현장 번호를 확인하세요",IF(OR(NOT(ISNUMBER(D306)),N(D306)&lt;=0),"금액을 확인하세요","")))))</f>
        <v/>
      </c>
    </row>
    <row r="307">
      <c r="A307" s="20" t="n">
        <v>46068</v>
      </c>
      <c r="B307" s="26" t="n">
        <v>182</v>
      </c>
      <c r="C307" s="27">
        <f>IF(B307="","",IFERROR(INDEX(현장_고객,MATCH(B307,현장번호,0))&amp;" · "&amp;INDEX(현장_주소,MATCH(B307,현장번호,0)),"없는 번호"))</f>
        <v/>
      </c>
      <c r="D307" s="22" t="n">
        <v>2280000</v>
      </c>
      <c r="E307" s="21" t="inlineStr">
        <is>
          <t>중도금</t>
        </is>
      </c>
      <c r="F307" s="21" t="inlineStr">
        <is>
          <t>계좌</t>
        </is>
      </c>
      <c r="G307" s="21" t="n"/>
      <c r="H307" s="25">
        <f>IF(COUNTA(A307,B307,D307)=0,"",IF(NOT(ISNUMBER(A307)),"날짜를 확인하세요",IF(A307&gt;TODAY(),"오늘 이후 날짜예요",IF(ISNA(MATCH(B307,현장번호,0)),"현장 번호를 확인하세요",IF(OR(NOT(ISNUMBER(D307)),N(D307)&lt;=0),"금액을 확인하세요","")))))</f>
        <v/>
      </c>
    </row>
    <row r="308">
      <c r="A308" s="20" t="n">
        <v>46068</v>
      </c>
      <c r="B308" s="26" t="n">
        <v>187</v>
      </c>
      <c r="C308" s="27">
        <f>IF(B308="","",IFERROR(INDEX(현장_고객,MATCH(B308,현장번호,0))&amp;" · "&amp;INDEX(현장_주소,MATCH(B308,현장번호,0)),"없는 번호"))</f>
        <v/>
      </c>
      <c r="D308" s="22" t="n">
        <v>760000</v>
      </c>
      <c r="E308" s="21" t="inlineStr">
        <is>
          <t>계약금</t>
        </is>
      </c>
      <c r="F308" s="21" t="inlineStr">
        <is>
          <t>계좌</t>
        </is>
      </c>
      <c r="G308" s="21" t="n"/>
      <c r="H308" s="25">
        <f>IF(COUNTA(A308,B308,D308)=0,"",IF(NOT(ISNUMBER(A308)),"날짜를 확인하세요",IF(A308&gt;TODAY(),"오늘 이후 날짜예요",IF(ISNA(MATCH(B308,현장번호,0)),"현장 번호를 확인하세요",IF(OR(NOT(ISNUMBER(D308)),N(D308)&lt;=0),"금액을 확인하세요","")))))</f>
        <v/>
      </c>
    </row>
    <row r="309">
      <c r="A309" s="20" t="n">
        <v>46068</v>
      </c>
      <c r="B309" s="26" t="n">
        <v>201</v>
      </c>
      <c r="C309" s="27">
        <f>IF(B309="","",IFERROR(INDEX(현장_고객,MATCH(B309,현장번호,0))&amp;" · "&amp;INDEX(현장_주소,MATCH(B309,현장번호,0)),"없는 번호"))</f>
        <v/>
      </c>
      <c r="D309" s="22" t="n">
        <v>4030000</v>
      </c>
      <c r="E309" s="21" t="inlineStr">
        <is>
          <t>계약금</t>
        </is>
      </c>
      <c r="F309" s="21" t="inlineStr">
        <is>
          <t>계좌</t>
        </is>
      </c>
      <c r="G309" s="21" t="n"/>
      <c r="H309" s="25">
        <f>IF(COUNTA(A309,B309,D309)=0,"",IF(NOT(ISNUMBER(A309)),"날짜를 확인하세요",IF(A309&gt;TODAY(),"오늘 이후 날짜예요",IF(ISNA(MATCH(B309,현장번호,0)),"현장 번호를 확인하세요",IF(OR(NOT(ISNUMBER(D309)),N(D309)&lt;=0),"금액을 확인하세요","")))))</f>
        <v/>
      </c>
    </row>
    <row r="310">
      <c r="A310" s="20" t="n">
        <v>46069</v>
      </c>
      <c r="B310" s="26" t="n">
        <v>193</v>
      </c>
      <c r="C310" s="27">
        <f>IF(B310="","",IFERROR(INDEX(현장_고객,MATCH(B310,현장번호,0))&amp;" · "&amp;INDEX(현장_주소,MATCH(B310,현장번호,0)),"없는 번호"))</f>
        <v/>
      </c>
      <c r="D310" s="22" t="n">
        <v>1590000</v>
      </c>
      <c r="E310" s="21" t="inlineStr">
        <is>
          <t>계약금</t>
        </is>
      </c>
      <c r="F310" s="21" t="inlineStr">
        <is>
          <t>계좌</t>
        </is>
      </c>
      <c r="G310" s="21" t="n"/>
      <c r="H310" s="25">
        <f>IF(COUNTA(A310,B310,D310)=0,"",IF(NOT(ISNUMBER(A310)),"날짜를 확인하세요",IF(A310&gt;TODAY(),"오늘 이후 날짜예요",IF(ISNA(MATCH(B310,현장번호,0)),"현장 번호를 확인하세요",IF(OR(NOT(ISNUMBER(D310)),N(D310)&lt;=0),"금액을 확인하세요","")))))</f>
        <v/>
      </c>
    </row>
    <row r="311">
      <c r="A311" s="20" t="n">
        <v>46070</v>
      </c>
      <c r="B311" s="26" t="n">
        <v>188</v>
      </c>
      <c r="C311" s="27">
        <f>IF(B311="","",IFERROR(INDEX(현장_고객,MATCH(B311,현장번호,0))&amp;" · "&amp;INDEX(현장_주소,MATCH(B311,현장번호,0)),"없는 번호"))</f>
        <v/>
      </c>
      <c r="D311" s="22" t="n">
        <v>3470000</v>
      </c>
      <c r="E311" s="21" t="inlineStr">
        <is>
          <t>중도금</t>
        </is>
      </c>
      <c r="F311" s="21" t="inlineStr">
        <is>
          <t>계좌</t>
        </is>
      </c>
      <c r="G311" s="21" t="n"/>
      <c r="H311" s="25">
        <f>IF(COUNTA(A311,B311,D311)=0,"",IF(NOT(ISNUMBER(A311)),"날짜를 확인하세요",IF(A311&gt;TODAY(),"오늘 이후 날짜예요",IF(ISNA(MATCH(B311,현장번호,0)),"현장 번호를 확인하세요",IF(OR(NOT(ISNUMBER(D311)),N(D311)&lt;=0),"금액을 확인하세요","")))))</f>
        <v/>
      </c>
    </row>
    <row r="312">
      <c r="A312" s="20" t="n">
        <v>46072</v>
      </c>
      <c r="B312" s="26" t="n">
        <v>178</v>
      </c>
      <c r="C312" s="27">
        <f>IF(B312="","",IFERROR(INDEX(현장_고객,MATCH(B312,현장번호,0))&amp;" · "&amp;INDEX(현장_주소,MATCH(B312,현장번호,0)),"없는 번호"))</f>
        <v/>
      </c>
      <c r="D312" s="22" t="n">
        <v>350000</v>
      </c>
      <c r="E312" s="21" t="inlineStr">
        <is>
          <t>추가 공사</t>
        </is>
      </c>
      <c r="F312" s="21" t="inlineStr">
        <is>
          <t>현금</t>
        </is>
      </c>
      <c r="G312" s="21" t="inlineStr">
        <is>
          <t>콘센트 추가</t>
        </is>
      </c>
      <c r="H312" s="25">
        <f>IF(COUNTA(A312,B312,D312)=0,"",IF(NOT(ISNUMBER(A312)),"날짜를 확인하세요",IF(A312&gt;TODAY(),"오늘 이후 날짜예요",IF(ISNA(MATCH(B312,현장번호,0)),"현장 번호를 확인하세요",IF(OR(NOT(ISNUMBER(D312)),N(D312)&lt;=0),"금액을 확인하세요","")))))</f>
        <v/>
      </c>
    </row>
    <row r="313">
      <c r="A313" s="20" t="n">
        <v>46072</v>
      </c>
      <c r="B313" s="26" t="n">
        <v>183</v>
      </c>
      <c r="C313" s="27">
        <f>IF(B313="","",IFERROR(INDEX(현장_고객,MATCH(B313,현장번호,0))&amp;" · "&amp;INDEX(현장_주소,MATCH(B313,현장번호,0)),"없는 번호"))</f>
        <v/>
      </c>
      <c r="D313" s="22" t="n">
        <v>970000</v>
      </c>
      <c r="E313" s="21" t="inlineStr">
        <is>
          <t>잔금</t>
        </is>
      </c>
      <c r="F313" s="21" t="inlineStr">
        <is>
          <t>계좌</t>
        </is>
      </c>
      <c r="G313" s="21" t="n"/>
      <c r="H313" s="25">
        <f>IF(COUNTA(A313,B313,D313)=0,"",IF(NOT(ISNUMBER(A313)),"날짜를 확인하세요",IF(A313&gt;TODAY(),"오늘 이후 날짜예요",IF(ISNA(MATCH(B313,현장번호,0)),"현장 번호를 확인하세요",IF(OR(NOT(ISNUMBER(D313)),N(D313)&lt;=0),"금액을 확인하세요","")))))</f>
        <v/>
      </c>
    </row>
    <row r="314">
      <c r="A314" s="20" t="n">
        <v>46072</v>
      </c>
      <c r="B314" s="26" t="n">
        <v>191</v>
      </c>
      <c r="C314" s="27">
        <f>IF(B314="","",IFERROR(INDEX(현장_고객,MATCH(B314,현장번호,0))&amp;" · "&amp;INDEX(현장_주소,MATCH(B314,현장번호,0)),"없는 번호"))</f>
        <v/>
      </c>
      <c r="D314" s="22" t="n">
        <v>270000</v>
      </c>
      <c r="E314" s="21" t="inlineStr">
        <is>
          <t>계약금</t>
        </is>
      </c>
      <c r="F314" s="21" t="inlineStr">
        <is>
          <t>계좌</t>
        </is>
      </c>
      <c r="G314" s="21" t="n"/>
      <c r="H314" s="25">
        <f>IF(COUNTA(A314,B314,D314)=0,"",IF(NOT(ISNUMBER(A314)),"날짜를 확인하세요",IF(A314&gt;TODAY(),"오늘 이후 날짜예요",IF(ISNA(MATCH(B314,현장번호,0)),"현장 번호를 확인하세요",IF(OR(NOT(ISNUMBER(D314)),N(D314)&lt;=0),"금액을 확인하세요","")))))</f>
        <v/>
      </c>
    </row>
    <row r="315">
      <c r="A315" s="20" t="n">
        <v>46072</v>
      </c>
      <c r="B315" s="26" t="n">
        <v>192</v>
      </c>
      <c r="C315" s="27">
        <f>IF(B315="","",IFERROR(INDEX(현장_고객,MATCH(B315,현장번호,0))&amp;" · "&amp;INDEX(현장_주소,MATCH(B315,현장번호,0)),"없는 번호"))</f>
        <v/>
      </c>
      <c r="D315" s="22" t="n">
        <v>1960000</v>
      </c>
      <c r="E315" s="21" t="inlineStr">
        <is>
          <t>중도금</t>
        </is>
      </c>
      <c r="F315" s="21" t="inlineStr">
        <is>
          <t>계좌</t>
        </is>
      </c>
      <c r="G315" s="21" t="n"/>
      <c r="H315" s="25">
        <f>IF(COUNTA(A315,B315,D315)=0,"",IF(NOT(ISNUMBER(A315)),"날짜를 확인하세요",IF(A315&gt;TODAY(),"오늘 이후 날짜예요",IF(ISNA(MATCH(B315,현장번호,0)),"현장 번호를 확인하세요",IF(OR(NOT(ISNUMBER(D315)),N(D315)&lt;=0),"금액을 확인하세요","")))))</f>
        <v/>
      </c>
    </row>
    <row r="316">
      <c r="A316" s="20" t="n">
        <v>46073</v>
      </c>
      <c r="B316" s="26" t="n">
        <v>198</v>
      </c>
      <c r="C316" s="27">
        <f>IF(B316="","",IFERROR(INDEX(현장_고객,MATCH(B316,현장번호,0))&amp;" · "&amp;INDEX(현장_주소,MATCH(B316,현장번호,0)),"없는 번호"))</f>
        <v/>
      </c>
      <c r="D316" s="22" t="n">
        <v>150000</v>
      </c>
      <c r="E316" s="21" t="inlineStr">
        <is>
          <t>계약금</t>
        </is>
      </c>
      <c r="F316" s="21" t="inlineStr">
        <is>
          <t>계좌</t>
        </is>
      </c>
      <c r="G316" s="21" t="n"/>
      <c r="H316" s="25">
        <f>IF(COUNTA(A316,B316,D316)=0,"",IF(NOT(ISNUMBER(A316)),"날짜를 확인하세요",IF(A316&gt;TODAY(),"오늘 이후 날짜예요",IF(ISNA(MATCH(B316,현장번호,0)),"현장 번호를 확인하세요",IF(OR(NOT(ISNUMBER(D316)),N(D316)&lt;=0),"금액을 확인하세요","")))))</f>
        <v/>
      </c>
    </row>
    <row r="317">
      <c r="A317" s="20" t="n">
        <v>46073</v>
      </c>
      <c r="B317" s="26" t="n">
        <v>207</v>
      </c>
      <c r="C317" s="27">
        <f>IF(B317="","",IFERROR(INDEX(현장_고객,MATCH(B317,현장번호,0))&amp;" · "&amp;INDEX(현장_주소,MATCH(B317,현장번호,0)),"없는 번호"))</f>
        <v/>
      </c>
      <c r="D317" s="22" t="n">
        <v>1310000</v>
      </c>
      <c r="E317" s="21" t="inlineStr">
        <is>
          <t>계약금</t>
        </is>
      </c>
      <c r="F317" s="21" t="inlineStr">
        <is>
          <t>계좌</t>
        </is>
      </c>
      <c r="G317" s="21" t="n"/>
      <c r="H317" s="25">
        <f>IF(COUNTA(A317,B317,D317)=0,"",IF(NOT(ISNUMBER(A317)),"날짜를 확인하세요",IF(A317&gt;TODAY(),"오늘 이후 날짜예요",IF(ISNA(MATCH(B317,현장번호,0)),"현장 번호를 확인하세요",IF(OR(NOT(ISNUMBER(D317)),N(D317)&lt;=0),"금액을 확인하세요","")))))</f>
        <v/>
      </c>
    </row>
    <row r="318">
      <c r="A318" s="20" t="n">
        <v>46074</v>
      </c>
      <c r="B318" s="26" t="n">
        <v>184</v>
      </c>
      <c r="C318" s="27">
        <f>IF(B318="","",IFERROR(INDEX(현장_고객,MATCH(B318,현장번호,0))&amp;" · "&amp;INDEX(현장_주소,MATCH(B318,현장번호,0)),"없는 번호"))</f>
        <v/>
      </c>
      <c r="D318" s="22" t="n">
        <v>3440000</v>
      </c>
      <c r="E318" s="21" t="inlineStr">
        <is>
          <t>중도금</t>
        </is>
      </c>
      <c r="F318" s="21" t="inlineStr">
        <is>
          <t>계좌</t>
        </is>
      </c>
      <c r="G318" s="21" t="n"/>
      <c r="H318" s="25">
        <f>IF(COUNTA(A318,B318,D318)=0,"",IF(NOT(ISNUMBER(A318)),"날짜를 확인하세요",IF(A318&gt;TODAY(),"오늘 이후 날짜예요",IF(ISNA(MATCH(B318,현장번호,0)),"현장 번호를 확인하세요",IF(OR(NOT(ISNUMBER(D318)),N(D318)&lt;=0),"금액을 확인하세요","")))))</f>
        <v/>
      </c>
    </row>
    <row r="319">
      <c r="A319" s="20" t="n">
        <v>46076</v>
      </c>
      <c r="B319" s="26" t="n">
        <v>190</v>
      </c>
      <c r="C319" s="27">
        <f>IF(B319="","",IFERROR(INDEX(현장_고객,MATCH(B319,현장번호,0))&amp;" · "&amp;INDEX(현장_주소,MATCH(B319,현장번호,0)),"없는 번호"))</f>
        <v/>
      </c>
      <c r="D319" s="22" t="n">
        <v>1710000</v>
      </c>
      <c r="E319" s="21" t="inlineStr">
        <is>
          <t>계약금</t>
        </is>
      </c>
      <c r="F319" s="21" t="inlineStr">
        <is>
          <t>계좌</t>
        </is>
      </c>
      <c r="G319" s="21" t="n"/>
      <c r="H319" s="25">
        <f>IF(COUNTA(A319,B319,D319)=0,"",IF(NOT(ISNUMBER(A319)),"날짜를 확인하세요",IF(A319&gt;TODAY(),"오늘 이후 날짜예요",IF(ISNA(MATCH(B319,현장번호,0)),"현장 번호를 확인하세요",IF(OR(NOT(ISNUMBER(D319)),N(D319)&lt;=0),"금액을 확인하세요","")))))</f>
        <v/>
      </c>
    </row>
    <row r="320">
      <c r="A320" s="20" t="n">
        <v>46076</v>
      </c>
      <c r="B320" s="26" t="n">
        <v>192</v>
      </c>
      <c r="C320" s="27">
        <f>IF(B320="","",IFERROR(INDEX(현장_고객,MATCH(B320,현장번호,0))&amp;" · "&amp;INDEX(현장_주소,MATCH(B320,현장번호,0)),"없는 번호"))</f>
        <v/>
      </c>
      <c r="D320" s="22" t="n">
        <v>1960000</v>
      </c>
      <c r="E320" s="21" t="inlineStr">
        <is>
          <t>잔금</t>
        </is>
      </c>
      <c r="F320" s="21" t="inlineStr">
        <is>
          <t>계좌</t>
        </is>
      </c>
      <c r="G320" s="21" t="n"/>
      <c r="H320" s="25">
        <f>IF(COUNTA(A320,B320,D320)=0,"",IF(NOT(ISNUMBER(A320)),"날짜를 확인하세요",IF(A320&gt;TODAY(),"오늘 이후 날짜예요",IF(ISNA(MATCH(B320,현장번호,0)),"현장 번호를 확인하세요",IF(OR(NOT(ISNUMBER(D320)),N(D320)&lt;=0),"금액을 확인하세요","")))))</f>
        <v/>
      </c>
    </row>
    <row r="321">
      <c r="A321" s="20" t="n">
        <v>46076</v>
      </c>
      <c r="B321" s="26" t="n">
        <v>196</v>
      </c>
      <c r="C321" s="27">
        <f>IF(B321="","",IFERROR(INDEX(현장_고객,MATCH(B321,현장번호,0))&amp;" · "&amp;INDEX(현장_주소,MATCH(B321,현장번호,0)),"없는 번호"))</f>
        <v/>
      </c>
      <c r="D321" s="22" t="n">
        <v>280000</v>
      </c>
      <c r="E321" s="21" t="inlineStr">
        <is>
          <t>잔금</t>
        </is>
      </c>
      <c r="F321" s="21" t="inlineStr">
        <is>
          <t>카드</t>
        </is>
      </c>
      <c r="G321" s="21" t="n"/>
      <c r="H321" s="25">
        <f>IF(COUNTA(A321,B321,D321)=0,"",IF(NOT(ISNUMBER(A321)),"날짜를 확인하세요",IF(A321&gt;TODAY(),"오늘 이후 날짜예요",IF(ISNA(MATCH(B321,현장번호,0)),"현장 번호를 확인하세요",IF(OR(NOT(ISNUMBER(D321)),N(D321)&lt;=0),"금액을 확인하세요","")))))</f>
        <v/>
      </c>
    </row>
    <row r="322">
      <c r="A322" s="20" t="n">
        <v>46076</v>
      </c>
      <c r="B322" s="26" t="n">
        <v>197</v>
      </c>
      <c r="C322" s="27">
        <f>IF(B322="","",IFERROR(INDEX(현장_고객,MATCH(B322,현장번호,0))&amp;" · "&amp;INDEX(현장_주소,MATCH(B322,현장번호,0)),"없는 번호"))</f>
        <v/>
      </c>
      <c r="D322" s="22" t="n">
        <v>420000</v>
      </c>
      <c r="E322" s="21" t="inlineStr">
        <is>
          <t>잔금</t>
        </is>
      </c>
      <c r="F322" s="21" t="inlineStr">
        <is>
          <t>계좌</t>
        </is>
      </c>
      <c r="G322" s="21" t="n"/>
      <c r="H322" s="25">
        <f>IF(COUNTA(A322,B322,D322)=0,"",IF(NOT(ISNUMBER(A322)),"날짜를 확인하세요",IF(A322&gt;TODAY(),"오늘 이후 날짜예요",IF(ISNA(MATCH(B322,현장번호,0)),"현장 번호를 확인하세요",IF(OR(NOT(ISNUMBER(D322)),N(D322)&lt;=0),"금액을 확인하세요","")))))</f>
        <v/>
      </c>
    </row>
    <row r="323">
      <c r="A323" s="20" t="n">
        <v>46076</v>
      </c>
      <c r="B323" s="26" t="n">
        <v>209</v>
      </c>
      <c r="C323" s="27">
        <f>IF(B323="","",IFERROR(INDEX(현장_고객,MATCH(B323,현장번호,0))&amp;" · "&amp;INDEX(현장_주소,MATCH(B323,현장번호,0)),"없는 번호"))</f>
        <v/>
      </c>
      <c r="D323" s="22" t="n">
        <v>810000</v>
      </c>
      <c r="E323" s="21" t="inlineStr">
        <is>
          <t>계약금</t>
        </is>
      </c>
      <c r="F323" s="21" t="inlineStr">
        <is>
          <t>계좌</t>
        </is>
      </c>
      <c r="G323" s="21" t="n"/>
      <c r="H323" s="25">
        <f>IF(COUNTA(A323,B323,D323)=0,"",IF(NOT(ISNUMBER(A323)),"날짜를 확인하세요",IF(A323&gt;TODAY(),"오늘 이후 날짜예요",IF(ISNA(MATCH(B323,현장번호,0)),"현장 번호를 확인하세요",IF(OR(NOT(ISNUMBER(D323)),N(D323)&lt;=0),"금액을 확인하세요","")))))</f>
        <v/>
      </c>
    </row>
    <row r="324">
      <c r="A324" s="20" t="n">
        <v>46077</v>
      </c>
      <c r="B324" s="26" t="n">
        <v>182</v>
      </c>
      <c r="C324" s="27">
        <f>IF(B324="","",IFERROR(INDEX(현장_고객,MATCH(B324,현장번호,0))&amp;" · "&amp;INDEX(현장_주소,MATCH(B324,현장번호,0)),"없는 번호"))</f>
        <v/>
      </c>
      <c r="D324" s="22" t="n">
        <v>2270000</v>
      </c>
      <c r="E324" s="21" t="inlineStr">
        <is>
          <t>잔금</t>
        </is>
      </c>
      <c r="F324" s="21" t="inlineStr">
        <is>
          <t>카드</t>
        </is>
      </c>
      <c r="G324" s="21" t="n"/>
      <c r="H324" s="25">
        <f>IF(COUNTA(A324,B324,D324)=0,"",IF(NOT(ISNUMBER(A324)),"날짜를 확인하세요",IF(A324&gt;TODAY(),"오늘 이후 날짜예요",IF(ISNA(MATCH(B324,현장번호,0)),"현장 번호를 확인하세요",IF(OR(NOT(ISNUMBER(D324)),N(D324)&lt;=0),"금액을 확인하세요","")))))</f>
        <v/>
      </c>
    </row>
    <row r="325">
      <c r="A325" s="20" t="n">
        <v>46078</v>
      </c>
      <c r="B325" s="26" t="n">
        <v>163</v>
      </c>
      <c r="C325" s="27">
        <f>IF(B325="","",IFERROR(INDEX(현장_고객,MATCH(B325,현장번호,0))&amp;" · "&amp;INDEX(현장_주소,MATCH(B325,현장번호,0)),"없는 번호"))</f>
        <v/>
      </c>
      <c r="D325" s="22" t="n">
        <v>11710000</v>
      </c>
      <c r="E325" s="21" t="inlineStr">
        <is>
          <t>잔금</t>
        </is>
      </c>
      <c r="F325" s="21" t="inlineStr">
        <is>
          <t>카드</t>
        </is>
      </c>
      <c r="G325" s="21" t="n"/>
      <c r="H325" s="25">
        <f>IF(COUNTA(A325,B325,D325)=0,"",IF(NOT(ISNUMBER(A325)),"날짜를 확인하세요",IF(A325&gt;TODAY(),"오늘 이후 날짜예요",IF(ISNA(MATCH(B325,현장번호,0)),"현장 번호를 확인하세요",IF(OR(NOT(ISNUMBER(D325)),N(D325)&lt;=0),"금액을 확인하세요","")))))</f>
        <v/>
      </c>
    </row>
    <row r="326">
      <c r="A326" s="20" t="n">
        <v>46078</v>
      </c>
      <c r="B326" s="26" t="n">
        <v>178</v>
      </c>
      <c r="C326" s="27">
        <f>IF(B326="","",IFERROR(INDEX(현장_고객,MATCH(B326,현장번호,0))&amp;" · "&amp;INDEX(현장_주소,MATCH(B326,현장번호,0)),"없는 번호"))</f>
        <v/>
      </c>
      <c r="D326" s="22" t="n">
        <v>4250000</v>
      </c>
      <c r="E326" s="21" t="inlineStr">
        <is>
          <t>잔금</t>
        </is>
      </c>
      <c r="F326" s="21" t="inlineStr">
        <is>
          <t>계좌</t>
        </is>
      </c>
      <c r="G326" s="21" t="n"/>
      <c r="H326" s="25">
        <f>IF(COUNTA(A326,B326,D326)=0,"",IF(NOT(ISNUMBER(A326)),"날짜를 확인하세요",IF(A326&gt;TODAY(),"오늘 이후 날짜예요",IF(ISNA(MATCH(B326,현장번호,0)),"현장 번호를 확인하세요",IF(OR(NOT(ISNUMBER(D326)),N(D326)&lt;=0),"금액을 확인하세요","")))))</f>
        <v/>
      </c>
    </row>
    <row r="327">
      <c r="A327" s="20" t="n">
        <v>46079</v>
      </c>
      <c r="B327" s="26" t="n">
        <v>195</v>
      </c>
      <c r="C327" s="27">
        <f>IF(B327="","",IFERROR(INDEX(현장_고객,MATCH(B327,현장번호,0))&amp;" · "&amp;INDEX(현장_주소,MATCH(B327,현장번호,0)),"없는 번호"))</f>
        <v/>
      </c>
      <c r="D327" s="22" t="n">
        <v>950000</v>
      </c>
      <c r="E327" s="21" t="inlineStr">
        <is>
          <t>계약금</t>
        </is>
      </c>
      <c r="F327" s="21" t="inlineStr">
        <is>
          <t>계좌</t>
        </is>
      </c>
      <c r="G327" s="21" t="n"/>
      <c r="H327" s="25">
        <f>IF(COUNTA(A327,B327,D327)=0,"",IF(NOT(ISNUMBER(A327)),"날짜를 확인하세요",IF(A327&gt;TODAY(),"오늘 이후 날짜예요",IF(ISNA(MATCH(B327,현장번호,0)),"현장 번호를 확인하세요",IF(OR(NOT(ISNUMBER(D327)),N(D327)&lt;=0),"금액을 확인하세요","")))))</f>
        <v/>
      </c>
    </row>
    <row r="328">
      <c r="A328" s="20" t="n">
        <v>46079</v>
      </c>
      <c r="B328" s="26" t="n">
        <v>200</v>
      </c>
      <c r="C328" s="27">
        <f>IF(B328="","",IFERROR(INDEX(현장_고객,MATCH(B328,현장번호,0))&amp;" · "&amp;INDEX(현장_주소,MATCH(B328,현장번호,0)),"없는 번호"))</f>
        <v/>
      </c>
      <c r="D328" s="22" t="n">
        <v>260000</v>
      </c>
      <c r="E328" s="21" t="inlineStr">
        <is>
          <t>계약금</t>
        </is>
      </c>
      <c r="F328" s="21" t="inlineStr">
        <is>
          <t>계좌</t>
        </is>
      </c>
      <c r="G328" s="21" t="n"/>
      <c r="H328" s="25">
        <f>IF(COUNTA(A328,B328,D328)=0,"",IF(NOT(ISNUMBER(A328)),"날짜를 확인하세요",IF(A328&gt;TODAY(),"오늘 이후 날짜예요",IF(ISNA(MATCH(B328,현장번호,0)),"현장 번호를 확인하세요",IF(OR(NOT(ISNUMBER(D328)),N(D328)&lt;=0),"금액을 확인하세요","")))))</f>
        <v/>
      </c>
    </row>
    <row r="329">
      <c r="A329" s="20" t="n">
        <v>46079</v>
      </c>
      <c r="B329" s="26" t="n">
        <v>205</v>
      </c>
      <c r="C329" s="27">
        <f>IF(B329="","",IFERROR(INDEX(현장_고객,MATCH(B329,현장번호,0))&amp;" · "&amp;INDEX(현장_주소,MATCH(B329,현장번호,0)),"없는 번호"))</f>
        <v/>
      </c>
      <c r="D329" s="22" t="n">
        <v>1130000</v>
      </c>
      <c r="E329" s="21" t="inlineStr">
        <is>
          <t>계약금</t>
        </is>
      </c>
      <c r="F329" s="21" t="inlineStr">
        <is>
          <t>계좌</t>
        </is>
      </c>
      <c r="G329" s="21" t="n"/>
      <c r="H329" s="25">
        <f>IF(COUNTA(A329,B329,D329)=0,"",IF(NOT(ISNUMBER(A329)),"날짜를 확인하세요",IF(A329&gt;TODAY(),"오늘 이후 날짜예요",IF(ISNA(MATCH(B329,현장번호,0)),"현장 번호를 확인하세요",IF(OR(NOT(ISNUMBER(D329)),N(D329)&lt;=0),"금액을 확인하세요","")))))</f>
        <v/>
      </c>
    </row>
    <row r="330">
      <c r="A330" s="20" t="n">
        <v>46080</v>
      </c>
      <c r="B330" s="26" t="n">
        <v>185</v>
      </c>
      <c r="C330" s="27">
        <f>IF(B330="","",IFERROR(INDEX(현장_고객,MATCH(B330,현장번호,0))&amp;" · "&amp;INDEX(현장_주소,MATCH(B330,현장번호,0)),"없는 번호"))</f>
        <v/>
      </c>
      <c r="D330" s="22" t="n">
        <v>210000</v>
      </c>
      <c r="E330" s="21" t="inlineStr">
        <is>
          <t>추가 공사</t>
        </is>
      </c>
      <c r="F330" s="21" t="inlineStr">
        <is>
          <t>현금</t>
        </is>
      </c>
      <c r="G330" s="21" t="inlineStr">
        <is>
          <t>방문 손잡이 교체</t>
        </is>
      </c>
      <c r="H330" s="25">
        <f>IF(COUNTA(A330,B330,D330)=0,"",IF(NOT(ISNUMBER(A330)),"날짜를 확인하세요",IF(A330&gt;TODAY(),"오늘 이후 날짜예요",IF(ISNA(MATCH(B330,현장번호,0)),"현장 번호를 확인하세요",IF(OR(NOT(ISNUMBER(D330)),N(D330)&lt;=0),"금액을 확인하세요","")))))</f>
        <v/>
      </c>
    </row>
    <row r="331">
      <c r="A331" s="20" t="n">
        <v>46080</v>
      </c>
      <c r="B331" s="26" t="n">
        <v>188</v>
      </c>
      <c r="C331" s="27">
        <f>IF(B331="","",IFERROR(INDEX(현장_고객,MATCH(B331,현장번호,0))&amp;" · "&amp;INDEX(현장_주소,MATCH(B331,현장번호,0)),"없는 번호"))</f>
        <v/>
      </c>
      <c r="D331" s="22" t="n">
        <v>3470000</v>
      </c>
      <c r="E331" s="21" t="inlineStr">
        <is>
          <t>잔금</t>
        </is>
      </c>
      <c r="F331" s="21" t="inlineStr">
        <is>
          <t>계좌</t>
        </is>
      </c>
      <c r="G331" s="21" t="n"/>
      <c r="H331" s="25">
        <f>IF(COUNTA(A331,B331,D331)=0,"",IF(NOT(ISNUMBER(A331)),"날짜를 확인하세요",IF(A331&gt;TODAY(),"오늘 이후 날짜예요",IF(ISNA(MATCH(B331,현장번호,0)),"현장 번호를 확인하세요",IF(OR(NOT(ISNUMBER(D331)),N(D331)&lt;=0),"금액을 확인하세요","")))))</f>
        <v/>
      </c>
    </row>
    <row r="332">
      <c r="A332" s="20" t="n">
        <v>46080</v>
      </c>
      <c r="B332" s="26" t="n">
        <v>198</v>
      </c>
      <c r="C332" s="27">
        <f>IF(B332="","",IFERROR(INDEX(현장_고객,MATCH(B332,현장번호,0))&amp;" · "&amp;INDEX(현장_주소,MATCH(B332,현장번호,0)),"없는 번호"))</f>
        <v/>
      </c>
      <c r="D332" s="22" t="n">
        <v>1390000</v>
      </c>
      <c r="E332" s="21" t="inlineStr">
        <is>
          <t>잔금</t>
        </is>
      </c>
      <c r="F332" s="21" t="inlineStr">
        <is>
          <t>카드</t>
        </is>
      </c>
      <c r="G332" s="21" t="n"/>
      <c r="H332" s="25">
        <f>IF(COUNTA(A332,B332,D332)=0,"",IF(NOT(ISNUMBER(A332)),"날짜를 확인하세요",IF(A332&gt;TODAY(),"오늘 이후 날짜예요",IF(ISNA(MATCH(B332,현장번호,0)),"현장 번호를 확인하세요",IF(OR(NOT(ISNUMBER(D332)),N(D332)&lt;=0),"금액을 확인하세요","")))))</f>
        <v/>
      </c>
    </row>
    <row r="333">
      <c r="A333" s="20" t="n">
        <v>46081</v>
      </c>
      <c r="B333" s="26" t="n">
        <v>185</v>
      </c>
      <c r="C333" s="27">
        <f>IF(B333="","",IFERROR(INDEX(현장_고객,MATCH(B333,현장번호,0))&amp;" · "&amp;INDEX(현장_주소,MATCH(B333,현장번호,0)),"없는 번호"))</f>
        <v/>
      </c>
      <c r="D333" s="22" t="n">
        <v>2490000</v>
      </c>
      <c r="E333" s="21" t="inlineStr">
        <is>
          <t>잔금</t>
        </is>
      </c>
      <c r="F333" s="21" t="inlineStr">
        <is>
          <t>계좌</t>
        </is>
      </c>
      <c r="G333" s="21" t="n"/>
      <c r="H333" s="25">
        <f>IF(COUNTA(A333,B333,D333)=0,"",IF(NOT(ISNUMBER(A333)),"날짜를 확인하세요",IF(A333&gt;TODAY(),"오늘 이후 날짜예요",IF(ISNA(MATCH(B333,현장번호,0)),"현장 번호를 확인하세요",IF(OR(NOT(ISNUMBER(D333)),N(D333)&lt;=0),"금액을 확인하세요","")))))</f>
        <v/>
      </c>
    </row>
    <row r="334">
      <c r="A334" s="20" t="n">
        <v>46082</v>
      </c>
      <c r="B334" s="26" t="n">
        <v>184</v>
      </c>
      <c r="C334" s="27">
        <f>IF(B334="","",IFERROR(INDEX(현장_고객,MATCH(B334,현장번호,0))&amp;" · "&amp;INDEX(현장_주소,MATCH(B334,현장번호,0)),"없는 번호"))</f>
        <v/>
      </c>
      <c r="D334" s="22" t="n">
        <v>3430000</v>
      </c>
      <c r="E334" s="21" t="inlineStr">
        <is>
          <t>잔금</t>
        </is>
      </c>
      <c r="F334" s="21" t="inlineStr">
        <is>
          <t>계좌</t>
        </is>
      </c>
      <c r="G334" s="21" t="n"/>
      <c r="H334" s="25">
        <f>IF(COUNTA(A334,B334,D334)=0,"",IF(NOT(ISNUMBER(A334)),"날짜를 확인하세요",IF(A334&gt;TODAY(),"오늘 이후 날짜예요",IF(ISNA(MATCH(B334,현장번호,0)),"현장 번호를 확인하세요",IF(OR(NOT(ISNUMBER(D334)),N(D334)&lt;=0),"금액을 확인하세요","")))))</f>
        <v/>
      </c>
    </row>
    <row r="335">
      <c r="A335" s="20" t="n">
        <v>46084</v>
      </c>
      <c r="B335" s="26" t="n">
        <v>190</v>
      </c>
      <c r="C335" s="27">
        <f>IF(B335="","",IFERROR(INDEX(현장_고객,MATCH(B335,현장번호,0))&amp;" · "&amp;INDEX(현장_주소,MATCH(B335,현장번호,0)),"없는 번호"))</f>
        <v/>
      </c>
      <c r="D335" s="22" t="n">
        <v>2000000</v>
      </c>
      <c r="E335" s="21" t="inlineStr">
        <is>
          <t>중도금</t>
        </is>
      </c>
      <c r="F335" s="21" t="inlineStr">
        <is>
          <t>계좌</t>
        </is>
      </c>
      <c r="G335" s="21" t="n"/>
      <c r="H335" s="25">
        <f>IF(COUNTA(A335,B335,D335)=0,"",IF(NOT(ISNUMBER(A335)),"날짜를 확인하세요",IF(A335&gt;TODAY(),"오늘 이후 날짜예요",IF(ISNA(MATCH(B335,현장번호,0)),"현장 번호를 확인하세요",IF(OR(NOT(ISNUMBER(D335)),N(D335)&lt;=0),"금액을 확인하세요","")))))</f>
        <v/>
      </c>
    </row>
    <row r="336">
      <c r="A336" s="20" t="n">
        <v>46084</v>
      </c>
      <c r="B336" s="26" t="n">
        <v>202</v>
      </c>
      <c r="C336" s="27">
        <f>IF(B336="","",IFERROR(INDEX(현장_고객,MATCH(B336,현장번호,0))&amp;" · "&amp;INDEX(현장_주소,MATCH(B336,현장번호,0)),"없는 번호"))</f>
        <v/>
      </c>
      <c r="D336" s="22" t="n">
        <v>900000</v>
      </c>
      <c r="E336" s="21" t="inlineStr">
        <is>
          <t>계약금</t>
        </is>
      </c>
      <c r="F336" s="21" t="inlineStr">
        <is>
          <t>계좌</t>
        </is>
      </c>
      <c r="G336" s="21" t="n"/>
      <c r="H336" s="25">
        <f>IF(COUNTA(A336,B336,D336)=0,"",IF(NOT(ISNUMBER(A336)),"날짜를 확인하세요",IF(A336&gt;TODAY(),"오늘 이후 날짜예요",IF(ISNA(MATCH(B336,현장번호,0)),"현장 번호를 확인하세요",IF(OR(NOT(ISNUMBER(D336)),N(D336)&lt;=0),"금액을 확인하세요","")))))</f>
        <v/>
      </c>
    </row>
    <row r="337">
      <c r="A337" s="20" t="n">
        <v>46084</v>
      </c>
      <c r="B337" s="26" t="n">
        <v>207</v>
      </c>
      <c r="C337" s="27">
        <f>IF(B337="","",IFERROR(INDEX(현장_고객,MATCH(B337,현장번호,0))&amp;" · "&amp;INDEX(현장_주소,MATCH(B337,현장번호,0)),"없는 번호"))</f>
        <v/>
      </c>
      <c r="D337" s="22" t="n">
        <v>2620000</v>
      </c>
      <c r="E337" s="21" t="inlineStr">
        <is>
          <t>중도금</t>
        </is>
      </c>
      <c r="F337" s="21" t="inlineStr">
        <is>
          <t>계좌</t>
        </is>
      </c>
      <c r="G337" s="21" t="n"/>
      <c r="H337" s="25">
        <f>IF(COUNTA(A337,B337,D337)=0,"",IF(NOT(ISNUMBER(A337)),"날짜를 확인하세요",IF(A337&gt;TODAY(),"오늘 이후 날짜예요",IF(ISNA(MATCH(B337,현장번호,0)),"현장 번호를 확인하세요",IF(OR(NOT(ISNUMBER(D337)),N(D337)&lt;=0),"금액을 확인하세요","")))))</f>
        <v/>
      </c>
    </row>
    <row r="338">
      <c r="A338" s="20" t="n">
        <v>46084</v>
      </c>
      <c r="B338" s="26" t="n">
        <v>213</v>
      </c>
      <c r="C338" s="27">
        <f>IF(B338="","",IFERROR(INDEX(현장_고객,MATCH(B338,현장번호,0))&amp;" · "&amp;INDEX(현장_주소,MATCH(B338,현장번호,0)),"없는 번호"))</f>
        <v/>
      </c>
      <c r="D338" s="22" t="n">
        <v>210000</v>
      </c>
      <c r="E338" s="21" t="inlineStr">
        <is>
          <t>계약금</t>
        </is>
      </c>
      <c r="F338" s="21" t="inlineStr">
        <is>
          <t>계좌</t>
        </is>
      </c>
      <c r="G338" s="21" t="n"/>
      <c r="H338" s="25">
        <f>IF(COUNTA(A338,B338,D338)=0,"",IF(NOT(ISNUMBER(A338)),"날짜를 확인하세요",IF(A338&gt;TODAY(),"오늘 이후 날짜예요",IF(ISNA(MATCH(B338,현장번호,0)),"현장 번호를 확인하세요",IF(OR(NOT(ISNUMBER(D338)),N(D338)&lt;=0),"금액을 확인하세요","")))))</f>
        <v/>
      </c>
    </row>
    <row r="339">
      <c r="A339" s="20" t="n">
        <v>46085</v>
      </c>
      <c r="B339" s="26" t="n">
        <v>187</v>
      </c>
      <c r="C339" s="27">
        <f>IF(B339="","",IFERROR(INDEX(현장_고객,MATCH(B339,현장번호,0))&amp;" · "&amp;INDEX(현장_주소,MATCH(B339,현장번호,0)),"없는 번호"))</f>
        <v/>
      </c>
      <c r="D339" s="22" t="n">
        <v>6800000</v>
      </c>
      <c r="E339" s="21" t="inlineStr">
        <is>
          <t>잔금</t>
        </is>
      </c>
      <c r="F339" s="21" t="inlineStr">
        <is>
          <t>계좌</t>
        </is>
      </c>
      <c r="G339" s="21" t="n"/>
      <c r="H339" s="25">
        <f>IF(COUNTA(A339,B339,D339)=0,"",IF(NOT(ISNUMBER(A339)),"날짜를 확인하세요",IF(A339&gt;TODAY(),"오늘 이후 날짜예요",IF(ISNA(MATCH(B339,현장번호,0)),"현장 번호를 확인하세요",IF(OR(NOT(ISNUMBER(D339)),N(D339)&lt;=0),"금액을 확인하세요","")))))</f>
        <v/>
      </c>
    </row>
    <row r="340">
      <c r="A340" s="20" t="n">
        <v>46085</v>
      </c>
      <c r="B340" s="26" t="n">
        <v>193</v>
      </c>
      <c r="C340" s="27">
        <f>IF(B340="","",IFERROR(INDEX(현장_고객,MATCH(B340,현장번호,0))&amp;" · "&amp;INDEX(현장_주소,MATCH(B340,현장번호,0)),"없는 번호"))</f>
        <v/>
      </c>
      <c r="D340" s="22" t="n">
        <v>3180000</v>
      </c>
      <c r="E340" s="21" t="inlineStr">
        <is>
          <t>중도금</t>
        </is>
      </c>
      <c r="F340" s="21" t="inlineStr">
        <is>
          <t>계좌</t>
        </is>
      </c>
      <c r="G340" s="21" t="n"/>
      <c r="H340" s="25">
        <f>IF(COUNTA(A340,B340,D340)=0,"",IF(NOT(ISNUMBER(A340)),"날짜를 확인하세요",IF(A340&gt;TODAY(),"오늘 이후 날짜예요",IF(ISNA(MATCH(B340,현장번호,0)),"현장 번호를 확인하세요",IF(OR(NOT(ISNUMBER(D340)),N(D340)&lt;=0),"금액을 확인하세요","")))))</f>
        <v/>
      </c>
    </row>
    <row r="341">
      <c r="A341" s="20" t="n">
        <v>46086</v>
      </c>
      <c r="B341" s="26" t="n">
        <v>203</v>
      </c>
      <c r="C341" s="27">
        <f>IF(B341="","",IFERROR(INDEX(현장_고객,MATCH(B341,현장번호,0))&amp;" · "&amp;INDEX(현장_주소,MATCH(B341,현장번호,0)),"없는 번호"))</f>
        <v/>
      </c>
      <c r="D341" s="22" t="n">
        <v>390000</v>
      </c>
      <c r="E341" s="21" t="inlineStr">
        <is>
          <t>계약금</t>
        </is>
      </c>
      <c r="F341" s="21" t="inlineStr">
        <is>
          <t>계좌</t>
        </is>
      </c>
      <c r="G341" s="21" t="n"/>
      <c r="H341" s="25">
        <f>IF(COUNTA(A341,B341,D341)=0,"",IF(NOT(ISNUMBER(A341)),"날짜를 확인하세요",IF(A341&gt;TODAY(),"오늘 이후 날짜예요",IF(ISNA(MATCH(B341,현장번호,0)),"현장 번호를 확인하세요",IF(OR(NOT(ISNUMBER(D341)),N(D341)&lt;=0),"금액을 확인하세요","")))))</f>
        <v/>
      </c>
    </row>
    <row r="342">
      <c r="A342" s="20" t="n">
        <v>46087</v>
      </c>
      <c r="B342" s="26" t="n">
        <v>209</v>
      </c>
      <c r="C342" s="27">
        <f>IF(B342="","",IFERROR(INDEX(현장_고객,MATCH(B342,현장번호,0))&amp;" · "&amp;INDEX(현장_주소,MATCH(B342,현장번호,0)),"없는 번호"))</f>
        <v/>
      </c>
      <c r="D342" s="22" t="n">
        <v>3660000</v>
      </c>
      <c r="E342" s="21" t="inlineStr">
        <is>
          <t>중도금</t>
        </is>
      </c>
      <c r="F342" s="21" t="inlineStr">
        <is>
          <t>계좌</t>
        </is>
      </c>
      <c r="G342" s="21" t="n"/>
      <c r="H342" s="25">
        <f>IF(COUNTA(A342,B342,D342)=0,"",IF(NOT(ISNUMBER(A342)),"날짜를 확인하세요",IF(A342&gt;TODAY(),"오늘 이후 날짜예요",IF(ISNA(MATCH(B342,현장번호,0)),"현장 번호를 확인하세요",IF(OR(NOT(ISNUMBER(D342)),N(D342)&lt;=0),"금액을 확인하세요","")))))</f>
        <v/>
      </c>
    </row>
    <row r="343">
      <c r="A343" s="20" t="n">
        <v>46088</v>
      </c>
      <c r="B343" s="26" t="n">
        <v>190</v>
      </c>
      <c r="C343" s="27">
        <f>IF(B343="","",IFERROR(INDEX(현장_고객,MATCH(B343,현장번호,0))&amp;" · "&amp;INDEX(현장_주소,MATCH(B343,현장번호,0)),"없는 번호"))</f>
        <v/>
      </c>
      <c r="D343" s="22" t="n">
        <v>2000000</v>
      </c>
      <c r="E343" s="21" t="inlineStr">
        <is>
          <t>잔금</t>
        </is>
      </c>
      <c r="F343" s="21" t="inlineStr">
        <is>
          <t>계좌</t>
        </is>
      </c>
      <c r="G343" s="21" t="n"/>
      <c r="H343" s="25">
        <f>IF(COUNTA(A343,B343,D343)=0,"",IF(NOT(ISNUMBER(A343)),"날짜를 확인하세요",IF(A343&gt;TODAY(),"오늘 이후 날짜예요",IF(ISNA(MATCH(B343,현장번호,0)),"현장 번호를 확인하세요",IF(OR(NOT(ISNUMBER(D343)),N(D343)&lt;=0),"금액을 확인하세요","")))))</f>
        <v/>
      </c>
    </row>
    <row r="344">
      <c r="A344" s="20" t="n">
        <v>46088</v>
      </c>
      <c r="B344" s="26" t="n">
        <v>205</v>
      </c>
      <c r="C344" s="27">
        <f>IF(B344="","",IFERROR(INDEX(현장_고객,MATCH(B344,현장번호,0))&amp;" · "&amp;INDEX(현장_주소,MATCH(B344,현장번호,0)),"없는 번호"))</f>
        <v/>
      </c>
      <c r="D344" s="22" t="n">
        <v>2640000</v>
      </c>
      <c r="E344" s="21" t="inlineStr">
        <is>
          <t>잔금</t>
        </is>
      </c>
      <c r="F344" s="21" t="inlineStr">
        <is>
          <t>계좌</t>
        </is>
      </c>
      <c r="G344" s="21" t="n"/>
      <c r="H344" s="25">
        <f>IF(COUNTA(A344,B344,D344)=0,"",IF(NOT(ISNUMBER(A344)),"날짜를 확인하세요",IF(A344&gt;TODAY(),"오늘 이후 날짜예요",IF(ISNA(MATCH(B344,현장번호,0)),"현장 번호를 확인하세요",IF(OR(NOT(ISNUMBER(D344)),N(D344)&lt;=0),"금액을 확인하세요","")))))</f>
        <v/>
      </c>
    </row>
    <row r="345">
      <c r="A345" s="20" t="n">
        <v>46089</v>
      </c>
      <c r="B345" s="26" t="n">
        <v>193</v>
      </c>
      <c r="C345" s="27">
        <f>IF(B345="","",IFERROR(INDEX(현장_고객,MATCH(B345,현장번호,0))&amp;" · "&amp;INDEX(현장_주소,MATCH(B345,현장번호,0)),"없는 번호"))</f>
        <v/>
      </c>
      <c r="D345" s="22" t="n">
        <v>330000</v>
      </c>
      <c r="E345" s="21" t="inlineStr">
        <is>
          <t>추가 공사</t>
        </is>
      </c>
      <c r="F345" s="21" t="inlineStr">
        <is>
          <t>현금</t>
        </is>
      </c>
      <c r="G345" s="21" t="inlineStr">
        <is>
          <t>방문 손잡이 교체</t>
        </is>
      </c>
      <c r="H345" s="25">
        <f>IF(COUNTA(A345,B345,D345)=0,"",IF(NOT(ISNUMBER(A345)),"날짜를 확인하세요",IF(A345&gt;TODAY(),"오늘 이후 날짜예요",IF(ISNA(MATCH(B345,현장번호,0)),"현장 번호를 확인하세요",IF(OR(NOT(ISNUMBER(D345)),N(D345)&lt;=0),"금액을 확인하세요","")))))</f>
        <v/>
      </c>
    </row>
    <row r="346">
      <c r="A346" s="20" t="n">
        <v>46090</v>
      </c>
      <c r="B346" s="26" t="n">
        <v>193</v>
      </c>
      <c r="C346" s="27">
        <f>IF(B346="","",IFERROR(INDEX(현장_고객,MATCH(B346,현장번호,0))&amp;" · "&amp;INDEX(현장_주소,MATCH(B346,현장번호,0)),"없는 번호"))</f>
        <v/>
      </c>
      <c r="D346" s="22" t="n">
        <v>3190000</v>
      </c>
      <c r="E346" s="21" t="inlineStr">
        <is>
          <t>잔금</t>
        </is>
      </c>
      <c r="F346" s="21" t="inlineStr">
        <is>
          <t>계좌</t>
        </is>
      </c>
      <c r="G346" s="21" t="n"/>
      <c r="H346" s="25">
        <f>IF(COUNTA(A346,B346,D346)=0,"",IF(NOT(ISNUMBER(A346)),"날짜를 확인하세요",IF(A346&gt;TODAY(),"오늘 이후 날짜예요",IF(ISNA(MATCH(B346,현장번호,0)),"현장 번호를 확인하세요",IF(OR(NOT(ISNUMBER(D346)),N(D346)&lt;=0),"금액을 확인하세요","")))))</f>
        <v/>
      </c>
    </row>
    <row r="347">
      <c r="A347" s="20" t="n">
        <v>46090</v>
      </c>
      <c r="B347" s="26" t="n">
        <v>204</v>
      </c>
      <c r="C347" s="27">
        <f>IF(B347="","",IFERROR(INDEX(현장_고객,MATCH(B347,현장번호,0))&amp;" · "&amp;INDEX(현장_주소,MATCH(B347,현장번호,0)),"없는 번호"))</f>
        <v/>
      </c>
      <c r="D347" s="22" t="n">
        <v>40000</v>
      </c>
      <c r="E347" s="21" t="inlineStr">
        <is>
          <t>계약금</t>
        </is>
      </c>
      <c r="F347" s="21" t="inlineStr">
        <is>
          <t>계좌</t>
        </is>
      </c>
      <c r="G347" s="21" t="n"/>
      <c r="H347" s="25">
        <f>IF(COUNTA(A347,B347,D347)=0,"",IF(NOT(ISNUMBER(A347)),"날짜를 확인하세요",IF(A347&gt;TODAY(),"오늘 이후 날짜예요",IF(ISNA(MATCH(B347,현장번호,0)),"현장 번호를 확인하세요",IF(OR(NOT(ISNUMBER(D347)),N(D347)&lt;=0),"금액을 확인하세요","")))))</f>
        <v/>
      </c>
    </row>
    <row r="348">
      <c r="A348" s="20" t="n">
        <v>46090</v>
      </c>
      <c r="B348" s="26" t="n">
        <v>211</v>
      </c>
      <c r="C348" s="27">
        <f>IF(B348="","",IFERROR(INDEX(현장_고객,MATCH(B348,현장번호,0))&amp;" · "&amp;INDEX(현장_주소,MATCH(B348,현장번호,0)),"없는 번호"))</f>
        <v/>
      </c>
      <c r="D348" s="22" t="n">
        <v>410000</v>
      </c>
      <c r="E348" s="21" t="inlineStr">
        <is>
          <t>계약금</t>
        </is>
      </c>
      <c r="F348" s="21" t="inlineStr">
        <is>
          <t>계좌</t>
        </is>
      </c>
      <c r="G348" s="21" t="n"/>
      <c r="H348" s="25">
        <f>IF(COUNTA(A348,B348,D348)=0,"",IF(NOT(ISNUMBER(A348)),"날짜를 확인하세요",IF(A348&gt;TODAY(),"오늘 이후 날짜예요",IF(ISNA(MATCH(B348,현장번호,0)),"현장 번호를 확인하세요",IF(OR(NOT(ISNUMBER(D348)),N(D348)&lt;=0),"금액을 확인하세요","")))))</f>
        <v/>
      </c>
    </row>
    <row r="349">
      <c r="A349" s="20" t="n">
        <v>46091</v>
      </c>
      <c r="B349" s="26" t="n">
        <v>191</v>
      </c>
      <c r="C349" s="27">
        <f>IF(B349="","",IFERROR(INDEX(현장_고객,MATCH(B349,현장번호,0))&amp;" · "&amp;INDEX(현장_주소,MATCH(B349,현장번호,0)),"없는 번호"))</f>
        <v/>
      </c>
      <c r="D349" s="22" t="n">
        <v>630000</v>
      </c>
      <c r="E349" s="21" t="inlineStr">
        <is>
          <t>잔금</t>
        </is>
      </c>
      <c r="F349" s="21" t="inlineStr">
        <is>
          <t>카드</t>
        </is>
      </c>
      <c r="G349" s="21" t="n"/>
      <c r="H349" s="25">
        <f>IF(COUNTA(A349,B349,D349)=0,"",IF(NOT(ISNUMBER(A349)),"날짜를 확인하세요",IF(A349&gt;TODAY(),"오늘 이후 날짜예요",IF(ISNA(MATCH(B349,현장번호,0)),"현장 번호를 확인하세요",IF(OR(NOT(ISNUMBER(D349)),N(D349)&lt;=0),"금액을 확인하세요","")))))</f>
        <v/>
      </c>
    </row>
    <row r="350">
      <c r="A350" s="20" t="n">
        <v>46091</v>
      </c>
      <c r="B350" s="26" t="n">
        <v>195</v>
      </c>
      <c r="C350" s="27">
        <f>IF(B350="","",IFERROR(INDEX(현장_고객,MATCH(B350,현장번호,0))&amp;" · "&amp;INDEX(현장_주소,MATCH(B350,현장번호,0)),"없는 번호"))</f>
        <v/>
      </c>
      <c r="D350" s="22" t="n">
        <v>3810000</v>
      </c>
      <c r="E350" s="21" t="inlineStr">
        <is>
          <t>잔금</t>
        </is>
      </c>
      <c r="F350" s="21" t="inlineStr">
        <is>
          <t>카드</t>
        </is>
      </c>
      <c r="G350" s="21" t="n"/>
      <c r="H350" s="25">
        <f>IF(COUNTA(A350,B350,D350)=0,"",IF(NOT(ISNUMBER(A350)),"날짜를 확인하세요",IF(A350&gt;TODAY(),"오늘 이후 날짜예요",IF(ISNA(MATCH(B350,현장번호,0)),"현장 번호를 확인하세요",IF(OR(NOT(ISNUMBER(D350)),N(D350)&lt;=0),"금액을 확인하세요","")))))</f>
        <v/>
      </c>
    </row>
    <row r="351">
      <c r="A351" s="20" t="n">
        <v>46091</v>
      </c>
      <c r="B351" s="26" t="n">
        <v>202</v>
      </c>
      <c r="C351" s="27">
        <f>IF(B351="","",IFERROR(INDEX(현장_고객,MATCH(B351,현장번호,0))&amp;" · "&amp;INDEX(현장_주소,MATCH(B351,현장번호,0)),"없는 번호"))</f>
        <v/>
      </c>
      <c r="D351" s="22" t="n">
        <v>4040000</v>
      </c>
      <c r="E351" s="21" t="inlineStr">
        <is>
          <t>중도금</t>
        </is>
      </c>
      <c r="F351" s="21" t="inlineStr">
        <is>
          <t>계좌</t>
        </is>
      </c>
      <c r="G351" s="21" t="n"/>
      <c r="H351" s="25">
        <f>IF(COUNTA(A351,B351,D351)=0,"",IF(NOT(ISNUMBER(A351)),"날짜를 확인하세요",IF(A351&gt;TODAY(),"오늘 이후 날짜예요",IF(ISNA(MATCH(B351,현장번호,0)),"현장 번호를 확인하세요",IF(OR(NOT(ISNUMBER(D351)),N(D351)&lt;=0),"금액을 확인하세요","")))))</f>
        <v/>
      </c>
    </row>
    <row r="352">
      <c r="A352" s="20" t="n">
        <v>46091</v>
      </c>
      <c r="B352" s="26" t="n">
        <v>207</v>
      </c>
      <c r="C352" s="27">
        <f>IF(B352="","",IFERROR(INDEX(현장_고객,MATCH(B352,현장번호,0))&amp;" · "&amp;INDEX(현장_주소,MATCH(B352,현장번호,0)),"없는 번호"))</f>
        <v/>
      </c>
      <c r="D352" s="22" t="n">
        <v>2610000</v>
      </c>
      <c r="E352" s="21" t="inlineStr">
        <is>
          <t>잔금</t>
        </is>
      </c>
      <c r="F352" s="21" t="inlineStr">
        <is>
          <t>계좌</t>
        </is>
      </c>
      <c r="G352" s="21" t="n"/>
      <c r="H352" s="25">
        <f>IF(COUNTA(A352,B352,D352)=0,"",IF(NOT(ISNUMBER(A352)),"날짜를 확인하세요",IF(A352&gt;TODAY(),"오늘 이후 날짜예요",IF(ISNA(MATCH(B352,현장번호,0)),"현장 번호를 확인하세요",IF(OR(NOT(ISNUMBER(D352)),N(D352)&lt;=0),"금액을 확인하세요","")))))</f>
        <v/>
      </c>
    </row>
    <row r="353">
      <c r="A353" s="20" t="n">
        <v>46094</v>
      </c>
      <c r="B353" s="26" t="n">
        <v>200</v>
      </c>
      <c r="C353" s="27">
        <f>IF(B353="","",IFERROR(INDEX(현장_고객,MATCH(B353,현장번호,0))&amp;" · "&amp;INDEX(현장_주소,MATCH(B353,현장번호,0)),"없는 번호"))</f>
        <v/>
      </c>
      <c r="D353" s="22" t="n">
        <v>360000</v>
      </c>
      <c r="E353" s="21" t="inlineStr">
        <is>
          <t>추가 공사</t>
        </is>
      </c>
      <c r="F353" s="21" t="inlineStr">
        <is>
          <t>현금</t>
        </is>
      </c>
      <c r="G353" s="21" t="inlineStr">
        <is>
          <t>실리콘 전체</t>
        </is>
      </c>
      <c r="H353" s="25">
        <f>IF(COUNTA(A353,B353,D353)=0,"",IF(NOT(ISNUMBER(A353)),"날짜를 확인하세요",IF(A353&gt;TODAY(),"오늘 이후 날짜예요",IF(ISNA(MATCH(B353,현장번호,0)),"현장 번호를 확인하세요",IF(OR(NOT(ISNUMBER(D353)),N(D353)&lt;=0),"금액을 확인하세요","")))))</f>
        <v/>
      </c>
    </row>
    <row r="354">
      <c r="A354" s="20" t="n">
        <v>46095</v>
      </c>
      <c r="B354" s="26" t="n">
        <v>201</v>
      </c>
      <c r="C354" s="27">
        <f>IF(B354="","",IFERROR(INDEX(현장_고객,MATCH(B354,현장번호,0))&amp;" · "&amp;INDEX(현장_주소,MATCH(B354,현장번호,0)),"없는 번호"))</f>
        <v/>
      </c>
      <c r="D354" s="22" t="n">
        <v>18130000</v>
      </c>
      <c r="E354" s="21" t="inlineStr">
        <is>
          <t>중도금</t>
        </is>
      </c>
      <c r="F354" s="21" t="inlineStr">
        <is>
          <t>계좌</t>
        </is>
      </c>
      <c r="G354" s="21" t="n"/>
      <c r="H354" s="25">
        <f>IF(COUNTA(A354,B354,D354)=0,"",IF(NOT(ISNUMBER(A354)),"날짜를 확인하세요",IF(A354&gt;TODAY(),"오늘 이후 날짜예요",IF(ISNA(MATCH(B354,현장번호,0)),"현장 번호를 확인하세요",IF(OR(NOT(ISNUMBER(D354)),N(D354)&lt;=0),"금액을 확인하세요","")))))</f>
        <v/>
      </c>
    </row>
    <row r="355">
      <c r="A355" s="20" t="n">
        <v>46095</v>
      </c>
      <c r="B355" s="26" t="n">
        <v>212</v>
      </c>
      <c r="C355" s="27">
        <f>IF(B355="","",IFERROR(INDEX(현장_고객,MATCH(B355,현장번호,0))&amp;" · "&amp;INDEX(현장_주소,MATCH(B355,현장번호,0)),"없는 번호"))</f>
        <v/>
      </c>
      <c r="D355" s="22" t="n">
        <v>480000</v>
      </c>
      <c r="E355" s="21" t="inlineStr">
        <is>
          <t>계약금</t>
        </is>
      </c>
      <c r="F355" s="21" t="inlineStr">
        <is>
          <t>계좌</t>
        </is>
      </c>
      <c r="G355" s="21" t="n"/>
      <c r="H355" s="25">
        <f>IF(COUNTA(A355,B355,D355)=0,"",IF(NOT(ISNUMBER(A355)),"날짜를 확인하세요",IF(A355&gt;TODAY(),"오늘 이후 날짜예요",IF(ISNA(MATCH(B355,현장번호,0)),"현장 번호를 확인하세요",IF(OR(NOT(ISNUMBER(D355)),N(D355)&lt;=0),"금액을 확인하세요","")))))</f>
        <v/>
      </c>
    </row>
    <row r="356">
      <c r="A356" s="20" t="n">
        <v>46096</v>
      </c>
      <c r="B356" s="26" t="n">
        <v>202</v>
      </c>
      <c r="C356" s="27">
        <f>IF(B356="","",IFERROR(INDEX(현장_고객,MATCH(B356,현장번호,0))&amp;" · "&amp;INDEX(현장_주소,MATCH(B356,현장번호,0)),"없는 번호"))</f>
        <v/>
      </c>
      <c r="D356" s="22" t="n">
        <v>4030000</v>
      </c>
      <c r="E356" s="21" t="inlineStr">
        <is>
          <t>잔금</t>
        </is>
      </c>
      <c r="F356" s="21" t="inlineStr">
        <is>
          <t>계좌</t>
        </is>
      </c>
      <c r="G356" s="21" t="n"/>
      <c r="H356" s="25">
        <f>IF(COUNTA(A356,B356,D356)=0,"",IF(NOT(ISNUMBER(A356)),"날짜를 확인하세요",IF(A356&gt;TODAY(),"오늘 이후 날짜예요",IF(ISNA(MATCH(B356,현장번호,0)),"현장 번호를 확인하세요",IF(OR(NOT(ISNUMBER(D356)),N(D356)&lt;=0),"금액을 확인하세요","")))))</f>
        <v/>
      </c>
    </row>
    <row r="357">
      <c r="A357" s="20" t="n">
        <v>46096</v>
      </c>
      <c r="B357" s="26" t="n">
        <v>210</v>
      </c>
      <c r="C357" s="27">
        <f>IF(B357="","",IFERROR(INDEX(현장_고객,MATCH(B357,현장번호,0))&amp;" · "&amp;INDEX(현장_주소,MATCH(B357,현장번호,0)),"없는 번호"))</f>
        <v/>
      </c>
      <c r="D357" s="22" t="n">
        <v>1050000</v>
      </c>
      <c r="E357" s="21" t="inlineStr">
        <is>
          <t>계약금</t>
        </is>
      </c>
      <c r="F357" s="21" t="inlineStr">
        <is>
          <t>계좌</t>
        </is>
      </c>
      <c r="G357" s="21" t="n"/>
      <c r="H357" s="25">
        <f>IF(COUNTA(A357,B357,D357)=0,"",IF(NOT(ISNUMBER(A357)),"날짜를 확인하세요",IF(A357&gt;TODAY(),"오늘 이후 날짜예요",IF(ISNA(MATCH(B357,현장번호,0)),"현장 번호를 확인하세요",IF(OR(NOT(ISNUMBER(D357)),N(D357)&lt;=0),"금액을 확인하세요","")))))</f>
        <v/>
      </c>
    </row>
    <row r="358">
      <c r="A358" s="20" t="n">
        <v>46096</v>
      </c>
      <c r="B358" s="26" t="n">
        <v>213</v>
      </c>
      <c r="C358" s="27">
        <f>IF(B358="","",IFERROR(INDEX(현장_고객,MATCH(B358,현장번호,0))&amp;" · "&amp;INDEX(현장_주소,MATCH(B358,현장번호,0)),"없는 번호"))</f>
        <v/>
      </c>
      <c r="D358" s="22" t="n">
        <v>860000</v>
      </c>
      <c r="E358" s="21" t="inlineStr">
        <is>
          <t>잔금</t>
        </is>
      </c>
      <c r="F358" s="21" t="inlineStr">
        <is>
          <t>계좌</t>
        </is>
      </c>
      <c r="G358" s="21" t="n"/>
      <c r="H358" s="25">
        <f>IF(COUNTA(A358,B358,D358)=0,"",IF(NOT(ISNUMBER(A358)),"날짜를 확인하세요",IF(A358&gt;TODAY(),"오늘 이후 날짜예요",IF(ISNA(MATCH(B358,현장번호,0)),"현장 번호를 확인하세요",IF(OR(NOT(ISNUMBER(D358)),N(D358)&lt;=0),"금액을 확인하세요","")))))</f>
        <v/>
      </c>
    </row>
    <row r="359">
      <c r="A359" s="20" t="n">
        <v>46097</v>
      </c>
      <c r="B359" s="26" t="n">
        <v>200</v>
      </c>
      <c r="C359" s="27">
        <f>IF(B359="","",IFERROR(INDEX(현장_고객,MATCH(B359,현장번호,0))&amp;" · "&amp;INDEX(현장_주소,MATCH(B359,현장번호,0)),"없는 번호"))</f>
        <v/>
      </c>
      <c r="D359" s="22" t="n">
        <v>1060000</v>
      </c>
      <c r="E359" s="21" t="inlineStr">
        <is>
          <t>잔금</t>
        </is>
      </c>
      <c r="F359" s="21" t="inlineStr">
        <is>
          <t>카드</t>
        </is>
      </c>
      <c r="G359" s="21" t="n"/>
      <c r="H359" s="25">
        <f>IF(COUNTA(A359,B359,D359)=0,"",IF(NOT(ISNUMBER(A359)),"날짜를 확인하세요",IF(A359&gt;TODAY(),"오늘 이후 날짜예요",IF(ISNA(MATCH(B359,현장번호,0)),"현장 번호를 확인하세요",IF(OR(NOT(ISNUMBER(D359)),N(D359)&lt;=0),"금액을 확인하세요","")))))</f>
        <v/>
      </c>
    </row>
    <row r="360">
      <c r="A360" s="20" t="n">
        <v>46097</v>
      </c>
      <c r="B360" s="26" t="n">
        <v>209</v>
      </c>
      <c r="C360" s="27">
        <f>IF(B360="","",IFERROR(INDEX(현장_고객,MATCH(B360,현장번호,0))&amp;" · "&amp;INDEX(현장_주소,MATCH(B360,현장번호,0)),"없는 번호"))</f>
        <v/>
      </c>
      <c r="D360" s="22" t="n">
        <v>3660000</v>
      </c>
      <c r="E360" s="21" t="inlineStr">
        <is>
          <t>잔금</t>
        </is>
      </c>
      <c r="F360" s="21" t="inlineStr">
        <is>
          <t>카드</t>
        </is>
      </c>
      <c r="G360" s="21" t="n"/>
      <c r="H360" s="25">
        <f>IF(COUNTA(A360,B360,D360)=0,"",IF(NOT(ISNUMBER(A360)),"날짜를 확인하세요",IF(A360&gt;TODAY(),"오늘 이후 날짜예요",IF(ISNA(MATCH(B360,현장번호,0)),"현장 번호를 확인하세요",IF(OR(NOT(ISNUMBER(D360)),N(D360)&lt;=0),"금액을 확인하세요","")))))</f>
        <v/>
      </c>
    </row>
    <row r="361">
      <c r="A361" s="20" t="n">
        <v>46098</v>
      </c>
      <c r="B361" s="26" t="n">
        <v>221</v>
      </c>
      <c r="C361" s="27">
        <f>IF(B361="","",IFERROR(INDEX(현장_고객,MATCH(B361,현장번호,0))&amp;" · "&amp;INDEX(현장_주소,MATCH(B361,현장번호,0)),"없는 번호"))</f>
        <v/>
      </c>
      <c r="D361" s="22" t="n">
        <v>9140000</v>
      </c>
      <c r="E361" s="21" t="inlineStr">
        <is>
          <t>계약금</t>
        </is>
      </c>
      <c r="F361" s="21" t="inlineStr">
        <is>
          <t>계좌</t>
        </is>
      </c>
      <c r="G361" s="21" t="n"/>
      <c r="H361" s="25">
        <f>IF(COUNTA(A361,B361,D361)=0,"",IF(NOT(ISNUMBER(A361)),"날짜를 확인하세요",IF(A361&gt;TODAY(),"오늘 이후 날짜예요",IF(ISNA(MATCH(B361,현장번호,0)),"현장 번호를 확인하세요",IF(OR(NOT(ISNUMBER(D361)),N(D361)&lt;=0),"금액을 확인하세요","")))))</f>
        <v/>
      </c>
    </row>
    <row r="362">
      <c r="A362" s="20" t="n">
        <v>46100</v>
      </c>
      <c r="B362" s="26" t="n">
        <v>229</v>
      </c>
      <c r="C362" s="27">
        <f>IF(B362="","",IFERROR(INDEX(현장_고객,MATCH(B362,현장번호,0))&amp;" · "&amp;INDEX(현장_주소,MATCH(B362,현장번호,0)),"없는 번호"))</f>
        <v/>
      </c>
      <c r="D362" s="22" t="n">
        <v>1760000</v>
      </c>
      <c r="E362" s="21" t="inlineStr">
        <is>
          <t>계약금</t>
        </is>
      </c>
      <c r="F362" s="21" t="inlineStr">
        <is>
          <t>계좌</t>
        </is>
      </c>
      <c r="G362" s="21" t="n"/>
      <c r="H362" s="25">
        <f>IF(COUNTA(A362,B362,D362)=0,"",IF(NOT(ISNUMBER(A362)),"날짜를 확인하세요",IF(A362&gt;TODAY(),"오늘 이후 날짜예요",IF(ISNA(MATCH(B362,현장번호,0)),"현장 번호를 확인하세요",IF(OR(NOT(ISNUMBER(D362)),N(D362)&lt;=0),"금액을 확인하세요","")))))</f>
        <v/>
      </c>
    </row>
    <row r="363">
      <c r="A363" s="20" t="n">
        <v>46101</v>
      </c>
      <c r="B363" s="26" t="n">
        <v>203</v>
      </c>
      <c r="C363" s="27">
        <f>IF(B363="","",IFERROR(INDEX(현장_고객,MATCH(B363,현장번호,0))&amp;" · "&amp;INDEX(현장_주소,MATCH(B363,현장번호,0)),"없는 번호"))</f>
        <v/>
      </c>
      <c r="D363" s="22" t="n">
        <v>910000</v>
      </c>
      <c r="E363" s="21" t="inlineStr">
        <is>
          <t>잔금</t>
        </is>
      </c>
      <c r="F363" s="21" t="inlineStr">
        <is>
          <t>계좌</t>
        </is>
      </c>
      <c r="G363" s="21" t="n"/>
      <c r="H363" s="25">
        <f>IF(COUNTA(A363,B363,D363)=0,"",IF(NOT(ISNUMBER(A363)),"날짜를 확인하세요",IF(A363&gt;TODAY(),"오늘 이후 날짜예요",IF(ISNA(MATCH(B363,현장번호,0)),"현장 번호를 확인하세요",IF(OR(NOT(ISNUMBER(D363)),N(D363)&lt;=0),"금액을 확인하세요","")))))</f>
        <v/>
      </c>
    </row>
    <row r="364">
      <c r="A364" s="20" t="n">
        <v>46101</v>
      </c>
      <c r="B364" s="26" t="n">
        <v>204</v>
      </c>
      <c r="C364" s="27">
        <f>IF(B364="","",IFERROR(INDEX(현장_고객,MATCH(B364,현장번호,0))&amp;" · "&amp;INDEX(현장_주소,MATCH(B364,현장번호,0)),"없는 번호"))</f>
        <v/>
      </c>
      <c r="D364" s="22" t="n">
        <v>410000</v>
      </c>
      <c r="E364" s="21" t="inlineStr">
        <is>
          <t>잔금</t>
        </is>
      </c>
      <c r="F364" s="21" t="inlineStr">
        <is>
          <t>계좌</t>
        </is>
      </c>
      <c r="G364" s="21" t="n"/>
      <c r="H364" s="25">
        <f>IF(COUNTA(A364,B364,D364)=0,"",IF(NOT(ISNUMBER(A364)),"날짜를 확인하세요",IF(A364&gt;TODAY(),"오늘 이후 날짜예요",IF(ISNA(MATCH(B364,현장번호,0)),"현장 번호를 확인하세요",IF(OR(NOT(ISNUMBER(D364)),N(D364)&lt;=0),"금액을 확인하세요","")))))</f>
        <v/>
      </c>
    </row>
    <row r="365">
      <c r="A365" s="20" t="n">
        <v>46101</v>
      </c>
      <c r="B365" s="26" t="n">
        <v>214</v>
      </c>
      <c r="C365" s="27">
        <f>IF(B365="","",IFERROR(INDEX(현장_고객,MATCH(B365,현장번호,0))&amp;" · "&amp;INDEX(현장_주소,MATCH(B365,현장번호,0)),"없는 번호"))</f>
        <v/>
      </c>
      <c r="D365" s="22" t="n">
        <v>440000</v>
      </c>
      <c r="E365" s="21" t="inlineStr">
        <is>
          <t>계약금</t>
        </is>
      </c>
      <c r="F365" s="21" t="inlineStr">
        <is>
          <t>계좌</t>
        </is>
      </c>
      <c r="G365" s="21" t="n"/>
      <c r="H365" s="25">
        <f>IF(COUNTA(A365,B365,D365)=0,"",IF(NOT(ISNUMBER(A365)),"날짜를 확인하세요",IF(A365&gt;TODAY(),"오늘 이후 날짜예요",IF(ISNA(MATCH(B365,현장번호,0)),"현장 번호를 확인하세요",IF(OR(NOT(ISNUMBER(D365)),N(D365)&lt;=0),"금액을 확인하세요","")))))</f>
        <v/>
      </c>
    </row>
    <row r="366">
      <c r="A366" s="20" t="n">
        <v>46101</v>
      </c>
      <c r="B366" s="26" t="n">
        <v>217</v>
      </c>
      <c r="C366" s="27">
        <f>IF(B366="","",IFERROR(INDEX(현장_고객,MATCH(B366,현장번호,0))&amp;" · "&amp;INDEX(현장_주소,MATCH(B366,현장번호,0)),"없는 번호"))</f>
        <v/>
      </c>
      <c r="D366" s="22" t="n">
        <v>1090000</v>
      </c>
      <c r="E366" s="21" t="inlineStr">
        <is>
          <t>계약금</t>
        </is>
      </c>
      <c r="F366" s="21" t="inlineStr">
        <is>
          <t>계좌</t>
        </is>
      </c>
      <c r="G366" s="21" t="n"/>
      <c r="H366" s="25">
        <f>IF(COUNTA(A366,B366,D366)=0,"",IF(NOT(ISNUMBER(A366)),"날짜를 확인하세요",IF(A366&gt;TODAY(),"오늘 이후 날짜예요",IF(ISNA(MATCH(B366,현장번호,0)),"현장 번호를 확인하세요",IF(OR(NOT(ISNUMBER(D366)),N(D366)&lt;=0),"금액을 확인하세요","")))))</f>
        <v/>
      </c>
    </row>
    <row r="367">
      <c r="A367" s="20" t="n">
        <v>46102</v>
      </c>
      <c r="B367" s="26" t="n">
        <v>223</v>
      </c>
      <c r="C367" s="27">
        <f>IF(B367="","",IFERROR(INDEX(현장_고객,MATCH(B367,현장번호,0))&amp;" · "&amp;INDEX(현장_주소,MATCH(B367,현장번호,0)),"없는 번호"))</f>
        <v/>
      </c>
      <c r="D367" s="22" t="n">
        <v>2770000</v>
      </c>
      <c r="E367" s="21" t="inlineStr">
        <is>
          <t>계약금</t>
        </is>
      </c>
      <c r="F367" s="21" t="inlineStr">
        <is>
          <t>계좌</t>
        </is>
      </c>
      <c r="G367" s="21" t="n"/>
      <c r="H367" s="25">
        <f>IF(COUNTA(A367,B367,D367)=0,"",IF(NOT(ISNUMBER(A367)),"날짜를 확인하세요",IF(A367&gt;TODAY(),"오늘 이후 날짜예요",IF(ISNA(MATCH(B367,현장번호,0)),"현장 번호를 확인하세요",IF(OR(NOT(ISNUMBER(D367)),N(D367)&lt;=0),"금액을 확인하세요","")))))</f>
        <v/>
      </c>
    </row>
    <row r="368">
      <c r="A368" s="20" t="n">
        <v>46104</v>
      </c>
      <c r="B368" s="26" t="n">
        <v>211</v>
      </c>
      <c r="C368" s="27">
        <f>IF(B368="","",IFERROR(INDEX(현장_고객,MATCH(B368,현장번호,0))&amp;" · "&amp;INDEX(현장_주소,MATCH(B368,현장번호,0)),"없는 번호"))</f>
        <v/>
      </c>
      <c r="D368" s="22" t="n">
        <v>3690000</v>
      </c>
      <c r="E368" s="21" t="inlineStr">
        <is>
          <t>잔금</t>
        </is>
      </c>
      <c r="F368" s="21" t="inlineStr">
        <is>
          <t>카드</t>
        </is>
      </c>
      <c r="G368" s="21" t="n"/>
      <c r="H368" s="25">
        <f>IF(COUNTA(A368,B368,D368)=0,"",IF(NOT(ISNUMBER(A368)),"날짜를 확인하세요",IF(A368&gt;TODAY(),"오늘 이후 날짜예요",IF(ISNA(MATCH(B368,현장번호,0)),"현장 번호를 확인하세요",IF(OR(NOT(ISNUMBER(D368)),N(D368)&lt;=0),"금액을 확인하세요","")))))</f>
        <v/>
      </c>
    </row>
    <row r="369">
      <c r="A369" s="20" t="n">
        <v>46104</v>
      </c>
      <c r="B369" s="26" t="n">
        <v>212</v>
      </c>
      <c r="C369" s="27">
        <f>IF(B369="","",IFERROR(INDEX(현장_고객,MATCH(B369,현장번호,0))&amp;" · "&amp;INDEX(현장_주소,MATCH(B369,현장번호,0)),"없는 번호"))</f>
        <v/>
      </c>
      <c r="D369" s="22" t="n">
        <v>1120000</v>
      </c>
      <c r="E369" s="21" t="inlineStr">
        <is>
          <t>잔금</t>
        </is>
      </c>
      <c r="F369" s="21" t="inlineStr">
        <is>
          <t>계좌</t>
        </is>
      </c>
      <c r="G369" s="21" t="n"/>
      <c r="H369" s="25">
        <f>IF(COUNTA(A369,B369,D369)=0,"",IF(NOT(ISNUMBER(A369)),"날짜를 확인하세요",IF(A369&gt;TODAY(),"오늘 이후 날짜예요",IF(ISNA(MATCH(B369,현장번호,0)),"현장 번호를 확인하세요",IF(OR(NOT(ISNUMBER(D369)),N(D369)&lt;=0),"금액을 확인하세요","")))))</f>
        <v/>
      </c>
    </row>
    <row r="370">
      <c r="A370" s="20" t="n">
        <v>46106</v>
      </c>
      <c r="B370" s="26" t="n">
        <v>215</v>
      </c>
      <c r="C370" s="27">
        <f>IF(B370="","",IFERROR(INDEX(현장_고객,MATCH(B370,현장번호,0))&amp;" · "&amp;INDEX(현장_주소,MATCH(B370,현장번호,0)),"없는 번호"))</f>
        <v/>
      </c>
      <c r="D370" s="22" t="n">
        <v>1000000</v>
      </c>
      <c r="E370" s="21" t="inlineStr">
        <is>
          <t>계약금</t>
        </is>
      </c>
      <c r="F370" s="21" t="inlineStr">
        <is>
          <t>계좌</t>
        </is>
      </c>
      <c r="G370" s="21" t="n"/>
      <c r="H370" s="25">
        <f>IF(COUNTA(A370,B370,D370)=0,"",IF(NOT(ISNUMBER(A370)),"날짜를 확인하세요",IF(A370&gt;TODAY(),"오늘 이후 날짜예요",IF(ISNA(MATCH(B370,현장번호,0)),"현장 번호를 확인하세요",IF(OR(NOT(ISNUMBER(D370)),N(D370)&lt;=0),"금액을 확인하세요","")))))</f>
        <v/>
      </c>
    </row>
    <row r="371">
      <c r="A371" s="20" t="n">
        <v>46106</v>
      </c>
      <c r="B371" s="26" t="n">
        <v>219</v>
      </c>
      <c r="C371" s="27">
        <f>IF(B371="","",IFERROR(INDEX(현장_고객,MATCH(B371,현장번호,0))&amp;" · "&amp;INDEX(현장_주소,MATCH(B371,현장번호,0)),"없는 번호"))</f>
        <v/>
      </c>
      <c r="D371" s="22" t="n">
        <v>350000</v>
      </c>
      <c r="E371" s="21" t="inlineStr">
        <is>
          <t>계약금</t>
        </is>
      </c>
      <c r="F371" s="21" t="inlineStr">
        <is>
          <t>계좌</t>
        </is>
      </c>
      <c r="G371" s="21" t="n"/>
      <c r="H371" s="25">
        <f>IF(COUNTA(A371,B371,D371)=0,"",IF(NOT(ISNUMBER(A371)),"날짜를 확인하세요",IF(A371&gt;TODAY(),"오늘 이후 날짜예요",IF(ISNA(MATCH(B371,현장번호,0)),"현장 번호를 확인하세요",IF(OR(NOT(ISNUMBER(D371)),N(D371)&lt;=0),"금액을 확인하세요","")))))</f>
        <v/>
      </c>
    </row>
    <row r="372">
      <c r="A372" s="20" t="n">
        <v>46106</v>
      </c>
      <c r="B372" s="26" t="n">
        <v>220</v>
      </c>
      <c r="C372" s="27">
        <f>IF(B372="","",IFERROR(INDEX(현장_고객,MATCH(B372,현장번호,0))&amp;" · "&amp;INDEX(현장_주소,MATCH(B372,현장번호,0)),"없는 번호"))</f>
        <v/>
      </c>
      <c r="D372" s="22" t="n">
        <v>1160000</v>
      </c>
      <c r="E372" s="21" t="inlineStr">
        <is>
          <t>계약금</t>
        </is>
      </c>
      <c r="F372" s="21" t="inlineStr">
        <is>
          <t>계좌</t>
        </is>
      </c>
      <c r="G372" s="21" t="n"/>
      <c r="H372" s="25">
        <f>IF(COUNTA(A372,B372,D372)=0,"",IF(NOT(ISNUMBER(A372)),"날짜를 확인하세요",IF(A372&gt;TODAY(),"오늘 이후 날짜예요",IF(ISNA(MATCH(B372,현장번호,0)),"현장 번호를 확인하세요",IF(OR(NOT(ISNUMBER(D372)),N(D372)&lt;=0),"금액을 확인하세요","")))))</f>
        <v/>
      </c>
    </row>
    <row r="373">
      <c r="A373" s="20" t="n">
        <v>46106</v>
      </c>
      <c r="B373" s="26" t="n">
        <v>222</v>
      </c>
      <c r="C373" s="27">
        <f>IF(B373="","",IFERROR(INDEX(현장_고객,MATCH(B373,현장번호,0))&amp;" · "&amp;INDEX(현장_주소,MATCH(B373,현장번호,0)),"없는 번호"))</f>
        <v/>
      </c>
      <c r="D373" s="22" t="n">
        <v>1330000</v>
      </c>
      <c r="E373" s="21" t="inlineStr">
        <is>
          <t>계약금</t>
        </is>
      </c>
      <c r="F373" s="21" t="inlineStr">
        <is>
          <t>계좌</t>
        </is>
      </c>
      <c r="G373" s="21" t="n"/>
      <c r="H373" s="25">
        <f>IF(COUNTA(A373,B373,D373)=0,"",IF(NOT(ISNUMBER(A373)),"날짜를 확인하세요",IF(A373&gt;TODAY(),"오늘 이후 날짜예요",IF(ISNA(MATCH(B373,현장번호,0)),"현장 번호를 확인하세요",IF(OR(NOT(ISNUMBER(D373)),N(D373)&lt;=0),"금액을 확인하세요","")))))</f>
        <v/>
      </c>
    </row>
    <row r="374">
      <c r="A374" s="20" t="n">
        <v>46110</v>
      </c>
      <c r="B374" s="26" t="n">
        <v>210</v>
      </c>
      <c r="C374" s="27">
        <f>IF(B374="","",IFERROR(INDEX(현장_고객,MATCH(B374,현장번호,0))&amp;" · "&amp;INDEX(현장_주소,MATCH(B374,현장번호,0)),"없는 번호"))</f>
        <v/>
      </c>
      <c r="D374" s="22" t="n">
        <v>4740000</v>
      </c>
      <c r="E374" s="21" t="inlineStr">
        <is>
          <t>중도금</t>
        </is>
      </c>
      <c r="F374" s="21" t="inlineStr">
        <is>
          <t>계좌</t>
        </is>
      </c>
      <c r="G374" s="21" t="n"/>
      <c r="H374" s="25">
        <f>IF(COUNTA(A374,B374,D374)=0,"",IF(NOT(ISNUMBER(A374)),"날짜를 확인하세요",IF(A374&gt;TODAY(),"오늘 이후 날짜예요",IF(ISNA(MATCH(B374,현장번호,0)),"현장 번호를 확인하세요",IF(OR(NOT(ISNUMBER(D374)),N(D374)&lt;=0),"금액을 확인하세요","")))))</f>
        <v/>
      </c>
    </row>
    <row r="375">
      <c r="A375" s="20" t="n">
        <v>46110</v>
      </c>
      <c r="B375" s="26" t="n">
        <v>226</v>
      </c>
      <c r="C375" s="27">
        <f>IF(B375="","",IFERROR(INDEX(현장_고객,MATCH(B375,현장번호,0))&amp;" · "&amp;INDEX(현장_주소,MATCH(B375,현장번호,0)),"없는 번호"))</f>
        <v/>
      </c>
      <c r="D375" s="22" t="n">
        <v>290000</v>
      </c>
      <c r="E375" s="21" t="inlineStr">
        <is>
          <t>계약금</t>
        </is>
      </c>
      <c r="F375" s="21" t="inlineStr">
        <is>
          <t>계좌</t>
        </is>
      </c>
      <c r="G375" s="21" t="n"/>
      <c r="H375" s="25">
        <f>IF(COUNTA(A375,B375,D375)=0,"",IF(NOT(ISNUMBER(A375)),"날짜를 확인하세요",IF(A375&gt;TODAY(),"오늘 이후 날짜예요",IF(ISNA(MATCH(B375,현장번호,0)),"현장 번호를 확인하세요",IF(OR(NOT(ISNUMBER(D375)),N(D375)&lt;=0),"금액을 확인하세요","")))))</f>
        <v/>
      </c>
    </row>
    <row r="376">
      <c r="A376" s="20" t="n">
        <v>46113</v>
      </c>
      <c r="B376" s="26" t="n">
        <v>217</v>
      </c>
      <c r="C376" s="27">
        <f>IF(B376="","",IFERROR(INDEX(현장_고객,MATCH(B376,현장번호,0))&amp;" · "&amp;INDEX(현장_주소,MATCH(B376,현장번호,0)),"없는 번호"))</f>
        <v/>
      </c>
      <c r="D376" s="22" t="n">
        <v>2530000</v>
      </c>
      <c r="E376" s="21" t="inlineStr">
        <is>
          <t>잔금</t>
        </is>
      </c>
      <c r="F376" s="21" t="inlineStr">
        <is>
          <t>계좌</t>
        </is>
      </c>
      <c r="G376" s="21" t="n"/>
      <c r="H376" s="25">
        <f>IF(COUNTA(A376,B376,D376)=0,"",IF(NOT(ISNUMBER(A376)),"날짜를 확인하세요",IF(A376&gt;TODAY(),"오늘 이후 날짜예요",IF(ISNA(MATCH(B376,현장번호,0)),"현장 번호를 확인하세요",IF(OR(NOT(ISNUMBER(D376)),N(D376)&lt;=0),"금액을 확인하세요","")))))</f>
        <v/>
      </c>
    </row>
    <row r="377">
      <c r="A377" s="20" t="n">
        <v>46113</v>
      </c>
      <c r="B377" s="26" t="n">
        <v>223</v>
      </c>
      <c r="C377" s="27">
        <f>IF(B377="","",IFERROR(INDEX(현장_고객,MATCH(B377,현장번호,0))&amp;" · "&amp;INDEX(현장_주소,MATCH(B377,현장번호,0)),"없는 번호"))</f>
        <v/>
      </c>
      <c r="D377" s="22" t="n">
        <v>6450000</v>
      </c>
      <c r="E377" s="21" t="inlineStr">
        <is>
          <t>잔금</t>
        </is>
      </c>
      <c r="F377" s="21" t="inlineStr">
        <is>
          <t>계좌</t>
        </is>
      </c>
      <c r="G377" s="21" t="n"/>
      <c r="H377" s="25">
        <f>IF(COUNTA(A377,B377,D377)=0,"",IF(NOT(ISNUMBER(A377)),"날짜를 확인하세요",IF(A377&gt;TODAY(),"오늘 이후 날짜예요",IF(ISNA(MATCH(B377,현장번호,0)),"현장 번호를 확인하세요",IF(OR(NOT(ISNUMBER(D377)),N(D377)&lt;=0),"금액을 확인하세요","")))))</f>
        <v/>
      </c>
    </row>
    <row r="378">
      <c r="A378" s="20" t="n">
        <v>46113</v>
      </c>
      <c r="B378" s="26" t="n">
        <v>232</v>
      </c>
      <c r="C378" s="27">
        <f>IF(B378="","",IFERROR(INDEX(현장_고객,MATCH(B378,현장번호,0))&amp;" · "&amp;INDEX(현장_주소,MATCH(B378,현장번호,0)),"없는 번호"))</f>
        <v/>
      </c>
      <c r="D378" s="22" t="n">
        <v>670000</v>
      </c>
      <c r="E378" s="21" t="inlineStr">
        <is>
          <t>계약금</t>
        </is>
      </c>
      <c r="F378" s="21" t="inlineStr">
        <is>
          <t>계좌</t>
        </is>
      </c>
      <c r="G378" s="21" t="n"/>
      <c r="H378" s="25">
        <f>IF(COUNTA(A378,B378,D378)=0,"",IF(NOT(ISNUMBER(A378)),"날짜를 확인하세요",IF(A378&gt;TODAY(),"오늘 이후 날짜예요",IF(ISNA(MATCH(B378,현장번호,0)),"현장 번호를 확인하세요",IF(OR(NOT(ISNUMBER(D378)),N(D378)&lt;=0),"금액을 확인하세요","")))))</f>
        <v/>
      </c>
    </row>
    <row r="379">
      <c r="A379" s="20" t="n">
        <v>46114</v>
      </c>
      <c r="B379" s="26" t="n">
        <v>201</v>
      </c>
      <c r="C379" s="27">
        <f>IF(B379="","",IFERROR(INDEX(현장_고객,MATCH(B379,현장번호,0))&amp;" · "&amp;INDEX(현장_주소,MATCH(B379,현장번호,0)),"없는 번호"))</f>
        <v/>
      </c>
      <c r="D379" s="22" t="n">
        <v>18130000</v>
      </c>
      <c r="E379" s="21" t="inlineStr">
        <is>
          <t>잔금</t>
        </is>
      </c>
      <c r="F379" s="21" t="inlineStr">
        <is>
          <t>카드</t>
        </is>
      </c>
      <c r="G379" s="21" t="n"/>
      <c r="H379" s="25">
        <f>IF(COUNTA(A379,B379,D379)=0,"",IF(NOT(ISNUMBER(A379)),"날짜를 확인하세요",IF(A379&gt;TODAY(),"오늘 이후 날짜예요",IF(ISNA(MATCH(B379,현장번호,0)),"현장 번호를 확인하세요",IF(OR(NOT(ISNUMBER(D379)),N(D379)&lt;=0),"금액을 확인하세요","")))))</f>
        <v/>
      </c>
    </row>
    <row r="380">
      <c r="A380" s="20" t="n">
        <v>46114</v>
      </c>
      <c r="B380" s="26" t="n">
        <v>227</v>
      </c>
      <c r="C380" s="27">
        <f>IF(B380="","",IFERROR(INDEX(현장_고객,MATCH(B380,현장번호,0))&amp;" · "&amp;INDEX(현장_주소,MATCH(B380,현장번호,0)),"없는 번호"))</f>
        <v/>
      </c>
      <c r="D380" s="22" t="n">
        <v>120000</v>
      </c>
      <c r="E380" s="21" t="inlineStr">
        <is>
          <t>계약금</t>
        </is>
      </c>
      <c r="F380" s="21" t="inlineStr">
        <is>
          <t>계좌</t>
        </is>
      </c>
      <c r="G380" s="21" t="n"/>
      <c r="H380" s="25">
        <f>IF(COUNTA(A380,B380,D380)=0,"",IF(NOT(ISNUMBER(A380)),"날짜를 확인하세요",IF(A380&gt;TODAY(),"오늘 이후 날짜예요",IF(ISNA(MATCH(B380,현장번호,0)),"현장 번호를 확인하세요",IF(OR(NOT(ISNUMBER(D380)),N(D380)&lt;=0),"금액을 확인하세요","")))))</f>
        <v/>
      </c>
    </row>
    <row r="381">
      <c r="A381" s="20" t="n">
        <v>46114</v>
      </c>
      <c r="B381" s="26" t="n">
        <v>230</v>
      </c>
      <c r="C381" s="27">
        <f>IF(B381="","",IFERROR(INDEX(현장_고객,MATCH(B381,현장번호,0))&amp;" · "&amp;INDEX(현장_주소,MATCH(B381,현장번호,0)),"없는 번호"))</f>
        <v/>
      </c>
      <c r="D381" s="22" t="n">
        <v>2200000</v>
      </c>
      <c r="E381" s="21" t="inlineStr">
        <is>
          <t>계약금</t>
        </is>
      </c>
      <c r="F381" s="21" t="inlineStr">
        <is>
          <t>계좌</t>
        </is>
      </c>
      <c r="G381" s="21" t="n"/>
      <c r="H381" s="25">
        <f>IF(COUNTA(A381,B381,D381)=0,"",IF(NOT(ISNUMBER(A381)),"날짜를 확인하세요",IF(A381&gt;TODAY(),"오늘 이후 날짜예요",IF(ISNA(MATCH(B381,현장번호,0)),"현장 번호를 확인하세요",IF(OR(NOT(ISNUMBER(D381)),N(D381)&lt;=0),"금액을 확인하세요","")))))</f>
        <v/>
      </c>
    </row>
    <row r="382">
      <c r="A382" s="20" t="n">
        <v>46115</v>
      </c>
      <c r="B382" s="26" t="n">
        <v>226</v>
      </c>
      <c r="C382" s="27">
        <f>IF(B382="","",IFERROR(INDEX(현장_고객,MATCH(B382,현장번호,0))&amp;" · "&amp;INDEX(현장_주소,MATCH(B382,현장번호,0)),"없는 번호"))</f>
        <v/>
      </c>
      <c r="D382" s="22" t="n">
        <v>1140000</v>
      </c>
      <c r="E382" s="21" t="inlineStr">
        <is>
          <t>잔금</t>
        </is>
      </c>
      <c r="F382" s="21" t="inlineStr">
        <is>
          <t>카드</t>
        </is>
      </c>
      <c r="G382" s="21" t="n"/>
      <c r="H382" s="25">
        <f>IF(COUNTA(A382,B382,D382)=0,"",IF(NOT(ISNUMBER(A382)),"날짜를 확인하세요",IF(A382&gt;TODAY(),"오늘 이후 날짜예요",IF(ISNA(MATCH(B382,현장번호,0)),"현장 번호를 확인하세요",IF(OR(NOT(ISNUMBER(D382)),N(D382)&lt;=0),"금액을 확인하세요","")))))</f>
        <v/>
      </c>
    </row>
    <row r="383">
      <c r="A383" s="20" t="n">
        <v>46115</v>
      </c>
      <c r="B383" s="26" t="n">
        <v>228</v>
      </c>
      <c r="C383" s="27">
        <f>IF(B383="","",IFERROR(INDEX(현장_고객,MATCH(B383,현장번호,0))&amp;" · "&amp;INDEX(현장_주소,MATCH(B383,현장번호,0)),"없는 번호"))</f>
        <v/>
      </c>
      <c r="D383" s="22" t="n">
        <v>1000000</v>
      </c>
      <c r="E383" s="21" t="inlineStr">
        <is>
          <t>계약금</t>
        </is>
      </c>
      <c r="F383" s="21" t="inlineStr">
        <is>
          <t>계좌</t>
        </is>
      </c>
      <c r="G383" s="21" t="n"/>
      <c r="H383" s="25">
        <f>IF(COUNTA(A383,B383,D383)=0,"",IF(NOT(ISNUMBER(A383)),"날짜를 확인하세요",IF(A383&gt;TODAY(),"오늘 이후 날짜예요",IF(ISNA(MATCH(B383,현장번호,0)),"현장 번호를 확인하세요",IF(OR(NOT(ISNUMBER(D383)),N(D383)&lt;=0),"금액을 확인하세요","")))))</f>
        <v/>
      </c>
    </row>
    <row r="384">
      <c r="A384" s="20" t="n">
        <v>46116</v>
      </c>
      <c r="B384" s="26" t="n">
        <v>215</v>
      </c>
      <c r="C384" s="27">
        <f>IF(B384="","",IFERROR(INDEX(현장_고객,MATCH(B384,현장번호,0))&amp;" · "&amp;INDEX(현장_주소,MATCH(B384,현장번호,0)),"없는 번호"))</f>
        <v/>
      </c>
      <c r="D384" s="22" t="n">
        <v>4500000</v>
      </c>
      <c r="E384" s="21" t="inlineStr">
        <is>
          <t>중도금</t>
        </is>
      </c>
      <c r="F384" s="21" t="inlineStr">
        <is>
          <t>계좌</t>
        </is>
      </c>
      <c r="G384" s="21" t="n"/>
      <c r="H384" s="25">
        <f>IF(COUNTA(A384,B384,D384)=0,"",IF(NOT(ISNUMBER(A384)),"날짜를 확인하세요",IF(A384&gt;TODAY(),"오늘 이후 날짜예요",IF(ISNA(MATCH(B384,현장번호,0)),"현장 번호를 확인하세요",IF(OR(NOT(ISNUMBER(D384)),N(D384)&lt;=0),"금액을 확인하세요","")))))</f>
        <v/>
      </c>
    </row>
    <row r="385">
      <c r="A385" s="20" t="n">
        <v>46116</v>
      </c>
      <c r="B385" s="26" t="n">
        <v>220</v>
      </c>
      <c r="C385" s="27">
        <f>IF(B385="","",IFERROR(INDEX(현장_고객,MATCH(B385,현장번호,0))&amp;" · "&amp;INDEX(현장_주소,MATCH(B385,현장번호,0)),"없는 번호"))</f>
        <v/>
      </c>
      <c r="D385" s="22" t="n">
        <v>5220000</v>
      </c>
      <c r="E385" s="21" t="inlineStr">
        <is>
          <t>중도금</t>
        </is>
      </c>
      <c r="F385" s="21" t="inlineStr">
        <is>
          <t>계좌</t>
        </is>
      </c>
      <c r="G385" s="21" t="n"/>
      <c r="H385" s="25">
        <f>IF(COUNTA(A385,B385,D385)=0,"",IF(NOT(ISNUMBER(A385)),"날짜를 확인하세요",IF(A385&gt;TODAY(),"오늘 이후 날짜예요",IF(ISNA(MATCH(B385,현장번호,0)),"현장 번호를 확인하세요",IF(OR(NOT(ISNUMBER(D385)),N(D385)&lt;=0),"금액을 확인하세요","")))))</f>
        <v/>
      </c>
    </row>
    <row r="386">
      <c r="A386" s="20" t="n">
        <v>46116</v>
      </c>
      <c r="B386" s="26" t="n">
        <v>221</v>
      </c>
      <c r="C386" s="27">
        <f>IF(B386="","",IFERROR(INDEX(현장_고객,MATCH(B386,현장번호,0))&amp;" · "&amp;INDEX(현장_주소,MATCH(B386,현장번호,0)),"없는 번호"))</f>
        <v/>
      </c>
      <c r="D386" s="22" t="n">
        <v>10660000</v>
      </c>
      <c r="E386" s="21" t="inlineStr">
        <is>
          <t>중도금</t>
        </is>
      </c>
      <c r="F386" s="21" t="inlineStr">
        <is>
          <t>계좌</t>
        </is>
      </c>
      <c r="G386" s="21" t="n"/>
      <c r="H386" s="25">
        <f>IF(COUNTA(A386,B386,D386)=0,"",IF(NOT(ISNUMBER(A386)),"날짜를 확인하세요",IF(A386&gt;TODAY(),"오늘 이후 날짜예요",IF(ISNA(MATCH(B386,현장번호,0)),"현장 번호를 확인하세요",IF(OR(NOT(ISNUMBER(D386)),N(D386)&lt;=0),"금액을 확인하세요","")))))</f>
        <v/>
      </c>
    </row>
    <row r="387">
      <c r="A387" s="20" t="n">
        <v>46119</v>
      </c>
      <c r="B387" s="26" t="n">
        <v>210</v>
      </c>
      <c r="C387" s="27">
        <f>IF(B387="","",IFERROR(INDEX(현장_고객,MATCH(B387,현장번호,0))&amp;" · "&amp;INDEX(현장_주소,MATCH(B387,현장번호,0)),"없는 번호"))</f>
        <v/>
      </c>
      <c r="D387" s="22" t="n">
        <v>4730000</v>
      </c>
      <c r="E387" s="21" t="inlineStr">
        <is>
          <t>잔금</t>
        </is>
      </c>
      <c r="F387" s="21" t="inlineStr">
        <is>
          <t>계좌</t>
        </is>
      </c>
      <c r="G387" s="21" t="n"/>
      <c r="H387" s="25">
        <f>IF(COUNTA(A387,B387,D387)=0,"",IF(NOT(ISNUMBER(A387)),"날짜를 확인하세요",IF(A387&gt;TODAY(),"오늘 이후 날짜예요",IF(ISNA(MATCH(B387,현장번호,0)),"현장 번호를 확인하세요",IF(OR(NOT(ISNUMBER(D387)),N(D387)&lt;=0),"금액을 확인하세요","")))))</f>
        <v/>
      </c>
    </row>
    <row r="388">
      <c r="A388" s="20" t="n">
        <v>46119</v>
      </c>
      <c r="B388" s="26" t="n">
        <v>214</v>
      </c>
      <c r="C388" s="27">
        <f>IF(B388="","",IFERROR(INDEX(현장_고객,MATCH(B388,현장번호,0))&amp;" · "&amp;INDEX(현장_주소,MATCH(B388,현장번호,0)),"없는 번호"))</f>
        <v/>
      </c>
      <c r="D388" s="22" t="n">
        <v>1040000</v>
      </c>
      <c r="E388" s="21" t="inlineStr">
        <is>
          <t>잔금</t>
        </is>
      </c>
      <c r="F388" s="21" t="inlineStr">
        <is>
          <t>계좌</t>
        </is>
      </c>
      <c r="G388" s="21" t="n"/>
      <c r="H388" s="25">
        <f>IF(COUNTA(A388,B388,D388)=0,"",IF(NOT(ISNUMBER(A388)),"날짜를 확인하세요",IF(A388&gt;TODAY(),"오늘 이후 날짜예요",IF(ISNA(MATCH(B388,현장번호,0)),"현장 번호를 확인하세요",IF(OR(NOT(ISNUMBER(D388)),N(D388)&lt;=0),"금액을 확인하세요","")))))</f>
        <v/>
      </c>
    </row>
    <row r="389">
      <c r="A389" s="20" t="n">
        <v>46119</v>
      </c>
      <c r="B389" s="26" t="n">
        <v>219</v>
      </c>
      <c r="C389" s="27">
        <f>IF(B389="","",IFERROR(INDEX(현장_고객,MATCH(B389,현장번호,0))&amp;" · "&amp;INDEX(현장_주소,MATCH(B389,현장번호,0)),"없는 번호"))</f>
        <v/>
      </c>
      <c r="D389" s="22" t="n">
        <v>3150000</v>
      </c>
      <c r="E389" s="21" t="inlineStr">
        <is>
          <t>잔금</t>
        </is>
      </c>
      <c r="F389" s="21" t="inlineStr">
        <is>
          <t>계좌</t>
        </is>
      </c>
      <c r="G389" s="21" t="n"/>
      <c r="H389" s="25">
        <f>IF(COUNTA(A389,B389,D389)=0,"",IF(NOT(ISNUMBER(A389)),"날짜를 확인하세요",IF(A389&gt;TODAY(),"오늘 이후 날짜예요",IF(ISNA(MATCH(B389,현장번호,0)),"현장 번호를 확인하세요",IF(OR(NOT(ISNUMBER(D389)),N(D389)&lt;=0),"금액을 확인하세요","")))))</f>
        <v/>
      </c>
    </row>
    <row r="390">
      <c r="A390" s="20" t="n">
        <v>46120</v>
      </c>
      <c r="B390" s="26" t="n">
        <v>229</v>
      </c>
      <c r="C390" s="27">
        <f>IF(B390="","",IFERROR(INDEX(현장_고객,MATCH(B390,현장번호,0))&amp;" · "&amp;INDEX(현장_주소,MATCH(B390,현장번호,0)),"없는 번호"))</f>
        <v/>
      </c>
      <c r="D390" s="22" t="n">
        <v>7050000</v>
      </c>
      <c r="E390" s="21" t="inlineStr">
        <is>
          <t>잔금</t>
        </is>
      </c>
      <c r="F390" s="21" t="inlineStr">
        <is>
          <t>계좌</t>
        </is>
      </c>
      <c r="G390" s="21" t="n"/>
      <c r="H390" s="25">
        <f>IF(COUNTA(A390,B390,D390)=0,"",IF(NOT(ISNUMBER(A390)),"날짜를 확인하세요",IF(A390&gt;TODAY(),"오늘 이후 날짜예요",IF(ISNA(MATCH(B390,현장번호,0)),"현장 번호를 확인하세요",IF(OR(NOT(ISNUMBER(D390)),N(D390)&lt;=0),"금액을 확인하세요","")))))</f>
        <v/>
      </c>
    </row>
    <row r="391">
      <c r="A391" s="20" t="n">
        <v>46120</v>
      </c>
      <c r="B391" s="26" t="n">
        <v>239</v>
      </c>
      <c r="C391" s="27">
        <f>IF(B391="","",IFERROR(INDEX(현장_고객,MATCH(B391,현장번호,0))&amp;" · "&amp;INDEX(현장_주소,MATCH(B391,현장번호,0)),"없는 번호"))</f>
        <v/>
      </c>
      <c r="D391" s="22" t="n">
        <v>870000</v>
      </c>
      <c r="E391" s="21" t="inlineStr">
        <is>
          <t>계약금</t>
        </is>
      </c>
      <c r="F391" s="21" t="inlineStr">
        <is>
          <t>계좌</t>
        </is>
      </c>
      <c r="G391" s="21" t="n"/>
      <c r="H391" s="25">
        <f>IF(COUNTA(A391,B391,D391)=0,"",IF(NOT(ISNUMBER(A391)),"날짜를 확인하세요",IF(A391&gt;TODAY(),"오늘 이후 날짜예요",IF(ISNA(MATCH(B391,현장번호,0)),"현장 번호를 확인하세요",IF(OR(NOT(ISNUMBER(D391)),N(D391)&lt;=0),"금액을 확인하세요","")))))</f>
        <v/>
      </c>
    </row>
    <row r="392">
      <c r="A392" s="20" t="n">
        <v>46121</v>
      </c>
      <c r="B392" s="26" t="n">
        <v>222</v>
      </c>
      <c r="C392" s="27">
        <f>IF(B392="","",IFERROR(INDEX(현장_고객,MATCH(B392,현장번호,0))&amp;" · "&amp;INDEX(현장_주소,MATCH(B392,현장번호,0)),"없는 번호"))</f>
        <v/>
      </c>
      <c r="D392" s="22" t="n">
        <v>2660000</v>
      </c>
      <c r="E392" s="21" t="inlineStr">
        <is>
          <t>중도금</t>
        </is>
      </c>
      <c r="F392" s="21" t="inlineStr">
        <is>
          <t>계좌</t>
        </is>
      </c>
      <c r="G392" s="21" t="n"/>
      <c r="H392" s="25">
        <f>IF(COUNTA(A392,B392,D392)=0,"",IF(NOT(ISNUMBER(A392)),"날짜를 확인하세요",IF(A392&gt;TODAY(),"오늘 이후 날짜예요",IF(ISNA(MATCH(B392,현장번호,0)),"현장 번호를 확인하세요",IF(OR(NOT(ISNUMBER(D392)),N(D392)&lt;=0),"금액을 확인하세요","")))))</f>
        <v/>
      </c>
    </row>
    <row r="393">
      <c r="A393" s="20" t="n">
        <v>46121</v>
      </c>
      <c r="B393" s="26" t="n">
        <v>227</v>
      </c>
      <c r="C393" s="27">
        <f>IF(B393="","",IFERROR(INDEX(현장_고객,MATCH(B393,현장번호,0))&amp;" · "&amp;INDEX(현장_주소,MATCH(B393,현장번호,0)),"없는 번호"))</f>
        <v/>
      </c>
      <c r="D393" s="22" t="n">
        <v>1050000</v>
      </c>
      <c r="E393" s="21" t="inlineStr">
        <is>
          <t>잔금</t>
        </is>
      </c>
      <c r="F393" s="21" t="inlineStr">
        <is>
          <t>카드</t>
        </is>
      </c>
      <c r="G393" s="21" t="n"/>
      <c r="H393" s="25">
        <f>IF(COUNTA(A393,B393,D393)=0,"",IF(NOT(ISNUMBER(A393)),"날짜를 확인하세요",IF(A393&gt;TODAY(),"오늘 이후 날짜예요",IF(ISNA(MATCH(B393,현장번호,0)),"현장 번호를 확인하세요",IF(OR(NOT(ISNUMBER(D393)),N(D393)&lt;=0),"금액을 확인하세요","")))))</f>
        <v/>
      </c>
    </row>
    <row r="394">
      <c r="A394" s="20" t="n">
        <v>46122</v>
      </c>
      <c r="B394" s="26" t="n">
        <v>233</v>
      </c>
      <c r="C394" s="27">
        <f>IF(B394="","",IFERROR(INDEX(현장_고객,MATCH(B394,현장번호,0))&amp;" · "&amp;INDEX(현장_주소,MATCH(B394,현장번호,0)),"없는 번호"))</f>
        <v/>
      </c>
      <c r="D394" s="22" t="n">
        <v>530000</v>
      </c>
      <c r="E394" s="21" t="inlineStr">
        <is>
          <t>계약금</t>
        </is>
      </c>
      <c r="F394" s="21" t="inlineStr">
        <is>
          <t>계좌</t>
        </is>
      </c>
      <c r="G394" s="21" t="n"/>
      <c r="H394" s="25">
        <f>IF(COUNTA(A394,B394,D394)=0,"",IF(NOT(ISNUMBER(A394)),"날짜를 확인하세요",IF(A394&gt;TODAY(),"오늘 이후 날짜예요",IF(ISNA(MATCH(B394,현장번호,0)),"현장 번호를 확인하세요",IF(OR(NOT(ISNUMBER(D394)),N(D394)&lt;=0),"금액을 확인하세요","")))))</f>
        <v/>
      </c>
    </row>
    <row r="395">
      <c r="A395" s="20" t="n">
        <v>46123</v>
      </c>
      <c r="B395" s="26" t="n">
        <v>220</v>
      </c>
      <c r="C395" s="27">
        <f>IF(B395="","",IFERROR(INDEX(현장_고객,MATCH(B395,현장번호,0))&amp;" · "&amp;INDEX(현장_주소,MATCH(B395,현장번호,0)),"없는 번호"))</f>
        <v/>
      </c>
      <c r="D395" s="22" t="n">
        <v>5220000</v>
      </c>
      <c r="E395" s="21" t="inlineStr">
        <is>
          <t>잔금</t>
        </is>
      </c>
      <c r="F395" s="21" t="inlineStr">
        <is>
          <t>계좌</t>
        </is>
      </c>
      <c r="G395" s="21" t="n"/>
      <c r="H395" s="25">
        <f>IF(COUNTA(A395,B395,D395)=0,"",IF(NOT(ISNUMBER(A395)),"날짜를 확인하세요",IF(A395&gt;TODAY(),"오늘 이후 날짜예요",IF(ISNA(MATCH(B395,현장번호,0)),"현장 번호를 확인하세요",IF(OR(NOT(ISNUMBER(D395)),N(D395)&lt;=0),"금액을 확인하세요","")))))</f>
        <v/>
      </c>
    </row>
    <row r="396">
      <c r="A396" s="20" t="n">
        <v>46124</v>
      </c>
      <c r="B396" s="26" t="n">
        <v>232</v>
      </c>
      <c r="C396" s="27">
        <f>IF(B396="","",IFERROR(INDEX(현장_고객,MATCH(B396,현장번호,0))&amp;" · "&amp;INDEX(현장_주소,MATCH(B396,현장번호,0)),"없는 번호"))</f>
        <v/>
      </c>
      <c r="D396" s="22" t="n">
        <v>3010000</v>
      </c>
      <c r="E396" s="21" t="inlineStr">
        <is>
          <t>중도금</t>
        </is>
      </c>
      <c r="F396" s="21" t="inlineStr">
        <is>
          <t>계좌</t>
        </is>
      </c>
      <c r="G396" s="21" t="n"/>
      <c r="H396" s="25">
        <f>IF(COUNTA(A396,B396,D396)=0,"",IF(NOT(ISNUMBER(A396)),"날짜를 확인하세요",IF(A396&gt;TODAY(),"오늘 이후 날짜예요",IF(ISNA(MATCH(B396,현장번호,0)),"현장 번호를 확인하세요",IF(OR(NOT(ISNUMBER(D396)),N(D396)&lt;=0),"금액을 확인하세요","")))))</f>
        <v/>
      </c>
    </row>
    <row r="397">
      <c r="A397" s="20" t="n">
        <v>46124</v>
      </c>
      <c r="B397" s="26" t="n">
        <v>248</v>
      </c>
      <c r="C397" s="27">
        <f>IF(B397="","",IFERROR(INDEX(현장_고객,MATCH(B397,현장번호,0))&amp;" · "&amp;INDEX(현장_주소,MATCH(B397,현장번호,0)),"없는 번호"))</f>
        <v/>
      </c>
      <c r="D397" s="22" t="n">
        <v>1260000</v>
      </c>
      <c r="E397" s="21" t="inlineStr">
        <is>
          <t>계약금</t>
        </is>
      </c>
      <c r="F397" s="21" t="inlineStr">
        <is>
          <t>계좌</t>
        </is>
      </c>
      <c r="G397" s="21" t="n"/>
      <c r="H397" s="25">
        <f>IF(COUNTA(A397,B397,D397)=0,"",IF(NOT(ISNUMBER(A397)),"날짜를 확인하세요",IF(A397&gt;TODAY(),"오늘 이후 날짜예요",IF(ISNA(MATCH(B397,현장번호,0)),"현장 번호를 확인하세요",IF(OR(NOT(ISNUMBER(D397)),N(D397)&lt;=0),"금액을 확인하세요","")))))</f>
        <v/>
      </c>
    </row>
    <row r="398">
      <c r="A398" s="20" t="n">
        <v>46125</v>
      </c>
      <c r="B398" s="26" t="n">
        <v>215</v>
      </c>
      <c r="C398" s="27">
        <f>IF(B398="","",IFERROR(INDEX(현장_고객,MATCH(B398,현장번호,0))&amp;" · "&amp;INDEX(현장_주소,MATCH(B398,현장번호,0)),"없는 번호"))</f>
        <v/>
      </c>
      <c r="D398" s="22" t="n">
        <v>4490000</v>
      </c>
      <c r="E398" s="21" t="inlineStr">
        <is>
          <t>잔금</t>
        </is>
      </c>
      <c r="F398" s="21" t="inlineStr">
        <is>
          <t>계좌</t>
        </is>
      </c>
      <c r="G398" s="21" t="n"/>
      <c r="H398" s="25">
        <f>IF(COUNTA(A398,B398,D398)=0,"",IF(NOT(ISNUMBER(A398)),"날짜를 확인하세요",IF(A398&gt;TODAY(),"오늘 이후 날짜예요",IF(ISNA(MATCH(B398,현장번호,0)),"현장 번호를 확인하세요",IF(OR(NOT(ISNUMBER(D398)),N(D398)&lt;=0),"금액을 확인하세요","")))))</f>
        <v/>
      </c>
    </row>
    <row r="399">
      <c r="A399" s="20" t="n">
        <v>46126</v>
      </c>
      <c r="B399" s="26" t="n">
        <v>222</v>
      </c>
      <c r="C399" s="27">
        <f>IF(B399="","",IFERROR(INDEX(현장_고객,MATCH(B399,현장번호,0))&amp;" · "&amp;INDEX(현장_주소,MATCH(B399,현장번호,0)),"없는 번호"))</f>
        <v/>
      </c>
      <c r="D399" s="22" t="n">
        <v>2650000</v>
      </c>
      <c r="E399" s="21" t="inlineStr">
        <is>
          <t>잔금</t>
        </is>
      </c>
      <c r="F399" s="21" t="inlineStr">
        <is>
          <t>카드</t>
        </is>
      </c>
      <c r="G399" s="21" t="n"/>
      <c r="H399" s="25">
        <f>IF(COUNTA(A399,B399,D399)=0,"",IF(NOT(ISNUMBER(A399)),"날짜를 확인하세요",IF(A399&gt;TODAY(),"오늘 이후 날짜예요",IF(ISNA(MATCH(B399,현장번호,0)),"현장 번호를 확인하세요",IF(OR(NOT(ISNUMBER(D399)),N(D399)&lt;=0),"금액을 확인하세요","")))))</f>
        <v/>
      </c>
    </row>
    <row r="400">
      <c r="A400" s="20" t="n">
        <v>46126</v>
      </c>
      <c r="B400" s="26" t="n">
        <v>235</v>
      </c>
      <c r="C400" s="27">
        <f>IF(B400="","",IFERROR(INDEX(현장_고객,MATCH(B400,현장번호,0))&amp;" · "&amp;INDEX(현장_주소,MATCH(B400,현장번호,0)),"없는 번호"))</f>
        <v/>
      </c>
      <c r="D400" s="22" t="n">
        <v>1770000</v>
      </c>
      <c r="E400" s="21" t="inlineStr">
        <is>
          <t>계약금</t>
        </is>
      </c>
      <c r="F400" s="21" t="inlineStr">
        <is>
          <t>계좌</t>
        </is>
      </c>
      <c r="G400" s="21" t="n"/>
      <c r="H400" s="25">
        <f>IF(COUNTA(A400,B400,D400)=0,"",IF(NOT(ISNUMBER(A400)),"날짜를 확인하세요",IF(A400&gt;TODAY(),"오늘 이후 날짜예요",IF(ISNA(MATCH(B400,현장번호,0)),"현장 번호를 확인하세요",IF(OR(NOT(ISNUMBER(D400)),N(D400)&lt;=0),"금액을 확인하세요","")))))</f>
        <v/>
      </c>
    </row>
    <row r="401">
      <c r="A401" s="20" t="n">
        <v>46126</v>
      </c>
      <c r="B401" s="26" t="n">
        <v>239</v>
      </c>
      <c r="C401" s="27">
        <f>IF(B401="","",IFERROR(INDEX(현장_고객,MATCH(B401,현장번호,0))&amp;" · "&amp;INDEX(현장_주소,MATCH(B401,현장번호,0)),"없는 번호"))</f>
        <v/>
      </c>
      <c r="D401" s="22" t="n">
        <v>3920000</v>
      </c>
      <c r="E401" s="21" t="inlineStr">
        <is>
          <t>중도금</t>
        </is>
      </c>
      <c r="F401" s="21" t="inlineStr">
        <is>
          <t>계좌</t>
        </is>
      </c>
      <c r="G401" s="21" t="n"/>
      <c r="H401" s="25">
        <f>IF(COUNTA(A401,B401,D401)=0,"",IF(NOT(ISNUMBER(A401)),"날짜를 확인하세요",IF(A401&gt;TODAY(),"오늘 이후 날짜예요",IF(ISNA(MATCH(B401,현장번호,0)),"현장 번호를 확인하세요",IF(OR(NOT(ISNUMBER(D401)),N(D401)&lt;=0),"금액을 확인하세요","")))))</f>
        <v/>
      </c>
    </row>
    <row r="402">
      <c r="A402" s="20" t="n">
        <v>46126</v>
      </c>
      <c r="B402" s="26" t="n">
        <v>251</v>
      </c>
      <c r="C402" s="27">
        <f>IF(B402="","",IFERROR(INDEX(현장_고객,MATCH(B402,현장번호,0))&amp;" · "&amp;INDEX(현장_주소,MATCH(B402,현장번호,0)),"없는 번호"))</f>
        <v/>
      </c>
      <c r="D402" s="22" t="n">
        <v>580000</v>
      </c>
      <c r="E402" s="21" t="inlineStr">
        <is>
          <t>계약금</t>
        </is>
      </c>
      <c r="F402" s="21" t="inlineStr">
        <is>
          <t>계좌</t>
        </is>
      </c>
      <c r="G402" s="21" t="n"/>
      <c r="H402" s="25">
        <f>IF(COUNTA(A402,B402,D402)=0,"",IF(NOT(ISNUMBER(A402)),"날짜를 확인하세요",IF(A402&gt;TODAY(),"오늘 이후 날짜예요",IF(ISNA(MATCH(B402,현장번호,0)),"현장 번호를 확인하세요",IF(OR(NOT(ISNUMBER(D402)),N(D402)&lt;=0),"금액을 확인하세요","")))))</f>
        <v/>
      </c>
    </row>
    <row r="403">
      <c r="A403" s="20" t="n">
        <v>46127</v>
      </c>
      <c r="B403" s="26" t="n">
        <v>230</v>
      </c>
      <c r="C403" s="27">
        <f>IF(B403="","",IFERROR(INDEX(현장_고객,MATCH(B403,현장번호,0))&amp;" · "&amp;INDEX(현장_주소,MATCH(B403,현장번호,0)),"없는 번호"))</f>
        <v/>
      </c>
      <c r="D403" s="22" t="n">
        <v>2570000</v>
      </c>
      <c r="E403" s="21" t="inlineStr">
        <is>
          <t>중도금</t>
        </is>
      </c>
      <c r="F403" s="21" t="inlineStr">
        <is>
          <t>계좌</t>
        </is>
      </c>
      <c r="G403" s="21" t="n"/>
      <c r="H403" s="25">
        <f>IF(COUNTA(A403,B403,D403)=0,"",IF(NOT(ISNUMBER(A403)),"날짜를 확인하세요",IF(A403&gt;TODAY(),"오늘 이후 날짜예요",IF(ISNA(MATCH(B403,현장번호,0)),"현장 번호를 확인하세요",IF(OR(NOT(ISNUMBER(D403)),N(D403)&lt;=0),"금액을 확인하세요","")))))</f>
        <v/>
      </c>
    </row>
    <row r="404">
      <c r="A404" s="20" t="n">
        <v>46127</v>
      </c>
      <c r="B404" s="26" t="n">
        <v>241</v>
      </c>
      <c r="C404" s="27">
        <f>IF(B404="","",IFERROR(INDEX(현장_고객,MATCH(B404,현장번호,0))&amp;" · "&amp;INDEX(현장_주소,MATCH(B404,현장번호,0)),"없는 번호"))</f>
        <v/>
      </c>
      <c r="D404" s="22" t="n">
        <v>750000</v>
      </c>
      <c r="E404" s="21" t="inlineStr">
        <is>
          <t>계약금</t>
        </is>
      </c>
      <c r="F404" s="21" t="inlineStr">
        <is>
          <t>계좌</t>
        </is>
      </c>
      <c r="G404" s="21" t="n"/>
      <c r="H404" s="25">
        <f>IF(COUNTA(A404,B404,D404)=0,"",IF(NOT(ISNUMBER(A404)),"날짜를 확인하세요",IF(A404&gt;TODAY(),"오늘 이후 날짜예요",IF(ISNA(MATCH(B404,현장번호,0)),"현장 번호를 확인하세요",IF(OR(NOT(ISNUMBER(D404)),N(D404)&lt;=0),"금액을 확인하세요","")))))</f>
        <v/>
      </c>
    </row>
    <row r="405">
      <c r="A405" s="20" t="n">
        <v>46128</v>
      </c>
      <c r="B405" s="26" t="n">
        <v>247</v>
      </c>
      <c r="C405" s="27">
        <f>IF(B405="","",IFERROR(INDEX(현장_고객,MATCH(B405,현장번호,0))&amp;" · "&amp;INDEX(현장_주소,MATCH(B405,현장번호,0)),"없는 번호"))</f>
        <v/>
      </c>
      <c r="D405" s="22" t="n">
        <v>2090000</v>
      </c>
      <c r="E405" s="21" t="inlineStr">
        <is>
          <t>계약금</t>
        </is>
      </c>
      <c r="F405" s="21" t="inlineStr">
        <is>
          <t>계좌</t>
        </is>
      </c>
      <c r="G405" s="21" t="n"/>
      <c r="H405" s="25">
        <f>IF(COUNTA(A405,B405,D405)=0,"",IF(NOT(ISNUMBER(A405)),"날짜를 확인하세요",IF(A405&gt;TODAY(),"오늘 이후 날짜예요",IF(ISNA(MATCH(B405,현장번호,0)),"현장 번호를 확인하세요",IF(OR(NOT(ISNUMBER(D405)),N(D405)&lt;=0),"금액을 확인하세요","")))))</f>
        <v/>
      </c>
    </row>
    <row r="406">
      <c r="A406" s="20" t="n">
        <v>46130</v>
      </c>
      <c r="B406" s="26" t="n">
        <v>238</v>
      </c>
      <c r="C406" s="27">
        <f>IF(B406="","",IFERROR(INDEX(현장_고객,MATCH(B406,현장번호,0))&amp;" · "&amp;INDEX(현장_주소,MATCH(B406,현장번호,0)),"없는 번호"))</f>
        <v/>
      </c>
      <c r="D406" s="22" t="n">
        <v>2470000</v>
      </c>
      <c r="E406" s="21" t="inlineStr">
        <is>
          <t>계약금</t>
        </is>
      </c>
      <c r="F406" s="21" t="inlineStr">
        <is>
          <t>계좌</t>
        </is>
      </c>
      <c r="G406" s="21" t="n"/>
      <c r="H406" s="25">
        <f>IF(COUNTA(A406,B406,D406)=0,"",IF(NOT(ISNUMBER(A406)),"날짜를 확인하세요",IF(A406&gt;TODAY(),"오늘 이후 날짜예요",IF(ISNA(MATCH(B406,현장번호,0)),"현장 번호를 확인하세요",IF(OR(NOT(ISNUMBER(D406)),N(D406)&lt;=0),"금액을 확인하세요","")))))</f>
        <v/>
      </c>
    </row>
    <row r="407">
      <c r="A407" s="20" t="n">
        <v>46132</v>
      </c>
      <c r="B407" s="26" t="n">
        <v>228</v>
      </c>
      <c r="C407" s="27">
        <f>IF(B407="","",IFERROR(INDEX(현장_고객,MATCH(B407,현장번호,0))&amp;" · "&amp;INDEX(현장_주소,MATCH(B407,현장번호,0)),"없는 번호"))</f>
        <v/>
      </c>
      <c r="D407" s="22" t="n">
        <v>4000000</v>
      </c>
      <c r="E407" s="21" t="inlineStr">
        <is>
          <t>잔금</t>
        </is>
      </c>
      <c r="F407" s="21" t="inlineStr">
        <is>
          <t>계좌</t>
        </is>
      </c>
      <c r="G407" s="21" t="n"/>
      <c r="H407" s="25">
        <f>IF(COUNTA(A407,B407,D407)=0,"",IF(NOT(ISNUMBER(A407)),"날짜를 확인하세요",IF(A407&gt;TODAY(),"오늘 이후 날짜예요",IF(ISNA(MATCH(B407,현장번호,0)),"현장 번호를 확인하세요",IF(OR(NOT(ISNUMBER(D407)),N(D407)&lt;=0),"금액을 확인하세요","")))))</f>
        <v/>
      </c>
    </row>
    <row r="408">
      <c r="A408" s="20" t="n">
        <v>46132</v>
      </c>
      <c r="B408" s="26" t="n">
        <v>230</v>
      </c>
      <c r="C408" s="27">
        <f>IF(B408="","",IFERROR(INDEX(현장_고객,MATCH(B408,현장번호,0))&amp;" · "&amp;INDEX(현장_주소,MATCH(B408,현장번호,0)),"없는 번호"))</f>
        <v/>
      </c>
      <c r="D408" s="22" t="n">
        <v>2570000</v>
      </c>
      <c r="E408" s="21" t="inlineStr">
        <is>
          <t>잔금</t>
        </is>
      </c>
      <c r="F408" s="21" t="inlineStr">
        <is>
          <t>카드</t>
        </is>
      </c>
      <c r="G408" s="21" t="n"/>
      <c r="H408" s="25">
        <f>IF(COUNTA(A408,B408,D408)=0,"",IF(NOT(ISNUMBER(A408)),"날짜를 확인하세요",IF(A408&gt;TODAY(),"오늘 이후 날짜예요",IF(ISNA(MATCH(B408,현장번호,0)),"현장 번호를 확인하세요",IF(OR(NOT(ISNUMBER(D408)),N(D408)&lt;=0),"금액을 확인하세요","")))))</f>
        <v/>
      </c>
    </row>
    <row r="409">
      <c r="A409" s="20" t="n">
        <v>46133</v>
      </c>
      <c r="B409" s="26" t="n">
        <v>232</v>
      </c>
      <c r="C409" s="27">
        <f>IF(B409="","",IFERROR(INDEX(현장_고객,MATCH(B409,현장번호,0))&amp;" · "&amp;INDEX(현장_주소,MATCH(B409,현장번호,0)),"없는 번호"))</f>
        <v/>
      </c>
      <c r="D409" s="22" t="n">
        <v>3010000</v>
      </c>
      <c r="E409" s="21" t="inlineStr">
        <is>
          <t>잔금</t>
        </is>
      </c>
      <c r="F409" s="21" t="inlineStr">
        <is>
          <t>카드</t>
        </is>
      </c>
      <c r="G409" s="21" t="n"/>
      <c r="H409" s="25">
        <f>IF(COUNTA(A409,B409,D409)=0,"",IF(NOT(ISNUMBER(A409)),"날짜를 확인하세요",IF(A409&gt;TODAY(),"오늘 이후 날짜예요",IF(ISNA(MATCH(B409,현장번호,0)),"현장 번호를 확인하세요",IF(OR(NOT(ISNUMBER(D409)),N(D409)&lt;=0),"금액을 확인하세요","")))))</f>
        <v/>
      </c>
    </row>
    <row r="410">
      <c r="A410" s="20" t="n">
        <v>46133</v>
      </c>
      <c r="B410" s="26" t="n">
        <v>239</v>
      </c>
      <c r="C410" s="27">
        <f>IF(B410="","",IFERROR(INDEX(현장_고객,MATCH(B410,현장번호,0))&amp;" · "&amp;INDEX(현장_주소,MATCH(B410,현장번호,0)),"없는 번호"))</f>
        <v/>
      </c>
      <c r="D410" s="22" t="n">
        <v>3930000</v>
      </c>
      <c r="E410" s="21" t="inlineStr">
        <is>
          <t>잔금</t>
        </is>
      </c>
      <c r="F410" s="21" t="inlineStr">
        <is>
          <t>계좌</t>
        </is>
      </c>
      <c r="G410" s="21" t="n"/>
      <c r="H410" s="25">
        <f>IF(COUNTA(A410,B410,D410)=0,"",IF(NOT(ISNUMBER(A410)),"날짜를 확인하세요",IF(A410&gt;TODAY(),"오늘 이후 날짜예요",IF(ISNA(MATCH(B410,현장번호,0)),"현장 번호를 확인하세요",IF(OR(NOT(ISNUMBER(D410)),N(D410)&lt;=0),"금액을 확인하세요","")))))</f>
        <v/>
      </c>
    </row>
    <row r="411">
      <c r="A411" s="20" t="n">
        <v>46135</v>
      </c>
      <c r="B411" s="26" t="n">
        <v>235</v>
      </c>
      <c r="C411" s="27">
        <f>IF(B411="","",IFERROR(INDEX(현장_고객,MATCH(B411,현장번호,0))&amp;" · "&amp;INDEX(현장_주소,MATCH(B411,현장번호,0)),"없는 번호"))</f>
        <v/>
      </c>
      <c r="D411" s="22" t="n">
        <v>2060000</v>
      </c>
      <c r="E411" s="21" t="inlineStr">
        <is>
          <t>중도금</t>
        </is>
      </c>
      <c r="F411" s="21" t="inlineStr">
        <is>
          <t>계좌</t>
        </is>
      </c>
      <c r="G411" s="21" t="n"/>
      <c r="H411" s="25">
        <f>IF(COUNTA(A411,B411,D411)=0,"",IF(NOT(ISNUMBER(A411)),"날짜를 확인하세요",IF(A411&gt;TODAY(),"오늘 이후 날짜예요",IF(ISNA(MATCH(B411,현장번호,0)),"현장 번호를 확인하세요",IF(OR(NOT(ISNUMBER(D411)),N(D411)&lt;=0),"금액을 확인하세요","")))))</f>
        <v/>
      </c>
    </row>
    <row r="412">
      <c r="A412" s="20" t="n">
        <v>46135</v>
      </c>
      <c r="B412" s="26" t="n">
        <v>243</v>
      </c>
      <c r="C412" s="27">
        <f>IF(B412="","",IFERROR(INDEX(현장_고객,MATCH(B412,현장번호,0))&amp;" · "&amp;INDEX(현장_주소,MATCH(B412,현장번호,0)),"없는 번호"))</f>
        <v/>
      </c>
      <c r="D412" s="22" t="n">
        <v>1790000</v>
      </c>
      <c r="E412" s="21" t="inlineStr">
        <is>
          <t>계약금</t>
        </is>
      </c>
      <c r="F412" s="21" t="inlineStr">
        <is>
          <t>계좌</t>
        </is>
      </c>
      <c r="G412" s="21" t="n"/>
      <c r="H412" s="25">
        <f>IF(COUNTA(A412,B412,D412)=0,"",IF(NOT(ISNUMBER(A412)),"날짜를 확인하세요",IF(A412&gt;TODAY(),"오늘 이후 날짜예요",IF(ISNA(MATCH(B412,현장번호,0)),"현장 번호를 확인하세요",IF(OR(NOT(ISNUMBER(D412)),N(D412)&lt;=0),"금액을 확인하세요","")))))</f>
        <v/>
      </c>
    </row>
    <row r="413">
      <c r="A413" s="20" t="n">
        <v>46136</v>
      </c>
      <c r="B413" s="26" t="n">
        <v>221</v>
      </c>
      <c r="C413" s="27">
        <f>IF(B413="","",IFERROR(INDEX(현장_고객,MATCH(B413,현장번호,0))&amp;" · "&amp;INDEX(현장_주소,MATCH(B413,현장번호,0)),"없는 번호"))</f>
        <v/>
      </c>
      <c r="D413" s="22" t="n">
        <v>10660000</v>
      </c>
      <c r="E413" s="21" t="inlineStr">
        <is>
          <t>잔금</t>
        </is>
      </c>
      <c r="F413" s="21" t="inlineStr">
        <is>
          <t>계좌</t>
        </is>
      </c>
      <c r="G413" s="21" t="n"/>
      <c r="H413" s="25">
        <f>IF(COUNTA(A413,B413,D413)=0,"",IF(NOT(ISNUMBER(A413)),"날짜를 확인하세요",IF(A413&gt;TODAY(),"오늘 이후 날짜예요",IF(ISNA(MATCH(B413,현장번호,0)),"현장 번호를 확인하세요",IF(OR(NOT(ISNUMBER(D413)),N(D413)&lt;=0),"금액을 확인하세요","")))))</f>
        <v/>
      </c>
    </row>
    <row r="414">
      <c r="A414" s="20" t="n">
        <v>46136</v>
      </c>
      <c r="B414" s="26" t="n">
        <v>246</v>
      </c>
      <c r="C414" s="27">
        <f>IF(B414="","",IFERROR(INDEX(현장_고객,MATCH(B414,현장번호,0))&amp;" · "&amp;INDEX(현장_주소,MATCH(B414,현장번호,0)),"없는 번호"))</f>
        <v/>
      </c>
      <c r="D414" s="22" t="n">
        <v>690000</v>
      </c>
      <c r="E414" s="21" t="inlineStr">
        <is>
          <t>계약금</t>
        </is>
      </c>
      <c r="F414" s="21" t="inlineStr">
        <is>
          <t>계좌</t>
        </is>
      </c>
      <c r="G414" s="21" t="n"/>
      <c r="H414" s="25">
        <f>IF(COUNTA(A414,B414,D414)=0,"",IF(NOT(ISNUMBER(A414)),"날짜를 확인하세요",IF(A414&gt;TODAY(),"오늘 이후 날짜예요",IF(ISNA(MATCH(B414,현장번호,0)),"현장 번호를 확인하세요",IF(OR(NOT(ISNUMBER(D414)),N(D414)&lt;=0),"금액을 확인하세요","")))))</f>
        <v/>
      </c>
    </row>
    <row r="415">
      <c r="A415" s="20" t="n">
        <v>46137</v>
      </c>
      <c r="B415" s="26" t="n">
        <v>233</v>
      </c>
      <c r="C415" s="27">
        <f>IF(B415="","",IFERROR(INDEX(현장_고객,MATCH(B415,현장번호,0))&amp;" · "&amp;INDEX(현장_주소,MATCH(B415,현장번호,0)),"없는 번호"))</f>
        <v/>
      </c>
      <c r="D415" s="22" t="n">
        <v>2120000</v>
      </c>
      <c r="E415" s="21" t="inlineStr">
        <is>
          <t>잔금</t>
        </is>
      </c>
      <c r="F415" s="21" t="inlineStr">
        <is>
          <t>계좌</t>
        </is>
      </c>
      <c r="G415" s="21" t="n"/>
      <c r="H415" s="25">
        <f>IF(COUNTA(A415,B415,D415)=0,"",IF(NOT(ISNUMBER(A415)),"날짜를 확인하세요",IF(A415&gt;TODAY(),"오늘 이후 날짜예요",IF(ISNA(MATCH(B415,현장번호,0)),"현장 번호를 확인하세요",IF(OR(NOT(ISNUMBER(D415)),N(D415)&lt;=0),"금액을 확인하세요","")))))</f>
        <v/>
      </c>
    </row>
    <row r="416">
      <c r="A416" s="20" t="n">
        <v>46137</v>
      </c>
      <c r="B416" s="26" t="n">
        <v>247</v>
      </c>
      <c r="C416" s="27">
        <f>IF(B416="","",IFERROR(INDEX(현장_고객,MATCH(B416,현장번호,0))&amp;" · "&amp;INDEX(현장_주소,MATCH(B416,현장번호,0)),"없는 번호"))</f>
        <v/>
      </c>
      <c r="D416" s="22" t="n">
        <v>4170000</v>
      </c>
      <c r="E416" s="21" t="inlineStr">
        <is>
          <t>중도금</t>
        </is>
      </c>
      <c r="F416" s="21" t="inlineStr">
        <is>
          <t>계좌</t>
        </is>
      </c>
      <c r="G416" s="21" t="n"/>
      <c r="H416" s="25">
        <f>IF(COUNTA(A416,B416,D416)=0,"",IF(NOT(ISNUMBER(A416)),"날짜를 확인하세요",IF(A416&gt;TODAY(),"오늘 이후 날짜예요",IF(ISNA(MATCH(B416,현장번호,0)),"현장 번호를 확인하세요",IF(OR(NOT(ISNUMBER(D416)),N(D416)&lt;=0),"금액을 확인하세요","")))))</f>
        <v/>
      </c>
    </row>
    <row r="417">
      <c r="A417" s="20" t="n">
        <v>46138</v>
      </c>
      <c r="B417" s="26" t="n">
        <v>251</v>
      </c>
      <c r="C417" s="27">
        <f>IF(B417="","",IFERROR(INDEX(현장_고객,MATCH(B417,현장번호,0))&amp;" · "&amp;INDEX(현장_주소,MATCH(B417,현장번호,0)),"없는 번호"))</f>
        <v/>
      </c>
      <c r="D417" s="22" t="n">
        <v>2600000</v>
      </c>
      <c r="E417" s="21" t="inlineStr">
        <is>
          <t>중도금</t>
        </is>
      </c>
      <c r="F417" s="21" t="inlineStr">
        <is>
          <t>계좌</t>
        </is>
      </c>
      <c r="G417" s="21" t="n"/>
      <c r="H417" s="25">
        <f>IF(COUNTA(A417,B417,D417)=0,"",IF(NOT(ISNUMBER(A417)),"날짜를 확인하세요",IF(A417&gt;TODAY(),"오늘 이후 날짜예요",IF(ISNA(MATCH(B417,현장번호,0)),"현장 번호를 확인하세요",IF(OR(NOT(ISNUMBER(D417)),N(D417)&lt;=0),"금액을 확인하세요","")))))</f>
        <v/>
      </c>
    </row>
    <row r="418">
      <c r="A418" s="20" t="n">
        <v>46139</v>
      </c>
      <c r="B418" s="26" t="n">
        <v>241</v>
      </c>
      <c r="C418" s="27">
        <f>IF(B418="","",IFERROR(INDEX(현장_고객,MATCH(B418,현장번호,0))&amp;" · "&amp;INDEX(현장_주소,MATCH(B418,현장번호,0)),"없는 번호"))</f>
        <v/>
      </c>
      <c r="D418" s="22" t="n">
        <v>6750000</v>
      </c>
      <c r="E418" s="21" t="inlineStr">
        <is>
          <t>잔금</t>
        </is>
      </c>
      <c r="F418" s="21" t="inlineStr">
        <is>
          <t>계좌</t>
        </is>
      </c>
      <c r="G418" s="21" t="n"/>
      <c r="H418" s="25">
        <f>IF(COUNTA(A418,B418,D418)=0,"",IF(NOT(ISNUMBER(A418)),"날짜를 확인하세요",IF(A418&gt;TODAY(),"오늘 이후 날짜예요",IF(ISNA(MATCH(B418,현장번호,0)),"현장 번호를 확인하세요",IF(OR(NOT(ISNUMBER(D418)),N(D418)&lt;=0),"금액을 확인하세요","")))))</f>
        <v/>
      </c>
    </row>
    <row r="419">
      <c r="A419" s="20" t="n">
        <v>46139</v>
      </c>
      <c r="B419" s="26" t="n">
        <v>244</v>
      </c>
      <c r="C419" s="27">
        <f>IF(B419="","",IFERROR(INDEX(현장_고객,MATCH(B419,현장번호,0))&amp;" · "&amp;INDEX(현장_주소,MATCH(B419,현장번호,0)),"없는 번호"))</f>
        <v/>
      </c>
      <c r="D419" s="22" t="n">
        <v>70000</v>
      </c>
      <c r="E419" s="21" t="inlineStr">
        <is>
          <t>계약금</t>
        </is>
      </c>
      <c r="F419" s="21" t="inlineStr">
        <is>
          <t>계좌</t>
        </is>
      </c>
      <c r="G419" s="21" t="n"/>
      <c r="H419" s="25">
        <f>IF(COUNTA(A419,B419,D419)=0,"",IF(NOT(ISNUMBER(A419)),"날짜를 확인하세요",IF(A419&gt;TODAY(),"오늘 이후 날짜예요",IF(ISNA(MATCH(B419,현장번호,0)),"현장 번호를 확인하세요",IF(OR(NOT(ISNUMBER(D419)),N(D419)&lt;=0),"금액을 확인하세요","")))))</f>
        <v/>
      </c>
    </row>
    <row r="420">
      <c r="A420" s="20" t="n">
        <v>46139</v>
      </c>
      <c r="B420" s="26" t="n">
        <v>256</v>
      </c>
      <c r="C420" s="27">
        <f>IF(B420="","",IFERROR(INDEX(현장_고객,MATCH(B420,현장번호,0))&amp;" · "&amp;INDEX(현장_주소,MATCH(B420,현장번호,0)),"없는 번호"))</f>
        <v/>
      </c>
      <c r="D420" s="22" t="n">
        <v>2050000</v>
      </c>
      <c r="E420" s="21" t="inlineStr">
        <is>
          <t>계약금</t>
        </is>
      </c>
      <c r="F420" s="21" t="inlineStr">
        <is>
          <t>계좌</t>
        </is>
      </c>
      <c r="G420" s="21" t="n"/>
      <c r="H420" s="25">
        <f>IF(COUNTA(A420,B420,D420)=0,"",IF(NOT(ISNUMBER(A420)),"날짜를 확인하세요",IF(A420&gt;TODAY(),"오늘 이후 날짜예요",IF(ISNA(MATCH(B420,현장번호,0)),"현장 번호를 확인하세요",IF(OR(NOT(ISNUMBER(D420)),N(D420)&lt;=0),"금액을 확인하세요","")))))</f>
        <v/>
      </c>
    </row>
    <row r="421">
      <c r="A421" s="20" t="n">
        <v>46140</v>
      </c>
      <c r="B421" s="26" t="n">
        <v>242</v>
      </c>
      <c r="C421" s="27">
        <f>IF(B421="","",IFERROR(INDEX(현장_고객,MATCH(B421,현장번호,0))&amp;" · "&amp;INDEX(현장_주소,MATCH(B421,현장번호,0)),"없는 번호"))</f>
        <v/>
      </c>
      <c r="D421" s="22" t="n">
        <v>650000</v>
      </c>
      <c r="E421" s="21" t="inlineStr">
        <is>
          <t>계약금</t>
        </is>
      </c>
      <c r="F421" s="21" t="inlineStr">
        <is>
          <t>계좌</t>
        </is>
      </c>
      <c r="G421" s="21" t="n"/>
      <c r="H421" s="25">
        <f>IF(COUNTA(A421,B421,D421)=0,"",IF(NOT(ISNUMBER(A421)),"날짜를 확인하세요",IF(A421&gt;TODAY(),"오늘 이후 날짜예요",IF(ISNA(MATCH(B421,현장번호,0)),"현장 번호를 확인하세요",IF(OR(NOT(ISNUMBER(D421)),N(D421)&lt;=0),"금액을 확인하세요","")))))</f>
        <v/>
      </c>
    </row>
    <row r="422">
      <c r="A422" s="20" t="n">
        <v>46141</v>
      </c>
      <c r="B422" s="26" t="n">
        <v>235</v>
      </c>
      <c r="C422" s="27">
        <f>IF(B422="","",IFERROR(INDEX(현장_고객,MATCH(B422,현장번호,0))&amp;" · "&amp;INDEX(현장_주소,MATCH(B422,현장번호,0)),"없는 번호"))</f>
        <v/>
      </c>
      <c r="D422" s="22" t="n">
        <v>2060000</v>
      </c>
      <c r="E422" s="21" t="inlineStr">
        <is>
          <t>잔금</t>
        </is>
      </c>
      <c r="F422" s="21" t="inlineStr">
        <is>
          <t>계좌</t>
        </is>
      </c>
      <c r="G422" s="21" t="n"/>
      <c r="H422" s="25">
        <f>IF(COUNTA(A422,B422,D422)=0,"",IF(NOT(ISNUMBER(A422)),"날짜를 확인하세요",IF(A422&gt;TODAY(),"오늘 이후 날짜예요",IF(ISNA(MATCH(B422,현장번호,0)),"현장 번호를 확인하세요",IF(OR(NOT(ISNUMBER(D422)),N(D422)&lt;=0),"금액을 확인하세요","")))))</f>
        <v/>
      </c>
    </row>
    <row r="423">
      <c r="A423" s="20" t="n">
        <v>46141</v>
      </c>
      <c r="B423" s="26" t="n">
        <v>247</v>
      </c>
      <c r="C423" s="27">
        <f>IF(B423="","",IFERROR(INDEX(현장_고객,MATCH(B423,현장번호,0))&amp;" · "&amp;INDEX(현장_주소,MATCH(B423,현장번호,0)),"없는 번호"))</f>
        <v/>
      </c>
      <c r="D423" s="22" t="n">
        <v>360000</v>
      </c>
      <c r="E423" s="21" t="inlineStr">
        <is>
          <t>추가 공사</t>
        </is>
      </c>
      <c r="F423" s="21" t="inlineStr">
        <is>
          <t>현금</t>
        </is>
      </c>
      <c r="G423" s="21" t="inlineStr">
        <is>
          <t>실리콘 전체</t>
        </is>
      </c>
      <c r="H423" s="25">
        <f>IF(COUNTA(A423,B423,D423)=0,"",IF(NOT(ISNUMBER(A423)),"날짜를 확인하세요",IF(A423&gt;TODAY(),"오늘 이후 날짜예요",IF(ISNA(MATCH(B423,현장번호,0)),"현장 번호를 확인하세요",IF(OR(NOT(ISNUMBER(D423)),N(D423)&lt;=0),"금액을 확인하세요","")))))</f>
        <v/>
      </c>
    </row>
    <row r="424">
      <c r="A424" s="20" t="n">
        <v>46142</v>
      </c>
      <c r="B424" s="26" t="n">
        <v>245</v>
      </c>
      <c r="C424" s="27">
        <f>IF(B424="","",IFERROR(INDEX(현장_고객,MATCH(B424,현장번호,0))&amp;" · "&amp;INDEX(현장_주소,MATCH(B424,현장번호,0)),"없는 번호"))</f>
        <v/>
      </c>
      <c r="D424" s="22" t="n">
        <v>2130000</v>
      </c>
      <c r="E424" s="21" t="inlineStr">
        <is>
          <t>계약금</t>
        </is>
      </c>
      <c r="F424" s="21" t="inlineStr">
        <is>
          <t>계좌</t>
        </is>
      </c>
      <c r="G424" s="21" t="n"/>
      <c r="H424" s="25">
        <f>IF(COUNTA(A424,B424,D424)=0,"",IF(NOT(ISNUMBER(A424)),"날짜를 확인하세요",IF(A424&gt;TODAY(),"오늘 이후 날짜예요",IF(ISNA(MATCH(B424,현장번호,0)),"현장 번호를 확인하세요",IF(OR(NOT(ISNUMBER(D424)),N(D424)&lt;=0),"금액을 확인하세요","")))))</f>
        <v/>
      </c>
    </row>
    <row r="425">
      <c r="A425" s="20" t="n">
        <v>46143</v>
      </c>
      <c r="B425" s="26" t="n">
        <v>253</v>
      </c>
      <c r="C425" s="27">
        <f>IF(B425="","",IFERROR(INDEX(현장_고객,MATCH(B425,현장번호,0))&amp;" · "&amp;INDEX(현장_주소,MATCH(B425,현장번호,0)),"없는 번호"))</f>
        <v/>
      </c>
      <c r="D425" s="22" t="n">
        <v>220000</v>
      </c>
      <c r="E425" s="21" t="inlineStr">
        <is>
          <t>계약금</t>
        </is>
      </c>
      <c r="F425" s="21" t="inlineStr">
        <is>
          <t>계좌</t>
        </is>
      </c>
      <c r="G425" s="21" t="n"/>
      <c r="H425" s="25">
        <f>IF(COUNTA(A425,B425,D425)=0,"",IF(NOT(ISNUMBER(A425)),"날짜를 확인하세요",IF(A425&gt;TODAY(),"오늘 이후 날짜예요",IF(ISNA(MATCH(B425,현장번호,0)),"현장 번호를 확인하세요",IF(OR(NOT(ISNUMBER(D425)),N(D425)&lt;=0),"금액을 확인하세요","")))))</f>
        <v/>
      </c>
    </row>
    <row r="426">
      <c r="A426" s="20" t="n">
        <v>46144</v>
      </c>
      <c r="B426" s="26" t="n">
        <v>251</v>
      </c>
      <c r="C426" s="27">
        <f>IF(B426="","",IFERROR(INDEX(현장_고객,MATCH(B426,현장번호,0))&amp;" · "&amp;INDEX(현장_주소,MATCH(B426,현장번호,0)),"없는 번호"))</f>
        <v/>
      </c>
      <c r="D426" s="22" t="n">
        <v>2600000</v>
      </c>
      <c r="E426" s="21" t="inlineStr">
        <is>
          <t>잔금</t>
        </is>
      </c>
      <c r="F426" s="21" t="inlineStr">
        <is>
          <t>카드</t>
        </is>
      </c>
      <c r="G426" s="21" t="n"/>
      <c r="H426" s="25">
        <f>IF(COUNTA(A426,B426,D426)=0,"",IF(NOT(ISNUMBER(A426)),"날짜를 확인하세요",IF(A426&gt;TODAY(),"오늘 이후 날짜예요",IF(ISNA(MATCH(B426,현장번호,0)),"현장 번호를 확인하세요",IF(OR(NOT(ISNUMBER(D426)),N(D426)&lt;=0),"금액을 확인하세요","")))))</f>
        <v/>
      </c>
    </row>
    <row r="427">
      <c r="A427" s="20" t="n">
        <v>46145</v>
      </c>
      <c r="B427" s="26" t="n">
        <v>243</v>
      </c>
      <c r="C427" s="27">
        <f>IF(B427="","",IFERROR(INDEX(현장_고객,MATCH(B427,현장번호,0))&amp;" · "&amp;INDEX(현장_주소,MATCH(B427,현장번호,0)),"없는 번호"))</f>
        <v/>
      </c>
      <c r="D427" s="22" t="n">
        <v>2090000</v>
      </c>
      <c r="E427" s="21" t="inlineStr">
        <is>
          <t>중도금</t>
        </is>
      </c>
      <c r="F427" s="21" t="inlineStr">
        <is>
          <t>계좌</t>
        </is>
      </c>
      <c r="G427" s="21" t="n"/>
      <c r="H427" s="25">
        <f>IF(COUNTA(A427,B427,D427)=0,"",IF(NOT(ISNUMBER(A427)),"날짜를 확인하세요",IF(A427&gt;TODAY(),"오늘 이후 날짜예요",IF(ISNA(MATCH(B427,현장번호,0)),"현장 번호를 확인하세요",IF(OR(NOT(ISNUMBER(D427)),N(D427)&lt;=0),"금액을 확인하세요","")))))</f>
        <v/>
      </c>
    </row>
    <row r="428">
      <c r="A428" s="20" t="n">
        <v>46145</v>
      </c>
      <c r="B428" s="26" t="n">
        <v>247</v>
      </c>
      <c r="C428" s="27">
        <f>IF(B428="","",IFERROR(INDEX(현장_고객,MATCH(B428,현장번호,0))&amp;" · "&amp;INDEX(현장_주소,MATCH(B428,현장번호,0)),"없는 번호"))</f>
        <v/>
      </c>
      <c r="D428" s="22" t="n">
        <v>4170000</v>
      </c>
      <c r="E428" s="21" t="inlineStr">
        <is>
          <t>잔금</t>
        </is>
      </c>
      <c r="F428" s="21" t="inlineStr">
        <is>
          <t>카드</t>
        </is>
      </c>
      <c r="G428" s="21" t="n"/>
      <c r="H428" s="25">
        <f>IF(COUNTA(A428,B428,D428)=0,"",IF(NOT(ISNUMBER(A428)),"날짜를 확인하세요",IF(A428&gt;TODAY(),"오늘 이후 날짜예요",IF(ISNA(MATCH(B428,현장번호,0)),"현장 번호를 확인하세요",IF(OR(NOT(ISNUMBER(D428)),N(D428)&lt;=0),"금액을 확인하세요","")))))</f>
        <v/>
      </c>
    </row>
    <row r="429">
      <c r="A429" s="20" t="n">
        <v>46145</v>
      </c>
      <c r="B429" s="26" t="n">
        <v>248</v>
      </c>
      <c r="C429" s="27">
        <f>IF(B429="","",IFERROR(INDEX(현장_고객,MATCH(B429,현장번호,0))&amp;" · "&amp;INDEX(현장_주소,MATCH(B429,현장번호,0)),"없는 번호"))</f>
        <v/>
      </c>
      <c r="D429" s="22" t="n">
        <v>5050000</v>
      </c>
      <c r="E429" s="21" t="inlineStr">
        <is>
          <t>잔금</t>
        </is>
      </c>
      <c r="F429" s="21" t="inlineStr">
        <is>
          <t>계좌</t>
        </is>
      </c>
      <c r="G429" s="21" t="n"/>
      <c r="H429" s="25">
        <f>IF(COUNTA(A429,B429,D429)=0,"",IF(NOT(ISNUMBER(A429)),"날짜를 확인하세요",IF(A429&gt;TODAY(),"오늘 이후 날짜예요",IF(ISNA(MATCH(B429,현장번호,0)),"현장 번호를 확인하세요",IF(OR(NOT(ISNUMBER(D429)),N(D429)&lt;=0),"금액을 확인하세요","")))))</f>
        <v/>
      </c>
    </row>
    <row r="430">
      <c r="A430" s="20" t="n">
        <v>46146</v>
      </c>
      <c r="B430" s="26" t="n">
        <v>238</v>
      </c>
      <c r="C430" s="27">
        <f>IF(B430="","",IFERROR(INDEX(현장_고객,MATCH(B430,현장번호,0))&amp;" · "&amp;INDEX(현장_주소,MATCH(B430,현장번호,0)),"없는 번호"))</f>
        <v/>
      </c>
      <c r="D430" s="22" t="n">
        <v>5760000</v>
      </c>
      <c r="E430" s="21" t="inlineStr">
        <is>
          <t>잔금</t>
        </is>
      </c>
      <c r="F430" s="21" t="inlineStr">
        <is>
          <t>카드</t>
        </is>
      </c>
      <c r="G430" s="21" t="n"/>
      <c r="H430" s="25">
        <f>IF(COUNTA(A430,B430,D430)=0,"",IF(NOT(ISNUMBER(A430)),"날짜를 확인하세요",IF(A430&gt;TODAY(),"오늘 이후 날짜예요",IF(ISNA(MATCH(B430,현장번호,0)),"현장 번호를 확인하세요",IF(OR(NOT(ISNUMBER(D430)),N(D430)&lt;=0),"금액을 확인하세요","")))))</f>
        <v/>
      </c>
    </row>
    <row r="431">
      <c r="A431" s="20" t="n">
        <v>46146</v>
      </c>
      <c r="B431" s="26" t="n">
        <v>242</v>
      </c>
      <c r="C431" s="27">
        <f>IF(B431="","",IFERROR(INDEX(현장_고객,MATCH(B431,현장번호,0))&amp;" · "&amp;INDEX(현장_주소,MATCH(B431,현장번호,0)),"없는 번호"))</f>
        <v/>
      </c>
      <c r="D431" s="22" t="n">
        <v>2920000</v>
      </c>
      <c r="E431" s="21" t="inlineStr">
        <is>
          <t>중도금</t>
        </is>
      </c>
      <c r="F431" s="21" t="inlineStr">
        <is>
          <t>계좌</t>
        </is>
      </c>
      <c r="G431" s="21" t="n"/>
      <c r="H431" s="25">
        <f>IF(COUNTA(A431,B431,D431)=0,"",IF(NOT(ISNUMBER(A431)),"날짜를 확인하세요",IF(A431&gt;TODAY(),"오늘 이후 날짜예요",IF(ISNA(MATCH(B431,현장번호,0)),"현장 번호를 확인하세요",IF(OR(NOT(ISNUMBER(D431)),N(D431)&lt;=0),"금액을 확인하세요","")))))</f>
        <v/>
      </c>
    </row>
    <row r="432">
      <c r="A432" s="20" t="n">
        <v>46148</v>
      </c>
      <c r="B432" s="26" t="n">
        <v>246</v>
      </c>
      <c r="C432" s="27">
        <f>IF(B432="","",IFERROR(INDEX(현장_고객,MATCH(B432,현장번호,0))&amp;" · "&amp;INDEX(현장_주소,MATCH(B432,현장번호,0)),"없는 번호"))</f>
        <v/>
      </c>
      <c r="D432" s="22" t="n">
        <v>3090000</v>
      </c>
      <c r="E432" s="21" t="inlineStr">
        <is>
          <t>중도금</t>
        </is>
      </c>
      <c r="F432" s="21" t="inlineStr">
        <is>
          <t>계좌</t>
        </is>
      </c>
      <c r="G432" s="21" t="n"/>
      <c r="H432" s="25">
        <f>IF(COUNTA(A432,B432,D432)=0,"",IF(NOT(ISNUMBER(A432)),"날짜를 확인하세요",IF(A432&gt;TODAY(),"오늘 이후 날짜예요",IF(ISNA(MATCH(B432,현장번호,0)),"현장 번호를 확인하세요",IF(OR(NOT(ISNUMBER(D432)),N(D432)&lt;=0),"금액을 확인하세요","")))))</f>
        <v/>
      </c>
    </row>
    <row r="433">
      <c r="A433" s="20" t="n">
        <v>46148</v>
      </c>
      <c r="B433" s="26" t="n">
        <v>254</v>
      </c>
      <c r="C433" s="27">
        <f>IF(B433="","",IFERROR(INDEX(현장_고객,MATCH(B433,현장번호,0))&amp;" · "&amp;INDEX(현장_주소,MATCH(B433,현장번호,0)),"없는 번호"))</f>
        <v/>
      </c>
      <c r="D433" s="22" t="n">
        <v>460000</v>
      </c>
      <c r="E433" s="21" t="inlineStr">
        <is>
          <t>계약금</t>
        </is>
      </c>
      <c r="F433" s="21" t="inlineStr">
        <is>
          <t>계좌</t>
        </is>
      </c>
      <c r="G433" s="21" t="n"/>
      <c r="H433" s="25">
        <f>IF(COUNTA(A433,B433,D433)=0,"",IF(NOT(ISNUMBER(A433)),"날짜를 확인하세요",IF(A433&gt;TODAY(),"오늘 이후 날짜예요",IF(ISNA(MATCH(B433,현장번호,0)),"현장 번호를 확인하세요",IF(OR(NOT(ISNUMBER(D433)),N(D433)&lt;=0),"금액을 확인하세요","")))))</f>
        <v/>
      </c>
    </row>
    <row r="434">
      <c r="A434" s="20" t="n">
        <v>46150</v>
      </c>
      <c r="B434" s="26" t="n">
        <v>245</v>
      </c>
      <c r="C434" s="27">
        <f>IF(B434="","",IFERROR(INDEX(현장_고객,MATCH(B434,현장번호,0))&amp;" · "&amp;INDEX(현장_주소,MATCH(B434,현장번호,0)),"없는 번호"))</f>
        <v/>
      </c>
      <c r="D434" s="22" t="n">
        <v>2490000</v>
      </c>
      <c r="E434" s="21" t="inlineStr">
        <is>
          <t>중도금</t>
        </is>
      </c>
      <c r="F434" s="21" t="inlineStr">
        <is>
          <t>계좌</t>
        </is>
      </c>
      <c r="G434" s="21" t="n"/>
      <c r="H434" s="25">
        <f>IF(COUNTA(A434,B434,D434)=0,"",IF(NOT(ISNUMBER(A434)),"날짜를 확인하세요",IF(A434&gt;TODAY(),"오늘 이후 날짜예요",IF(ISNA(MATCH(B434,현장번호,0)),"현장 번호를 확인하세요",IF(OR(NOT(ISNUMBER(D434)),N(D434)&lt;=0),"금액을 확인하세요","")))))</f>
        <v/>
      </c>
    </row>
    <row r="435">
      <c r="A435" s="20" t="n">
        <v>46151</v>
      </c>
      <c r="B435" s="26" t="n">
        <v>244</v>
      </c>
      <c r="C435" s="27">
        <f>IF(B435="","",IFERROR(INDEX(현장_고객,MATCH(B435,현장번호,0))&amp;" · "&amp;INDEX(현장_주소,MATCH(B435,현장번호,0)),"없는 번호"))</f>
        <v/>
      </c>
      <c r="D435" s="22" t="n">
        <v>670000</v>
      </c>
      <c r="E435" s="21" t="inlineStr">
        <is>
          <t>잔금</t>
        </is>
      </c>
      <c r="F435" s="21" t="inlineStr">
        <is>
          <t>카드</t>
        </is>
      </c>
      <c r="G435" s="21" t="n"/>
      <c r="H435" s="25">
        <f>IF(COUNTA(A435,B435,D435)=0,"",IF(NOT(ISNUMBER(A435)),"날짜를 확인하세요",IF(A435&gt;TODAY(),"오늘 이후 날짜예요",IF(ISNA(MATCH(B435,현장번호,0)),"현장 번호를 확인하세요",IF(OR(NOT(ISNUMBER(D435)),N(D435)&lt;=0),"금액을 확인하세요","")))))</f>
        <v/>
      </c>
    </row>
    <row r="436">
      <c r="A436" s="20" t="n">
        <v>46152</v>
      </c>
      <c r="B436" s="26" t="n">
        <v>243</v>
      </c>
      <c r="C436" s="27">
        <f>IF(B436="","",IFERROR(INDEX(현장_고객,MATCH(B436,현장번호,0))&amp;" · "&amp;INDEX(현장_주소,MATCH(B436,현장번호,0)),"없는 번호"))</f>
        <v/>
      </c>
      <c r="D436" s="22" t="n">
        <v>2090000</v>
      </c>
      <c r="E436" s="21" t="inlineStr">
        <is>
          <t>잔금</t>
        </is>
      </c>
      <c r="F436" s="21" t="inlineStr">
        <is>
          <t>카드</t>
        </is>
      </c>
      <c r="G436" s="21" t="n"/>
      <c r="H436" s="25">
        <f>IF(COUNTA(A436,B436,D436)=0,"",IF(NOT(ISNUMBER(A436)),"날짜를 확인하세요",IF(A436&gt;TODAY(),"오늘 이후 날짜예요",IF(ISNA(MATCH(B436,현장번호,0)),"현장 번호를 확인하세요",IF(OR(NOT(ISNUMBER(D436)),N(D436)&lt;=0),"금액을 확인하세요","")))))</f>
        <v/>
      </c>
    </row>
    <row r="437">
      <c r="A437" s="20" t="n">
        <v>46153</v>
      </c>
      <c r="B437" s="26" t="n">
        <v>246</v>
      </c>
      <c r="C437" s="27">
        <f>IF(B437="","",IFERROR(INDEX(현장_고객,MATCH(B437,현장번호,0))&amp;" · "&amp;INDEX(현장_주소,MATCH(B437,현장번호,0)),"없는 번호"))</f>
        <v/>
      </c>
      <c r="D437" s="22" t="n">
        <v>3090000</v>
      </c>
      <c r="E437" s="21" t="inlineStr">
        <is>
          <t>잔금</t>
        </is>
      </c>
      <c r="F437" s="21" t="inlineStr">
        <is>
          <t>계좌</t>
        </is>
      </c>
      <c r="G437" s="21" t="n"/>
      <c r="H437" s="25">
        <f>IF(COUNTA(A437,B437,D437)=0,"",IF(NOT(ISNUMBER(A437)),"날짜를 확인하세요",IF(A437&gt;TODAY(),"오늘 이후 날짜예요",IF(ISNA(MATCH(B437,현장번호,0)),"현장 번호를 확인하세요",IF(OR(NOT(ISNUMBER(D437)),N(D437)&lt;=0),"금액을 확인하세요","")))))</f>
        <v/>
      </c>
    </row>
    <row r="438">
      <c r="A438" s="20" t="n">
        <v>46153</v>
      </c>
      <c r="B438" s="26" t="n">
        <v>258</v>
      </c>
      <c r="C438" s="27">
        <f>IF(B438="","",IFERROR(INDEX(현장_고객,MATCH(B438,현장번호,0))&amp;" · "&amp;INDEX(현장_주소,MATCH(B438,현장번호,0)),"없는 번호"))</f>
        <v/>
      </c>
      <c r="D438" s="22" t="n">
        <v>1360000</v>
      </c>
      <c r="E438" s="21" t="inlineStr">
        <is>
          <t>계약금</t>
        </is>
      </c>
      <c r="F438" s="21" t="inlineStr">
        <is>
          <t>계좌</t>
        </is>
      </c>
      <c r="G438" s="21" t="n"/>
      <c r="H438" s="25">
        <f>IF(COUNTA(A438,B438,D438)=0,"",IF(NOT(ISNUMBER(A438)),"날짜를 확인하세요",IF(A438&gt;TODAY(),"오늘 이후 날짜예요",IF(ISNA(MATCH(B438,현장번호,0)),"현장 번호를 확인하세요",IF(OR(NOT(ISNUMBER(D438)),N(D438)&lt;=0),"금액을 확인하세요","")))))</f>
        <v/>
      </c>
    </row>
    <row r="439">
      <c r="A439" s="20" t="n">
        <v>46154</v>
      </c>
      <c r="B439" s="26" t="n">
        <v>245</v>
      </c>
      <c r="C439" s="27">
        <f>IF(B439="","",IFERROR(INDEX(현장_고객,MATCH(B439,현장번호,0))&amp;" · "&amp;INDEX(현장_주소,MATCH(B439,현장번호,0)),"없는 번호"))</f>
        <v/>
      </c>
      <c r="D439" s="22" t="n">
        <v>2490000</v>
      </c>
      <c r="E439" s="21" t="inlineStr">
        <is>
          <t>잔금</t>
        </is>
      </c>
      <c r="F439" s="21" t="inlineStr">
        <is>
          <t>카드</t>
        </is>
      </c>
      <c r="G439" s="21" t="n"/>
      <c r="H439" s="25">
        <f>IF(COUNTA(A439,B439,D439)=0,"",IF(NOT(ISNUMBER(A439)),"날짜를 확인하세요",IF(A439&gt;TODAY(),"오늘 이후 날짜예요",IF(ISNA(MATCH(B439,현장번호,0)),"현장 번호를 확인하세요",IF(OR(NOT(ISNUMBER(D439)),N(D439)&lt;=0),"금액을 확인하세요","")))))</f>
        <v/>
      </c>
    </row>
    <row r="440">
      <c r="A440" s="20" t="n">
        <v>46155</v>
      </c>
      <c r="B440" s="26" t="n">
        <v>242</v>
      </c>
      <c r="C440" s="27">
        <f>IF(B440="","",IFERROR(INDEX(현장_고객,MATCH(B440,현장번호,0))&amp;" · "&amp;INDEX(현장_주소,MATCH(B440,현장번호,0)),"없는 번호"))</f>
        <v/>
      </c>
      <c r="D440" s="22" t="n">
        <v>2920000</v>
      </c>
      <c r="E440" s="21" t="inlineStr">
        <is>
          <t>잔금</t>
        </is>
      </c>
      <c r="F440" s="21" t="inlineStr">
        <is>
          <t>계좌</t>
        </is>
      </c>
      <c r="G440" s="21" t="n"/>
      <c r="H440" s="25">
        <f>IF(COUNTA(A440,B440,D440)=0,"",IF(NOT(ISNUMBER(A440)),"날짜를 확인하세요",IF(A440&gt;TODAY(),"오늘 이후 날짜예요",IF(ISNA(MATCH(B440,현장번호,0)),"현장 번호를 확인하세요",IF(OR(NOT(ISNUMBER(D440)),N(D440)&lt;=0),"금액을 확인하세요","")))))</f>
        <v/>
      </c>
    </row>
    <row r="441">
      <c r="A441" s="20" t="n">
        <v>46155</v>
      </c>
      <c r="B441" s="26" t="n">
        <v>259</v>
      </c>
      <c r="C441" s="27">
        <f>IF(B441="","",IFERROR(INDEX(현장_고객,MATCH(B441,현장번호,0))&amp;" · "&amp;INDEX(현장_주소,MATCH(B441,현장번호,0)),"없는 번호"))</f>
        <v/>
      </c>
      <c r="D441" s="22" t="n">
        <v>1550000</v>
      </c>
      <c r="E441" s="21" t="inlineStr">
        <is>
          <t>계약금</t>
        </is>
      </c>
      <c r="F441" s="21" t="inlineStr">
        <is>
          <t>계좌</t>
        </is>
      </c>
      <c r="G441" s="21" t="n"/>
      <c r="H441" s="25">
        <f>IF(COUNTA(A441,B441,D441)=0,"",IF(NOT(ISNUMBER(A441)),"날짜를 확인하세요",IF(A441&gt;TODAY(),"오늘 이후 날짜예요",IF(ISNA(MATCH(B441,현장번호,0)),"현장 번호를 확인하세요",IF(OR(NOT(ISNUMBER(D441)),N(D441)&lt;=0),"금액을 확인하세요","")))))</f>
        <v/>
      </c>
    </row>
    <row r="442">
      <c r="A442" s="20" t="n">
        <v>46156</v>
      </c>
      <c r="B442" s="26" t="n">
        <v>253</v>
      </c>
      <c r="C442" s="27">
        <f>IF(B442="","",IFERROR(INDEX(현장_고객,MATCH(B442,현장번호,0))&amp;" · "&amp;INDEX(현장_주소,MATCH(B442,현장번호,0)),"없는 번호"))</f>
        <v/>
      </c>
      <c r="D442" s="22" t="n">
        <v>900000</v>
      </c>
      <c r="E442" s="21" t="inlineStr">
        <is>
          <t>잔금</t>
        </is>
      </c>
      <c r="F442" s="21" t="inlineStr">
        <is>
          <t>계좌</t>
        </is>
      </c>
      <c r="G442" s="21" t="n"/>
      <c r="H442" s="25">
        <f>IF(COUNTA(A442,B442,D442)=0,"",IF(NOT(ISNUMBER(A442)),"날짜를 확인하세요",IF(A442&gt;TODAY(),"오늘 이후 날짜예요",IF(ISNA(MATCH(B442,현장번호,0)),"현장 번호를 확인하세요",IF(OR(NOT(ISNUMBER(D442)),N(D442)&lt;=0),"금액을 확인하세요","")))))</f>
        <v/>
      </c>
    </row>
    <row r="443">
      <c r="A443" s="20" t="n">
        <v>46157</v>
      </c>
      <c r="B443" s="26" t="n">
        <v>261</v>
      </c>
      <c r="C443" s="27">
        <f>IF(B443="","",IFERROR(INDEX(현장_고객,MATCH(B443,현장번호,0))&amp;" · "&amp;INDEX(현장_주소,MATCH(B443,현장번호,0)),"없는 번호"))</f>
        <v/>
      </c>
      <c r="D443" s="22" t="n">
        <v>1910000</v>
      </c>
      <c r="E443" s="21" t="inlineStr">
        <is>
          <t>계약금</t>
        </is>
      </c>
      <c r="F443" s="21" t="inlineStr">
        <is>
          <t>계좌</t>
        </is>
      </c>
      <c r="G443" s="21" t="n"/>
      <c r="H443" s="25">
        <f>IF(COUNTA(A443,B443,D443)=0,"",IF(NOT(ISNUMBER(A443)),"날짜를 확인하세요",IF(A443&gt;TODAY(),"오늘 이후 날짜예요",IF(ISNA(MATCH(B443,현장번호,0)),"현장 번호를 확인하세요",IF(OR(NOT(ISNUMBER(D443)),N(D443)&lt;=0),"금액을 확인하세요","")))))</f>
        <v/>
      </c>
    </row>
    <row r="444">
      <c r="A444" s="20" t="n">
        <v>46161</v>
      </c>
      <c r="B444" s="26" t="n">
        <v>256</v>
      </c>
      <c r="C444" s="27">
        <f>IF(B444="","",IFERROR(INDEX(현장_고객,MATCH(B444,현장번호,0))&amp;" · "&amp;INDEX(현장_주소,MATCH(B444,현장번호,0)),"없는 번호"))</f>
        <v/>
      </c>
      <c r="D444" s="22" t="n">
        <v>4770000</v>
      </c>
      <c r="E444" s="21" t="inlineStr">
        <is>
          <t>잔금</t>
        </is>
      </c>
      <c r="F444" s="21" t="inlineStr">
        <is>
          <t>계좌</t>
        </is>
      </c>
      <c r="G444" s="21" t="n"/>
      <c r="H444" s="25">
        <f>IF(COUNTA(A444,B444,D444)=0,"",IF(NOT(ISNUMBER(A444)),"날짜를 확인하세요",IF(A444&gt;TODAY(),"오늘 이후 날짜예요",IF(ISNA(MATCH(B444,현장번호,0)),"현장 번호를 확인하세요",IF(OR(NOT(ISNUMBER(D444)),N(D444)&lt;=0),"금액을 확인하세요","")))))</f>
        <v/>
      </c>
    </row>
    <row r="445">
      <c r="A445" s="20" t="n">
        <v>46164</v>
      </c>
      <c r="B445" s="26" t="n">
        <v>254</v>
      </c>
      <c r="C445" s="27">
        <f>IF(B445="","",IFERROR(INDEX(현장_고객,MATCH(B445,현장번호,0))&amp;" · "&amp;INDEX(현장_주소,MATCH(B445,현장번호,0)),"없는 번호"))</f>
        <v/>
      </c>
      <c r="D445" s="22" t="n">
        <v>1060000</v>
      </c>
      <c r="E445" s="21" t="inlineStr">
        <is>
          <t>잔금</t>
        </is>
      </c>
      <c r="F445" s="21" t="inlineStr">
        <is>
          <t>계좌</t>
        </is>
      </c>
      <c r="G445" s="21" t="n"/>
      <c r="H445" s="25">
        <f>IF(COUNTA(A445,B445,D445)=0,"",IF(NOT(ISNUMBER(A445)),"날짜를 확인하세요",IF(A445&gt;TODAY(),"오늘 이후 날짜예요",IF(ISNA(MATCH(B445,현장번호,0)),"현장 번호를 확인하세요",IF(OR(NOT(ISNUMBER(D445)),N(D445)&lt;=0),"금액을 확인하세요","")))))</f>
        <v/>
      </c>
    </row>
    <row r="446">
      <c r="A446" s="20" t="n">
        <v>46166</v>
      </c>
      <c r="B446" s="26" t="n">
        <v>260</v>
      </c>
      <c r="C446" s="27">
        <f>IF(B446="","",IFERROR(INDEX(현장_고객,MATCH(B446,현장번호,0))&amp;" · "&amp;INDEX(현장_주소,MATCH(B446,현장번호,0)),"없는 번호"))</f>
        <v/>
      </c>
      <c r="D446" s="22" t="n">
        <v>1440000</v>
      </c>
      <c r="E446" s="21" t="inlineStr">
        <is>
          <t>계약금</t>
        </is>
      </c>
      <c r="F446" s="21" t="inlineStr">
        <is>
          <t>계좌</t>
        </is>
      </c>
      <c r="G446" s="21" t="n"/>
      <c r="H446" s="25">
        <f>IF(COUNTA(A446,B446,D446)=0,"",IF(NOT(ISNUMBER(A446)),"날짜를 확인하세요",IF(A446&gt;TODAY(),"오늘 이후 날짜예요",IF(ISNA(MATCH(B446,현장번호,0)),"현장 번호를 확인하세요",IF(OR(NOT(ISNUMBER(D446)),N(D446)&lt;=0),"금액을 확인하세요","")))))</f>
        <v/>
      </c>
    </row>
    <row r="447">
      <c r="A447" s="20" t="n">
        <v>46167</v>
      </c>
      <c r="B447" s="26" t="n">
        <v>267</v>
      </c>
      <c r="C447" s="27">
        <f>IF(B447="","",IFERROR(INDEX(현장_고객,MATCH(B447,현장번호,0))&amp;" · "&amp;INDEX(현장_주소,MATCH(B447,현장번호,0)),"없는 번호"))</f>
        <v/>
      </c>
      <c r="D447" s="22" t="n">
        <v>510000</v>
      </c>
      <c r="E447" s="21" t="inlineStr">
        <is>
          <t>계약금</t>
        </is>
      </c>
      <c r="F447" s="21" t="inlineStr">
        <is>
          <t>계좌</t>
        </is>
      </c>
      <c r="G447" s="21" t="n"/>
      <c r="H447" s="25">
        <f>IF(COUNTA(A447,B447,D447)=0,"",IF(NOT(ISNUMBER(A447)),"날짜를 확인하세요",IF(A447&gt;TODAY(),"오늘 이후 날짜예요",IF(ISNA(MATCH(B447,현장번호,0)),"현장 번호를 확인하세요",IF(OR(NOT(ISNUMBER(D447)),N(D447)&lt;=0),"금액을 확인하세요","")))))</f>
        <v/>
      </c>
    </row>
    <row r="448">
      <c r="A448" s="20" t="n">
        <v>46168</v>
      </c>
      <c r="B448" s="26" t="n">
        <v>258</v>
      </c>
      <c r="C448" s="27">
        <f>IF(B448="","",IFERROR(INDEX(현장_고객,MATCH(B448,현장번호,0))&amp;" · "&amp;INDEX(현장_주소,MATCH(B448,현장번호,0)),"없는 번호"))</f>
        <v/>
      </c>
      <c r="D448" s="22" t="n">
        <v>5460000</v>
      </c>
      <c r="E448" s="21" t="inlineStr">
        <is>
          <t>잔금</t>
        </is>
      </c>
      <c r="F448" s="21" t="inlineStr">
        <is>
          <t>계좌</t>
        </is>
      </c>
      <c r="G448" s="21" t="n"/>
      <c r="H448" s="25">
        <f>IF(COUNTA(A448,B448,D448)=0,"",IF(NOT(ISNUMBER(A448)),"날짜를 확인하세요",IF(A448&gt;TODAY(),"오늘 이후 날짜예요",IF(ISNA(MATCH(B448,현장번호,0)),"현장 번호를 확인하세요",IF(OR(NOT(ISNUMBER(D448)),N(D448)&lt;=0),"금액을 확인하세요","")))))</f>
        <v/>
      </c>
    </row>
    <row r="449">
      <c r="A449" s="20" t="n">
        <v>46168</v>
      </c>
      <c r="B449" s="26" t="n">
        <v>261</v>
      </c>
      <c r="C449" s="27">
        <f>IF(B449="","",IFERROR(INDEX(현장_고객,MATCH(B449,현장번호,0))&amp;" · "&amp;INDEX(현장_주소,MATCH(B449,현장번호,0)),"없는 번호"))</f>
        <v/>
      </c>
      <c r="D449" s="22" t="n">
        <v>3820000</v>
      </c>
      <c r="E449" s="21" t="inlineStr">
        <is>
          <t>중도금</t>
        </is>
      </c>
      <c r="F449" s="21" t="inlineStr">
        <is>
          <t>계좌</t>
        </is>
      </c>
      <c r="G449" s="21" t="n"/>
      <c r="H449" s="25">
        <f>IF(COUNTA(A449,B449,D449)=0,"",IF(NOT(ISNUMBER(A449)),"날짜를 확인하세요",IF(A449&gt;TODAY(),"오늘 이후 날짜예요",IF(ISNA(MATCH(B449,현장번호,0)),"현장 번호를 확인하세요",IF(OR(NOT(ISNUMBER(D449)),N(D449)&lt;=0),"금액을 확인하세요","")))))</f>
        <v/>
      </c>
    </row>
    <row r="450">
      <c r="A450" s="20" t="n">
        <v>46169</v>
      </c>
      <c r="B450" s="26" t="n">
        <v>264</v>
      </c>
      <c r="C450" s="27">
        <f>IF(B450="","",IFERROR(INDEX(현장_고객,MATCH(B450,현장번호,0))&amp;" · "&amp;INDEX(현장_주소,MATCH(B450,현장번호,0)),"없는 번호"))</f>
        <v/>
      </c>
      <c r="D450" s="22" t="n">
        <v>660000</v>
      </c>
      <c r="E450" s="21" t="inlineStr">
        <is>
          <t>계약금</t>
        </is>
      </c>
      <c r="F450" s="21" t="inlineStr">
        <is>
          <t>계좌</t>
        </is>
      </c>
      <c r="G450" s="21" t="n"/>
      <c r="H450" s="25">
        <f>IF(COUNTA(A450,B450,D450)=0,"",IF(NOT(ISNUMBER(A450)),"날짜를 확인하세요",IF(A450&gt;TODAY(),"오늘 이후 날짜예요",IF(ISNA(MATCH(B450,현장번호,0)),"현장 번호를 확인하세요",IF(OR(NOT(ISNUMBER(D450)),N(D450)&lt;=0),"금액을 확인하세요","")))))</f>
        <v/>
      </c>
    </row>
    <row r="451">
      <c r="A451" s="20" t="n">
        <v>46174</v>
      </c>
      <c r="B451" s="26" t="n">
        <v>273</v>
      </c>
      <c r="C451" s="27">
        <f>IF(B451="","",IFERROR(INDEX(현장_고객,MATCH(B451,현장번호,0))&amp;" · "&amp;INDEX(현장_주소,MATCH(B451,현장번호,0)),"없는 번호"))</f>
        <v/>
      </c>
      <c r="D451" s="22" t="n">
        <v>920000</v>
      </c>
      <c r="E451" s="21" t="inlineStr">
        <is>
          <t>계약금</t>
        </is>
      </c>
      <c r="F451" s="21" t="inlineStr">
        <is>
          <t>계좌</t>
        </is>
      </c>
      <c r="G451" s="21" t="n"/>
      <c r="H451" s="25">
        <f>IF(COUNTA(A451,B451,D451)=0,"",IF(NOT(ISNUMBER(A451)),"날짜를 확인하세요",IF(A451&gt;TODAY(),"오늘 이후 날짜예요",IF(ISNA(MATCH(B451,현장번호,0)),"현장 번호를 확인하세요",IF(OR(NOT(ISNUMBER(D451)),N(D451)&lt;=0),"금액을 확인하세요","")))))</f>
        <v/>
      </c>
    </row>
    <row r="452">
      <c r="A452" s="20" t="n">
        <v>46175</v>
      </c>
      <c r="B452" s="26" t="n">
        <v>259</v>
      </c>
      <c r="C452" s="27">
        <f>IF(B452="","",IFERROR(INDEX(현장_고객,MATCH(B452,현장번호,0))&amp;" · "&amp;INDEX(현장_주소,MATCH(B452,현장번호,0)),"없는 번호"))</f>
        <v/>
      </c>
      <c r="D452" s="22" t="n">
        <v>3630000</v>
      </c>
      <c r="E452" s="21" t="inlineStr">
        <is>
          <t>잔금</t>
        </is>
      </c>
      <c r="F452" s="21" t="inlineStr">
        <is>
          <t>카드</t>
        </is>
      </c>
      <c r="G452" s="21" t="n"/>
      <c r="H452" s="25">
        <f>IF(COUNTA(A452,B452,D452)=0,"",IF(NOT(ISNUMBER(A452)),"날짜를 확인하세요",IF(A452&gt;TODAY(),"오늘 이후 날짜예요",IF(ISNA(MATCH(B452,현장번호,0)),"현장 번호를 확인하세요",IF(OR(NOT(ISNUMBER(D452)),N(D452)&lt;=0),"금액을 확인하세요","")))))</f>
        <v/>
      </c>
    </row>
    <row r="453">
      <c r="A453" s="20" t="n">
        <v>46176</v>
      </c>
      <c r="B453" s="26" t="n">
        <v>261</v>
      </c>
      <c r="C453" s="27">
        <f>IF(B453="","",IFERROR(INDEX(현장_고객,MATCH(B453,현장번호,0))&amp;" · "&amp;INDEX(현장_주소,MATCH(B453,현장번호,0)),"없는 번호"))</f>
        <v/>
      </c>
      <c r="D453" s="22" t="n">
        <v>3810000</v>
      </c>
      <c r="E453" s="21" t="inlineStr">
        <is>
          <t>잔금</t>
        </is>
      </c>
      <c r="F453" s="21" t="inlineStr">
        <is>
          <t>계좌</t>
        </is>
      </c>
      <c r="G453" s="21" t="n"/>
      <c r="H453" s="25">
        <f>IF(COUNTA(A453,B453,D453)=0,"",IF(NOT(ISNUMBER(A453)),"날짜를 확인하세요",IF(A453&gt;TODAY(),"오늘 이후 날짜예요",IF(ISNA(MATCH(B453,현장번호,0)),"현장 번호를 확인하세요",IF(OR(NOT(ISNUMBER(D453)),N(D453)&lt;=0),"금액을 확인하세요","")))))</f>
        <v/>
      </c>
    </row>
    <row r="454">
      <c r="A454" s="20" t="n">
        <v>46176</v>
      </c>
      <c r="B454" s="26" t="n">
        <v>262</v>
      </c>
      <c r="C454" s="27">
        <f>IF(B454="","",IFERROR(INDEX(현장_고객,MATCH(B454,현장번호,0))&amp;" · "&amp;INDEX(현장_주소,MATCH(B454,현장번호,0)),"없는 번호"))</f>
        <v/>
      </c>
      <c r="D454" s="22" t="n">
        <v>370000</v>
      </c>
      <c r="E454" s="21" t="inlineStr">
        <is>
          <t>계약금</t>
        </is>
      </c>
      <c r="F454" s="21" t="inlineStr">
        <is>
          <t>계좌</t>
        </is>
      </c>
      <c r="G454" s="21" t="n"/>
      <c r="H454" s="25">
        <f>IF(COUNTA(A454,B454,D454)=0,"",IF(NOT(ISNUMBER(A454)),"날짜를 확인하세요",IF(A454&gt;TODAY(),"오늘 이후 날짜예요",IF(ISNA(MATCH(B454,현장번호,0)),"현장 번호를 확인하세요",IF(OR(NOT(ISNUMBER(D454)),N(D454)&lt;=0),"금액을 확인하세요","")))))</f>
        <v/>
      </c>
    </row>
    <row r="455">
      <c r="A455" s="20" t="n">
        <v>46179</v>
      </c>
      <c r="B455" s="26" t="n">
        <v>263</v>
      </c>
      <c r="C455" s="27">
        <f>IF(B455="","",IFERROR(INDEX(현장_고객,MATCH(B455,현장번호,0))&amp;" · "&amp;INDEX(현장_주소,MATCH(B455,현장번호,0)),"없는 번호"))</f>
        <v/>
      </c>
      <c r="D455" s="22" t="n">
        <v>320000</v>
      </c>
      <c r="E455" s="21" t="inlineStr">
        <is>
          <t>계약금</t>
        </is>
      </c>
      <c r="F455" s="21" t="inlineStr">
        <is>
          <t>계좌</t>
        </is>
      </c>
      <c r="G455" s="21" t="n"/>
      <c r="H455" s="25">
        <f>IF(COUNTA(A455,B455,D455)=0,"",IF(NOT(ISNUMBER(A455)),"날짜를 확인하세요",IF(A455&gt;TODAY(),"오늘 이후 날짜예요",IF(ISNA(MATCH(B455,현장번호,0)),"현장 번호를 확인하세요",IF(OR(NOT(ISNUMBER(D455)),N(D455)&lt;=0),"금액을 확인하세요","")))))</f>
        <v/>
      </c>
    </row>
    <row r="456">
      <c r="A456" s="20" t="n">
        <v>46180</v>
      </c>
      <c r="B456" s="26" t="n">
        <v>260</v>
      </c>
      <c r="C456" s="27">
        <f>IF(B456="","",IFERROR(INDEX(현장_고객,MATCH(B456,현장번호,0))&amp;" · "&amp;INDEX(현장_주소,MATCH(B456,현장번호,0)),"없는 번호"))</f>
        <v/>
      </c>
      <c r="D456" s="22" t="n">
        <v>5770000</v>
      </c>
      <c r="E456" s="21" t="inlineStr">
        <is>
          <t>잔금</t>
        </is>
      </c>
      <c r="F456" s="21" t="inlineStr">
        <is>
          <t>카드</t>
        </is>
      </c>
      <c r="G456" s="21" t="n"/>
      <c r="H456" s="25">
        <f>IF(COUNTA(A456,B456,D456)=0,"",IF(NOT(ISNUMBER(A456)),"날짜를 확인하세요",IF(A456&gt;TODAY(),"오늘 이후 날짜예요",IF(ISNA(MATCH(B456,현장번호,0)),"현장 번호를 확인하세요",IF(OR(NOT(ISNUMBER(D456)),N(D456)&lt;=0),"금액을 확인하세요","")))))</f>
        <v/>
      </c>
    </row>
    <row r="457">
      <c r="A457" s="20" t="n">
        <v>46181</v>
      </c>
      <c r="B457" s="26" t="n">
        <v>266</v>
      </c>
      <c r="C457" s="27">
        <f>IF(B457="","",IFERROR(INDEX(현장_고객,MATCH(B457,현장번호,0))&amp;" · "&amp;INDEX(현장_주소,MATCH(B457,현장번호,0)),"없는 번호"))</f>
        <v/>
      </c>
      <c r="D457" s="22" t="n">
        <v>16020000</v>
      </c>
      <c r="E457" s="21" t="inlineStr">
        <is>
          <t>계약금</t>
        </is>
      </c>
      <c r="F457" s="21" t="inlineStr">
        <is>
          <t>계좌</t>
        </is>
      </c>
      <c r="G457" s="21" t="n"/>
      <c r="H457" s="25">
        <f>IF(COUNTA(A457,B457,D457)=0,"",IF(NOT(ISNUMBER(A457)),"날짜를 확인하세요",IF(A457&gt;TODAY(),"오늘 이후 날짜예요",IF(ISNA(MATCH(B457,현장번호,0)),"현장 번호를 확인하세요",IF(OR(NOT(ISNUMBER(D457)),N(D457)&lt;=0),"금액을 확인하세요","")))))</f>
        <v/>
      </c>
    </row>
    <row r="458">
      <c r="A458" s="20" t="n">
        <v>46181</v>
      </c>
      <c r="B458" s="26" t="n">
        <v>274</v>
      </c>
      <c r="C458" s="27">
        <f>IF(B458="","",IFERROR(INDEX(현장_고객,MATCH(B458,현장번호,0))&amp;" · "&amp;INDEX(현장_주소,MATCH(B458,현장번호,0)),"없는 번호"))</f>
        <v/>
      </c>
      <c r="D458" s="22" t="n">
        <v>530000</v>
      </c>
      <c r="E458" s="21" t="inlineStr">
        <is>
          <t>계약금</t>
        </is>
      </c>
      <c r="F458" s="21" t="inlineStr">
        <is>
          <t>계좌</t>
        </is>
      </c>
      <c r="G458" s="21" t="n"/>
      <c r="H458" s="25">
        <f>IF(COUNTA(A458,B458,D458)=0,"",IF(NOT(ISNUMBER(A458)),"날짜를 확인하세요",IF(A458&gt;TODAY(),"오늘 이후 날짜예요",IF(ISNA(MATCH(B458,현장번호,0)),"현장 번호를 확인하세요",IF(OR(NOT(ISNUMBER(D458)),N(D458)&lt;=0),"금액을 확인하세요","")))))</f>
        <v/>
      </c>
    </row>
    <row r="459">
      <c r="A459" s="20" t="n">
        <v>46183</v>
      </c>
      <c r="B459" s="26" t="n">
        <v>272</v>
      </c>
      <c r="C459" s="27">
        <f>IF(B459="","",IFERROR(INDEX(현장_고객,MATCH(B459,현장번호,0))&amp;" · "&amp;INDEX(현장_주소,MATCH(B459,현장번호,0)),"없는 번호"))</f>
        <v/>
      </c>
      <c r="D459" s="22" t="n">
        <v>2270000</v>
      </c>
      <c r="E459" s="21" t="inlineStr">
        <is>
          <t>계약금</t>
        </is>
      </c>
      <c r="F459" s="21" t="inlineStr">
        <is>
          <t>계좌</t>
        </is>
      </c>
      <c r="G459" s="21" t="n"/>
      <c r="H459" s="25">
        <f>IF(COUNTA(A459,B459,D459)=0,"",IF(NOT(ISNUMBER(A459)),"날짜를 확인하세요",IF(A459&gt;TODAY(),"오늘 이후 날짜예요",IF(ISNA(MATCH(B459,현장번호,0)),"현장 번호를 확인하세요",IF(OR(NOT(ISNUMBER(D459)),N(D459)&lt;=0),"금액을 확인하세요","")))))</f>
        <v/>
      </c>
    </row>
    <row r="460">
      <c r="A460" s="20" t="n">
        <v>46184</v>
      </c>
      <c r="B460" s="26" t="n">
        <v>267</v>
      </c>
      <c r="C460" s="27">
        <f>IF(B460="","",IFERROR(INDEX(현장_고객,MATCH(B460,현장번호,0))&amp;" · "&amp;INDEX(현장_주소,MATCH(B460,현장번호,0)),"없는 번호"))</f>
        <v/>
      </c>
      <c r="D460" s="22" t="n">
        <v>2050000</v>
      </c>
      <c r="E460" s="21" t="inlineStr">
        <is>
          <t>잔금</t>
        </is>
      </c>
      <c r="F460" s="21" t="inlineStr">
        <is>
          <t>계좌</t>
        </is>
      </c>
      <c r="G460" s="21" t="n"/>
      <c r="H460" s="25">
        <f>IF(COUNTA(A460,B460,D460)=0,"",IF(NOT(ISNUMBER(A460)),"날짜를 확인하세요",IF(A460&gt;TODAY(),"오늘 이후 날짜예요",IF(ISNA(MATCH(B460,현장번호,0)),"현장 번호를 확인하세요",IF(OR(NOT(ISNUMBER(D460)),N(D460)&lt;=0),"금액을 확인하세요","")))))</f>
        <v/>
      </c>
    </row>
    <row r="461">
      <c r="A461" s="20" t="n">
        <v>46184</v>
      </c>
      <c r="B461" s="26" t="n">
        <v>276</v>
      </c>
      <c r="C461" s="27">
        <f>IF(B461="","",IFERROR(INDEX(현장_고객,MATCH(B461,현장번호,0))&amp;" · "&amp;INDEX(현장_주소,MATCH(B461,현장번호,0)),"없는 번호"))</f>
        <v/>
      </c>
      <c r="D461" s="22" t="n">
        <v>50000</v>
      </c>
      <c r="E461" s="21" t="inlineStr">
        <is>
          <t>계약금</t>
        </is>
      </c>
      <c r="F461" s="21" t="inlineStr">
        <is>
          <t>계좌</t>
        </is>
      </c>
      <c r="G461" s="21" t="n"/>
      <c r="H461" s="25">
        <f>IF(COUNTA(A461,B461,D461)=0,"",IF(NOT(ISNUMBER(A461)),"날짜를 확인하세요",IF(A461&gt;TODAY(),"오늘 이후 날짜예요",IF(ISNA(MATCH(B461,현장번호,0)),"현장 번호를 확인하세요",IF(OR(NOT(ISNUMBER(D461)),N(D461)&lt;=0),"금액을 확인하세요","")))))</f>
        <v/>
      </c>
    </row>
    <row r="462">
      <c r="A462" s="20" t="n">
        <v>46185</v>
      </c>
      <c r="B462" s="26" t="n">
        <v>262</v>
      </c>
      <c r="C462" s="27">
        <f>IF(B462="","",IFERROR(INDEX(현장_고객,MATCH(B462,현장번호,0))&amp;" · "&amp;INDEX(현장_주소,MATCH(B462,현장번호,0)),"없는 번호"))</f>
        <v/>
      </c>
      <c r="D462" s="22" t="n">
        <v>860000</v>
      </c>
      <c r="E462" s="21" t="inlineStr">
        <is>
          <t>잔금</t>
        </is>
      </c>
      <c r="F462" s="21" t="inlineStr">
        <is>
          <t>계좌</t>
        </is>
      </c>
      <c r="G462" s="21" t="n"/>
      <c r="H462" s="25">
        <f>IF(COUNTA(A462,B462,D462)=0,"",IF(NOT(ISNUMBER(A462)),"날짜를 확인하세요",IF(A462&gt;TODAY(),"오늘 이후 날짜예요",IF(ISNA(MATCH(B462,현장번호,0)),"현장 번호를 확인하세요",IF(OR(NOT(ISNUMBER(D462)),N(D462)&lt;=0),"금액을 확인하세요","")))))</f>
        <v/>
      </c>
    </row>
    <row r="463">
      <c r="A463" s="20" t="n">
        <v>46185</v>
      </c>
      <c r="B463" s="26" t="n">
        <v>264</v>
      </c>
      <c r="C463" s="27">
        <f>IF(B463="","",IFERROR(INDEX(현장_고객,MATCH(B463,현장번호,0))&amp;" · "&amp;INDEX(현장_주소,MATCH(B463,현장번호,0)),"없는 번호"))</f>
        <v/>
      </c>
      <c r="D463" s="22" t="n">
        <v>1540000</v>
      </c>
      <c r="E463" s="21" t="inlineStr">
        <is>
          <t>잔금</t>
        </is>
      </c>
      <c r="F463" s="21" t="inlineStr">
        <is>
          <t>계좌</t>
        </is>
      </c>
      <c r="G463" s="21" t="n"/>
      <c r="H463" s="25">
        <f>IF(COUNTA(A463,B463,D463)=0,"",IF(NOT(ISNUMBER(A463)),"날짜를 확인하세요",IF(A463&gt;TODAY(),"오늘 이후 날짜예요",IF(ISNA(MATCH(B463,현장번호,0)),"현장 번호를 확인하세요",IF(OR(NOT(ISNUMBER(D463)),N(D463)&lt;=0),"금액을 확인하세요","")))))</f>
        <v/>
      </c>
    </row>
    <row r="464">
      <c r="A464" s="20" t="n">
        <v>46188</v>
      </c>
      <c r="B464" s="26" t="n">
        <v>270</v>
      </c>
      <c r="C464" s="27">
        <f>IF(B464="","",IFERROR(INDEX(현장_고객,MATCH(B464,현장번호,0))&amp;" · "&amp;INDEX(현장_주소,MATCH(B464,현장번호,0)),"없는 번호"))</f>
        <v/>
      </c>
      <c r="D464" s="22" t="n">
        <v>2600000</v>
      </c>
      <c r="E464" s="21" t="inlineStr">
        <is>
          <t>계약금</t>
        </is>
      </c>
      <c r="F464" s="21" t="inlineStr">
        <is>
          <t>계좌</t>
        </is>
      </c>
      <c r="G464" s="21" t="n"/>
      <c r="H464" s="25">
        <f>IF(COUNTA(A464,B464,D464)=0,"",IF(NOT(ISNUMBER(A464)),"날짜를 확인하세요",IF(A464&gt;TODAY(),"오늘 이후 날짜예요",IF(ISNA(MATCH(B464,현장번호,0)),"현장 번호를 확인하세요",IF(OR(NOT(ISNUMBER(D464)),N(D464)&lt;=0),"금액을 확인하세요","")))))</f>
        <v/>
      </c>
    </row>
    <row r="465">
      <c r="A465" s="20" t="n">
        <v>46188</v>
      </c>
      <c r="B465" s="26" t="n">
        <v>273</v>
      </c>
      <c r="C465" s="27">
        <f>IF(B465="","",IFERROR(INDEX(현장_고객,MATCH(B465,현장번호,0))&amp;" · "&amp;INDEX(현장_주소,MATCH(B465,현장번호,0)),"없는 번호"))</f>
        <v/>
      </c>
      <c r="D465" s="22" t="n">
        <v>4120000</v>
      </c>
      <c r="E465" s="21" t="inlineStr">
        <is>
          <t>중도금</t>
        </is>
      </c>
      <c r="F465" s="21" t="inlineStr">
        <is>
          <t>계좌</t>
        </is>
      </c>
      <c r="G465" s="21" t="n"/>
      <c r="H465" s="25">
        <f>IF(COUNTA(A465,B465,D465)=0,"",IF(NOT(ISNUMBER(A465)),"날짜를 확인하세요",IF(A465&gt;TODAY(),"오늘 이후 날짜예요",IF(ISNA(MATCH(B465,현장번호,0)),"현장 번호를 확인하세요",IF(OR(NOT(ISNUMBER(D465)),N(D465)&lt;=0),"금액을 확인하세요","")))))</f>
        <v/>
      </c>
    </row>
    <row r="466">
      <c r="A466" s="20" t="n">
        <v>46188</v>
      </c>
      <c r="B466" s="26" t="n">
        <v>277</v>
      </c>
      <c r="C466" s="27">
        <f>IF(B466="","",IFERROR(INDEX(현장_고객,MATCH(B466,현장번호,0))&amp;" · "&amp;INDEX(현장_주소,MATCH(B466,현장번호,0)),"없는 번호"))</f>
        <v/>
      </c>
      <c r="D466" s="22" t="n">
        <v>3970000</v>
      </c>
      <c r="E466" s="21" t="inlineStr">
        <is>
          <t>계약금</t>
        </is>
      </c>
      <c r="F466" s="21" t="inlineStr">
        <is>
          <t>계좌</t>
        </is>
      </c>
      <c r="G466" s="21" t="n"/>
      <c r="H466" s="25">
        <f>IF(COUNTA(A466,B466,D466)=0,"",IF(NOT(ISNUMBER(A466)),"날짜를 확인하세요",IF(A466&gt;TODAY(),"오늘 이후 날짜예요",IF(ISNA(MATCH(B466,현장번호,0)),"현장 번호를 확인하세요",IF(OR(NOT(ISNUMBER(D466)),N(D466)&lt;=0),"금액을 확인하세요","")))))</f>
        <v/>
      </c>
    </row>
    <row r="467">
      <c r="A467" s="20" t="n">
        <v>46188</v>
      </c>
      <c r="B467" s="26" t="n">
        <v>279</v>
      </c>
      <c r="C467" s="27">
        <f>IF(B467="","",IFERROR(INDEX(현장_고객,MATCH(B467,현장번호,0))&amp;" · "&amp;INDEX(현장_주소,MATCH(B467,현장번호,0)),"없는 번호"))</f>
        <v/>
      </c>
      <c r="D467" s="22" t="n">
        <v>1130000</v>
      </c>
      <c r="E467" s="21" t="inlineStr">
        <is>
          <t>계약금</t>
        </is>
      </c>
      <c r="F467" s="21" t="inlineStr">
        <is>
          <t>계좌</t>
        </is>
      </c>
      <c r="G467" s="21" t="n"/>
      <c r="H467" s="25">
        <f>IF(COUNTA(A467,B467,D467)=0,"",IF(NOT(ISNUMBER(A467)),"날짜를 확인하세요",IF(A467&gt;TODAY(),"오늘 이후 날짜예요",IF(ISNA(MATCH(B467,현장번호,0)),"현장 번호를 확인하세요",IF(OR(NOT(ISNUMBER(D467)),N(D467)&lt;=0),"금액을 확인하세요","")))))</f>
        <v/>
      </c>
    </row>
    <row r="468">
      <c r="A468" s="20" t="n">
        <v>46189</v>
      </c>
      <c r="B468" s="26" t="n">
        <v>268</v>
      </c>
      <c r="C468" s="27">
        <f>IF(B468="","",IFERROR(INDEX(현장_고객,MATCH(B468,현장번호,0))&amp;" · "&amp;INDEX(현장_주소,MATCH(B468,현장번호,0)),"없는 번호"))</f>
        <v/>
      </c>
      <c r="D468" s="22" t="n">
        <v>570000</v>
      </c>
      <c r="E468" s="21" t="inlineStr">
        <is>
          <t>계약금</t>
        </is>
      </c>
      <c r="F468" s="21" t="inlineStr">
        <is>
          <t>계좌</t>
        </is>
      </c>
      <c r="G468" s="21" t="n"/>
      <c r="H468" s="25">
        <f>IF(COUNTA(A468,B468,D468)=0,"",IF(NOT(ISNUMBER(A468)),"날짜를 확인하세요",IF(A468&gt;TODAY(),"오늘 이후 날짜예요",IF(ISNA(MATCH(B468,현장번호,0)),"현장 번호를 확인하세요",IF(OR(NOT(ISNUMBER(D468)),N(D468)&lt;=0),"금액을 확인하세요","")))))</f>
        <v/>
      </c>
    </row>
    <row r="469">
      <c r="A469" s="20" t="n">
        <v>46191</v>
      </c>
      <c r="B469" s="26" t="n">
        <v>263</v>
      </c>
      <c r="C469" s="27">
        <f>IF(B469="","",IFERROR(INDEX(현장_고객,MATCH(B469,현장번호,0))&amp;" · "&amp;INDEX(현장_주소,MATCH(B469,현장번호,0)),"없는 번호"))</f>
        <v/>
      </c>
      <c r="D469" s="22" t="n">
        <v>2920000</v>
      </c>
      <c r="E469" s="21" t="inlineStr">
        <is>
          <t>잔금</t>
        </is>
      </c>
      <c r="F469" s="21" t="inlineStr">
        <is>
          <t>계좌</t>
        </is>
      </c>
      <c r="G469" s="21" t="n"/>
      <c r="H469" s="25">
        <f>IF(COUNTA(A469,B469,D469)=0,"",IF(NOT(ISNUMBER(A469)),"날짜를 확인하세요",IF(A469&gt;TODAY(),"오늘 이후 날짜예요",IF(ISNA(MATCH(B469,현장번호,0)),"현장 번호를 확인하세요",IF(OR(NOT(ISNUMBER(D469)),N(D469)&lt;=0),"금액을 확인하세요","")))))</f>
        <v/>
      </c>
    </row>
    <row r="470">
      <c r="A470" s="20" t="n">
        <v>46191</v>
      </c>
      <c r="B470" s="26" t="n">
        <v>274</v>
      </c>
      <c r="C470" s="27">
        <f>IF(B470="","",IFERROR(INDEX(현장_고객,MATCH(B470,현장번호,0))&amp;" · "&amp;INDEX(현장_주소,MATCH(B470,현장번호,0)),"없는 번호"))</f>
        <v/>
      </c>
      <c r="D470" s="22" t="n">
        <v>350000</v>
      </c>
      <c r="E470" s="21" t="inlineStr">
        <is>
          <t>추가 공사</t>
        </is>
      </c>
      <c r="F470" s="21" t="inlineStr">
        <is>
          <t>현금</t>
        </is>
      </c>
      <c r="G470" s="21" t="inlineStr">
        <is>
          <t>방문 손잡이 교체</t>
        </is>
      </c>
      <c r="H470" s="25">
        <f>IF(COUNTA(A470,B470,D470)=0,"",IF(NOT(ISNUMBER(A470)),"날짜를 확인하세요",IF(A470&gt;TODAY(),"오늘 이후 날짜예요",IF(ISNA(MATCH(B470,현장번호,0)),"현장 번호를 확인하세요",IF(OR(NOT(ISNUMBER(D470)),N(D470)&lt;=0),"금액을 확인하세요","")))))</f>
        <v/>
      </c>
    </row>
    <row r="471">
      <c r="A471" s="20" t="n">
        <v>46193</v>
      </c>
      <c r="B471" s="26" t="n">
        <v>271</v>
      </c>
      <c r="C471" s="27">
        <f>IF(B471="","",IFERROR(INDEX(현장_고객,MATCH(B471,현장번호,0))&amp;" · "&amp;INDEX(현장_주소,MATCH(B471,현장번호,0)),"없는 번호"))</f>
        <v/>
      </c>
      <c r="D471" s="22" t="n">
        <v>1700000</v>
      </c>
      <c r="E471" s="21" t="inlineStr">
        <is>
          <t>계약금</t>
        </is>
      </c>
      <c r="F471" s="21" t="inlineStr">
        <is>
          <t>계좌</t>
        </is>
      </c>
      <c r="G471" s="21" t="n"/>
      <c r="H471" s="25">
        <f>IF(COUNTA(A471,B471,D471)=0,"",IF(NOT(ISNUMBER(A471)),"날짜를 확인하세요",IF(A471&gt;TODAY(),"오늘 이후 날짜예요",IF(ISNA(MATCH(B471,현장번호,0)),"현장 번호를 확인하세요",IF(OR(NOT(ISNUMBER(D471)),N(D471)&lt;=0),"금액을 확인하세요","")))))</f>
        <v/>
      </c>
    </row>
    <row r="472">
      <c r="A472" s="20" t="n">
        <v>46193</v>
      </c>
      <c r="B472" s="26" t="n">
        <v>274</v>
      </c>
      <c r="C472" s="27">
        <f>IF(B472="","",IFERROR(INDEX(현장_고객,MATCH(B472,현장번호,0))&amp;" · "&amp;INDEX(현장_주소,MATCH(B472,현장번호,0)),"없는 번호"))</f>
        <v/>
      </c>
      <c r="D472" s="22" t="n">
        <v>1240000</v>
      </c>
      <c r="E472" s="21" t="inlineStr">
        <is>
          <t>잔금</t>
        </is>
      </c>
      <c r="F472" s="21" t="inlineStr">
        <is>
          <t>계좌</t>
        </is>
      </c>
      <c r="G472" s="21" t="n"/>
      <c r="H472" s="25">
        <f>IF(COUNTA(A472,B472,D472)=0,"",IF(NOT(ISNUMBER(A472)),"날짜를 확인하세요",IF(A472&gt;TODAY(),"오늘 이후 날짜예요",IF(ISNA(MATCH(B472,현장번호,0)),"현장 번호를 확인하세요",IF(OR(NOT(ISNUMBER(D472)),N(D472)&lt;=0),"금액을 확인하세요","")))))</f>
        <v/>
      </c>
    </row>
    <row r="473">
      <c r="A473" s="20" t="n">
        <v>46194</v>
      </c>
      <c r="B473" s="26" t="n">
        <v>278</v>
      </c>
      <c r="C473" s="27">
        <f>IF(B473="","",IFERROR(INDEX(현장_고객,MATCH(B473,현장번호,0))&amp;" · "&amp;INDEX(현장_주소,MATCH(B473,현장번호,0)),"없는 번호"))</f>
        <v/>
      </c>
      <c r="D473" s="22" t="n">
        <v>380000</v>
      </c>
      <c r="E473" s="21" t="inlineStr">
        <is>
          <t>계약금</t>
        </is>
      </c>
      <c r="F473" s="21" t="inlineStr">
        <is>
          <t>계좌</t>
        </is>
      </c>
      <c r="G473" s="21" t="n"/>
      <c r="H473" s="25">
        <f>IF(COUNTA(A473,B473,D473)=0,"",IF(NOT(ISNUMBER(A473)),"날짜를 확인하세요",IF(A473&gt;TODAY(),"오늘 이후 날짜예요",IF(ISNA(MATCH(B473,현장번호,0)),"현장 번호를 확인하세요",IF(OR(NOT(ISNUMBER(D473)),N(D473)&lt;=0),"금액을 확인하세요","")))))</f>
        <v/>
      </c>
    </row>
    <row r="474">
      <c r="A474" s="20" t="n">
        <v>46194</v>
      </c>
      <c r="B474" s="26" t="n">
        <v>282</v>
      </c>
      <c r="C474" s="27">
        <f>IF(B474="","",IFERROR(INDEX(현장_고객,MATCH(B474,현장번호,0))&amp;" · "&amp;INDEX(현장_주소,MATCH(B474,현장번호,0)),"없는 번호"))</f>
        <v/>
      </c>
      <c r="D474" s="22" t="n">
        <v>100000</v>
      </c>
      <c r="E474" s="21" t="inlineStr">
        <is>
          <t>계약금</t>
        </is>
      </c>
      <c r="F474" s="21" t="inlineStr">
        <is>
          <t>계좌</t>
        </is>
      </c>
      <c r="G474" s="21" t="n"/>
      <c r="H474" s="25">
        <f>IF(COUNTA(A474,B474,D474)=0,"",IF(NOT(ISNUMBER(A474)),"날짜를 확인하세요",IF(A474&gt;TODAY(),"오늘 이후 날짜예요",IF(ISNA(MATCH(B474,현장번호,0)),"현장 번호를 확인하세요",IF(OR(NOT(ISNUMBER(D474)),N(D474)&lt;=0),"금액을 확인하세요","")))))</f>
        <v/>
      </c>
    </row>
    <row r="475">
      <c r="A475" s="20" t="n">
        <v>46195</v>
      </c>
      <c r="B475" s="26" t="n">
        <v>279</v>
      </c>
      <c r="C475" s="27">
        <f>IF(B475="","",IFERROR(INDEX(현장_고객,MATCH(B475,현장번호,0))&amp;" · "&amp;INDEX(현장_주소,MATCH(B475,현장번호,0)),"없는 번호"))</f>
        <v/>
      </c>
      <c r="D475" s="22" t="n">
        <v>2270000</v>
      </c>
      <c r="E475" s="21" t="inlineStr">
        <is>
          <t>중도금</t>
        </is>
      </c>
      <c r="F475" s="21" t="inlineStr">
        <is>
          <t>계좌</t>
        </is>
      </c>
      <c r="G475" s="21" t="n"/>
      <c r="H475" s="25">
        <f>IF(COUNTA(A475,B475,D475)=0,"",IF(NOT(ISNUMBER(A475)),"날짜를 확인하세요",IF(A475&gt;TODAY(),"오늘 이후 날짜예요",IF(ISNA(MATCH(B475,현장번호,0)),"현장 번호를 확인하세요",IF(OR(NOT(ISNUMBER(D475)),N(D475)&lt;=0),"금액을 확인하세요","")))))</f>
        <v/>
      </c>
    </row>
    <row r="476">
      <c r="A476" s="20" t="n">
        <v>46196</v>
      </c>
      <c r="B476" s="26" t="n">
        <v>272</v>
      </c>
      <c r="C476" s="27">
        <f>IF(B476="","",IFERROR(INDEX(현장_고객,MATCH(B476,현장번호,0))&amp;" · "&amp;INDEX(현장_주소,MATCH(B476,현장번호,0)),"없는 번호"))</f>
        <v/>
      </c>
      <c r="D476" s="22" t="n">
        <v>5290000</v>
      </c>
      <c r="E476" s="21" t="inlineStr">
        <is>
          <t>잔금</t>
        </is>
      </c>
      <c r="F476" s="21" t="inlineStr">
        <is>
          <t>계좌</t>
        </is>
      </c>
      <c r="G476" s="21" t="n"/>
      <c r="H476" s="25">
        <f>IF(COUNTA(A476,B476,D476)=0,"",IF(NOT(ISNUMBER(A476)),"날짜를 확인하세요",IF(A476&gt;TODAY(),"오늘 이후 날짜예요",IF(ISNA(MATCH(B476,현장번호,0)),"현장 번호를 확인하세요",IF(OR(NOT(ISNUMBER(D476)),N(D476)&lt;=0),"금액을 확인하세요","")))))</f>
        <v/>
      </c>
    </row>
    <row r="477">
      <c r="A477" s="20" t="n">
        <v>46198</v>
      </c>
      <c r="B477" s="26" t="n">
        <v>268</v>
      </c>
      <c r="C477" s="27">
        <f>IF(B477="","",IFERROR(INDEX(현장_고객,MATCH(B477,현장번호,0))&amp;" · "&amp;INDEX(현장_주소,MATCH(B477,현장번호,0)),"없는 번호"))</f>
        <v/>
      </c>
      <c r="D477" s="22" t="n">
        <v>2560000</v>
      </c>
      <c r="E477" s="21" t="inlineStr">
        <is>
          <t>중도금</t>
        </is>
      </c>
      <c r="F477" s="21" t="inlineStr">
        <is>
          <t>계좌</t>
        </is>
      </c>
      <c r="G477" s="21" t="n"/>
      <c r="H477" s="25">
        <f>IF(COUNTA(A477,B477,D477)=0,"",IF(NOT(ISNUMBER(A477)),"날짜를 확인하세요",IF(A477&gt;TODAY(),"오늘 이후 날짜예요",IF(ISNA(MATCH(B477,현장번호,0)),"현장 번호를 확인하세요",IF(OR(NOT(ISNUMBER(D477)),N(D477)&lt;=0),"금액을 확인하세요","")))))</f>
        <v/>
      </c>
    </row>
    <row r="478">
      <c r="A478" s="20" t="n">
        <v>46198</v>
      </c>
      <c r="B478" s="26" t="n">
        <v>283</v>
      </c>
      <c r="C478" s="27">
        <f>IF(B478="","",IFERROR(INDEX(현장_고객,MATCH(B478,현장번호,0))&amp;" · "&amp;INDEX(현장_주소,MATCH(B478,현장번호,0)),"없는 번호"))</f>
        <v/>
      </c>
      <c r="D478" s="22" t="n">
        <v>450000</v>
      </c>
      <c r="E478" s="21" t="inlineStr">
        <is>
          <t>계약금</t>
        </is>
      </c>
      <c r="F478" s="21" t="inlineStr">
        <is>
          <t>계좌</t>
        </is>
      </c>
      <c r="G478" s="21" t="n"/>
      <c r="H478" s="25">
        <f>IF(COUNTA(A478,B478,D478)=0,"",IF(NOT(ISNUMBER(A478)),"날짜를 확인하세요",IF(A478&gt;TODAY(),"오늘 이후 날짜예요",IF(ISNA(MATCH(B478,현장번호,0)),"현장 번호를 확인하세요",IF(OR(NOT(ISNUMBER(D478)),N(D478)&lt;=0),"금액을 확인하세요","")))))</f>
        <v/>
      </c>
    </row>
    <row r="479">
      <c r="A479" s="20" t="n">
        <v>46198</v>
      </c>
      <c r="B479" s="26" t="n">
        <v>285</v>
      </c>
      <c r="C479" s="27">
        <f>IF(B479="","",IFERROR(INDEX(현장_고객,MATCH(B479,현장번호,0))&amp;" · "&amp;INDEX(현장_주소,MATCH(B479,현장번호,0)),"없는 번호"))</f>
        <v/>
      </c>
      <c r="D479" s="22" t="n">
        <v>120000</v>
      </c>
      <c r="E479" s="21" t="inlineStr">
        <is>
          <t>계약금</t>
        </is>
      </c>
      <c r="F479" s="21" t="inlineStr">
        <is>
          <t>계좌</t>
        </is>
      </c>
      <c r="G479" s="21" t="n"/>
      <c r="H479" s="25">
        <f>IF(COUNTA(A479,B479,D479)=0,"",IF(NOT(ISNUMBER(A479)),"날짜를 확인하세요",IF(A479&gt;TODAY(),"오늘 이후 날짜예요",IF(ISNA(MATCH(B479,현장번호,0)),"현장 번호를 확인하세요",IF(OR(NOT(ISNUMBER(D479)),N(D479)&lt;=0),"금액을 확인하세요","")))))</f>
        <v/>
      </c>
    </row>
    <row r="480">
      <c r="A480" s="20" t="n">
        <v>46199</v>
      </c>
      <c r="B480" s="26" t="n">
        <v>270</v>
      </c>
      <c r="C480" s="27">
        <f>IF(B480="","",IFERROR(INDEX(현장_고객,MATCH(B480,현장번호,0))&amp;" · "&amp;INDEX(현장_주소,MATCH(B480,현장번호,0)),"없는 번호"))</f>
        <v/>
      </c>
      <c r="D480" s="22" t="n">
        <v>5190000</v>
      </c>
      <c r="E480" s="21" t="inlineStr">
        <is>
          <t>중도금</t>
        </is>
      </c>
      <c r="F480" s="21" t="inlineStr">
        <is>
          <t>계좌</t>
        </is>
      </c>
      <c r="G480" s="21" t="n"/>
      <c r="H480" s="25">
        <f>IF(COUNTA(A480,B480,D480)=0,"",IF(NOT(ISNUMBER(A480)),"날짜를 확인하세요",IF(A480&gt;TODAY(),"오늘 이후 날짜예요",IF(ISNA(MATCH(B480,현장번호,0)),"현장 번호를 확인하세요",IF(OR(NOT(ISNUMBER(D480)),N(D480)&lt;=0),"금액을 확인하세요","")))))</f>
        <v/>
      </c>
    </row>
    <row r="481">
      <c r="A481" s="20" t="n">
        <v>46199</v>
      </c>
      <c r="B481" s="26" t="n">
        <v>273</v>
      </c>
      <c r="C481" s="27">
        <f>IF(B481="","",IFERROR(INDEX(현장_고객,MATCH(B481,현장번호,0))&amp;" · "&amp;INDEX(현장_주소,MATCH(B481,현장번호,0)),"없는 번호"))</f>
        <v/>
      </c>
      <c r="D481" s="22" t="n">
        <v>4110000</v>
      </c>
      <c r="E481" s="21" t="inlineStr">
        <is>
          <t>잔금</t>
        </is>
      </c>
      <c r="F481" s="21" t="inlineStr">
        <is>
          <t>카드</t>
        </is>
      </c>
      <c r="G481" s="21" t="n"/>
      <c r="H481" s="25">
        <f>IF(COUNTA(A481,B481,D481)=0,"",IF(NOT(ISNUMBER(A481)),"날짜를 확인하세요",IF(A481&gt;TODAY(),"오늘 이후 날짜예요",IF(ISNA(MATCH(B481,현장번호,0)),"현장 번호를 확인하세요",IF(OR(NOT(ISNUMBER(D481)),N(D481)&lt;=0),"금액을 확인하세요","")))))</f>
        <v/>
      </c>
    </row>
    <row r="482">
      <c r="A482" s="20" t="n">
        <v>46200</v>
      </c>
      <c r="B482" s="26" t="n">
        <v>284</v>
      </c>
      <c r="C482" s="27">
        <f>IF(B482="","",IFERROR(INDEX(현장_고객,MATCH(B482,현장번호,0))&amp;" · "&amp;INDEX(현장_주소,MATCH(B482,현장번호,0)),"없는 번호"))</f>
        <v/>
      </c>
      <c r="D482" s="22" t="n">
        <v>1440000</v>
      </c>
      <c r="E482" s="21" t="inlineStr">
        <is>
          <t>계약금</t>
        </is>
      </c>
      <c r="F482" s="21" t="inlineStr">
        <is>
          <t>계좌</t>
        </is>
      </c>
      <c r="G482" s="21" t="n"/>
      <c r="H482" s="25">
        <f>IF(COUNTA(A482,B482,D482)=0,"",IF(NOT(ISNUMBER(A482)),"날짜를 확인하세요",IF(A482&gt;TODAY(),"오늘 이후 날짜예요",IF(ISNA(MATCH(B482,현장번호,0)),"현장 번호를 확인하세요",IF(OR(NOT(ISNUMBER(D482)),N(D482)&lt;=0),"금액을 확인하세요","")))))</f>
        <v/>
      </c>
    </row>
    <row r="483">
      <c r="A483" s="20" t="n">
        <v>46200</v>
      </c>
      <c r="B483" s="26" t="n">
        <v>286</v>
      </c>
      <c r="C483" s="27">
        <f>IF(B483="","",IFERROR(INDEX(현장_고객,MATCH(B483,현장번호,0))&amp;" · "&amp;INDEX(현장_주소,MATCH(B483,현장번호,0)),"없는 번호"))</f>
        <v/>
      </c>
      <c r="D483" s="22" t="n">
        <v>9850000</v>
      </c>
      <c r="E483" s="21" t="inlineStr">
        <is>
          <t>계약금</t>
        </is>
      </c>
      <c r="F483" s="21" t="inlineStr">
        <is>
          <t>계좌</t>
        </is>
      </c>
      <c r="G483" s="21" t="n"/>
      <c r="H483" s="25">
        <f>IF(COUNTA(A483,B483,D483)=0,"",IF(NOT(ISNUMBER(A483)),"날짜를 확인하세요",IF(A483&gt;TODAY(),"오늘 이후 날짜예요",IF(ISNA(MATCH(B483,현장번호,0)),"현장 번호를 확인하세요",IF(OR(NOT(ISNUMBER(D483)),N(D483)&lt;=0),"금액을 확인하세요","")))))</f>
        <v/>
      </c>
    </row>
    <row r="484">
      <c r="A484" s="20" t="n">
        <v>46201</v>
      </c>
      <c r="B484" s="26" t="n">
        <v>266</v>
      </c>
      <c r="C484" s="27">
        <f>IF(B484="","",IFERROR(INDEX(현장_고객,MATCH(B484,현장번호,0))&amp;" · "&amp;INDEX(현장_주소,MATCH(B484,현장번호,0)),"없는 번호"))</f>
        <v/>
      </c>
      <c r="D484" s="22" t="n">
        <v>18680000</v>
      </c>
      <c r="E484" s="21" t="inlineStr">
        <is>
          <t>중도금</t>
        </is>
      </c>
      <c r="F484" s="21" t="inlineStr">
        <is>
          <t>계좌</t>
        </is>
      </c>
      <c r="G484" s="21" t="n"/>
      <c r="H484" s="25">
        <f>IF(COUNTA(A484,B484,D484)=0,"",IF(NOT(ISNUMBER(A484)),"날짜를 확인하세요",IF(A484&gt;TODAY(),"오늘 이후 날짜예요",IF(ISNA(MATCH(B484,현장번호,0)),"현장 번호를 확인하세요",IF(OR(NOT(ISNUMBER(D484)),N(D484)&lt;=0),"금액을 확인하세요","")))))</f>
        <v/>
      </c>
    </row>
    <row r="485">
      <c r="A485" s="20" t="n">
        <v>46203</v>
      </c>
      <c r="B485" s="26" t="n">
        <v>276</v>
      </c>
      <c r="C485" s="27">
        <f>IF(B485="","",IFERROR(INDEX(현장_고객,MATCH(B485,현장번호,0))&amp;" · "&amp;INDEX(현장_주소,MATCH(B485,현장번호,0)),"없는 번호"))</f>
        <v/>
      </c>
      <c r="D485" s="22" t="n">
        <v>490000</v>
      </c>
      <c r="E485" s="21" t="inlineStr">
        <is>
          <t>잔금</t>
        </is>
      </c>
      <c r="F485" s="21" t="inlineStr">
        <is>
          <t>계좌</t>
        </is>
      </c>
      <c r="G485" s="21" t="n"/>
      <c r="H485" s="25">
        <f>IF(COUNTA(A485,B485,D485)=0,"",IF(NOT(ISNUMBER(A485)),"날짜를 확인하세요",IF(A485&gt;TODAY(),"오늘 이후 날짜예요",IF(ISNA(MATCH(B485,현장번호,0)),"현장 번호를 확인하세요",IF(OR(NOT(ISNUMBER(D485)),N(D485)&lt;=0),"금액을 확인하세요","")))))</f>
        <v/>
      </c>
    </row>
    <row r="486">
      <c r="A486" s="20" t="n">
        <v>46204</v>
      </c>
      <c r="B486" s="26" t="n">
        <v>270</v>
      </c>
      <c r="C486" s="27">
        <f>IF(B486="","",IFERROR(INDEX(현장_고객,MATCH(B486,현장번호,0))&amp;" · "&amp;INDEX(현장_주소,MATCH(B486,현장번호,0)),"없는 번호"))</f>
        <v/>
      </c>
      <c r="D486" s="22" t="n">
        <v>5190000</v>
      </c>
      <c r="E486" s="21" t="inlineStr">
        <is>
          <t>잔금</t>
        </is>
      </c>
      <c r="F486" s="21" t="inlineStr">
        <is>
          <t>카드</t>
        </is>
      </c>
      <c r="G486" s="21" t="n"/>
      <c r="H486" s="25">
        <f>IF(COUNTA(A486,B486,D486)=0,"",IF(NOT(ISNUMBER(A486)),"날짜를 확인하세요",IF(A486&gt;TODAY(),"오늘 이후 날짜예요",IF(ISNA(MATCH(B486,현장번호,0)),"현장 번호를 확인하세요",IF(OR(NOT(ISNUMBER(D486)),N(D486)&lt;=0),"금액을 확인하세요","")))))</f>
        <v/>
      </c>
    </row>
    <row r="487">
      <c r="A487" s="20" t="n">
        <v>46204</v>
      </c>
      <c r="B487" s="26" t="n">
        <v>280</v>
      </c>
      <c r="C487" s="27">
        <f>IF(B487="","",IFERROR(INDEX(현장_고객,MATCH(B487,현장번호,0))&amp;" · "&amp;INDEX(현장_주소,MATCH(B487,현장번호,0)),"없는 번호"))</f>
        <v/>
      </c>
      <c r="D487" s="22" t="n">
        <v>1640000</v>
      </c>
      <c r="E487" s="21" t="inlineStr">
        <is>
          <t>계약금</t>
        </is>
      </c>
      <c r="F487" s="21" t="inlineStr">
        <is>
          <t>계좌</t>
        </is>
      </c>
      <c r="G487" s="21" t="n"/>
      <c r="H487" s="25">
        <f>IF(COUNTA(A487,B487,D487)=0,"",IF(NOT(ISNUMBER(A487)),"날짜를 확인하세요",IF(A487&gt;TODAY(),"오늘 이후 날짜예요",IF(ISNA(MATCH(B487,현장번호,0)),"현장 번호를 확인하세요",IF(OR(NOT(ISNUMBER(D487)),N(D487)&lt;=0),"금액을 확인하세요","")))))</f>
        <v/>
      </c>
    </row>
    <row r="488">
      <c r="A488" s="20" t="n">
        <v>46204</v>
      </c>
      <c r="B488" s="26" t="n">
        <v>287</v>
      </c>
      <c r="C488" s="27">
        <f>IF(B488="","",IFERROR(INDEX(현장_고객,MATCH(B488,현장번호,0))&amp;" · "&amp;INDEX(현장_주소,MATCH(B488,현장번호,0)),"없는 번호"))</f>
        <v/>
      </c>
      <c r="D488" s="22" t="n">
        <v>920000</v>
      </c>
      <c r="E488" s="21" t="inlineStr">
        <is>
          <t>계약금</t>
        </is>
      </c>
      <c r="F488" s="21" t="inlineStr">
        <is>
          <t>계좌</t>
        </is>
      </c>
      <c r="G488" s="21" t="n"/>
      <c r="H488" s="25">
        <f>IF(COUNTA(A488,B488,D488)=0,"",IF(NOT(ISNUMBER(A488)),"날짜를 확인하세요",IF(A488&gt;TODAY(),"오늘 이후 날짜예요",IF(ISNA(MATCH(B488,현장번호,0)),"현장 번호를 확인하세요",IF(OR(NOT(ISNUMBER(D488)),N(D488)&lt;=0),"금액을 확인하세요","")))))</f>
        <v/>
      </c>
    </row>
    <row r="489">
      <c r="A489" s="20" t="n">
        <v>46205</v>
      </c>
      <c r="B489" s="26" t="n">
        <v>279</v>
      </c>
      <c r="C489" s="27">
        <f>IF(B489="","",IFERROR(INDEX(현장_고객,MATCH(B489,현장번호,0))&amp;" · "&amp;INDEX(현장_주소,MATCH(B489,현장번호,0)),"없는 번호"))</f>
        <v/>
      </c>
      <c r="D489" s="22" t="n">
        <v>2270000</v>
      </c>
      <c r="E489" s="21" t="inlineStr">
        <is>
          <t>잔금</t>
        </is>
      </c>
      <c r="F489" s="21" t="inlineStr">
        <is>
          <t>계좌</t>
        </is>
      </c>
      <c r="G489" s="21" t="n"/>
      <c r="H489" s="25">
        <f>IF(COUNTA(A489,B489,D489)=0,"",IF(NOT(ISNUMBER(A489)),"날짜를 확인하세요",IF(A489&gt;TODAY(),"오늘 이후 날짜예요",IF(ISNA(MATCH(B489,현장번호,0)),"현장 번호를 확인하세요",IF(OR(NOT(ISNUMBER(D489)),N(D489)&lt;=0),"금액을 확인하세요","")))))</f>
        <v/>
      </c>
    </row>
    <row r="490">
      <c r="A490" s="20" t="n">
        <v>46205</v>
      </c>
      <c r="B490" s="26" t="n">
        <v>282</v>
      </c>
      <c r="C490" s="27">
        <f>IF(B490="","",IFERROR(INDEX(현장_고객,MATCH(B490,현장번호,0))&amp;" · "&amp;INDEX(현장_주소,MATCH(B490,현장번호,0)),"없는 번호"))</f>
        <v/>
      </c>
      <c r="D490" s="22" t="n">
        <v>900000</v>
      </c>
      <c r="E490" s="21" t="inlineStr">
        <is>
          <t>잔금</t>
        </is>
      </c>
      <c r="F490" s="21" t="inlineStr">
        <is>
          <t>카드</t>
        </is>
      </c>
      <c r="G490" s="21" t="n"/>
      <c r="H490" s="25">
        <f>IF(COUNTA(A490,B490,D490)=0,"",IF(NOT(ISNUMBER(A490)),"날짜를 확인하세요",IF(A490&gt;TODAY(),"오늘 이후 날짜예요",IF(ISNA(MATCH(B490,현장번호,0)),"현장 번호를 확인하세요",IF(OR(NOT(ISNUMBER(D490)),N(D490)&lt;=0),"금액을 확인하세요","")))))</f>
        <v/>
      </c>
    </row>
    <row r="491">
      <c r="A491" s="20" t="n">
        <v>46205</v>
      </c>
      <c r="B491" s="26" t="n">
        <v>291</v>
      </c>
      <c r="C491" s="27">
        <f>IF(B491="","",IFERROR(INDEX(현장_고객,MATCH(B491,현장번호,0))&amp;" · "&amp;INDEX(현장_주소,MATCH(B491,현장번호,0)),"없는 번호"))</f>
        <v/>
      </c>
      <c r="D491" s="22" t="n">
        <v>870000</v>
      </c>
      <c r="E491" s="21" t="inlineStr">
        <is>
          <t>계약금</t>
        </is>
      </c>
      <c r="F491" s="21" t="inlineStr">
        <is>
          <t>계좌</t>
        </is>
      </c>
      <c r="G491" s="21" t="n"/>
      <c r="H491" s="25">
        <f>IF(COUNTA(A491,B491,D491)=0,"",IF(NOT(ISNUMBER(A491)),"날짜를 확인하세요",IF(A491&gt;TODAY(),"오늘 이후 날짜예요",IF(ISNA(MATCH(B491,현장번호,0)),"현장 번호를 확인하세요",IF(OR(NOT(ISNUMBER(D491)),N(D491)&lt;=0),"금액을 확인하세요","")))))</f>
        <v/>
      </c>
    </row>
    <row r="492">
      <c r="A492" s="20" t="n">
        <v>46206</v>
      </c>
      <c r="B492" s="26" t="n">
        <v>271</v>
      </c>
      <c r="C492" s="27">
        <f>IF(B492="","",IFERROR(INDEX(현장_고객,MATCH(B492,현장번호,0))&amp;" · "&amp;INDEX(현장_주소,MATCH(B492,현장번호,0)),"없는 번호"))</f>
        <v/>
      </c>
      <c r="D492" s="22" t="n">
        <v>6780000</v>
      </c>
      <c r="E492" s="21" t="inlineStr">
        <is>
          <t>잔금</t>
        </is>
      </c>
      <c r="F492" s="21" t="inlineStr">
        <is>
          <t>계좌</t>
        </is>
      </c>
      <c r="G492" s="21" t="n"/>
      <c r="H492" s="25">
        <f>IF(COUNTA(A492,B492,D492)=0,"",IF(NOT(ISNUMBER(A492)),"날짜를 확인하세요",IF(A492&gt;TODAY(),"오늘 이후 날짜예요",IF(ISNA(MATCH(B492,현장번호,0)),"현장 번호를 확인하세요",IF(OR(NOT(ISNUMBER(D492)),N(D492)&lt;=0),"금액을 확인하세요","")))))</f>
        <v/>
      </c>
    </row>
    <row r="493">
      <c r="A493" s="20" t="n">
        <v>46206</v>
      </c>
      <c r="B493" s="26" t="n">
        <v>277</v>
      </c>
      <c r="C493" s="27">
        <f>IF(B493="","",IFERROR(INDEX(현장_고객,MATCH(B493,현장번호,0))&amp;" · "&amp;INDEX(현장_주소,MATCH(B493,현장번호,0)),"없는 번호"))</f>
        <v/>
      </c>
      <c r="D493" s="22" t="n">
        <v>17840000</v>
      </c>
      <c r="E493" s="21" t="inlineStr">
        <is>
          <t>중도금</t>
        </is>
      </c>
      <c r="F493" s="21" t="inlineStr">
        <is>
          <t>계좌</t>
        </is>
      </c>
      <c r="G493" s="21" t="n"/>
      <c r="H493" s="25">
        <f>IF(COUNTA(A493,B493,D493)=0,"",IF(NOT(ISNUMBER(A493)),"날짜를 확인하세요",IF(A493&gt;TODAY(),"오늘 이후 날짜예요",IF(ISNA(MATCH(B493,현장번호,0)),"현장 번호를 확인하세요",IF(OR(NOT(ISNUMBER(D493)),N(D493)&lt;=0),"금액을 확인하세요","")))))</f>
        <v/>
      </c>
    </row>
    <row r="494">
      <c r="A494" s="20" t="n">
        <v>46209</v>
      </c>
      <c r="B494" s="26" t="n">
        <v>268</v>
      </c>
      <c r="C494" s="27">
        <f>IF(B494="","",IFERROR(INDEX(현장_고객,MATCH(B494,현장번호,0))&amp;" · "&amp;INDEX(현장_주소,MATCH(B494,현장번호,0)),"없는 번호"))</f>
        <v/>
      </c>
      <c r="D494" s="22" t="n">
        <v>2560000</v>
      </c>
      <c r="E494" s="21" t="inlineStr">
        <is>
          <t>잔금</t>
        </is>
      </c>
      <c r="F494" s="21" t="inlineStr">
        <is>
          <t>계좌</t>
        </is>
      </c>
      <c r="G494" s="21" t="n"/>
      <c r="H494" s="25">
        <f>IF(COUNTA(A494,B494,D494)=0,"",IF(NOT(ISNUMBER(A494)),"날짜를 확인하세요",IF(A494&gt;TODAY(),"오늘 이후 날짜예요",IF(ISNA(MATCH(B494,현장번호,0)),"현장 번호를 확인하세요",IF(OR(NOT(ISNUMBER(D494)),N(D494)&lt;=0),"금액을 확인하세요","")))))</f>
        <v/>
      </c>
    </row>
    <row r="495">
      <c r="A495" s="20" t="n">
        <v>46209</v>
      </c>
      <c r="B495" s="26" t="n">
        <v>278</v>
      </c>
      <c r="C495" s="27">
        <f>IF(B495="","",IFERROR(INDEX(현장_고객,MATCH(B495,현장번호,0))&amp;" · "&amp;INDEX(현장_주소,MATCH(B495,현장번호,0)),"없는 번호"))</f>
        <v/>
      </c>
      <c r="D495" s="22" t="n">
        <v>3430000</v>
      </c>
      <c r="E495" s="21" t="inlineStr">
        <is>
          <t>잔금</t>
        </is>
      </c>
      <c r="F495" s="21" t="inlineStr">
        <is>
          <t>계좌</t>
        </is>
      </c>
      <c r="G495" s="21" t="n"/>
      <c r="H495" s="25">
        <f>IF(COUNTA(A495,B495,D495)=0,"",IF(NOT(ISNUMBER(A495)),"날짜를 확인하세요",IF(A495&gt;TODAY(),"오늘 이후 날짜예요",IF(ISNA(MATCH(B495,현장번호,0)),"현장 번호를 확인하세요",IF(OR(NOT(ISNUMBER(D495)),N(D495)&lt;=0),"금액을 확인하세요","")))))</f>
        <v/>
      </c>
    </row>
    <row r="496">
      <c r="A496" s="20" t="n">
        <v>46209</v>
      </c>
      <c r="B496" s="26" t="n">
        <v>281</v>
      </c>
      <c r="C496" s="27">
        <f>IF(B496="","",IFERROR(INDEX(현장_고객,MATCH(B496,현장번호,0))&amp;" · "&amp;INDEX(현장_주소,MATCH(B496,현장번호,0)),"없는 번호"))</f>
        <v/>
      </c>
      <c r="D496" s="22" t="n">
        <v>780000</v>
      </c>
      <c r="E496" s="21" t="inlineStr">
        <is>
          <t>계약금</t>
        </is>
      </c>
      <c r="F496" s="21" t="inlineStr">
        <is>
          <t>계좌</t>
        </is>
      </c>
      <c r="G496" s="21" t="n"/>
      <c r="H496" s="25">
        <f>IF(COUNTA(A496,B496,D496)=0,"",IF(NOT(ISNUMBER(A496)),"날짜를 확인하세요",IF(A496&gt;TODAY(),"오늘 이후 날짜예요",IF(ISNA(MATCH(B496,현장번호,0)),"현장 번호를 확인하세요",IF(OR(NOT(ISNUMBER(D496)),N(D496)&lt;=0),"금액을 확인하세요","")))))</f>
        <v/>
      </c>
    </row>
    <row r="497">
      <c r="A497" s="20" t="n">
        <v>46212</v>
      </c>
      <c r="B497" s="26" t="n">
        <v>285</v>
      </c>
      <c r="C497" s="27">
        <f>IF(B497="","",IFERROR(INDEX(현장_고객,MATCH(B497,현장번호,0))&amp;" · "&amp;INDEX(현장_주소,MATCH(B497,현장번호,0)),"없는 번호"))</f>
        <v/>
      </c>
      <c r="D497" s="22" t="n">
        <v>1070000</v>
      </c>
      <c r="E497" s="21" t="inlineStr">
        <is>
          <t>잔금</t>
        </is>
      </c>
      <c r="F497" s="21" t="inlineStr">
        <is>
          <t>계좌</t>
        </is>
      </c>
      <c r="G497" s="21" t="n"/>
      <c r="H497" s="25">
        <f>IF(COUNTA(A497,B497,D497)=0,"",IF(NOT(ISNUMBER(A497)),"날짜를 확인하세요",IF(A497&gt;TODAY(),"오늘 이후 날짜예요",IF(ISNA(MATCH(B497,현장번호,0)),"현장 번호를 확인하세요",IF(OR(NOT(ISNUMBER(D497)),N(D497)&lt;=0),"금액을 확인하세요","")))))</f>
        <v/>
      </c>
    </row>
    <row r="498">
      <c r="A498" s="20" t="n">
        <v>46212</v>
      </c>
      <c r="B498" s="26" t="n">
        <v>287</v>
      </c>
      <c r="C498" s="27">
        <f>IF(B498="","",IFERROR(INDEX(현장_고객,MATCH(B498,현장번호,0))&amp;" · "&amp;INDEX(현장_주소,MATCH(B498,현장번호,0)),"없는 번호"))</f>
        <v/>
      </c>
      <c r="D498" s="22" t="n">
        <v>4140000</v>
      </c>
      <c r="E498" s="21" t="inlineStr">
        <is>
          <t>중도금</t>
        </is>
      </c>
      <c r="F498" s="21" t="inlineStr">
        <is>
          <t>계좌</t>
        </is>
      </c>
      <c r="G498" s="21" t="n"/>
      <c r="H498" s="25">
        <f>IF(COUNTA(A498,B498,D498)=0,"",IF(NOT(ISNUMBER(A498)),"날짜를 확인하세요",IF(A498&gt;TODAY(),"오늘 이후 날짜예요",IF(ISNA(MATCH(B498,현장번호,0)),"현장 번호를 확인하세요",IF(OR(NOT(ISNUMBER(D498)),N(D498)&lt;=0),"금액을 확인하세요","")))))</f>
        <v/>
      </c>
    </row>
    <row r="499">
      <c r="A499" s="20" t="n">
        <v>46213</v>
      </c>
      <c r="B499" s="26" t="n">
        <v>283</v>
      </c>
      <c r="C499" s="27">
        <f>IF(B499="","",IFERROR(INDEX(현장_고객,MATCH(B499,현장번호,0))&amp;" · "&amp;INDEX(현장_주소,MATCH(B499,현장번호,0)),"없는 번호"))</f>
        <v/>
      </c>
      <c r="D499" s="22" t="n">
        <v>370000</v>
      </c>
      <c r="E499" s="21" t="inlineStr">
        <is>
          <t>추가 공사</t>
        </is>
      </c>
      <c r="F499" s="21" t="inlineStr">
        <is>
          <t>현금</t>
        </is>
      </c>
      <c r="G499" s="21" t="inlineStr">
        <is>
          <t>콘센트 추가</t>
        </is>
      </c>
      <c r="H499" s="25">
        <f>IF(COUNTA(A499,B499,D499)=0,"",IF(NOT(ISNUMBER(A499)),"날짜를 확인하세요",IF(A499&gt;TODAY(),"오늘 이후 날짜예요",IF(ISNA(MATCH(B499,현장번호,0)),"현장 번호를 확인하세요",IF(OR(NOT(ISNUMBER(D499)),N(D499)&lt;=0),"금액을 확인하세요","")))))</f>
        <v/>
      </c>
    </row>
    <row r="500">
      <c r="A500" s="20" t="n">
        <v>46215</v>
      </c>
      <c r="B500" s="26" t="n">
        <v>289</v>
      </c>
      <c r="C500" s="27">
        <f>IF(B500="","",IFERROR(INDEX(현장_고객,MATCH(B500,현장번호,0))&amp;" · "&amp;INDEX(현장_주소,MATCH(B500,현장번호,0)),"없는 번호"))</f>
        <v/>
      </c>
      <c r="D500" s="22" t="n">
        <v>640000</v>
      </c>
      <c r="E500" s="21" t="inlineStr">
        <is>
          <t>계약금</t>
        </is>
      </c>
      <c r="F500" s="21" t="inlineStr">
        <is>
          <t>계좌</t>
        </is>
      </c>
      <c r="G500" s="21" t="n"/>
      <c r="H500" s="25">
        <f>IF(COUNTA(A500,B500,D500)=0,"",IF(NOT(ISNUMBER(A500)),"날짜를 확인하세요",IF(A500&gt;TODAY(),"오늘 이후 날짜예요",IF(ISNA(MATCH(B500,현장번호,0)),"현장 번호를 확인하세요",IF(OR(NOT(ISNUMBER(D500)),N(D500)&lt;=0),"금액을 확인하세요","")))))</f>
        <v/>
      </c>
    </row>
    <row r="501">
      <c r="A501" s="20" t="n">
        <v>46216</v>
      </c>
      <c r="B501" s="26" t="n">
        <v>292</v>
      </c>
      <c r="C501" s="27">
        <f>IF(B501="","",IFERROR(INDEX(현장_고객,MATCH(B501,현장번호,0))&amp;" · "&amp;INDEX(현장_주소,MATCH(B501,현장번호,0)),"없는 번호"))</f>
        <v/>
      </c>
      <c r="D501" s="22" t="n">
        <v>890000</v>
      </c>
      <c r="E501" s="21" t="inlineStr">
        <is>
          <t>계약금</t>
        </is>
      </c>
      <c r="F501" s="21" t="inlineStr">
        <is>
          <t>계좌</t>
        </is>
      </c>
      <c r="G501" s="21" t="n"/>
      <c r="H501" s="25">
        <f>IF(COUNTA(A501,B501,D501)=0,"",IF(NOT(ISNUMBER(A501)),"날짜를 확인하세요",IF(A501&gt;TODAY(),"오늘 이후 날짜예요",IF(ISNA(MATCH(B501,현장번호,0)),"현장 번호를 확인하세요",IF(OR(NOT(ISNUMBER(D501)),N(D501)&lt;=0),"금액을 확인하세요","")))))</f>
        <v/>
      </c>
    </row>
    <row r="502">
      <c r="A502" s="20" t="n">
        <v>46217</v>
      </c>
      <c r="B502" s="26" t="n">
        <v>283</v>
      </c>
      <c r="C502" s="27">
        <f>IF(B502="","",IFERROR(INDEX(현장_고객,MATCH(B502,현장번호,0))&amp;" · "&amp;INDEX(현장_주소,MATCH(B502,현장번호,0)),"없는 번호"))</f>
        <v/>
      </c>
      <c r="D502" s="22" t="n">
        <v>1050000</v>
      </c>
      <c r="E502" s="21" t="inlineStr">
        <is>
          <t>잔금</t>
        </is>
      </c>
      <c r="F502" s="21" t="inlineStr">
        <is>
          <t>카드</t>
        </is>
      </c>
      <c r="G502" s="21" t="n"/>
      <c r="H502" s="25">
        <f>IF(COUNTA(A502,B502,D502)=0,"",IF(NOT(ISNUMBER(A502)),"날짜를 확인하세요",IF(A502&gt;TODAY(),"오늘 이후 날짜예요",IF(ISNA(MATCH(B502,현장번호,0)),"현장 번호를 확인하세요",IF(OR(NOT(ISNUMBER(D502)),N(D502)&lt;=0),"금액을 확인하세요","")))))</f>
        <v/>
      </c>
    </row>
    <row r="503">
      <c r="A503" s="20" t="n">
        <v>46217</v>
      </c>
      <c r="B503" s="26" t="n">
        <v>287</v>
      </c>
      <c r="C503" s="27">
        <f>IF(B503="","",IFERROR(INDEX(현장_고객,MATCH(B503,현장번호,0))&amp;" · "&amp;INDEX(현장_주소,MATCH(B503,현장번호,0)),"없는 번호"))</f>
        <v/>
      </c>
      <c r="D503" s="22" t="n">
        <v>4140000</v>
      </c>
      <c r="E503" s="21" t="inlineStr">
        <is>
          <t>잔금</t>
        </is>
      </c>
      <c r="F503" s="21" t="inlineStr">
        <is>
          <t>계좌</t>
        </is>
      </c>
      <c r="G503" s="21" t="n"/>
      <c r="H503" s="25">
        <f>IF(COUNTA(A503,B503,D503)=0,"",IF(NOT(ISNUMBER(A503)),"날짜를 확인하세요",IF(A503&gt;TODAY(),"오늘 이후 날짜예요",IF(ISNA(MATCH(B503,현장번호,0)),"현장 번호를 확인하세요",IF(OR(NOT(ISNUMBER(D503)),N(D503)&lt;=0),"금액을 확인하세요","")))))</f>
        <v/>
      </c>
    </row>
    <row r="504">
      <c r="A504" s="20" t="n">
        <v>46217</v>
      </c>
      <c r="B504" s="26" t="n">
        <v>291</v>
      </c>
      <c r="C504" s="27">
        <f>IF(B504="","",IFERROR(INDEX(현장_고객,MATCH(B504,현장번호,0))&amp;" · "&amp;INDEX(현장_주소,MATCH(B504,현장번호,0)),"없는 번호"))</f>
        <v/>
      </c>
      <c r="D504" s="22" t="n">
        <v>2030000</v>
      </c>
      <c r="E504" s="21" t="inlineStr">
        <is>
          <t>잔금</t>
        </is>
      </c>
      <c r="F504" s="21" t="inlineStr">
        <is>
          <t>계좌</t>
        </is>
      </c>
      <c r="G504" s="21" t="n"/>
      <c r="H504" s="25">
        <f>IF(COUNTA(A504,B504,D504)=0,"",IF(NOT(ISNUMBER(A504)),"날짜를 확인하세요",IF(A504&gt;TODAY(),"오늘 이후 날짜예요",IF(ISNA(MATCH(B504,현장번호,0)),"현장 번호를 확인하세요",IF(OR(NOT(ISNUMBER(D504)),N(D504)&lt;=0),"금액을 확인하세요","")))))</f>
        <v/>
      </c>
    </row>
    <row r="505">
      <c r="A505" s="20" t="n">
        <v>46219</v>
      </c>
      <c r="B505" s="26" t="n">
        <v>266</v>
      </c>
      <c r="C505" s="27">
        <f>IF(B505="","",IFERROR(INDEX(현장_고객,MATCH(B505,현장번호,0))&amp;" · "&amp;INDEX(현장_주소,MATCH(B505,현장번호,0)),"없는 번호"))</f>
        <v/>
      </c>
      <c r="D505" s="22" t="n">
        <v>18690000</v>
      </c>
      <c r="E505" s="21" t="inlineStr">
        <is>
          <t>잔금</t>
        </is>
      </c>
      <c r="F505" s="21" t="inlineStr">
        <is>
          <t>계좌</t>
        </is>
      </c>
      <c r="G505" s="21" t="n"/>
      <c r="H505" s="25">
        <f>IF(COUNTA(A505,B505,D505)=0,"",IF(NOT(ISNUMBER(A505)),"날짜를 확인하세요",IF(A505&gt;TODAY(),"오늘 이후 날짜예요",IF(ISNA(MATCH(B505,현장번호,0)),"현장 번호를 확인하세요",IF(OR(NOT(ISNUMBER(D505)),N(D505)&lt;=0),"금액을 확인하세요","")))))</f>
        <v/>
      </c>
    </row>
    <row r="506">
      <c r="A506" s="20" t="n">
        <v>46219</v>
      </c>
      <c r="B506" s="26" t="n">
        <v>284</v>
      </c>
      <c r="C506" s="27">
        <f>IF(B506="","",IFERROR(INDEX(현장_고객,MATCH(B506,현장번호,0))&amp;" · "&amp;INDEX(현장_주소,MATCH(B506,현장번호,0)),"없는 번호"))</f>
        <v/>
      </c>
      <c r="D506" s="22" t="n">
        <v>3360000</v>
      </c>
      <c r="E506" s="21" t="inlineStr">
        <is>
          <t>잔금</t>
        </is>
      </c>
      <c r="F506" s="21" t="inlineStr">
        <is>
          <t>계좌</t>
        </is>
      </c>
      <c r="G506" s="21" t="n"/>
      <c r="H506" s="25">
        <f>IF(COUNTA(A506,B506,D506)=0,"",IF(NOT(ISNUMBER(A506)),"날짜를 확인하세요",IF(A506&gt;TODAY(),"오늘 이후 날짜예요",IF(ISNA(MATCH(B506,현장번호,0)),"현장 번호를 확인하세요",IF(OR(NOT(ISNUMBER(D506)),N(D506)&lt;=0),"금액을 확인하세요","")))))</f>
        <v/>
      </c>
    </row>
    <row r="507">
      <c r="A507" s="20" t="n">
        <v>46220</v>
      </c>
      <c r="B507" s="26" t="n">
        <v>281</v>
      </c>
      <c r="C507" s="27">
        <f>IF(B507="","",IFERROR(INDEX(현장_고객,MATCH(B507,현장번호,0))&amp;" · "&amp;INDEX(현장_주소,MATCH(B507,현장번호,0)),"없는 번호"))</f>
        <v/>
      </c>
      <c r="D507" s="22" t="n">
        <v>1830000</v>
      </c>
      <c r="E507" s="21" t="inlineStr">
        <is>
          <t>잔금</t>
        </is>
      </c>
      <c r="F507" s="21" t="inlineStr">
        <is>
          <t>계좌</t>
        </is>
      </c>
      <c r="G507" s="21" t="n"/>
      <c r="H507" s="25">
        <f>IF(COUNTA(A507,B507,D507)=0,"",IF(NOT(ISNUMBER(A507)),"날짜를 확인하세요",IF(A507&gt;TODAY(),"오늘 이후 날짜예요",IF(ISNA(MATCH(B507,현장번호,0)),"현장 번호를 확인하세요",IF(OR(NOT(ISNUMBER(D507)),N(D507)&lt;=0),"금액을 확인하세요","")))))</f>
        <v/>
      </c>
    </row>
    <row r="508">
      <c r="A508" s="20" t="n">
        <v>46220</v>
      </c>
      <c r="B508" s="26" t="n">
        <v>286</v>
      </c>
      <c r="C508" s="27">
        <f>IF(B508="","",IFERROR(INDEX(현장_고객,MATCH(B508,현장번호,0))&amp;" · "&amp;INDEX(현장_주소,MATCH(B508,현장번호,0)),"없는 번호"))</f>
        <v/>
      </c>
      <c r="D508" s="22" t="n">
        <v>19700000</v>
      </c>
      <c r="E508" s="21" t="inlineStr">
        <is>
          <t>중도금</t>
        </is>
      </c>
      <c r="F508" s="21" t="inlineStr">
        <is>
          <t>계좌</t>
        </is>
      </c>
      <c r="G508" s="21" t="n"/>
      <c r="H508" s="25">
        <f>IF(COUNTA(A508,B508,D508)=0,"",IF(NOT(ISNUMBER(A508)),"날짜를 확인하세요",IF(A508&gt;TODAY(),"오늘 이후 날짜예요",IF(ISNA(MATCH(B508,현장번호,0)),"현장 번호를 확인하세요",IF(OR(NOT(ISNUMBER(D508)),N(D508)&lt;=0),"금액을 확인하세요","")))))</f>
        <v/>
      </c>
    </row>
    <row r="509">
      <c r="A509" s="20" t="n">
        <v>46223</v>
      </c>
      <c r="B509" s="26" t="n">
        <v>277</v>
      </c>
      <c r="C509" s="27">
        <f>IF(B509="","",IFERROR(INDEX(현장_고객,MATCH(B509,현장번호,0))&amp;" · "&amp;INDEX(현장_주소,MATCH(B509,현장번호,0)),"없는 번호"))</f>
        <v/>
      </c>
      <c r="D509" s="22" t="n">
        <v>17850000</v>
      </c>
      <c r="E509" s="21" t="inlineStr">
        <is>
          <t>잔금</t>
        </is>
      </c>
      <c r="F509" s="21" t="inlineStr">
        <is>
          <t>계좌</t>
        </is>
      </c>
      <c r="G509" s="21" t="n"/>
      <c r="H509" s="25">
        <f>IF(COUNTA(A509,B509,D509)=0,"",IF(NOT(ISNUMBER(A509)),"날짜를 확인하세요",IF(A509&gt;TODAY(),"오늘 이후 날짜예요",IF(ISNA(MATCH(B509,현장번호,0)),"현장 번호를 확인하세요",IF(OR(NOT(ISNUMBER(D509)),N(D509)&lt;=0),"금액을 확인하세요","")))))</f>
        <v/>
      </c>
    </row>
    <row r="510">
      <c r="A510" s="20" t="n">
        <v>46223</v>
      </c>
      <c r="B510" s="26" t="n">
        <v>280</v>
      </c>
      <c r="C510" s="27">
        <f>IF(B510="","",IFERROR(INDEX(현장_고객,MATCH(B510,현장번호,0))&amp;" · "&amp;INDEX(현장_주소,MATCH(B510,현장번호,0)),"없는 번호"))</f>
        <v/>
      </c>
      <c r="D510" s="22" t="n">
        <v>6580000</v>
      </c>
      <c r="E510" s="21" t="inlineStr">
        <is>
          <t>잔금</t>
        </is>
      </c>
      <c r="F510" s="21" t="inlineStr">
        <is>
          <t>카드</t>
        </is>
      </c>
      <c r="G510" s="21" t="n"/>
      <c r="H510" s="25">
        <f>IF(COUNTA(A510,B510,D510)=0,"",IF(NOT(ISNUMBER(A510)),"날짜를 확인하세요",IF(A510&gt;TODAY(),"오늘 이후 날짜예요",IF(ISNA(MATCH(B510,현장번호,0)),"현장 번호를 확인하세요",IF(OR(NOT(ISNUMBER(D510)),N(D510)&lt;=0),"금액을 확인하세요","")))))</f>
        <v/>
      </c>
    </row>
    <row r="511">
      <c r="A511" s="20" t="n">
        <v>46223</v>
      </c>
      <c r="B511" s="26" t="n">
        <v>290</v>
      </c>
      <c r="C511" s="27">
        <f>IF(B511="","",IFERROR(INDEX(현장_고객,MATCH(B511,현장번호,0))&amp;" · "&amp;INDEX(현장_주소,MATCH(B511,현장번호,0)),"없는 번호"))</f>
        <v/>
      </c>
      <c r="D511" s="22" t="n">
        <v>230000</v>
      </c>
      <c r="E511" s="21" t="inlineStr">
        <is>
          <t>계약금</t>
        </is>
      </c>
      <c r="F511" s="21" t="inlineStr">
        <is>
          <t>계좌</t>
        </is>
      </c>
      <c r="G511" s="21" t="n"/>
      <c r="H511" s="25">
        <f>IF(COUNTA(A511,B511,D511)=0,"",IF(NOT(ISNUMBER(A511)),"날짜를 확인하세요",IF(A511&gt;TODAY(),"오늘 이후 날짜예요",IF(ISNA(MATCH(B511,현장번호,0)),"현장 번호를 확인하세요",IF(OR(NOT(ISNUMBER(D511)),N(D511)&lt;=0),"금액을 확인하세요","")))))</f>
        <v/>
      </c>
    </row>
    <row r="512">
      <c r="A512" s="20" t="n">
        <v>46225</v>
      </c>
      <c r="B512" s="26" t="n">
        <v>299</v>
      </c>
      <c r="C512" s="27">
        <f>IF(B512="","",IFERROR(INDEX(현장_고객,MATCH(B512,현장번호,0))&amp;" · "&amp;INDEX(현장_주소,MATCH(B512,현장번호,0)),"없는 번호"))</f>
        <v/>
      </c>
      <c r="D512" s="22" t="n">
        <v>450000</v>
      </c>
      <c r="E512" s="21" t="inlineStr">
        <is>
          <t>계약금</t>
        </is>
      </c>
      <c r="F512" s="21" t="inlineStr">
        <is>
          <t>계좌</t>
        </is>
      </c>
      <c r="G512" s="21" t="n"/>
      <c r="H512" s="25">
        <f>IF(COUNTA(A512,B512,D512)=0,"",IF(NOT(ISNUMBER(A512)),"날짜를 확인하세요",IF(A512&gt;TODAY(),"오늘 이후 날짜예요",IF(ISNA(MATCH(B512,현장번호,0)),"현장 번호를 확인하세요",IF(OR(NOT(ISNUMBER(D512)),N(D512)&lt;=0),"금액을 확인하세요","")))))</f>
        <v/>
      </c>
    </row>
    <row r="513">
      <c r="A513" s="20" t="n">
        <v>46226</v>
      </c>
      <c r="B513" s="26" t="n">
        <v>297</v>
      </c>
      <c r="C513" s="27">
        <f>IF(B513="","",IFERROR(INDEX(현장_고객,MATCH(B513,현장번호,0))&amp;" · "&amp;INDEX(현장_주소,MATCH(B513,현장번호,0)),"없는 번호"))</f>
        <v/>
      </c>
      <c r="D513" s="22" t="n">
        <v>110000</v>
      </c>
      <c r="E513" s="21" t="inlineStr">
        <is>
          <t>계약금</t>
        </is>
      </c>
      <c r="F513" s="21" t="inlineStr">
        <is>
          <t>계좌</t>
        </is>
      </c>
      <c r="G513" s="21" t="n"/>
      <c r="H513" s="25">
        <f>IF(COUNTA(A513,B513,D513)=0,"",IF(NOT(ISNUMBER(A513)),"날짜를 확인하세요",IF(A513&gt;TODAY(),"오늘 이후 날짜예요",IF(ISNA(MATCH(B513,현장번호,0)),"현장 번호를 확인하세요",IF(OR(NOT(ISNUMBER(D513)),N(D513)&lt;=0),"금액을 확인하세요","")))))</f>
        <v/>
      </c>
    </row>
    <row r="514">
      <c r="A514" s="20" t="n">
        <v>46229</v>
      </c>
      <c r="B514" s="26" t="n">
        <v>292</v>
      </c>
      <c r="C514" s="27">
        <f>IF(B514="","",IFERROR(INDEX(현장_고객,MATCH(B514,현장번호,0))&amp;" · "&amp;INDEX(현장_주소,MATCH(B514,현장번호,0)),"없는 번호"))</f>
        <v/>
      </c>
      <c r="D514" s="22" t="n">
        <v>8030000</v>
      </c>
      <c r="E514" s="21" t="inlineStr">
        <is>
          <t>잔금</t>
        </is>
      </c>
      <c r="F514" s="21" t="inlineStr">
        <is>
          <t>계좌</t>
        </is>
      </c>
      <c r="G514" s="21" t="n"/>
      <c r="H514" s="25">
        <f>IF(COUNTA(A514,B514,D514)=0,"",IF(NOT(ISNUMBER(A514)),"날짜를 확인하세요",IF(A514&gt;TODAY(),"오늘 이후 날짜예요",IF(ISNA(MATCH(B514,현장번호,0)),"현장 번호를 확인하세요",IF(OR(NOT(ISNUMBER(D514)),N(D514)&lt;=0),"금액을 확인하세요","")))))</f>
        <v/>
      </c>
    </row>
    <row r="515">
      <c r="A515" s="20" t="n">
        <v>46230</v>
      </c>
      <c r="B515" s="26" t="n">
        <v>289</v>
      </c>
      <c r="C515" s="27">
        <f>IF(B515="","",IFERROR(INDEX(현장_고객,MATCH(B515,현장번호,0))&amp;" · "&amp;INDEX(현장_주소,MATCH(B515,현장번호,0)),"없는 번호"))</f>
        <v/>
      </c>
      <c r="D515" s="22" t="n">
        <v>2890000</v>
      </c>
      <c r="E515" s="21" t="inlineStr">
        <is>
          <t>중도금</t>
        </is>
      </c>
      <c r="F515" s="21" t="inlineStr">
        <is>
          <t>계좌</t>
        </is>
      </c>
      <c r="G515" s="21" t="n"/>
      <c r="H515" s="25">
        <f>IF(COUNTA(A515,B515,D515)=0,"",IF(NOT(ISNUMBER(A515)),"날짜를 확인하세요",IF(A515&gt;TODAY(),"오늘 이후 날짜예요",IF(ISNA(MATCH(B515,현장번호,0)),"현장 번호를 확인하세요",IF(OR(NOT(ISNUMBER(D515)),N(D515)&lt;=0),"금액을 확인하세요","")))))</f>
        <v/>
      </c>
    </row>
    <row r="516">
      <c r="A516" s="20" t="n">
        <v>46232</v>
      </c>
      <c r="B516" s="26" t="n">
        <v>290</v>
      </c>
      <c r="C516" s="27">
        <f>IF(B516="","",IFERROR(INDEX(현장_고객,MATCH(B516,현장번호,0))&amp;" · "&amp;INDEX(현장_주소,MATCH(B516,현장번호,0)),"없는 번호"))</f>
        <v/>
      </c>
      <c r="D516" s="22" t="n">
        <v>270000</v>
      </c>
      <c r="E516" s="21" t="inlineStr">
        <is>
          <t>추가 공사</t>
        </is>
      </c>
      <c r="F516" s="21" t="inlineStr">
        <is>
          <t>현금</t>
        </is>
      </c>
      <c r="G516" s="21" t="inlineStr">
        <is>
          <t>콘센트 추가</t>
        </is>
      </c>
      <c r="H516" s="25">
        <f>IF(COUNTA(A516,B516,D516)=0,"",IF(NOT(ISNUMBER(A516)),"날짜를 확인하세요",IF(A516&gt;TODAY(),"오늘 이후 날짜예요",IF(ISNA(MATCH(B516,현장번호,0)),"현장 번호를 확인하세요",IF(OR(NOT(ISNUMBER(D516)),N(D516)&lt;=0),"금액을 확인하세요","")))))</f>
        <v/>
      </c>
    </row>
    <row r="517">
      <c r="A517" s="20" t="n">
        <v>46235</v>
      </c>
      <c r="B517" s="26" t="n">
        <v>290</v>
      </c>
      <c r="C517" s="27">
        <f>IF(B517="","",IFERROR(INDEX(현장_고객,MATCH(B517,현장번호,0))&amp;" · "&amp;INDEX(현장_주소,MATCH(B517,현장번호,0)),"없는 번호"))</f>
        <v/>
      </c>
      <c r="D517" s="22" t="n">
        <v>2050000</v>
      </c>
      <c r="E517" s="21" t="inlineStr">
        <is>
          <t>잔금</t>
        </is>
      </c>
      <c r="F517" s="21" t="inlineStr">
        <is>
          <t>계좌</t>
        </is>
      </c>
      <c r="G517" s="21" t="n"/>
      <c r="H517" s="25">
        <f>IF(COUNTA(A517,B517,D517)=0,"",IF(NOT(ISNUMBER(A517)),"날짜를 확인하세요",IF(A517&gt;TODAY(),"오늘 이후 날짜예요",IF(ISNA(MATCH(B517,현장번호,0)),"현장 번호를 확인하세요",IF(OR(NOT(ISNUMBER(D517)),N(D517)&lt;=0),"금액을 확인하세요","")))))</f>
        <v/>
      </c>
    </row>
    <row r="518">
      <c r="A518" s="20" t="n">
        <v>46236</v>
      </c>
      <c r="B518" s="26" t="n">
        <v>294</v>
      </c>
      <c r="C518" s="27">
        <f>IF(B518="","",IFERROR(INDEX(현장_고객,MATCH(B518,현장번호,0))&amp;" · "&amp;INDEX(현장_주소,MATCH(B518,현장번호,0)),"없는 번호"))</f>
        <v/>
      </c>
      <c r="D518" s="22" t="n">
        <v>750000</v>
      </c>
      <c r="E518" s="21" t="inlineStr">
        <is>
          <t>계약금</t>
        </is>
      </c>
      <c r="F518" s="21" t="inlineStr">
        <is>
          <t>계좌</t>
        </is>
      </c>
      <c r="G518" s="21" t="n"/>
      <c r="H518" s="25">
        <f>IF(COUNTA(A518,B518,D518)=0,"",IF(NOT(ISNUMBER(A518)),"날짜를 확인하세요",IF(A518&gt;TODAY(),"오늘 이후 날짜예요",IF(ISNA(MATCH(B518,현장번호,0)),"현장 번호를 확인하세요",IF(OR(NOT(ISNUMBER(D518)),N(D518)&lt;=0),"금액을 확인하세요","")))))</f>
        <v/>
      </c>
    </row>
    <row r="519">
      <c r="A519" s="20" t="n">
        <v>46236</v>
      </c>
      <c r="B519" s="26" t="n">
        <v>299</v>
      </c>
      <c r="C519" s="27">
        <f>IF(B519="","",IFERROR(INDEX(현장_고객,MATCH(B519,현장번호,0))&amp;" · "&amp;INDEX(현장_주소,MATCH(B519,현장번호,0)),"없는 번호"))</f>
        <v/>
      </c>
      <c r="D519" s="22" t="n">
        <v>1810000</v>
      </c>
      <c r="E519" s="21" t="inlineStr">
        <is>
          <t>잔금</t>
        </is>
      </c>
      <c r="F519" s="21" t="inlineStr">
        <is>
          <t>카드</t>
        </is>
      </c>
      <c r="G519" s="21" t="n"/>
      <c r="H519" s="25">
        <f>IF(COUNTA(A519,B519,D519)=0,"",IF(NOT(ISNUMBER(A519)),"날짜를 확인하세요",IF(A519&gt;TODAY(),"오늘 이후 날짜예요",IF(ISNA(MATCH(B519,현장번호,0)),"현장 번호를 확인하세요",IF(OR(NOT(ISNUMBER(D519)),N(D519)&lt;=0),"금액을 확인하세요","")))))</f>
        <v/>
      </c>
    </row>
    <row r="520">
      <c r="A520" s="20" t="n">
        <v>46237</v>
      </c>
      <c r="B520" s="26" t="n">
        <v>302</v>
      </c>
      <c r="C520" s="27">
        <f>IF(B520="","",IFERROR(INDEX(현장_고객,MATCH(B520,현장번호,0))&amp;" · "&amp;INDEX(현장_주소,MATCH(B520,현장번호,0)),"없는 번호"))</f>
        <v/>
      </c>
      <c r="D520" s="22" t="n">
        <v>3110000</v>
      </c>
      <c r="E520" s="21" t="inlineStr">
        <is>
          <t>계약금</t>
        </is>
      </c>
      <c r="F520" s="21" t="inlineStr">
        <is>
          <t>계좌</t>
        </is>
      </c>
      <c r="G520" s="21" t="n"/>
      <c r="H520" s="25">
        <f>IF(COUNTA(A520,B520,D520)=0,"",IF(NOT(ISNUMBER(A520)),"날짜를 확인하세요",IF(A520&gt;TODAY(),"오늘 이후 날짜예요",IF(ISNA(MATCH(B520,현장번호,0)),"현장 번호를 확인하세요",IF(OR(NOT(ISNUMBER(D520)),N(D520)&lt;=0),"금액을 확인하세요","")))))</f>
        <v/>
      </c>
    </row>
    <row r="521">
      <c r="A521" s="20" t="n">
        <v>46237</v>
      </c>
      <c r="B521" s="26" t="n">
        <v>304</v>
      </c>
      <c r="C521" s="27">
        <f>IF(B521="","",IFERROR(INDEX(현장_고객,MATCH(B521,현장번호,0))&amp;" · "&amp;INDEX(현장_주소,MATCH(B521,현장번호,0)),"없는 번호"))</f>
        <v/>
      </c>
      <c r="D521" s="22" t="n">
        <v>1220000</v>
      </c>
      <c r="E521" s="21" t="inlineStr">
        <is>
          <t>계약금</t>
        </is>
      </c>
      <c r="F521" s="21" t="inlineStr">
        <is>
          <t>계좌</t>
        </is>
      </c>
      <c r="G521" s="21" t="n"/>
      <c r="H521" s="25">
        <f>IF(COUNTA(A521,B521,D521)=0,"",IF(NOT(ISNUMBER(A521)),"날짜를 확인하세요",IF(A521&gt;TODAY(),"오늘 이후 날짜예요",IF(ISNA(MATCH(B521,현장번호,0)),"현장 번호를 확인하세요",IF(OR(NOT(ISNUMBER(D521)),N(D521)&lt;=0),"금액을 확인하세요","")))))</f>
        <v/>
      </c>
    </row>
    <row r="522">
      <c r="A522" s="20" t="n">
        <v>46238</v>
      </c>
      <c r="B522" s="26" t="n">
        <v>289</v>
      </c>
      <c r="C522" s="27">
        <f>IF(B522="","",IFERROR(INDEX(현장_고객,MATCH(B522,현장번호,0))&amp;" · "&amp;INDEX(현장_주소,MATCH(B522,현장번호,0)),"없는 번호"))</f>
        <v/>
      </c>
      <c r="D522" s="22" t="n">
        <v>2890000</v>
      </c>
      <c r="E522" s="21" t="inlineStr">
        <is>
          <t>잔금</t>
        </is>
      </c>
      <c r="F522" s="21" t="inlineStr">
        <is>
          <t>계좌</t>
        </is>
      </c>
      <c r="G522" s="21" t="n"/>
      <c r="H522" s="25">
        <f>IF(COUNTA(A522,B522,D522)=0,"",IF(NOT(ISNUMBER(A522)),"날짜를 확인하세요",IF(A522&gt;TODAY(),"오늘 이후 날짜예요",IF(ISNA(MATCH(B522,현장번호,0)),"현장 번호를 확인하세요",IF(OR(NOT(ISNUMBER(D522)),N(D522)&lt;=0),"금액을 확인하세요","")))))</f>
        <v/>
      </c>
    </row>
    <row r="523">
      <c r="A523" s="20" t="n">
        <v>46239</v>
      </c>
      <c r="B523" s="26" t="n">
        <v>307</v>
      </c>
      <c r="C523" s="27">
        <f>IF(B523="","",IFERROR(INDEX(현장_고객,MATCH(B523,현장번호,0))&amp;" · "&amp;INDEX(현장_주소,MATCH(B523,현장번호,0)),"없는 번호"))</f>
        <v/>
      </c>
      <c r="D523" s="22" t="n">
        <v>1440000</v>
      </c>
      <c r="E523" s="21" t="inlineStr">
        <is>
          <t>계약금</t>
        </is>
      </c>
      <c r="F523" s="21" t="inlineStr">
        <is>
          <t>계좌</t>
        </is>
      </c>
      <c r="G523" s="21" t="n"/>
      <c r="H523" s="25">
        <f>IF(COUNTA(A523,B523,D523)=0,"",IF(NOT(ISNUMBER(A523)),"날짜를 확인하세요",IF(A523&gt;TODAY(),"오늘 이후 날짜예요",IF(ISNA(MATCH(B523,현장번호,0)),"현장 번호를 확인하세요",IF(OR(NOT(ISNUMBER(D523)),N(D523)&lt;=0),"금액을 확인하세요","")))))</f>
        <v/>
      </c>
    </row>
    <row r="524">
      <c r="A524" s="20" t="n">
        <v>46240</v>
      </c>
      <c r="B524" s="26" t="n">
        <v>300</v>
      </c>
      <c r="C524" s="27">
        <f>IF(B524="","",IFERROR(INDEX(현장_고객,MATCH(B524,현장번호,0))&amp;" · "&amp;INDEX(현장_주소,MATCH(B524,현장번호,0)),"없는 번호"))</f>
        <v/>
      </c>
      <c r="D524" s="22" t="n">
        <v>1850000</v>
      </c>
      <c r="E524" s="21" t="inlineStr">
        <is>
          <t>계약금</t>
        </is>
      </c>
      <c r="F524" s="21" t="inlineStr">
        <is>
          <t>계좌</t>
        </is>
      </c>
      <c r="G524" s="21" t="n"/>
      <c r="H524" s="25">
        <f>IF(COUNTA(A524,B524,D524)=0,"",IF(NOT(ISNUMBER(A524)),"날짜를 확인하세요",IF(A524&gt;TODAY(),"오늘 이후 날짜예요",IF(ISNA(MATCH(B524,현장번호,0)),"현장 번호를 확인하세요",IF(OR(NOT(ISNUMBER(D524)),N(D524)&lt;=0),"금액을 확인하세요","")))))</f>
        <v/>
      </c>
    </row>
    <row r="525">
      <c r="A525" s="20" t="n">
        <v>46241</v>
      </c>
      <c r="B525" s="26" t="n">
        <v>286</v>
      </c>
      <c r="C525" s="27">
        <f>IF(B525="","",IFERROR(INDEX(현장_고객,MATCH(B525,현장번호,0))&amp;" · "&amp;INDEX(현장_주소,MATCH(B525,현장번호,0)),"없는 번호"))</f>
        <v/>
      </c>
      <c r="D525" s="22" t="n">
        <v>19690000</v>
      </c>
      <c r="E525" s="21" t="inlineStr">
        <is>
          <t>잔금</t>
        </is>
      </c>
      <c r="F525" s="21" t="inlineStr">
        <is>
          <t>계좌</t>
        </is>
      </c>
      <c r="G525" s="21" t="n"/>
      <c r="H525" s="25">
        <f>IF(COUNTA(A525,B525,D525)=0,"",IF(NOT(ISNUMBER(A525)),"날짜를 확인하세요",IF(A525&gt;TODAY(),"오늘 이후 날짜예요",IF(ISNA(MATCH(B525,현장번호,0)),"현장 번호를 확인하세요",IF(OR(NOT(ISNUMBER(D525)),N(D525)&lt;=0),"금액을 확인하세요","")))))</f>
        <v/>
      </c>
    </row>
    <row r="526">
      <c r="A526" s="20" t="n">
        <v>46242</v>
      </c>
      <c r="B526" s="26" t="n">
        <v>297</v>
      </c>
      <c r="C526" s="27">
        <f>IF(B526="","",IFERROR(INDEX(현장_고객,MATCH(B526,현장번호,0))&amp;" · "&amp;INDEX(현장_주소,MATCH(B526,현장번호,0)),"없는 번호"))</f>
        <v/>
      </c>
      <c r="D526" s="22" t="n">
        <v>990000</v>
      </c>
      <c r="E526" s="21" t="inlineStr">
        <is>
          <t>잔금</t>
        </is>
      </c>
      <c r="F526" s="21" t="inlineStr">
        <is>
          <t>계좌</t>
        </is>
      </c>
      <c r="G526" s="21" t="n"/>
      <c r="H526" s="25">
        <f>IF(COUNTA(A526,B526,D526)=0,"",IF(NOT(ISNUMBER(A526)),"날짜를 확인하세요",IF(A526&gt;TODAY(),"오늘 이후 날짜예요",IF(ISNA(MATCH(B526,현장번호,0)),"현장 번호를 확인하세요",IF(OR(NOT(ISNUMBER(D526)),N(D526)&lt;=0),"금액을 확인하세요","")))))</f>
        <v/>
      </c>
    </row>
    <row r="527">
      <c r="A527" s="20" t="n">
        <v>46242</v>
      </c>
      <c r="B527" s="26" t="n">
        <v>312</v>
      </c>
      <c r="C527" s="27">
        <f>IF(B527="","",IFERROR(INDEX(현장_고객,MATCH(B527,현장번호,0))&amp;" · "&amp;INDEX(현장_주소,MATCH(B527,현장번호,0)),"없는 번호"))</f>
        <v/>
      </c>
      <c r="D527" s="22" t="n">
        <v>60000</v>
      </c>
      <c r="E527" s="21" t="inlineStr">
        <is>
          <t>계약금</t>
        </is>
      </c>
      <c r="F527" s="21" t="inlineStr">
        <is>
          <t>계좌</t>
        </is>
      </c>
      <c r="G527" s="21" t="n"/>
      <c r="H527" s="25">
        <f>IF(COUNTA(A527,B527,D527)=0,"",IF(NOT(ISNUMBER(A527)),"날짜를 확인하세요",IF(A527&gt;TODAY(),"오늘 이후 날짜예요",IF(ISNA(MATCH(B527,현장번호,0)),"현장 번호를 확인하세요",IF(OR(NOT(ISNUMBER(D527)),N(D527)&lt;=0),"금액을 확인하세요","")))))</f>
        <v/>
      </c>
    </row>
    <row r="528">
      <c r="A528" s="20" t="n">
        <v>46244</v>
      </c>
      <c r="B528" s="26" t="n">
        <v>317</v>
      </c>
      <c r="C528" s="27">
        <f>IF(B528="","",IFERROR(INDEX(현장_고객,MATCH(B528,현장번호,0))&amp;" · "&amp;INDEX(현장_주소,MATCH(B528,현장번호,0)),"없는 번호"))</f>
        <v/>
      </c>
      <c r="D528" s="22" t="n">
        <v>590000</v>
      </c>
      <c r="E528" s="21" t="inlineStr">
        <is>
          <t>계약금</t>
        </is>
      </c>
      <c r="F528" s="21" t="inlineStr">
        <is>
          <t>계좌</t>
        </is>
      </c>
      <c r="G528" s="21" t="n"/>
      <c r="H528" s="25">
        <f>IF(COUNTA(A528,B528,D528)=0,"",IF(NOT(ISNUMBER(A528)),"날짜를 확인하세요",IF(A528&gt;TODAY(),"오늘 이후 날짜예요",IF(ISNA(MATCH(B528,현장번호,0)),"현장 번호를 확인하세요",IF(OR(NOT(ISNUMBER(D528)),N(D528)&lt;=0),"금액을 확인하세요","")))))</f>
        <v/>
      </c>
    </row>
    <row r="529">
      <c r="A529" s="20" t="n">
        <v>46246</v>
      </c>
      <c r="B529" s="26" t="n">
        <v>294</v>
      </c>
      <c r="C529" s="27">
        <f>IF(B529="","",IFERROR(INDEX(현장_고객,MATCH(B529,현장번호,0))&amp;" · "&amp;INDEX(현장_주소,MATCH(B529,현장번호,0)),"없는 번호"))</f>
        <v/>
      </c>
      <c r="D529" s="22" t="n">
        <v>2990000</v>
      </c>
      <c r="E529" s="21" t="inlineStr">
        <is>
          <t>잔금</t>
        </is>
      </c>
      <c r="F529" s="21" t="inlineStr">
        <is>
          <t>카드</t>
        </is>
      </c>
      <c r="G529" s="21" t="n"/>
      <c r="H529" s="25">
        <f>IF(COUNTA(A529,B529,D529)=0,"",IF(NOT(ISNUMBER(A529)),"날짜를 확인하세요",IF(A529&gt;TODAY(),"오늘 이후 날짜예요",IF(ISNA(MATCH(B529,현장번호,0)),"현장 번호를 확인하세요",IF(OR(NOT(ISNUMBER(D529)),N(D529)&lt;=0),"금액을 확인하세요","")))))</f>
        <v/>
      </c>
    </row>
    <row r="530">
      <c r="A530" s="20" t="n">
        <v>46249</v>
      </c>
      <c r="B530" s="26" t="n">
        <v>306</v>
      </c>
      <c r="C530" s="27">
        <f>IF(B530="","",IFERROR(INDEX(현장_고객,MATCH(B530,현장번호,0))&amp;" · "&amp;INDEX(현장_주소,MATCH(B530,현장번호,0)),"없는 번호"))</f>
        <v/>
      </c>
      <c r="D530" s="22" t="n">
        <v>340000</v>
      </c>
      <c r="E530" s="21" t="inlineStr">
        <is>
          <t>계약금</t>
        </is>
      </c>
      <c r="F530" s="21" t="inlineStr">
        <is>
          <t>계좌</t>
        </is>
      </c>
      <c r="G530" s="21" t="n"/>
      <c r="H530" s="25">
        <f>IF(COUNTA(A530,B530,D530)=0,"",IF(NOT(ISNUMBER(A530)),"날짜를 확인하세요",IF(A530&gt;TODAY(),"오늘 이후 날짜예요",IF(ISNA(MATCH(B530,현장번호,0)),"현장 번호를 확인하세요",IF(OR(NOT(ISNUMBER(D530)),N(D530)&lt;=0),"금액을 확인하세요","")))))</f>
        <v/>
      </c>
    </row>
    <row r="531">
      <c r="A531" s="20" t="n">
        <v>46249</v>
      </c>
      <c r="B531" s="26" t="n">
        <v>307</v>
      </c>
      <c r="C531" s="27">
        <f>IF(B531="","",IFERROR(INDEX(현장_고객,MATCH(B531,현장번호,0))&amp;" · "&amp;INDEX(현장_주소,MATCH(B531,현장번호,0)),"없는 번호"))</f>
        <v/>
      </c>
      <c r="D531" s="22" t="n">
        <v>2880000</v>
      </c>
      <c r="E531" s="21" t="inlineStr">
        <is>
          <t>중도금</t>
        </is>
      </c>
      <c r="F531" s="21" t="inlineStr">
        <is>
          <t>계좌</t>
        </is>
      </c>
      <c r="G531" s="21" t="n"/>
      <c r="H531" s="25">
        <f>IF(COUNTA(A531,B531,D531)=0,"",IF(NOT(ISNUMBER(A531)),"날짜를 확인하세요",IF(A531&gt;TODAY(),"오늘 이후 날짜예요",IF(ISNA(MATCH(B531,현장번호,0)),"현장 번호를 확인하세요",IF(OR(NOT(ISNUMBER(D531)),N(D531)&lt;=0),"금액을 확인하세요","")))))</f>
        <v/>
      </c>
    </row>
    <row r="532">
      <c r="A532" s="20" t="n">
        <v>46249</v>
      </c>
      <c r="B532" s="26" t="n">
        <v>318</v>
      </c>
      <c r="C532" s="27">
        <f>IF(B532="","",IFERROR(INDEX(현장_고객,MATCH(B532,현장번호,0))&amp;" · "&amp;INDEX(현장_주소,MATCH(B532,현장번호,0)),"없는 번호"))</f>
        <v/>
      </c>
      <c r="D532" s="22" t="n">
        <v>10210000</v>
      </c>
      <c r="E532" s="21" t="inlineStr">
        <is>
          <t>계약금</t>
        </is>
      </c>
      <c r="F532" s="21" t="inlineStr">
        <is>
          <t>계좌</t>
        </is>
      </c>
      <c r="G532" s="21" t="n"/>
      <c r="H532" s="25">
        <f>IF(COUNTA(A532,B532,D532)=0,"",IF(NOT(ISNUMBER(A532)),"날짜를 확인하세요",IF(A532&gt;TODAY(),"오늘 이후 날짜예요",IF(ISNA(MATCH(B532,현장번호,0)),"현장 번호를 확인하세요",IF(OR(NOT(ISNUMBER(D532)),N(D532)&lt;=0),"금액을 확인하세요","")))))</f>
        <v/>
      </c>
    </row>
    <row r="533">
      <c r="A533" s="20" t="n">
        <v>46250</v>
      </c>
      <c r="B533" s="26" t="n">
        <v>300</v>
      </c>
      <c r="C533" s="27">
        <f>IF(B533="","",IFERROR(INDEX(현장_고객,MATCH(B533,현장번호,0))&amp;" · "&amp;INDEX(현장_주소,MATCH(B533,현장번호,0)),"없는 번호"))</f>
        <v/>
      </c>
      <c r="D533" s="22" t="n">
        <v>4320000</v>
      </c>
      <c r="E533" s="21" t="inlineStr">
        <is>
          <t>잔금</t>
        </is>
      </c>
      <c r="F533" s="21" t="inlineStr">
        <is>
          <t>계좌</t>
        </is>
      </c>
      <c r="G533" s="21" t="n"/>
      <c r="H533" s="25">
        <f>IF(COUNTA(A533,B533,D533)=0,"",IF(NOT(ISNUMBER(A533)),"날짜를 확인하세요",IF(A533&gt;TODAY(),"오늘 이후 날짜예요",IF(ISNA(MATCH(B533,현장번호,0)),"현장 번호를 확인하세요",IF(OR(NOT(ISNUMBER(D533)),N(D533)&lt;=0),"금액을 확인하세요","")))))</f>
        <v/>
      </c>
    </row>
    <row r="534">
      <c r="A534" s="20" t="n">
        <v>46250</v>
      </c>
      <c r="B534" s="26" t="n">
        <v>302</v>
      </c>
      <c r="C534" s="27">
        <f>IF(B534="","",IFERROR(INDEX(현장_고객,MATCH(B534,현장번호,0))&amp;" · "&amp;INDEX(현장_주소,MATCH(B534,현장번호,0)),"없는 번호"))</f>
        <v/>
      </c>
      <c r="D534" s="22" t="n">
        <v>3630000</v>
      </c>
      <c r="E534" s="21" t="inlineStr">
        <is>
          <t>중도금</t>
        </is>
      </c>
      <c r="F534" s="21" t="inlineStr">
        <is>
          <t>계좌</t>
        </is>
      </c>
      <c r="G534" s="21" t="n"/>
      <c r="H534" s="25">
        <f>IF(COUNTA(A534,B534,D534)=0,"",IF(NOT(ISNUMBER(A534)),"날짜를 확인하세요",IF(A534&gt;TODAY(),"오늘 이후 날짜예요",IF(ISNA(MATCH(B534,현장번호,0)),"현장 번호를 확인하세요",IF(OR(NOT(ISNUMBER(D534)),N(D534)&lt;=0),"금액을 확인하세요","")))))</f>
        <v/>
      </c>
    </row>
    <row r="535">
      <c r="A535" s="20" t="n">
        <v>46250</v>
      </c>
      <c r="B535" s="26" t="n">
        <v>308</v>
      </c>
      <c r="C535" s="27">
        <f>IF(B535="","",IFERROR(INDEX(현장_고객,MATCH(B535,현장번호,0))&amp;" · "&amp;INDEX(현장_주소,MATCH(B535,현장번호,0)),"없는 번호"))</f>
        <v/>
      </c>
      <c r="D535" s="22" t="n">
        <v>2060000</v>
      </c>
      <c r="E535" s="21" t="inlineStr">
        <is>
          <t>계약금</t>
        </is>
      </c>
      <c r="F535" s="21" t="inlineStr">
        <is>
          <t>계좌</t>
        </is>
      </c>
      <c r="G535" s="21" t="n"/>
      <c r="H535" s="25">
        <f>IF(COUNTA(A535,B535,D535)=0,"",IF(NOT(ISNUMBER(A535)),"날짜를 확인하세요",IF(A535&gt;TODAY(),"오늘 이후 날짜예요",IF(ISNA(MATCH(B535,현장번호,0)),"현장 번호를 확인하세요",IF(OR(NOT(ISNUMBER(D535)),N(D535)&lt;=0),"금액을 확인하세요","")))))</f>
        <v/>
      </c>
    </row>
    <row r="536">
      <c r="A536" s="20" t="n">
        <v>46253</v>
      </c>
      <c r="B536" s="26" t="n">
        <v>304</v>
      </c>
      <c r="C536" s="27">
        <f>IF(B536="","",IFERROR(INDEX(현장_고객,MATCH(B536,현장번호,0))&amp;" · "&amp;INDEX(현장_주소,MATCH(B536,현장번호,0)),"없는 번호"))</f>
        <v/>
      </c>
      <c r="D536" s="22" t="n">
        <v>1420000</v>
      </c>
      <c r="E536" s="21" t="inlineStr">
        <is>
          <t>중도금</t>
        </is>
      </c>
      <c r="F536" s="21" t="inlineStr">
        <is>
          <t>계좌</t>
        </is>
      </c>
      <c r="G536" s="21" t="n"/>
      <c r="H536" s="25">
        <f>IF(COUNTA(A536,B536,D536)=0,"",IF(NOT(ISNUMBER(A536)),"날짜를 확인하세요",IF(A536&gt;TODAY(),"오늘 이후 날짜예요",IF(ISNA(MATCH(B536,현장번호,0)),"현장 번호를 확인하세요",IF(OR(NOT(ISNUMBER(D536)),N(D536)&lt;=0),"금액을 확인하세요","")))))</f>
        <v/>
      </c>
    </row>
    <row r="537">
      <c r="A537" s="20" t="n">
        <v>46253</v>
      </c>
      <c r="B537" s="26" t="n">
        <v>309</v>
      </c>
      <c r="C537" s="27">
        <f>IF(B537="","",IFERROR(INDEX(현장_고객,MATCH(B537,현장번호,0))&amp;" · "&amp;INDEX(현장_주소,MATCH(B537,현장번호,0)),"없는 번호"))</f>
        <v/>
      </c>
      <c r="D537" s="22" t="n">
        <v>1190000</v>
      </c>
      <c r="E537" s="21" t="inlineStr">
        <is>
          <t>계약금</t>
        </is>
      </c>
      <c r="F537" s="21" t="inlineStr">
        <is>
          <t>계좌</t>
        </is>
      </c>
      <c r="G537" s="21" t="n"/>
      <c r="H537" s="25">
        <f>IF(COUNTA(A537,B537,D537)=0,"",IF(NOT(ISNUMBER(A537)),"날짜를 확인하세요",IF(A537&gt;TODAY(),"오늘 이후 날짜예요",IF(ISNA(MATCH(B537,현장번호,0)),"현장 번호를 확인하세요",IF(OR(NOT(ISNUMBER(D537)),N(D537)&lt;=0),"금액을 확인하세요","")))))</f>
        <v/>
      </c>
    </row>
    <row r="538">
      <c r="A538" s="20" t="n">
        <v>46253</v>
      </c>
      <c r="B538" s="26" t="n">
        <v>314</v>
      </c>
      <c r="C538" s="27">
        <f>IF(B538="","",IFERROR(INDEX(현장_고객,MATCH(B538,현장번호,0))&amp;" · "&amp;INDEX(현장_주소,MATCH(B538,현장번호,0)),"없는 번호"))</f>
        <v/>
      </c>
      <c r="D538" s="22" t="n">
        <v>880000</v>
      </c>
      <c r="E538" s="21" t="inlineStr">
        <is>
          <t>계약금</t>
        </is>
      </c>
      <c r="F538" s="21" t="inlineStr">
        <is>
          <t>계좌</t>
        </is>
      </c>
      <c r="G538" s="21" t="n"/>
      <c r="H538" s="25">
        <f>IF(COUNTA(A538,B538,D538)=0,"",IF(NOT(ISNUMBER(A538)),"날짜를 확인하세요",IF(A538&gt;TODAY(),"오늘 이후 날짜예요",IF(ISNA(MATCH(B538,현장번호,0)),"현장 번호를 확인하세요",IF(OR(NOT(ISNUMBER(D538)),N(D538)&lt;=0),"금액을 확인하세요","")))))</f>
        <v/>
      </c>
    </row>
    <row r="539">
      <c r="A539" s="20" t="n">
        <v>46253</v>
      </c>
      <c r="B539" s="26" t="n">
        <v>323</v>
      </c>
      <c r="C539" s="27">
        <f>IF(B539="","",IFERROR(INDEX(현장_고객,MATCH(B539,현장번호,0))&amp;" · "&amp;INDEX(현장_주소,MATCH(B539,현장번호,0)),"없는 번호"))</f>
        <v/>
      </c>
      <c r="D539" s="22" t="n">
        <v>1540000</v>
      </c>
      <c r="E539" s="21" t="inlineStr">
        <is>
          <t>계약금</t>
        </is>
      </c>
      <c r="F539" s="21" t="inlineStr">
        <is>
          <t>계좌</t>
        </is>
      </c>
      <c r="G539" s="21" t="n"/>
      <c r="H539" s="25">
        <f>IF(COUNTA(A539,B539,D539)=0,"",IF(NOT(ISNUMBER(A539)),"날짜를 확인하세요",IF(A539&gt;TODAY(),"오늘 이후 날짜예요",IF(ISNA(MATCH(B539,현장번호,0)),"현장 번호를 확인하세요",IF(OR(NOT(ISNUMBER(D539)),N(D539)&lt;=0),"금액을 확인하세요","")))))</f>
        <v/>
      </c>
    </row>
    <row r="540">
      <c r="A540" s="20" t="n">
        <v>46254</v>
      </c>
      <c r="B540" s="26" t="n">
        <v>315</v>
      </c>
      <c r="C540" s="27">
        <f>IF(B540="","",IFERROR(INDEX(현장_고객,MATCH(B540,현장번호,0))&amp;" · "&amp;INDEX(현장_주소,MATCH(B540,현장번호,0)),"없는 번호"))</f>
        <v/>
      </c>
      <c r="D540" s="22" t="n">
        <v>470000</v>
      </c>
      <c r="E540" s="21" t="inlineStr">
        <is>
          <t>계약금</t>
        </is>
      </c>
      <c r="F540" s="21" t="inlineStr">
        <is>
          <t>계좌</t>
        </is>
      </c>
      <c r="G540" s="21" t="n"/>
      <c r="H540" s="25">
        <f>IF(COUNTA(A540,B540,D540)=0,"",IF(NOT(ISNUMBER(A540)),"날짜를 확인하세요",IF(A540&gt;TODAY(),"오늘 이후 날짜예요",IF(ISNA(MATCH(B540,현장번호,0)),"현장 번호를 확인하세요",IF(OR(NOT(ISNUMBER(D540)),N(D540)&lt;=0),"금액을 확인하세요","")))))</f>
        <v/>
      </c>
    </row>
    <row r="541">
      <c r="A541" s="20" t="n">
        <v>46254</v>
      </c>
      <c r="B541" s="26" t="n">
        <v>320</v>
      </c>
      <c r="C541" s="27">
        <f>IF(B541="","",IFERROR(INDEX(현장_고객,MATCH(B541,현장번호,0))&amp;" · "&amp;INDEX(현장_주소,MATCH(B541,현장번호,0)),"없는 번호"))</f>
        <v/>
      </c>
      <c r="D541" s="22" t="n">
        <v>1490000</v>
      </c>
      <c r="E541" s="21" t="inlineStr">
        <is>
          <t>계약금</t>
        </is>
      </c>
      <c r="F541" s="21" t="inlineStr">
        <is>
          <t>계좌</t>
        </is>
      </c>
      <c r="G541" s="21" t="n"/>
      <c r="H541" s="25">
        <f>IF(COUNTA(A541,B541,D541)=0,"",IF(NOT(ISNUMBER(A541)),"날짜를 확인하세요",IF(A541&gt;TODAY(),"오늘 이후 날짜예요",IF(ISNA(MATCH(B541,현장번호,0)),"현장 번호를 확인하세요",IF(OR(NOT(ISNUMBER(D541)),N(D541)&lt;=0),"금액을 확인하세요","")))))</f>
        <v/>
      </c>
    </row>
    <row r="542">
      <c r="A542" s="20" t="n">
        <v>46255</v>
      </c>
      <c r="B542" s="26" t="n">
        <v>313</v>
      </c>
      <c r="C542" s="27">
        <f>IF(B542="","",IFERROR(INDEX(현장_고객,MATCH(B542,현장번호,0))&amp;" · "&amp;INDEX(현장_주소,MATCH(B542,현장번호,0)),"없는 번호"))</f>
        <v/>
      </c>
      <c r="D542" s="22" t="n">
        <v>60000</v>
      </c>
      <c r="E542" s="21" t="inlineStr">
        <is>
          <t>계약금</t>
        </is>
      </c>
      <c r="F542" s="21" t="inlineStr">
        <is>
          <t>계좌</t>
        </is>
      </c>
      <c r="G542" s="21" t="n"/>
      <c r="H542" s="25">
        <f>IF(COUNTA(A542,B542,D542)=0,"",IF(NOT(ISNUMBER(A542)),"날짜를 확인하세요",IF(A542&gt;TODAY(),"오늘 이후 날짜예요",IF(ISNA(MATCH(B542,현장번호,0)),"현장 번호를 확인하세요",IF(OR(NOT(ISNUMBER(D542)),N(D542)&lt;=0),"금액을 확인하세요","")))))</f>
        <v/>
      </c>
    </row>
    <row r="543">
      <c r="A543" s="20" t="n">
        <v>46255</v>
      </c>
      <c r="B543" s="26" t="n">
        <v>317</v>
      </c>
      <c r="C543" s="27">
        <f>IF(B543="","",IFERROR(INDEX(현장_고객,MATCH(B543,현장번호,0))&amp;" · "&amp;INDEX(현장_주소,MATCH(B543,현장번호,0)),"없는 번호"))</f>
        <v/>
      </c>
      <c r="D543" s="22" t="n">
        <v>2680000</v>
      </c>
      <c r="E543" s="21" t="inlineStr">
        <is>
          <t>중도금</t>
        </is>
      </c>
      <c r="F543" s="21" t="inlineStr">
        <is>
          <t>계좌</t>
        </is>
      </c>
      <c r="G543" s="21" t="n"/>
      <c r="H543" s="25">
        <f>IF(COUNTA(A543,B543,D543)=0,"",IF(NOT(ISNUMBER(A543)),"날짜를 확인하세요",IF(A543&gt;TODAY(),"오늘 이후 날짜예요",IF(ISNA(MATCH(B543,현장번호,0)),"현장 번호를 확인하세요",IF(OR(NOT(ISNUMBER(D543)),N(D543)&lt;=0),"금액을 확인하세요","")))))</f>
        <v/>
      </c>
    </row>
    <row r="544">
      <c r="A544" s="20" t="n">
        <v>46256</v>
      </c>
      <c r="B544" s="26" t="n">
        <v>322</v>
      </c>
      <c r="C544" s="27">
        <f>IF(B544="","",IFERROR(INDEX(현장_고객,MATCH(B544,현장번호,0))&amp;" · "&amp;INDEX(현장_주소,MATCH(B544,현장번호,0)),"없는 번호"))</f>
        <v/>
      </c>
      <c r="D544" s="22" t="n">
        <v>520000</v>
      </c>
      <c r="E544" s="21" t="inlineStr">
        <is>
          <t>계약금</t>
        </is>
      </c>
      <c r="F544" s="21" t="inlineStr">
        <is>
          <t>계좌</t>
        </is>
      </c>
      <c r="G544" s="21" t="n"/>
      <c r="H544" s="25">
        <f>IF(COUNTA(A544,B544,D544)=0,"",IF(NOT(ISNUMBER(A544)),"날짜를 확인하세요",IF(A544&gt;TODAY(),"오늘 이후 날짜예요",IF(ISNA(MATCH(B544,현장번호,0)),"현장 번호를 확인하세요",IF(OR(NOT(ISNUMBER(D544)),N(D544)&lt;=0),"금액을 확인하세요","")))))</f>
        <v/>
      </c>
    </row>
    <row r="545">
      <c r="A545" s="20" t="n">
        <v>46257</v>
      </c>
      <c r="B545" s="26" t="n">
        <v>308</v>
      </c>
      <c r="C545" s="27">
        <f>IF(B545="","",IFERROR(INDEX(현장_고객,MATCH(B545,현장번호,0))&amp;" · "&amp;INDEX(현장_주소,MATCH(B545,현장번호,0)),"없는 번호"))</f>
        <v/>
      </c>
      <c r="D545" s="22" t="n">
        <v>4120000</v>
      </c>
      <c r="E545" s="21" t="inlineStr">
        <is>
          <t>중도금</t>
        </is>
      </c>
      <c r="F545" s="21" t="inlineStr">
        <is>
          <t>계좌</t>
        </is>
      </c>
      <c r="G545" s="21" t="n"/>
      <c r="H545" s="25">
        <f>IF(COUNTA(A545,B545,D545)=0,"",IF(NOT(ISNUMBER(A545)),"날짜를 확인하세요",IF(A545&gt;TODAY(),"오늘 이후 날짜예요",IF(ISNA(MATCH(B545,현장번호,0)),"현장 번호를 확인하세요",IF(OR(NOT(ISNUMBER(D545)),N(D545)&lt;=0),"금액을 확인하세요","")))))</f>
        <v/>
      </c>
    </row>
    <row r="546">
      <c r="A546" s="20" t="n">
        <v>46258</v>
      </c>
      <c r="B546" s="26" t="n">
        <v>307</v>
      </c>
      <c r="C546" s="27">
        <f>IF(B546="","",IFERROR(INDEX(현장_고객,MATCH(B546,현장번호,0))&amp;" · "&amp;INDEX(현장_주소,MATCH(B546,현장번호,0)),"없는 번호"))</f>
        <v/>
      </c>
      <c r="D546" s="22" t="n">
        <v>2880000</v>
      </c>
      <c r="E546" s="21" t="inlineStr">
        <is>
          <t>잔금</t>
        </is>
      </c>
      <c r="F546" s="21" t="inlineStr">
        <is>
          <t>계좌</t>
        </is>
      </c>
      <c r="G546" s="21" t="n"/>
      <c r="H546" s="25">
        <f>IF(COUNTA(A546,B546,D546)=0,"",IF(NOT(ISNUMBER(A546)),"날짜를 확인하세요",IF(A546&gt;TODAY(),"오늘 이후 날짜예요",IF(ISNA(MATCH(B546,현장번호,0)),"현장 번호를 확인하세요",IF(OR(NOT(ISNUMBER(D546)),N(D546)&lt;=0),"금액을 확인하세요","")))))</f>
        <v/>
      </c>
    </row>
    <row r="547">
      <c r="A547" s="20" t="n">
        <v>46259</v>
      </c>
      <c r="B547" s="26" t="n">
        <v>304</v>
      </c>
      <c r="C547" s="27">
        <f>IF(B547="","",IFERROR(INDEX(현장_고객,MATCH(B547,현장번호,0))&amp;" · "&amp;INDEX(현장_주소,MATCH(B547,현장번호,0)),"없는 번호"))</f>
        <v/>
      </c>
      <c r="D547" s="22" t="n">
        <v>1420000</v>
      </c>
      <c r="E547" s="21" t="inlineStr">
        <is>
          <t>잔금</t>
        </is>
      </c>
      <c r="F547" s="21" t="inlineStr">
        <is>
          <t>카드</t>
        </is>
      </c>
      <c r="G547" s="21" t="n"/>
      <c r="H547" s="25">
        <f>IF(COUNTA(A547,B547,D547)=0,"",IF(NOT(ISNUMBER(A547)),"날짜를 확인하세요",IF(A547&gt;TODAY(),"오늘 이후 날짜예요",IF(ISNA(MATCH(B547,현장번호,0)),"현장 번호를 확인하세요",IF(OR(NOT(ISNUMBER(D547)),N(D547)&lt;=0),"금액을 확인하세요","")))))</f>
        <v/>
      </c>
    </row>
    <row r="548">
      <c r="A548" s="20" t="n">
        <v>46260</v>
      </c>
      <c r="B548" s="26" t="n">
        <v>316</v>
      </c>
      <c r="C548" s="27">
        <f>IF(B548="","",IFERROR(INDEX(현장_고객,MATCH(B548,현장번호,0))&amp;" · "&amp;INDEX(현장_주소,MATCH(B548,현장번호,0)),"없는 번호"))</f>
        <v/>
      </c>
      <c r="D548" s="22" t="n">
        <v>980000</v>
      </c>
      <c r="E548" s="21" t="inlineStr">
        <is>
          <t>계약금</t>
        </is>
      </c>
      <c r="F548" s="21" t="inlineStr">
        <is>
          <t>계좌</t>
        </is>
      </c>
      <c r="G548" s="21" t="n"/>
      <c r="H548" s="25">
        <f>IF(COUNTA(A548,B548,D548)=0,"",IF(NOT(ISNUMBER(A548)),"날짜를 확인하세요",IF(A548&gt;TODAY(),"오늘 이후 날짜예요",IF(ISNA(MATCH(B548,현장번호,0)),"현장 번호를 확인하세요",IF(OR(NOT(ISNUMBER(D548)),N(D548)&lt;=0),"금액을 확인하세요","")))))</f>
        <v/>
      </c>
    </row>
    <row r="549">
      <c r="A549" s="20" t="n">
        <v>46260</v>
      </c>
      <c r="B549" s="26" t="n">
        <v>317</v>
      </c>
      <c r="C549" s="27">
        <f>IF(B549="","",IFERROR(INDEX(현장_고객,MATCH(B549,현장번호,0))&amp;" · "&amp;INDEX(현장_주소,MATCH(B549,현장번호,0)),"없는 번호"))</f>
        <v/>
      </c>
      <c r="D549" s="22" t="n">
        <v>2670000</v>
      </c>
      <c r="E549" s="21" t="inlineStr">
        <is>
          <t>잔금</t>
        </is>
      </c>
      <c r="F549" s="21" t="inlineStr">
        <is>
          <t>카드</t>
        </is>
      </c>
      <c r="G549" s="21" t="n"/>
      <c r="H549" s="25">
        <f>IF(COUNTA(A549,B549,D549)=0,"",IF(NOT(ISNUMBER(A549)),"날짜를 확인하세요",IF(A549&gt;TODAY(),"오늘 이후 날짜예요",IF(ISNA(MATCH(B549,현장번호,0)),"현장 번호를 확인하세요",IF(OR(NOT(ISNUMBER(D549)),N(D549)&lt;=0),"금액을 확인하세요","")))))</f>
        <v/>
      </c>
    </row>
    <row r="550">
      <c r="A550" s="20" t="n">
        <v>46262</v>
      </c>
      <c r="B550" s="26" t="n">
        <v>306</v>
      </c>
      <c r="C550" s="27">
        <f>IF(B550="","",IFERROR(INDEX(현장_고객,MATCH(B550,현장번호,0))&amp;" · "&amp;INDEX(현장_주소,MATCH(B550,현장번호,0)),"없는 번호"))</f>
        <v/>
      </c>
      <c r="D550" s="22" t="n">
        <v>3030000</v>
      </c>
      <c r="E550" s="21" t="inlineStr">
        <is>
          <t>잔금</t>
        </is>
      </c>
      <c r="F550" s="21" t="inlineStr">
        <is>
          <t>계좌</t>
        </is>
      </c>
      <c r="G550" s="21" t="n"/>
      <c r="H550" s="25">
        <f>IF(COUNTA(A550,B550,D550)=0,"",IF(NOT(ISNUMBER(A550)),"날짜를 확인하세요",IF(A550&gt;TODAY(),"오늘 이후 날짜예요",IF(ISNA(MATCH(B550,현장번호,0)),"현장 번호를 확인하세요",IF(OR(NOT(ISNUMBER(D550)),N(D550)&lt;=0),"금액을 확인하세요","")))))</f>
        <v/>
      </c>
    </row>
    <row r="551">
      <c r="A551" s="20" t="n">
        <v>46262</v>
      </c>
      <c r="B551" s="26" t="n">
        <v>320</v>
      </c>
      <c r="C551" s="27">
        <f>IF(B551="","",IFERROR(INDEX(현장_고객,MATCH(B551,현장번호,0))&amp;" · "&amp;INDEX(현장_주소,MATCH(B551,현장번호,0)),"없는 번호"))</f>
        <v/>
      </c>
      <c r="D551" s="22" t="n">
        <v>2980000</v>
      </c>
      <c r="E551" s="21" t="inlineStr">
        <is>
          <t>중도금</t>
        </is>
      </c>
      <c r="F551" s="21" t="inlineStr">
        <is>
          <t>계좌</t>
        </is>
      </c>
      <c r="G551" s="21" t="n"/>
      <c r="H551" s="25">
        <f>IF(COUNTA(A551,B551,D551)=0,"",IF(NOT(ISNUMBER(A551)),"날짜를 확인하세요",IF(A551&gt;TODAY(),"오늘 이후 날짜예요",IF(ISNA(MATCH(B551,현장번호,0)),"현장 번호를 확인하세요",IF(OR(NOT(ISNUMBER(D551)),N(D551)&lt;=0),"금액을 확인하세요","")))))</f>
        <v/>
      </c>
    </row>
    <row r="552">
      <c r="A552" s="20" t="n">
        <v>46263</v>
      </c>
      <c r="B552" s="26" t="n">
        <v>319</v>
      </c>
      <c r="C552" s="27">
        <f>IF(B552="","",IFERROR(INDEX(현장_고객,MATCH(B552,현장번호,0))&amp;" · "&amp;INDEX(현장_주소,MATCH(B552,현장번호,0)),"없는 번호"))</f>
        <v/>
      </c>
      <c r="D552" s="22" t="n">
        <v>610000</v>
      </c>
      <c r="E552" s="21" t="inlineStr">
        <is>
          <t>계약금</t>
        </is>
      </c>
      <c r="F552" s="21" t="inlineStr">
        <is>
          <t>계좌</t>
        </is>
      </c>
      <c r="G552" s="21" t="n"/>
      <c r="H552" s="25">
        <f>IF(COUNTA(A552,B552,D552)=0,"",IF(NOT(ISNUMBER(A552)),"날짜를 확인하세요",IF(A552&gt;TODAY(),"오늘 이후 날짜예요",IF(ISNA(MATCH(B552,현장번호,0)),"현장 번호를 확인하세요",IF(OR(NOT(ISNUMBER(D552)),N(D552)&lt;=0),"금액을 확인하세요","")))))</f>
        <v/>
      </c>
    </row>
    <row r="553">
      <c r="A553" s="20" t="n">
        <v>46264</v>
      </c>
      <c r="B553" s="26" t="n">
        <v>314</v>
      </c>
      <c r="C553" s="27">
        <f>IF(B553="","",IFERROR(INDEX(현장_고객,MATCH(B553,현장번호,0))&amp;" · "&amp;INDEX(현장_주소,MATCH(B553,현장번호,0)),"없는 번호"))</f>
        <v/>
      </c>
      <c r="D553" s="22" t="n">
        <v>7930000</v>
      </c>
      <c r="E553" s="21" t="inlineStr">
        <is>
          <t>잔금</t>
        </is>
      </c>
      <c r="F553" s="21" t="inlineStr">
        <is>
          <t>카드</t>
        </is>
      </c>
      <c r="G553" s="21" t="n"/>
      <c r="H553" s="25">
        <f>IF(COUNTA(A553,B553,D553)=0,"",IF(NOT(ISNUMBER(A553)),"날짜를 확인하세요",IF(A553&gt;TODAY(),"오늘 이후 날짜예요",IF(ISNA(MATCH(B553,현장번호,0)),"현장 번호를 확인하세요",IF(OR(NOT(ISNUMBER(D553)),N(D553)&lt;=0),"금액을 확인하세요","")))))</f>
        <v/>
      </c>
    </row>
    <row r="554">
      <c r="A554" s="20" t="n">
        <v>46265</v>
      </c>
      <c r="B554" s="26" t="n">
        <v>308</v>
      </c>
      <c r="C554" s="27">
        <f>IF(B554="","",IFERROR(INDEX(현장_고객,MATCH(B554,현장번호,0))&amp;" · "&amp;INDEX(현장_주소,MATCH(B554,현장번호,0)),"없는 번호"))</f>
        <v/>
      </c>
      <c r="D554" s="22" t="n">
        <v>4120000</v>
      </c>
      <c r="E554" s="21" t="inlineStr">
        <is>
          <t>잔금</t>
        </is>
      </c>
      <c r="F554" s="21" t="inlineStr">
        <is>
          <t>계좌</t>
        </is>
      </c>
      <c r="G554" s="21" t="n"/>
      <c r="H554" s="25">
        <f>IF(COUNTA(A554,B554,D554)=0,"",IF(NOT(ISNUMBER(A554)),"날짜를 확인하세요",IF(A554&gt;TODAY(),"오늘 이후 날짜예요",IF(ISNA(MATCH(B554,현장번호,0)),"현장 번호를 확인하세요",IF(OR(NOT(ISNUMBER(D554)),N(D554)&lt;=0),"금액을 확인하세요","")))))</f>
        <v/>
      </c>
    </row>
    <row r="555">
      <c r="A555" s="20" t="n">
        <v>46266</v>
      </c>
      <c r="B555" s="26" t="n">
        <v>313</v>
      </c>
      <c r="C555" s="27">
        <f>IF(B555="","",IFERROR(INDEX(현장_고객,MATCH(B555,현장번호,0))&amp;" · "&amp;INDEX(현장_주소,MATCH(B555,현장번호,0)),"없는 번호"))</f>
        <v/>
      </c>
      <c r="D555" s="22" t="n">
        <v>590000</v>
      </c>
      <c r="E555" s="21" t="inlineStr">
        <is>
          <t>잔금</t>
        </is>
      </c>
      <c r="F555" s="21" t="inlineStr">
        <is>
          <t>카드</t>
        </is>
      </c>
      <c r="G555" s="21" t="n"/>
      <c r="H555" s="25">
        <f>IF(COUNTA(A555,B555,D555)=0,"",IF(NOT(ISNUMBER(A555)),"날짜를 확인하세요",IF(A555&gt;TODAY(),"오늘 이후 날짜예요",IF(ISNA(MATCH(B555,현장번호,0)),"현장 번호를 확인하세요",IF(OR(NOT(ISNUMBER(D555)),N(D555)&lt;=0),"금액을 확인하세요","")))))</f>
        <v/>
      </c>
    </row>
    <row r="556">
      <c r="A556" s="20" t="n">
        <v>46266</v>
      </c>
      <c r="B556" s="26" t="n">
        <v>320</v>
      </c>
      <c r="C556" s="27">
        <f>IF(B556="","",IFERROR(INDEX(현장_고객,MATCH(B556,현장번호,0))&amp;" · "&amp;INDEX(현장_주소,MATCH(B556,현장번호,0)),"없는 번호"))</f>
        <v/>
      </c>
      <c r="D556" s="22" t="n">
        <v>2980000</v>
      </c>
      <c r="E556" s="21" t="inlineStr">
        <is>
          <t>잔금</t>
        </is>
      </c>
      <c r="F556" s="21" t="inlineStr">
        <is>
          <t>카드</t>
        </is>
      </c>
      <c r="G556" s="21" t="n"/>
      <c r="H556" s="25">
        <f>IF(COUNTA(A556,B556,D556)=0,"",IF(NOT(ISNUMBER(A556)),"날짜를 확인하세요",IF(A556&gt;TODAY(),"오늘 이후 날짜예요",IF(ISNA(MATCH(B556,현장번호,0)),"현장 번호를 확인하세요",IF(OR(NOT(ISNUMBER(D556)),N(D556)&lt;=0),"금액을 확인하세요","")))))</f>
        <v/>
      </c>
    </row>
    <row r="557">
      <c r="A557" s="20" t="n">
        <v>46266</v>
      </c>
      <c r="B557" s="26" t="n">
        <v>332</v>
      </c>
      <c r="C557" s="27">
        <f>IF(B557="","",IFERROR(INDEX(현장_고객,MATCH(B557,현장번호,0))&amp;" · "&amp;INDEX(현장_주소,MATCH(B557,현장번호,0)),"없는 번호"))</f>
        <v/>
      </c>
      <c r="D557" s="22" t="n">
        <v>280000</v>
      </c>
      <c r="E557" s="21" t="inlineStr">
        <is>
          <t>계약금</t>
        </is>
      </c>
      <c r="F557" s="21" t="inlineStr">
        <is>
          <t>계좌</t>
        </is>
      </c>
      <c r="G557" s="21" t="n"/>
      <c r="H557" s="25">
        <f>IF(COUNTA(A557,B557,D557)=0,"",IF(NOT(ISNUMBER(A557)),"날짜를 확인하세요",IF(A557&gt;TODAY(),"오늘 이후 날짜예요",IF(ISNA(MATCH(B557,현장번호,0)),"현장 번호를 확인하세요",IF(OR(NOT(ISNUMBER(D557)),N(D557)&lt;=0),"금액을 확인하세요","")))))</f>
        <v/>
      </c>
    </row>
    <row r="558">
      <c r="A558" s="20" t="n">
        <v>46268</v>
      </c>
      <c r="B558" s="26" t="n">
        <v>323</v>
      </c>
      <c r="C558" s="27">
        <f>IF(B558="","",IFERROR(INDEX(현장_고객,MATCH(B558,현장번호,0))&amp;" · "&amp;INDEX(현장_주소,MATCH(B558,현장번호,0)),"없는 번호"))</f>
        <v/>
      </c>
      <c r="D558" s="22" t="n">
        <v>3090000</v>
      </c>
      <c r="E558" s="21" t="inlineStr">
        <is>
          <t>중도금</t>
        </is>
      </c>
      <c r="F558" s="21" t="inlineStr">
        <is>
          <t>계좌</t>
        </is>
      </c>
      <c r="G558" s="21" t="n"/>
      <c r="H558" s="25">
        <f>IF(COUNTA(A558,B558,D558)=0,"",IF(NOT(ISNUMBER(A558)),"날짜를 확인하세요",IF(A558&gt;TODAY(),"오늘 이후 날짜예요",IF(ISNA(MATCH(B558,현장번호,0)),"현장 번호를 확인하세요",IF(OR(NOT(ISNUMBER(D558)),N(D558)&lt;=0),"금액을 확인하세요","")))))</f>
        <v/>
      </c>
    </row>
    <row r="559">
      <c r="A559" s="20" t="n">
        <v>46269</v>
      </c>
      <c r="B559" s="26" t="n">
        <v>322</v>
      </c>
      <c r="C559" s="27">
        <f>IF(B559="","",IFERROR(INDEX(현장_고객,MATCH(B559,현장번호,0))&amp;" · "&amp;INDEX(현장_주소,MATCH(B559,현장번호,0)),"없는 번호"))</f>
        <v/>
      </c>
      <c r="D559" s="22" t="n">
        <v>190000</v>
      </c>
      <c r="E559" s="21" t="inlineStr">
        <is>
          <t>추가 공사</t>
        </is>
      </c>
      <c r="F559" s="21" t="inlineStr">
        <is>
          <t>현금</t>
        </is>
      </c>
      <c r="G559" s="21" t="inlineStr">
        <is>
          <t>방문 손잡이 교체</t>
        </is>
      </c>
      <c r="H559" s="25">
        <f>IF(COUNTA(A559,B559,D559)=0,"",IF(NOT(ISNUMBER(A559)),"날짜를 확인하세요",IF(A559&gt;TODAY(),"오늘 이후 날짜예요",IF(ISNA(MATCH(B559,현장번호,0)),"현장 번호를 확인하세요",IF(OR(NOT(ISNUMBER(D559)),N(D559)&lt;=0),"금액을 확인하세요","")))))</f>
        <v/>
      </c>
    </row>
    <row r="560">
      <c r="A560" s="20" t="n">
        <v>46270</v>
      </c>
      <c r="B560" s="26" t="n">
        <v>318</v>
      </c>
      <c r="C560" s="27">
        <f>IF(B560="","",IFERROR(INDEX(현장_고객,MATCH(B560,현장번호,0))&amp;" · "&amp;INDEX(현장_주소,MATCH(B560,현장번호,0)),"없는 번호"))</f>
        <v/>
      </c>
      <c r="D560" s="22" t="n">
        <v>11910000</v>
      </c>
      <c r="E560" s="21" t="inlineStr">
        <is>
          <t>중도금</t>
        </is>
      </c>
      <c r="F560" s="21" t="inlineStr">
        <is>
          <t>계좌</t>
        </is>
      </c>
      <c r="G560" s="21" t="n"/>
      <c r="H560" s="25">
        <f>IF(COUNTA(A560,B560,D560)=0,"",IF(NOT(ISNUMBER(A560)),"날짜를 확인하세요",IF(A560&gt;TODAY(),"오늘 이후 날짜예요",IF(ISNA(MATCH(B560,현장번호,0)),"현장 번호를 확인하세요",IF(OR(NOT(ISNUMBER(D560)),N(D560)&lt;=0),"금액을 확인하세요","")))))</f>
        <v/>
      </c>
    </row>
    <row r="561">
      <c r="A561" s="20" t="n">
        <v>46272</v>
      </c>
      <c r="B561" s="26" t="n">
        <v>315</v>
      </c>
      <c r="C561" s="27">
        <f>IF(B561="","",IFERROR(INDEX(현장_고객,MATCH(B561,현장번호,0))&amp;" · "&amp;INDEX(현장_주소,MATCH(B561,현장번호,0)),"없는 번호"))</f>
        <v/>
      </c>
      <c r="D561" s="22" t="n">
        <v>1100000</v>
      </c>
      <c r="E561" s="21" t="inlineStr">
        <is>
          <t>잔금</t>
        </is>
      </c>
      <c r="F561" s="21" t="inlineStr">
        <is>
          <t>카드</t>
        </is>
      </c>
      <c r="G561" s="21" t="n"/>
      <c r="H561" s="25">
        <f>IF(COUNTA(A561,B561,D561)=0,"",IF(NOT(ISNUMBER(A561)),"날짜를 확인하세요",IF(A561&gt;TODAY(),"오늘 이후 날짜예요",IF(ISNA(MATCH(B561,현장번호,0)),"현장 번호를 확인하세요",IF(OR(NOT(ISNUMBER(D561)),N(D561)&lt;=0),"금액을 확인하세요","")))))</f>
        <v/>
      </c>
    </row>
    <row r="562">
      <c r="A562" s="20" t="n">
        <v>46272</v>
      </c>
      <c r="B562" s="26" t="n">
        <v>323</v>
      </c>
      <c r="C562" s="27">
        <f>IF(B562="","",IFERROR(INDEX(현장_고객,MATCH(B562,현장번호,0))&amp;" · "&amp;INDEX(현장_주소,MATCH(B562,현장번호,0)),"없는 번호"))</f>
        <v/>
      </c>
      <c r="D562" s="22" t="n">
        <v>240000</v>
      </c>
      <c r="E562" s="21" t="inlineStr">
        <is>
          <t>추가 공사</t>
        </is>
      </c>
      <c r="F562" s="21" t="inlineStr">
        <is>
          <t>현금</t>
        </is>
      </c>
      <c r="G562" s="21" t="inlineStr">
        <is>
          <t>실리콘 전체</t>
        </is>
      </c>
      <c r="H562" s="25">
        <f>IF(COUNTA(A562,B562,D562)=0,"",IF(NOT(ISNUMBER(A562)),"날짜를 확인하세요",IF(A562&gt;TODAY(),"오늘 이후 날짜예요",IF(ISNA(MATCH(B562,현장번호,0)),"현장 번호를 확인하세요",IF(OR(NOT(ISNUMBER(D562)),N(D562)&lt;=0),"금액을 확인하세요","")))))</f>
        <v/>
      </c>
    </row>
    <row r="563">
      <c r="A563" s="20" t="n">
        <v>46272</v>
      </c>
      <c r="B563" s="26" t="n">
        <v>335</v>
      </c>
      <c r="C563" s="27">
        <f>IF(B563="","",IFERROR(INDEX(현장_고객,MATCH(B563,현장번호,0))&amp;" · "&amp;INDEX(현장_주소,MATCH(B563,현장번호,0)),"없는 번호"))</f>
        <v/>
      </c>
      <c r="D563" s="22" t="n">
        <v>620000</v>
      </c>
      <c r="E563" s="21" t="inlineStr">
        <is>
          <t>계약금</t>
        </is>
      </c>
      <c r="F563" s="21" t="inlineStr">
        <is>
          <t>계좌</t>
        </is>
      </c>
      <c r="G563" s="21" t="n"/>
      <c r="H563" s="25">
        <f>IF(COUNTA(A563,B563,D563)=0,"",IF(NOT(ISNUMBER(A563)),"날짜를 확인하세요",IF(A563&gt;TODAY(),"오늘 이후 날짜예요",IF(ISNA(MATCH(B563,현장번호,0)),"현장 번호를 확인하세요",IF(OR(NOT(ISNUMBER(D563)),N(D563)&lt;=0),"금액을 확인하세요","")))))</f>
        <v/>
      </c>
    </row>
    <row r="564">
      <c r="A564" s="20" t="n">
        <v>46273</v>
      </c>
      <c r="B564" s="26" t="n">
        <v>322</v>
      </c>
      <c r="C564" s="27">
        <f>IF(B564="","",IFERROR(INDEX(현장_고객,MATCH(B564,현장번호,0))&amp;" · "&amp;INDEX(현장_주소,MATCH(B564,현장번호,0)),"없는 번호"))</f>
        <v/>
      </c>
      <c r="D564" s="22" t="n">
        <v>2080000</v>
      </c>
      <c r="E564" s="21" t="inlineStr">
        <is>
          <t>잔금</t>
        </is>
      </c>
      <c r="F564" s="21" t="inlineStr">
        <is>
          <t>계좌</t>
        </is>
      </c>
      <c r="G564" s="21" t="n"/>
      <c r="H564" s="25">
        <f>IF(COUNTA(A564,B564,D564)=0,"",IF(NOT(ISNUMBER(A564)),"날짜를 확인하세요",IF(A564&gt;TODAY(),"오늘 이후 날짜예요",IF(ISNA(MATCH(B564,현장번호,0)),"현장 번호를 확인하세요",IF(OR(NOT(ISNUMBER(D564)),N(D564)&lt;=0),"금액을 확인하세요","")))))</f>
        <v/>
      </c>
    </row>
    <row r="565">
      <c r="A565" s="20" t="n">
        <v>46274</v>
      </c>
      <c r="B565" s="26" t="n">
        <v>323</v>
      </c>
      <c r="C565" s="27">
        <f>IF(B565="","",IFERROR(INDEX(현장_고객,MATCH(B565,현장번호,0))&amp;" · "&amp;INDEX(현장_주소,MATCH(B565,현장번호,0)),"없는 번호"))</f>
        <v/>
      </c>
      <c r="D565" s="22" t="n">
        <v>3090000</v>
      </c>
      <c r="E565" s="21" t="inlineStr">
        <is>
          <t>잔금</t>
        </is>
      </c>
      <c r="F565" s="21" t="inlineStr">
        <is>
          <t>계좌</t>
        </is>
      </c>
      <c r="G565" s="21" t="n"/>
      <c r="H565" s="25">
        <f>IF(COUNTA(A565,B565,D565)=0,"",IF(NOT(ISNUMBER(A565)),"날짜를 확인하세요",IF(A565&gt;TODAY(),"오늘 이후 날짜예요",IF(ISNA(MATCH(B565,현장번호,0)),"현장 번호를 확인하세요",IF(OR(NOT(ISNUMBER(D565)),N(D565)&lt;=0),"금액을 확인하세요","")))))</f>
        <v/>
      </c>
    </row>
    <row r="566">
      <c r="A566" s="20" t="n">
        <v>46276</v>
      </c>
      <c r="B566" s="26" t="n">
        <v>316</v>
      </c>
      <c r="C566" s="27">
        <f>IF(B566="","",IFERROR(INDEX(현장_고객,MATCH(B566,현장번호,0))&amp;" · "&amp;INDEX(현장_주소,MATCH(B566,현장번호,0)),"없는 번호"))</f>
        <v/>
      </c>
      <c r="D566" s="22" t="n">
        <v>3920000</v>
      </c>
      <c r="E566" s="21" t="inlineStr">
        <is>
          <t>잔금</t>
        </is>
      </c>
      <c r="F566" s="21" t="inlineStr">
        <is>
          <t>카드</t>
        </is>
      </c>
      <c r="G566" s="21" t="n"/>
      <c r="H566" s="25">
        <f>IF(COUNTA(A566,B566,D566)=0,"",IF(NOT(ISNUMBER(A566)),"날짜를 확인하세요",IF(A566&gt;TODAY(),"오늘 이후 날짜예요",IF(ISNA(MATCH(B566,현장번호,0)),"현장 번호를 확인하세요",IF(OR(NOT(ISNUMBER(D566)),N(D566)&lt;=0),"금액을 확인하세요","")))))</f>
        <v/>
      </c>
    </row>
    <row r="567">
      <c r="A567" s="20" t="n">
        <v>46279</v>
      </c>
      <c r="B567" s="26" t="n">
        <v>332</v>
      </c>
      <c r="C567" s="27">
        <f>IF(B567="","",IFERROR(INDEX(현장_고객,MATCH(B567,현장번호,0))&amp;" · "&amp;INDEX(현장_주소,MATCH(B567,현장번호,0)),"없는 번호"))</f>
        <v/>
      </c>
      <c r="D567" s="22" t="n">
        <v>150000</v>
      </c>
      <c r="E567" s="21" t="inlineStr">
        <is>
          <t>추가 공사</t>
        </is>
      </c>
      <c r="F567" s="21" t="inlineStr">
        <is>
          <t>현금</t>
        </is>
      </c>
      <c r="G567" s="21" t="inlineStr">
        <is>
          <t>콘센트 추가</t>
        </is>
      </c>
      <c r="H567" s="25">
        <f>IF(COUNTA(A567,B567,D567)=0,"",IF(NOT(ISNUMBER(A567)),"날짜를 확인하세요",IF(A567&gt;TODAY(),"오늘 이후 날짜예요",IF(ISNA(MATCH(B567,현장번호,0)),"현장 번호를 확인하세요",IF(OR(NOT(ISNUMBER(D567)),N(D567)&lt;=0),"금액을 확인하세요","")))))</f>
        <v/>
      </c>
    </row>
    <row r="568">
      <c r="A568" s="20" t="n">
        <v>46282</v>
      </c>
      <c r="B568" s="26" t="n">
        <v>319</v>
      </c>
      <c r="C568" s="27">
        <f>IF(B568="","",IFERROR(INDEX(현장_고객,MATCH(B568,현장번호,0))&amp;" · "&amp;INDEX(현장_주소,MATCH(B568,현장번호,0)),"없는 번호"))</f>
        <v/>
      </c>
      <c r="D568" s="22" t="n">
        <v>2450000</v>
      </c>
      <c r="E568" s="21" t="inlineStr">
        <is>
          <t>잔금</t>
        </is>
      </c>
      <c r="F568" s="21" t="inlineStr">
        <is>
          <t>카드</t>
        </is>
      </c>
      <c r="G568" s="21" t="n"/>
      <c r="H568" s="25">
        <f>IF(COUNTA(A568,B568,D568)=0,"",IF(NOT(ISNUMBER(A568)),"날짜를 확인하세요",IF(A568&gt;TODAY(),"오늘 이후 날짜예요",IF(ISNA(MATCH(B568,현장번호,0)),"현장 번호를 확인하세요",IF(OR(NOT(ISNUMBER(D568)),N(D568)&lt;=0),"금액을 확인하세요","")))))</f>
        <v/>
      </c>
    </row>
    <row r="569">
      <c r="A569" s="20" t="n">
        <v>46282</v>
      </c>
      <c r="B569" s="26" t="n">
        <v>332</v>
      </c>
      <c r="C569" s="27">
        <f>IF(B569="","",IFERROR(INDEX(현장_고객,MATCH(B569,현장번호,0))&amp;" · "&amp;INDEX(현장_주소,MATCH(B569,현장번호,0)),"없는 번호"))</f>
        <v/>
      </c>
      <c r="D569" s="22" t="n">
        <v>2490000</v>
      </c>
      <c r="E569" s="21" t="inlineStr">
        <is>
          <t>잔금</t>
        </is>
      </c>
      <c r="F569" s="21" t="inlineStr">
        <is>
          <t>계좌</t>
        </is>
      </c>
      <c r="G569" s="21" t="n"/>
      <c r="H569" s="25">
        <f>IF(COUNTA(A569,B569,D569)=0,"",IF(NOT(ISNUMBER(A569)),"날짜를 확인하세요",IF(A569&gt;TODAY(),"오늘 이후 날짜예요",IF(ISNA(MATCH(B569,현장번호,0)),"현장 번호를 확인하세요",IF(OR(NOT(ISNUMBER(D569)),N(D569)&lt;=0),"금액을 확인하세요","")))))</f>
        <v/>
      </c>
    </row>
    <row r="570">
      <c r="A570" s="20" t="n">
        <v>46282</v>
      </c>
      <c r="B570" s="26" t="n">
        <v>336</v>
      </c>
      <c r="C570" s="27">
        <f>IF(B570="","",IFERROR(INDEX(현장_고객,MATCH(B570,현장번호,0))&amp;" · "&amp;INDEX(현장_주소,MATCH(B570,현장번호,0)),"없는 번호"))</f>
        <v/>
      </c>
      <c r="D570" s="22" t="n">
        <v>1720000</v>
      </c>
      <c r="E570" s="21" t="inlineStr">
        <is>
          <t>계약금</t>
        </is>
      </c>
      <c r="F570" s="21" t="inlineStr">
        <is>
          <t>계좌</t>
        </is>
      </c>
      <c r="G570" s="21" t="n"/>
      <c r="H570" s="25">
        <f>IF(COUNTA(A570,B570,D570)=0,"",IF(NOT(ISNUMBER(A570)),"날짜를 확인하세요",IF(A570&gt;TODAY(),"오늘 이후 날짜예요",IF(ISNA(MATCH(B570,현장번호,0)),"현장 번호를 확인하세요",IF(OR(NOT(ISNUMBER(D570)),N(D570)&lt;=0),"금액을 확인하세요","")))))</f>
        <v/>
      </c>
    </row>
    <row r="571">
      <c r="A571" s="20" t="n">
        <v>46284</v>
      </c>
      <c r="B571" s="26" t="n">
        <v>329</v>
      </c>
      <c r="C571" s="27">
        <f>IF(B571="","",IFERROR(INDEX(현장_고객,MATCH(B571,현장번호,0))&amp;" · "&amp;INDEX(현장_주소,MATCH(B571,현장번호,0)),"없는 번호"))</f>
        <v/>
      </c>
      <c r="D571" s="22" t="n">
        <v>800000</v>
      </c>
      <c r="E571" s="21" t="inlineStr">
        <is>
          <t>계약금</t>
        </is>
      </c>
      <c r="F571" s="21" t="inlineStr">
        <is>
          <t>계좌</t>
        </is>
      </c>
      <c r="G571" s="21" t="n"/>
      <c r="H571" s="25">
        <f>IF(COUNTA(A571,B571,D571)=0,"",IF(NOT(ISNUMBER(A571)),"날짜를 확인하세요",IF(A571&gt;TODAY(),"오늘 이후 날짜예요",IF(ISNA(MATCH(B571,현장번호,0)),"현장 번호를 확인하세요",IF(OR(NOT(ISNUMBER(D571)),N(D571)&lt;=0),"금액을 확인하세요","")))))</f>
        <v/>
      </c>
    </row>
    <row r="572">
      <c r="A572" s="20" t="n">
        <v>46285</v>
      </c>
      <c r="B572" s="26" t="n">
        <v>335</v>
      </c>
      <c r="C572" s="27">
        <f>IF(B572="","",IFERROR(INDEX(현장_고객,MATCH(B572,현장번호,0))&amp;" · "&amp;INDEX(현장_주소,MATCH(B572,현장번호,0)),"없는 번호"))</f>
        <v/>
      </c>
      <c r="D572" s="22" t="n">
        <v>5570000</v>
      </c>
      <c r="E572" s="21" t="inlineStr">
        <is>
          <t>잔금</t>
        </is>
      </c>
      <c r="F572" s="21" t="inlineStr">
        <is>
          <t>계좌</t>
        </is>
      </c>
      <c r="G572" s="21" t="n"/>
      <c r="H572" s="25">
        <f>IF(COUNTA(A572,B572,D572)=0,"",IF(NOT(ISNUMBER(A572)),"날짜를 확인하세요",IF(A572&gt;TODAY(),"오늘 이후 날짜예요",IF(ISNA(MATCH(B572,현장번호,0)),"현장 번호를 확인하세요",IF(OR(NOT(ISNUMBER(D572)),N(D572)&lt;=0),"금액을 확인하세요","")))))</f>
        <v/>
      </c>
    </row>
    <row r="573">
      <c r="A573" s="20" t="n">
        <v>46285</v>
      </c>
      <c r="B573" s="26" t="n">
        <v>341</v>
      </c>
      <c r="C573" s="27">
        <f>IF(B573="","",IFERROR(INDEX(현장_고객,MATCH(B573,현장번호,0))&amp;" · "&amp;INDEX(현장_주소,MATCH(B573,현장번호,0)),"없는 번호"))</f>
        <v/>
      </c>
      <c r="D573" s="22" t="n">
        <v>900000</v>
      </c>
      <c r="E573" s="21" t="inlineStr">
        <is>
          <t>계약금</t>
        </is>
      </c>
      <c r="F573" s="21" t="inlineStr">
        <is>
          <t>계좌</t>
        </is>
      </c>
      <c r="G573" s="21" t="n"/>
      <c r="H573" s="25">
        <f>IF(COUNTA(A573,B573,D573)=0,"",IF(NOT(ISNUMBER(A573)),"날짜를 확인하세요",IF(A573&gt;TODAY(),"오늘 이후 날짜예요",IF(ISNA(MATCH(B573,현장번호,0)),"현장 번호를 확인하세요",IF(OR(NOT(ISNUMBER(D573)),N(D573)&lt;=0),"금액을 확인하세요","")))))</f>
        <v/>
      </c>
    </row>
    <row r="574">
      <c r="A574" s="20" t="n">
        <v>46286</v>
      </c>
      <c r="B574" s="26" t="n">
        <v>318</v>
      </c>
      <c r="C574" s="27">
        <f>IF(B574="","",IFERROR(INDEX(현장_고객,MATCH(B574,현장번호,0))&amp;" · "&amp;INDEX(현장_주소,MATCH(B574,현장번호,0)),"없는 번호"))</f>
        <v/>
      </c>
      <c r="D574" s="22" t="n">
        <v>11910000</v>
      </c>
      <c r="E574" s="21" t="inlineStr">
        <is>
          <t>잔금</t>
        </is>
      </c>
      <c r="F574" s="21" t="inlineStr">
        <is>
          <t>계좌</t>
        </is>
      </c>
      <c r="G574" s="21" t="n"/>
      <c r="H574" s="25">
        <f>IF(COUNTA(A574,B574,D574)=0,"",IF(NOT(ISNUMBER(A574)),"날짜를 확인하세요",IF(A574&gt;TODAY(),"오늘 이후 날짜예요",IF(ISNA(MATCH(B574,현장번호,0)),"현장 번호를 확인하세요",IF(OR(NOT(ISNUMBER(D574)),N(D574)&lt;=0),"금액을 확인하세요","")))))</f>
        <v/>
      </c>
    </row>
    <row r="575">
      <c r="A575" s="20" t="n">
        <v>46286</v>
      </c>
      <c r="B575" s="26" t="n">
        <v>339</v>
      </c>
      <c r="C575" s="27">
        <f>IF(B575="","",IFERROR(INDEX(현장_고객,MATCH(B575,현장번호,0))&amp;" · "&amp;INDEX(현장_주소,MATCH(B575,현장번호,0)),"없는 번호"))</f>
        <v/>
      </c>
      <c r="D575" s="22" t="n">
        <v>180000</v>
      </c>
      <c r="E575" s="21" t="inlineStr">
        <is>
          <t>계약금</t>
        </is>
      </c>
      <c r="F575" s="21" t="inlineStr">
        <is>
          <t>계좌</t>
        </is>
      </c>
      <c r="G575" s="21" t="n"/>
      <c r="H575" s="25">
        <f>IF(COUNTA(A575,B575,D575)=0,"",IF(NOT(ISNUMBER(A575)),"날짜를 확인하세요",IF(A575&gt;TODAY(),"오늘 이후 날짜예요",IF(ISNA(MATCH(B575,현장번호,0)),"현장 번호를 확인하세요",IF(OR(NOT(ISNUMBER(D575)),N(D575)&lt;=0),"금액을 확인하세요","")))))</f>
        <v/>
      </c>
    </row>
    <row r="576">
      <c r="A576" s="20" t="n">
        <v>46288</v>
      </c>
      <c r="B576" s="26" t="n">
        <v>340</v>
      </c>
      <c r="C576" s="27">
        <f>IF(B576="","",IFERROR(INDEX(현장_고객,MATCH(B576,현장번호,0))&amp;" · "&amp;INDEX(현장_주소,MATCH(B576,현장번호,0)),"없는 번호"))</f>
        <v/>
      </c>
      <c r="D576" s="22" t="n">
        <v>1450000</v>
      </c>
      <c r="E576" s="21" t="inlineStr">
        <is>
          <t>계약금</t>
        </is>
      </c>
      <c r="F576" s="21" t="inlineStr">
        <is>
          <t>계좌</t>
        </is>
      </c>
      <c r="G576" s="21" t="n"/>
      <c r="H576" s="25">
        <f>IF(COUNTA(A576,B576,D576)=0,"",IF(NOT(ISNUMBER(A576)),"날짜를 확인하세요",IF(A576&gt;TODAY(),"오늘 이후 날짜예요",IF(ISNA(MATCH(B576,현장번호,0)),"현장 번호를 확인하세요",IF(OR(NOT(ISNUMBER(D576)),N(D576)&lt;=0),"금액을 확인하세요","")))))</f>
        <v/>
      </c>
    </row>
    <row r="577">
      <c r="A577" s="20" t="n">
        <v>46288</v>
      </c>
      <c r="B577" s="26" t="n">
        <v>345</v>
      </c>
      <c r="C577" s="27">
        <f>IF(B577="","",IFERROR(INDEX(현장_고객,MATCH(B577,현장번호,0))&amp;" · "&amp;INDEX(현장_주소,MATCH(B577,현장번호,0)),"없는 번호"))</f>
        <v/>
      </c>
      <c r="D577" s="22" t="n">
        <v>3260000</v>
      </c>
      <c r="E577" s="21" t="inlineStr">
        <is>
          <t>계약금</t>
        </is>
      </c>
      <c r="F577" s="21" t="inlineStr">
        <is>
          <t>계좌</t>
        </is>
      </c>
      <c r="G577" s="21" t="n"/>
      <c r="H577" s="25">
        <f>IF(COUNTA(A577,B577,D577)=0,"",IF(NOT(ISNUMBER(A577)),"날짜를 확인하세요",IF(A577&gt;TODAY(),"오늘 이후 날짜예요",IF(ISNA(MATCH(B577,현장번호,0)),"현장 번호를 확인하세요",IF(OR(NOT(ISNUMBER(D577)),N(D577)&lt;=0),"금액을 확인하세요","")))))</f>
        <v/>
      </c>
    </row>
    <row r="578">
      <c r="A578" s="20" t="n">
        <v>46289</v>
      </c>
      <c r="B578" s="26" t="n">
        <v>334</v>
      </c>
      <c r="C578" s="27">
        <f>IF(B578="","",IFERROR(INDEX(현장_고객,MATCH(B578,현장번호,0))&amp;" · "&amp;INDEX(현장_주소,MATCH(B578,현장번호,0)),"없는 번호"))</f>
        <v/>
      </c>
      <c r="D578" s="22" t="n">
        <v>1100000</v>
      </c>
      <c r="E578" s="21" t="inlineStr">
        <is>
          <t>계약금</t>
        </is>
      </c>
      <c r="F578" s="21" t="inlineStr">
        <is>
          <t>계좌</t>
        </is>
      </c>
      <c r="G578" s="21" t="n"/>
      <c r="H578" s="25">
        <f>IF(COUNTA(A578,B578,D578)=0,"",IF(NOT(ISNUMBER(A578)),"날짜를 확인하세요",IF(A578&gt;TODAY(),"오늘 이후 날짜예요",IF(ISNA(MATCH(B578,현장번호,0)),"현장 번호를 확인하세요",IF(OR(NOT(ISNUMBER(D578)),N(D578)&lt;=0),"금액을 확인하세요","")))))</f>
        <v/>
      </c>
    </row>
    <row r="579">
      <c r="A579" s="20" t="n">
        <v>46289</v>
      </c>
      <c r="B579" s="26" t="n">
        <v>344</v>
      </c>
      <c r="C579" s="27">
        <f>IF(B579="","",IFERROR(INDEX(현장_고객,MATCH(B579,현장번호,0))&amp;" · "&amp;INDEX(현장_주소,MATCH(B579,현장번호,0)),"없는 번호"))</f>
        <v/>
      </c>
      <c r="D579" s="22" t="n">
        <v>420000</v>
      </c>
      <c r="E579" s="21" t="inlineStr">
        <is>
          <t>계약금</t>
        </is>
      </c>
      <c r="F579" s="21" t="inlineStr">
        <is>
          <t>계좌</t>
        </is>
      </c>
      <c r="G579" s="21" t="n"/>
      <c r="H579" s="25">
        <f>IF(COUNTA(A579,B579,D579)=0,"",IF(NOT(ISNUMBER(A579)),"날짜를 확인하세요",IF(A579&gt;TODAY(),"오늘 이후 날짜예요",IF(ISNA(MATCH(B579,현장번호,0)),"현장 번호를 확인하세요",IF(OR(NOT(ISNUMBER(D579)),N(D579)&lt;=0),"금액을 확인하세요","")))))</f>
        <v/>
      </c>
    </row>
    <row r="580">
      <c r="A580" s="20" t="n">
        <v>46289</v>
      </c>
      <c r="B580" s="26" t="n">
        <v>347</v>
      </c>
      <c r="C580" s="27">
        <f>IF(B580="","",IFERROR(INDEX(현장_고객,MATCH(B580,현장번호,0))&amp;" · "&amp;INDEX(현장_주소,MATCH(B580,현장번호,0)),"없는 번호"))</f>
        <v/>
      </c>
      <c r="D580" s="22" t="n">
        <v>740000</v>
      </c>
      <c r="E580" s="21" t="inlineStr">
        <is>
          <t>계약금</t>
        </is>
      </c>
      <c r="F580" s="21" t="inlineStr">
        <is>
          <t>계좌</t>
        </is>
      </c>
      <c r="G580" s="21" t="n"/>
      <c r="H580" s="25">
        <f>IF(COUNTA(A580,B580,D580)=0,"",IF(NOT(ISNUMBER(A580)),"날짜를 확인하세요",IF(A580&gt;TODAY(),"오늘 이후 날짜예요",IF(ISNA(MATCH(B580,현장번호,0)),"현장 번호를 확인하세요",IF(OR(NOT(ISNUMBER(D580)),N(D580)&lt;=0),"금액을 확인하세요","")))))</f>
        <v/>
      </c>
    </row>
    <row r="581">
      <c r="A581" s="20" t="n">
        <v>46289</v>
      </c>
      <c r="B581" s="26" t="n">
        <v>349</v>
      </c>
      <c r="C581" s="27">
        <f>IF(B581="","",IFERROR(INDEX(현장_고객,MATCH(B581,현장번호,0))&amp;" · "&amp;INDEX(현장_주소,MATCH(B581,현장번호,0)),"없는 번호"))</f>
        <v/>
      </c>
      <c r="D581" s="22" t="n">
        <v>90000</v>
      </c>
      <c r="E581" s="21" t="inlineStr">
        <is>
          <t>계약금</t>
        </is>
      </c>
      <c r="F581" s="21" t="inlineStr">
        <is>
          <t>계좌</t>
        </is>
      </c>
      <c r="G581" s="21" t="n"/>
      <c r="H581" s="25">
        <f>IF(COUNTA(A581,B581,D581)=0,"",IF(NOT(ISNUMBER(A581)),"날짜를 확인하세요",IF(A581&gt;TODAY(),"오늘 이후 날짜예요",IF(ISNA(MATCH(B581,현장번호,0)),"현장 번호를 확인하세요",IF(OR(NOT(ISNUMBER(D581)),N(D581)&lt;=0),"금액을 확인하세요","")))))</f>
        <v/>
      </c>
    </row>
    <row r="582">
      <c r="A582" s="20" t="n">
        <v>46292</v>
      </c>
      <c r="B582" s="26" t="n">
        <v>341</v>
      </c>
      <c r="C582" s="27">
        <f>IF(B582="","",IFERROR(INDEX(현장_고객,MATCH(B582,현장번호,0))&amp;" · "&amp;INDEX(현장_주소,MATCH(B582,현장번호,0)),"없는 번호"))</f>
        <v/>
      </c>
      <c r="D582" s="22" t="n">
        <v>4070000</v>
      </c>
      <c r="E582" s="21" t="inlineStr">
        <is>
          <t>중도금</t>
        </is>
      </c>
      <c r="F582" s="21" t="inlineStr">
        <is>
          <t>계좌</t>
        </is>
      </c>
      <c r="G582" s="21" t="n"/>
      <c r="H582" s="25">
        <f>IF(COUNTA(A582,B582,D582)=0,"",IF(NOT(ISNUMBER(A582)),"날짜를 확인하세요",IF(A582&gt;TODAY(),"오늘 이후 날짜예요",IF(ISNA(MATCH(B582,현장번호,0)),"현장 번호를 확인하세요",IF(OR(NOT(ISNUMBER(D582)),N(D582)&lt;=0),"금액을 확인하세요","")))))</f>
        <v/>
      </c>
    </row>
    <row r="583">
      <c r="A583" s="20" t="n">
        <v>46296</v>
      </c>
      <c r="B583" s="26" t="n">
        <v>329</v>
      </c>
      <c r="C583" s="27">
        <f>IF(B583="","",IFERROR(INDEX(현장_고객,MATCH(B583,현장번호,0))&amp;" · "&amp;INDEX(현장_주소,MATCH(B583,현장번호,0)),"없는 번호"))</f>
        <v/>
      </c>
      <c r="D583" s="22" t="n">
        <v>3600000</v>
      </c>
      <c r="E583" s="21" t="inlineStr">
        <is>
          <t>중도금</t>
        </is>
      </c>
      <c r="F583" s="21" t="inlineStr">
        <is>
          <t>계좌</t>
        </is>
      </c>
      <c r="G583" s="21" t="n"/>
      <c r="H583" s="25">
        <f>IF(COUNTA(A583,B583,D583)=0,"",IF(NOT(ISNUMBER(A583)),"날짜를 확인하세요",IF(A583&gt;TODAY(),"오늘 이후 날짜예요",IF(ISNA(MATCH(B583,현장번호,0)),"현장 번호를 확인하세요",IF(OR(NOT(ISNUMBER(D583)),N(D583)&lt;=0),"금액을 확인하세요","")))))</f>
        <v/>
      </c>
    </row>
    <row r="584">
      <c r="A584" s="20" t="n">
        <v>46296</v>
      </c>
      <c r="B584" s="26" t="n">
        <v>339</v>
      </c>
      <c r="C584" s="27">
        <f>IF(B584="","",IFERROR(INDEX(현장_고객,MATCH(B584,현장번호,0))&amp;" · "&amp;INDEX(현장_주소,MATCH(B584,현장번호,0)),"없는 번호"))</f>
        <v/>
      </c>
      <c r="D584" s="22" t="n">
        <v>1600000</v>
      </c>
      <c r="E584" s="21" t="inlineStr">
        <is>
          <t>잔금</t>
        </is>
      </c>
      <c r="F584" s="21" t="inlineStr">
        <is>
          <t>카드</t>
        </is>
      </c>
      <c r="G584" s="21" t="n"/>
      <c r="H584" s="25">
        <f>IF(COUNTA(A584,B584,D584)=0,"",IF(NOT(ISNUMBER(A584)),"날짜를 확인하세요",IF(A584&gt;TODAY(),"오늘 이후 날짜예요",IF(ISNA(MATCH(B584,현장번호,0)),"현장 번호를 확인하세요",IF(OR(NOT(ISNUMBER(D584)),N(D584)&lt;=0),"금액을 확인하세요","")))))</f>
        <v/>
      </c>
    </row>
    <row r="585">
      <c r="A585" s="20" t="n">
        <v>46297</v>
      </c>
      <c r="B585" s="26" t="n">
        <v>336</v>
      </c>
      <c r="C585" s="27">
        <f>IF(B585="","",IFERROR(INDEX(현장_고객,MATCH(B585,현장번호,0))&amp;" · "&amp;INDEX(현장_주소,MATCH(B585,현장번호,0)),"없는 번호"))</f>
        <v/>
      </c>
      <c r="D585" s="22" t="n">
        <v>6870000</v>
      </c>
      <c r="E585" s="21" t="inlineStr">
        <is>
          <t>잔금</t>
        </is>
      </c>
      <c r="F585" s="21" t="inlineStr">
        <is>
          <t>계좌</t>
        </is>
      </c>
      <c r="G585" s="21" t="n"/>
      <c r="H585" s="25">
        <f>IF(COUNTA(A585,B585,D585)=0,"",IF(NOT(ISNUMBER(A585)),"날짜를 확인하세요",IF(A585&gt;TODAY(),"오늘 이후 날짜예요",IF(ISNA(MATCH(B585,현장번호,0)),"현장 번호를 확인하세요",IF(OR(NOT(ISNUMBER(D585)),N(D585)&lt;=0),"금액을 확인하세요","")))))</f>
        <v/>
      </c>
    </row>
    <row r="586">
      <c r="A586" s="20" t="n">
        <v>46298</v>
      </c>
      <c r="B586" s="26" t="n">
        <v>341</v>
      </c>
      <c r="C586" s="27">
        <f>IF(B586="","",IFERROR(INDEX(현장_고객,MATCH(B586,현장번호,0))&amp;" · "&amp;INDEX(현장_주소,MATCH(B586,현장번호,0)),"없는 번호"))</f>
        <v/>
      </c>
      <c r="D586" s="22" t="n">
        <v>4070000</v>
      </c>
      <c r="E586" s="21" t="inlineStr">
        <is>
          <t>잔금</t>
        </is>
      </c>
      <c r="F586" s="21" t="inlineStr">
        <is>
          <t>계좌</t>
        </is>
      </c>
      <c r="G586" s="21" t="n"/>
      <c r="H586" s="25">
        <f>IF(COUNTA(A586,B586,D586)=0,"",IF(NOT(ISNUMBER(A586)),"날짜를 확인하세요",IF(A586&gt;TODAY(),"오늘 이후 날짜예요",IF(ISNA(MATCH(B586,현장번호,0)),"현장 번호를 확인하세요",IF(OR(NOT(ISNUMBER(D586)),N(D586)&lt;=0),"금액을 확인하세요","")))))</f>
        <v/>
      </c>
    </row>
    <row r="587">
      <c r="A587" s="20" t="n">
        <v>46299</v>
      </c>
      <c r="B587" s="26" t="n">
        <v>349</v>
      </c>
      <c r="C587" s="27">
        <f>IF(B587="","",IFERROR(INDEX(현장_고객,MATCH(B587,현장번호,0))&amp;" · "&amp;INDEX(현장_주소,MATCH(B587,현장번호,0)),"없는 번호"))</f>
        <v/>
      </c>
      <c r="D587" s="22" t="n">
        <v>370000</v>
      </c>
      <c r="E587" s="21" t="inlineStr">
        <is>
          <t>잔금</t>
        </is>
      </c>
      <c r="F587" s="21" t="inlineStr">
        <is>
          <t>계좌</t>
        </is>
      </c>
      <c r="G587" s="21" t="n"/>
      <c r="H587" s="25">
        <f>IF(COUNTA(A587,B587,D587)=0,"",IF(NOT(ISNUMBER(A587)),"날짜를 확인하세요",IF(A587&gt;TODAY(),"오늘 이후 날짜예요",IF(ISNA(MATCH(B587,현장번호,0)),"현장 번호를 확인하세요",IF(OR(NOT(ISNUMBER(D587)),N(D587)&lt;=0),"금액을 확인하세요","")))))</f>
        <v/>
      </c>
    </row>
    <row r="588">
      <c r="A588" s="20" t="n">
        <v>46300</v>
      </c>
      <c r="B588" s="26" t="n">
        <v>343</v>
      </c>
      <c r="C588" s="27">
        <f>IF(B588="","",IFERROR(INDEX(현장_고객,MATCH(B588,현장번호,0))&amp;" · "&amp;INDEX(현장_주소,MATCH(B588,현장번호,0)),"없는 번호"))</f>
        <v/>
      </c>
      <c r="D588" s="22" t="n">
        <v>940000</v>
      </c>
      <c r="E588" s="21" t="inlineStr">
        <is>
          <t>계약금</t>
        </is>
      </c>
      <c r="F588" s="21" t="inlineStr">
        <is>
          <t>계좌</t>
        </is>
      </c>
      <c r="G588" s="21" t="n"/>
      <c r="H588" s="25">
        <f>IF(COUNTA(A588,B588,D588)=0,"",IF(NOT(ISNUMBER(A588)),"날짜를 확인하세요",IF(A588&gt;TODAY(),"오늘 이후 날짜예요",IF(ISNA(MATCH(B588,현장번호,0)),"현장 번호를 확인하세요",IF(OR(NOT(ISNUMBER(D588)),N(D588)&lt;=0),"금액을 확인하세요","")))))</f>
        <v/>
      </c>
    </row>
    <row r="589">
      <c r="A589" s="20" t="n">
        <v>46301</v>
      </c>
      <c r="B589" s="26" t="n">
        <v>342</v>
      </c>
      <c r="C589" s="27">
        <f>IF(B589="","",IFERROR(INDEX(현장_고객,MATCH(B589,현장번호,0))&amp;" · "&amp;INDEX(현장_주소,MATCH(B589,현장번호,0)),"없는 번호"))</f>
        <v/>
      </c>
      <c r="D589" s="22" t="n">
        <v>1870000</v>
      </c>
      <c r="E589" s="21" t="inlineStr">
        <is>
          <t>계약금</t>
        </is>
      </c>
      <c r="F589" s="21" t="inlineStr">
        <is>
          <t>계좌</t>
        </is>
      </c>
      <c r="G589" s="21" t="n"/>
      <c r="H589" s="25">
        <f>IF(COUNTA(A589,B589,D589)=0,"",IF(NOT(ISNUMBER(A589)),"날짜를 확인하세요",IF(A589&gt;TODAY(),"오늘 이후 날짜예요",IF(ISNA(MATCH(B589,현장번호,0)),"현장 번호를 확인하세요",IF(OR(NOT(ISNUMBER(D589)),N(D589)&lt;=0),"금액을 확인하세요","")))))</f>
        <v/>
      </c>
    </row>
    <row r="590">
      <c r="A590" s="20" t="n">
        <v>46301</v>
      </c>
      <c r="B590" s="26" t="n">
        <v>344</v>
      </c>
      <c r="C590" s="27">
        <f>IF(B590="","",IFERROR(INDEX(현장_고객,MATCH(B590,현장번호,0))&amp;" · "&amp;INDEX(현장_주소,MATCH(B590,현장번호,0)),"없는 번호"))</f>
        <v/>
      </c>
      <c r="D590" s="22" t="n">
        <v>990000</v>
      </c>
      <c r="E590" s="21" t="inlineStr">
        <is>
          <t>잔금</t>
        </is>
      </c>
      <c r="F590" s="21" t="inlineStr">
        <is>
          <t>계좌</t>
        </is>
      </c>
      <c r="G590" s="21" t="n"/>
      <c r="H590" s="25">
        <f>IF(COUNTA(A590,B590,D590)=0,"",IF(NOT(ISNUMBER(A590)),"날짜를 확인하세요",IF(A590&gt;TODAY(),"오늘 이후 날짜예요",IF(ISNA(MATCH(B590,현장번호,0)),"현장 번호를 확인하세요",IF(OR(NOT(ISNUMBER(D590)),N(D590)&lt;=0),"금액을 확인하세요","")))))</f>
        <v/>
      </c>
    </row>
    <row r="591">
      <c r="A591" s="20" t="n">
        <v>46301</v>
      </c>
      <c r="B591" s="26" t="n">
        <v>346</v>
      </c>
      <c r="C591" s="27">
        <f>IF(B591="","",IFERROR(INDEX(현장_고객,MATCH(B591,현장번호,0))&amp;" · "&amp;INDEX(현장_주소,MATCH(B591,현장번호,0)),"없는 번호"))</f>
        <v/>
      </c>
      <c r="D591" s="22" t="n">
        <v>1370000</v>
      </c>
      <c r="E591" s="21" t="inlineStr">
        <is>
          <t>계약금</t>
        </is>
      </c>
      <c r="F591" s="21" t="inlineStr">
        <is>
          <t>계좌</t>
        </is>
      </c>
      <c r="G591" s="21" t="n"/>
      <c r="H591" s="25">
        <f>IF(COUNTA(A591,B591,D591)=0,"",IF(NOT(ISNUMBER(A591)),"날짜를 확인하세요",IF(A591&gt;TODAY(),"오늘 이후 날짜예요",IF(ISNA(MATCH(B591,현장번호,0)),"현장 번호를 확인하세요",IF(OR(NOT(ISNUMBER(D591)),N(D591)&lt;=0),"금액을 확인하세요","")))))</f>
        <v/>
      </c>
    </row>
    <row r="592">
      <c r="A592" s="20" t="n">
        <v>46301</v>
      </c>
      <c r="B592" s="26" t="n">
        <v>351</v>
      </c>
      <c r="C592" s="27">
        <f>IF(B592="","",IFERROR(INDEX(현장_고객,MATCH(B592,현장번호,0))&amp;" · "&amp;INDEX(현장_주소,MATCH(B592,현장번호,0)),"없는 번호"))</f>
        <v/>
      </c>
      <c r="D592" s="22" t="n">
        <v>1290000</v>
      </c>
      <c r="E592" s="21" t="inlineStr">
        <is>
          <t>계약금</t>
        </is>
      </c>
      <c r="F592" s="21" t="inlineStr">
        <is>
          <t>계좌</t>
        </is>
      </c>
      <c r="G592" s="21" t="n"/>
      <c r="H592" s="25">
        <f>IF(COUNTA(A592,B592,D592)=0,"",IF(NOT(ISNUMBER(A592)),"날짜를 확인하세요",IF(A592&gt;TODAY(),"오늘 이후 날짜예요",IF(ISNA(MATCH(B592,현장번호,0)),"현장 번호를 확인하세요",IF(OR(NOT(ISNUMBER(D592)),N(D592)&lt;=0),"금액을 확인하세요","")))))</f>
        <v/>
      </c>
    </row>
    <row r="593">
      <c r="A593" s="20" t="n"/>
      <c r="B593" s="26" t="n"/>
      <c r="C593" s="27">
        <f>IF(B593="","",IFERROR(INDEX(현장_고객,MATCH(B593,현장번호,0))&amp;" · "&amp;INDEX(현장_주소,MATCH(B593,현장번호,0)),"없는 번호"))</f>
        <v/>
      </c>
      <c r="D593" s="22" t="n"/>
      <c r="E593" s="21" t="n"/>
      <c r="F593" s="21" t="n"/>
      <c r="G593" s="21" t="n"/>
      <c r="H593" s="25">
        <f>IF(COUNTA(A593,B593,D593)=0,"",IF(NOT(ISNUMBER(A593)),"날짜를 확인하세요",IF(A593&gt;TODAY(),"오늘 이후 날짜예요",IF(ISNA(MATCH(B593,현장번호,0)),"현장 번호를 확인하세요",IF(OR(NOT(ISNUMBER(D593)),N(D593)&lt;=0),"금액을 확인하세요","")))))</f>
        <v/>
      </c>
    </row>
    <row r="594">
      <c r="A594" s="20" t="n"/>
      <c r="B594" s="26" t="n"/>
      <c r="C594" s="27">
        <f>IF(B594="","",IFERROR(INDEX(현장_고객,MATCH(B594,현장번호,0))&amp;" · "&amp;INDEX(현장_주소,MATCH(B594,현장번호,0)),"없는 번호"))</f>
        <v/>
      </c>
      <c r="D594" s="22" t="n"/>
      <c r="E594" s="21" t="n"/>
      <c r="F594" s="21" t="n"/>
      <c r="G594" s="21" t="n"/>
      <c r="H594" s="25">
        <f>IF(COUNTA(A594,B594,D594)=0,"",IF(NOT(ISNUMBER(A594)),"날짜를 확인하세요",IF(A594&gt;TODAY(),"오늘 이후 날짜예요",IF(ISNA(MATCH(B594,현장번호,0)),"현장 번호를 확인하세요",IF(OR(NOT(ISNUMBER(D594)),N(D594)&lt;=0),"금액을 확인하세요","")))))</f>
        <v/>
      </c>
    </row>
    <row r="595">
      <c r="A595" s="20" t="n"/>
      <c r="B595" s="26" t="n"/>
      <c r="C595" s="27">
        <f>IF(B595="","",IFERROR(INDEX(현장_고객,MATCH(B595,현장번호,0))&amp;" · "&amp;INDEX(현장_주소,MATCH(B595,현장번호,0)),"없는 번호"))</f>
        <v/>
      </c>
      <c r="D595" s="22" t="n"/>
      <c r="E595" s="21" t="n"/>
      <c r="F595" s="21" t="n"/>
      <c r="G595" s="21" t="n"/>
      <c r="H595" s="25">
        <f>IF(COUNTA(A595,B595,D595)=0,"",IF(NOT(ISNUMBER(A595)),"날짜를 확인하세요",IF(A595&gt;TODAY(),"오늘 이후 날짜예요",IF(ISNA(MATCH(B595,현장번호,0)),"현장 번호를 확인하세요",IF(OR(NOT(ISNUMBER(D595)),N(D595)&lt;=0),"금액을 확인하세요","")))))</f>
        <v/>
      </c>
    </row>
    <row r="596">
      <c r="A596" s="20" t="n"/>
      <c r="B596" s="26" t="n"/>
      <c r="C596" s="27">
        <f>IF(B596="","",IFERROR(INDEX(현장_고객,MATCH(B596,현장번호,0))&amp;" · "&amp;INDEX(현장_주소,MATCH(B596,현장번호,0)),"없는 번호"))</f>
        <v/>
      </c>
      <c r="D596" s="22" t="n"/>
      <c r="E596" s="21" t="n"/>
      <c r="F596" s="21" t="n"/>
      <c r="G596" s="21" t="n"/>
      <c r="H596" s="25">
        <f>IF(COUNTA(A596,B596,D596)=0,"",IF(NOT(ISNUMBER(A596)),"날짜를 확인하세요",IF(A596&gt;TODAY(),"오늘 이후 날짜예요",IF(ISNA(MATCH(B596,현장번호,0)),"현장 번호를 확인하세요",IF(OR(NOT(ISNUMBER(D596)),N(D596)&lt;=0),"금액을 확인하세요","")))))</f>
        <v/>
      </c>
    </row>
    <row r="597">
      <c r="A597" s="20" t="n"/>
      <c r="B597" s="26" t="n"/>
      <c r="C597" s="27">
        <f>IF(B597="","",IFERROR(INDEX(현장_고객,MATCH(B597,현장번호,0))&amp;" · "&amp;INDEX(현장_주소,MATCH(B597,현장번호,0)),"없는 번호"))</f>
        <v/>
      </c>
      <c r="D597" s="22" t="n"/>
      <c r="E597" s="21" t="n"/>
      <c r="F597" s="21" t="n"/>
      <c r="G597" s="21" t="n"/>
      <c r="H597" s="25">
        <f>IF(COUNTA(A597,B597,D597)=0,"",IF(NOT(ISNUMBER(A597)),"날짜를 확인하세요",IF(A597&gt;TODAY(),"오늘 이후 날짜예요",IF(ISNA(MATCH(B597,현장번호,0)),"현장 번호를 확인하세요",IF(OR(NOT(ISNUMBER(D597)),N(D597)&lt;=0),"금액을 확인하세요","")))))</f>
        <v/>
      </c>
    </row>
    <row r="598">
      <c r="A598" s="20" t="n"/>
      <c r="B598" s="26" t="n"/>
      <c r="C598" s="27">
        <f>IF(B598="","",IFERROR(INDEX(현장_고객,MATCH(B598,현장번호,0))&amp;" · "&amp;INDEX(현장_주소,MATCH(B598,현장번호,0)),"없는 번호"))</f>
        <v/>
      </c>
      <c r="D598" s="22" t="n"/>
      <c r="E598" s="21" t="n"/>
      <c r="F598" s="21" t="n"/>
      <c r="G598" s="21" t="n"/>
      <c r="H598" s="25">
        <f>IF(COUNTA(A598,B598,D598)=0,"",IF(NOT(ISNUMBER(A598)),"날짜를 확인하세요",IF(A598&gt;TODAY(),"오늘 이후 날짜예요",IF(ISNA(MATCH(B598,현장번호,0)),"현장 번호를 확인하세요",IF(OR(NOT(ISNUMBER(D598)),N(D598)&lt;=0),"금액을 확인하세요","")))))</f>
        <v/>
      </c>
    </row>
    <row r="599">
      <c r="A599" s="20" t="n"/>
      <c r="B599" s="26" t="n"/>
      <c r="C599" s="27">
        <f>IF(B599="","",IFERROR(INDEX(현장_고객,MATCH(B599,현장번호,0))&amp;" · "&amp;INDEX(현장_주소,MATCH(B599,현장번호,0)),"없는 번호"))</f>
        <v/>
      </c>
      <c r="D599" s="22" t="n"/>
      <c r="E599" s="21" t="n"/>
      <c r="F599" s="21" t="n"/>
      <c r="G599" s="21" t="n"/>
      <c r="H599" s="25">
        <f>IF(COUNTA(A599,B599,D599)=0,"",IF(NOT(ISNUMBER(A599)),"날짜를 확인하세요",IF(A599&gt;TODAY(),"오늘 이후 날짜예요",IF(ISNA(MATCH(B599,현장번호,0)),"현장 번호를 확인하세요",IF(OR(NOT(ISNUMBER(D599)),N(D599)&lt;=0),"금액을 확인하세요","")))))</f>
        <v/>
      </c>
    </row>
    <row r="600">
      <c r="A600" s="20" t="n"/>
      <c r="B600" s="26" t="n"/>
      <c r="C600" s="27">
        <f>IF(B600="","",IFERROR(INDEX(현장_고객,MATCH(B600,현장번호,0))&amp;" · "&amp;INDEX(현장_주소,MATCH(B600,현장번호,0)),"없는 번호"))</f>
        <v/>
      </c>
      <c r="D600" s="22" t="n"/>
      <c r="E600" s="21" t="n"/>
      <c r="F600" s="21" t="n"/>
      <c r="G600" s="21" t="n"/>
      <c r="H600" s="25">
        <f>IF(COUNTA(A600,B600,D600)=0,"",IF(NOT(ISNUMBER(A600)),"날짜를 확인하세요",IF(A600&gt;TODAY(),"오늘 이후 날짜예요",IF(ISNA(MATCH(B600,현장번호,0)),"현장 번호를 확인하세요",IF(OR(NOT(ISNUMBER(D600)),N(D600)&lt;=0),"금액을 확인하세요","")))))</f>
        <v/>
      </c>
    </row>
    <row r="601">
      <c r="A601" s="20" t="n"/>
      <c r="B601" s="26" t="n"/>
      <c r="C601" s="27">
        <f>IF(B601="","",IFERROR(INDEX(현장_고객,MATCH(B601,현장번호,0))&amp;" · "&amp;INDEX(현장_주소,MATCH(B601,현장번호,0)),"없는 번호"))</f>
        <v/>
      </c>
      <c r="D601" s="22" t="n"/>
      <c r="E601" s="21" t="n"/>
      <c r="F601" s="21" t="n"/>
      <c r="G601" s="21" t="n"/>
      <c r="H601" s="25">
        <f>IF(COUNTA(A601,B601,D601)=0,"",IF(NOT(ISNUMBER(A601)),"날짜를 확인하세요",IF(A601&gt;TODAY(),"오늘 이후 날짜예요",IF(ISNA(MATCH(B601,현장번호,0)),"현장 번호를 확인하세요",IF(OR(NOT(ISNUMBER(D601)),N(D601)&lt;=0),"금액을 확인하세요","")))))</f>
        <v/>
      </c>
    </row>
    <row r="602">
      <c r="A602" s="20" t="n"/>
      <c r="B602" s="26" t="n"/>
      <c r="C602" s="27">
        <f>IF(B602="","",IFERROR(INDEX(현장_고객,MATCH(B602,현장번호,0))&amp;" · "&amp;INDEX(현장_주소,MATCH(B602,현장번호,0)),"없는 번호"))</f>
        <v/>
      </c>
      <c r="D602" s="22" t="n"/>
      <c r="E602" s="21" t="n"/>
      <c r="F602" s="21" t="n"/>
      <c r="G602" s="21" t="n"/>
      <c r="H602" s="25">
        <f>IF(COUNTA(A602,B602,D602)=0,"",IF(NOT(ISNUMBER(A602)),"날짜를 확인하세요",IF(A602&gt;TODAY(),"오늘 이후 날짜예요",IF(ISNA(MATCH(B602,현장번호,0)),"현장 번호를 확인하세요",IF(OR(NOT(ISNUMBER(D602)),N(D602)&lt;=0),"금액을 확인하세요","")))))</f>
        <v/>
      </c>
    </row>
    <row r="603">
      <c r="A603" s="20" t="n"/>
      <c r="B603" s="26" t="n"/>
      <c r="C603" s="27">
        <f>IF(B603="","",IFERROR(INDEX(현장_고객,MATCH(B603,현장번호,0))&amp;" · "&amp;INDEX(현장_주소,MATCH(B603,현장번호,0)),"없는 번호"))</f>
        <v/>
      </c>
      <c r="D603" s="22" t="n"/>
      <c r="E603" s="21" t="n"/>
      <c r="F603" s="21" t="n"/>
      <c r="G603" s="21" t="n"/>
      <c r="H603" s="25">
        <f>IF(COUNTA(A603,B603,D603)=0,"",IF(NOT(ISNUMBER(A603)),"날짜를 확인하세요",IF(A603&gt;TODAY(),"오늘 이후 날짜예요",IF(ISNA(MATCH(B603,현장번호,0)),"현장 번호를 확인하세요",IF(OR(NOT(ISNUMBER(D603)),N(D603)&lt;=0),"금액을 확인하세요","")))))</f>
        <v/>
      </c>
    </row>
    <row r="604">
      <c r="A604" s="20" t="n"/>
      <c r="B604" s="26" t="n"/>
      <c r="C604" s="27">
        <f>IF(B604="","",IFERROR(INDEX(현장_고객,MATCH(B604,현장번호,0))&amp;" · "&amp;INDEX(현장_주소,MATCH(B604,현장번호,0)),"없는 번호"))</f>
        <v/>
      </c>
      <c r="D604" s="22" t="n"/>
      <c r="E604" s="21" t="n"/>
      <c r="F604" s="21" t="n"/>
      <c r="G604" s="21" t="n"/>
      <c r="H604" s="25">
        <f>IF(COUNTA(A604,B604,D604)=0,"",IF(NOT(ISNUMBER(A604)),"날짜를 확인하세요",IF(A604&gt;TODAY(),"오늘 이후 날짜예요",IF(ISNA(MATCH(B604,현장번호,0)),"현장 번호를 확인하세요",IF(OR(NOT(ISNUMBER(D604)),N(D604)&lt;=0),"금액을 확인하세요","")))))</f>
        <v/>
      </c>
    </row>
    <row r="605">
      <c r="A605" s="20" t="n"/>
      <c r="B605" s="26" t="n"/>
      <c r="C605" s="27">
        <f>IF(B605="","",IFERROR(INDEX(현장_고객,MATCH(B605,현장번호,0))&amp;" · "&amp;INDEX(현장_주소,MATCH(B605,현장번호,0)),"없는 번호"))</f>
        <v/>
      </c>
      <c r="D605" s="22" t="n"/>
      <c r="E605" s="21" t="n"/>
      <c r="F605" s="21" t="n"/>
      <c r="G605" s="21" t="n"/>
      <c r="H605" s="25">
        <f>IF(COUNTA(A605,B605,D605)=0,"",IF(NOT(ISNUMBER(A605)),"날짜를 확인하세요",IF(A605&gt;TODAY(),"오늘 이후 날짜예요",IF(ISNA(MATCH(B605,현장번호,0)),"현장 번호를 확인하세요",IF(OR(NOT(ISNUMBER(D605)),N(D605)&lt;=0),"금액을 확인하세요","")))))</f>
        <v/>
      </c>
    </row>
    <row r="606">
      <c r="A606" s="20" t="n"/>
      <c r="B606" s="26" t="n"/>
      <c r="C606" s="27">
        <f>IF(B606="","",IFERROR(INDEX(현장_고객,MATCH(B606,현장번호,0))&amp;" · "&amp;INDEX(현장_주소,MATCH(B606,현장번호,0)),"없는 번호"))</f>
        <v/>
      </c>
      <c r="D606" s="22" t="n"/>
      <c r="E606" s="21" t="n"/>
      <c r="F606" s="21" t="n"/>
      <c r="G606" s="21" t="n"/>
      <c r="H606" s="25">
        <f>IF(COUNTA(A606,B606,D606)=0,"",IF(NOT(ISNUMBER(A606)),"날짜를 확인하세요",IF(A606&gt;TODAY(),"오늘 이후 날짜예요",IF(ISNA(MATCH(B606,현장번호,0)),"현장 번호를 확인하세요",IF(OR(NOT(ISNUMBER(D606)),N(D606)&lt;=0),"금액을 확인하세요","")))))</f>
        <v/>
      </c>
    </row>
    <row r="607">
      <c r="A607" s="20" t="n"/>
      <c r="B607" s="26" t="n"/>
      <c r="C607" s="27">
        <f>IF(B607="","",IFERROR(INDEX(현장_고객,MATCH(B607,현장번호,0))&amp;" · "&amp;INDEX(현장_주소,MATCH(B607,현장번호,0)),"없는 번호"))</f>
        <v/>
      </c>
      <c r="D607" s="22" t="n"/>
      <c r="E607" s="21" t="n"/>
      <c r="F607" s="21" t="n"/>
      <c r="G607" s="21" t="n"/>
      <c r="H607" s="25">
        <f>IF(COUNTA(A607,B607,D607)=0,"",IF(NOT(ISNUMBER(A607)),"날짜를 확인하세요",IF(A607&gt;TODAY(),"오늘 이후 날짜예요",IF(ISNA(MATCH(B607,현장번호,0)),"현장 번호를 확인하세요",IF(OR(NOT(ISNUMBER(D607)),N(D607)&lt;=0),"금액을 확인하세요","")))))</f>
        <v/>
      </c>
    </row>
    <row r="608">
      <c r="A608" s="20" t="n"/>
      <c r="B608" s="26" t="n"/>
      <c r="C608" s="27">
        <f>IF(B608="","",IFERROR(INDEX(현장_고객,MATCH(B608,현장번호,0))&amp;" · "&amp;INDEX(현장_주소,MATCH(B608,현장번호,0)),"없는 번호"))</f>
        <v/>
      </c>
      <c r="D608" s="22" t="n"/>
      <c r="E608" s="21" t="n"/>
      <c r="F608" s="21" t="n"/>
      <c r="G608" s="21" t="n"/>
      <c r="H608" s="25">
        <f>IF(COUNTA(A608,B608,D608)=0,"",IF(NOT(ISNUMBER(A608)),"날짜를 확인하세요",IF(A608&gt;TODAY(),"오늘 이후 날짜예요",IF(ISNA(MATCH(B608,현장번호,0)),"현장 번호를 확인하세요",IF(OR(NOT(ISNUMBER(D608)),N(D608)&lt;=0),"금액을 확인하세요","")))))</f>
        <v/>
      </c>
    </row>
    <row r="609">
      <c r="A609" s="20" t="n"/>
      <c r="B609" s="26" t="n"/>
      <c r="C609" s="27">
        <f>IF(B609="","",IFERROR(INDEX(현장_고객,MATCH(B609,현장번호,0))&amp;" · "&amp;INDEX(현장_주소,MATCH(B609,현장번호,0)),"없는 번호"))</f>
        <v/>
      </c>
      <c r="D609" s="22" t="n"/>
      <c r="E609" s="21" t="n"/>
      <c r="F609" s="21" t="n"/>
      <c r="G609" s="21" t="n"/>
      <c r="H609" s="25">
        <f>IF(COUNTA(A609,B609,D609)=0,"",IF(NOT(ISNUMBER(A609)),"날짜를 확인하세요",IF(A609&gt;TODAY(),"오늘 이후 날짜예요",IF(ISNA(MATCH(B609,현장번호,0)),"현장 번호를 확인하세요",IF(OR(NOT(ISNUMBER(D609)),N(D609)&lt;=0),"금액을 확인하세요","")))))</f>
        <v/>
      </c>
    </row>
    <row r="610">
      <c r="A610" s="20" t="n"/>
      <c r="B610" s="26" t="n"/>
      <c r="C610" s="27">
        <f>IF(B610="","",IFERROR(INDEX(현장_고객,MATCH(B610,현장번호,0))&amp;" · "&amp;INDEX(현장_주소,MATCH(B610,현장번호,0)),"없는 번호"))</f>
        <v/>
      </c>
      <c r="D610" s="22" t="n"/>
      <c r="E610" s="21" t="n"/>
      <c r="F610" s="21" t="n"/>
      <c r="G610" s="21" t="n"/>
      <c r="H610" s="25">
        <f>IF(COUNTA(A610,B610,D610)=0,"",IF(NOT(ISNUMBER(A610)),"날짜를 확인하세요",IF(A610&gt;TODAY(),"오늘 이후 날짜예요",IF(ISNA(MATCH(B610,현장번호,0)),"현장 번호를 확인하세요",IF(OR(NOT(ISNUMBER(D610)),N(D610)&lt;=0),"금액을 확인하세요","")))))</f>
        <v/>
      </c>
    </row>
    <row r="611">
      <c r="A611" s="20" t="n"/>
      <c r="B611" s="26" t="n"/>
      <c r="C611" s="27">
        <f>IF(B611="","",IFERROR(INDEX(현장_고객,MATCH(B611,현장번호,0))&amp;" · "&amp;INDEX(현장_주소,MATCH(B611,현장번호,0)),"없는 번호"))</f>
        <v/>
      </c>
      <c r="D611" s="22" t="n"/>
      <c r="E611" s="21" t="n"/>
      <c r="F611" s="21" t="n"/>
      <c r="G611" s="21" t="n"/>
      <c r="H611" s="25">
        <f>IF(COUNTA(A611,B611,D611)=0,"",IF(NOT(ISNUMBER(A611)),"날짜를 확인하세요",IF(A611&gt;TODAY(),"오늘 이후 날짜예요",IF(ISNA(MATCH(B611,현장번호,0)),"현장 번호를 확인하세요",IF(OR(NOT(ISNUMBER(D611)),N(D611)&lt;=0),"금액을 확인하세요","")))))</f>
        <v/>
      </c>
    </row>
    <row r="612">
      <c r="A612" s="20" t="n"/>
      <c r="B612" s="26" t="n"/>
      <c r="C612" s="27">
        <f>IF(B612="","",IFERROR(INDEX(현장_고객,MATCH(B612,현장번호,0))&amp;" · "&amp;INDEX(현장_주소,MATCH(B612,현장번호,0)),"없는 번호"))</f>
        <v/>
      </c>
      <c r="D612" s="22" t="n"/>
      <c r="E612" s="21" t="n"/>
      <c r="F612" s="21" t="n"/>
      <c r="G612" s="21" t="n"/>
      <c r="H612" s="25">
        <f>IF(COUNTA(A612,B612,D612)=0,"",IF(NOT(ISNUMBER(A612)),"날짜를 확인하세요",IF(A612&gt;TODAY(),"오늘 이후 날짜예요",IF(ISNA(MATCH(B612,현장번호,0)),"현장 번호를 확인하세요",IF(OR(NOT(ISNUMBER(D612)),N(D612)&lt;=0),"금액을 확인하세요","")))))</f>
        <v/>
      </c>
    </row>
    <row r="613">
      <c r="A613" s="20" t="n"/>
      <c r="B613" s="26" t="n"/>
      <c r="C613" s="27">
        <f>IF(B613="","",IFERROR(INDEX(현장_고객,MATCH(B613,현장번호,0))&amp;" · "&amp;INDEX(현장_주소,MATCH(B613,현장번호,0)),"없는 번호"))</f>
        <v/>
      </c>
      <c r="D613" s="22" t="n"/>
      <c r="E613" s="21" t="n"/>
      <c r="F613" s="21" t="n"/>
      <c r="G613" s="21" t="n"/>
      <c r="H613" s="25">
        <f>IF(COUNTA(A613,B613,D613)=0,"",IF(NOT(ISNUMBER(A613)),"날짜를 확인하세요",IF(A613&gt;TODAY(),"오늘 이후 날짜예요",IF(ISNA(MATCH(B613,현장번호,0)),"현장 번호를 확인하세요",IF(OR(NOT(ISNUMBER(D613)),N(D613)&lt;=0),"금액을 확인하세요","")))))</f>
        <v/>
      </c>
    </row>
    <row r="614">
      <c r="A614" s="20" t="n"/>
      <c r="B614" s="26" t="n"/>
      <c r="C614" s="27">
        <f>IF(B614="","",IFERROR(INDEX(현장_고객,MATCH(B614,현장번호,0))&amp;" · "&amp;INDEX(현장_주소,MATCH(B614,현장번호,0)),"없는 번호"))</f>
        <v/>
      </c>
      <c r="D614" s="22" t="n"/>
      <c r="E614" s="21" t="n"/>
      <c r="F614" s="21" t="n"/>
      <c r="G614" s="21" t="n"/>
      <c r="H614" s="25">
        <f>IF(COUNTA(A614,B614,D614)=0,"",IF(NOT(ISNUMBER(A614)),"날짜를 확인하세요",IF(A614&gt;TODAY(),"오늘 이후 날짜예요",IF(ISNA(MATCH(B614,현장번호,0)),"현장 번호를 확인하세요",IF(OR(NOT(ISNUMBER(D614)),N(D614)&lt;=0),"금액을 확인하세요","")))))</f>
        <v/>
      </c>
    </row>
    <row r="615">
      <c r="A615" s="20" t="n"/>
      <c r="B615" s="26" t="n"/>
      <c r="C615" s="27">
        <f>IF(B615="","",IFERROR(INDEX(현장_고객,MATCH(B615,현장번호,0))&amp;" · "&amp;INDEX(현장_주소,MATCH(B615,현장번호,0)),"없는 번호"))</f>
        <v/>
      </c>
      <c r="D615" s="22" t="n"/>
      <c r="E615" s="21" t="n"/>
      <c r="F615" s="21" t="n"/>
      <c r="G615" s="21" t="n"/>
      <c r="H615" s="25">
        <f>IF(COUNTA(A615,B615,D615)=0,"",IF(NOT(ISNUMBER(A615)),"날짜를 확인하세요",IF(A615&gt;TODAY(),"오늘 이후 날짜예요",IF(ISNA(MATCH(B615,현장번호,0)),"현장 번호를 확인하세요",IF(OR(NOT(ISNUMBER(D615)),N(D615)&lt;=0),"금액을 확인하세요","")))))</f>
        <v/>
      </c>
    </row>
    <row r="616">
      <c r="A616" s="20" t="n"/>
      <c r="B616" s="26" t="n"/>
      <c r="C616" s="27">
        <f>IF(B616="","",IFERROR(INDEX(현장_고객,MATCH(B616,현장번호,0))&amp;" · "&amp;INDEX(현장_주소,MATCH(B616,현장번호,0)),"없는 번호"))</f>
        <v/>
      </c>
      <c r="D616" s="22" t="n"/>
      <c r="E616" s="21" t="n"/>
      <c r="F616" s="21" t="n"/>
      <c r="G616" s="21" t="n"/>
      <c r="H616" s="25">
        <f>IF(COUNTA(A616,B616,D616)=0,"",IF(NOT(ISNUMBER(A616)),"날짜를 확인하세요",IF(A616&gt;TODAY(),"오늘 이후 날짜예요",IF(ISNA(MATCH(B616,현장번호,0)),"현장 번호를 확인하세요",IF(OR(NOT(ISNUMBER(D616)),N(D616)&lt;=0),"금액을 확인하세요","")))))</f>
        <v/>
      </c>
    </row>
    <row r="617">
      <c r="A617" s="20" t="n"/>
      <c r="B617" s="26" t="n"/>
      <c r="C617" s="27">
        <f>IF(B617="","",IFERROR(INDEX(현장_고객,MATCH(B617,현장번호,0))&amp;" · "&amp;INDEX(현장_주소,MATCH(B617,현장번호,0)),"없는 번호"))</f>
        <v/>
      </c>
      <c r="D617" s="22" t="n"/>
      <c r="E617" s="21" t="n"/>
      <c r="F617" s="21" t="n"/>
      <c r="G617" s="21" t="n"/>
      <c r="H617" s="25">
        <f>IF(COUNTA(A617,B617,D617)=0,"",IF(NOT(ISNUMBER(A617)),"날짜를 확인하세요",IF(A617&gt;TODAY(),"오늘 이후 날짜예요",IF(ISNA(MATCH(B617,현장번호,0)),"현장 번호를 확인하세요",IF(OR(NOT(ISNUMBER(D617)),N(D617)&lt;=0),"금액을 확인하세요","")))))</f>
        <v/>
      </c>
    </row>
    <row r="618">
      <c r="A618" s="20" t="n"/>
      <c r="B618" s="26" t="n"/>
      <c r="C618" s="27">
        <f>IF(B618="","",IFERROR(INDEX(현장_고객,MATCH(B618,현장번호,0))&amp;" · "&amp;INDEX(현장_주소,MATCH(B618,현장번호,0)),"없는 번호"))</f>
        <v/>
      </c>
      <c r="D618" s="22" t="n"/>
      <c r="E618" s="21" t="n"/>
      <c r="F618" s="21" t="n"/>
      <c r="G618" s="21" t="n"/>
      <c r="H618" s="25">
        <f>IF(COUNTA(A618,B618,D618)=0,"",IF(NOT(ISNUMBER(A618)),"날짜를 확인하세요",IF(A618&gt;TODAY(),"오늘 이후 날짜예요",IF(ISNA(MATCH(B618,현장번호,0)),"현장 번호를 확인하세요",IF(OR(NOT(ISNUMBER(D618)),N(D618)&lt;=0),"금액을 확인하세요","")))))</f>
        <v/>
      </c>
    </row>
    <row r="619">
      <c r="A619" s="20" t="n"/>
      <c r="B619" s="26" t="n"/>
      <c r="C619" s="27">
        <f>IF(B619="","",IFERROR(INDEX(현장_고객,MATCH(B619,현장번호,0))&amp;" · "&amp;INDEX(현장_주소,MATCH(B619,현장번호,0)),"없는 번호"))</f>
        <v/>
      </c>
      <c r="D619" s="22" t="n"/>
      <c r="E619" s="21" t="n"/>
      <c r="F619" s="21" t="n"/>
      <c r="G619" s="21" t="n"/>
      <c r="H619" s="25">
        <f>IF(COUNTA(A619,B619,D619)=0,"",IF(NOT(ISNUMBER(A619)),"날짜를 확인하세요",IF(A619&gt;TODAY(),"오늘 이후 날짜예요",IF(ISNA(MATCH(B619,현장번호,0)),"현장 번호를 확인하세요",IF(OR(NOT(ISNUMBER(D619)),N(D619)&lt;=0),"금액을 확인하세요","")))))</f>
        <v/>
      </c>
    </row>
    <row r="620">
      <c r="A620" s="20" t="n"/>
      <c r="B620" s="26" t="n"/>
      <c r="C620" s="27">
        <f>IF(B620="","",IFERROR(INDEX(현장_고객,MATCH(B620,현장번호,0))&amp;" · "&amp;INDEX(현장_주소,MATCH(B620,현장번호,0)),"없는 번호"))</f>
        <v/>
      </c>
      <c r="D620" s="22" t="n"/>
      <c r="E620" s="21" t="n"/>
      <c r="F620" s="21" t="n"/>
      <c r="G620" s="21" t="n"/>
      <c r="H620" s="25">
        <f>IF(COUNTA(A620,B620,D620)=0,"",IF(NOT(ISNUMBER(A620)),"날짜를 확인하세요",IF(A620&gt;TODAY(),"오늘 이후 날짜예요",IF(ISNA(MATCH(B620,현장번호,0)),"현장 번호를 확인하세요",IF(OR(NOT(ISNUMBER(D620)),N(D620)&lt;=0),"금액을 확인하세요","")))))</f>
        <v/>
      </c>
    </row>
    <row r="621">
      <c r="A621" s="20" t="n"/>
      <c r="B621" s="26" t="n"/>
      <c r="C621" s="27">
        <f>IF(B621="","",IFERROR(INDEX(현장_고객,MATCH(B621,현장번호,0))&amp;" · "&amp;INDEX(현장_주소,MATCH(B621,현장번호,0)),"없는 번호"))</f>
        <v/>
      </c>
      <c r="D621" s="22" t="n"/>
      <c r="E621" s="21" t="n"/>
      <c r="F621" s="21" t="n"/>
      <c r="G621" s="21" t="n"/>
      <c r="H621" s="25">
        <f>IF(COUNTA(A621,B621,D621)=0,"",IF(NOT(ISNUMBER(A621)),"날짜를 확인하세요",IF(A621&gt;TODAY(),"오늘 이후 날짜예요",IF(ISNA(MATCH(B621,현장번호,0)),"현장 번호를 확인하세요",IF(OR(NOT(ISNUMBER(D621)),N(D621)&lt;=0),"금액을 확인하세요","")))))</f>
        <v/>
      </c>
    </row>
    <row r="622">
      <c r="A622" s="20" t="n"/>
      <c r="B622" s="26" t="n"/>
      <c r="C622" s="27">
        <f>IF(B622="","",IFERROR(INDEX(현장_고객,MATCH(B622,현장번호,0))&amp;" · "&amp;INDEX(현장_주소,MATCH(B622,현장번호,0)),"없는 번호"))</f>
        <v/>
      </c>
      <c r="D622" s="22" t="n"/>
      <c r="E622" s="21" t="n"/>
      <c r="F622" s="21" t="n"/>
      <c r="G622" s="21" t="n"/>
      <c r="H622" s="25">
        <f>IF(COUNTA(A622,B622,D622)=0,"",IF(NOT(ISNUMBER(A622)),"날짜를 확인하세요",IF(A622&gt;TODAY(),"오늘 이후 날짜예요",IF(ISNA(MATCH(B622,현장번호,0)),"현장 번호를 확인하세요",IF(OR(NOT(ISNUMBER(D622)),N(D622)&lt;=0),"금액을 확인하세요","")))))</f>
        <v/>
      </c>
    </row>
    <row r="623">
      <c r="A623" s="20" t="n"/>
      <c r="B623" s="26" t="n"/>
      <c r="C623" s="27">
        <f>IF(B623="","",IFERROR(INDEX(현장_고객,MATCH(B623,현장번호,0))&amp;" · "&amp;INDEX(현장_주소,MATCH(B623,현장번호,0)),"없는 번호"))</f>
        <v/>
      </c>
      <c r="D623" s="22" t="n"/>
      <c r="E623" s="21" t="n"/>
      <c r="F623" s="21" t="n"/>
      <c r="G623" s="21" t="n"/>
      <c r="H623" s="25">
        <f>IF(COUNTA(A623,B623,D623)=0,"",IF(NOT(ISNUMBER(A623)),"날짜를 확인하세요",IF(A623&gt;TODAY(),"오늘 이후 날짜예요",IF(ISNA(MATCH(B623,현장번호,0)),"현장 번호를 확인하세요",IF(OR(NOT(ISNUMBER(D623)),N(D623)&lt;=0),"금액을 확인하세요","")))))</f>
        <v/>
      </c>
    </row>
    <row r="624">
      <c r="A624" s="20" t="n"/>
      <c r="B624" s="26" t="n"/>
      <c r="C624" s="27">
        <f>IF(B624="","",IFERROR(INDEX(현장_고객,MATCH(B624,현장번호,0))&amp;" · "&amp;INDEX(현장_주소,MATCH(B624,현장번호,0)),"없는 번호"))</f>
        <v/>
      </c>
      <c r="D624" s="22" t="n"/>
      <c r="E624" s="21" t="n"/>
      <c r="F624" s="21" t="n"/>
      <c r="G624" s="21" t="n"/>
      <c r="H624" s="25">
        <f>IF(COUNTA(A624,B624,D624)=0,"",IF(NOT(ISNUMBER(A624)),"날짜를 확인하세요",IF(A624&gt;TODAY(),"오늘 이후 날짜예요",IF(ISNA(MATCH(B624,현장번호,0)),"현장 번호를 확인하세요",IF(OR(NOT(ISNUMBER(D624)),N(D624)&lt;=0),"금액을 확인하세요","")))))</f>
        <v/>
      </c>
    </row>
    <row r="625">
      <c r="A625" s="20" t="n"/>
      <c r="B625" s="26" t="n"/>
      <c r="C625" s="27">
        <f>IF(B625="","",IFERROR(INDEX(현장_고객,MATCH(B625,현장번호,0))&amp;" · "&amp;INDEX(현장_주소,MATCH(B625,현장번호,0)),"없는 번호"))</f>
        <v/>
      </c>
      <c r="D625" s="22" t="n"/>
      <c r="E625" s="21" t="n"/>
      <c r="F625" s="21" t="n"/>
      <c r="G625" s="21" t="n"/>
      <c r="H625" s="25">
        <f>IF(COUNTA(A625,B625,D625)=0,"",IF(NOT(ISNUMBER(A625)),"날짜를 확인하세요",IF(A625&gt;TODAY(),"오늘 이후 날짜예요",IF(ISNA(MATCH(B625,현장번호,0)),"현장 번호를 확인하세요",IF(OR(NOT(ISNUMBER(D625)),N(D625)&lt;=0),"금액을 확인하세요","")))))</f>
        <v/>
      </c>
    </row>
    <row r="626">
      <c r="A626" s="20" t="n"/>
      <c r="B626" s="26" t="n"/>
      <c r="C626" s="27">
        <f>IF(B626="","",IFERROR(INDEX(현장_고객,MATCH(B626,현장번호,0))&amp;" · "&amp;INDEX(현장_주소,MATCH(B626,현장번호,0)),"없는 번호"))</f>
        <v/>
      </c>
      <c r="D626" s="22" t="n"/>
      <c r="E626" s="21" t="n"/>
      <c r="F626" s="21" t="n"/>
      <c r="G626" s="21" t="n"/>
      <c r="H626" s="25">
        <f>IF(COUNTA(A626,B626,D626)=0,"",IF(NOT(ISNUMBER(A626)),"날짜를 확인하세요",IF(A626&gt;TODAY(),"오늘 이후 날짜예요",IF(ISNA(MATCH(B626,현장번호,0)),"현장 번호를 확인하세요",IF(OR(NOT(ISNUMBER(D626)),N(D626)&lt;=0),"금액을 확인하세요","")))))</f>
        <v/>
      </c>
    </row>
    <row r="627">
      <c r="A627" s="20" t="n"/>
      <c r="B627" s="26" t="n"/>
      <c r="C627" s="27">
        <f>IF(B627="","",IFERROR(INDEX(현장_고객,MATCH(B627,현장번호,0))&amp;" · "&amp;INDEX(현장_주소,MATCH(B627,현장번호,0)),"없는 번호"))</f>
        <v/>
      </c>
      <c r="D627" s="22" t="n"/>
      <c r="E627" s="21" t="n"/>
      <c r="F627" s="21" t="n"/>
      <c r="G627" s="21" t="n"/>
      <c r="H627" s="25">
        <f>IF(COUNTA(A627,B627,D627)=0,"",IF(NOT(ISNUMBER(A627)),"날짜를 확인하세요",IF(A627&gt;TODAY(),"오늘 이후 날짜예요",IF(ISNA(MATCH(B627,현장번호,0)),"현장 번호를 확인하세요",IF(OR(NOT(ISNUMBER(D627)),N(D627)&lt;=0),"금액을 확인하세요","")))))</f>
        <v/>
      </c>
    </row>
    <row r="628">
      <c r="A628" s="20" t="n"/>
      <c r="B628" s="26" t="n"/>
      <c r="C628" s="27">
        <f>IF(B628="","",IFERROR(INDEX(현장_고객,MATCH(B628,현장번호,0))&amp;" · "&amp;INDEX(현장_주소,MATCH(B628,현장번호,0)),"없는 번호"))</f>
        <v/>
      </c>
      <c r="D628" s="22" t="n"/>
      <c r="E628" s="21" t="n"/>
      <c r="F628" s="21" t="n"/>
      <c r="G628" s="21" t="n"/>
      <c r="H628" s="25">
        <f>IF(COUNTA(A628,B628,D628)=0,"",IF(NOT(ISNUMBER(A628)),"날짜를 확인하세요",IF(A628&gt;TODAY(),"오늘 이후 날짜예요",IF(ISNA(MATCH(B628,현장번호,0)),"현장 번호를 확인하세요",IF(OR(NOT(ISNUMBER(D628)),N(D628)&lt;=0),"금액을 확인하세요","")))))</f>
        <v/>
      </c>
    </row>
    <row r="629">
      <c r="A629" s="20" t="n"/>
      <c r="B629" s="26" t="n"/>
      <c r="C629" s="27">
        <f>IF(B629="","",IFERROR(INDEX(현장_고객,MATCH(B629,현장번호,0))&amp;" · "&amp;INDEX(현장_주소,MATCH(B629,현장번호,0)),"없는 번호"))</f>
        <v/>
      </c>
      <c r="D629" s="22" t="n"/>
      <c r="E629" s="21" t="n"/>
      <c r="F629" s="21" t="n"/>
      <c r="G629" s="21" t="n"/>
      <c r="H629" s="25">
        <f>IF(COUNTA(A629,B629,D629)=0,"",IF(NOT(ISNUMBER(A629)),"날짜를 확인하세요",IF(A629&gt;TODAY(),"오늘 이후 날짜예요",IF(ISNA(MATCH(B629,현장번호,0)),"현장 번호를 확인하세요",IF(OR(NOT(ISNUMBER(D629)),N(D629)&lt;=0),"금액을 확인하세요","")))))</f>
        <v/>
      </c>
    </row>
    <row r="630">
      <c r="A630" s="20" t="n"/>
      <c r="B630" s="26" t="n"/>
      <c r="C630" s="27">
        <f>IF(B630="","",IFERROR(INDEX(현장_고객,MATCH(B630,현장번호,0))&amp;" · "&amp;INDEX(현장_주소,MATCH(B630,현장번호,0)),"없는 번호"))</f>
        <v/>
      </c>
      <c r="D630" s="22" t="n"/>
      <c r="E630" s="21" t="n"/>
      <c r="F630" s="21" t="n"/>
      <c r="G630" s="21" t="n"/>
      <c r="H630" s="25">
        <f>IF(COUNTA(A630,B630,D630)=0,"",IF(NOT(ISNUMBER(A630)),"날짜를 확인하세요",IF(A630&gt;TODAY(),"오늘 이후 날짜예요",IF(ISNA(MATCH(B630,현장번호,0)),"현장 번호를 확인하세요",IF(OR(NOT(ISNUMBER(D630)),N(D630)&lt;=0),"금액을 확인하세요","")))))</f>
        <v/>
      </c>
    </row>
    <row r="631">
      <c r="A631" s="20" t="n"/>
      <c r="B631" s="26" t="n"/>
      <c r="C631" s="27">
        <f>IF(B631="","",IFERROR(INDEX(현장_고객,MATCH(B631,현장번호,0))&amp;" · "&amp;INDEX(현장_주소,MATCH(B631,현장번호,0)),"없는 번호"))</f>
        <v/>
      </c>
      <c r="D631" s="22" t="n"/>
      <c r="E631" s="21" t="n"/>
      <c r="F631" s="21" t="n"/>
      <c r="G631" s="21" t="n"/>
      <c r="H631" s="25">
        <f>IF(COUNTA(A631,B631,D631)=0,"",IF(NOT(ISNUMBER(A631)),"날짜를 확인하세요",IF(A631&gt;TODAY(),"오늘 이후 날짜예요",IF(ISNA(MATCH(B631,현장번호,0)),"현장 번호를 확인하세요",IF(OR(NOT(ISNUMBER(D631)),N(D631)&lt;=0),"금액을 확인하세요","")))))</f>
        <v/>
      </c>
    </row>
    <row r="632">
      <c r="A632" s="20" t="n"/>
      <c r="B632" s="26" t="n"/>
      <c r="C632" s="27">
        <f>IF(B632="","",IFERROR(INDEX(현장_고객,MATCH(B632,현장번호,0))&amp;" · "&amp;INDEX(현장_주소,MATCH(B632,현장번호,0)),"없는 번호"))</f>
        <v/>
      </c>
      <c r="D632" s="22" t="n"/>
      <c r="E632" s="21" t="n"/>
      <c r="F632" s="21" t="n"/>
      <c r="G632" s="21" t="n"/>
      <c r="H632" s="25">
        <f>IF(COUNTA(A632,B632,D632)=0,"",IF(NOT(ISNUMBER(A632)),"날짜를 확인하세요",IF(A632&gt;TODAY(),"오늘 이후 날짜예요",IF(ISNA(MATCH(B632,현장번호,0)),"현장 번호를 확인하세요",IF(OR(NOT(ISNUMBER(D632)),N(D632)&lt;=0),"금액을 확인하세요","")))))</f>
        <v/>
      </c>
    </row>
    <row r="633">
      <c r="A633" s="20" t="n"/>
      <c r="B633" s="26" t="n"/>
      <c r="C633" s="27">
        <f>IF(B633="","",IFERROR(INDEX(현장_고객,MATCH(B633,현장번호,0))&amp;" · "&amp;INDEX(현장_주소,MATCH(B633,현장번호,0)),"없는 번호"))</f>
        <v/>
      </c>
      <c r="D633" s="22" t="n"/>
      <c r="E633" s="21" t="n"/>
      <c r="F633" s="21" t="n"/>
      <c r="G633" s="21" t="n"/>
      <c r="H633" s="25">
        <f>IF(COUNTA(A633,B633,D633)=0,"",IF(NOT(ISNUMBER(A633)),"날짜를 확인하세요",IF(A633&gt;TODAY(),"오늘 이후 날짜예요",IF(ISNA(MATCH(B633,현장번호,0)),"현장 번호를 확인하세요",IF(OR(NOT(ISNUMBER(D633)),N(D633)&lt;=0),"금액을 확인하세요","")))))</f>
        <v/>
      </c>
    </row>
    <row r="634">
      <c r="A634" s="20" t="n"/>
      <c r="B634" s="26" t="n"/>
      <c r="C634" s="27">
        <f>IF(B634="","",IFERROR(INDEX(현장_고객,MATCH(B634,현장번호,0))&amp;" · "&amp;INDEX(현장_주소,MATCH(B634,현장번호,0)),"없는 번호"))</f>
        <v/>
      </c>
      <c r="D634" s="22" t="n"/>
      <c r="E634" s="21" t="n"/>
      <c r="F634" s="21" t="n"/>
      <c r="G634" s="21" t="n"/>
      <c r="H634" s="25">
        <f>IF(COUNTA(A634,B634,D634)=0,"",IF(NOT(ISNUMBER(A634)),"날짜를 확인하세요",IF(A634&gt;TODAY(),"오늘 이후 날짜예요",IF(ISNA(MATCH(B634,현장번호,0)),"현장 번호를 확인하세요",IF(OR(NOT(ISNUMBER(D634)),N(D634)&lt;=0),"금액을 확인하세요","")))))</f>
        <v/>
      </c>
    </row>
    <row r="635">
      <c r="A635" s="20" t="n"/>
      <c r="B635" s="26" t="n"/>
      <c r="C635" s="27">
        <f>IF(B635="","",IFERROR(INDEX(현장_고객,MATCH(B635,현장번호,0))&amp;" · "&amp;INDEX(현장_주소,MATCH(B635,현장번호,0)),"없는 번호"))</f>
        <v/>
      </c>
      <c r="D635" s="22" t="n"/>
      <c r="E635" s="21" t="n"/>
      <c r="F635" s="21" t="n"/>
      <c r="G635" s="21" t="n"/>
      <c r="H635" s="25">
        <f>IF(COUNTA(A635,B635,D635)=0,"",IF(NOT(ISNUMBER(A635)),"날짜를 확인하세요",IF(A635&gt;TODAY(),"오늘 이후 날짜예요",IF(ISNA(MATCH(B635,현장번호,0)),"현장 번호를 확인하세요",IF(OR(NOT(ISNUMBER(D635)),N(D635)&lt;=0),"금액을 확인하세요","")))))</f>
        <v/>
      </c>
    </row>
    <row r="636">
      <c r="A636" s="20" t="n"/>
      <c r="B636" s="26" t="n"/>
      <c r="C636" s="27">
        <f>IF(B636="","",IFERROR(INDEX(현장_고객,MATCH(B636,현장번호,0))&amp;" · "&amp;INDEX(현장_주소,MATCH(B636,현장번호,0)),"없는 번호"))</f>
        <v/>
      </c>
      <c r="D636" s="22" t="n"/>
      <c r="E636" s="21" t="n"/>
      <c r="F636" s="21" t="n"/>
      <c r="G636" s="21" t="n"/>
      <c r="H636" s="25">
        <f>IF(COUNTA(A636,B636,D636)=0,"",IF(NOT(ISNUMBER(A636)),"날짜를 확인하세요",IF(A636&gt;TODAY(),"오늘 이후 날짜예요",IF(ISNA(MATCH(B636,현장번호,0)),"현장 번호를 확인하세요",IF(OR(NOT(ISNUMBER(D636)),N(D636)&lt;=0),"금액을 확인하세요","")))))</f>
        <v/>
      </c>
    </row>
    <row r="637">
      <c r="A637" s="20" t="n"/>
      <c r="B637" s="26" t="n"/>
      <c r="C637" s="27">
        <f>IF(B637="","",IFERROR(INDEX(현장_고객,MATCH(B637,현장번호,0))&amp;" · "&amp;INDEX(현장_주소,MATCH(B637,현장번호,0)),"없는 번호"))</f>
        <v/>
      </c>
      <c r="D637" s="22" t="n"/>
      <c r="E637" s="21" t="n"/>
      <c r="F637" s="21" t="n"/>
      <c r="G637" s="21" t="n"/>
      <c r="H637" s="25">
        <f>IF(COUNTA(A637,B637,D637)=0,"",IF(NOT(ISNUMBER(A637)),"날짜를 확인하세요",IF(A637&gt;TODAY(),"오늘 이후 날짜예요",IF(ISNA(MATCH(B637,현장번호,0)),"현장 번호를 확인하세요",IF(OR(NOT(ISNUMBER(D637)),N(D637)&lt;=0),"금액을 확인하세요","")))))</f>
        <v/>
      </c>
    </row>
    <row r="638">
      <c r="A638" s="20" t="n"/>
      <c r="B638" s="26" t="n"/>
      <c r="C638" s="27">
        <f>IF(B638="","",IFERROR(INDEX(현장_고객,MATCH(B638,현장번호,0))&amp;" · "&amp;INDEX(현장_주소,MATCH(B638,현장번호,0)),"없는 번호"))</f>
        <v/>
      </c>
      <c r="D638" s="22" t="n"/>
      <c r="E638" s="21" t="n"/>
      <c r="F638" s="21" t="n"/>
      <c r="G638" s="21" t="n"/>
      <c r="H638" s="25">
        <f>IF(COUNTA(A638,B638,D638)=0,"",IF(NOT(ISNUMBER(A638)),"날짜를 확인하세요",IF(A638&gt;TODAY(),"오늘 이후 날짜예요",IF(ISNA(MATCH(B638,현장번호,0)),"현장 번호를 확인하세요",IF(OR(NOT(ISNUMBER(D638)),N(D638)&lt;=0),"금액을 확인하세요","")))))</f>
        <v/>
      </c>
    </row>
    <row r="639">
      <c r="A639" s="20" t="n"/>
      <c r="B639" s="26" t="n"/>
      <c r="C639" s="27">
        <f>IF(B639="","",IFERROR(INDEX(현장_고객,MATCH(B639,현장번호,0))&amp;" · "&amp;INDEX(현장_주소,MATCH(B639,현장번호,0)),"없는 번호"))</f>
        <v/>
      </c>
      <c r="D639" s="22" t="n"/>
      <c r="E639" s="21" t="n"/>
      <c r="F639" s="21" t="n"/>
      <c r="G639" s="21" t="n"/>
      <c r="H639" s="25">
        <f>IF(COUNTA(A639,B639,D639)=0,"",IF(NOT(ISNUMBER(A639)),"날짜를 확인하세요",IF(A639&gt;TODAY(),"오늘 이후 날짜예요",IF(ISNA(MATCH(B639,현장번호,0)),"현장 번호를 확인하세요",IF(OR(NOT(ISNUMBER(D639)),N(D639)&lt;=0),"금액을 확인하세요","")))))</f>
        <v/>
      </c>
    </row>
    <row r="640">
      <c r="A640" s="20" t="n"/>
      <c r="B640" s="26" t="n"/>
      <c r="C640" s="27">
        <f>IF(B640="","",IFERROR(INDEX(현장_고객,MATCH(B640,현장번호,0))&amp;" · "&amp;INDEX(현장_주소,MATCH(B640,현장번호,0)),"없는 번호"))</f>
        <v/>
      </c>
      <c r="D640" s="22" t="n"/>
      <c r="E640" s="21" t="n"/>
      <c r="F640" s="21" t="n"/>
      <c r="G640" s="21" t="n"/>
      <c r="H640" s="25">
        <f>IF(COUNTA(A640,B640,D640)=0,"",IF(NOT(ISNUMBER(A640)),"날짜를 확인하세요",IF(A640&gt;TODAY(),"오늘 이후 날짜예요",IF(ISNA(MATCH(B640,현장번호,0)),"현장 번호를 확인하세요",IF(OR(NOT(ISNUMBER(D640)),N(D640)&lt;=0),"금액을 확인하세요","")))))</f>
        <v/>
      </c>
    </row>
    <row r="641">
      <c r="A641" s="20" t="n"/>
      <c r="B641" s="26" t="n"/>
      <c r="C641" s="27">
        <f>IF(B641="","",IFERROR(INDEX(현장_고객,MATCH(B641,현장번호,0))&amp;" · "&amp;INDEX(현장_주소,MATCH(B641,현장번호,0)),"없는 번호"))</f>
        <v/>
      </c>
      <c r="D641" s="22" t="n"/>
      <c r="E641" s="21" t="n"/>
      <c r="F641" s="21" t="n"/>
      <c r="G641" s="21" t="n"/>
      <c r="H641" s="25">
        <f>IF(COUNTA(A641,B641,D641)=0,"",IF(NOT(ISNUMBER(A641)),"날짜를 확인하세요",IF(A641&gt;TODAY(),"오늘 이후 날짜예요",IF(ISNA(MATCH(B641,현장번호,0)),"현장 번호를 확인하세요",IF(OR(NOT(ISNUMBER(D641)),N(D641)&lt;=0),"금액을 확인하세요","")))))</f>
        <v/>
      </c>
    </row>
    <row r="642">
      <c r="A642" s="20" t="n"/>
      <c r="B642" s="26" t="n"/>
      <c r="C642" s="27">
        <f>IF(B642="","",IFERROR(INDEX(현장_고객,MATCH(B642,현장번호,0))&amp;" · "&amp;INDEX(현장_주소,MATCH(B642,현장번호,0)),"없는 번호"))</f>
        <v/>
      </c>
      <c r="D642" s="22" t="n"/>
      <c r="E642" s="21" t="n"/>
      <c r="F642" s="21" t="n"/>
      <c r="G642" s="21" t="n"/>
      <c r="H642" s="25">
        <f>IF(COUNTA(A642,B642,D642)=0,"",IF(NOT(ISNUMBER(A642)),"날짜를 확인하세요",IF(A642&gt;TODAY(),"오늘 이후 날짜예요",IF(ISNA(MATCH(B642,현장번호,0)),"현장 번호를 확인하세요",IF(OR(NOT(ISNUMBER(D642)),N(D642)&lt;=0),"금액을 확인하세요","")))))</f>
        <v/>
      </c>
    </row>
    <row r="643">
      <c r="A643" s="20" t="n"/>
      <c r="B643" s="26" t="n"/>
      <c r="C643" s="27">
        <f>IF(B643="","",IFERROR(INDEX(현장_고객,MATCH(B643,현장번호,0))&amp;" · "&amp;INDEX(현장_주소,MATCH(B643,현장번호,0)),"없는 번호"))</f>
        <v/>
      </c>
      <c r="D643" s="22" t="n"/>
      <c r="E643" s="21" t="n"/>
      <c r="F643" s="21" t="n"/>
      <c r="G643" s="21" t="n"/>
      <c r="H643" s="25">
        <f>IF(COUNTA(A643,B643,D643)=0,"",IF(NOT(ISNUMBER(A643)),"날짜를 확인하세요",IF(A643&gt;TODAY(),"오늘 이후 날짜예요",IF(ISNA(MATCH(B643,현장번호,0)),"현장 번호를 확인하세요",IF(OR(NOT(ISNUMBER(D643)),N(D643)&lt;=0),"금액을 확인하세요","")))))</f>
        <v/>
      </c>
    </row>
    <row r="644">
      <c r="A644" s="20" t="n"/>
      <c r="B644" s="26" t="n"/>
      <c r="C644" s="27">
        <f>IF(B644="","",IFERROR(INDEX(현장_고객,MATCH(B644,현장번호,0))&amp;" · "&amp;INDEX(현장_주소,MATCH(B644,현장번호,0)),"없는 번호"))</f>
        <v/>
      </c>
      <c r="D644" s="22" t="n"/>
      <c r="E644" s="21" t="n"/>
      <c r="F644" s="21" t="n"/>
      <c r="G644" s="21" t="n"/>
      <c r="H644" s="25">
        <f>IF(COUNTA(A644,B644,D644)=0,"",IF(NOT(ISNUMBER(A644)),"날짜를 확인하세요",IF(A644&gt;TODAY(),"오늘 이후 날짜예요",IF(ISNA(MATCH(B644,현장번호,0)),"현장 번호를 확인하세요",IF(OR(NOT(ISNUMBER(D644)),N(D644)&lt;=0),"금액을 확인하세요","")))))</f>
        <v/>
      </c>
    </row>
    <row r="645">
      <c r="A645" s="20" t="n"/>
      <c r="B645" s="26" t="n"/>
      <c r="C645" s="27">
        <f>IF(B645="","",IFERROR(INDEX(현장_고객,MATCH(B645,현장번호,0))&amp;" · "&amp;INDEX(현장_주소,MATCH(B645,현장번호,0)),"없는 번호"))</f>
        <v/>
      </c>
      <c r="D645" s="22" t="n"/>
      <c r="E645" s="21" t="n"/>
      <c r="F645" s="21" t="n"/>
      <c r="G645" s="21" t="n"/>
      <c r="H645" s="25">
        <f>IF(COUNTA(A645,B645,D645)=0,"",IF(NOT(ISNUMBER(A645)),"날짜를 확인하세요",IF(A645&gt;TODAY(),"오늘 이후 날짜예요",IF(ISNA(MATCH(B645,현장번호,0)),"현장 번호를 확인하세요",IF(OR(NOT(ISNUMBER(D645)),N(D645)&lt;=0),"금액을 확인하세요","")))))</f>
        <v/>
      </c>
    </row>
    <row r="646">
      <c r="A646" s="20" t="n"/>
      <c r="B646" s="26" t="n"/>
      <c r="C646" s="27">
        <f>IF(B646="","",IFERROR(INDEX(현장_고객,MATCH(B646,현장번호,0))&amp;" · "&amp;INDEX(현장_주소,MATCH(B646,현장번호,0)),"없는 번호"))</f>
        <v/>
      </c>
      <c r="D646" s="22" t="n"/>
      <c r="E646" s="21" t="n"/>
      <c r="F646" s="21" t="n"/>
      <c r="G646" s="21" t="n"/>
      <c r="H646" s="25">
        <f>IF(COUNTA(A646,B646,D646)=0,"",IF(NOT(ISNUMBER(A646)),"날짜를 확인하세요",IF(A646&gt;TODAY(),"오늘 이후 날짜예요",IF(ISNA(MATCH(B646,현장번호,0)),"현장 번호를 확인하세요",IF(OR(NOT(ISNUMBER(D646)),N(D646)&lt;=0),"금액을 확인하세요","")))))</f>
        <v/>
      </c>
    </row>
    <row r="647">
      <c r="A647" s="20" t="n"/>
      <c r="B647" s="26" t="n"/>
      <c r="C647" s="27">
        <f>IF(B647="","",IFERROR(INDEX(현장_고객,MATCH(B647,현장번호,0))&amp;" · "&amp;INDEX(현장_주소,MATCH(B647,현장번호,0)),"없는 번호"))</f>
        <v/>
      </c>
      <c r="D647" s="22" t="n"/>
      <c r="E647" s="21" t="n"/>
      <c r="F647" s="21" t="n"/>
      <c r="G647" s="21" t="n"/>
      <c r="H647" s="25">
        <f>IF(COUNTA(A647,B647,D647)=0,"",IF(NOT(ISNUMBER(A647)),"날짜를 확인하세요",IF(A647&gt;TODAY(),"오늘 이후 날짜예요",IF(ISNA(MATCH(B647,현장번호,0)),"현장 번호를 확인하세요",IF(OR(NOT(ISNUMBER(D647)),N(D647)&lt;=0),"금액을 확인하세요","")))))</f>
        <v/>
      </c>
    </row>
    <row r="648">
      <c r="A648" s="20" t="n"/>
      <c r="B648" s="26" t="n"/>
      <c r="C648" s="27">
        <f>IF(B648="","",IFERROR(INDEX(현장_고객,MATCH(B648,현장번호,0))&amp;" · "&amp;INDEX(현장_주소,MATCH(B648,현장번호,0)),"없는 번호"))</f>
        <v/>
      </c>
      <c r="D648" s="22" t="n"/>
      <c r="E648" s="21" t="n"/>
      <c r="F648" s="21" t="n"/>
      <c r="G648" s="21" t="n"/>
      <c r="H648" s="25">
        <f>IF(COUNTA(A648,B648,D648)=0,"",IF(NOT(ISNUMBER(A648)),"날짜를 확인하세요",IF(A648&gt;TODAY(),"오늘 이후 날짜예요",IF(ISNA(MATCH(B648,현장번호,0)),"현장 번호를 확인하세요",IF(OR(NOT(ISNUMBER(D648)),N(D648)&lt;=0),"금액을 확인하세요","")))))</f>
        <v/>
      </c>
    </row>
    <row r="649">
      <c r="A649" s="20" t="n"/>
      <c r="B649" s="26" t="n"/>
      <c r="C649" s="27">
        <f>IF(B649="","",IFERROR(INDEX(현장_고객,MATCH(B649,현장번호,0))&amp;" · "&amp;INDEX(현장_주소,MATCH(B649,현장번호,0)),"없는 번호"))</f>
        <v/>
      </c>
      <c r="D649" s="22" t="n"/>
      <c r="E649" s="21" t="n"/>
      <c r="F649" s="21" t="n"/>
      <c r="G649" s="21" t="n"/>
      <c r="H649" s="25">
        <f>IF(COUNTA(A649,B649,D649)=0,"",IF(NOT(ISNUMBER(A649)),"날짜를 확인하세요",IF(A649&gt;TODAY(),"오늘 이후 날짜예요",IF(ISNA(MATCH(B649,현장번호,0)),"현장 번호를 확인하세요",IF(OR(NOT(ISNUMBER(D649)),N(D649)&lt;=0),"금액을 확인하세요","")))))</f>
        <v/>
      </c>
    </row>
    <row r="650">
      <c r="A650" s="20" t="n"/>
      <c r="B650" s="26" t="n"/>
      <c r="C650" s="27">
        <f>IF(B650="","",IFERROR(INDEX(현장_고객,MATCH(B650,현장번호,0))&amp;" · "&amp;INDEX(현장_주소,MATCH(B650,현장번호,0)),"없는 번호"))</f>
        <v/>
      </c>
      <c r="D650" s="22" t="n"/>
      <c r="E650" s="21" t="n"/>
      <c r="F650" s="21" t="n"/>
      <c r="G650" s="21" t="n"/>
      <c r="H650" s="25">
        <f>IF(COUNTA(A650,B650,D650)=0,"",IF(NOT(ISNUMBER(A650)),"날짜를 확인하세요",IF(A650&gt;TODAY(),"오늘 이후 날짜예요",IF(ISNA(MATCH(B650,현장번호,0)),"현장 번호를 확인하세요",IF(OR(NOT(ISNUMBER(D650)),N(D650)&lt;=0),"금액을 확인하세요","")))))</f>
        <v/>
      </c>
    </row>
    <row r="651">
      <c r="A651" s="20" t="n"/>
      <c r="B651" s="26" t="n"/>
      <c r="C651" s="27">
        <f>IF(B651="","",IFERROR(INDEX(현장_고객,MATCH(B651,현장번호,0))&amp;" · "&amp;INDEX(현장_주소,MATCH(B651,현장번호,0)),"없는 번호"))</f>
        <v/>
      </c>
      <c r="D651" s="22" t="n"/>
      <c r="E651" s="21" t="n"/>
      <c r="F651" s="21" t="n"/>
      <c r="G651" s="21" t="n"/>
      <c r="H651" s="25">
        <f>IF(COUNTA(A651,B651,D651)=0,"",IF(NOT(ISNUMBER(A651)),"날짜를 확인하세요",IF(A651&gt;TODAY(),"오늘 이후 날짜예요",IF(ISNA(MATCH(B651,현장번호,0)),"현장 번호를 확인하세요",IF(OR(NOT(ISNUMBER(D651)),N(D651)&lt;=0),"금액을 확인하세요","")))))</f>
        <v/>
      </c>
    </row>
    <row r="652">
      <c r="A652" s="20" t="n"/>
      <c r="B652" s="26" t="n"/>
      <c r="C652" s="27">
        <f>IF(B652="","",IFERROR(INDEX(현장_고객,MATCH(B652,현장번호,0))&amp;" · "&amp;INDEX(현장_주소,MATCH(B652,현장번호,0)),"없는 번호"))</f>
        <v/>
      </c>
      <c r="D652" s="22" t="n"/>
      <c r="E652" s="21" t="n"/>
      <c r="F652" s="21" t="n"/>
      <c r="G652" s="21" t="n"/>
      <c r="H652" s="25">
        <f>IF(COUNTA(A652,B652,D652)=0,"",IF(NOT(ISNUMBER(A652)),"날짜를 확인하세요",IF(A652&gt;TODAY(),"오늘 이후 날짜예요",IF(ISNA(MATCH(B652,현장번호,0)),"현장 번호를 확인하세요",IF(OR(NOT(ISNUMBER(D652)),N(D652)&lt;=0),"금액을 확인하세요","")))))</f>
        <v/>
      </c>
    </row>
    <row r="653">
      <c r="A653" s="20" t="n"/>
      <c r="B653" s="26" t="n"/>
      <c r="C653" s="27">
        <f>IF(B653="","",IFERROR(INDEX(현장_고객,MATCH(B653,현장번호,0))&amp;" · "&amp;INDEX(현장_주소,MATCH(B653,현장번호,0)),"없는 번호"))</f>
        <v/>
      </c>
      <c r="D653" s="22" t="n"/>
      <c r="E653" s="21" t="n"/>
      <c r="F653" s="21" t="n"/>
      <c r="G653" s="21" t="n"/>
      <c r="H653" s="25">
        <f>IF(COUNTA(A653,B653,D653)=0,"",IF(NOT(ISNUMBER(A653)),"날짜를 확인하세요",IF(A653&gt;TODAY(),"오늘 이후 날짜예요",IF(ISNA(MATCH(B653,현장번호,0)),"현장 번호를 확인하세요",IF(OR(NOT(ISNUMBER(D653)),N(D653)&lt;=0),"금액을 확인하세요","")))))</f>
        <v/>
      </c>
    </row>
    <row r="654">
      <c r="A654" s="20" t="n"/>
      <c r="B654" s="26" t="n"/>
      <c r="C654" s="27">
        <f>IF(B654="","",IFERROR(INDEX(현장_고객,MATCH(B654,현장번호,0))&amp;" · "&amp;INDEX(현장_주소,MATCH(B654,현장번호,0)),"없는 번호"))</f>
        <v/>
      </c>
      <c r="D654" s="22" t="n"/>
      <c r="E654" s="21" t="n"/>
      <c r="F654" s="21" t="n"/>
      <c r="G654" s="21" t="n"/>
      <c r="H654" s="25">
        <f>IF(COUNTA(A654,B654,D654)=0,"",IF(NOT(ISNUMBER(A654)),"날짜를 확인하세요",IF(A654&gt;TODAY(),"오늘 이후 날짜예요",IF(ISNA(MATCH(B654,현장번호,0)),"현장 번호를 확인하세요",IF(OR(NOT(ISNUMBER(D654)),N(D654)&lt;=0),"금액을 확인하세요","")))))</f>
        <v/>
      </c>
    </row>
    <row r="655">
      <c r="A655" s="20" t="n"/>
      <c r="B655" s="26" t="n"/>
      <c r="C655" s="27">
        <f>IF(B655="","",IFERROR(INDEX(현장_고객,MATCH(B655,현장번호,0))&amp;" · "&amp;INDEX(현장_주소,MATCH(B655,현장번호,0)),"없는 번호"))</f>
        <v/>
      </c>
      <c r="D655" s="22" t="n"/>
      <c r="E655" s="21" t="n"/>
      <c r="F655" s="21" t="n"/>
      <c r="G655" s="21" t="n"/>
      <c r="H655" s="25">
        <f>IF(COUNTA(A655,B655,D655)=0,"",IF(NOT(ISNUMBER(A655)),"날짜를 확인하세요",IF(A655&gt;TODAY(),"오늘 이후 날짜예요",IF(ISNA(MATCH(B655,현장번호,0)),"현장 번호를 확인하세요",IF(OR(NOT(ISNUMBER(D655)),N(D655)&lt;=0),"금액을 확인하세요","")))))</f>
        <v/>
      </c>
    </row>
    <row r="656">
      <c r="A656" s="20" t="n"/>
      <c r="B656" s="26" t="n"/>
      <c r="C656" s="27">
        <f>IF(B656="","",IFERROR(INDEX(현장_고객,MATCH(B656,현장번호,0))&amp;" · "&amp;INDEX(현장_주소,MATCH(B656,현장번호,0)),"없는 번호"))</f>
        <v/>
      </c>
      <c r="D656" s="22" t="n"/>
      <c r="E656" s="21" t="n"/>
      <c r="F656" s="21" t="n"/>
      <c r="G656" s="21" t="n"/>
      <c r="H656" s="25">
        <f>IF(COUNTA(A656,B656,D656)=0,"",IF(NOT(ISNUMBER(A656)),"날짜를 확인하세요",IF(A656&gt;TODAY(),"오늘 이후 날짜예요",IF(ISNA(MATCH(B656,현장번호,0)),"현장 번호를 확인하세요",IF(OR(NOT(ISNUMBER(D656)),N(D656)&lt;=0),"금액을 확인하세요","")))))</f>
        <v/>
      </c>
    </row>
    <row r="657">
      <c r="A657" s="20" t="n"/>
      <c r="B657" s="26" t="n"/>
      <c r="C657" s="27">
        <f>IF(B657="","",IFERROR(INDEX(현장_고객,MATCH(B657,현장번호,0))&amp;" · "&amp;INDEX(현장_주소,MATCH(B657,현장번호,0)),"없는 번호"))</f>
        <v/>
      </c>
      <c r="D657" s="22" t="n"/>
      <c r="E657" s="21" t="n"/>
      <c r="F657" s="21" t="n"/>
      <c r="G657" s="21" t="n"/>
      <c r="H657" s="25">
        <f>IF(COUNTA(A657,B657,D657)=0,"",IF(NOT(ISNUMBER(A657)),"날짜를 확인하세요",IF(A657&gt;TODAY(),"오늘 이후 날짜예요",IF(ISNA(MATCH(B657,현장번호,0)),"현장 번호를 확인하세요",IF(OR(NOT(ISNUMBER(D657)),N(D657)&lt;=0),"금액을 확인하세요","")))))</f>
        <v/>
      </c>
    </row>
    <row r="658">
      <c r="A658" s="20" t="n"/>
      <c r="B658" s="26" t="n"/>
      <c r="C658" s="27">
        <f>IF(B658="","",IFERROR(INDEX(현장_고객,MATCH(B658,현장번호,0))&amp;" · "&amp;INDEX(현장_주소,MATCH(B658,현장번호,0)),"없는 번호"))</f>
        <v/>
      </c>
      <c r="D658" s="22" t="n"/>
      <c r="E658" s="21" t="n"/>
      <c r="F658" s="21" t="n"/>
      <c r="G658" s="21" t="n"/>
      <c r="H658" s="25">
        <f>IF(COUNTA(A658,B658,D658)=0,"",IF(NOT(ISNUMBER(A658)),"날짜를 확인하세요",IF(A658&gt;TODAY(),"오늘 이후 날짜예요",IF(ISNA(MATCH(B658,현장번호,0)),"현장 번호를 확인하세요",IF(OR(NOT(ISNUMBER(D658)),N(D658)&lt;=0),"금액을 확인하세요","")))))</f>
        <v/>
      </c>
    </row>
    <row r="659">
      <c r="A659" s="20" t="n"/>
      <c r="B659" s="26" t="n"/>
      <c r="C659" s="27">
        <f>IF(B659="","",IFERROR(INDEX(현장_고객,MATCH(B659,현장번호,0))&amp;" · "&amp;INDEX(현장_주소,MATCH(B659,현장번호,0)),"없는 번호"))</f>
        <v/>
      </c>
      <c r="D659" s="22" t="n"/>
      <c r="E659" s="21" t="n"/>
      <c r="F659" s="21" t="n"/>
      <c r="G659" s="21" t="n"/>
      <c r="H659" s="25">
        <f>IF(COUNTA(A659,B659,D659)=0,"",IF(NOT(ISNUMBER(A659)),"날짜를 확인하세요",IF(A659&gt;TODAY(),"오늘 이후 날짜예요",IF(ISNA(MATCH(B659,현장번호,0)),"현장 번호를 확인하세요",IF(OR(NOT(ISNUMBER(D659)),N(D659)&lt;=0),"금액을 확인하세요","")))))</f>
        <v/>
      </c>
    </row>
    <row r="660">
      <c r="A660" s="20" t="n"/>
      <c r="B660" s="26" t="n"/>
      <c r="C660" s="27">
        <f>IF(B660="","",IFERROR(INDEX(현장_고객,MATCH(B660,현장번호,0))&amp;" · "&amp;INDEX(현장_주소,MATCH(B660,현장번호,0)),"없는 번호"))</f>
        <v/>
      </c>
      <c r="D660" s="22" t="n"/>
      <c r="E660" s="21" t="n"/>
      <c r="F660" s="21" t="n"/>
      <c r="G660" s="21" t="n"/>
      <c r="H660" s="25">
        <f>IF(COUNTA(A660,B660,D660)=0,"",IF(NOT(ISNUMBER(A660)),"날짜를 확인하세요",IF(A660&gt;TODAY(),"오늘 이후 날짜예요",IF(ISNA(MATCH(B660,현장번호,0)),"현장 번호를 확인하세요",IF(OR(NOT(ISNUMBER(D660)),N(D660)&lt;=0),"금액을 확인하세요","")))))</f>
        <v/>
      </c>
    </row>
    <row r="661">
      <c r="A661" s="20" t="n"/>
      <c r="B661" s="26" t="n"/>
      <c r="C661" s="27">
        <f>IF(B661="","",IFERROR(INDEX(현장_고객,MATCH(B661,현장번호,0))&amp;" · "&amp;INDEX(현장_주소,MATCH(B661,현장번호,0)),"없는 번호"))</f>
        <v/>
      </c>
      <c r="D661" s="22" t="n"/>
      <c r="E661" s="21" t="n"/>
      <c r="F661" s="21" t="n"/>
      <c r="G661" s="21" t="n"/>
      <c r="H661" s="25">
        <f>IF(COUNTA(A661,B661,D661)=0,"",IF(NOT(ISNUMBER(A661)),"날짜를 확인하세요",IF(A661&gt;TODAY(),"오늘 이후 날짜예요",IF(ISNA(MATCH(B661,현장번호,0)),"현장 번호를 확인하세요",IF(OR(NOT(ISNUMBER(D661)),N(D661)&lt;=0),"금액을 확인하세요","")))))</f>
        <v/>
      </c>
    </row>
    <row r="662">
      <c r="A662" s="20" t="n"/>
      <c r="B662" s="26" t="n"/>
      <c r="C662" s="27">
        <f>IF(B662="","",IFERROR(INDEX(현장_고객,MATCH(B662,현장번호,0))&amp;" · "&amp;INDEX(현장_주소,MATCH(B662,현장번호,0)),"없는 번호"))</f>
        <v/>
      </c>
      <c r="D662" s="22" t="n"/>
      <c r="E662" s="21" t="n"/>
      <c r="F662" s="21" t="n"/>
      <c r="G662" s="21" t="n"/>
      <c r="H662" s="25">
        <f>IF(COUNTA(A662,B662,D662)=0,"",IF(NOT(ISNUMBER(A662)),"날짜를 확인하세요",IF(A662&gt;TODAY(),"오늘 이후 날짜예요",IF(ISNA(MATCH(B662,현장번호,0)),"현장 번호를 확인하세요",IF(OR(NOT(ISNUMBER(D662)),N(D662)&lt;=0),"금액을 확인하세요","")))))</f>
        <v/>
      </c>
    </row>
    <row r="663">
      <c r="A663" s="20" t="n"/>
      <c r="B663" s="26" t="n"/>
      <c r="C663" s="27">
        <f>IF(B663="","",IFERROR(INDEX(현장_고객,MATCH(B663,현장번호,0))&amp;" · "&amp;INDEX(현장_주소,MATCH(B663,현장번호,0)),"없는 번호"))</f>
        <v/>
      </c>
      <c r="D663" s="22" t="n"/>
      <c r="E663" s="21" t="n"/>
      <c r="F663" s="21" t="n"/>
      <c r="G663" s="21" t="n"/>
      <c r="H663" s="25">
        <f>IF(COUNTA(A663,B663,D663)=0,"",IF(NOT(ISNUMBER(A663)),"날짜를 확인하세요",IF(A663&gt;TODAY(),"오늘 이후 날짜예요",IF(ISNA(MATCH(B663,현장번호,0)),"현장 번호를 확인하세요",IF(OR(NOT(ISNUMBER(D663)),N(D663)&lt;=0),"금액을 확인하세요","")))))</f>
        <v/>
      </c>
    </row>
    <row r="664">
      <c r="A664" s="20" t="n"/>
      <c r="B664" s="26" t="n"/>
      <c r="C664" s="27">
        <f>IF(B664="","",IFERROR(INDEX(현장_고객,MATCH(B664,현장번호,0))&amp;" · "&amp;INDEX(현장_주소,MATCH(B664,현장번호,0)),"없는 번호"))</f>
        <v/>
      </c>
      <c r="D664" s="22" t="n"/>
      <c r="E664" s="21" t="n"/>
      <c r="F664" s="21" t="n"/>
      <c r="G664" s="21" t="n"/>
      <c r="H664" s="25">
        <f>IF(COUNTA(A664,B664,D664)=0,"",IF(NOT(ISNUMBER(A664)),"날짜를 확인하세요",IF(A664&gt;TODAY(),"오늘 이후 날짜예요",IF(ISNA(MATCH(B664,현장번호,0)),"현장 번호를 확인하세요",IF(OR(NOT(ISNUMBER(D664)),N(D664)&lt;=0),"금액을 확인하세요","")))))</f>
        <v/>
      </c>
    </row>
    <row r="665">
      <c r="A665" s="20" t="n"/>
      <c r="B665" s="26" t="n"/>
      <c r="C665" s="27">
        <f>IF(B665="","",IFERROR(INDEX(현장_고객,MATCH(B665,현장번호,0))&amp;" · "&amp;INDEX(현장_주소,MATCH(B665,현장번호,0)),"없는 번호"))</f>
        <v/>
      </c>
      <c r="D665" s="22" t="n"/>
      <c r="E665" s="21" t="n"/>
      <c r="F665" s="21" t="n"/>
      <c r="G665" s="21" t="n"/>
      <c r="H665" s="25">
        <f>IF(COUNTA(A665,B665,D665)=0,"",IF(NOT(ISNUMBER(A665)),"날짜를 확인하세요",IF(A665&gt;TODAY(),"오늘 이후 날짜예요",IF(ISNA(MATCH(B665,현장번호,0)),"현장 번호를 확인하세요",IF(OR(NOT(ISNUMBER(D665)),N(D665)&lt;=0),"금액을 확인하세요","")))))</f>
        <v/>
      </c>
    </row>
    <row r="666">
      <c r="A666" s="20" t="n"/>
      <c r="B666" s="26" t="n"/>
      <c r="C666" s="27">
        <f>IF(B666="","",IFERROR(INDEX(현장_고객,MATCH(B666,현장번호,0))&amp;" · "&amp;INDEX(현장_주소,MATCH(B666,현장번호,0)),"없는 번호"))</f>
        <v/>
      </c>
      <c r="D666" s="22" t="n"/>
      <c r="E666" s="21" t="n"/>
      <c r="F666" s="21" t="n"/>
      <c r="G666" s="21" t="n"/>
      <c r="H666" s="25">
        <f>IF(COUNTA(A666,B666,D666)=0,"",IF(NOT(ISNUMBER(A666)),"날짜를 확인하세요",IF(A666&gt;TODAY(),"오늘 이후 날짜예요",IF(ISNA(MATCH(B666,현장번호,0)),"현장 번호를 확인하세요",IF(OR(NOT(ISNUMBER(D666)),N(D666)&lt;=0),"금액을 확인하세요","")))))</f>
        <v/>
      </c>
    </row>
    <row r="667">
      <c r="A667" s="20" t="n"/>
      <c r="B667" s="26" t="n"/>
      <c r="C667" s="27">
        <f>IF(B667="","",IFERROR(INDEX(현장_고객,MATCH(B667,현장번호,0))&amp;" · "&amp;INDEX(현장_주소,MATCH(B667,현장번호,0)),"없는 번호"))</f>
        <v/>
      </c>
      <c r="D667" s="22" t="n"/>
      <c r="E667" s="21" t="n"/>
      <c r="F667" s="21" t="n"/>
      <c r="G667" s="21" t="n"/>
      <c r="H667" s="25">
        <f>IF(COUNTA(A667,B667,D667)=0,"",IF(NOT(ISNUMBER(A667)),"날짜를 확인하세요",IF(A667&gt;TODAY(),"오늘 이후 날짜예요",IF(ISNA(MATCH(B667,현장번호,0)),"현장 번호를 확인하세요",IF(OR(NOT(ISNUMBER(D667)),N(D667)&lt;=0),"금액을 확인하세요","")))))</f>
        <v/>
      </c>
    </row>
    <row r="668">
      <c r="A668" s="20" t="n"/>
      <c r="B668" s="26" t="n"/>
      <c r="C668" s="27">
        <f>IF(B668="","",IFERROR(INDEX(현장_고객,MATCH(B668,현장번호,0))&amp;" · "&amp;INDEX(현장_주소,MATCH(B668,현장번호,0)),"없는 번호"))</f>
        <v/>
      </c>
      <c r="D668" s="22" t="n"/>
      <c r="E668" s="21" t="n"/>
      <c r="F668" s="21" t="n"/>
      <c r="G668" s="21" t="n"/>
      <c r="H668" s="25">
        <f>IF(COUNTA(A668,B668,D668)=0,"",IF(NOT(ISNUMBER(A668)),"날짜를 확인하세요",IF(A668&gt;TODAY(),"오늘 이후 날짜예요",IF(ISNA(MATCH(B668,현장번호,0)),"현장 번호를 확인하세요",IF(OR(NOT(ISNUMBER(D668)),N(D668)&lt;=0),"금액을 확인하세요","")))))</f>
        <v/>
      </c>
    </row>
    <row r="669">
      <c r="A669" s="20" t="n"/>
      <c r="B669" s="26" t="n"/>
      <c r="C669" s="27">
        <f>IF(B669="","",IFERROR(INDEX(현장_고객,MATCH(B669,현장번호,0))&amp;" · "&amp;INDEX(현장_주소,MATCH(B669,현장번호,0)),"없는 번호"))</f>
        <v/>
      </c>
      <c r="D669" s="22" t="n"/>
      <c r="E669" s="21" t="n"/>
      <c r="F669" s="21" t="n"/>
      <c r="G669" s="21" t="n"/>
      <c r="H669" s="25">
        <f>IF(COUNTA(A669,B669,D669)=0,"",IF(NOT(ISNUMBER(A669)),"날짜를 확인하세요",IF(A669&gt;TODAY(),"오늘 이후 날짜예요",IF(ISNA(MATCH(B669,현장번호,0)),"현장 번호를 확인하세요",IF(OR(NOT(ISNUMBER(D669)),N(D669)&lt;=0),"금액을 확인하세요","")))))</f>
        <v/>
      </c>
    </row>
    <row r="670">
      <c r="A670" s="20" t="n"/>
      <c r="B670" s="26" t="n"/>
      <c r="C670" s="27">
        <f>IF(B670="","",IFERROR(INDEX(현장_고객,MATCH(B670,현장번호,0))&amp;" · "&amp;INDEX(현장_주소,MATCH(B670,현장번호,0)),"없는 번호"))</f>
        <v/>
      </c>
      <c r="D670" s="22" t="n"/>
      <c r="E670" s="21" t="n"/>
      <c r="F670" s="21" t="n"/>
      <c r="G670" s="21" t="n"/>
      <c r="H670" s="25">
        <f>IF(COUNTA(A670,B670,D670)=0,"",IF(NOT(ISNUMBER(A670)),"날짜를 확인하세요",IF(A670&gt;TODAY(),"오늘 이후 날짜예요",IF(ISNA(MATCH(B670,현장번호,0)),"현장 번호를 확인하세요",IF(OR(NOT(ISNUMBER(D670)),N(D670)&lt;=0),"금액을 확인하세요","")))))</f>
        <v/>
      </c>
    </row>
    <row r="671">
      <c r="A671" s="20" t="n"/>
      <c r="B671" s="26" t="n"/>
      <c r="C671" s="27">
        <f>IF(B671="","",IFERROR(INDEX(현장_고객,MATCH(B671,현장번호,0))&amp;" · "&amp;INDEX(현장_주소,MATCH(B671,현장번호,0)),"없는 번호"))</f>
        <v/>
      </c>
      <c r="D671" s="22" t="n"/>
      <c r="E671" s="21" t="n"/>
      <c r="F671" s="21" t="n"/>
      <c r="G671" s="21" t="n"/>
      <c r="H671" s="25">
        <f>IF(COUNTA(A671,B671,D671)=0,"",IF(NOT(ISNUMBER(A671)),"날짜를 확인하세요",IF(A671&gt;TODAY(),"오늘 이후 날짜예요",IF(ISNA(MATCH(B671,현장번호,0)),"현장 번호를 확인하세요",IF(OR(NOT(ISNUMBER(D671)),N(D671)&lt;=0),"금액을 확인하세요","")))))</f>
        <v/>
      </c>
    </row>
    <row r="672">
      <c r="A672" s="20" t="n"/>
      <c r="B672" s="26" t="n"/>
      <c r="C672" s="27">
        <f>IF(B672="","",IFERROR(INDEX(현장_고객,MATCH(B672,현장번호,0))&amp;" · "&amp;INDEX(현장_주소,MATCH(B672,현장번호,0)),"없는 번호"))</f>
        <v/>
      </c>
      <c r="D672" s="22" t="n"/>
      <c r="E672" s="21" t="n"/>
      <c r="F672" s="21" t="n"/>
      <c r="G672" s="21" t="n"/>
      <c r="H672" s="25">
        <f>IF(COUNTA(A672,B672,D672)=0,"",IF(NOT(ISNUMBER(A672)),"날짜를 확인하세요",IF(A672&gt;TODAY(),"오늘 이후 날짜예요",IF(ISNA(MATCH(B672,현장번호,0)),"현장 번호를 확인하세요",IF(OR(NOT(ISNUMBER(D672)),N(D672)&lt;=0),"금액을 확인하세요","")))))</f>
        <v/>
      </c>
    </row>
    <row r="673">
      <c r="A673" s="20" t="n"/>
      <c r="B673" s="26" t="n"/>
      <c r="C673" s="27">
        <f>IF(B673="","",IFERROR(INDEX(현장_고객,MATCH(B673,현장번호,0))&amp;" · "&amp;INDEX(현장_주소,MATCH(B673,현장번호,0)),"없는 번호"))</f>
        <v/>
      </c>
      <c r="D673" s="22" t="n"/>
      <c r="E673" s="21" t="n"/>
      <c r="F673" s="21" t="n"/>
      <c r="G673" s="21" t="n"/>
      <c r="H673" s="25">
        <f>IF(COUNTA(A673,B673,D673)=0,"",IF(NOT(ISNUMBER(A673)),"날짜를 확인하세요",IF(A673&gt;TODAY(),"오늘 이후 날짜예요",IF(ISNA(MATCH(B673,현장번호,0)),"현장 번호를 확인하세요",IF(OR(NOT(ISNUMBER(D673)),N(D673)&lt;=0),"금액을 확인하세요","")))))</f>
        <v/>
      </c>
    </row>
    <row r="674">
      <c r="A674" s="20" t="n"/>
      <c r="B674" s="26" t="n"/>
      <c r="C674" s="27">
        <f>IF(B674="","",IFERROR(INDEX(현장_고객,MATCH(B674,현장번호,0))&amp;" · "&amp;INDEX(현장_주소,MATCH(B674,현장번호,0)),"없는 번호"))</f>
        <v/>
      </c>
      <c r="D674" s="22" t="n"/>
      <c r="E674" s="21" t="n"/>
      <c r="F674" s="21" t="n"/>
      <c r="G674" s="21" t="n"/>
      <c r="H674" s="25">
        <f>IF(COUNTA(A674,B674,D674)=0,"",IF(NOT(ISNUMBER(A674)),"날짜를 확인하세요",IF(A674&gt;TODAY(),"오늘 이후 날짜예요",IF(ISNA(MATCH(B674,현장번호,0)),"현장 번호를 확인하세요",IF(OR(NOT(ISNUMBER(D674)),N(D674)&lt;=0),"금액을 확인하세요","")))))</f>
        <v/>
      </c>
    </row>
    <row r="675">
      <c r="A675" s="20" t="n"/>
      <c r="B675" s="26" t="n"/>
      <c r="C675" s="27">
        <f>IF(B675="","",IFERROR(INDEX(현장_고객,MATCH(B675,현장번호,0))&amp;" · "&amp;INDEX(현장_주소,MATCH(B675,현장번호,0)),"없는 번호"))</f>
        <v/>
      </c>
      <c r="D675" s="22" t="n"/>
      <c r="E675" s="21" t="n"/>
      <c r="F675" s="21" t="n"/>
      <c r="G675" s="21" t="n"/>
      <c r="H675" s="25">
        <f>IF(COUNTA(A675,B675,D675)=0,"",IF(NOT(ISNUMBER(A675)),"날짜를 확인하세요",IF(A675&gt;TODAY(),"오늘 이후 날짜예요",IF(ISNA(MATCH(B675,현장번호,0)),"현장 번호를 확인하세요",IF(OR(NOT(ISNUMBER(D675)),N(D675)&lt;=0),"금액을 확인하세요","")))))</f>
        <v/>
      </c>
    </row>
    <row r="676">
      <c r="A676" s="20" t="n"/>
      <c r="B676" s="26" t="n"/>
      <c r="C676" s="27">
        <f>IF(B676="","",IFERROR(INDEX(현장_고객,MATCH(B676,현장번호,0))&amp;" · "&amp;INDEX(현장_주소,MATCH(B676,현장번호,0)),"없는 번호"))</f>
        <v/>
      </c>
      <c r="D676" s="22" t="n"/>
      <c r="E676" s="21" t="n"/>
      <c r="F676" s="21" t="n"/>
      <c r="G676" s="21" t="n"/>
      <c r="H676" s="25">
        <f>IF(COUNTA(A676,B676,D676)=0,"",IF(NOT(ISNUMBER(A676)),"날짜를 확인하세요",IF(A676&gt;TODAY(),"오늘 이후 날짜예요",IF(ISNA(MATCH(B676,현장번호,0)),"현장 번호를 확인하세요",IF(OR(NOT(ISNUMBER(D676)),N(D676)&lt;=0),"금액을 확인하세요","")))))</f>
        <v/>
      </c>
    </row>
    <row r="677">
      <c r="A677" s="20" t="n"/>
      <c r="B677" s="26" t="n"/>
      <c r="C677" s="27">
        <f>IF(B677="","",IFERROR(INDEX(현장_고객,MATCH(B677,현장번호,0))&amp;" · "&amp;INDEX(현장_주소,MATCH(B677,현장번호,0)),"없는 번호"))</f>
        <v/>
      </c>
      <c r="D677" s="22" t="n"/>
      <c r="E677" s="21" t="n"/>
      <c r="F677" s="21" t="n"/>
      <c r="G677" s="21" t="n"/>
      <c r="H677" s="25">
        <f>IF(COUNTA(A677,B677,D677)=0,"",IF(NOT(ISNUMBER(A677)),"날짜를 확인하세요",IF(A677&gt;TODAY(),"오늘 이후 날짜예요",IF(ISNA(MATCH(B677,현장번호,0)),"현장 번호를 확인하세요",IF(OR(NOT(ISNUMBER(D677)),N(D677)&lt;=0),"금액을 확인하세요","")))))</f>
        <v/>
      </c>
    </row>
    <row r="678">
      <c r="A678" s="20" t="n"/>
      <c r="B678" s="26" t="n"/>
      <c r="C678" s="27">
        <f>IF(B678="","",IFERROR(INDEX(현장_고객,MATCH(B678,현장번호,0))&amp;" · "&amp;INDEX(현장_주소,MATCH(B678,현장번호,0)),"없는 번호"))</f>
        <v/>
      </c>
      <c r="D678" s="22" t="n"/>
      <c r="E678" s="21" t="n"/>
      <c r="F678" s="21" t="n"/>
      <c r="G678" s="21" t="n"/>
      <c r="H678" s="25">
        <f>IF(COUNTA(A678,B678,D678)=0,"",IF(NOT(ISNUMBER(A678)),"날짜를 확인하세요",IF(A678&gt;TODAY(),"오늘 이후 날짜예요",IF(ISNA(MATCH(B678,현장번호,0)),"현장 번호를 확인하세요",IF(OR(NOT(ISNUMBER(D678)),N(D678)&lt;=0),"금액을 확인하세요","")))))</f>
        <v/>
      </c>
    </row>
    <row r="679">
      <c r="A679" s="20" t="n"/>
      <c r="B679" s="26" t="n"/>
      <c r="C679" s="27">
        <f>IF(B679="","",IFERROR(INDEX(현장_고객,MATCH(B679,현장번호,0))&amp;" · "&amp;INDEX(현장_주소,MATCH(B679,현장번호,0)),"없는 번호"))</f>
        <v/>
      </c>
      <c r="D679" s="22" t="n"/>
      <c r="E679" s="21" t="n"/>
      <c r="F679" s="21" t="n"/>
      <c r="G679" s="21" t="n"/>
      <c r="H679" s="25">
        <f>IF(COUNTA(A679,B679,D679)=0,"",IF(NOT(ISNUMBER(A679)),"날짜를 확인하세요",IF(A679&gt;TODAY(),"오늘 이후 날짜예요",IF(ISNA(MATCH(B679,현장번호,0)),"현장 번호를 확인하세요",IF(OR(NOT(ISNUMBER(D679)),N(D679)&lt;=0),"금액을 확인하세요","")))))</f>
        <v/>
      </c>
    </row>
    <row r="680">
      <c r="A680" s="20" t="n"/>
      <c r="B680" s="26" t="n"/>
      <c r="C680" s="27">
        <f>IF(B680="","",IFERROR(INDEX(현장_고객,MATCH(B680,현장번호,0))&amp;" · "&amp;INDEX(현장_주소,MATCH(B680,현장번호,0)),"없는 번호"))</f>
        <v/>
      </c>
      <c r="D680" s="22" t="n"/>
      <c r="E680" s="21" t="n"/>
      <c r="F680" s="21" t="n"/>
      <c r="G680" s="21" t="n"/>
      <c r="H680" s="25">
        <f>IF(COUNTA(A680,B680,D680)=0,"",IF(NOT(ISNUMBER(A680)),"날짜를 확인하세요",IF(A680&gt;TODAY(),"오늘 이후 날짜예요",IF(ISNA(MATCH(B680,현장번호,0)),"현장 번호를 확인하세요",IF(OR(NOT(ISNUMBER(D680)),N(D680)&lt;=0),"금액을 확인하세요","")))))</f>
        <v/>
      </c>
    </row>
    <row r="681">
      <c r="A681" s="20" t="n"/>
      <c r="B681" s="26" t="n"/>
      <c r="C681" s="27">
        <f>IF(B681="","",IFERROR(INDEX(현장_고객,MATCH(B681,현장번호,0))&amp;" · "&amp;INDEX(현장_주소,MATCH(B681,현장번호,0)),"없는 번호"))</f>
        <v/>
      </c>
      <c r="D681" s="22" t="n"/>
      <c r="E681" s="21" t="n"/>
      <c r="F681" s="21" t="n"/>
      <c r="G681" s="21" t="n"/>
      <c r="H681" s="25">
        <f>IF(COUNTA(A681,B681,D681)=0,"",IF(NOT(ISNUMBER(A681)),"날짜를 확인하세요",IF(A681&gt;TODAY(),"오늘 이후 날짜예요",IF(ISNA(MATCH(B681,현장번호,0)),"현장 번호를 확인하세요",IF(OR(NOT(ISNUMBER(D681)),N(D681)&lt;=0),"금액을 확인하세요","")))))</f>
        <v/>
      </c>
    </row>
    <row r="682">
      <c r="A682" s="20" t="n"/>
      <c r="B682" s="26" t="n"/>
      <c r="C682" s="27">
        <f>IF(B682="","",IFERROR(INDEX(현장_고객,MATCH(B682,현장번호,0))&amp;" · "&amp;INDEX(현장_주소,MATCH(B682,현장번호,0)),"없는 번호"))</f>
        <v/>
      </c>
      <c r="D682" s="22" t="n"/>
      <c r="E682" s="21" t="n"/>
      <c r="F682" s="21" t="n"/>
      <c r="G682" s="21" t="n"/>
      <c r="H682" s="25">
        <f>IF(COUNTA(A682,B682,D682)=0,"",IF(NOT(ISNUMBER(A682)),"날짜를 확인하세요",IF(A682&gt;TODAY(),"오늘 이후 날짜예요",IF(ISNA(MATCH(B682,현장번호,0)),"현장 번호를 확인하세요",IF(OR(NOT(ISNUMBER(D682)),N(D682)&lt;=0),"금액을 확인하세요","")))))</f>
        <v/>
      </c>
    </row>
    <row r="683">
      <c r="A683" s="20" t="n"/>
      <c r="B683" s="26" t="n"/>
      <c r="C683" s="27">
        <f>IF(B683="","",IFERROR(INDEX(현장_고객,MATCH(B683,현장번호,0))&amp;" · "&amp;INDEX(현장_주소,MATCH(B683,현장번호,0)),"없는 번호"))</f>
        <v/>
      </c>
      <c r="D683" s="22" t="n"/>
      <c r="E683" s="21" t="n"/>
      <c r="F683" s="21" t="n"/>
      <c r="G683" s="21" t="n"/>
      <c r="H683" s="25">
        <f>IF(COUNTA(A683,B683,D683)=0,"",IF(NOT(ISNUMBER(A683)),"날짜를 확인하세요",IF(A683&gt;TODAY(),"오늘 이후 날짜예요",IF(ISNA(MATCH(B683,현장번호,0)),"현장 번호를 확인하세요",IF(OR(NOT(ISNUMBER(D683)),N(D683)&lt;=0),"금액을 확인하세요","")))))</f>
        <v/>
      </c>
    </row>
    <row r="684">
      <c r="A684" s="20" t="n"/>
      <c r="B684" s="26" t="n"/>
      <c r="C684" s="27">
        <f>IF(B684="","",IFERROR(INDEX(현장_고객,MATCH(B684,현장번호,0))&amp;" · "&amp;INDEX(현장_주소,MATCH(B684,현장번호,0)),"없는 번호"))</f>
        <v/>
      </c>
      <c r="D684" s="22" t="n"/>
      <c r="E684" s="21" t="n"/>
      <c r="F684" s="21" t="n"/>
      <c r="G684" s="21" t="n"/>
      <c r="H684" s="25">
        <f>IF(COUNTA(A684,B684,D684)=0,"",IF(NOT(ISNUMBER(A684)),"날짜를 확인하세요",IF(A684&gt;TODAY(),"오늘 이후 날짜예요",IF(ISNA(MATCH(B684,현장번호,0)),"현장 번호를 확인하세요",IF(OR(NOT(ISNUMBER(D684)),N(D684)&lt;=0),"금액을 확인하세요","")))))</f>
        <v/>
      </c>
    </row>
    <row r="685">
      <c r="A685" s="20" t="n"/>
      <c r="B685" s="26" t="n"/>
      <c r="C685" s="27">
        <f>IF(B685="","",IFERROR(INDEX(현장_고객,MATCH(B685,현장번호,0))&amp;" · "&amp;INDEX(현장_주소,MATCH(B685,현장번호,0)),"없는 번호"))</f>
        <v/>
      </c>
      <c r="D685" s="22" t="n"/>
      <c r="E685" s="21" t="n"/>
      <c r="F685" s="21" t="n"/>
      <c r="G685" s="21" t="n"/>
      <c r="H685" s="25">
        <f>IF(COUNTA(A685,B685,D685)=0,"",IF(NOT(ISNUMBER(A685)),"날짜를 확인하세요",IF(A685&gt;TODAY(),"오늘 이후 날짜예요",IF(ISNA(MATCH(B685,현장번호,0)),"현장 번호를 확인하세요",IF(OR(NOT(ISNUMBER(D685)),N(D685)&lt;=0),"금액을 확인하세요","")))))</f>
        <v/>
      </c>
    </row>
    <row r="686">
      <c r="A686" s="20" t="n"/>
      <c r="B686" s="26" t="n"/>
      <c r="C686" s="27">
        <f>IF(B686="","",IFERROR(INDEX(현장_고객,MATCH(B686,현장번호,0))&amp;" · "&amp;INDEX(현장_주소,MATCH(B686,현장번호,0)),"없는 번호"))</f>
        <v/>
      </c>
      <c r="D686" s="22" t="n"/>
      <c r="E686" s="21" t="n"/>
      <c r="F686" s="21" t="n"/>
      <c r="G686" s="21" t="n"/>
      <c r="H686" s="25">
        <f>IF(COUNTA(A686,B686,D686)=0,"",IF(NOT(ISNUMBER(A686)),"날짜를 확인하세요",IF(A686&gt;TODAY(),"오늘 이후 날짜예요",IF(ISNA(MATCH(B686,현장번호,0)),"현장 번호를 확인하세요",IF(OR(NOT(ISNUMBER(D686)),N(D686)&lt;=0),"금액을 확인하세요","")))))</f>
        <v/>
      </c>
    </row>
    <row r="687">
      <c r="A687" s="20" t="n"/>
      <c r="B687" s="26" t="n"/>
      <c r="C687" s="27">
        <f>IF(B687="","",IFERROR(INDEX(현장_고객,MATCH(B687,현장번호,0))&amp;" · "&amp;INDEX(현장_주소,MATCH(B687,현장번호,0)),"없는 번호"))</f>
        <v/>
      </c>
      <c r="D687" s="22" t="n"/>
      <c r="E687" s="21" t="n"/>
      <c r="F687" s="21" t="n"/>
      <c r="G687" s="21" t="n"/>
      <c r="H687" s="25">
        <f>IF(COUNTA(A687,B687,D687)=0,"",IF(NOT(ISNUMBER(A687)),"날짜를 확인하세요",IF(A687&gt;TODAY(),"오늘 이후 날짜예요",IF(ISNA(MATCH(B687,현장번호,0)),"현장 번호를 확인하세요",IF(OR(NOT(ISNUMBER(D687)),N(D687)&lt;=0),"금액을 확인하세요","")))))</f>
        <v/>
      </c>
    </row>
    <row r="688">
      <c r="A688" s="20" t="n"/>
      <c r="B688" s="26" t="n"/>
      <c r="C688" s="27">
        <f>IF(B688="","",IFERROR(INDEX(현장_고객,MATCH(B688,현장번호,0))&amp;" · "&amp;INDEX(현장_주소,MATCH(B688,현장번호,0)),"없는 번호"))</f>
        <v/>
      </c>
      <c r="D688" s="22" t="n"/>
      <c r="E688" s="21" t="n"/>
      <c r="F688" s="21" t="n"/>
      <c r="G688" s="21" t="n"/>
      <c r="H688" s="25">
        <f>IF(COUNTA(A688,B688,D688)=0,"",IF(NOT(ISNUMBER(A688)),"날짜를 확인하세요",IF(A688&gt;TODAY(),"오늘 이후 날짜예요",IF(ISNA(MATCH(B688,현장번호,0)),"현장 번호를 확인하세요",IF(OR(NOT(ISNUMBER(D688)),N(D688)&lt;=0),"금액을 확인하세요","")))))</f>
        <v/>
      </c>
    </row>
    <row r="689">
      <c r="A689" s="20" t="n"/>
      <c r="B689" s="26" t="n"/>
      <c r="C689" s="27">
        <f>IF(B689="","",IFERROR(INDEX(현장_고객,MATCH(B689,현장번호,0))&amp;" · "&amp;INDEX(현장_주소,MATCH(B689,현장번호,0)),"없는 번호"))</f>
        <v/>
      </c>
      <c r="D689" s="22" t="n"/>
      <c r="E689" s="21" t="n"/>
      <c r="F689" s="21" t="n"/>
      <c r="G689" s="21" t="n"/>
      <c r="H689" s="25">
        <f>IF(COUNTA(A689,B689,D689)=0,"",IF(NOT(ISNUMBER(A689)),"날짜를 확인하세요",IF(A689&gt;TODAY(),"오늘 이후 날짜예요",IF(ISNA(MATCH(B689,현장번호,0)),"현장 번호를 확인하세요",IF(OR(NOT(ISNUMBER(D689)),N(D689)&lt;=0),"금액을 확인하세요","")))))</f>
        <v/>
      </c>
    </row>
    <row r="690">
      <c r="A690" s="20" t="n"/>
      <c r="B690" s="26" t="n"/>
      <c r="C690" s="27">
        <f>IF(B690="","",IFERROR(INDEX(현장_고객,MATCH(B690,현장번호,0))&amp;" · "&amp;INDEX(현장_주소,MATCH(B690,현장번호,0)),"없는 번호"))</f>
        <v/>
      </c>
      <c r="D690" s="22" t="n"/>
      <c r="E690" s="21" t="n"/>
      <c r="F690" s="21" t="n"/>
      <c r="G690" s="21" t="n"/>
      <c r="H690" s="25">
        <f>IF(COUNTA(A690,B690,D690)=0,"",IF(NOT(ISNUMBER(A690)),"날짜를 확인하세요",IF(A690&gt;TODAY(),"오늘 이후 날짜예요",IF(ISNA(MATCH(B690,현장번호,0)),"현장 번호를 확인하세요",IF(OR(NOT(ISNUMBER(D690)),N(D690)&lt;=0),"금액을 확인하세요","")))))</f>
        <v/>
      </c>
    </row>
    <row r="691">
      <c r="A691" s="20" t="n"/>
      <c r="B691" s="26" t="n"/>
      <c r="C691" s="27">
        <f>IF(B691="","",IFERROR(INDEX(현장_고객,MATCH(B691,현장번호,0))&amp;" · "&amp;INDEX(현장_주소,MATCH(B691,현장번호,0)),"없는 번호"))</f>
        <v/>
      </c>
      <c r="D691" s="22" t="n"/>
      <c r="E691" s="21" t="n"/>
      <c r="F691" s="21" t="n"/>
      <c r="G691" s="21" t="n"/>
      <c r="H691" s="25">
        <f>IF(COUNTA(A691,B691,D691)=0,"",IF(NOT(ISNUMBER(A691)),"날짜를 확인하세요",IF(A691&gt;TODAY(),"오늘 이후 날짜예요",IF(ISNA(MATCH(B691,현장번호,0)),"현장 번호를 확인하세요",IF(OR(NOT(ISNUMBER(D691)),N(D691)&lt;=0),"금액을 확인하세요","")))))</f>
        <v/>
      </c>
    </row>
    <row r="692">
      <c r="A692" s="20" t="n"/>
      <c r="B692" s="26" t="n"/>
      <c r="C692" s="27">
        <f>IF(B692="","",IFERROR(INDEX(현장_고객,MATCH(B692,현장번호,0))&amp;" · "&amp;INDEX(현장_주소,MATCH(B692,현장번호,0)),"없는 번호"))</f>
        <v/>
      </c>
      <c r="D692" s="22" t="n"/>
      <c r="E692" s="21" t="n"/>
      <c r="F692" s="21" t="n"/>
      <c r="G692" s="21" t="n"/>
      <c r="H692" s="25">
        <f>IF(COUNTA(A692,B692,D692)=0,"",IF(NOT(ISNUMBER(A692)),"날짜를 확인하세요",IF(A692&gt;TODAY(),"오늘 이후 날짜예요",IF(ISNA(MATCH(B692,현장번호,0)),"현장 번호를 확인하세요",IF(OR(NOT(ISNUMBER(D692)),N(D692)&lt;=0),"금액을 확인하세요","")))))</f>
        <v/>
      </c>
    </row>
    <row r="693">
      <c r="A693" s="20" t="n"/>
      <c r="B693" s="26" t="n"/>
      <c r="C693" s="27">
        <f>IF(B693="","",IFERROR(INDEX(현장_고객,MATCH(B693,현장번호,0))&amp;" · "&amp;INDEX(현장_주소,MATCH(B693,현장번호,0)),"없는 번호"))</f>
        <v/>
      </c>
      <c r="D693" s="22" t="n"/>
      <c r="E693" s="21" t="n"/>
      <c r="F693" s="21" t="n"/>
      <c r="G693" s="21" t="n"/>
      <c r="H693" s="25">
        <f>IF(COUNTA(A693,B693,D693)=0,"",IF(NOT(ISNUMBER(A693)),"날짜를 확인하세요",IF(A693&gt;TODAY(),"오늘 이후 날짜예요",IF(ISNA(MATCH(B693,현장번호,0)),"현장 번호를 확인하세요",IF(OR(NOT(ISNUMBER(D693)),N(D693)&lt;=0),"금액을 확인하세요","")))))</f>
        <v/>
      </c>
    </row>
    <row r="694">
      <c r="A694" s="20" t="n"/>
      <c r="B694" s="26" t="n"/>
      <c r="C694" s="27">
        <f>IF(B694="","",IFERROR(INDEX(현장_고객,MATCH(B694,현장번호,0))&amp;" · "&amp;INDEX(현장_주소,MATCH(B694,현장번호,0)),"없는 번호"))</f>
        <v/>
      </c>
      <c r="D694" s="22" t="n"/>
      <c r="E694" s="21" t="n"/>
      <c r="F694" s="21" t="n"/>
      <c r="G694" s="21" t="n"/>
      <c r="H694" s="25">
        <f>IF(COUNTA(A694,B694,D694)=0,"",IF(NOT(ISNUMBER(A694)),"날짜를 확인하세요",IF(A694&gt;TODAY(),"오늘 이후 날짜예요",IF(ISNA(MATCH(B694,현장번호,0)),"현장 번호를 확인하세요",IF(OR(NOT(ISNUMBER(D694)),N(D694)&lt;=0),"금액을 확인하세요","")))))</f>
        <v/>
      </c>
    </row>
    <row r="695">
      <c r="A695" s="20" t="n"/>
      <c r="B695" s="26" t="n"/>
      <c r="C695" s="27">
        <f>IF(B695="","",IFERROR(INDEX(현장_고객,MATCH(B695,현장번호,0))&amp;" · "&amp;INDEX(현장_주소,MATCH(B695,현장번호,0)),"없는 번호"))</f>
        <v/>
      </c>
      <c r="D695" s="22" t="n"/>
      <c r="E695" s="21" t="n"/>
      <c r="F695" s="21" t="n"/>
      <c r="G695" s="21" t="n"/>
      <c r="H695" s="25">
        <f>IF(COUNTA(A695,B695,D695)=0,"",IF(NOT(ISNUMBER(A695)),"날짜를 확인하세요",IF(A695&gt;TODAY(),"오늘 이후 날짜예요",IF(ISNA(MATCH(B695,현장번호,0)),"현장 번호를 확인하세요",IF(OR(NOT(ISNUMBER(D695)),N(D695)&lt;=0),"금액을 확인하세요","")))))</f>
        <v/>
      </c>
    </row>
    <row r="696">
      <c r="A696" s="20" t="n"/>
      <c r="B696" s="26" t="n"/>
      <c r="C696" s="27">
        <f>IF(B696="","",IFERROR(INDEX(현장_고객,MATCH(B696,현장번호,0))&amp;" · "&amp;INDEX(현장_주소,MATCH(B696,현장번호,0)),"없는 번호"))</f>
        <v/>
      </c>
      <c r="D696" s="22" t="n"/>
      <c r="E696" s="21" t="n"/>
      <c r="F696" s="21" t="n"/>
      <c r="G696" s="21" t="n"/>
      <c r="H696" s="25">
        <f>IF(COUNTA(A696,B696,D696)=0,"",IF(NOT(ISNUMBER(A696)),"날짜를 확인하세요",IF(A696&gt;TODAY(),"오늘 이후 날짜예요",IF(ISNA(MATCH(B696,현장번호,0)),"현장 번호를 확인하세요",IF(OR(NOT(ISNUMBER(D696)),N(D696)&lt;=0),"금액을 확인하세요","")))))</f>
        <v/>
      </c>
    </row>
    <row r="697">
      <c r="A697" s="20" t="n"/>
      <c r="B697" s="26" t="n"/>
      <c r="C697" s="27">
        <f>IF(B697="","",IFERROR(INDEX(현장_고객,MATCH(B697,현장번호,0))&amp;" · "&amp;INDEX(현장_주소,MATCH(B697,현장번호,0)),"없는 번호"))</f>
        <v/>
      </c>
      <c r="D697" s="22" t="n"/>
      <c r="E697" s="21" t="n"/>
      <c r="F697" s="21" t="n"/>
      <c r="G697" s="21" t="n"/>
      <c r="H697" s="25">
        <f>IF(COUNTA(A697,B697,D697)=0,"",IF(NOT(ISNUMBER(A697)),"날짜를 확인하세요",IF(A697&gt;TODAY(),"오늘 이후 날짜예요",IF(ISNA(MATCH(B697,현장번호,0)),"현장 번호를 확인하세요",IF(OR(NOT(ISNUMBER(D697)),N(D697)&lt;=0),"금액을 확인하세요","")))))</f>
        <v/>
      </c>
    </row>
    <row r="698">
      <c r="A698" s="20" t="n"/>
      <c r="B698" s="26" t="n"/>
      <c r="C698" s="27">
        <f>IF(B698="","",IFERROR(INDEX(현장_고객,MATCH(B698,현장번호,0))&amp;" · "&amp;INDEX(현장_주소,MATCH(B698,현장번호,0)),"없는 번호"))</f>
        <v/>
      </c>
      <c r="D698" s="22" t="n"/>
      <c r="E698" s="21" t="n"/>
      <c r="F698" s="21" t="n"/>
      <c r="G698" s="21" t="n"/>
      <c r="H698" s="25">
        <f>IF(COUNTA(A698,B698,D698)=0,"",IF(NOT(ISNUMBER(A698)),"날짜를 확인하세요",IF(A698&gt;TODAY(),"오늘 이후 날짜예요",IF(ISNA(MATCH(B698,현장번호,0)),"현장 번호를 확인하세요",IF(OR(NOT(ISNUMBER(D698)),N(D698)&lt;=0),"금액을 확인하세요","")))))</f>
        <v/>
      </c>
    </row>
    <row r="699">
      <c r="A699" s="20" t="n"/>
      <c r="B699" s="26" t="n"/>
      <c r="C699" s="27">
        <f>IF(B699="","",IFERROR(INDEX(현장_고객,MATCH(B699,현장번호,0))&amp;" · "&amp;INDEX(현장_주소,MATCH(B699,현장번호,0)),"없는 번호"))</f>
        <v/>
      </c>
      <c r="D699" s="22" t="n"/>
      <c r="E699" s="21" t="n"/>
      <c r="F699" s="21" t="n"/>
      <c r="G699" s="21" t="n"/>
      <c r="H699" s="25">
        <f>IF(COUNTA(A699,B699,D699)=0,"",IF(NOT(ISNUMBER(A699)),"날짜를 확인하세요",IF(A699&gt;TODAY(),"오늘 이후 날짜예요",IF(ISNA(MATCH(B699,현장번호,0)),"현장 번호를 확인하세요",IF(OR(NOT(ISNUMBER(D699)),N(D699)&lt;=0),"금액을 확인하세요","")))))</f>
        <v/>
      </c>
    </row>
    <row r="700">
      <c r="A700" s="20" t="n"/>
      <c r="B700" s="26" t="n"/>
      <c r="C700" s="27">
        <f>IF(B700="","",IFERROR(INDEX(현장_고객,MATCH(B700,현장번호,0))&amp;" · "&amp;INDEX(현장_주소,MATCH(B700,현장번호,0)),"없는 번호"))</f>
        <v/>
      </c>
      <c r="D700" s="22" t="n"/>
      <c r="E700" s="21" t="n"/>
      <c r="F700" s="21" t="n"/>
      <c r="G700" s="21" t="n"/>
      <c r="H700" s="25">
        <f>IF(COUNTA(A700,B700,D700)=0,"",IF(NOT(ISNUMBER(A700)),"날짜를 확인하세요",IF(A700&gt;TODAY(),"오늘 이후 날짜예요",IF(ISNA(MATCH(B700,현장번호,0)),"현장 번호를 확인하세요",IF(OR(NOT(ISNUMBER(D700)),N(D700)&lt;=0),"금액을 확인하세요","")))))</f>
        <v/>
      </c>
    </row>
    <row r="701">
      <c r="A701" s="20" t="n"/>
      <c r="B701" s="26" t="n"/>
      <c r="C701" s="27">
        <f>IF(B701="","",IFERROR(INDEX(현장_고객,MATCH(B701,현장번호,0))&amp;" · "&amp;INDEX(현장_주소,MATCH(B701,현장번호,0)),"없는 번호"))</f>
        <v/>
      </c>
      <c r="D701" s="22" t="n"/>
      <c r="E701" s="21" t="n"/>
      <c r="F701" s="21" t="n"/>
      <c r="G701" s="21" t="n"/>
      <c r="H701" s="25">
        <f>IF(COUNTA(A701,B701,D701)=0,"",IF(NOT(ISNUMBER(A701)),"날짜를 확인하세요",IF(A701&gt;TODAY(),"오늘 이후 날짜예요",IF(ISNA(MATCH(B701,현장번호,0)),"현장 번호를 확인하세요",IF(OR(NOT(ISNUMBER(D701)),N(D701)&lt;=0),"금액을 확인하세요","")))))</f>
        <v/>
      </c>
    </row>
    <row r="702">
      <c r="A702" s="20" t="n"/>
      <c r="B702" s="26" t="n"/>
      <c r="C702" s="27">
        <f>IF(B702="","",IFERROR(INDEX(현장_고객,MATCH(B702,현장번호,0))&amp;" · "&amp;INDEX(현장_주소,MATCH(B702,현장번호,0)),"없는 번호"))</f>
        <v/>
      </c>
      <c r="D702" s="22" t="n"/>
      <c r="E702" s="21" t="n"/>
      <c r="F702" s="21" t="n"/>
      <c r="G702" s="21" t="n"/>
      <c r="H702" s="25">
        <f>IF(COUNTA(A702,B702,D702)=0,"",IF(NOT(ISNUMBER(A702)),"날짜를 확인하세요",IF(A702&gt;TODAY(),"오늘 이후 날짜예요",IF(ISNA(MATCH(B702,현장번호,0)),"현장 번호를 확인하세요",IF(OR(NOT(ISNUMBER(D702)),N(D702)&lt;=0),"금액을 확인하세요","")))))</f>
        <v/>
      </c>
    </row>
    <row r="703">
      <c r="A703" s="20" t="n"/>
      <c r="B703" s="26" t="n"/>
      <c r="C703" s="27">
        <f>IF(B703="","",IFERROR(INDEX(현장_고객,MATCH(B703,현장번호,0))&amp;" · "&amp;INDEX(현장_주소,MATCH(B703,현장번호,0)),"없는 번호"))</f>
        <v/>
      </c>
      <c r="D703" s="22" t="n"/>
      <c r="E703" s="21" t="n"/>
      <c r="F703" s="21" t="n"/>
      <c r="G703" s="21" t="n"/>
      <c r="H703" s="25">
        <f>IF(COUNTA(A703,B703,D703)=0,"",IF(NOT(ISNUMBER(A703)),"날짜를 확인하세요",IF(A703&gt;TODAY(),"오늘 이후 날짜예요",IF(ISNA(MATCH(B703,현장번호,0)),"현장 번호를 확인하세요",IF(OR(NOT(ISNUMBER(D703)),N(D703)&lt;=0),"금액을 확인하세요","")))))</f>
        <v/>
      </c>
    </row>
    <row r="704">
      <c r="A704" s="20" t="n"/>
      <c r="B704" s="26" t="n"/>
      <c r="C704" s="27">
        <f>IF(B704="","",IFERROR(INDEX(현장_고객,MATCH(B704,현장번호,0))&amp;" · "&amp;INDEX(현장_주소,MATCH(B704,현장번호,0)),"없는 번호"))</f>
        <v/>
      </c>
      <c r="D704" s="22" t="n"/>
      <c r="E704" s="21" t="n"/>
      <c r="F704" s="21" t="n"/>
      <c r="G704" s="21" t="n"/>
      <c r="H704" s="25">
        <f>IF(COUNTA(A704,B704,D704)=0,"",IF(NOT(ISNUMBER(A704)),"날짜를 확인하세요",IF(A704&gt;TODAY(),"오늘 이후 날짜예요",IF(ISNA(MATCH(B704,현장번호,0)),"현장 번호를 확인하세요",IF(OR(NOT(ISNUMBER(D704)),N(D704)&lt;=0),"금액을 확인하세요","")))))</f>
        <v/>
      </c>
    </row>
    <row r="705">
      <c r="A705" s="20" t="n"/>
      <c r="B705" s="26" t="n"/>
      <c r="C705" s="27">
        <f>IF(B705="","",IFERROR(INDEX(현장_고객,MATCH(B705,현장번호,0))&amp;" · "&amp;INDEX(현장_주소,MATCH(B705,현장번호,0)),"없는 번호"))</f>
        <v/>
      </c>
      <c r="D705" s="22" t="n"/>
      <c r="E705" s="21" t="n"/>
      <c r="F705" s="21" t="n"/>
      <c r="G705" s="21" t="n"/>
      <c r="H705" s="25">
        <f>IF(COUNTA(A705,B705,D705)=0,"",IF(NOT(ISNUMBER(A705)),"날짜를 확인하세요",IF(A705&gt;TODAY(),"오늘 이후 날짜예요",IF(ISNA(MATCH(B705,현장번호,0)),"현장 번호를 확인하세요",IF(OR(NOT(ISNUMBER(D705)),N(D705)&lt;=0),"금액을 확인하세요","")))))</f>
        <v/>
      </c>
    </row>
    <row r="706">
      <c r="A706" s="20" t="n"/>
      <c r="B706" s="26" t="n"/>
      <c r="C706" s="27">
        <f>IF(B706="","",IFERROR(INDEX(현장_고객,MATCH(B706,현장번호,0))&amp;" · "&amp;INDEX(현장_주소,MATCH(B706,현장번호,0)),"없는 번호"))</f>
        <v/>
      </c>
      <c r="D706" s="22" t="n"/>
      <c r="E706" s="21" t="n"/>
      <c r="F706" s="21" t="n"/>
      <c r="G706" s="21" t="n"/>
      <c r="H706" s="25">
        <f>IF(COUNTA(A706,B706,D706)=0,"",IF(NOT(ISNUMBER(A706)),"날짜를 확인하세요",IF(A706&gt;TODAY(),"오늘 이후 날짜예요",IF(ISNA(MATCH(B706,현장번호,0)),"현장 번호를 확인하세요",IF(OR(NOT(ISNUMBER(D706)),N(D706)&lt;=0),"금액을 확인하세요","")))))</f>
        <v/>
      </c>
    </row>
    <row r="707">
      <c r="A707" s="20" t="n"/>
      <c r="B707" s="26" t="n"/>
      <c r="C707" s="27">
        <f>IF(B707="","",IFERROR(INDEX(현장_고객,MATCH(B707,현장번호,0))&amp;" · "&amp;INDEX(현장_주소,MATCH(B707,현장번호,0)),"없는 번호"))</f>
        <v/>
      </c>
      <c r="D707" s="22" t="n"/>
      <c r="E707" s="21" t="n"/>
      <c r="F707" s="21" t="n"/>
      <c r="G707" s="21" t="n"/>
      <c r="H707" s="25">
        <f>IF(COUNTA(A707,B707,D707)=0,"",IF(NOT(ISNUMBER(A707)),"날짜를 확인하세요",IF(A707&gt;TODAY(),"오늘 이후 날짜예요",IF(ISNA(MATCH(B707,현장번호,0)),"현장 번호를 확인하세요",IF(OR(NOT(ISNUMBER(D707)),N(D707)&lt;=0),"금액을 확인하세요","")))))</f>
        <v/>
      </c>
    </row>
    <row r="708">
      <c r="A708" s="20" t="n"/>
      <c r="B708" s="26" t="n"/>
      <c r="C708" s="27">
        <f>IF(B708="","",IFERROR(INDEX(현장_고객,MATCH(B708,현장번호,0))&amp;" · "&amp;INDEX(현장_주소,MATCH(B708,현장번호,0)),"없는 번호"))</f>
        <v/>
      </c>
      <c r="D708" s="22" t="n"/>
      <c r="E708" s="21" t="n"/>
      <c r="F708" s="21" t="n"/>
      <c r="G708" s="21" t="n"/>
      <c r="H708" s="25">
        <f>IF(COUNTA(A708,B708,D708)=0,"",IF(NOT(ISNUMBER(A708)),"날짜를 확인하세요",IF(A708&gt;TODAY(),"오늘 이후 날짜예요",IF(ISNA(MATCH(B708,현장번호,0)),"현장 번호를 확인하세요",IF(OR(NOT(ISNUMBER(D708)),N(D708)&lt;=0),"금액을 확인하세요","")))))</f>
        <v/>
      </c>
    </row>
    <row r="709">
      <c r="A709" s="20" t="n"/>
      <c r="B709" s="26" t="n"/>
      <c r="C709" s="27">
        <f>IF(B709="","",IFERROR(INDEX(현장_고객,MATCH(B709,현장번호,0))&amp;" · "&amp;INDEX(현장_주소,MATCH(B709,현장번호,0)),"없는 번호"))</f>
        <v/>
      </c>
      <c r="D709" s="22" t="n"/>
      <c r="E709" s="21" t="n"/>
      <c r="F709" s="21" t="n"/>
      <c r="G709" s="21" t="n"/>
      <c r="H709" s="25">
        <f>IF(COUNTA(A709,B709,D709)=0,"",IF(NOT(ISNUMBER(A709)),"날짜를 확인하세요",IF(A709&gt;TODAY(),"오늘 이후 날짜예요",IF(ISNA(MATCH(B709,현장번호,0)),"현장 번호를 확인하세요",IF(OR(NOT(ISNUMBER(D709)),N(D709)&lt;=0),"금액을 확인하세요","")))))</f>
        <v/>
      </c>
    </row>
    <row r="710">
      <c r="A710" s="20" t="n"/>
      <c r="B710" s="26" t="n"/>
      <c r="C710" s="27">
        <f>IF(B710="","",IFERROR(INDEX(현장_고객,MATCH(B710,현장번호,0))&amp;" · "&amp;INDEX(현장_주소,MATCH(B710,현장번호,0)),"없는 번호"))</f>
        <v/>
      </c>
      <c r="D710" s="22" t="n"/>
      <c r="E710" s="21" t="n"/>
      <c r="F710" s="21" t="n"/>
      <c r="G710" s="21" t="n"/>
      <c r="H710" s="25">
        <f>IF(COUNTA(A710,B710,D710)=0,"",IF(NOT(ISNUMBER(A710)),"날짜를 확인하세요",IF(A710&gt;TODAY(),"오늘 이후 날짜예요",IF(ISNA(MATCH(B710,현장번호,0)),"현장 번호를 확인하세요",IF(OR(NOT(ISNUMBER(D710)),N(D710)&lt;=0),"금액을 확인하세요","")))))</f>
        <v/>
      </c>
    </row>
    <row r="711">
      <c r="A711" s="20" t="n"/>
      <c r="B711" s="26" t="n"/>
      <c r="C711" s="27">
        <f>IF(B711="","",IFERROR(INDEX(현장_고객,MATCH(B711,현장번호,0))&amp;" · "&amp;INDEX(현장_주소,MATCH(B711,현장번호,0)),"없는 번호"))</f>
        <v/>
      </c>
      <c r="D711" s="22" t="n"/>
      <c r="E711" s="21" t="n"/>
      <c r="F711" s="21" t="n"/>
      <c r="G711" s="21" t="n"/>
      <c r="H711" s="25">
        <f>IF(COUNTA(A711,B711,D711)=0,"",IF(NOT(ISNUMBER(A711)),"날짜를 확인하세요",IF(A711&gt;TODAY(),"오늘 이후 날짜예요",IF(ISNA(MATCH(B711,현장번호,0)),"현장 번호를 확인하세요",IF(OR(NOT(ISNUMBER(D711)),N(D711)&lt;=0),"금액을 확인하세요","")))))</f>
        <v/>
      </c>
    </row>
    <row r="712">
      <c r="A712" s="20" t="n"/>
      <c r="B712" s="26" t="n"/>
      <c r="C712" s="27">
        <f>IF(B712="","",IFERROR(INDEX(현장_고객,MATCH(B712,현장번호,0))&amp;" · "&amp;INDEX(현장_주소,MATCH(B712,현장번호,0)),"없는 번호"))</f>
        <v/>
      </c>
      <c r="D712" s="22" t="n"/>
      <c r="E712" s="21" t="n"/>
      <c r="F712" s="21" t="n"/>
      <c r="G712" s="21" t="n"/>
      <c r="H712" s="25">
        <f>IF(COUNTA(A712,B712,D712)=0,"",IF(NOT(ISNUMBER(A712)),"날짜를 확인하세요",IF(A712&gt;TODAY(),"오늘 이후 날짜예요",IF(ISNA(MATCH(B712,현장번호,0)),"현장 번호를 확인하세요",IF(OR(NOT(ISNUMBER(D712)),N(D712)&lt;=0),"금액을 확인하세요","")))))</f>
        <v/>
      </c>
    </row>
    <row r="713">
      <c r="A713" s="20" t="n"/>
      <c r="B713" s="26" t="n"/>
      <c r="C713" s="27">
        <f>IF(B713="","",IFERROR(INDEX(현장_고객,MATCH(B713,현장번호,0))&amp;" · "&amp;INDEX(현장_주소,MATCH(B713,현장번호,0)),"없는 번호"))</f>
        <v/>
      </c>
      <c r="D713" s="22" t="n"/>
      <c r="E713" s="21" t="n"/>
      <c r="F713" s="21" t="n"/>
      <c r="G713" s="21" t="n"/>
      <c r="H713" s="25">
        <f>IF(COUNTA(A713,B713,D713)=0,"",IF(NOT(ISNUMBER(A713)),"날짜를 확인하세요",IF(A713&gt;TODAY(),"오늘 이후 날짜예요",IF(ISNA(MATCH(B713,현장번호,0)),"현장 번호를 확인하세요",IF(OR(NOT(ISNUMBER(D713)),N(D713)&lt;=0),"금액을 확인하세요","")))))</f>
        <v/>
      </c>
    </row>
    <row r="714">
      <c r="A714" s="20" t="n"/>
      <c r="B714" s="26" t="n"/>
      <c r="C714" s="27">
        <f>IF(B714="","",IFERROR(INDEX(현장_고객,MATCH(B714,현장번호,0))&amp;" · "&amp;INDEX(현장_주소,MATCH(B714,현장번호,0)),"없는 번호"))</f>
        <v/>
      </c>
      <c r="D714" s="22" t="n"/>
      <c r="E714" s="21" t="n"/>
      <c r="F714" s="21" t="n"/>
      <c r="G714" s="21" t="n"/>
      <c r="H714" s="25">
        <f>IF(COUNTA(A714,B714,D714)=0,"",IF(NOT(ISNUMBER(A714)),"날짜를 확인하세요",IF(A714&gt;TODAY(),"오늘 이후 날짜예요",IF(ISNA(MATCH(B714,현장번호,0)),"현장 번호를 확인하세요",IF(OR(NOT(ISNUMBER(D714)),N(D714)&lt;=0),"금액을 확인하세요","")))))</f>
        <v/>
      </c>
    </row>
    <row r="715">
      <c r="A715" s="20" t="n"/>
      <c r="B715" s="26" t="n"/>
      <c r="C715" s="27">
        <f>IF(B715="","",IFERROR(INDEX(현장_고객,MATCH(B715,현장번호,0))&amp;" · "&amp;INDEX(현장_주소,MATCH(B715,현장번호,0)),"없는 번호"))</f>
        <v/>
      </c>
      <c r="D715" s="22" t="n"/>
      <c r="E715" s="21" t="n"/>
      <c r="F715" s="21" t="n"/>
      <c r="G715" s="21" t="n"/>
      <c r="H715" s="25">
        <f>IF(COUNTA(A715,B715,D715)=0,"",IF(NOT(ISNUMBER(A715)),"날짜를 확인하세요",IF(A715&gt;TODAY(),"오늘 이후 날짜예요",IF(ISNA(MATCH(B715,현장번호,0)),"현장 번호를 확인하세요",IF(OR(NOT(ISNUMBER(D715)),N(D715)&lt;=0),"금액을 확인하세요","")))))</f>
        <v/>
      </c>
    </row>
    <row r="716">
      <c r="A716" s="20" t="n"/>
      <c r="B716" s="26" t="n"/>
      <c r="C716" s="27">
        <f>IF(B716="","",IFERROR(INDEX(현장_고객,MATCH(B716,현장번호,0))&amp;" · "&amp;INDEX(현장_주소,MATCH(B716,현장번호,0)),"없는 번호"))</f>
        <v/>
      </c>
      <c r="D716" s="22" t="n"/>
      <c r="E716" s="21" t="n"/>
      <c r="F716" s="21" t="n"/>
      <c r="G716" s="21" t="n"/>
      <c r="H716" s="25">
        <f>IF(COUNTA(A716,B716,D716)=0,"",IF(NOT(ISNUMBER(A716)),"날짜를 확인하세요",IF(A716&gt;TODAY(),"오늘 이후 날짜예요",IF(ISNA(MATCH(B716,현장번호,0)),"현장 번호를 확인하세요",IF(OR(NOT(ISNUMBER(D716)),N(D716)&lt;=0),"금액을 확인하세요","")))))</f>
        <v/>
      </c>
    </row>
    <row r="717">
      <c r="A717" s="20" t="n"/>
      <c r="B717" s="26" t="n"/>
      <c r="C717" s="27">
        <f>IF(B717="","",IFERROR(INDEX(현장_고객,MATCH(B717,현장번호,0))&amp;" · "&amp;INDEX(현장_주소,MATCH(B717,현장번호,0)),"없는 번호"))</f>
        <v/>
      </c>
      <c r="D717" s="22" t="n"/>
      <c r="E717" s="21" t="n"/>
      <c r="F717" s="21" t="n"/>
      <c r="G717" s="21" t="n"/>
      <c r="H717" s="25">
        <f>IF(COUNTA(A717,B717,D717)=0,"",IF(NOT(ISNUMBER(A717)),"날짜를 확인하세요",IF(A717&gt;TODAY(),"오늘 이후 날짜예요",IF(ISNA(MATCH(B717,현장번호,0)),"현장 번호를 확인하세요",IF(OR(NOT(ISNUMBER(D717)),N(D717)&lt;=0),"금액을 확인하세요","")))))</f>
        <v/>
      </c>
    </row>
    <row r="718">
      <c r="A718" s="20" t="n"/>
      <c r="B718" s="26" t="n"/>
      <c r="C718" s="27">
        <f>IF(B718="","",IFERROR(INDEX(현장_고객,MATCH(B718,현장번호,0))&amp;" · "&amp;INDEX(현장_주소,MATCH(B718,현장번호,0)),"없는 번호"))</f>
        <v/>
      </c>
      <c r="D718" s="22" t="n"/>
      <c r="E718" s="21" t="n"/>
      <c r="F718" s="21" t="n"/>
      <c r="G718" s="21" t="n"/>
      <c r="H718" s="25">
        <f>IF(COUNTA(A718,B718,D718)=0,"",IF(NOT(ISNUMBER(A718)),"날짜를 확인하세요",IF(A718&gt;TODAY(),"오늘 이후 날짜예요",IF(ISNA(MATCH(B718,현장번호,0)),"현장 번호를 확인하세요",IF(OR(NOT(ISNUMBER(D718)),N(D718)&lt;=0),"금액을 확인하세요","")))))</f>
        <v/>
      </c>
    </row>
    <row r="719">
      <c r="A719" s="20" t="n"/>
      <c r="B719" s="26" t="n"/>
      <c r="C719" s="27">
        <f>IF(B719="","",IFERROR(INDEX(현장_고객,MATCH(B719,현장번호,0))&amp;" · "&amp;INDEX(현장_주소,MATCH(B719,현장번호,0)),"없는 번호"))</f>
        <v/>
      </c>
      <c r="D719" s="22" t="n"/>
      <c r="E719" s="21" t="n"/>
      <c r="F719" s="21" t="n"/>
      <c r="G719" s="21" t="n"/>
      <c r="H719" s="25">
        <f>IF(COUNTA(A719,B719,D719)=0,"",IF(NOT(ISNUMBER(A719)),"날짜를 확인하세요",IF(A719&gt;TODAY(),"오늘 이후 날짜예요",IF(ISNA(MATCH(B719,현장번호,0)),"현장 번호를 확인하세요",IF(OR(NOT(ISNUMBER(D719)),N(D719)&lt;=0),"금액을 확인하세요","")))))</f>
        <v/>
      </c>
    </row>
    <row r="720">
      <c r="A720" s="20" t="n"/>
      <c r="B720" s="26" t="n"/>
      <c r="C720" s="27">
        <f>IF(B720="","",IFERROR(INDEX(현장_고객,MATCH(B720,현장번호,0))&amp;" · "&amp;INDEX(현장_주소,MATCH(B720,현장번호,0)),"없는 번호"))</f>
        <v/>
      </c>
      <c r="D720" s="22" t="n"/>
      <c r="E720" s="21" t="n"/>
      <c r="F720" s="21" t="n"/>
      <c r="G720" s="21" t="n"/>
      <c r="H720" s="25">
        <f>IF(COUNTA(A720,B720,D720)=0,"",IF(NOT(ISNUMBER(A720)),"날짜를 확인하세요",IF(A720&gt;TODAY(),"오늘 이후 날짜예요",IF(ISNA(MATCH(B720,현장번호,0)),"현장 번호를 확인하세요",IF(OR(NOT(ISNUMBER(D720)),N(D720)&lt;=0),"금액을 확인하세요","")))))</f>
        <v/>
      </c>
    </row>
    <row r="721">
      <c r="A721" s="20" t="n"/>
      <c r="B721" s="26" t="n"/>
      <c r="C721" s="27">
        <f>IF(B721="","",IFERROR(INDEX(현장_고객,MATCH(B721,현장번호,0))&amp;" · "&amp;INDEX(현장_주소,MATCH(B721,현장번호,0)),"없는 번호"))</f>
        <v/>
      </c>
      <c r="D721" s="22" t="n"/>
      <c r="E721" s="21" t="n"/>
      <c r="F721" s="21" t="n"/>
      <c r="G721" s="21" t="n"/>
      <c r="H721" s="25">
        <f>IF(COUNTA(A721,B721,D721)=0,"",IF(NOT(ISNUMBER(A721)),"날짜를 확인하세요",IF(A721&gt;TODAY(),"오늘 이후 날짜예요",IF(ISNA(MATCH(B721,현장번호,0)),"현장 번호를 확인하세요",IF(OR(NOT(ISNUMBER(D721)),N(D721)&lt;=0),"금액을 확인하세요","")))))</f>
        <v/>
      </c>
    </row>
    <row r="722">
      <c r="A722" s="20" t="n"/>
      <c r="B722" s="26" t="n"/>
      <c r="C722" s="27">
        <f>IF(B722="","",IFERROR(INDEX(현장_고객,MATCH(B722,현장번호,0))&amp;" · "&amp;INDEX(현장_주소,MATCH(B722,현장번호,0)),"없는 번호"))</f>
        <v/>
      </c>
      <c r="D722" s="22" t="n"/>
      <c r="E722" s="21" t="n"/>
      <c r="F722" s="21" t="n"/>
      <c r="G722" s="21" t="n"/>
      <c r="H722" s="25">
        <f>IF(COUNTA(A722,B722,D722)=0,"",IF(NOT(ISNUMBER(A722)),"날짜를 확인하세요",IF(A722&gt;TODAY(),"오늘 이후 날짜예요",IF(ISNA(MATCH(B722,현장번호,0)),"현장 번호를 확인하세요",IF(OR(NOT(ISNUMBER(D722)),N(D722)&lt;=0),"금액을 확인하세요","")))))</f>
        <v/>
      </c>
    </row>
    <row r="723">
      <c r="A723" s="20" t="n"/>
      <c r="B723" s="26" t="n"/>
      <c r="C723" s="27">
        <f>IF(B723="","",IFERROR(INDEX(현장_고객,MATCH(B723,현장번호,0))&amp;" · "&amp;INDEX(현장_주소,MATCH(B723,현장번호,0)),"없는 번호"))</f>
        <v/>
      </c>
      <c r="D723" s="22" t="n"/>
      <c r="E723" s="21" t="n"/>
      <c r="F723" s="21" t="n"/>
      <c r="G723" s="21" t="n"/>
      <c r="H723" s="25">
        <f>IF(COUNTA(A723,B723,D723)=0,"",IF(NOT(ISNUMBER(A723)),"날짜를 확인하세요",IF(A723&gt;TODAY(),"오늘 이후 날짜예요",IF(ISNA(MATCH(B723,현장번호,0)),"현장 번호를 확인하세요",IF(OR(NOT(ISNUMBER(D723)),N(D723)&lt;=0),"금액을 확인하세요","")))))</f>
        <v/>
      </c>
    </row>
    <row r="724">
      <c r="A724" s="20" t="n"/>
      <c r="B724" s="26" t="n"/>
      <c r="C724" s="27">
        <f>IF(B724="","",IFERROR(INDEX(현장_고객,MATCH(B724,현장번호,0))&amp;" · "&amp;INDEX(현장_주소,MATCH(B724,현장번호,0)),"없는 번호"))</f>
        <v/>
      </c>
      <c r="D724" s="22" t="n"/>
      <c r="E724" s="21" t="n"/>
      <c r="F724" s="21" t="n"/>
      <c r="G724" s="21" t="n"/>
      <c r="H724" s="25">
        <f>IF(COUNTA(A724,B724,D724)=0,"",IF(NOT(ISNUMBER(A724)),"날짜를 확인하세요",IF(A724&gt;TODAY(),"오늘 이후 날짜예요",IF(ISNA(MATCH(B724,현장번호,0)),"현장 번호를 확인하세요",IF(OR(NOT(ISNUMBER(D724)),N(D724)&lt;=0),"금액을 확인하세요","")))))</f>
        <v/>
      </c>
    </row>
    <row r="725">
      <c r="A725" s="20" t="n"/>
      <c r="B725" s="26" t="n"/>
      <c r="C725" s="27">
        <f>IF(B725="","",IFERROR(INDEX(현장_고객,MATCH(B725,현장번호,0))&amp;" · "&amp;INDEX(현장_주소,MATCH(B725,현장번호,0)),"없는 번호"))</f>
        <v/>
      </c>
      <c r="D725" s="22" t="n"/>
      <c r="E725" s="21" t="n"/>
      <c r="F725" s="21" t="n"/>
      <c r="G725" s="21" t="n"/>
      <c r="H725" s="25">
        <f>IF(COUNTA(A725,B725,D725)=0,"",IF(NOT(ISNUMBER(A725)),"날짜를 확인하세요",IF(A725&gt;TODAY(),"오늘 이후 날짜예요",IF(ISNA(MATCH(B725,현장번호,0)),"현장 번호를 확인하세요",IF(OR(NOT(ISNUMBER(D725)),N(D725)&lt;=0),"금액을 확인하세요","")))))</f>
        <v/>
      </c>
    </row>
    <row r="726">
      <c r="A726" s="20" t="n"/>
      <c r="B726" s="26" t="n"/>
      <c r="C726" s="27">
        <f>IF(B726="","",IFERROR(INDEX(현장_고객,MATCH(B726,현장번호,0))&amp;" · "&amp;INDEX(현장_주소,MATCH(B726,현장번호,0)),"없는 번호"))</f>
        <v/>
      </c>
      <c r="D726" s="22" t="n"/>
      <c r="E726" s="21" t="n"/>
      <c r="F726" s="21" t="n"/>
      <c r="G726" s="21" t="n"/>
      <c r="H726" s="25">
        <f>IF(COUNTA(A726,B726,D726)=0,"",IF(NOT(ISNUMBER(A726)),"날짜를 확인하세요",IF(A726&gt;TODAY(),"오늘 이후 날짜예요",IF(ISNA(MATCH(B726,현장번호,0)),"현장 번호를 확인하세요",IF(OR(NOT(ISNUMBER(D726)),N(D726)&lt;=0),"금액을 확인하세요","")))))</f>
        <v/>
      </c>
    </row>
    <row r="727">
      <c r="A727" s="20" t="n"/>
      <c r="B727" s="26" t="n"/>
      <c r="C727" s="27">
        <f>IF(B727="","",IFERROR(INDEX(현장_고객,MATCH(B727,현장번호,0))&amp;" · "&amp;INDEX(현장_주소,MATCH(B727,현장번호,0)),"없는 번호"))</f>
        <v/>
      </c>
      <c r="D727" s="22" t="n"/>
      <c r="E727" s="21" t="n"/>
      <c r="F727" s="21" t="n"/>
      <c r="G727" s="21" t="n"/>
      <c r="H727" s="25">
        <f>IF(COUNTA(A727,B727,D727)=0,"",IF(NOT(ISNUMBER(A727)),"날짜를 확인하세요",IF(A727&gt;TODAY(),"오늘 이후 날짜예요",IF(ISNA(MATCH(B727,현장번호,0)),"현장 번호를 확인하세요",IF(OR(NOT(ISNUMBER(D727)),N(D727)&lt;=0),"금액을 확인하세요","")))))</f>
        <v/>
      </c>
    </row>
    <row r="728">
      <c r="A728" s="20" t="n"/>
      <c r="B728" s="26" t="n"/>
      <c r="C728" s="27">
        <f>IF(B728="","",IFERROR(INDEX(현장_고객,MATCH(B728,현장번호,0))&amp;" · "&amp;INDEX(현장_주소,MATCH(B728,현장번호,0)),"없는 번호"))</f>
        <v/>
      </c>
      <c r="D728" s="22" t="n"/>
      <c r="E728" s="21" t="n"/>
      <c r="F728" s="21" t="n"/>
      <c r="G728" s="21" t="n"/>
      <c r="H728" s="25">
        <f>IF(COUNTA(A728,B728,D728)=0,"",IF(NOT(ISNUMBER(A728)),"날짜를 확인하세요",IF(A728&gt;TODAY(),"오늘 이후 날짜예요",IF(ISNA(MATCH(B728,현장번호,0)),"현장 번호를 확인하세요",IF(OR(NOT(ISNUMBER(D728)),N(D728)&lt;=0),"금액을 확인하세요","")))))</f>
        <v/>
      </c>
    </row>
    <row r="729">
      <c r="A729" s="20" t="n"/>
      <c r="B729" s="26" t="n"/>
      <c r="C729" s="27">
        <f>IF(B729="","",IFERROR(INDEX(현장_고객,MATCH(B729,현장번호,0))&amp;" · "&amp;INDEX(현장_주소,MATCH(B729,현장번호,0)),"없는 번호"))</f>
        <v/>
      </c>
      <c r="D729" s="22" t="n"/>
      <c r="E729" s="21" t="n"/>
      <c r="F729" s="21" t="n"/>
      <c r="G729" s="21" t="n"/>
      <c r="H729" s="25">
        <f>IF(COUNTA(A729,B729,D729)=0,"",IF(NOT(ISNUMBER(A729)),"날짜를 확인하세요",IF(A729&gt;TODAY(),"오늘 이후 날짜예요",IF(ISNA(MATCH(B729,현장번호,0)),"현장 번호를 확인하세요",IF(OR(NOT(ISNUMBER(D729)),N(D729)&lt;=0),"금액을 확인하세요","")))))</f>
        <v/>
      </c>
    </row>
    <row r="730">
      <c r="A730" s="20" t="n"/>
      <c r="B730" s="26" t="n"/>
      <c r="C730" s="27">
        <f>IF(B730="","",IFERROR(INDEX(현장_고객,MATCH(B730,현장번호,0))&amp;" · "&amp;INDEX(현장_주소,MATCH(B730,현장번호,0)),"없는 번호"))</f>
        <v/>
      </c>
      <c r="D730" s="22" t="n"/>
      <c r="E730" s="21" t="n"/>
      <c r="F730" s="21" t="n"/>
      <c r="G730" s="21" t="n"/>
      <c r="H730" s="25">
        <f>IF(COUNTA(A730,B730,D730)=0,"",IF(NOT(ISNUMBER(A730)),"날짜를 확인하세요",IF(A730&gt;TODAY(),"오늘 이후 날짜예요",IF(ISNA(MATCH(B730,현장번호,0)),"현장 번호를 확인하세요",IF(OR(NOT(ISNUMBER(D730)),N(D730)&lt;=0),"금액을 확인하세요","")))))</f>
        <v/>
      </c>
    </row>
    <row r="731">
      <c r="A731" s="20" t="n"/>
      <c r="B731" s="26" t="n"/>
      <c r="C731" s="27">
        <f>IF(B731="","",IFERROR(INDEX(현장_고객,MATCH(B731,현장번호,0))&amp;" · "&amp;INDEX(현장_주소,MATCH(B731,현장번호,0)),"없는 번호"))</f>
        <v/>
      </c>
      <c r="D731" s="22" t="n"/>
      <c r="E731" s="21" t="n"/>
      <c r="F731" s="21" t="n"/>
      <c r="G731" s="21" t="n"/>
      <c r="H731" s="25">
        <f>IF(COUNTA(A731,B731,D731)=0,"",IF(NOT(ISNUMBER(A731)),"날짜를 확인하세요",IF(A731&gt;TODAY(),"오늘 이후 날짜예요",IF(ISNA(MATCH(B731,현장번호,0)),"현장 번호를 확인하세요",IF(OR(NOT(ISNUMBER(D731)),N(D731)&lt;=0),"금액을 확인하세요","")))))</f>
        <v/>
      </c>
    </row>
    <row r="732">
      <c r="A732" s="20" t="n"/>
      <c r="B732" s="26" t="n"/>
      <c r="C732" s="27">
        <f>IF(B732="","",IFERROR(INDEX(현장_고객,MATCH(B732,현장번호,0))&amp;" · "&amp;INDEX(현장_주소,MATCH(B732,현장번호,0)),"없는 번호"))</f>
        <v/>
      </c>
      <c r="D732" s="22" t="n"/>
      <c r="E732" s="21" t="n"/>
      <c r="F732" s="21" t="n"/>
      <c r="G732" s="21" t="n"/>
      <c r="H732" s="25">
        <f>IF(COUNTA(A732,B732,D732)=0,"",IF(NOT(ISNUMBER(A732)),"날짜를 확인하세요",IF(A732&gt;TODAY(),"오늘 이후 날짜예요",IF(ISNA(MATCH(B732,현장번호,0)),"현장 번호를 확인하세요",IF(OR(NOT(ISNUMBER(D732)),N(D732)&lt;=0),"금액을 확인하세요","")))))</f>
        <v/>
      </c>
    </row>
    <row r="733">
      <c r="A733" s="20" t="n"/>
      <c r="B733" s="26" t="n"/>
      <c r="C733" s="27">
        <f>IF(B733="","",IFERROR(INDEX(현장_고객,MATCH(B733,현장번호,0))&amp;" · "&amp;INDEX(현장_주소,MATCH(B733,현장번호,0)),"없는 번호"))</f>
        <v/>
      </c>
      <c r="D733" s="22" t="n"/>
      <c r="E733" s="21" t="n"/>
      <c r="F733" s="21" t="n"/>
      <c r="G733" s="21" t="n"/>
      <c r="H733" s="25">
        <f>IF(COUNTA(A733,B733,D733)=0,"",IF(NOT(ISNUMBER(A733)),"날짜를 확인하세요",IF(A733&gt;TODAY(),"오늘 이후 날짜예요",IF(ISNA(MATCH(B733,현장번호,0)),"현장 번호를 확인하세요",IF(OR(NOT(ISNUMBER(D733)),N(D733)&lt;=0),"금액을 확인하세요","")))))</f>
        <v/>
      </c>
    </row>
    <row r="734">
      <c r="A734" s="20" t="n"/>
      <c r="B734" s="26" t="n"/>
      <c r="C734" s="27">
        <f>IF(B734="","",IFERROR(INDEX(현장_고객,MATCH(B734,현장번호,0))&amp;" · "&amp;INDEX(현장_주소,MATCH(B734,현장번호,0)),"없는 번호"))</f>
        <v/>
      </c>
      <c r="D734" s="22" t="n"/>
      <c r="E734" s="21" t="n"/>
      <c r="F734" s="21" t="n"/>
      <c r="G734" s="21" t="n"/>
      <c r="H734" s="25">
        <f>IF(COUNTA(A734,B734,D734)=0,"",IF(NOT(ISNUMBER(A734)),"날짜를 확인하세요",IF(A734&gt;TODAY(),"오늘 이후 날짜예요",IF(ISNA(MATCH(B734,현장번호,0)),"현장 번호를 확인하세요",IF(OR(NOT(ISNUMBER(D734)),N(D734)&lt;=0),"금액을 확인하세요","")))))</f>
        <v/>
      </c>
    </row>
    <row r="735">
      <c r="A735" s="20" t="n"/>
      <c r="B735" s="26" t="n"/>
      <c r="C735" s="27">
        <f>IF(B735="","",IFERROR(INDEX(현장_고객,MATCH(B735,현장번호,0))&amp;" · "&amp;INDEX(현장_주소,MATCH(B735,현장번호,0)),"없는 번호"))</f>
        <v/>
      </c>
      <c r="D735" s="22" t="n"/>
      <c r="E735" s="21" t="n"/>
      <c r="F735" s="21" t="n"/>
      <c r="G735" s="21" t="n"/>
      <c r="H735" s="25">
        <f>IF(COUNTA(A735,B735,D735)=0,"",IF(NOT(ISNUMBER(A735)),"날짜를 확인하세요",IF(A735&gt;TODAY(),"오늘 이후 날짜예요",IF(ISNA(MATCH(B735,현장번호,0)),"현장 번호를 확인하세요",IF(OR(NOT(ISNUMBER(D735)),N(D735)&lt;=0),"금액을 확인하세요","")))))</f>
        <v/>
      </c>
    </row>
    <row r="736">
      <c r="A736" s="20" t="n"/>
      <c r="B736" s="26" t="n"/>
      <c r="C736" s="27">
        <f>IF(B736="","",IFERROR(INDEX(현장_고객,MATCH(B736,현장번호,0))&amp;" · "&amp;INDEX(현장_주소,MATCH(B736,현장번호,0)),"없는 번호"))</f>
        <v/>
      </c>
      <c r="D736" s="22" t="n"/>
      <c r="E736" s="21" t="n"/>
      <c r="F736" s="21" t="n"/>
      <c r="G736" s="21" t="n"/>
      <c r="H736" s="25">
        <f>IF(COUNTA(A736,B736,D736)=0,"",IF(NOT(ISNUMBER(A736)),"날짜를 확인하세요",IF(A736&gt;TODAY(),"오늘 이후 날짜예요",IF(ISNA(MATCH(B736,현장번호,0)),"현장 번호를 확인하세요",IF(OR(NOT(ISNUMBER(D736)),N(D736)&lt;=0),"금액을 확인하세요","")))))</f>
        <v/>
      </c>
    </row>
    <row r="737">
      <c r="A737" s="20" t="n"/>
      <c r="B737" s="26" t="n"/>
      <c r="C737" s="27">
        <f>IF(B737="","",IFERROR(INDEX(현장_고객,MATCH(B737,현장번호,0))&amp;" · "&amp;INDEX(현장_주소,MATCH(B737,현장번호,0)),"없는 번호"))</f>
        <v/>
      </c>
      <c r="D737" s="22" t="n"/>
      <c r="E737" s="21" t="n"/>
      <c r="F737" s="21" t="n"/>
      <c r="G737" s="21" t="n"/>
      <c r="H737" s="25">
        <f>IF(COUNTA(A737,B737,D737)=0,"",IF(NOT(ISNUMBER(A737)),"날짜를 확인하세요",IF(A737&gt;TODAY(),"오늘 이후 날짜예요",IF(ISNA(MATCH(B737,현장번호,0)),"현장 번호를 확인하세요",IF(OR(NOT(ISNUMBER(D737)),N(D737)&lt;=0),"금액을 확인하세요","")))))</f>
        <v/>
      </c>
    </row>
    <row r="738">
      <c r="A738" s="20" t="n"/>
      <c r="B738" s="26" t="n"/>
      <c r="C738" s="27">
        <f>IF(B738="","",IFERROR(INDEX(현장_고객,MATCH(B738,현장번호,0))&amp;" · "&amp;INDEX(현장_주소,MATCH(B738,현장번호,0)),"없는 번호"))</f>
        <v/>
      </c>
      <c r="D738" s="22" t="n"/>
      <c r="E738" s="21" t="n"/>
      <c r="F738" s="21" t="n"/>
      <c r="G738" s="21" t="n"/>
      <c r="H738" s="25">
        <f>IF(COUNTA(A738,B738,D738)=0,"",IF(NOT(ISNUMBER(A738)),"날짜를 확인하세요",IF(A738&gt;TODAY(),"오늘 이후 날짜예요",IF(ISNA(MATCH(B738,현장번호,0)),"현장 번호를 확인하세요",IF(OR(NOT(ISNUMBER(D738)),N(D738)&lt;=0),"금액을 확인하세요","")))))</f>
        <v/>
      </c>
    </row>
    <row r="739">
      <c r="A739" s="20" t="n"/>
      <c r="B739" s="26" t="n"/>
      <c r="C739" s="27">
        <f>IF(B739="","",IFERROR(INDEX(현장_고객,MATCH(B739,현장번호,0))&amp;" · "&amp;INDEX(현장_주소,MATCH(B739,현장번호,0)),"없는 번호"))</f>
        <v/>
      </c>
      <c r="D739" s="22" t="n"/>
      <c r="E739" s="21" t="n"/>
      <c r="F739" s="21" t="n"/>
      <c r="G739" s="21" t="n"/>
      <c r="H739" s="25">
        <f>IF(COUNTA(A739,B739,D739)=0,"",IF(NOT(ISNUMBER(A739)),"날짜를 확인하세요",IF(A739&gt;TODAY(),"오늘 이후 날짜예요",IF(ISNA(MATCH(B739,현장번호,0)),"현장 번호를 확인하세요",IF(OR(NOT(ISNUMBER(D739)),N(D739)&lt;=0),"금액을 확인하세요","")))))</f>
        <v/>
      </c>
    </row>
    <row r="740">
      <c r="A740" s="20" t="n"/>
      <c r="B740" s="26" t="n"/>
      <c r="C740" s="27">
        <f>IF(B740="","",IFERROR(INDEX(현장_고객,MATCH(B740,현장번호,0))&amp;" · "&amp;INDEX(현장_주소,MATCH(B740,현장번호,0)),"없는 번호"))</f>
        <v/>
      </c>
      <c r="D740" s="22" t="n"/>
      <c r="E740" s="21" t="n"/>
      <c r="F740" s="21" t="n"/>
      <c r="G740" s="21" t="n"/>
      <c r="H740" s="25">
        <f>IF(COUNTA(A740,B740,D740)=0,"",IF(NOT(ISNUMBER(A740)),"날짜를 확인하세요",IF(A740&gt;TODAY(),"오늘 이후 날짜예요",IF(ISNA(MATCH(B740,현장번호,0)),"현장 번호를 확인하세요",IF(OR(NOT(ISNUMBER(D740)),N(D740)&lt;=0),"금액을 확인하세요","")))))</f>
        <v/>
      </c>
    </row>
    <row r="741">
      <c r="A741" s="20" t="n"/>
      <c r="B741" s="26" t="n"/>
      <c r="C741" s="27">
        <f>IF(B741="","",IFERROR(INDEX(현장_고객,MATCH(B741,현장번호,0))&amp;" · "&amp;INDEX(현장_주소,MATCH(B741,현장번호,0)),"없는 번호"))</f>
        <v/>
      </c>
      <c r="D741" s="22" t="n"/>
      <c r="E741" s="21" t="n"/>
      <c r="F741" s="21" t="n"/>
      <c r="G741" s="21" t="n"/>
      <c r="H741" s="25">
        <f>IF(COUNTA(A741,B741,D741)=0,"",IF(NOT(ISNUMBER(A741)),"날짜를 확인하세요",IF(A741&gt;TODAY(),"오늘 이후 날짜예요",IF(ISNA(MATCH(B741,현장번호,0)),"현장 번호를 확인하세요",IF(OR(NOT(ISNUMBER(D741)),N(D741)&lt;=0),"금액을 확인하세요","")))))</f>
        <v/>
      </c>
    </row>
    <row r="742">
      <c r="A742" s="20" t="n"/>
      <c r="B742" s="26" t="n"/>
      <c r="C742" s="27">
        <f>IF(B742="","",IFERROR(INDEX(현장_고객,MATCH(B742,현장번호,0))&amp;" · "&amp;INDEX(현장_주소,MATCH(B742,현장번호,0)),"없는 번호"))</f>
        <v/>
      </c>
      <c r="D742" s="22" t="n"/>
      <c r="E742" s="21" t="n"/>
      <c r="F742" s="21" t="n"/>
      <c r="G742" s="21" t="n"/>
      <c r="H742" s="25">
        <f>IF(COUNTA(A742,B742,D742)=0,"",IF(NOT(ISNUMBER(A742)),"날짜를 확인하세요",IF(A742&gt;TODAY(),"오늘 이후 날짜예요",IF(ISNA(MATCH(B742,현장번호,0)),"현장 번호를 확인하세요",IF(OR(NOT(ISNUMBER(D742)),N(D742)&lt;=0),"금액을 확인하세요","")))))</f>
        <v/>
      </c>
    </row>
    <row r="743">
      <c r="A743" s="20" t="n"/>
      <c r="B743" s="26" t="n"/>
      <c r="C743" s="27">
        <f>IF(B743="","",IFERROR(INDEX(현장_고객,MATCH(B743,현장번호,0))&amp;" · "&amp;INDEX(현장_주소,MATCH(B743,현장번호,0)),"없는 번호"))</f>
        <v/>
      </c>
      <c r="D743" s="22" t="n"/>
      <c r="E743" s="21" t="n"/>
      <c r="F743" s="21" t="n"/>
      <c r="G743" s="21" t="n"/>
      <c r="H743" s="25">
        <f>IF(COUNTA(A743,B743,D743)=0,"",IF(NOT(ISNUMBER(A743)),"날짜를 확인하세요",IF(A743&gt;TODAY(),"오늘 이후 날짜예요",IF(ISNA(MATCH(B743,현장번호,0)),"현장 번호를 확인하세요",IF(OR(NOT(ISNUMBER(D743)),N(D743)&lt;=0),"금액을 확인하세요","")))))</f>
        <v/>
      </c>
    </row>
    <row r="744">
      <c r="A744" s="20" t="n"/>
      <c r="B744" s="26" t="n"/>
      <c r="C744" s="27">
        <f>IF(B744="","",IFERROR(INDEX(현장_고객,MATCH(B744,현장번호,0))&amp;" · "&amp;INDEX(현장_주소,MATCH(B744,현장번호,0)),"없는 번호"))</f>
        <v/>
      </c>
      <c r="D744" s="22" t="n"/>
      <c r="E744" s="21" t="n"/>
      <c r="F744" s="21" t="n"/>
      <c r="G744" s="21" t="n"/>
      <c r="H744" s="25">
        <f>IF(COUNTA(A744,B744,D744)=0,"",IF(NOT(ISNUMBER(A744)),"날짜를 확인하세요",IF(A744&gt;TODAY(),"오늘 이후 날짜예요",IF(ISNA(MATCH(B744,현장번호,0)),"현장 번호를 확인하세요",IF(OR(NOT(ISNUMBER(D744)),N(D744)&lt;=0),"금액을 확인하세요","")))))</f>
        <v/>
      </c>
    </row>
    <row r="745">
      <c r="A745" s="20" t="n"/>
      <c r="B745" s="26" t="n"/>
      <c r="C745" s="27">
        <f>IF(B745="","",IFERROR(INDEX(현장_고객,MATCH(B745,현장번호,0))&amp;" · "&amp;INDEX(현장_주소,MATCH(B745,현장번호,0)),"없는 번호"))</f>
        <v/>
      </c>
      <c r="D745" s="22" t="n"/>
      <c r="E745" s="21" t="n"/>
      <c r="F745" s="21" t="n"/>
      <c r="G745" s="21" t="n"/>
      <c r="H745" s="25">
        <f>IF(COUNTA(A745,B745,D745)=0,"",IF(NOT(ISNUMBER(A745)),"날짜를 확인하세요",IF(A745&gt;TODAY(),"오늘 이후 날짜예요",IF(ISNA(MATCH(B745,현장번호,0)),"현장 번호를 확인하세요",IF(OR(NOT(ISNUMBER(D745)),N(D745)&lt;=0),"금액을 확인하세요","")))))</f>
        <v/>
      </c>
    </row>
    <row r="746">
      <c r="A746" s="20" t="n"/>
      <c r="B746" s="26" t="n"/>
      <c r="C746" s="27">
        <f>IF(B746="","",IFERROR(INDEX(현장_고객,MATCH(B746,현장번호,0))&amp;" · "&amp;INDEX(현장_주소,MATCH(B746,현장번호,0)),"없는 번호"))</f>
        <v/>
      </c>
      <c r="D746" s="22" t="n"/>
      <c r="E746" s="21" t="n"/>
      <c r="F746" s="21" t="n"/>
      <c r="G746" s="21" t="n"/>
      <c r="H746" s="25">
        <f>IF(COUNTA(A746,B746,D746)=0,"",IF(NOT(ISNUMBER(A746)),"날짜를 확인하세요",IF(A746&gt;TODAY(),"오늘 이후 날짜예요",IF(ISNA(MATCH(B746,현장번호,0)),"현장 번호를 확인하세요",IF(OR(NOT(ISNUMBER(D746)),N(D746)&lt;=0),"금액을 확인하세요","")))))</f>
        <v/>
      </c>
    </row>
    <row r="747">
      <c r="A747" s="20" t="n"/>
      <c r="B747" s="26" t="n"/>
      <c r="C747" s="27">
        <f>IF(B747="","",IFERROR(INDEX(현장_고객,MATCH(B747,현장번호,0))&amp;" · "&amp;INDEX(현장_주소,MATCH(B747,현장번호,0)),"없는 번호"))</f>
        <v/>
      </c>
      <c r="D747" s="22" t="n"/>
      <c r="E747" s="21" t="n"/>
      <c r="F747" s="21" t="n"/>
      <c r="G747" s="21" t="n"/>
      <c r="H747" s="25">
        <f>IF(COUNTA(A747,B747,D747)=0,"",IF(NOT(ISNUMBER(A747)),"날짜를 확인하세요",IF(A747&gt;TODAY(),"오늘 이후 날짜예요",IF(ISNA(MATCH(B747,현장번호,0)),"현장 번호를 확인하세요",IF(OR(NOT(ISNUMBER(D747)),N(D747)&lt;=0),"금액을 확인하세요","")))))</f>
        <v/>
      </c>
    </row>
    <row r="748">
      <c r="A748" s="20" t="n"/>
      <c r="B748" s="26" t="n"/>
      <c r="C748" s="27">
        <f>IF(B748="","",IFERROR(INDEX(현장_고객,MATCH(B748,현장번호,0))&amp;" · "&amp;INDEX(현장_주소,MATCH(B748,현장번호,0)),"없는 번호"))</f>
        <v/>
      </c>
      <c r="D748" s="22" t="n"/>
      <c r="E748" s="21" t="n"/>
      <c r="F748" s="21" t="n"/>
      <c r="G748" s="21" t="n"/>
      <c r="H748" s="25">
        <f>IF(COUNTA(A748,B748,D748)=0,"",IF(NOT(ISNUMBER(A748)),"날짜를 확인하세요",IF(A748&gt;TODAY(),"오늘 이후 날짜예요",IF(ISNA(MATCH(B748,현장번호,0)),"현장 번호를 확인하세요",IF(OR(NOT(ISNUMBER(D748)),N(D748)&lt;=0),"금액을 확인하세요","")))))</f>
        <v/>
      </c>
    </row>
    <row r="749">
      <c r="A749" s="20" t="n"/>
      <c r="B749" s="26" t="n"/>
      <c r="C749" s="27">
        <f>IF(B749="","",IFERROR(INDEX(현장_고객,MATCH(B749,현장번호,0))&amp;" · "&amp;INDEX(현장_주소,MATCH(B749,현장번호,0)),"없는 번호"))</f>
        <v/>
      </c>
      <c r="D749" s="22" t="n"/>
      <c r="E749" s="21" t="n"/>
      <c r="F749" s="21" t="n"/>
      <c r="G749" s="21" t="n"/>
      <c r="H749" s="25">
        <f>IF(COUNTA(A749,B749,D749)=0,"",IF(NOT(ISNUMBER(A749)),"날짜를 확인하세요",IF(A749&gt;TODAY(),"오늘 이후 날짜예요",IF(ISNA(MATCH(B749,현장번호,0)),"현장 번호를 확인하세요",IF(OR(NOT(ISNUMBER(D749)),N(D749)&lt;=0),"금액을 확인하세요","")))))</f>
        <v/>
      </c>
    </row>
    <row r="750">
      <c r="A750" s="20" t="n"/>
      <c r="B750" s="26" t="n"/>
      <c r="C750" s="27">
        <f>IF(B750="","",IFERROR(INDEX(현장_고객,MATCH(B750,현장번호,0))&amp;" · "&amp;INDEX(현장_주소,MATCH(B750,현장번호,0)),"없는 번호"))</f>
        <v/>
      </c>
      <c r="D750" s="22" t="n"/>
      <c r="E750" s="21" t="n"/>
      <c r="F750" s="21" t="n"/>
      <c r="G750" s="21" t="n"/>
      <c r="H750" s="25">
        <f>IF(COUNTA(A750,B750,D750)=0,"",IF(NOT(ISNUMBER(A750)),"날짜를 확인하세요",IF(A750&gt;TODAY(),"오늘 이후 날짜예요",IF(ISNA(MATCH(B750,현장번호,0)),"현장 번호를 확인하세요",IF(OR(NOT(ISNUMBER(D750)),N(D750)&lt;=0),"금액을 확인하세요","")))))</f>
        <v/>
      </c>
    </row>
    <row r="751">
      <c r="A751" s="20" t="n"/>
      <c r="B751" s="26" t="n"/>
      <c r="C751" s="27">
        <f>IF(B751="","",IFERROR(INDEX(현장_고객,MATCH(B751,현장번호,0))&amp;" · "&amp;INDEX(현장_주소,MATCH(B751,현장번호,0)),"없는 번호"))</f>
        <v/>
      </c>
      <c r="D751" s="22" t="n"/>
      <c r="E751" s="21" t="n"/>
      <c r="F751" s="21" t="n"/>
      <c r="G751" s="21" t="n"/>
      <c r="H751" s="25">
        <f>IF(COUNTA(A751,B751,D751)=0,"",IF(NOT(ISNUMBER(A751)),"날짜를 확인하세요",IF(A751&gt;TODAY(),"오늘 이후 날짜예요",IF(ISNA(MATCH(B751,현장번호,0)),"현장 번호를 확인하세요",IF(OR(NOT(ISNUMBER(D751)),N(D751)&lt;=0),"금액을 확인하세요","")))))</f>
        <v/>
      </c>
    </row>
    <row r="752">
      <c r="A752" s="20" t="n"/>
      <c r="B752" s="26" t="n"/>
      <c r="C752" s="27">
        <f>IF(B752="","",IFERROR(INDEX(현장_고객,MATCH(B752,현장번호,0))&amp;" · "&amp;INDEX(현장_주소,MATCH(B752,현장번호,0)),"없는 번호"))</f>
        <v/>
      </c>
      <c r="D752" s="22" t="n"/>
      <c r="E752" s="21" t="n"/>
      <c r="F752" s="21" t="n"/>
      <c r="G752" s="21" t="n"/>
      <c r="H752" s="25">
        <f>IF(COUNTA(A752,B752,D752)=0,"",IF(NOT(ISNUMBER(A752)),"날짜를 확인하세요",IF(A752&gt;TODAY(),"오늘 이후 날짜예요",IF(ISNA(MATCH(B752,현장번호,0)),"현장 번호를 확인하세요",IF(OR(NOT(ISNUMBER(D752)),N(D752)&lt;=0),"금액을 확인하세요","")))))</f>
        <v/>
      </c>
    </row>
    <row r="753">
      <c r="A753" s="20" t="n"/>
      <c r="B753" s="26" t="n"/>
      <c r="C753" s="27">
        <f>IF(B753="","",IFERROR(INDEX(현장_고객,MATCH(B753,현장번호,0))&amp;" · "&amp;INDEX(현장_주소,MATCH(B753,현장번호,0)),"없는 번호"))</f>
        <v/>
      </c>
      <c r="D753" s="22" t="n"/>
      <c r="E753" s="21" t="n"/>
      <c r="F753" s="21" t="n"/>
      <c r="G753" s="21" t="n"/>
      <c r="H753" s="25">
        <f>IF(COUNTA(A753,B753,D753)=0,"",IF(NOT(ISNUMBER(A753)),"날짜를 확인하세요",IF(A753&gt;TODAY(),"오늘 이후 날짜예요",IF(ISNA(MATCH(B753,현장번호,0)),"현장 번호를 확인하세요",IF(OR(NOT(ISNUMBER(D753)),N(D753)&lt;=0),"금액을 확인하세요","")))))</f>
        <v/>
      </c>
    </row>
    <row r="754">
      <c r="A754" s="20" t="n"/>
      <c r="B754" s="26" t="n"/>
      <c r="C754" s="27">
        <f>IF(B754="","",IFERROR(INDEX(현장_고객,MATCH(B754,현장번호,0))&amp;" · "&amp;INDEX(현장_주소,MATCH(B754,현장번호,0)),"없는 번호"))</f>
        <v/>
      </c>
      <c r="D754" s="22" t="n"/>
      <c r="E754" s="21" t="n"/>
      <c r="F754" s="21" t="n"/>
      <c r="G754" s="21" t="n"/>
      <c r="H754" s="25">
        <f>IF(COUNTA(A754,B754,D754)=0,"",IF(NOT(ISNUMBER(A754)),"날짜를 확인하세요",IF(A754&gt;TODAY(),"오늘 이후 날짜예요",IF(ISNA(MATCH(B754,현장번호,0)),"현장 번호를 확인하세요",IF(OR(NOT(ISNUMBER(D754)),N(D754)&lt;=0),"금액을 확인하세요","")))))</f>
        <v/>
      </c>
    </row>
    <row r="755">
      <c r="A755" s="20" t="n"/>
      <c r="B755" s="26" t="n"/>
      <c r="C755" s="27">
        <f>IF(B755="","",IFERROR(INDEX(현장_고객,MATCH(B755,현장번호,0))&amp;" · "&amp;INDEX(현장_주소,MATCH(B755,현장번호,0)),"없는 번호"))</f>
        <v/>
      </c>
      <c r="D755" s="22" t="n"/>
      <c r="E755" s="21" t="n"/>
      <c r="F755" s="21" t="n"/>
      <c r="G755" s="21" t="n"/>
      <c r="H755" s="25">
        <f>IF(COUNTA(A755,B755,D755)=0,"",IF(NOT(ISNUMBER(A755)),"날짜를 확인하세요",IF(A755&gt;TODAY(),"오늘 이후 날짜예요",IF(ISNA(MATCH(B755,현장번호,0)),"현장 번호를 확인하세요",IF(OR(NOT(ISNUMBER(D755)),N(D755)&lt;=0),"금액을 확인하세요","")))))</f>
        <v/>
      </c>
    </row>
    <row r="756">
      <c r="A756" s="20" t="n"/>
      <c r="B756" s="26" t="n"/>
      <c r="C756" s="27">
        <f>IF(B756="","",IFERROR(INDEX(현장_고객,MATCH(B756,현장번호,0))&amp;" · "&amp;INDEX(현장_주소,MATCH(B756,현장번호,0)),"없는 번호"))</f>
        <v/>
      </c>
      <c r="D756" s="22" t="n"/>
      <c r="E756" s="21" t="n"/>
      <c r="F756" s="21" t="n"/>
      <c r="G756" s="21" t="n"/>
      <c r="H756" s="25">
        <f>IF(COUNTA(A756,B756,D756)=0,"",IF(NOT(ISNUMBER(A756)),"날짜를 확인하세요",IF(A756&gt;TODAY(),"오늘 이후 날짜예요",IF(ISNA(MATCH(B756,현장번호,0)),"현장 번호를 확인하세요",IF(OR(NOT(ISNUMBER(D756)),N(D756)&lt;=0),"금액을 확인하세요","")))))</f>
        <v/>
      </c>
    </row>
    <row r="757">
      <c r="A757" s="20" t="n"/>
      <c r="B757" s="26" t="n"/>
      <c r="C757" s="27">
        <f>IF(B757="","",IFERROR(INDEX(현장_고객,MATCH(B757,현장번호,0))&amp;" · "&amp;INDEX(현장_주소,MATCH(B757,현장번호,0)),"없는 번호"))</f>
        <v/>
      </c>
      <c r="D757" s="22" t="n"/>
      <c r="E757" s="21" t="n"/>
      <c r="F757" s="21" t="n"/>
      <c r="G757" s="21" t="n"/>
      <c r="H757" s="25">
        <f>IF(COUNTA(A757,B757,D757)=0,"",IF(NOT(ISNUMBER(A757)),"날짜를 확인하세요",IF(A757&gt;TODAY(),"오늘 이후 날짜예요",IF(ISNA(MATCH(B757,현장번호,0)),"현장 번호를 확인하세요",IF(OR(NOT(ISNUMBER(D757)),N(D757)&lt;=0),"금액을 확인하세요","")))))</f>
        <v/>
      </c>
    </row>
    <row r="758">
      <c r="A758" s="20" t="n"/>
      <c r="B758" s="26" t="n"/>
      <c r="C758" s="27">
        <f>IF(B758="","",IFERROR(INDEX(현장_고객,MATCH(B758,현장번호,0))&amp;" · "&amp;INDEX(현장_주소,MATCH(B758,현장번호,0)),"없는 번호"))</f>
        <v/>
      </c>
      <c r="D758" s="22" t="n"/>
      <c r="E758" s="21" t="n"/>
      <c r="F758" s="21" t="n"/>
      <c r="G758" s="21" t="n"/>
      <c r="H758" s="25">
        <f>IF(COUNTA(A758,B758,D758)=0,"",IF(NOT(ISNUMBER(A758)),"날짜를 확인하세요",IF(A758&gt;TODAY(),"오늘 이후 날짜예요",IF(ISNA(MATCH(B758,현장번호,0)),"현장 번호를 확인하세요",IF(OR(NOT(ISNUMBER(D758)),N(D758)&lt;=0),"금액을 확인하세요","")))))</f>
        <v/>
      </c>
    </row>
    <row r="759">
      <c r="A759" s="20" t="n"/>
      <c r="B759" s="26" t="n"/>
      <c r="C759" s="27">
        <f>IF(B759="","",IFERROR(INDEX(현장_고객,MATCH(B759,현장번호,0))&amp;" · "&amp;INDEX(현장_주소,MATCH(B759,현장번호,0)),"없는 번호"))</f>
        <v/>
      </c>
      <c r="D759" s="22" t="n"/>
      <c r="E759" s="21" t="n"/>
      <c r="F759" s="21" t="n"/>
      <c r="G759" s="21" t="n"/>
      <c r="H759" s="25">
        <f>IF(COUNTA(A759,B759,D759)=0,"",IF(NOT(ISNUMBER(A759)),"날짜를 확인하세요",IF(A759&gt;TODAY(),"오늘 이후 날짜예요",IF(ISNA(MATCH(B759,현장번호,0)),"현장 번호를 확인하세요",IF(OR(NOT(ISNUMBER(D759)),N(D759)&lt;=0),"금액을 확인하세요","")))))</f>
        <v/>
      </c>
    </row>
    <row r="760">
      <c r="A760" s="20" t="n"/>
      <c r="B760" s="26" t="n"/>
      <c r="C760" s="27">
        <f>IF(B760="","",IFERROR(INDEX(현장_고객,MATCH(B760,현장번호,0))&amp;" · "&amp;INDEX(현장_주소,MATCH(B760,현장번호,0)),"없는 번호"))</f>
        <v/>
      </c>
      <c r="D760" s="22" t="n"/>
      <c r="E760" s="21" t="n"/>
      <c r="F760" s="21" t="n"/>
      <c r="G760" s="21" t="n"/>
      <c r="H760" s="25">
        <f>IF(COUNTA(A760,B760,D760)=0,"",IF(NOT(ISNUMBER(A760)),"날짜를 확인하세요",IF(A760&gt;TODAY(),"오늘 이후 날짜예요",IF(ISNA(MATCH(B760,현장번호,0)),"현장 번호를 확인하세요",IF(OR(NOT(ISNUMBER(D760)),N(D760)&lt;=0),"금액을 확인하세요","")))))</f>
        <v/>
      </c>
    </row>
    <row r="761">
      <c r="A761" s="20" t="n"/>
      <c r="B761" s="26" t="n"/>
      <c r="C761" s="27">
        <f>IF(B761="","",IFERROR(INDEX(현장_고객,MATCH(B761,현장번호,0))&amp;" · "&amp;INDEX(현장_주소,MATCH(B761,현장번호,0)),"없는 번호"))</f>
        <v/>
      </c>
      <c r="D761" s="22" t="n"/>
      <c r="E761" s="21" t="n"/>
      <c r="F761" s="21" t="n"/>
      <c r="G761" s="21" t="n"/>
      <c r="H761" s="25">
        <f>IF(COUNTA(A761,B761,D761)=0,"",IF(NOT(ISNUMBER(A761)),"날짜를 확인하세요",IF(A761&gt;TODAY(),"오늘 이후 날짜예요",IF(ISNA(MATCH(B761,현장번호,0)),"현장 번호를 확인하세요",IF(OR(NOT(ISNUMBER(D761)),N(D761)&lt;=0),"금액을 확인하세요","")))))</f>
        <v/>
      </c>
    </row>
    <row r="762">
      <c r="A762" s="20" t="n"/>
      <c r="B762" s="26" t="n"/>
      <c r="C762" s="27">
        <f>IF(B762="","",IFERROR(INDEX(현장_고객,MATCH(B762,현장번호,0))&amp;" · "&amp;INDEX(현장_주소,MATCH(B762,현장번호,0)),"없는 번호"))</f>
        <v/>
      </c>
      <c r="D762" s="22" t="n"/>
      <c r="E762" s="21" t="n"/>
      <c r="F762" s="21" t="n"/>
      <c r="G762" s="21" t="n"/>
      <c r="H762" s="25">
        <f>IF(COUNTA(A762,B762,D762)=0,"",IF(NOT(ISNUMBER(A762)),"날짜를 확인하세요",IF(A762&gt;TODAY(),"오늘 이후 날짜예요",IF(ISNA(MATCH(B762,현장번호,0)),"현장 번호를 확인하세요",IF(OR(NOT(ISNUMBER(D762)),N(D762)&lt;=0),"금액을 확인하세요","")))))</f>
        <v/>
      </c>
    </row>
    <row r="763">
      <c r="A763" s="20" t="n"/>
      <c r="B763" s="26" t="n"/>
      <c r="C763" s="27">
        <f>IF(B763="","",IFERROR(INDEX(현장_고객,MATCH(B763,현장번호,0))&amp;" · "&amp;INDEX(현장_주소,MATCH(B763,현장번호,0)),"없는 번호"))</f>
        <v/>
      </c>
      <c r="D763" s="22" t="n"/>
      <c r="E763" s="21" t="n"/>
      <c r="F763" s="21" t="n"/>
      <c r="G763" s="21" t="n"/>
      <c r="H763" s="25">
        <f>IF(COUNTA(A763,B763,D763)=0,"",IF(NOT(ISNUMBER(A763)),"날짜를 확인하세요",IF(A763&gt;TODAY(),"오늘 이후 날짜예요",IF(ISNA(MATCH(B763,현장번호,0)),"현장 번호를 확인하세요",IF(OR(NOT(ISNUMBER(D763)),N(D763)&lt;=0),"금액을 확인하세요","")))))</f>
        <v/>
      </c>
    </row>
    <row r="764">
      <c r="A764" s="20" t="n"/>
      <c r="B764" s="26" t="n"/>
      <c r="C764" s="27">
        <f>IF(B764="","",IFERROR(INDEX(현장_고객,MATCH(B764,현장번호,0))&amp;" · "&amp;INDEX(현장_주소,MATCH(B764,현장번호,0)),"없는 번호"))</f>
        <v/>
      </c>
      <c r="D764" s="22" t="n"/>
      <c r="E764" s="21" t="n"/>
      <c r="F764" s="21" t="n"/>
      <c r="G764" s="21" t="n"/>
      <c r="H764" s="25">
        <f>IF(COUNTA(A764,B764,D764)=0,"",IF(NOT(ISNUMBER(A764)),"날짜를 확인하세요",IF(A764&gt;TODAY(),"오늘 이후 날짜예요",IF(ISNA(MATCH(B764,현장번호,0)),"현장 번호를 확인하세요",IF(OR(NOT(ISNUMBER(D764)),N(D764)&lt;=0),"금액을 확인하세요","")))))</f>
        <v/>
      </c>
    </row>
    <row r="765">
      <c r="A765" s="20" t="n"/>
      <c r="B765" s="26" t="n"/>
      <c r="C765" s="27">
        <f>IF(B765="","",IFERROR(INDEX(현장_고객,MATCH(B765,현장번호,0))&amp;" · "&amp;INDEX(현장_주소,MATCH(B765,현장번호,0)),"없는 번호"))</f>
        <v/>
      </c>
      <c r="D765" s="22" t="n"/>
      <c r="E765" s="21" t="n"/>
      <c r="F765" s="21" t="n"/>
      <c r="G765" s="21" t="n"/>
      <c r="H765" s="25">
        <f>IF(COUNTA(A765,B765,D765)=0,"",IF(NOT(ISNUMBER(A765)),"날짜를 확인하세요",IF(A765&gt;TODAY(),"오늘 이후 날짜예요",IF(ISNA(MATCH(B765,현장번호,0)),"현장 번호를 확인하세요",IF(OR(NOT(ISNUMBER(D765)),N(D765)&lt;=0),"금액을 확인하세요","")))))</f>
        <v/>
      </c>
    </row>
    <row r="766">
      <c r="A766" s="20" t="n"/>
      <c r="B766" s="26" t="n"/>
      <c r="C766" s="27">
        <f>IF(B766="","",IFERROR(INDEX(현장_고객,MATCH(B766,현장번호,0))&amp;" · "&amp;INDEX(현장_주소,MATCH(B766,현장번호,0)),"없는 번호"))</f>
        <v/>
      </c>
      <c r="D766" s="22" t="n"/>
      <c r="E766" s="21" t="n"/>
      <c r="F766" s="21" t="n"/>
      <c r="G766" s="21" t="n"/>
      <c r="H766" s="25">
        <f>IF(COUNTA(A766,B766,D766)=0,"",IF(NOT(ISNUMBER(A766)),"날짜를 확인하세요",IF(A766&gt;TODAY(),"오늘 이후 날짜예요",IF(ISNA(MATCH(B766,현장번호,0)),"현장 번호를 확인하세요",IF(OR(NOT(ISNUMBER(D766)),N(D766)&lt;=0),"금액을 확인하세요","")))))</f>
        <v/>
      </c>
    </row>
    <row r="767">
      <c r="A767" s="20" t="n"/>
      <c r="B767" s="26" t="n"/>
      <c r="C767" s="27">
        <f>IF(B767="","",IFERROR(INDEX(현장_고객,MATCH(B767,현장번호,0))&amp;" · "&amp;INDEX(현장_주소,MATCH(B767,현장번호,0)),"없는 번호"))</f>
        <v/>
      </c>
      <c r="D767" s="22" t="n"/>
      <c r="E767" s="21" t="n"/>
      <c r="F767" s="21" t="n"/>
      <c r="G767" s="21" t="n"/>
      <c r="H767" s="25">
        <f>IF(COUNTA(A767,B767,D767)=0,"",IF(NOT(ISNUMBER(A767)),"날짜를 확인하세요",IF(A767&gt;TODAY(),"오늘 이후 날짜예요",IF(ISNA(MATCH(B767,현장번호,0)),"현장 번호를 확인하세요",IF(OR(NOT(ISNUMBER(D767)),N(D767)&lt;=0),"금액을 확인하세요","")))))</f>
        <v/>
      </c>
    </row>
    <row r="768">
      <c r="A768" s="20" t="n"/>
      <c r="B768" s="26" t="n"/>
      <c r="C768" s="27">
        <f>IF(B768="","",IFERROR(INDEX(현장_고객,MATCH(B768,현장번호,0))&amp;" · "&amp;INDEX(현장_주소,MATCH(B768,현장번호,0)),"없는 번호"))</f>
        <v/>
      </c>
      <c r="D768" s="22" t="n"/>
      <c r="E768" s="21" t="n"/>
      <c r="F768" s="21" t="n"/>
      <c r="G768" s="21" t="n"/>
      <c r="H768" s="25">
        <f>IF(COUNTA(A768,B768,D768)=0,"",IF(NOT(ISNUMBER(A768)),"날짜를 확인하세요",IF(A768&gt;TODAY(),"오늘 이후 날짜예요",IF(ISNA(MATCH(B768,현장번호,0)),"현장 번호를 확인하세요",IF(OR(NOT(ISNUMBER(D768)),N(D768)&lt;=0),"금액을 확인하세요","")))))</f>
        <v/>
      </c>
    </row>
    <row r="769">
      <c r="A769" s="20" t="n"/>
      <c r="B769" s="26" t="n"/>
      <c r="C769" s="27">
        <f>IF(B769="","",IFERROR(INDEX(현장_고객,MATCH(B769,현장번호,0))&amp;" · "&amp;INDEX(현장_주소,MATCH(B769,현장번호,0)),"없는 번호"))</f>
        <v/>
      </c>
      <c r="D769" s="22" t="n"/>
      <c r="E769" s="21" t="n"/>
      <c r="F769" s="21" t="n"/>
      <c r="G769" s="21" t="n"/>
      <c r="H769" s="25">
        <f>IF(COUNTA(A769,B769,D769)=0,"",IF(NOT(ISNUMBER(A769)),"날짜를 확인하세요",IF(A769&gt;TODAY(),"오늘 이후 날짜예요",IF(ISNA(MATCH(B769,현장번호,0)),"현장 번호를 확인하세요",IF(OR(NOT(ISNUMBER(D769)),N(D769)&lt;=0),"금액을 확인하세요","")))))</f>
        <v/>
      </c>
    </row>
    <row r="770">
      <c r="A770" s="20" t="n"/>
      <c r="B770" s="26" t="n"/>
      <c r="C770" s="27">
        <f>IF(B770="","",IFERROR(INDEX(현장_고객,MATCH(B770,현장번호,0))&amp;" · "&amp;INDEX(현장_주소,MATCH(B770,현장번호,0)),"없는 번호"))</f>
        <v/>
      </c>
      <c r="D770" s="22" t="n"/>
      <c r="E770" s="21" t="n"/>
      <c r="F770" s="21" t="n"/>
      <c r="G770" s="21" t="n"/>
      <c r="H770" s="25">
        <f>IF(COUNTA(A770,B770,D770)=0,"",IF(NOT(ISNUMBER(A770)),"날짜를 확인하세요",IF(A770&gt;TODAY(),"오늘 이후 날짜예요",IF(ISNA(MATCH(B770,현장번호,0)),"현장 번호를 확인하세요",IF(OR(NOT(ISNUMBER(D770)),N(D770)&lt;=0),"금액을 확인하세요","")))))</f>
        <v/>
      </c>
    </row>
    <row r="771">
      <c r="A771" s="20" t="n"/>
      <c r="B771" s="26" t="n"/>
      <c r="C771" s="27">
        <f>IF(B771="","",IFERROR(INDEX(현장_고객,MATCH(B771,현장번호,0))&amp;" · "&amp;INDEX(현장_주소,MATCH(B771,현장번호,0)),"없는 번호"))</f>
        <v/>
      </c>
      <c r="D771" s="22" t="n"/>
      <c r="E771" s="21" t="n"/>
      <c r="F771" s="21" t="n"/>
      <c r="G771" s="21" t="n"/>
      <c r="H771" s="25">
        <f>IF(COUNTA(A771,B771,D771)=0,"",IF(NOT(ISNUMBER(A771)),"날짜를 확인하세요",IF(A771&gt;TODAY(),"오늘 이후 날짜예요",IF(ISNA(MATCH(B771,현장번호,0)),"현장 번호를 확인하세요",IF(OR(NOT(ISNUMBER(D771)),N(D771)&lt;=0),"금액을 확인하세요","")))))</f>
        <v/>
      </c>
    </row>
    <row r="772">
      <c r="A772" s="20" t="n"/>
      <c r="B772" s="26" t="n"/>
      <c r="C772" s="27">
        <f>IF(B772="","",IFERROR(INDEX(현장_고객,MATCH(B772,현장번호,0))&amp;" · "&amp;INDEX(현장_주소,MATCH(B772,현장번호,0)),"없는 번호"))</f>
        <v/>
      </c>
      <c r="D772" s="22" t="n"/>
      <c r="E772" s="21" t="n"/>
      <c r="F772" s="21" t="n"/>
      <c r="G772" s="21" t="n"/>
      <c r="H772" s="25">
        <f>IF(COUNTA(A772,B772,D772)=0,"",IF(NOT(ISNUMBER(A772)),"날짜를 확인하세요",IF(A772&gt;TODAY(),"오늘 이후 날짜예요",IF(ISNA(MATCH(B772,현장번호,0)),"현장 번호를 확인하세요",IF(OR(NOT(ISNUMBER(D772)),N(D772)&lt;=0),"금액을 확인하세요","")))))</f>
        <v/>
      </c>
    </row>
    <row r="773">
      <c r="A773" s="20" t="n"/>
      <c r="B773" s="26" t="n"/>
      <c r="C773" s="27">
        <f>IF(B773="","",IFERROR(INDEX(현장_고객,MATCH(B773,현장번호,0))&amp;" · "&amp;INDEX(현장_주소,MATCH(B773,현장번호,0)),"없는 번호"))</f>
        <v/>
      </c>
      <c r="D773" s="22" t="n"/>
      <c r="E773" s="21" t="n"/>
      <c r="F773" s="21" t="n"/>
      <c r="G773" s="21" t="n"/>
      <c r="H773" s="25">
        <f>IF(COUNTA(A773,B773,D773)=0,"",IF(NOT(ISNUMBER(A773)),"날짜를 확인하세요",IF(A773&gt;TODAY(),"오늘 이후 날짜예요",IF(ISNA(MATCH(B773,현장번호,0)),"현장 번호를 확인하세요",IF(OR(NOT(ISNUMBER(D773)),N(D773)&lt;=0),"금액을 확인하세요","")))))</f>
        <v/>
      </c>
    </row>
    <row r="774">
      <c r="A774" s="20" t="n"/>
      <c r="B774" s="26" t="n"/>
      <c r="C774" s="27">
        <f>IF(B774="","",IFERROR(INDEX(현장_고객,MATCH(B774,현장번호,0))&amp;" · "&amp;INDEX(현장_주소,MATCH(B774,현장번호,0)),"없는 번호"))</f>
        <v/>
      </c>
      <c r="D774" s="22" t="n"/>
      <c r="E774" s="21" t="n"/>
      <c r="F774" s="21" t="n"/>
      <c r="G774" s="21" t="n"/>
      <c r="H774" s="25">
        <f>IF(COUNTA(A774,B774,D774)=0,"",IF(NOT(ISNUMBER(A774)),"날짜를 확인하세요",IF(A774&gt;TODAY(),"오늘 이후 날짜예요",IF(ISNA(MATCH(B774,현장번호,0)),"현장 번호를 확인하세요",IF(OR(NOT(ISNUMBER(D774)),N(D774)&lt;=0),"금액을 확인하세요","")))))</f>
        <v/>
      </c>
    </row>
    <row r="775">
      <c r="A775" s="20" t="n"/>
      <c r="B775" s="26" t="n"/>
      <c r="C775" s="27">
        <f>IF(B775="","",IFERROR(INDEX(현장_고객,MATCH(B775,현장번호,0))&amp;" · "&amp;INDEX(현장_주소,MATCH(B775,현장번호,0)),"없는 번호"))</f>
        <v/>
      </c>
      <c r="D775" s="22" t="n"/>
      <c r="E775" s="21" t="n"/>
      <c r="F775" s="21" t="n"/>
      <c r="G775" s="21" t="n"/>
      <c r="H775" s="25">
        <f>IF(COUNTA(A775,B775,D775)=0,"",IF(NOT(ISNUMBER(A775)),"날짜를 확인하세요",IF(A775&gt;TODAY(),"오늘 이후 날짜예요",IF(ISNA(MATCH(B775,현장번호,0)),"현장 번호를 확인하세요",IF(OR(NOT(ISNUMBER(D775)),N(D775)&lt;=0),"금액을 확인하세요","")))))</f>
        <v/>
      </c>
    </row>
    <row r="776">
      <c r="A776" s="20" t="n"/>
      <c r="B776" s="26" t="n"/>
      <c r="C776" s="27">
        <f>IF(B776="","",IFERROR(INDEX(현장_고객,MATCH(B776,현장번호,0))&amp;" · "&amp;INDEX(현장_주소,MATCH(B776,현장번호,0)),"없는 번호"))</f>
        <v/>
      </c>
      <c r="D776" s="22" t="n"/>
      <c r="E776" s="21" t="n"/>
      <c r="F776" s="21" t="n"/>
      <c r="G776" s="21" t="n"/>
      <c r="H776" s="25">
        <f>IF(COUNTA(A776,B776,D776)=0,"",IF(NOT(ISNUMBER(A776)),"날짜를 확인하세요",IF(A776&gt;TODAY(),"오늘 이후 날짜예요",IF(ISNA(MATCH(B776,현장번호,0)),"현장 번호를 확인하세요",IF(OR(NOT(ISNUMBER(D776)),N(D776)&lt;=0),"금액을 확인하세요","")))))</f>
        <v/>
      </c>
    </row>
    <row r="777">
      <c r="A777" s="20" t="n"/>
      <c r="B777" s="26" t="n"/>
      <c r="C777" s="27">
        <f>IF(B777="","",IFERROR(INDEX(현장_고객,MATCH(B777,현장번호,0))&amp;" · "&amp;INDEX(현장_주소,MATCH(B777,현장번호,0)),"없는 번호"))</f>
        <v/>
      </c>
      <c r="D777" s="22" t="n"/>
      <c r="E777" s="21" t="n"/>
      <c r="F777" s="21" t="n"/>
      <c r="G777" s="21" t="n"/>
      <c r="H777" s="25">
        <f>IF(COUNTA(A777,B777,D777)=0,"",IF(NOT(ISNUMBER(A777)),"날짜를 확인하세요",IF(A777&gt;TODAY(),"오늘 이후 날짜예요",IF(ISNA(MATCH(B777,현장번호,0)),"현장 번호를 확인하세요",IF(OR(NOT(ISNUMBER(D777)),N(D777)&lt;=0),"금액을 확인하세요","")))))</f>
        <v/>
      </c>
    </row>
    <row r="778">
      <c r="A778" s="20" t="n"/>
      <c r="B778" s="26" t="n"/>
      <c r="C778" s="27">
        <f>IF(B778="","",IFERROR(INDEX(현장_고객,MATCH(B778,현장번호,0))&amp;" · "&amp;INDEX(현장_주소,MATCH(B778,현장번호,0)),"없는 번호"))</f>
        <v/>
      </c>
      <c r="D778" s="22" t="n"/>
      <c r="E778" s="21" t="n"/>
      <c r="F778" s="21" t="n"/>
      <c r="G778" s="21" t="n"/>
      <c r="H778" s="25">
        <f>IF(COUNTA(A778,B778,D778)=0,"",IF(NOT(ISNUMBER(A778)),"날짜를 확인하세요",IF(A778&gt;TODAY(),"오늘 이후 날짜예요",IF(ISNA(MATCH(B778,현장번호,0)),"현장 번호를 확인하세요",IF(OR(NOT(ISNUMBER(D778)),N(D778)&lt;=0),"금액을 확인하세요","")))))</f>
        <v/>
      </c>
    </row>
    <row r="779">
      <c r="A779" s="20" t="n"/>
      <c r="B779" s="26" t="n"/>
      <c r="C779" s="27">
        <f>IF(B779="","",IFERROR(INDEX(현장_고객,MATCH(B779,현장번호,0))&amp;" · "&amp;INDEX(현장_주소,MATCH(B779,현장번호,0)),"없는 번호"))</f>
        <v/>
      </c>
      <c r="D779" s="22" t="n"/>
      <c r="E779" s="21" t="n"/>
      <c r="F779" s="21" t="n"/>
      <c r="G779" s="21" t="n"/>
      <c r="H779" s="25">
        <f>IF(COUNTA(A779,B779,D779)=0,"",IF(NOT(ISNUMBER(A779)),"날짜를 확인하세요",IF(A779&gt;TODAY(),"오늘 이후 날짜예요",IF(ISNA(MATCH(B779,현장번호,0)),"현장 번호를 확인하세요",IF(OR(NOT(ISNUMBER(D779)),N(D779)&lt;=0),"금액을 확인하세요","")))))</f>
        <v/>
      </c>
    </row>
    <row r="780">
      <c r="A780" s="20" t="n"/>
      <c r="B780" s="26" t="n"/>
      <c r="C780" s="27">
        <f>IF(B780="","",IFERROR(INDEX(현장_고객,MATCH(B780,현장번호,0))&amp;" · "&amp;INDEX(현장_주소,MATCH(B780,현장번호,0)),"없는 번호"))</f>
        <v/>
      </c>
      <c r="D780" s="22" t="n"/>
      <c r="E780" s="21" t="n"/>
      <c r="F780" s="21" t="n"/>
      <c r="G780" s="21" t="n"/>
      <c r="H780" s="25">
        <f>IF(COUNTA(A780,B780,D780)=0,"",IF(NOT(ISNUMBER(A780)),"날짜를 확인하세요",IF(A780&gt;TODAY(),"오늘 이후 날짜예요",IF(ISNA(MATCH(B780,현장번호,0)),"현장 번호를 확인하세요",IF(OR(NOT(ISNUMBER(D780)),N(D780)&lt;=0),"금액을 확인하세요","")))))</f>
        <v/>
      </c>
    </row>
    <row r="781">
      <c r="A781" s="20" t="n"/>
      <c r="B781" s="26" t="n"/>
      <c r="C781" s="27">
        <f>IF(B781="","",IFERROR(INDEX(현장_고객,MATCH(B781,현장번호,0))&amp;" · "&amp;INDEX(현장_주소,MATCH(B781,현장번호,0)),"없는 번호"))</f>
        <v/>
      </c>
      <c r="D781" s="22" t="n"/>
      <c r="E781" s="21" t="n"/>
      <c r="F781" s="21" t="n"/>
      <c r="G781" s="21" t="n"/>
      <c r="H781" s="25">
        <f>IF(COUNTA(A781,B781,D781)=0,"",IF(NOT(ISNUMBER(A781)),"날짜를 확인하세요",IF(A781&gt;TODAY(),"오늘 이후 날짜예요",IF(ISNA(MATCH(B781,현장번호,0)),"현장 번호를 확인하세요",IF(OR(NOT(ISNUMBER(D781)),N(D781)&lt;=0),"금액을 확인하세요","")))))</f>
        <v/>
      </c>
    </row>
    <row r="782">
      <c r="A782" s="20" t="n"/>
      <c r="B782" s="26" t="n"/>
      <c r="C782" s="27">
        <f>IF(B782="","",IFERROR(INDEX(현장_고객,MATCH(B782,현장번호,0))&amp;" · "&amp;INDEX(현장_주소,MATCH(B782,현장번호,0)),"없는 번호"))</f>
        <v/>
      </c>
      <c r="D782" s="22" t="n"/>
      <c r="E782" s="21" t="n"/>
      <c r="F782" s="21" t="n"/>
      <c r="G782" s="21" t="n"/>
      <c r="H782" s="25">
        <f>IF(COUNTA(A782,B782,D782)=0,"",IF(NOT(ISNUMBER(A782)),"날짜를 확인하세요",IF(A782&gt;TODAY(),"오늘 이후 날짜예요",IF(ISNA(MATCH(B782,현장번호,0)),"현장 번호를 확인하세요",IF(OR(NOT(ISNUMBER(D782)),N(D782)&lt;=0),"금액을 확인하세요","")))))</f>
        <v/>
      </c>
    </row>
    <row r="783">
      <c r="A783" s="20" t="n"/>
      <c r="B783" s="26" t="n"/>
      <c r="C783" s="27">
        <f>IF(B783="","",IFERROR(INDEX(현장_고객,MATCH(B783,현장번호,0))&amp;" · "&amp;INDEX(현장_주소,MATCH(B783,현장번호,0)),"없는 번호"))</f>
        <v/>
      </c>
      <c r="D783" s="22" t="n"/>
      <c r="E783" s="21" t="n"/>
      <c r="F783" s="21" t="n"/>
      <c r="G783" s="21" t="n"/>
      <c r="H783" s="25">
        <f>IF(COUNTA(A783,B783,D783)=0,"",IF(NOT(ISNUMBER(A783)),"날짜를 확인하세요",IF(A783&gt;TODAY(),"오늘 이후 날짜예요",IF(ISNA(MATCH(B783,현장번호,0)),"현장 번호를 확인하세요",IF(OR(NOT(ISNUMBER(D783)),N(D783)&lt;=0),"금액을 확인하세요","")))))</f>
        <v/>
      </c>
    </row>
    <row r="784">
      <c r="A784" s="20" t="n"/>
      <c r="B784" s="26" t="n"/>
      <c r="C784" s="27">
        <f>IF(B784="","",IFERROR(INDEX(현장_고객,MATCH(B784,현장번호,0))&amp;" · "&amp;INDEX(현장_주소,MATCH(B784,현장번호,0)),"없는 번호"))</f>
        <v/>
      </c>
      <c r="D784" s="22" t="n"/>
      <c r="E784" s="21" t="n"/>
      <c r="F784" s="21" t="n"/>
      <c r="G784" s="21" t="n"/>
      <c r="H784" s="25">
        <f>IF(COUNTA(A784,B784,D784)=0,"",IF(NOT(ISNUMBER(A784)),"날짜를 확인하세요",IF(A784&gt;TODAY(),"오늘 이후 날짜예요",IF(ISNA(MATCH(B784,현장번호,0)),"현장 번호를 확인하세요",IF(OR(NOT(ISNUMBER(D784)),N(D784)&lt;=0),"금액을 확인하세요","")))))</f>
        <v/>
      </c>
    </row>
    <row r="785">
      <c r="A785" s="20" t="n"/>
      <c r="B785" s="26" t="n"/>
      <c r="C785" s="27">
        <f>IF(B785="","",IFERROR(INDEX(현장_고객,MATCH(B785,현장번호,0))&amp;" · "&amp;INDEX(현장_주소,MATCH(B785,현장번호,0)),"없는 번호"))</f>
        <v/>
      </c>
      <c r="D785" s="22" t="n"/>
      <c r="E785" s="21" t="n"/>
      <c r="F785" s="21" t="n"/>
      <c r="G785" s="21" t="n"/>
      <c r="H785" s="25">
        <f>IF(COUNTA(A785,B785,D785)=0,"",IF(NOT(ISNUMBER(A785)),"날짜를 확인하세요",IF(A785&gt;TODAY(),"오늘 이후 날짜예요",IF(ISNA(MATCH(B785,현장번호,0)),"현장 번호를 확인하세요",IF(OR(NOT(ISNUMBER(D785)),N(D785)&lt;=0),"금액을 확인하세요","")))))</f>
        <v/>
      </c>
    </row>
    <row r="786">
      <c r="A786" s="20" t="n"/>
      <c r="B786" s="26" t="n"/>
      <c r="C786" s="27">
        <f>IF(B786="","",IFERROR(INDEX(현장_고객,MATCH(B786,현장번호,0))&amp;" · "&amp;INDEX(현장_주소,MATCH(B786,현장번호,0)),"없는 번호"))</f>
        <v/>
      </c>
      <c r="D786" s="22" t="n"/>
      <c r="E786" s="21" t="n"/>
      <c r="F786" s="21" t="n"/>
      <c r="G786" s="21" t="n"/>
      <c r="H786" s="25">
        <f>IF(COUNTA(A786,B786,D786)=0,"",IF(NOT(ISNUMBER(A786)),"날짜를 확인하세요",IF(A786&gt;TODAY(),"오늘 이후 날짜예요",IF(ISNA(MATCH(B786,현장번호,0)),"현장 번호를 확인하세요",IF(OR(NOT(ISNUMBER(D786)),N(D786)&lt;=0),"금액을 확인하세요","")))))</f>
        <v/>
      </c>
    </row>
    <row r="787">
      <c r="A787" s="20" t="n"/>
      <c r="B787" s="26" t="n"/>
      <c r="C787" s="27">
        <f>IF(B787="","",IFERROR(INDEX(현장_고객,MATCH(B787,현장번호,0))&amp;" · "&amp;INDEX(현장_주소,MATCH(B787,현장번호,0)),"없는 번호"))</f>
        <v/>
      </c>
      <c r="D787" s="22" t="n"/>
      <c r="E787" s="21" t="n"/>
      <c r="F787" s="21" t="n"/>
      <c r="G787" s="21" t="n"/>
      <c r="H787" s="25">
        <f>IF(COUNTA(A787,B787,D787)=0,"",IF(NOT(ISNUMBER(A787)),"날짜를 확인하세요",IF(A787&gt;TODAY(),"오늘 이후 날짜예요",IF(ISNA(MATCH(B787,현장번호,0)),"현장 번호를 확인하세요",IF(OR(NOT(ISNUMBER(D787)),N(D787)&lt;=0),"금액을 확인하세요","")))))</f>
        <v/>
      </c>
    </row>
    <row r="788">
      <c r="A788" s="20" t="n"/>
      <c r="B788" s="26" t="n"/>
      <c r="C788" s="27">
        <f>IF(B788="","",IFERROR(INDEX(현장_고객,MATCH(B788,현장번호,0))&amp;" · "&amp;INDEX(현장_주소,MATCH(B788,현장번호,0)),"없는 번호"))</f>
        <v/>
      </c>
      <c r="D788" s="22" t="n"/>
      <c r="E788" s="21" t="n"/>
      <c r="F788" s="21" t="n"/>
      <c r="G788" s="21" t="n"/>
      <c r="H788" s="25">
        <f>IF(COUNTA(A788,B788,D788)=0,"",IF(NOT(ISNUMBER(A788)),"날짜를 확인하세요",IF(A788&gt;TODAY(),"오늘 이후 날짜예요",IF(ISNA(MATCH(B788,현장번호,0)),"현장 번호를 확인하세요",IF(OR(NOT(ISNUMBER(D788)),N(D788)&lt;=0),"금액을 확인하세요","")))))</f>
        <v/>
      </c>
    </row>
    <row r="789">
      <c r="A789" s="20" t="n"/>
      <c r="B789" s="26" t="n"/>
      <c r="C789" s="27">
        <f>IF(B789="","",IFERROR(INDEX(현장_고객,MATCH(B789,현장번호,0))&amp;" · "&amp;INDEX(현장_주소,MATCH(B789,현장번호,0)),"없는 번호"))</f>
        <v/>
      </c>
      <c r="D789" s="22" t="n"/>
      <c r="E789" s="21" t="n"/>
      <c r="F789" s="21" t="n"/>
      <c r="G789" s="21" t="n"/>
      <c r="H789" s="25">
        <f>IF(COUNTA(A789,B789,D789)=0,"",IF(NOT(ISNUMBER(A789)),"날짜를 확인하세요",IF(A789&gt;TODAY(),"오늘 이후 날짜예요",IF(ISNA(MATCH(B789,현장번호,0)),"현장 번호를 확인하세요",IF(OR(NOT(ISNUMBER(D789)),N(D789)&lt;=0),"금액을 확인하세요","")))))</f>
        <v/>
      </c>
    </row>
    <row r="790">
      <c r="A790" s="20" t="n"/>
      <c r="B790" s="26" t="n"/>
      <c r="C790" s="27">
        <f>IF(B790="","",IFERROR(INDEX(현장_고객,MATCH(B790,현장번호,0))&amp;" · "&amp;INDEX(현장_주소,MATCH(B790,현장번호,0)),"없는 번호"))</f>
        <v/>
      </c>
      <c r="D790" s="22" t="n"/>
      <c r="E790" s="21" t="n"/>
      <c r="F790" s="21" t="n"/>
      <c r="G790" s="21" t="n"/>
      <c r="H790" s="25">
        <f>IF(COUNTA(A790,B790,D790)=0,"",IF(NOT(ISNUMBER(A790)),"날짜를 확인하세요",IF(A790&gt;TODAY(),"오늘 이후 날짜예요",IF(ISNA(MATCH(B790,현장번호,0)),"현장 번호를 확인하세요",IF(OR(NOT(ISNUMBER(D790)),N(D790)&lt;=0),"금액을 확인하세요","")))))</f>
        <v/>
      </c>
    </row>
    <row r="791">
      <c r="A791" s="20" t="n"/>
      <c r="B791" s="26" t="n"/>
      <c r="C791" s="27">
        <f>IF(B791="","",IFERROR(INDEX(현장_고객,MATCH(B791,현장번호,0))&amp;" · "&amp;INDEX(현장_주소,MATCH(B791,현장번호,0)),"없는 번호"))</f>
        <v/>
      </c>
      <c r="D791" s="22" t="n"/>
      <c r="E791" s="21" t="n"/>
      <c r="F791" s="21" t="n"/>
      <c r="G791" s="21" t="n"/>
      <c r="H791" s="25">
        <f>IF(COUNTA(A791,B791,D791)=0,"",IF(NOT(ISNUMBER(A791)),"날짜를 확인하세요",IF(A791&gt;TODAY(),"오늘 이후 날짜예요",IF(ISNA(MATCH(B791,현장번호,0)),"현장 번호를 확인하세요",IF(OR(NOT(ISNUMBER(D791)),N(D791)&lt;=0),"금액을 확인하세요","")))))</f>
        <v/>
      </c>
    </row>
    <row r="792">
      <c r="A792" s="20" t="n"/>
      <c r="B792" s="26" t="n"/>
      <c r="C792" s="27">
        <f>IF(B792="","",IFERROR(INDEX(현장_고객,MATCH(B792,현장번호,0))&amp;" · "&amp;INDEX(현장_주소,MATCH(B792,현장번호,0)),"없는 번호"))</f>
        <v/>
      </c>
      <c r="D792" s="22" t="n"/>
      <c r="E792" s="21" t="n"/>
      <c r="F792" s="21" t="n"/>
      <c r="G792" s="21" t="n"/>
      <c r="H792" s="25">
        <f>IF(COUNTA(A792,B792,D792)=0,"",IF(NOT(ISNUMBER(A792)),"날짜를 확인하세요",IF(A792&gt;TODAY(),"오늘 이후 날짜예요",IF(ISNA(MATCH(B792,현장번호,0)),"현장 번호를 확인하세요",IF(OR(NOT(ISNUMBER(D792)),N(D792)&lt;=0),"금액을 확인하세요","")))))</f>
        <v/>
      </c>
    </row>
    <row r="793">
      <c r="A793" s="20" t="n"/>
      <c r="B793" s="26" t="n"/>
      <c r="C793" s="27">
        <f>IF(B793="","",IFERROR(INDEX(현장_고객,MATCH(B793,현장번호,0))&amp;" · "&amp;INDEX(현장_주소,MATCH(B793,현장번호,0)),"없는 번호"))</f>
        <v/>
      </c>
      <c r="D793" s="22" t="n"/>
      <c r="E793" s="21" t="n"/>
      <c r="F793" s="21" t="n"/>
      <c r="G793" s="21" t="n"/>
      <c r="H793" s="25">
        <f>IF(COUNTA(A793,B793,D793)=0,"",IF(NOT(ISNUMBER(A793)),"날짜를 확인하세요",IF(A793&gt;TODAY(),"오늘 이후 날짜예요",IF(ISNA(MATCH(B793,현장번호,0)),"현장 번호를 확인하세요",IF(OR(NOT(ISNUMBER(D793)),N(D793)&lt;=0),"금액을 확인하세요","")))))</f>
        <v/>
      </c>
    </row>
    <row r="794">
      <c r="A794" s="20" t="n"/>
      <c r="B794" s="26" t="n"/>
      <c r="C794" s="27">
        <f>IF(B794="","",IFERROR(INDEX(현장_고객,MATCH(B794,현장번호,0))&amp;" · "&amp;INDEX(현장_주소,MATCH(B794,현장번호,0)),"없는 번호"))</f>
        <v/>
      </c>
      <c r="D794" s="22" t="n"/>
      <c r="E794" s="21" t="n"/>
      <c r="F794" s="21" t="n"/>
      <c r="G794" s="21" t="n"/>
      <c r="H794" s="25">
        <f>IF(COUNTA(A794,B794,D794)=0,"",IF(NOT(ISNUMBER(A794)),"날짜를 확인하세요",IF(A794&gt;TODAY(),"오늘 이후 날짜예요",IF(ISNA(MATCH(B794,현장번호,0)),"현장 번호를 확인하세요",IF(OR(NOT(ISNUMBER(D794)),N(D794)&lt;=0),"금액을 확인하세요","")))))</f>
        <v/>
      </c>
    </row>
    <row r="795">
      <c r="A795" s="20" t="n"/>
      <c r="B795" s="26" t="n"/>
      <c r="C795" s="27">
        <f>IF(B795="","",IFERROR(INDEX(현장_고객,MATCH(B795,현장번호,0))&amp;" · "&amp;INDEX(현장_주소,MATCH(B795,현장번호,0)),"없는 번호"))</f>
        <v/>
      </c>
      <c r="D795" s="22" t="n"/>
      <c r="E795" s="21" t="n"/>
      <c r="F795" s="21" t="n"/>
      <c r="G795" s="21" t="n"/>
      <c r="H795" s="25">
        <f>IF(COUNTA(A795,B795,D795)=0,"",IF(NOT(ISNUMBER(A795)),"날짜를 확인하세요",IF(A795&gt;TODAY(),"오늘 이후 날짜예요",IF(ISNA(MATCH(B795,현장번호,0)),"현장 번호를 확인하세요",IF(OR(NOT(ISNUMBER(D795)),N(D795)&lt;=0),"금액을 확인하세요","")))))</f>
        <v/>
      </c>
    </row>
    <row r="796">
      <c r="A796" s="20" t="n"/>
      <c r="B796" s="26" t="n"/>
      <c r="C796" s="27">
        <f>IF(B796="","",IFERROR(INDEX(현장_고객,MATCH(B796,현장번호,0))&amp;" · "&amp;INDEX(현장_주소,MATCH(B796,현장번호,0)),"없는 번호"))</f>
        <v/>
      </c>
      <c r="D796" s="22" t="n"/>
      <c r="E796" s="21" t="n"/>
      <c r="F796" s="21" t="n"/>
      <c r="G796" s="21" t="n"/>
      <c r="H796" s="25">
        <f>IF(COUNTA(A796,B796,D796)=0,"",IF(NOT(ISNUMBER(A796)),"날짜를 확인하세요",IF(A796&gt;TODAY(),"오늘 이후 날짜예요",IF(ISNA(MATCH(B796,현장번호,0)),"현장 번호를 확인하세요",IF(OR(NOT(ISNUMBER(D796)),N(D796)&lt;=0),"금액을 확인하세요","")))))</f>
        <v/>
      </c>
    </row>
    <row r="797">
      <c r="A797" s="20" t="n"/>
      <c r="B797" s="26" t="n"/>
      <c r="C797" s="27">
        <f>IF(B797="","",IFERROR(INDEX(현장_고객,MATCH(B797,현장번호,0))&amp;" · "&amp;INDEX(현장_주소,MATCH(B797,현장번호,0)),"없는 번호"))</f>
        <v/>
      </c>
      <c r="D797" s="22" t="n"/>
      <c r="E797" s="21" t="n"/>
      <c r="F797" s="21" t="n"/>
      <c r="G797" s="21" t="n"/>
      <c r="H797" s="25">
        <f>IF(COUNTA(A797,B797,D797)=0,"",IF(NOT(ISNUMBER(A797)),"날짜를 확인하세요",IF(A797&gt;TODAY(),"오늘 이후 날짜예요",IF(ISNA(MATCH(B797,현장번호,0)),"현장 번호를 확인하세요",IF(OR(NOT(ISNUMBER(D797)),N(D797)&lt;=0),"금액을 확인하세요","")))))</f>
        <v/>
      </c>
    </row>
    <row r="798">
      <c r="A798" s="20" t="n"/>
      <c r="B798" s="26" t="n"/>
      <c r="C798" s="27">
        <f>IF(B798="","",IFERROR(INDEX(현장_고객,MATCH(B798,현장번호,0))&amp;" · "&amp;INDEX(현장_주소,MATCH(B798,현장번호,0)),"없는 번호"))</f>
        <v/>
      </c>
      <c r="D798" s="22" t="n"/>
      <c r="E798" s="21" t="n"/>
      <c r="F798" s="21" t="n"/>
      <c r="G798" s="21" t="n"/>
      <c r="H798" s="25">
        <f>IF(COUNTA(A798,B798,D798)=0,"",IF(NOT(ISNUMBER(A798)),"날짜를 확인하세요",IF(A798&gt;TODAY(),"오늘 이후 날짜예요",IF(ISNA(MATCH(B798,현장번호,0)),"현장 번호를 확인하세요",IF(OR(NOT(ISNUMBER(D798)),N(D798)&lt;=0),"금액을 확인하세요","")))))</f>
        <v/>
      </c>
    </row>
    <row r="799">
      <c r="A799" s="20" t="n"/>
      <c r="B799" s="26" t="n"/>
      <c r="C799" s="27">
        <f>IF(B799="","",IFERROR(INDEX(현장_고객,MATCH(B799,현장번호,0))&amp;" · "&amp;INDEX(현장_주소,MATCH(B799,현장번호,0)),"없는 번호"))</f>
        <v/>
      </c>
      <c r="D799" s="22" t="n"/>
      <c r="E799" s="21" t="n"/>
      <c r="F799" s="21" t="n"/>
      <c r="G799" s="21" t="n"/>
      <c r="H799" s="25">
        <f>IF(COUNTA(A799,B799,D799)=0,"",IF(NOT(ISNUMBER(A799)),"날짜를 확인하세요",IF(A799&gt;TODAY(),"오늘 이후 날짜예요",IF(ISNA(MATCH(B799,현장번호,0)),"현장 번호를 확인하세요",IF(OR(NOT(ISNUMBER(D799)),N(D799)&lt;=0),"금액을 확인하세요","")))))</f>
        <v/>
      </c>
    </row>
    <row r="800">
      <c r="A800" s="20" t="n"/>
      <c r="B800" s="26" t="n"/>
      <c r="C800" s="27">
        <f>IF(B800="","",IFERROR(INDEX(현장_고객,MATCH(B800,현장번호,0))&amp;" · "&amp;INDEX(현장_주소,MATCH(B800,현장번호,0)),"없는 번호"))</f>
        <v/>
      </c>
      <c r="D800" s="22" t="n"/>
      <c r="E800" s="21" t="n"/>
      <c r="F800" s="21" t="n"/>
      <c r="G800" s="21" t="n"/>
      <c r="H800" s="25">
        <f>IF(COUNTA(A800,B800,D800)=0,"",IF(NOT(ISNUMBER(A800)),"날짜를 확인하세요",IF(A800&gt;TODAY(),"오늘 이후 날짜예요",IF(ISNA(MATCH(B800,현장번호,0)),"현장 번호를 확인하세요",IF(OR(NOT(ISNUMBER(D800)),N(D800)&lt;=0),"금액을 확인하세요","")))))</f>
        <v/>
      </c>
    </row>
    <row r="801">
      <c r="A801" s="20" t="n"/>
      <c r="B801" s="26" t="n"/>
      <c r="C801" s="27">
        <f>IF(B801="","",IFERROR(INDEX(현장_고객,MATCH(B801,현장번호,0))&amp;" · "&amp;INDEX(현장_주소,MATCH(B801,현장번호,0)),"없는 번호"))</f>
        <v/>
      </c>
      <c r="D801" s="22" t="n"/>
      <c r="E801" s="21" t="n"/>
      <c r="F801" s="21" t="n"/>
      <c r="G801" s="21" t="n"/>
      <c r="H801" s="25">
        <f>IF(COUNTA(A801,B801,D801)=0,"",IF(NOT(ISNUMBER(A801)),"날짜를 확인하세요",IF(A801&gt;TODAY(),"오늘 이후 날짜예요",IF(ISNA(MATCH(B801,현장번호,0)),"현장 번호를 확인하세요",IF(OR(NOT(ISNUMBER(D801)),N(D801)&lt;=0),"금액을 확인하세요","")))))</f>
        <v/>
      </c>
    </row>
    <row r="802">
      <c r="A802" s="20" t="n"/>
      <c r="B802" s="26" t="n"/>
      <c r="C802" s="27">
        <f>IF(B802="","",IFERROR(INDEX(현장_고객,MATCH(B802,현장번호,0))&amp;" · "&amp;INDEX(현장_주소,MATCH(B802,현장번호,0)),"없는 번호"))</f>
        <v/>
      </c>
      <c r="D802" s="22" t="n"/>
      <c r="E802" s="21" t="n"/>
      <c r="F802" s="21" t="n"/>
      <c r="G802" s="21" t="n"/>
      <c r="H802" s="25">
        <f>IF(COUNTA(A802,B802,D802)=0,"",IF(NOT(ISNUMBER(A802)),"날짜를 확인하세요",IF(A802&gt;TODAY(),"오늘 이후 날짜예요",IF(ISNA(MATCH(B802,현장번호,0)),"현장 번호를 확인하세요",IF(OR(NOT(ISNUMBER(D802)),N(D802)&lt;=0),"금액을 확인하세요","")))))</f>
        <v/>
      </c>
    </row>
    <row r="803">
      <c r="A803" s="20" t="n"/>
      <c r="B803" s="26" t="n"/>
      <c r="C803" s="27">
        <f>IF(B803="","",IFERROR(INDEX(현장_고객,MATCH(B803,현장번호,0))&amp;" · "&amp;INDEX(현장_주소,MATCH(B803,현장번호,0)),"없는 번호"))</f>
        <v/>
      </c>
      <c r="D803" s="22" t="n"/>
      <c r="E803" s="21" t="n"/>
      <c r="F803" s="21" t="n"/>
      <c r="G803" s="21" t="n"/>
      <c r="H803" s="25">
        <f>IF(COUNTA(A803,B803,D803)=0,"",IF(NOT(ISNUMBER(A803)),"날짜를 확인하세요",IF(A803&gt;TODAY(),"오늘 이후 날짜예요",IF(ISNA(MATCH(B803,현장번호,0)),"현장 번호를 확인하세요",IF(OR(NOT(ISNUMBER(D803)),N(D803)&lt;=0),"금액을 확인하세요","")))))</f>
        <v/>
      </c>
    </row>
    <row r="804">
      <c r="A804" s="20" t="n"/>
      <c r="B804" s="26" t="n"/>
      <c r="C804" s="27">
        <f>IF(B804="","",IFERROR(INDEX(현장_고객,MATCH(B804,현장번호,0))&amp;" · "&amp;INDEX(현장_주소,MATCH(B804,현장번호,0)),"없는 번호"))</f>
        <v/>
      </c>
      <c r="D804" s="22" t="n"/>
      <c r="E804" s="21" t="n"/>
      <c r="F804" s="21" t="n"/>
      <c r="G804" s="21" t="n"/>
      <c r="H804" s="25">
        <f>IF(COUNTA(A804,B804,D804)=0,"",IF(NOT(ISNUMBER(A804)),"날짜를 확인하세요",IF(A804&gt;TODAY(),"오늘 이후 날짜예요",IF(ISNA(MATCH(B804,현장번호,0)),"현장 번호를 확인하세요",IF(OR(NOT(ISNUMBER(D804)),N(D804)&lt;=0),"금액을 확인하세요","")))))</f>
        <v/>
      </c>
    </row>
    <row r="805">
      <c r="A805" s="20" t="n"/>
      <c r="B805" s="26" t="n"/>
      <c r="C805" s="27">
        <f>IF(B805="","",IFERROR(INDEX(현장_고객,MATCH(B805,현장번호,0))&amp;" · "&amp;INDEX(현장_주소,MATCH(B805,현장번호,0)),"없는 번호"))</f>
        <v/>
      </c>
      <c r="D805" s="22" t="n"/>
      <c r="E805" s="21" t="n"/>
      <c r="F805" s="21" t="n"/>
      <c r="G805" s="21" t="n"/>
      <c r="H805" s="25">
        <f>IF(COUNTA(A805,B805,D805)=0,"",IF(NOT(ISNUMBER(A805)),"날짜를 확인하세요",IF(A805&gt;TODAY(),"오늘 이후 날짜예요",IF(ISNA(MATCH(B805,현장번호,0)),"현장 번호를 확인하세요",IF(OR(NOT(ISNUMBER(D805)),N(D805)&lt;=0),"금액을 확인하세요","")))))</f>
        <v/>
      </c>
    </row>
    <row r="806">
      <c r="A806" s="20" t="n"/>
      <c r="B806" s="26" t="n"/>
      <c r="C806" s="27">
        <f>IF(B806="","",IFERROR(INDEX(현장_고객,MATCH(B806,현장번호,0))&amp;" · "&amp;INDEX(현장_주소,MATCH(B806,현장번호,0)),"없는 번호"))</f>
        <v/>
      </c>
      <c r="D806" s="22" t="n"/>
      <c r="E806" s="21" t="n"/>
      <c r="F806" s="21" t="n"/>
      <c r="G806" s="21" t="n"/>
      <c r="H806" s="25">
        <f>IF(COUNTA(A806,B806,D806)=0,"",IF(NOT(ISNUMBER(A806)),"날짜를 확인하세요",IF(A806&gt;TODAY(),"오늘 이후 날짜예요",IF(ISNA(MATCH(B806,현장번호,0)),"현장 번호를 확인하세요",IF(OR(NOT(ISNUMBER(D806)),N(D806)&lt;=0),"금액을 확인하세요","")))))</f>
        <v/>
      </c>
    </row>
    <row r="807">
      <c r="A807" s="20" t="n"/>
      <c r="B807" s="26" t="n"/>
      <c r="C807" s="27">
        <f>IF(B807="","",IFERROR(INDEX(현장_고객,MATCH(B807,현장번호,0))&amp;" · "&amp;INDEX(현장_주소,MATCH(B807,현장번호,0)),"없는 번호"))</f>
        <v/>
      </c>
      <c r="D807" s="22" t="n"/>
      <c r="E807" s="21" t="n"/>
      <c r="F807" s="21" t="n"/>
      <c r="G807" s="21" t="n"/>
      <c r="H807" s="25">
        <f>IF(COUNTA(A807,B807,D807)=0,"",IF(NOT(ISNUMBER(A807)),"날짜를 확인하세요",IF(A807&gt;TODAY(),"오늘 이후 날짜예요",IF(ISNA(MATCH(B807,현장번호,0)),"현장 번호를 확인하세요",IF(OR(NOT(ISNUMBER(D807)),N(D807)&lt;=0),"금액을 확인하세요","")))))</f>
        <v/>
      </c>
    </row>
    <row r="808">
      <c r="A808" s="20" t="n"/>
      <c r="B808" s="26" t="n"/>
      <c r="C808" s="27">
        <f>IF(B808="","",IFERROR(INDEX(현장_고객,MATCH(B808,현장번호,0))&amp;" · "&amp;INDEX(현장_주소,MATCH(B808,현장번호,0)),"없는 번호"))</f>
        <v/>
      </c>
      <c r="D808" s="22" t="n"/>
      <c r="E808" s="21" t="n"/>
      <c r="F808" s="21" t="n"/>
      <c r="G808" s="21" t="n"/>
      <c r="H808" s="25">
        <f>IF(COUNTA(A808,B808,D808)=0,"",IF(NOT(ISNUMBER(A808)),"날짜를 확인하세요",IF(A808&gt;TODAY(),"오늘 이후 날짜예요",IF(ISNA(MATCH(B808,현장번호,0)),"현장 번호를 확인하세요",IF(OR(NOT(ISNUMBER(D808)),N(D808)&lt;=0),"금액을 확인하세요","")))))</f>
        <v/>
      </c>
    </row>
    <row r="809">
      <c r="A809" s="20" t="n"/>
      <c r="B809" s="26" t="n"/>
      <c r="C809" s="27">
        <f>IF(B809="","",IFERROR(INDEX(현장_고객,MATCH(B809,현장번호,0))&amp;" · "&amp;INDEX(현장_주소,MATCH(B809,현장번호,0)),"없는 번호"))</f>
        <v/>
      </c>
      <c r="D809" s="22" t="n"/>
      <c r="E809" s="21" t="n"/>
      <c r="F809" s="21" t="n"/>
      <c r="G809" s="21" t="n"/>
      <c r="H809" s="25">
        <f>IF(COUNTA(A809,B809,D809)=0,"",IF(NOT(ISNUMBER(A809)),"날짜를 확인하세요",IF(A809&gt;TODAY(),"오늘 이후 날짜예요",IF(ISNA(MATCH(B809,현장번호,0)),"현장 번호를 확인하세요",IF(OR(NOT(ISNUMBER(D809)),N(D809)&lt;=0),"금액을 확인하세요","")))))</f>
        <v/>
      </c>
    </row>
    <row r="810">
      <c r="A810" s="20" t="n"/>
      <c r="B810" s="26" t="n"/>
      <c r="C810" s="27">
        <f>IF(B810="","",IFERROR(INDEX(현장_고객,MATCH(B810,현장번호,0))&amp;" · "&amp;INDEX(현장_주소,MATCH(B810,현장번호,0)),"없는 번호"))</f>
        <v/>
      </c>
      <c r="D810" s="22" t="n"/>
      <c r="E810" s="21" t="n"/>
      <c r="F810" s="21" t="n"/>
      <c r="G810" s="21" t="n"/>
      <c r="H810" s="25">
        <f>IF(COUNTA(A810,B810,D810)=0,"",IF(NOT(ISNUMBER(A810)),"날짜를 확인하세요",IF(A810&gt;TODAY(),"오늘 이후 날짜예요",IF(ISNA(MATCH(B810,현장번호,0)),"현장 번호를 확인하세요",IF(OR(NOT(ISNUMBER(D810)),N(D810)&lt;=0),"금액을 확인하세요","")))))</f>
        <v/>
      </c>
    </row>
    <row r="811">
      <c r="A811" s="20" t="n"/>
      <c r="B811" s="26" t="n"/>
      <c r="C811" s="27">
        <f>IF(B811="","",IFERROR(INDEX(현장_고객,MATCH(B811,현장번호,0))&amp;" · "&amp;INDEX(현장_주소,MATCH(B811,현장번호,0)),"없는 번호"))</f>
        <v/>
      </c>
      <c r="D811" s="22" t="n"/>
      <c r="E811" s="21" t="n"/>
      <c r="F811" s="21" t="n"/>
      <c r="G811" s="21" t="n"/>
      <c r="H811" s="25">
        <f>IF(COUNTA(A811,B811,D811)=0,"",IF(NOT(ISNUMBER(A811)),"날짜를 확인하세요",IF(A811&gt;TODAY(),"오늘 이후 날짜예요",IF(ISNA(MATCH(B811,현장번호,0)),"현장 번호를 확인하세요",IF(OR(NOT(ISNUMBER(D811)),N(D811)&lt;=0),"금액을 확인하세요","")))))</f>
        <v/>
      </c>
    </row>
    <row r="812">
      <c r="A812" s="20" t="n"/>
      <c r="B812" s="26" t="n"/>
      <c r="C812" s="27">
        <f>IF(B812="","",IFERROR(INDEX(현장_고객,MATCH(B812,현장번호,0))&amp;" · "&amp;INDEX(현장_주소,MATCH(B812,현장번호,0)),"없는 번호"))</f>
        <v/>
      </c>
      <c r="D812" s="22" t="n"/>
      <c r="E812" s="21" t="n"/>
      <c r="F812" s="21" t="n"/>
      <c r="G812" s="21" t="n"/>
      <c r="H812" s="25">
        <f>IF(COUNTA(A812,B812,D812)=0,"",IF(NOT(ISNUMBER(A812)),"날짜를 확인하세요",IF(A812&gt;TODAY(),"오늘 이후 날짜예요",IF(ISNA(MATCH(B812,현장번호,0)),"현장 번호를 확인하세요",IF(OR(NOT(ISNUMBER(D812)),N(D812)&lt;=0),"금액을 확인하세요","")))))</f>
        <v/>
      </c>
    </row>
    <row r="813">
      <c r="A813" s="20" t="n"/>
      <c r="B813" s="26" t="n"/>
      <c r="C813" s="27">
        <f>IF(B813="","",IFERROR(INDEX(현장_고객,MATCH(B813,현장번호,0))&amp;" · "&amp;INDEX(현장_주소,MATCH(B813,현장번호,0)),"없는 번호"))</f>
        <v/>
      </c>
      <c r="D813" s="22" t="n"/>
      <c r="E813" s="21" t="n"/>
      <c r="F813" s="21" t="n"/>
      <c r="G813" s="21" t="n"/>
      <c r="H813" s="25">
        <f>IF(COUNTA(A813,B813,D813)=0,"",IF(NOT(ISNUMBER(A813)),"날짜를 확인하세요",IF(A813&gt;TODAY(),"오늘 이후 날짜예요",IF(ISNA(MATCH(B813,현장번호,0)),"현장 번호를 확인하세요",IF(OR(NOT(ISNUMBER(D813)),N(D813)&lt;=0),"금액을 확인하세요","")))))</f>
        <v/>
      </c>
    </row>
    <row r="814">
      <c r="A814" s="20" t="n"/>
      <c r="B814" s="26" t="n"/>
      <c r="C814" s="27">
        <f>IF(B814="","",IFERROR(INDEX(현장_고객,MATCH(B814,현장번호,0))&amp;" · "&amp;INDEX(현장_주소,MATCH(B814,현장번호,0)),"없는 번호"))</f>
        <v/>
      </c>
      <c r="D814" s="22" t="n"/>
      <c r="E814" s="21" t="n"/>
      <c r="F814" s="21" t="n"/>
      <c r="G814" s="21" t="n"/>
      <c r="H814" s="25">
        <f>IF(COUNTA(A814,B814,D814)=0,"",IF(NOT(ISNUMBER(A814)),"날짜를 확인하세요",IF(A814&gt;TODAY(),"오늘 이후 날짜예요",IF(ISNA(MATCH(B814,현장번호,0)),"현장 번호를 확인하세요",IF(OR(NOT(ISNUMBER(D814)),N(D814)&lt;=0),"금액을 확인하세요","")))))</f>
        <v/>
      </c>
    </row>
    <row r="815">
      <c r="A815" s="20" t="n"/>
      <c r="B815" s="26" t="n"/>
      <c r="C815" s="27">
        <f>IF(B815="","",IFERROR(INDEX(현장_고객,MATCH(B815,현장번호,0))&amp;" · "&amp;INDEX(현장_주소,MATCH(B815,현장번호,0)),"없는 번호"))</f>
        <v/>
      </c>
      <c r="D815" s="22" t="n"/>
      <c r="E815" s="21" t="n"/>
      <c r="F815" s="21" t="n"/>
      <c r="G815" s="21" t="n"/>
      <c r="H815" s="25">
        <f>IF(COUNTA(A815,B815,D815)=0,"",IF(NOT(ISNUMBER(A815)),"날짜를 확인하세요",IF(A815&gt;TODAY(),"오늘 이후 날짜예요",IF(ISNA(MATCH(B815,현장번호,0)),"현장 번호를 확인하세요",IF(OR(NOT(ISNUMBER(D815)),N(D815)&lt;=0),"금액을 확인하세요","")))))</f>
        <v/>
      </c>
    </row>
    <row r="816">
      <c r="A816" s="20" t="n"/>
      <c r="B816" s="26" t="n"/>
      <c r="C816" s="27">
        <f>IF(B816="","",IFERROR(INDEX(현장_고객,MATCH(B816,현장번호,0))&amp;" · "&amp;INDEX(현장_주소,MATCH(B816,현장번호,0)),"없는 번호"))</f>
        <v/>
      </c>
      <c r="D816" s="22" t="n"/>
      <c r="E816" s="21" t="n"/>
      <c r="F816" s="21" t="n"/>
      <c r="G816" s="21" t="n"/>
      <c r="H816" s="25">
        <f>IF(COUNTA(A816,B816,D816)=0,"",IF(NOT(ISNUMBER(A816)),"날짜를 확인하세요",IF(A816&gt;TODAY(),"오늘 이후 날짜예요",IF(ISNA(MATCH(B816,현장번호,0)),"현장 번호를 확인하세요",IF(OR(NOT(ISNUMBER(D816)),N(D816)&lt;=0),"금액을 확인하세요","")))))</f>
        <v/>
      </c>
    </row>
    <row r="817">
      <c r="A817" s="20" t="n"/>
      <c r="B817" s="26" t="n"/>
      <c r="C817" s="27">
        <f>IF(B817="","",IFERROR(INDEX(현장_고객,MATCH(B817,현장번호,0))&amp;" · "&amp;INDEX(현장_주소,MATCH(B817,현장번호,0)),"없는 번호"))</f>
        <v/>
      </c>
      <c r="D817" s="22" t="n"/>
      <c r="E817" s="21" t="n"/>
      <c r="F817" s="21" t="n"/>
      <c r="G817" s="21" t="n"/>
      <c r="H817" s="25">
        <f>IF(COUNTA(A817,B817,D817)=0,"",IF(NOT(ISNUMBER(A817)),"날짜를 확인하세요",IF(A817&gt;TODAY(),"오늘 이후 날짜예요",IF(ISNA(MATCH(B817,현장번호,0)),"현장 번호를 확인하세요",IF(OR(NOT(ISNUMBER(D817)),N(D817)&lt;=0),"금액을 확인하세요","")))))</f>
        <v/>
      </c>
    </row>
    <row r="818">
      <c r="A818" s="20" t="n"/>
      <c r="B818" s="26" t="n"/>
      <c r="C818" s="27">
        <f>IF(B818="","",IFERROR(INDEX(현장_고객,MATCH(B818,현장번호,0))&amp;" · "&amp;INDEX(현장_주소,MATCH(B818,현장번호,0)),"없는 번호"))</f>
        <v/>
      </c>
      <c r="D818" s="22" t="n"/>
      <c r="E818" s="21" t="n"/>
      <c r="F818" s="21" t="n"/>
      <c r="G818" s="21" t="n"/>
      <c r="H818" s="25">
        <f>IF(COUNTA(A818,B818,D818)=0,"",IF(NOT(ISNUMBER(A818)),"날짜를 확인하세요",IF(A818&gt;TODAY(),"오늘 이후 날짜예요",IF(ISNA(MATCH(B818,현장번호,0)),"현장 번호를 확인하세요",IF(OR(NOT(ISNUMBER(D818)),N(D818)&lt;=0),"금액을 확인하세요","")))))</f>
        <v/>
      </c>
    </row>
    <row r="819">
      <c r="A819" s="20" t="n"/>
      <c r="B819" s="26" t="n"/>
      <c r="C819" s="27">
        <f>IF(B819="","",IFERROR(INDEX(현장_고객,MATCH(B819,현장번호,0))&amp;" · "&amp;INDEX(현장_주소,MATCH(B819,현장번호,0)),"없는 번호"))</f>
        <v/>
      </c>
      <c r="D819" s="22" t="n"/>
      <c r="E819" s="21" t="n"/>
      <c r="F819" s="21" t="n"/>
      <c r="G819" s="21" t="n"/>
      <c r="H819" s="25">
        <f>IF(COUNTA(A819,B819,D819)=0,"",IF(NOT(ISNUMBER(A819)),"날짜를 확인하세요",IF(A819&gt;TODAY(),"오늘 이후 날짜예요",IF(ISNA(MATCH(B819,현장번호,0)),"현장 번호를 확인하세요",IF(OR(NOT(ISNUMBER(D819)),N(D819)&lt;=0),"금액을 확인하세요","")))))</f>
        <v/>
      </c>
    </row>
    <row r="820">
      <c r="A820" s="20" t="n"/>
      <c r="B820" s="26" t="n"/>
      <c r="C820" s="27">
        <f>IF(B820="","",IFERROR(INDEX(현장_고객,MATCH(B820,현장번호,0))&amp;" · "&amp;INDEX(현장_주소,MATCH(B820,현장번호,0)),"없는 번호"))</f>
        <v/>
      </c>
      <c r="D820" s="22" t="n"/>
      <c r="E820" s="21" t="n"/>
      <c r="F820" s="21" t="n"/>
      <c r="G820" s="21" t="n"/>
      <c r="H820" s="25">
        <f>IF(COUNTA(A820,B820,D820)=0,"",IF(NOT(ISNUMBER(A820)),"날짜를 확인하세요",IF(A820&gt;TODAY(),"오늘 이후 날짜예요",IF(ISNA(MATCH(B820,현장번호,0)),"현장 번호를 확인하세요",IF(OR(NOT(ISNUMBER(D820)),N(D820)&lt;=0),"금액을 확인하세요","")))))</f>
        <v/>
      </c>
    </row>
    <row r="821">
      <c r="A821" s="20" t="n"/>
      <c r="B821" s="26" t="n"/>
      <c r="C821" s="27">
        <f>IF(B821="","",IFERROR(INDEX(현장_고객,MATCH(B821,현장번호,0))&amp;" · "&amp;INDEX(현장_주소,MATCH(B821,현장번호,0)),"없는 번호"))</f>
        <v/>
      </c>
      <c r="D821" s="22" t="n"/>
      <c r="E821" s="21" t="n"/>
      <c r="F821" s="21" t="n"/>
      <c r="G821" s="21" t="n"/>
      <c r="H821" s="25">
        <f>IF(COUNTA(A821,B821,D821)=0,"",IF(NOT(ISNUMBER(A821)),"날짜를 확인하세요",IF(A821&gt;TODAY(),"오늘 이후 날짜예요",IF(ISNA(MATCH(B821,현장번호,0)),"현장 번호를 확인하세요",IF(OR(NOT(ISNUMBER(D821)),N(D821)&lt;=0),"금액을 확인하세요","")))))</f>
        <v/>
      </c>
    </row>
    <row r="822">
      <c r="A822" s="20" t="n"/>
      <c r="B822" s="26" t="n"/>
      <c r="C822" s="27">
        <f>IF(B822="","",IFERROR(INDEX(현장_고객,MATCH(B822,현장번호,0))&amp;" · "&amp;INDEX(현장_주소,MATCH(B822,현장번호,0)),"없는 번호"))</f>
        <v/>
      </c>
      <c r="D822" s="22" t="n"/>
      <c r="E822" s="21" t="n"/>
      <c r="F822" s="21" t="n"/>
      <c r="G822" s="21" t="n"/>
      <c r="H822" s="25">
        <f>IF(COUNTA(A822,B822,D822)=0,"",IF(NOT(ISNUMBER(A822)),"날짜를 확인하세요",IF(A822&gt;TODAY(),"오늘 이후 날짜예요",IF(ISNA(MATCH(B822,현장번호,0)),"현장 번호를 확인하세요",IF(OR(NOT(ISNUMBER(D822)),N(D822)&lt;=0),"금액을 확인하세요","")))))</f>
        <v/>
      </c>
    </row>
    <row r="823">
      <c r="A823" s="20" t="n"/>
      <c r="B823" s="26" t="n"/>
      <c r="C823" s="27">
        <f>IF(B823="","",IFERROR(INDEX(현장_고객,MATCH(B823,현장번호,0))&amp;" · "&amp;INDEX(현장_주소,MATCH(B823,현장번호,0)),"없는 번호"))</f>
        <v/>
      </c>
      <c r="D823" s="22" t="n"/>
      <c r="E823" s="21" t="n"/>
      <c r="F823" s="21" t="n"/>
      <c r="G823" s="21" t="n"/>
      <c r="H823" s="25">
        <f>IF(COUNTA(A823,B823,D823)=0,"",IF(NOT(ISNUMBER(A823)),"날짜를 확인하세요",IF(A823&gt;TODAY(),"오늘 이후 날짜예요",IF(ISNA(MATCH(B823,현장번호,0)),"현장 번호를 확인하세요",IF(OR(NOT(ISNUMBER(D823)),N(D823)&lt;=0),"금액을 확인하세요","")))))</f>
        <v/>
      </c>
    </row>
    <row r="824">
      <c r="A824" s="20" t="n"/>
      <c r="B824" s="26" t="n"/>
      <c r="C824" s="27">
        <f>IF(B824="","",IFERROR(INDEX(현장_고객,MATCH(B824,현장번호,0))&amp;" · "&amp;INDEX(현장_주소,MATCH(B824,현장번호,0)),"없는 번호"))</f>
        <v/>
      </c>
      <c r="D824" s="22" t="n"/>
      <c r="E824" s="21" t="n"/>
      <c r="F824" s="21" t="n"/>
      <c r="G824" s="21" t="n"/>
      <c r="H824" s="25">
        <f>IF(COUNTA(A824,B824,D824)=0,"",IF(NOT(ISNUMBER(A824)),"날짜를 확인하세요",IF(A824&gt;TODAY(),"오늘 이후 날짜예요",IF(ISNA(MATCH(B824,현장번호,0)),"현장 번호를 확인하세요",IF(OR(NOT(ISNUMBER(D824)),N(D824)&lt;=0),"금액을 확인하세요","")))))</f>
        <v/>
      </c>
    </row>
    <row r="825">
      <c r="A825" s="20" t="n"/>
      <c r="B825" s="26" t="n"/>
      <c r="C825" s="27">
        <f>IF(B825="","",IFERROR(INDEX(현장_고객,MATCH(B825,현장번호,0))&amp;" · "&amp;INDEX(현장_주소,MATCH(B825,현장번호,0)),"없는 번호"))</f>
        <v/>
      </c>
      <c r="D825" s="22" t="n"/>
      <c r="E825" s="21" t="n"/>
      <c r="F825" s="21" t="n"/>
      <c r="G825" s="21" t="n"/>
      <c r="H825" s="25">
        <f>IF(COUNTA(A825,B825,D825)=0,"",IF(NOT(ISNUMBER(A825)),"날짜를 확인하세요",IF(A825&gt;TODAY(),"오늘 이후 날짜예요",IF(ISNA(MATCH(B825,현장번호,0)),"현장 번호를 확인하세요",IF(OR(NOT(ISNUMBER(D825)),N(D825)&lt;=0),"금액을 확인하세요","")))))</f>
        <v/>
      </c>
    </row>
    <row r="826">
      <c r="A826" s="20" t="n"/>
      <c r="B826" s="26" t="n"/>
      <c r="C826" s="27">
        <f>IF(B826="","",IFERROR(INDEX(현장_고객,MATCH(B826,현장번호,0))&amp;" · "&amp;INDEX(현장_주소,MATCH(B826,현장번호,0)),"없는 번호"))</f>
        <v/>
      </c>
      <c r="D826" s="22" t="n"/>
      <c r="E826" s="21" t="n"/>
      <c r="F826" s="21" t="n"/>
      <c r="G826" s="21" t="n"/>
      <c r="H826" s="25">
        <f>IF(COUNTA(A826,B826,D826)=0,"",IF(NOT(ISNUMBER(A826)),"날짜를 확인하세요",IF(A826&gt;TODAY(),"오늘 이후 날짜예요",IF(ISNA(MATCH(B826,현장번호,0)),"현장 번호를 확인하세요",IF(OR(NOT(ISNUMBER(D826)),N(D826)&lt;=0),"금액을 확인하세요","")))))</f>
        <v/>
      </c>
    </row>
    <row r="827">
      <c r="A827" s="20" t="n"/>
      <c r="B827" s="26" t="n"/>
      <c r="C827" s="27">
        <f>IF(B827="","",IFERROR(INDEX(현장_고객,MATCH(B827,현장번호,0))&amp;" · "&amp;INDEX(현장_주소,MATCH(B827,현장번호,0)),"없는 번호"))</f>
        <v/>
      </c>
      <c r="D827" s="22" t="n"/>
      <c r="E827" s="21" t="n"/>
      <c r="F827" s="21" t="n"/>
      <c r="G827" s="21" t="n"/>
      <c r="H827" s="25">
        <f>IF(COUNTA(A827,B827,D827)=0,"",IF(NOT(ISNUMBER(A827)),"날짜를 확인하세요",IF(A827&gt;TODAY(),"오늘 이후 날짜예요",IF(ISNA(MATCH(B827,현장번호,0)),"현장 번호를 확인하세요",IF(OR(NOT(ISNUMBER(D827)),N(D827)&lt;=0),"금액을 확인하세요","")))))</f>
        <v/>
      </c>
    </row>
    <row r="828">
      <c r="A828" s="20" t="n"/>
      <c r="B828" s="26" t="n"/>
      <c r="C828" s="27">
        <f>IF(B828="","",IFERROR(INDEX(현장_고객,MATCH(B828,현장번호,0))&amp;" · "&amp;INDEX(현장_주소,MATCH(B828,현장번호,0)),"없는 번호"))</f>
        <v/>
      </c>
      <c r="D828" s="22" t="n"/>
      <c r="E828" s="21" t="n"/>
      <c r="F828" s="21" t="n"/>
      <c r="G828" s="21" t="n"/>
      <c r="H828" s="25">
        <f>IF(COUNTA(A828,B828,D828)=0,"",IF(NOT(ISNUMBER(A828)),"날짜를 확인하세요",IF(A828&gt;TODAY(),"오늘 이후 날짜예요",IF(ISNA(MATCH(B828,현장번호,0)),"현장 번호를 확인하세요",IF(OR(NOT(ISNUMBER(D828)),N(D828)&lt;=0),"금액을 확인하세요","")))))</f>
        <v/>
      </c>
    </row>
    <row r="829">
      <c r="A829" s="20" t="n"/>
      <c r="B829" s="26" t="n"/>
      <c r="C829" s="27">
        <f>IF(B829="","",IFERROR(INDEX(현장_고객,MATCH(B829,현장번호,0))&amp;" · "&amp;INDEX(현장_주소,MATCH(B829,현장번호,0)),"없는 번호"))</f>
        <v/>
      </c>
      <c r="D829" s="22" t="n"/>
      <c r="E829" s="21" t="n"/>
      <c r="F829" s="21" t="n"/>
      <c r="G829" s="21" t="n"/>
      <c r="H829" s="25">
        <f>IF(COUNTA(A829,B829,D829)=0,"",IF(NOT(ISNUMBER(A829)),"날짜를 확인하세요",IF(A829&gt;TODAY(),"오늘 이후 날짜예요",IF(ISNA(MATCH(B829,현장번호,0)),"현장 번호를 확인하세요",IF(OR(NOT(ISNUMBER(D829)),N(D829)&lt;=0),"금액을 확인하세요","")))))</f>
        <v/>
      </c>
    </row>
    <row r="830">
      <c r="A830" s="20" t="n"/>
      <c r="B830" s="26" t="n"/>
      <c r="C830" s="27">
        <f>IF(B830="","",IFERROR(INDEX(현장_고객,MATCH(B830,현장번호,0))&amp;" · "&amp;INDEX(현장_주소,MATCH(B830,현장번호,0)),"없는 번호"))</f>
        <v/>
      </c>
      <c r="D830" s="22" t="n"/>
      <c r="E830" s="21" t="n"/>
      <c r="F830" s="21" t="n"/>
      <c r="G830" s="21" t="n"/>
      <c r="H830" s="25">
        <f>IF(COUNTA(A830,B830,D830)=0,"",IF(NOT(ISNUMBER(A830)),"날짜를 확인하세요",IF(A830&gt;TODAY(),"오늘 이후 날짜예요",IF(ISNA(MATCH(B830,현장번호,0)),"현장 번호를 확인하세요",IF(OR(NOT(ISNUMBER(D830)),N(D830)&lt;=0),"금액을 확인하세요","")))))</f>
        <v/>
      </c>
    </row>
    <row r="831">
      <c r="A831" s="20" t="n"/>
      <c r="B831" s="26" t="n"/>
      <c r="C831" s="27">
        <f>IF(B831="","",IFERROR(INDEX(현장_고객,MATCH(B831,현장번호,0))&amp;" · "&amp;INDEX(현장_주소,MATCH(B831,현장번호,0)),"없는 번호"))</f>
        <v/>
      </c>
      <c r="D831" s="22" t="n"/>
      <c r="E831" s="21" t="n"/>
      <c r="F831" s="21" t="n"/>
      <c r="G831" s="21" t="n"/>
      <c r="H831" s="25">
        <f>IF(COUNTA(A831,B831,D831)=0,"",IF(NOT(ISNUMBER(A831)),"날짜를 확인하세요",IF(A831&gt;TODAY(),"오늘 이후 날짜예요",IF(ISNA(MATCH(B831,현장번호,0)),"현장 번호를 확인하세요",IF(OR(NOT(ISNUMBER(D831)),N(D831)&lt;=0),"금액을 확인하세요","")))))</f>
        <v/>
      </c>
    </row>
    <row r="832">
      <c r="A832" s="20" t="n"/>
      <c r="B832" s="26" t="n"/>
      <c r="C832" s="27">
        <f>IF(B832="","",IFERROR(INDEX(현장_고객,MATCH(B832,현장번호,0))&amp;" · "&amp;INDEX(현장_주소,MATCH(B832,현장번호,0)),"없는 번호"))</f>
        <v/>
      </c>
      <c r="D832" s="22" t="n"/>
      <c r="E832" s="21" t="n"/>
      <c r="F832" s="21" t="n"/>
      <c r="G832" s="21" t="n"/>
      <c r="H832" s="25">
        <f>IF(COUNTA(A832,B832,D832)=0,"",IF(NOT(ISNUMBER(A832)),"날짜를 확인하세요",IF(A832&gt;TODAY(),"오늘 이후 날짜예요",IF(ISNA(MATCH(B832,현장번호,0)),"현장 번호를 확인하세요",IF(OR(NOT(ISNUMBER(D832)),N(D832)&lt;=0),"금액을 확인하세요","")))))</f>
        <v/>
      </c>
    </row>
    <row r="833">
      <c r="A833" s="20" t="n"/>
      <c r="B833" s="26" t="n"/>
      <c r="C833" s="27">
        <f>IF(B833="","",IFERROR(INDEX(현장_고객,MATCH(B833,현장번호,0))&amp;" · "&amp;INDEX(현장_주소,MATCH(B833,현장번호,0)),"없는 번호"))</f>
        <v/>
      </c>
      <c r="D833" s="22" t="n"/>
      <c r="E833" s="21" t="n"/>
      <c r="F833" s="21" t="n"/>
      <c r="G833" s="21" t="n"/>
      <c r="H833" s="25">
        <f>IF(COUNTA(A833,B833,D833)=0,"",IF(NOT(ISNUMBER(A833)),"날짜를 확인하세요",IF(A833&gt;TODAY(),"오늘 이후 날짜예요",IF(ISNA(MATCH(B833,현장번호,0)),"현장 번호를 확인하세요",IF(OR(NOT(ISNUMBER(D833)),N(D833)&lt;=0),"금액을 확인하세요","")))))</f>
        <v/>
      </c>
    </row>
    <row r="834">
      <c r="A834" s="20" t="n"/>
      <c r="B834" s="26" t="n"/>
      <c r="C834" s="27">
        <f>IF(B834="","",IFERROR(INDEX(현장_고객,MATCH(B834,현장번호,0))&amp;" · "&amp;INDEX(현장_주소,MATCH(B834,현장번호,0)),"없는 번호"))</f>
        <v/>
      </c>
      <c r="D834" s="22" t="n"/>
      <c r="E834" s="21" t="n"/>
      <c r="F834" s="21" t="n"/>
      <c r="G834" s="21" t="n"/>
      <c r="H834" s="25">
        <f>IF(COUNTA(A834,B834,D834)=0,"",IF(NOT(ISNUMBER(A834)),"날짜를 확인하세요",IF(A834&gt;TODAY(),"오늘 이후 날짜예요",IF(ISNA(MATCH(B834,현장번호,0)),"현장 번호를 확인하세요",IF(OR(NOT(ISNUMBER(D834)),N(D834)&lt;=0),"금액을 확인하세요","")))))</f>
        <v/>
      </c>
    </row>
    <row r="835">
      <c r="A835" s="20" t="n"/>
      <c r="B835" s="26" t="n"/>
      <c r="C835" s="27">
        <f>IF(B835="","",IFERROR(INDEX(현장_고객,MATCH(B835,현장번호,0))&amp;" · "&amp;INDEX(현장_주소,MATCH(B835,현장번호,0)),"없는 번호"))</f>
        <v/>
      </c>
      <c r="D835" s="22" t="n"/>
      <c r="E835" s="21" t="n"/>
      <c r="F835" s="21" t="n"/>
      <c r="G835" s="21" t="n"/>
      <c r="H835" s="25">
        <f>IF(COUNTA(A835,B835,D835)=0,"",IF(NOT(ISNUMBER(A835)),"날짜를 확인하세요",IF(A835&gt;TODAY(),"오늘 이후 날짜예요",IF(ISNA(MATCH(B835,현장번호,0)),"현장 번호를 확인하세요",IF(OR(NOT(ISNUMBER(D835)),N(D835)&lt;=0),"금액을 확인하세요","")))))</f>
        <v/>
      </c>
    </row>
    <row r="836">
      <c r="A836" s="20" t="n"/>
      <c r="B836" s="26" t="n"/>
      <c r="C836" s="27">
        <f>IF(B836="","",IFERROR(INDEX(현장_고객,MATCH(B836,현장번호,0))&amp;" · "&amp;INDEX(현장_주소,MATCH(B836,현장번호,0)),"없는 번호"))</f>
        <v/>
      </c>
      <c r="D836" s="22" t="n"/>
      <c r="E836" s="21" t="n"/>
      <c r="F836" s="21" t="n"/>
      <c r="G836" s="21" t="n"/>
      <c r="H836" s="25">
        <f>IF(COUNTA(A836,B836,D836)=0,"",IF(NOT(ISNUMBER(A836)),"날짜를 확인하세요",IF(A836&gt;TODAY(),"오늘 이후 날짜예요",IF(ISNA(MATCH(B836,현장번호,0)),"현장 번호를 확인하세요",IF(OR(NOT(ISNUMBER(D836)),N(D836)&lt;=0),"금액을 확인하세요","")))))</f>
        <v/>
      </c>
    </row>
    <row r="837">
      <c r="A837" s="20" t="n"/>
      <c r="B837" s="26" t="n"/>
      <c r="C837" s="27">
        <f>IF(B837="","",IFERROR(INDEX(현장_고객,MATCH(B837,현장번호,0))&amp;" · "&amp;INDEX(현장_주소,MATCH(B837,현장번호,0)),"없는 번호"))</f>
        <v/>
      </c>
      <c r="D837" s="22" t="n"/>
      <c r="E837" s="21" t="n"/>
      <c r="F837" s="21" t="n"/>
      <c r="G837" s="21" t="n"/>
      <c r="H837" s="25">
        <f>IF(COUNTA(A837,B837,D837)=0,"",IF(NOT(ISNUMBER(A837)),"날짜를 확인하세요",IF(A837&gt;TODAY(),"오늘 이후 날짜예요",IF(ISNA(MATCH(B837,현장번호,0)),"현장 번호를 확인하세요",IF(OR(NOT(ISNUMBER(D837)),N(D837)&lt;=0),"금액을 확인하세요","")))))</f>
        <v/>
      </c>
    </row>
    <row r="838">
      <c r="A838" s="20" t="n"/>
      <c r="B838" s="26" t="n"/>
      <c r="C838" s="27">
        <f>IF(B838="","",IFERROR(INDEX(현장_고객,MATCH(B838,현장번호,0))&amp;" · "&amp;INDEX(현장_주소,MATCH(B838,현장번호,0)),"없는 번호"))</f>
        <v/>
      </c>
      <c r="D838" s="22" t="n"/>
      <c r="E838" s="21" t="n"/>
      <c r="F838" s="21" t="n"/>
      <c r="G838" s="21" t="n"/>
      <c r="H838" s="25">
        <f>IF(COUNTA(A838,B838,D838)=0,"",IF(NOT(ISNUMBER(A838)),"날짜를 확인하세요",IF(A838&gt;TODAY(),"오늘 이후 날짜예요",IF(ISNA(MATCH(B838,현장번호,0)),"현장 번호를 확인하세요",IF(OR(NOT(ISNUMBER(D838)),N(D838)&lt;=0),"금액을 확인하세요","")))))</f>
        <v/>
      </c>
    </row>
    <row r="839">
      <c r="A839" s="20" t="n"/>
      <c r="B839" s="26" t="n"/>
      <c r="C839" s="27">
        <f>IF(B839="","",IFERROR(INDEX(현장_고객,MATCH(B839,현장번호,0))&amp;" · "&amp;INDEX(현장_주소,MATCH(B839,현장번호,0)),"없는 번호"))</f>
        <v/>
      </c>
      <c r="D839" s="22" t="n"/>
      <c r="E839" s="21" t="n"/>
      <c r="F839" s="21" t="n"/>
      <c r="G839" s="21" t="n"/>
      <c r="H839" s="25">
        <f>IF(COUNTA(A839,B839,D839)=0,"",IF(NOT(ISNUMBER(A839)),"날짜를 확인하세요",IF(A839&gt;TODAY(),"오늘 이후 날짜예요",IF(ISNA(MATCH(B839,현장번호,0)),"현장 번호를 확인하세요",IF(OR(NOT(ISNUMBER(D839)),N(D839)&lt;=0),"금액을 확인하세요","")))))</f>
        <v/>
      </c>
    </row>
    <row r="840">
      <c r="A840" s="20" t="n"/>
      <c r="B840" s="26" t="n"/>
      <c r="C840" s="27">
        <f>IF(B840="","",IFERROR(INDEX(현장_고객,MATCH(B840,현장번호,0))&amp;" · "&amp;INDEX(현장_주소,MATCH(B840,현장번호,0)),"없는 번호"))</f>
        <v/>
      </c>
      <c r="D840" s="22" t="n"/>
      <c r="E840" s="21" t="n"/>
      <c r="F840" s="21" t="n"/>
      <c r="G840" s="21" t="n"/>
      <c r="H840" s="25">
        <f>IF(COUNTA(A840,B840,D840)=0,"",IF(NOT(ISNUMBER(A840)),"날짜를 확인하세요",IF(A840&gt;TODAY(),"오늘 이후 날짜예요",IF(ISNA(MATCH(B840,현장번호,0)),"현장 번호를 확인하세요",IF(OR(NOT(ISNUMBER(D840)),N(D840)&lt;=0),"금액을 확인하세요","")))))</f>
        <v/>
      </c>
    </row>
    <row r="841">
      <c r="A841" s="20" t="n"/>
      <c r="B841" s="26" t="n"/>
      <c r="C841" s="27">
        <f>IF(B841="","",IFERROR(INDEX(현장_고객,MATCH(B841,현장번호,0))&amp;" · "&amp;INDEX(현장_주소,MATCH(B841,현장번호,0)),"없는 번호"))</f>
        <v/>
      </c>
      <c r="D841" s="22" t="n"/>
      <c r="E841" s="21" t="n"/>
      <c r="F841" s="21" t="n"/>
      <c r="G841" s="21" t="n"/>
      <c r="H841" s="25">
        <f>IF(COUNTA(A841,B841,D841)=0,"",IF(NOT(ISNUMBER(A841)),"날짜를 확인하세요",IF(A841&gt;TODAY(),"오늘 이후 날짜예요",IF(ISNA(MATCH(B841,현장번호,0)),"현장 번호를 확인하세요",IF(OR(NOT(ISNUMBER(D841)),N(D841)&lt;=0),"금액을 확인하세요","")))))</f>
        <v/>
      </c>
    </row>
    <row r="842">
      <c r="A842" s="20" t="n"/>
      <c r="B842" s="26" t="n"/>
      <c r="C842" s="27">
        <f>IF(B842="","",IFERROR(INDEX(현장_고객,MATCH(B842,현장번호,0))&amp;" · "&amp;INDEX(현장_주소,MATCH(B842,현장번호,0)),"없는 번호"))</f>
        <v/>
      </c>
      <c r="D842" s="22" t="n"/>
      <c r="E842" s="21" t="n"/>
      <c r="F842" s="21" t="n"/>
      <c r="G842" s="21" t="n"/>
      <c r="H842" s="25">
        <f>IF(COUNTA(A842,B842,D842)=0,"",IF(NOT(ISNUMBER(A842)),"날짜를 확인하세요",IF(A842&gt;TODAY(),"오늘 이후 날짜예요",IF(ISNA(MATCH(B842,현장번호,0)),"현장 번호를 확인하세요",IF(OR(NOT(ISNUMBER(D842)),N(D842)&lt;=0),"금액을 확인하세요","")))))</f>
        <v/>
      </c>
    </row>
    <row r="843">
      <c r="A843" s="20" t="n"/>
      <c r="B843" s="26" t="n"/>
      <c r="C843" s="27">
        <f>IF(B843="","",IFERROR(INDEX(현장_고객,MATCH(B843,현장번호,0))&amp;" · "&amp;INDEX(현장_주소,MATCH(B843,현장번호,0)),"없는 번호"))</f>
        <v/>
      </c>
      <c r="D843" s="22" t="n"/>
      <c r="E843" s="21" t="n"/>
      <c r="F843" s="21" t="n"/>
      <c r="G843" s="21" t="n"/>
      <c r="H843" s="25">
        <f>IF(COUNTA(A843,B843,D843)=0,"",IF(NOT(ISNUMBER(A843)),"날짜를 확인하세요",IF(A843&gt;TODAY(),"오늘 이후 날짜예요",IF(ISNA(MATCH(B843,현장번호,0)),"현장 번호를 확인하세요",IF(OR(NOT(ISNUMBER(D843)),N(D843)&lt;=0),"금액을 확인하세요","")))))</f>
        <v/>
      </c>
    </row>
    <row r="844">
      <c r="A844" s="20" t="n"/>
      <c r="B844" s="26" t="n"/>
      <c r="C844" s="27">
        <f>IF(B844="","",IFERROR(INDEX(현장_고객,MATCH(B844,현장번호,0))&amp;" · "&amp;INDEX(현장_주소,MATCH(B844,현장번호,0)),"없는 번호"))</f>
        <v/>
      </c>
      <c r="D844" s="22" t="n"/>
      <c r="E844" s="21" t="n"/>
      <c r="F844" s="21" t="n"/>
      <c r="G844" s="21" t="n"/>
      <c r="H844" s="25">
        <f>IF(COUNTA(A844,B844,D844)=0,"",IF(NOT(ISNUMBER(A844)),"날짜를 확인하세요",IF(A844&gt;TODAY(),"오늘 이후 날짜예요",IF(ISNA(MATCH(B844,현장번호,0)),"현장 번호를 확인하세요",IF(OR(NOT(ISNUMBER(D844)),N(D844)&lt;=0),"금액을 확인하세요","")))))</f>
        <v/>
      </c>
    </row>
    <row r="845">
      <c r="A845" s="20" t="n"/>
      <c r="B845" s="26" t="n"/>
      <c r="C845" s="27">
        <f>IF(B845="","",IFERROR(INDEX(현장_고객,MATCH(B845,현장번호,0))&amp;" · "&amp;INDEX(현장_주소,MATCH(B845,현장번호,0)),"없는 번호"))</f>
        <v/>
      </c>
      <c r="D845" s="22" t="n"/>
      <c r="E845" s="21" t="n"/>
      <c r="F845" s="21" t="n"/>
      <c r="G845" s="21" t="n"/>
      <c r="H845" s="25">
        <f>IF(COUNTA(A845,B845,D845)=0,"",IF(NOT(ISNUMBER(A845)),"날짜를 확인하세요",IF(A845&gt;TODAY(),"오늘 이후 날짜예요",IF(ISNA(MATCH(B845,현장번호,0)),"현장 번호를 확인하세요",IF(OR(NOT(ISNUMBER(D845)),N(D845)&lt;=0),"금액을 확인하세요","")))))</f>
        <v/>
      </c>
    </row>
    <row r="846">
      <c r="A846" s="20" t="n"/>
      <c r="B846" s="26" t="n"/>
      <c r="C846" s="27">
        <f>IF(B846="","",IFERROR(INDEX(현장_고객,MATCH(B846,현장번호,0))&amp;" · "&amp;INDEX(현장_주소,MATCH(B846,현장번호,0)),"없는 번호"))</f>
        <v/>
      </c>
      <c r="D846" s="22" t="n"/>
      <c r="E846" s="21" t="n"/>
      <c r="F846" s="21" t="n"/>
      <c r="G846" s="21" t="n"/>
      <c r="H846" s="25">
        <f>IF(COUNTA(A846,B846,D846)=0,"",IF(NOT(ISNUMBER(A846)),"날짜를 확인하세요",IF(A846&gt;TODAY(),"오늘 이후 날짜예요",IF(ISNA(MATCH(B846,현장번호,0)),"현장 번호를 확인하세요",IF(OR(NOT(ISNUMBER(D846)),N(D846)&lt;=0),"금액을 확인하세요","")))))</f>
        <v/>
      </c>
    </row>
    <row r="847">
      <c r="A847" s="20" t="n"/>
      <c r="B847" s="26" t="n"/>
      <c r="C847" s="27">
        <f>IF(B847="","",IFERROR(INDEX(현장_고객,MATCH(B847,현장번호,0))&amp;" · "&amp;INDEX(현장_주소,MATCH(B847,현장번호,0)),"없는 번호"))</f>
        <v/>
      </c>
      <c r="D847" s="22" t="n"/>
      <c r="E847" s="21" t="n"/>
      <c r="F847" s="21" t="n"/>
      <c r="G847" s="21" t="n"/>
      <c r="H847" s="25">
        <f>IF(COUNTA(A847,B847,D847)=0,"",IF(NOT(ISNUMBER(A847)),"날짜를 확인하세요",IF(A847&gt;TODAY(),"오늘 이후 날짜예요",IF(ISNA(MATCH(B847,현장번호,0)),"현장 번호를 확인하세요",IF(OR(NOT(ISNUMBER(D847)),N(D847)&lt;=0),"금액을 확인하세요","")))))</f>
        <v/>
      </c>
    </row>
    <row r="848">
      <c r="A848" s="20" t="n"/>
      <c r="B848" s="26" t="n"/>
      <c r="C848" s="27">
        <f>IF(B848="","",IFERROR(INDEX(현장_고객,MATCH(B848,현장번호,0))&amp;" · "&amp;INDEX(현장_주소,MATCH(B848,현장번호,0)),"없는 번호"))</f>
        <v/>
      </c>
      <c r="D848" s="22" t="n"/>
      <c r="E848" s="21" t="n"/>
      <c r="F848" s="21" t="n"/>
      <c r="G848" s="21" t="n"/>
      <c r="H848" s="25">
        <f>IF(COUNTA(A848,B848,D848)=0,"",IF(NOT(ISNUMBER(A848)),"날짜를 확인하세요",IF(A848&gt;TODAY(),"오늘 이후 날짜예요",IF(ISNA(MATCH(B848,현장번호,0)),"현장 번호를 확인하세요",IF(OR(NOT(ISNUMBER(D848)),N(D848)&lt;=0),"금액을 확인하세요","")))))</f>
        <v/>
      </c>
    </row>
    <row r="849">
      <c r="A849" s="20" t="n"/>
      <c r="B849" s="26" t="n"/>
      <c r="C849" s="27">
        <f>IF(B849="","",IFERROR(INDEX(현장_고객,MATCH(B849,현장번호,0))&amp;" · "&amp;INDEX(현장_주소,MATCH(B849,현장번호,0)),"없는 번호"))</f>
        <v/>
      </c>
      <c r="D849" s="22" t="n"/>
      <c r="E849" s="21" t="n"/>
      <c r="F849" s="21" t="n"/>
      <c r="G849" s="21" t="n"/>
      <c r="H849" s="25">
        <f>IF(COUNTA(A849,B849,D849)=0,"",IF(NOT(ISNUMBER(A849)),"날짜를 확인하세요",IF(A849&gt;TODAY(),"오늘 이후 날짜예요",IF(ISNA(MATCH(B849,현장번호,0)),"현장 번호를 확인하세요",IF(OR(NOT(ISNUMBER(D849)),N(D849)&lt;=0),"금액을 확인하세요","")))))</f>
        <v/>
      </c>
    </row>
    <row r="850">
      <c r="A850" s="20" t="n"/>
      <c r="B850" s="26" t="n"/>
      <c r="C850" s="27">
        <f>IF(B850="","",IFERROR(INDEX(현장_고객,MATCH(B850,현장번호,0))&amp;" · "&amp;INDEX(현장_주소,MATCH(B850,현장번호,0)),"없는 번호"))</f>
        <v/>
      </c>
      <c r="D850" s="22" t="n"/>
      <c r="E850" s="21" t="n"/>
      <c r="F850" s="21" t="n"/>
      <c r="G850" s="21" t="n"/>
      <c r="H850" s="25">
        <f>IF(COUNTA(A850,B850,D850)=0,"",IF(NOT(ISNUMBER(A850)),"날짜를 확인하세요",IF(A850&gt;TODAY(),"오늘 이후 날짜예요",IF(ISNA(MATCH(B850,현장번호,0)),"현장 번호를 확인하세요",IF(OR(NOT(ISNUMBER(D850)),N(D850)&lt;=0),"금액을 확인하세요","")))))</f>
        <v/>
      </c>
    </row>
    <row r="851">
      <c r="A851" s="20" t="n"/>
      <c r="B851" s="26" t="n"/>
      <c r="C851" s="27">
        <f>IF(B851="","",IFERROR(INDEX(현장_고객,MATCH(B851,현장번호,0))&amp;" · "&amp;INDEX(현장_주소,MATCH(B851,현장번호,0)),"없는 번호"))</f>
        <v/>
      </c>
      <c r="D851" s="22" t="n"/>
      <c r="E851" s="21" t="n"/>
      <c r="F851" s="21" t="n"/>
      <c r="G851" s="21" t="n"/>
      <c r="H851" s="25">
        <f>IF(COUNTA(A851,B851,D851)=0,"",IF(NOT(ISNUMBER(A851)),"날짜를 확인하세요",IF(A851&gt;TODAY(),"오늘 이후 날짜예요",IF(ISNA(MATCH(B851,현장번호,0)),"현장 번호를 확인하세요",IF(OR(NOT(ISNUMBER(D851)),N(D851)&lt;=0),"금액을 확인하세요","")))))</f>
        <v/>
      </c>
    </row>
    <row r="852">
      <c r="A852" s="20" t="n"/>
      <c r="B852" s="26" t="n"/>
      <c r="C852" s="27">
        <f>IF(B852="","",IFERROR(INDEX(현장_고객,MATCH(B852,현장번호,0))&amp;" · "&amp;INDEX(현장_주소,MATCH(B852,현장번호,0)),"없는 번호"))</f>
        <v/>
      </c>
      <c r="D852" s="22" t="n"/>
      <c r="E852" s="21" t="n"/>
      <c r="F852" s="21" t="n"/>
      <c r="G852" s="21" t="n"/>
      <c r="H852" s="25">
        <f>IF(COUNTA(A852,B852,D852)=0,"",IF(NOT(ISNUMBER(A852)),"날짜를 확인하세요",IF(A852&gt;TODAY(),"오늘 이후 날짜예요",IF(ISNA(MATCH(B852,현장번호,0)),"현장 번호를 확인하세요",IF(OR(NOT(ISNUMBER(D852)),N(D852)&lt;=0),"금액을 확인하세요","")))))</f>
        <v/>
      </c>
    </row>
    <row r="853">
      <c r="A853" s="20" t="n"/>
      <c r="B853" s="26" t="n"/>
      <c r="C853" s="27">
        <f>IF(B853="","",IFERROR(INDEX(현장_고객,MATCH(B853,현장번호,0))&amp;" · "&amp;INDEX(현장_주소,MATCH(B853,현장번호,0)),"없는 번호"))</f>
        <v/>
      </c>
      <c r="D853" s="22" t="n"/>
      <c r="E853" s="21" t="n"/>
      <c r="F853" s="21" t="n"/>
      <c r="G853" s="21" t="n"/>
      <c r="H853" s="25">
        <f>IF(COUNTA(A853,B853,D853)=0,"",IF(NOT(ISNUMBER(A853)),"날짜를 확인하세요",IF(A853&gt;TODAY(),"오늘 이후 날짜예요",IF(ISNA(MATCH(B853,현장번호,0)),"현장 번호를 확인하세요",IF(OR(NOT(ISNUMBER(D853)),N(D853)&lt;=0),"금액을 확인하세요","")))))</f>
        <v/>
      </c>
    </row>
    <row r="854">
      <c r="A854" s="20" t="n"/>
      <c r="B854" s="26" t="n"/>
      <c r="C854" s="27">
        <f>IF(B854="","",IFERROR(INDEX(현장_고객,MATCH(B854,현장번호,0))&amp;" · "&amp;INDEX(현장_주소,MATCH(B854,현장번호,0)),"없는 번호"))</f>
        <v/>
      </c>
      <c r="D854" s="22" t="n"/>
      <c r="E854" s="21" t="n"/>
      <c r="F854" s="21" t="n"/>
      <c r="G854" s="21" t="n"/>
      <c r="H854" s="25">
        <f>IF(COUNTA(A854,B854,D854)=0,"",IF(NOT(ISNUMBER(A854)),"날짜를 확인하세요",IF(A854&gt;TODAY(),"오늘 이후 날짜예요",IF(ISNA(MATCH(B854,현장번호,0)),"현장 번호를 확인하세요",IF(OR(NOT(ISNUMBER(D854)),N(D854)&lt;=0),"금액을 확인하세요","")))))</f>
        <v/>
      </c>
    </row>
    <row r="855">
      <c r="A855" s="20" t="n"/>
      <c r="B855" s="26" t="n"/>
      <c r="C855" s="27">
        <f>IF(B855="","",IFERROR(INDEX(현장_고객,MATCH(B855,현장번호,0))&amp;" · "&amp;INDEX(현장_주소,MATCH(B855,현장번호,0)),"없는 번호"))</f>
        <v/>
      </c>
      <c r="D855" s="22" t="n"/>
      <c r="E855" s="21" t="n"/>
      <c r="F855" s="21" t="n"/>
      <c r="G855" s="21" t="n"/>
      <c r="H855" s="25">
        <f>IF(COUNTA(A855,B855,D855)=0,"",IF(NOT(ISNUMBER(A855)),"날짜를 확인하세요",IF(A855&gt;TODAY(),"오늘 이후 날짜예요",IF(ISNA(MATCH(B855,현장번호,0)),"현장 번호를 확인하세요",IF(OR(NOT(ISNUMBER(D855)),N(D855)&lt;=0),"금액을 확인하세요","")))))</f>
        <v/>
      </c>
    </row>
    <row r="856">
      <c r="A856" s="20" t="n"/>
      <c r="B856" s="26" t="n"/>
      <c r="C856" s="27">
        <f>IF(B856="","",IFERROR(INDEX(현장_고객,MATCH(B856,현장번호,0))&amp;" · "&amp;INDEX(현장_주소,MATCH(B856,현장번호,0)),"없는 번호"))</f>
        <v/>
      </c>
      <c r="D856" s="22" t="n"/>
      <c r="E856" s="21" t="n"/>
      <c r="F856" s="21" t="n"/>
      <c r="G856" s="21" t="n"/>
      <c r="H856" s="25">
        <f>IF(COUNTA(A856,B856,D856)=0,"",IF(NOT(ISNUMBER(A856)),"날짜를 확인하세요",IF(A856&gt;TODAY(),"오늘 이후 날짜예요",IF(ISNA(MATCH(B856,현장번호,0)),"현장 번호를 확인하세요",IF(OR(NOT(ISNUMBER(D856)),N(D856)&lt;=0),"금액을 확인하세요","")))))</f>
        <v/>
      </c>
    </row>
    <row r="857">
      <c r="A857" s="20" t="n"/>
      <c r="B857" s="26" t="n"/>
      <c r="C857" s="27">
        <f>IF(B857="","",IFERROR(INDEX(현장_고객,MATCH(B857,현장번호,0))&amp;" · "&amp;INDEX(현장_주소,MATCH(B857,현장번호,0)),"없는 번호"))</f>
        <v/>
      </c>
      <c r="D857" s="22" t="n"/>
      <c r="E857" s="21" t="n"/>
      <c r="F857" s="21" t="n"/>
      <c r="G857" s="21" t="n"/>
      <c r="H857" s="25">
        <f>IF(COUNTA(A857,B857,D857)=0,"",IF(NOT(ISNUMBER(A857)),"날짜를 확인하세요",IF(A857&gt;TODAY(),"오늘 이후 날짜예요",IF(ISNA(MATCH(B857,현장번호,0)),"현장 번호를 확인하세요",IF(OR(NOT(ISNUMBER(D857)),N(D857)&lt;=0),"금액을 확인하세요","")))))</f>
        <v/>
      </c>
    </row>
    <row r="858">
      <c r="A858" s="20" t="n"/>
      <c r="B858" s="26" t="n"/>
      <c r="C858" s="27">
        <f>IF(B858="","",IFERROR(INDEX(현장_고객,MATCH(B858,현장번호,0))&amp;" · "&amp;INDEX(현장_주소,MATCH(B858,현장번호,0)),"없는 번호"))</f>
        <v/>
      </c>
      <c r="D858" s="22" t="n"/>
      <c r="E858" s="21" t="n"/>
      <c r="F858" s="21" t="n"/>
      <c r="G858" s="21" t="n"/>
      <c r="H858" s="25">
        <f>IF(COUNTA(A858,B858,D858)=0,"",IF(NOT(ISNUMBER(A858)),"날짜를 확인하세요",IF(A858&gt;TODAY(),"오늘 이후 날짜예요",IF(ISNA(MATCH(B858,현장번호,0)),"현장 번호를 확인하세요",IF(OR(NOT(ISNUMBER(D858)),N(D858)&lt;=0),"금액을 확인하세요","")))))</f>
        <v/>
      </c>
    </row>
    <row r="859">
      <c r="A859" s="20" t="n"/>
      <c r="B859" s="26" t="n"/>
      <c r="C859" s="27">
        <f>IF(B859="","",IFERROR(INDEX(현장_고객,MATCH(B859,현장번호,0))&amp;" · "&amp;INDEX(현장_주소,MATCH(B859,현장번호,0)),"없는 번호"))</f>
        <v/>
      </c>
      <c r="D859" s="22" t="n"/>
      <c r="E859" s="21" t="n"/>
      <c r="F859" s="21" t="n"/>
      <c r="G859" s="21" t="n"/>
      <c r="H859" s="25">
        <f>IF(COUNTA(A859,B859,D859)=0,"",IF(NOT(ISNUMBER(A859)),"날짜를 확인하세요",IF(A859&gt;TODAY(),"오늘 이후 날짜예요",IF(ISNA(MATCH(B859,현장번호,0)),"현장 번호를 확인하세요",IF(OR(NOT(ISNUMBER(D859)),N(D859)&lt;=0),"금액을 확인하세요","")))))</f>
        <v/>
      </c>
    </row>
    <row r="860">
      <c r="A860" s="20" t="n"/>
      <c r="B860" s="26" t="n"/>
      <c r="C860" s="27">
        <f>IF(B860="","",IFERROR(INDEX(현장_고객,MATCH(B860,현장번호,0))&amp;" · "&amp;INDEX(현장_주소,MATCH(B860,현장번호,0)),"없는 번호"))</f>
        <v/>
      </c>
      <c r="D860" s="22" t="n"/>
      <c r="E860" s="21" t="n"/>
      <c r="F860" s="21" t="n"/>
      <c r="G860" s="21" t="n"/>
      <c r="H860" s="25">
        <f>IF(COUNTA(A860,B860,D860)=0,"",IF(NOT(ISNUMBER(A860)),"날짜를 확인하세요",IF(A860&gt;TODAY(),"오늘 이후 날짜예요",IF(ISNA(MATCH(B860,현장번호,0)),"현장 번호를 확인하세요",IF(OR(NOT(ISNUMBER(D860)),N(D860)&lt;=0),"금액을 확인하세요","")))))</f>
        <v/>
      </c>
    </row>
    <row r="861">
      <c r="A861" s="20" t="n"/>
      <c r="B861" s="26" t="n"/>
      <c r="C861" s="27">
        <f>IF(B861="","",IFERROR(INDEX(현장_고객,MATCH(B861,현장번호,0))&amp;" · "&amp;INDEX(현장_주소,MATCH(B861,현장번호,0)),"없는 번호"))</f>
        <v/>
      </c>
      <c r="D861" s="22" t="n"/>
      <c r="E861" s="21" t="n"/>
      <c r="F861" s="21" t="n"/>
      <c r="G861" s="21" t="n"/>
      <c r="H861" s="25">
        <f>IF(COUNTA(A861,B861,D861)=0,"",IF(NOT(ISNUMBER(A861)),"날짜를 확인하세요",IF(A861&gt;TODAY(),"오늘 이후 날짜예요",IF(ISNA(MATCH(B861,현장번호,0)),"현장 번호를 확인하세요",IF(OR(NOT(ISNUMBER(D861)),N(D861)&lt;=0),"금액을 확인하세요","")))))</f>
        <v/>
      </c>
    </row>
    <row r="862">
      <c r="A862" s="20" t="n"/>
      <c r="B862" s="26" t="n"/>
      <c r="C862" s="27">
        <f>IF(B862="","",IFERROR(INDEX(현장_고객,MATCH(B862,현장번호,0))&amp;" · "&amp;INDEX(현장_주소,MATCH(B862,현장번호,0)),"없는 번호"))</f>
        <v/>
      </c>
      <c r="D862" s="22" t="n"/>
      <c r="E862" s="21" t="n"/>
      <c r="F862" s="21" t="n"/>
      <c r="G862" s="21" t="n"/>
      <c r="H862" s="25">
        <f>IF(COUNTA(A862,B862,D862)=0,"",IF(NOT(ISNUMBER(A862)),"날짜를 확인하세요",IF(A862&gt;TODAY(),"오늘 이후 날짜예요",IF(ISNA(MATCH(B862,현장번호,0)),"현장 번호를 확인하세요",IF(OR(NOT(ISNUMBER(D862)),N(D862)&lt;=0),"금액을 확인하세요","")))))</f>
        <v/>
      </c>
    </row>
    <row r="863">
      <c r="A863" s="20" t="n"/>
      <c r="B863" s="26" t="n"/>
      <c r="C863" s="27">
        <f>IF(B863="","",IFERROR(INDEX(현장_고객,MATCH(B863,현장번호,0))&amp;" · "&amp;INDEX(현장_주소,MATCH(B863,현장번호,0)),"없는 번호"))</f>
        <v/>
      </c>
      <c r="D863" s="22" t="n"/>
      <c r="E863" s="21" t="n"/>
      <c r="F863" s="21" t="n"/>
      <c r="G863" s="21" t="n"/>
      <c r="H863" s="25">
        <f>IF(COUNTA(A863,B863,D863)=0,"",IF(NOT(ISNUMBER(A863)),"날짜를 확인하세요",IF(A863&gt;TODAY(),"오늘 이후 날짜예요",IF(ISNA(MATCH(B863,현장번호,0)),"현장 번호를 확인하세요",IF(OR(NOT(ISNUMBER(D863)),N(D863)&lt;=0),"금액을 확인하세요","")))))</f>
        <v/>
      </c>
    </row>
    <row r="864">
      <c r="A864" s="20" t="n"/>
      <c r="B864" s="26" t="n"/>
      <c r="C864" s="27">
        <f>IF(B864="","",IFERROR(INDEX(현장_고객,MATCH(B864,현장번호,0))&amp;" · "&amp;INDEX(현장_주소,MATCH(B864,현장번호,0)),"없는 번호"))</f>
        <v/>
      </c>
      <c r="D864" s="22" t="n"/>
      <c r="E864" s="21" t="n"/>
      <c r="F864" s="21" t="n"/>
      <c r="G864" s="21" t="n"/>
      <c r="H864" s="25">
        <f>IF(COUNTA(A864,B864,D864)=0,"",IF(NOT(ISNUMBER(A864)),"날짜를 확인하세요",IF(A864&gt;TODAY(),"오늘 이후 날짜예요",IF(ISNA(MATCH(B864,현장번호,0)),"현장 번호를 확인하세요",IF(OR(NOT(ISNUMBER(D864)),N(D864)&lt;=0),"금액을 확인하세요","")))))</f>
        <v/>
      </c>
    </row>
    <row r="865">
      <c r="A865" s="20" t="n"/>
      <c r="B865" s="26" t="n"/>
      <c r="C865" s="27">
        <f>IF(B865="","",IFERROR(INDEX(현장_고객,MATCH(B865,현장번호,0))&amp;" · "&amp;INDEX(현장_주소,MATCH(B865,현장번호,0)),"없는 번호"))</f>
        <v/>
      </c>
      <c r="D865" s="22" t="n"/>
      <c r="E865" s="21" t="n"/>
      <c r="F865" s="21" t="n"/>
      <c r="G865" s="21" t="n"/>
      <c r="H865" s="25">
        <f>IF(COUNTA(A865,B865,D865)=0,"",IF(NOT(ISNUMBER(A865)),"날짜를 확인하세요",IF(A865&gt;TODAY(),"오늘 이후 날짜예요",IF(ISNA(MATCH(B865,현장번호,0)),"현장 번호를 확인하세요",IF(OR(NOT(ISNUMBER(D865)),N(D865)&lt;=0),"금액을 확인하세요","")))))</f>
        <v/>
      </c>
    </row>
    <row r="866">
      <c r="A866" s="20" t="n"/>
      <c r="B866" s="26" t="n"/>
      <c r="C866" s="27">
        <f>IF(B866="","",IFERROR(INDEX(현장_고객,MATCH(B866,현장번호,0))&amp;" · "&amp;INDEX(현장_주소,MATCH(B866,현장번호,0)),"없는 번호"))</f>
        <v/>
      </c>
      <c r="D866" s="22" t="n"/>
      <c r="E866" s="21" t="n"/>
      <c r="F866" s="21" t="n"/>
      <c r="G866" s="21" t="n"/>
      <c r="H866" s="25">
        <f>IF(COUNTA(A866,B866,D866)=0,"",IF(NOT(ISNUMBER(A866)),"날짜를 확인하세요",IF(A866&gt;TODAY(),"오늘 이후 날짜예요",IF(ISNA(MATCH(B866,현장번호,0)),"현장 번호를 확인하세요",IF(OR(NOT(ISNUMBER(D866)),N(D866)&lt;=0),"금액을 확인하세요","")))))</f>
        <v/>
      </c>
    </row>
    <row r="867">
      <c r="A867" s="20" t="n"/>
      <c r="B867" s="26" t="n"/>
      <c r="C867" s="27">
        <f>IF(B867="","",IFERROR(INDEX(현장_고객,MATCH(B867,현장번호,0))&amp;" · "&amp;INDEX(현장_주소,MATCH(B867,현장번호,0)),"없는 번호"))</f>
        <v/>
      </c>
      <c r="D867" s="22" t="n"/>
      <c r="E867" s="21" t="n"/>
      <c r="F867" s="21" t="n"/>
      <c r="G867" s="21" t="n"/>
      <c r="H867" s="25">
        <f>IF(COUNTA(A867,B867,D867)=0,"",IF(NOT(ISNUMBER(A867)),"날짜를 확인하세요",IF(A867&gt;TODAY(),"오늘 이후 날짜예요",IF(ISNA(MATCH(B867,현장번호,0)),"현장 번호를 확인하세요",IF(OR(NOT(ISNUMBER(D867)),N(D867)&lt;=0),"금액을 확인하세요","")))))</f>
        <v/>
      </c>
    </row>
    <row r="868">
      <c r="A868" s="20" t="n"/>
      <c r="B868" s="26" t="n"/>
      <c r="C868" s="27">
        <f>IF(B868="","",IFERROR(INDEX(현장_고객,MATCH(B868,현장번호,0))&amp;" · "&amp;INDEX(현장_주소,MATCH(B868,현장번호,0)),"없는 번호"))</f>
        <v/>
      </c>
      <c r="D868" s="22" t="n"/>
      <c r="E868" s="21" t="n"/>
      <c r="F868" s="21" t="n"/>
      <c r="G868" s="21" t="n"/>
      <c r="H868" s="25">
        <f>IF(COUNTA(A868,B868,D868)=0,"",IF(NOT(ISNUMBER(A868)),"날짜를 확인하세요",IF(A868&gt;TODAY(),"오늘 이후 날짜예요",IF(ISNA(MATCH(B868,현장번호,0)),"현장 번호를 확인하세요",IF(OR(NOT(ISNUMBER(D868)),N(D868)&lt;=0),"금액을 확인하세요","")))))</f>
        <v/>
      </c>
    </row>
    <row r="869">
      <c r="A869" s="20" t="n"/>
      <c r="B869" s="26" t="n"/>
      <c r="C869" s="27">
        <f>IF(B869="","",IFERROR(INDEX(현장_고객,MATCH(B869,현장번호,0))&amp;" · "&amp;INDEX(현장_주소,MATCH(B869,현장번호,0)),"없는 번호"))</f>
        <v/>
      </c>
      <c r="D869" s="22" t="n"/>
      <c r="E869" s="21" t="n"/>
      <c r="F869" s="21" t="n"/>
      <c r="G869" s="21" t="n"/>
      <c r="H869" s="25">
        <f>IF(COUNTA(A869,B869,D869)=0,"",IF(NOT(ISNUMBER(A869)),"날짜를 확인하세요",IF(A869&gt;TODAY(),"오늘 이후 날짜예요",IF(ISNA(MATCH(B869,현장번호,0)),"현장 번호를 확인하세요",IF(OR(NOT(ISNUMBER(D869)),N(D869)&lt;=0),"금액을 확인하세요","")))))</f>
        <v/>
      </c>
    </row>
    <row r="870">
      <c r="A870" s="20" t="n"/>
      <c r="B870" s="26" t="n"/>
      <c r="C870" s="27">
        <f>IF(B870="","",IFERROR(INDEX(현장_고객,MATCH(B870,현장번호,0))&amp;" · "&amp;INDEX(현장_주소,MATCH(B870,현장번호,0)),"없는 번호"))</f>
        <v/>
      </c>
      <c r="D870" s="22" t="n"/>
      <c r="E870" s="21" t="n"/>
      <c r="F870" s="21" t="n"/>
      <c r="G870" s="21" t="n"/>
      <c r="H870" s="25">
        <f>IF(COUNTA(A870,B870,D870)=0,"",IF(NOT(ISNUMBER(A870)),"날짜를 확인하세요",IF(A870&gt;TODAY(),"오늘 이후 날짜예요",IF(ISNA(MATCH(B870,현장번호,0)),"현장 번호를 확인하세요",IF(OR(NOT(ISNUMBER(D870)),N(D870)&lt;=0),"금액을 확인하세요","")))))</f>
        <v/>
      </c>
    </row>
    <row r="871">
      <c r="A871" s="20" t="n"/>
      <c r="B871" s="26" t="n"/>
      <c r="C871" s="27">
        <f>IF(B871="","",IFERROR(INDEX(현장_고객,MATCH(B871,현장번호,0))&amp;" · "&amp;INDEX(현장_주소,MATCH(B871,현장번호,0)),"없는 번호"))</f>
        <v/>
      </c>
      <c r="D871" s="22" t="n"/>
      <c r="E871" s="21" t="n"/>
      <c r="F871" s="21" t="n"/>
      <c r="G871" s="21" t="n"/>
      <c r="H871" s="25">
        <f>IF(COUNTA(A871,B871,D871)=0,"",IF(NOT(ISNUMBER(A871)),"날짜를 확인하세요",IF(A871&gt;TODAY(),"오늘 이후 날짜예요",IF(ISNA(MATCH(B871,현장번호,0)),"현장 번호를 확인하세요",IF(OR(NOT(ISNUMBER(D871)),N(D871)&lt;=0),"금액을 확인하세요","")))))</f>
        <v/>
      </c>
    </row>
    <row r="872">
      <c r="A872" s="20" t="n"/>
      <c r="B872" s="26" t="n"/>
      <c r="C872" s="27">
        <f>IF(B872="","",IFERROR(INDEX(현장_고객,MATCH(B872,현장번호,0))&amp;" · "&amp;INDEX(현장_주소,MATCH(B872,현장번호,0)),"없는 번호"))</f>
        <v/>
      </c>
      <c r="D872" s="22" t="n"/>
      <c r="E872" s="21" t="n"/>
      <c r="F872" s="21" t="n"/>
      <c r="G872" s="21" t="n"/>
      <c r="H872" s="25">
        <f>IF(COUNTA(A872,B872,D872)=0,"",IF(NOT(ISNUMBER(A872)),"날짜를 확인하세요",IF(A872&gt;TODAY(),"오늘 이후 날짜예요",IF(ISNA(MATCH(B872,현장번호,0)),"현장 번호를 확인하세요",IF(OR(NOT(ISNUMBER(D872)),N(D872)&lt;=0),"금액을 확인하세요","")))))</f>
        <v/>
      </c>
    </row>
    <row r="873">
      <c r="A873" s="20" t="n"/>
      <c r="B873" s="26" t="n"/>
      <c r="C873" s="27">
        <f>IF(B873="","",IFERROR(INDEX(현장_고객,MATCH(B873,현장번호,0))&amp;" · "&amp;INDEX(현장_주소,MATCH(B873,현장번호,0)),"없는 번호"))</f>
        <v/>
      </c>
      <c r="D873" s="22" t="n"/>
      <c r="E873" s="21" t="n"/>
      <c r="F873" s="21" t="n"/>
      <c r="G873" s="21" t="n"/>
      <c r="H873" s="25">
        <f>IF(COUNTA(A873,B873,D873)=0,"",IF(NOT(ISNUMBER(A873)),"날짜를 확인하세요",IF(A873&gt;TODAY(),"오늘 이후 날짜예요",IF(ISNA(MATCH(B873,현장번호,0)),"현장 번호를 확인하세요",IF(OR(NOT(ISNUMBER(D873)),N(D873)&lt;=0),"금액을 확인하세요","")))))</f>
        <v/>
      </c>
    </row>
    <row r="874">
      <c r="A874" s="20" t="n"/>
      <c r="B874" s="26" t="n"/>
      <c r="C874" s="27">
        <f>IF(B874="","",IFERROR(INDEX(현장_고객,MATCH(B874,현장번호,0))&amp;" · "&amp;INDEX(현장_주소,MATCH(B874,현장번호,0)),"없는 번호"))</f>
        <v/>
      </c>
      <c r="D874" s="22" t="n"/>
      <c r="E874" s="21" t="n"/>
      <c r="F874" s="21" t="n"/>
      <c r="G874" s="21" t="n"/>
      <c r="H874" s="25">
        <f>IF(COUNTA(A874,B874,D874)=0,"",IF(NOT(ISNUMBER(A874)),"날짜를 확인하세요",IF(A874&gt;TODAY(),"오늘 이후 날짜예요",IF(ISNA(MATCH(B874,현장번호,0)),"현장 번호를 확인하세요",IF(OR(NOT(ISNUMBER(D874)),N(D874)&lt;=0),"금액을 확인하세요","")))))</f>
        <v/>
      </c>
    </row>
    <row r="875">
      <c r="A875" s="20" t="n"/>
      <c r="B875" s="26" t="n"/>
      <c r="C875" s="27">
        <f>IF(B875="","",IFERROR(INDEX(현장_고객,MATCH(B875,현장번호,0))&amp;" · "&amp;INDEX(현장_주소,MATCH(B875,현장번호,0)),"없는 번호"))</f>
        <v/>
      </c>
      <c r="D875" s="22" t="n"/>
      <c r="E875" s="21" t="n"/>
      <c r="F875" s="21" t="n"/>
      <c r="G875" s="21" t="n"/>
      <c r="H875" s="25">
        <f>IF(COUNTA(A875,B875,D875)=0,"",IF(NOT(ISNUMBER(A875)),"날짜를 확인하세요",IF(A875&gt;TODAY(),"오늘 이후 날짜예요",IF(ISNA(MATCH(B875,현장번호,0)),"현장 번호를 확인하세요",IF(OR(NOT(ISNUMBER(D875)),N(D875)&lt;=0),"금액을 확인하세요","")))))</f>
        <v/>
      </c>
    </row>
    <row r="876">
      <c r="A876" s="20" t="n"/>
      <c r="B876" s="26" t="n"/>
      <c r="C876" s="27">
        <f>IF(B876="","",IFERROR(INDEX(현장_고객,MATCH(B876,현장번호,0))&amp;" · "&amp;INDEX(현장_주소,MATCH(B876,현장번호,0)),"없는 번호"))</f>
        <v/>
      </c>
      <c r="D876" s="22" t="n"/>
      <c r="E876" s="21" t="n"/>
      <c r="F876" s="21" t="n"/>
      <c r="G876" s="21" t="n"/>
      <c r="H876" s="25">
        <f>IF(COUNTA(A876,B876,D876)=0,"",IF(NOT(ISNUMBER(A876)),"날짜를 확인하세요",IF(A876&gt;TODAY(),"오늘 이후 날짜예요",IF(ISNA(MATCH(B876,현장번호,0)),"현장 번호를 확인하세요",IF(OR(NOT(ISNUMBER(D876)),N(D876)&lt;=0),"금액을 확인하세요","")))))</f>
        <v/>
      </c>
    </row>
    <row r="877">
      <c r="A877" s="20" t="n"/>
      <c r="B877" s="26" t="n"/>
      <c r="C877" s="27">
        <f>IF(B877="","",IFERROR(INDEX(현장_고객,MATCH(B877,현장번호,0))&amp;" · "&amp;INDEX(현장_주소,MATCH(B877,현장번호,0)),"없는 번호"))</f>
        <v/>
      </c>
      <c r="D877" s="22" t="n"/>
      <c r="E877" s="21" t="n"/>
      <c r="F877" s="21" t="n"/>
      <c r="G877" s="21" t="n"/>
      <c r="H877" s="25">
        <f>IF(COUNTA(A877,B877,D877)=0,"",IF(NOT(ISNUMBER(A877)),"날짜를 확인하세요",IF(A877&gt;TODAY(),"오늘 이후 날짜예요",IF(ISNA(MATCH(B877,현장번호,0)),"현장 번호를 확인하세요",IF(OR(NOT(ISNUMBER(D877)),N(D877)&lt;=0),"금액을 확인하세요","")))))</f>
        <v/>
      </c>
    </row>
    <row r="878">
      <c r="A878" s="20" t="n"/>
      <c r="B878" s="26" t="n"/>
      <c r="C878" s="27">
        <f>IF(B878="","",IFERROR(INDEX(현장_고객,MATCH(B878,현장번호,0))&amp;" · "&amp;INDEX(현장_주소,MATCH(B878,현장번호,0)),"없는 번호"))</f>
        <v/>
      </c>
      <c r="D878" s="22" t="n"/>
      <c r="E878" s="21" t="n"/>
      <c r="F878" s="21" t="n"/>
      <c r="G878" s="21" t="n"/>
      <c r="H878" s="25">
        <f>IF(COUNTA(A878,B878,D878)=0,"",IF(NOT(ISNUMBER(A878)),"날짜를 확인하세요",IF(A878&gt;TODAY(),"오늘 이후 날짜예요",IF(ISNA(MATCH(B878,현장번호,0)),"현장 번호를 확인하세요",IF(OR(NOT(ISNUMBER(D878)),N(D878)&lt;=0),"금액을 확인하세요","")))))</f>
        <v/>
      </c>
    </row>
    <row r="879">
      <c r="A879" s="20" t="n"/>
      <c r="B879" s="26" t="n"/>
      <c r="C879" s="27">
        <f>IF(B879="","",IFERROR(INDEX(현장_고객,MATCH(B879,현장번호,0))&amp;" · "&amp;INDEX(현장_주소,MATCH(B879,현장번호,0)),"없는 번호"))</f>
        <v/>
      </c>
      <c r="D879" s="22" t="n"/>
      <c r="E879" s="21" t="n"/>
      <c r="F879" s="21" t="n"/>
      <c r="G879" s="21" t="n"/>
      <c r="H879" s="25">
        <f>IF(COUNTA(A879,B879,D879)=0,"",IF(NOT(ISNUMBER(A879)),"날짜를 확인하세요",IF(A879&gt;TODAY(),"오늘 이후 날짜예요",IF(ISNA(MATCH(B879,현장번호,0)),"현장 번호를 확인하세요",IF(OR(NOT(ISNUMBER(D879)),N(D879)&lt;=0),"금액을 확인하세요","")))))</f>
        <v/>
      </c>
    </row>
    <row r="880">
      <c r="A880" s="20" t="n"/>
      <c r="B880" s="26" t="n"/>
      <c r="C880" s="27">
        <f>IF(B880="","",IFERROR(INDEX(현장_고객,MATCH(B880,현장번호,0))&amp;" · "&amp;INDEX(현장_주소,MATCH(B880,현장번호,0)),"없는 번호"))</f>
        <v/>
      </c>
      <c r="D880" s="22" t="n"/>
      <c r="E880" s="21" t="n"/>
      <c r="F880" s="21" t="n"/>
      <c r="G880" s="21" t="n"/>
      <c r="H880" s="25">
        <f>IF(COUNTA(A880,B880,D880)=0,"",IF(NOT(ISNUMBER(A880)),"날짜를 확인하세요",IF(A880&gt;TODAY(),"오늘 이후 날짜예요",IF(ISNA(MATCH(B880,현장번호,0)),"현장 번호를 확인하세요",IF(OR(NOT(ISNUMBER(D880)),N(D880)&lt;=0),"금액을 확인하세요","")))))</f>
        <v/>
      </c>
    </row>
    <row r="881">
      <c r="A881" s="20" t="n"/>
      <c r="B881" s="26" t="n"/>
      <c r="C881" s="27">
        <f>IF(B881="","",IFERROR(INDEX(현장_고객,MATCH(B881,현장번호,0))&amp;" · "&amp;INDEX(현장_주소,MATCH(B881,현장번호,0)),"없는 번호"))</f>
        <v/>
      </c>
      <c r="D881" s="22" t="n"/>
      <c r="E881" s="21" t="n"/>
      <c r="F881" s="21" t="n"/>
      <c r="G881" s="21" t="n"/>
      <c r="H881" s="25">
        <f>IF(COUNTA(A881,B881,D881)=0,"",IF(NOT(ISNUMBER(A881)),"날짜를 확인하세요",IF(A881&gt;TODAY(),"오늘 이후 날짜예요",IF(ISNA(MATCH(B881,현장번호,0)),"현장 번호를 확인하세요",IF(OR(NOT(ISNUMBER(D881)),N(D881)&lt;=0),"금액을 확인하세요","")))))</f>
        <v/>
      </c>
    </row>
    <row r="882">
      <c r="A882" s="20" t="n"/>
      <c r="B882" s="26" t="n"/>
      <c r="C882" s="27">
        <f>IF(B882="","",IFERROR(INDEX(현장_고객,MATCH(B882,현장번호,0))&amp;" · "&amp;INDEX(현장_주소,MATCH(B882,현장번호,0)),"없는 번호"))</f>
        <v/>
      </c>
      <c r="D882" s="22" t="n"/>
      <c r="E882" s="21" t="n"/>
      <c r="F882" s="21" t="n"/>
      <c r="G882" s="21" t="n"/>
      <c r="H882" s="25">
        <f>IF(COUNTA(A882,B882,D882)=0,"",IF(NOT(ISNUMBER(A882)),"날짜를 확인하세요",IF(A882&gt;TODAY(),"오늘 이후 날짜예요",IF(ISNA(MATCH(B882,현장번호,0)),"현장 번호를 확인하세요",IF(OR(NOT(ISNUMBER(D882)),N(D882)&lt;=0),"금액을 확인하세요","")))))</f>
        <v/>
      </c>
    </row>
    <row r="883">
      <c r="A883" s="20" t="n"/>
      <c r="B883" s="26" t="n"/>
      <c r="C883" s="27">
        <f>IF(B883="","",IFERROR(INDEX(현장_고객,MATCH(B883,현장번호,0))&amp;" · "&amp;INDEX(현장_주소,MATCH(B883,현장번호,0)),"없는 번호"))</f>
        <v/>
      </c>
      <c r="D883" s="22" t="n"/>
      <c r="E883" s="21" t="n"/>
      <c r="F883" s="21" t="n"/>
      <c r="G883" s="21" t="n"/>
      <c r="H883" s="25">
        <f>IF(COUNTA(A883,B883,D883)=0,"",IF(NOT(ISNUMBER(A883)),"날짜를 확인하세요",IF(A883&gt;TODAY(),"오늘 이후 날짜예요",IF(ISNA(MATCH(B883,현장번호,0)),"현장 번호를 확인하세요",IF(OR(NOT(ISNUMBER(D883)),N(D883)&lt;=0),"금액을 확인하세요","")))))</f>
        <v/>
      </c>
    </row>
    <row r="884">
      <c r="A884" s="20" t="n"/>
      <c r="B884" s="26" t="n"/>
      <c r="C884" s="27">
        <f>IF(B884="","",IFERROR(INDEX(현장_고객,MATCH(B884,현장번호,0))&amp;" · "&amp;INDEX(현장_주소,MATCH(B884,현장번호,0)),"없는 번호"))</f>
        <v/>
      </c>
      <c r="D884" s="22" t="n"/>
      <c r="E884" s="21" t="n"/>
      <c r="F884" s="21" t="n"/>
      <c r="G884" s="21" t="n"/>
      <c r="H884" s="25">
        <f>IF(COUNTA(A884,B884,D884)=0,"",IF(NOT(ISNUMBER(A884)),"날짜를 확인하세요",IF(A884&gt;TODAY(),"오늘 이후 날짜예요",IF(ISNA(MATCH(B884,현장번호,0)),"현장 번호를 확인하세요",IF(OR(NOT(ISNUMBER(D884)),N(D884)&lt;=0),"금액을 확인하세요","")))))</f>
        <v/>
      </c>
    </row>
    <row r="885">
      <c r="A885" s="20" t="n"/>
      <c r="B885" s="26" t="n"/>
      <c r="C885" s="27">
        <f>IF(B885="","",IFERROR(INDEX(현장_고객,MATCH(B885,현장번호,0))&amp;" · "&amp;INDEX(현장_주소,MATCH(B885,현장번호,0)),"없는 번호"))</f>
        <v/>
      </c>
      <c r="D885" s="22" t="n"/>
      <c r="E885" s="21" t="n"/>
      <c r="F885" s="21" t="n"/>
      <c r="G885" s="21" t="n"/>
      <c r="H885" s="25">
        <f>IF(COUNTA(A885,B885,D885)=0,"",IF(NOT(ISNUMBER(A885)),"날짜를 확인하세요",IF(A885&gt;TODAY(),"오늘 이후 날짜예요",IF(ISNA(MATCH(B885,현장번호,0)),"현장 번호를 확인하세요",IF(OR(NOT(ISNUMBER(D885)),N(D885)&lt;=0),"금액을 확인하세요","")))))</f>
        <v/>
      </c>
    </row>
    <row r="886">
      <c r="A886" s="20" t="n"/>
      <c r="B886" s="26" t="n"/>
      <c r="C886" s="27">
        <f>IF(B886="","",IFERROR(INDEX(현장_고객,MATCH(B886,현장번호,0))&amp;" · "&amp;INDEX(현장_주소,MATCH(B886,현장번호,0)),"없는 번호"))</f>
        <v/>
      </c>
      <c r="D886" s="22" t="n"/>
      <c r="E886" s="21" t="n"/>
      <c r="F886" s="21" t="n"/>
      <c r="G886" s="21" t="n"/>
      <c r="H886" s="25">
        <f>IF(COUNTA(A886,B886,D886)=0,"",IF(NOT(ISNUMBER(A886)),"날짜를 확인하세요",IF(A886&gt;TODAY(),"오늘 이후 날짜예요",IF(ISNA(MATCH(B886,현장번호,0)),"현장 번호를 확인하세요",IF(OR(NOT(ISNUMBER(D886)),N(D886)&lt;=0),"금액을 확인하세요","")))))</f>
        <v/>
      </c>
    </row>
    <row r="887">
      <c r="A887" s="20" t="n"/>
      <c r="B887" s="26" t="n"/>
      <c r="C887" s="27">
        <f>IF(B887="","",IFERROR(INDEX(현장_고객,MATCH(B887,현장번호,0))&amp;" · "&amp;INDEX(현장_주소,MATCH(B887,현장번호,0)),"없는 번호"))</f>
        <v/>
      </c>
      <c r="D887" s="22" t="n"/>
      <c r="E887" s="21" t="n"/>
      <c r="F887" s="21" t="n"/>
      <c r="G887" s="21" t="n"/>
      <c r="H887" s="25">
        <f>IF(COUNTA(A887,B887,D887)=0,"",IF(NOT(ISNUMBER(A887)),"날짜를 확인하세요",IF(A887&gt;TODAY(),"오늘 이후 날짜예요",IF(ISNA(MATCH(B887,현장번호,0)),"현장 번호를 확인하세요",IF(OR(NOT(ISNUMBER(D887)),N(D887)&lt;=0),"금액을 확인하세요","")))))</f>
        <v/>
      </c>
    </row>
    <row r="888">
      <c r="A888" s="20" t="n"/>
      <c r="B888" s="26" t="n"/>
      <c r="C888" s="27">
        <f>IF(B888="","",IFERROR(INDEX(현장_고객,MATCH(B888,현장번호,0))&amp;" · "&amp;INDEX(현장_주소,MATCH(B888,현장번호,0)),"없는 번호"))</f>
        <v/>
      </c>
      <c r="D888" s="22" t="n"/>
      <c r="E888" s="21" t="n"/>
      <c r="F888" s="21" t="n"/>
      <c r="G888" s="21" t="n"/>
      <c r="H888" s="25">
        <f>IF(COUNTA(A888,B888,D888)=0,"",IF(NOT(ISNUMBER(A888)),"날짜를 확인하세요",IF(A888&gt;TODAY(),"오늘 이후 날짜예요",IF(ISNA(MATCH(B888,현장번호,0)),"현장 번호를 확인하세요",IF(OR(NOT(ISNUMBER(D888)),N(D888)&lt;=0),"금액을 확인하세요","")))))</f>
        <v/>
      </c>
    </row>
    <row r="889">
      <c r="A889" s="20" t="n"/>
      <c r="B889" s="26" t="n"/>
      <c r="C889" s="27">
        <f>IF(B889="","",IFERROR(INDEX(현장_고객,MATCH(B889,현장번호,0))&amp;" · "&amp;INDEX(현장_주소,MATCH(B889,현장번호,0)),"없는 번호"))</f>
        <v/>
      </c>
      <c r="D889" s="22" t="n"/>
      <c r="E889" s="21" t="n"/>
      <c r="F889" s="21" t="n"/>
      <c r="G889" s="21" t="n"/>
      <c r="H889" s="25">
        <f>IF(COUNTA(A889,B889,D889)=0,"",IF(NOT(ISNUMBER(A889)),"날짜를 확인하세요",IF(A889&gt;TODAY(),"오늘 이후 날짜예요",IF(ISNA(MATCH(B889,현장번호,0)),"현장 번호를 확인하세요",IF(OR(NOT(ISNUMBER(D889)),N(D889)&lt;=0),"금액을 확인하세요","")))))</f>
        <v/>
      </c>
    </row>
    <row r="890">
      <c r="A890" s="20" t="n"/>
      <c r="B890" s="26" t="n"/>
      <c r="C890" s="27">
        <f>IF(B890="","",IFERROR(INDEX(현장_고객,MATCH(B890,현장번호,0))&amp;" · "&amp;INDEX(현장_주소,MATCH(B890,현장번호,0)),"없는 번호"))</f>
        <v/>
      </c>
      <c r="D890" s="22" t="n"/>
      <c r="E890" s="21" t="n"/>
      <c r="F890" s="21" t="n"/>
      <c r="G890" s="21" t="n"/>
      <c r="H890" s="25">
        <f>IF(COUNTA(A890,B890,D890)=0,"",IF(NOT(ISNUMBER(A890)),"날짜를 확인하세요",IF(A890&gt;TODAY(),"오늘 이후 날짜예요",IF(ISNA(MATCH(B890,현장번호,0)),"현장 번호를 확인하세요",IF(OR(NOT(ISNUMBER(D890)),N(D890)&lt;=0),"금액을 확인하세요","")))))</f>
        <v/>
      </c>
    </row>
    <row r="891">
      <c r="A891" s="20" t="n"/>
      <c r="B891" s="26" t="n"/>
      <c r="C891" s="27">
        <f>IF(B891="","",IFERROR(INDEX(현장_고객,MATCH(B891,현장번호,0))&amp;" · "&amp;INDEX(현장_주소,MATCH(B891,현장번호,0)),"없는 번호"))</f>
        <v/>
      </c>
      <c r="D891" s="22" t="n"/>
      <c r="E891" s="21" t="n"/>
      <c r="F891" s="21" t="n"/>
      <c r="G891" s="21" t="n"/>
      <c r="H891" s="25">
        <f>IF(COUNTA(A891,B891,D891)=0,"",IF(NOT(ISNUMBER(A891)),"날짜를 확인하세요",IF(A891&gt;TODAY(),"오늘 이후 날짜예요",IF(ISNA(MATCH(B891,현장번호,0)),"현장 번호를 확인하세요",IF(OR(NOT(ISNUMBER(D891)),N(D891)&lt;=0),"금액을 확인하세요","")))))</f>
        <v/>
      </c>
    </row>
    <row r="892">
      <c r="A892" s="20" t="n"/>
      <c r="B892" s="26" t="n"/>
      <c r="C892" s="27">
        <f>IF(B892="","",IFERROR(INDEX(현장_고객,MATCH(B892,현장번호,0))&amp;" · "&amp;INDEX(현장_주소,MATCH(B892,현장번호,0)),"없는 번호"))</f>
        <v/>
      </c>
      <c r="D892" s="22" t="n"/>
      <c r="E892" s="21" t="n"/>
      <c r="F892" s="21" t="n"/>
      <c r="G892" s="21" t="n"/>
      <c r="H892" s="25">
        <f>IF(COUNTA(A892,B892,D892)=0,"",IF(NOT(ISNUMBER(A892)),"날짜를 확인하세요",IF(A892&gt;TODAY(),"오늘 이후 날짜예요",IF(ISNA(MATCH(B892,현장번호,0)),"현장 번호를 확인하세요",IF(OR(NOT(ISNUMBER(D892)),N(D892)&lt;=0),"금액을 확인하세요","")))))</f>
        <v/>
      </c>
    </row>
    <row r="893">
      <c r="A893" s="20" t="n"/>
      <c r="B893" s="26" t="n"/>
      <c r="C893" s="27">
        <f>IF(B893="","",IFERROR(INDEX(현장_고객,MATCH(B893,현장번호,0))&amp;" · "&amp;INDEX(현장_주소,MATCH(B893,현장번호,0)),"없는 번호"))</f>
        <v/>
      </c>
      <c r="D893" s="22" t="n"/>
      <c r="E893" s="21" t="n"/>
      <c r="F893" s="21" t="n"/>
      <c r="G893" s="21" t="n"/>
      <c r="H893" s="25">
        <f>IF(COUNTA(A893,B893,D893)=0,"",IF(NOT(ISNUMBER(A893)),"날짜를 확인하세요",IF(A893&gt;TODAY(),"오늘 이후 날짜예요",IF(ISNA(MATCH(B893,현장번호,0)),"현장 번호를 확인하세요",IF(OR(NOT(ISNUMBER(D893)),N(D893)&lt;=0),"금액을 확인하세요","")))))</f>
        <v/>
      </c>
    </row>
    <row r="894">
      <c r="A894" s="20" t="n"/>
      <c r="B894" s="26" t="n"/>
      <c r="C894" s="27">
        <f>IF(B894="","",IFERROR(INDEX(현장_고객,MATCH(B894,현장번호,0))&amp;" · "&amp;INDEX(현장_주소,MATCH(B894,현장번호,0)),"없는 번호"))</f>
        <v/>
      </c>
      <c r="D894" s="22" t="n"/>
      <c r="E894" s="21" t="n"/>
      <c r="F894" s="21" t="n"/>
      <c r="G894" s="21" t="n"/>
      <c r="H894" s="25">
        <f>IF(COUNTA(A894,B894,D894)=0,"",IF(NOT(ISNUMBER(A894)),"날짜를 확인하세요",IF(A894&gt;TODAY(),"오늘 이후 날짜예요",IF(ISNA(MATCH(B894,현장번호,0)),"현장 번호를 확인하세요",IF(OR(NOT(ISNUMBER(D894)),N(D894)&lt;=0),"금액을 확인하세요","")))))</f>
        <v/>
      </c>
    </row>
    <row r="895">
      <c r="A895" s="20" t="n"/>
      <c r="B895" s="26" t="n"/>
      <c r="C895" s="27">
        <f>IF(B895="","",IFERROR(INDEX(현장_고객,MATCH(B895,현장번호,0))&amp;" · "&amp;INDEX(현장_주소,MATCH(B895,현장번호,0)),"없는 번호"))</f>
        <v/>
      </c>
      <c r="D895" s="22" t="n"/>
      <c r="E895" s="21" t="n"/>
      <c r="F895" s="21" t="n"/>
      <c r="G895" s="21" t="n"/>
      <c r="H895" s="25">
        <f>IF(COUNTA(A895,B895,D895)=0,"",IF(NOT(ISNUMBER(A895)),"날짜를 확인하세요",IF(A895&gt;TODAY(),"오늘 이후 날짜예요",IF(ISNA(MATCH(B895,현장번호,0)),"현장 번호를 확인하세요",IF(OR(NOT(ISNUMBER(D895)),N(D895)&lt;=0),"금액을 확인하세요","")))))</f>
        <v/>
      </c>
    </row>
    <row r="896">
      <c r="A896" s="20" t="n"/>
      <c r="B896" s="26" t="n"/>
      <c r="C896" s="27">
        <f>IF(B896="","",IFERROR(INDEX(현장_고객,MATCH(B896,현장번호,0))&amp;" · "&amp;INDEX(현장_주소,MATCH(B896,현장번호,0)),"없는 번호"))</f>
        <v/>
      </c>
      <c r="D896" s="22" t="n"/>
      <c r="E896" s="21" t="n"/>
      <c r="F896" s="21" t="n"/>
      <c r="G896" s="21" t="n"/>
      <c r="H896" s="25">
        <f>IF(COUNTA(A896,B896,D896)=0,"",IF(NOT(ISNUMBER(A896)),"날짜를 확인하세요",IF(A896&gt;TODAY(),"오늘 이후 날짜예요",IF(ISNA(MATCH(B896,현장번호,0)),"현장 번호를 확인하세요",IF(OR(NOT(ISNUMBER(D896)),N(D896)&lt;=0),"금액을 확인하세요","")))))</f>
        <v/>
      </c>
    </row>
    <row r="897">
      <c r="A897" s="20" t="n"/>
      <c r="B897" s="26" t="n"/>
      <c r="C897" s="27">
        <f>IF(B897="","",IFERROR(INDEX(현장_고객,MATCH(B897,현장번호,0))&amp;" · "&amp;INDEX(현장_주소,MATCH(B897,현장번호,0)),"없는 번호"))</f>
        <v/>
      </c>
      <c r="D897" s="22" t="n"/>
      <c r="E897" s="21" t="n"/>
      <c r="F897" s="21" t="n"/>
      <c r="G897" s="21" t="n"/>
      <c r="H897" s="25">
        <f>IF(COUNTA(A897,B897,D897)=0,"",IF(NOT(ISNUMBER(A897)),"날짜를 확인하세요",IF(A897&gt;TODAY(),"오늘 이후 날짜예요",IF(ISNA(MATCH(B897,현장번호,0)),"현장 번호를 확인하세요",IF(OR(NOT(ISNUMBER(D897)),N(D897)&lt;=0),"금액을 확인하세요","")))))</f>
        <v/>
      </c>
    </row>
    <row r="898">
      <c r="A898" s="20" t="n"/>
      <c r="B898" s="26" t="n"/>
      <c r="C898" s="27">
        <f>IF(B898="","",IFERROR(INDEX(현장_고객,MATCH(B898,현장번호,0))&amp;" · "&amp;INDEX(현장_주소,MATCH(B898,현장번호,0)),"없는 번호"))</f>
        <v/>
      </c>
      <c r="D898" s="22" t="n"/>
      <c r="E898" s="21" t="n"/>
      <c r="F898" s="21" t="n"/>
      <c r="G898" s="21" t="n"/>
      <c r="H898" s="25">
        <f>IF(COUNTA(A898,B898,D898)=0,"",IF(NOT(ISNUMBER(A898)),"날짜를 확인하세요",IF(A898&gt;TODAY(),"오늘 이후 날짜예요",IF(ISNA(MATCH(B898,현장번호,0)),"현장 번호를 확인하세요",IF(OR(NOT(ISNUMBER(D898)),N(D898)&lt;=0),"금액을 확인하세요","")))))</f>
        <v/>
      </c>
    </row>
    <row r="899">
      <c r="A899" s="20" t="n"/>
      <c r="B899" s="26" t="n"/>
      <c r="C899" s="27">
        <f>IF(B899="","",IFERROR(INDEX(현장_고객,MATCH(B899,현장번호,0))&amp;" · "&amp;INDEX(현장_주소,MATCH(B899,현장번호,0)),"없는 번호"))</f>
        <v/>
      </c>
      <c r="D899" s="22" t="n"/>
      <c r="E899" s="21" t="n"/>
      <c r="F899" s="21" t="n"/>
      <c r="G899" s="21" t="n"/>
      <c r="H899" s="25">
        <f>IF(COUNTA(A899,B899,D899)=0,"",IF(NOT(ISNUMBER(A899)),"날짜를 확인하세요",IF(A899&gt;TODAY(),"오늘 이후 날짜예요",IF(ISNA(MATCH(B899,현장번호,0)),"현장 번호를 확인하세요",IF(OR(NOT(ISNUMBER(D899)),N(D899)&lt;=0),"금액을 확인하세요","")))))</f>
        <v/>
      </c>
    </row>
    <row r="900">
      <c r="A900" s="20" t="n"/>
      <c r="B900" s="26" t="n"/>
      <c r="C900" s="27">
        <f>IF(B900="","",IFERROR(INDEX(현장_고객,MATCH(B900,현장번호,0))&amp;" · "&amp;INDEX(현장_주소,MATCH(B900,현장번호,0)),"없는 번호"))</f>
        <v/>
      </c>
      <c r="D900" s="22" t="n"/>
      <c r="E900" s="21" t="n"/>
      <c r="F900" s="21" t="n"/>
      <c r="G900" s="21" t="n"/>
      <c r="H900" s="25">
        <f>IF(COUNTA(A900,B900,D900)=0,"",IF(NOT(ISNUMBER(A900)),"날짜를 확인하세요",IF(A900&gt;TODAY(),"오늘 이후 날짜예요",IF(ISNA(MATCH(B900,현장번호,0)),"현장 번호를 확인하세요",IF(OR(NOT(ISNUMBER(D900)),N(D900)&lt;=0),"금액을 확인하세요","")))))</f>
        <v/>
      </c>
    </row>
    <row r="901">
      <c r="A901" s="20" t="n"/>
      <c r="B901" s="26" t="n"/>
      <c r="C901" s="27">
        <f>IF(B901="","",IFERROR(INDEX(현장_고객,MATCH(B901,현장번호,0))&amp;" · "&amp;INDEX(현장_주소,MATCH(B901,현장번호,0)),"없는 번호"))</f>
        <v/>
      </c>
      <c r="D901" s="22" t="n"/>
      <c r="E901" s="21" t="n"/>
      <c r="F901" s="21" t="n"/>
      <c r="G901" s="21" t="n"/>
      <c r="H901" s="25">
        <f>IF(COUNTA(A901,B901,D901)=0,"",IF(NOT(ISNUMBER(A901)),"날짜를 확인하세요",IF(A901&gt;TODAY(),"오늘 이후 날짜예요",IF(ISNA(MATCH(B901,현장번호,0)),"현장 번호를 확인하세요",IF(OR(NOT(ISNUMBER(D901)),N(D901)&lt;=0),"금액을 확인하세요","")))))</f>
        <v/>
      </c>
    </row>
    <row r="902">
      <c r="A902" s="20" t="n"/>
      <c r="B902" s="26" t="n"/>
      <c r="C902" s="27">
        <f>IF(B902="","",IFERROR(INDEX(현장_고객,MATCH(B902,현장번호,0))&amp;" · "&amp;INDEX(현장_주소,MATCH(B902,현장번호,0)),"없는 번호"))</f>
        <v/>
      </c>
      <c r="D902" s="22" t="n"/>
      <c r="E902" s="21" t="n"/>
      <c r="F902" s="21" t="n"/>
      <c r="G902" s="21" t="n"/>
      <c r="H902" s="25">
        <f>IF(COUNTA(A902,B902,D902)=0,"",IF(NOT(ISNUMBER(A902)),"날짜를 확인하세요",IF(A902&gt;TODAY(),"오늘 이후 날짜예요",IF(ISNA(MATCH(B902,현장번호,0)),"현장 번호를 확인하세요",IF(OR(NOT(ISNUMBER(D902)),N(D902)&lt;=0),"금액을 확인하세요","")))))</f>
        <v/>
      </c>
    </row>
    <row r="903">
      <c r="A903" s="20" t="n"/>
      <c r="B903" s="26" t="n"/>
      <c r="C903" s="27">
        <f>IF(B903="","",IFERROR(INDEX(현장_고객,MATCH(B903,현장번호,0))&amp;" · "&amp;INDEX(현장_주소,MATCH(B903,현장번호,0)),"없는 번호"))</f>
        <v/>
      </c>
      <c r="D903" s="22" t="n"/>
      <c r="E903" s="21" t="n"/>
      <c r="F903" s="21" t="n"/>
      <c r="G903" s="21" t="n"/>
      <c r="H903" s="25">
        <f>IF(COUNTA(A903,B903,D903)=0,"",IF(NOT(ISNUMBER(A903)),"날짜를 확인하세요",IF(A903&gt;TODAY(),"오늘 이후 날짜예요",IF(ISNA(MATCH(B903,현장번호,0)),"현장 번호를 확인하세요",IF(OR(NOT(ISNUMBER(D903)),N(D903)&lt;=0),"금액을 확인하세요","")))))</f>
        <v/>
      </c>
    </row>
    <row r="904">
      <c r="A904" s="20" t="n"/>
      <c r="B904" s="26" t="n"/>
      <c r="C904" s="27">
        <f>IF(B904="","",IFERROR(INDEX(현장_고객,MATCH(B904,현장번호,0))&amp;" · "&amp;INDEX(현장_주소,MATCH(B904,현장번호,0)),"없는 번호"))</f>
        <v/>
      </c>
      <c r="D904" s="22" t="n"/>
      <c r="E904" s="21" t="n"/>
      <c r="F904" s="21" t="n"/>
      <c r="G904" s="21" t="n"/>
      <c r="H904" s="25">
        <f>IF(COUNTA(A904,B904,D904)=0,"",IF(NOT(ISNUMBER(A904)),"날짜를 확인하세요",IF(A904&gt;TODAY(),"오늘 이후 날짜예요",IF(ISNA(MATCH(B904,현장번호,0)),"현장 번호를 확인하세요",IF(OR(NOT(ISNUMBER(D904)),N(D904)&lt;=0),"금액을 확인하세요","")))))</f>
        <v/>
      </c>
    </row>
    <row r="905">
      <c r="A905" s="20" t="n"/>
      <c r="B905" s="26" t="n"/>
      <c r="C905" s="27">
        <f>IF(B905="","",IFERROR(INDEX(현장_고객,MATCH(B905,현장번호,0))&amp;" · "&amp;INDEX(현장_주소,MATCH(B905,현장번호,0)),"없는 번호"))</f>
        <v/>
      </c>
      <c r="D905" s="22" t="n"/>
      <c r="E905" s="21" t="n"/>
      <c r="F905" s="21" t="n"/>
      <c r="G905" s="21" t="n"/>
      <c r="H905" s="25">
        <f>IF(COUNTA(A905,B905,D905)=0,"",IF(NOT(ISNUMBER(A905)),"날짜를 확인하세요",IF(A905&gt;TODAY(),"오늘 이후 날짜예요",IF(ISNA(MATCH(B905,현장번호,0)),"현장 번호를 확인하세요",IF(OR(NOT(ISNUMBER(D905)),N(D905)&lt;=0),"금액을 확인하세요","")))))</f>
        <v/>
      </c>
    </row>
    <row r="906">
      <c r="A906" s="20" t="n"/>
      <c r="B906" s="26" t="n"/>
      <c r="C906" s="27">
        <f>IF(B906="","",IFERROR(INDEX(현장_고객,MATCH(B906,현장번호,0))&amp;" · "&amp;INDEX(현장_주소,MATCH(B906,현장번호,0)),"없는 번호"))</f>
        <v/>
      </c>
      <c r="D906" s="22" t="n"/>
      <c r="E906" s="21" t="n"/>
      <c r="F906" s="21" t="n"/>
      <c r="G906" s="21" t="n"/>
      <c r="H906" s="25">
        <f>IF(COUNTA(A906,B906,D906)=0,"",IF(NOT(ISNUMBER(A906)),"날짜를 확인하세요",IF(A906&gt;TODAY(),"오늘 이후 날짜예요",IF(ISNA(MATCH(B906,현장번호,0)),"현장 번호를 확인하세요",IF(OR(NOT(ISNUMBER(D906)),N(D906)&lt;=0),"금액을 확인하세요","")))))</f>
        <v/>
      </c>
    </row>
    <row r="907">
      <c r="A907" s="20" t="n"/>
      <c r="B907" s="26" t="n"/>
      <c r="C907" s="27">
        <f>IF(B907="","",IFERROR(INDEX(현장_고객,MATCH(B907,현장번호,0))&amp;" · "&amp;INDEX(현장_주소,MATCH(B907,현장번호,0)),"없는 번호"))</f>
        <v/>
      </c>
      <c r="D907" s="22" t="n"/>
      <c r="E907" s="21" t="n"/>
      <c r="F907" s="21" t="n"/>
      <c r="G907" s="21" t="n"/>
      <c r="H907" s="25">
        <f>IF(COUNTA(A907,B907,D907)=0,"",IF(NOT(ISNUMBER(A907)),"날짜를 확인하세요",IF(A907&gt;TODAY(),"오늘 이후 날짜예요",IF(ISNA(MATCH(B907,현장번호,0)),"현장 번호를 확인하세요",IF(OR(NOT(ISNUMBER(D907)),N(D907)&lt;=0),"금액을 확인하세요","")))))</f>
        <v/>
      </c>
    </row>
    <row r="908">
      <c r="A908" s="20" t="n"/>
      <c r="B908" s="26" t="n"/>
      <c r="C908" s="27">
        <f>IF(B908="","",IFERROR(INDEX(현장_고객,MATCH(B908,현장번호,0))&amp;" · "&amp;INDEX(현장_주소,MATCH(B908,현장번호,0)),"없는 번호"))</f>
        <v/>
      </c>
      <c r="D908" s="22" t="n"/>
      <c r="E908" s="21" t="n"/>
      <c r="F908" s="21" t="n"/>
      <c r="G908" s="21" t="n"/>
      <c r="H908" s="25">
        <f>IF(COUNTA(A908,B908,D908)=0,"",IF(NOT(ISNUMBER(A908)),"날짜를 확인하세요",IF(A908&gt;TODAY(),"오늘 이후 날짜예요",IF(ISNA(MATCH(B908,현장번호,0)),"현장 번호를 확인하세요",IF(OR(NOT(ISNUMBER(D908)),N(D908)&lt;=0),"금액을 확인하세요","")))))</f>
        <v/>
      </c>
    </row>
    <row r="909">
      <c r="A909" s="20" t="n"/>
      <c r="B909" s="26" t="n"/>
      <c r="C909" s="27">
        <f>IF(B909="","",IFERROR(INDEX(현장_고객,MATCH(B909,현장번호,0))&amp;" · "&amp;INDEX(현장_주소,MATCH(B909,현장번호,0)),"없는 번호"))</f>
        <v/>
      </c>
      <c r="D909" s="22" t="n"/>
      <c r="E909" s="21" t="n"/>
      <c r="F909" s="21" t="n"/>
      <c r="G909" s="21" t="n"/>
      <c r="H909" s="25">
        <f>IF(COUNTA(A909,B909,D909)=0,"",IF(NOT(ISNUMBER(A909)),"날짜를 확인하세요",IF(A909&gt;TODAY(),"오늘 이후 날짜예요",IF(ISNA(MATCH(B909,현장번호,0)),"현장 번호를 확인하세요",IF(OR(NOT(ISNUMBER(D909)),N(D909)&lt;=0),"금액을 확인하세요","")))))</f>
        <v/>
      </c>
    </row>
    <row r="910">
      <c r="A910" s="20" t="n"/>
      <c r="B910" s="26" t="n"/>
      <c r="C910" s="27">
        <f>IF(B910="","",IFERROR(INDEX(현장_고객,MATCH(B910,현장번호,0))&amp;" · "&amp;INDEX(현장_주소,MATCH(B910,현장번호,0)),"없는 번호"))</f>
        <v/>
      </c>
      <c r="D910" s="22" t="n"/>
      <c r="E910" s="21" t="n"/>
      <c r="F910" s="21" t="n"/>
      <c r="G910" s="21" t="n"/>
      <c r="H910" s="25">
        <f>IF(COUNTA(A910,B910,D910)=0,"",IF(NOT(ISNUMBER(A910)),"날짜를 확인하세요",IF(A910&gt;TODAY(),"오늘 이후 날짜예요",IF(ISNA(MATCH(B910,현장번호,0)),"현장 번호를 확인하세요",IF(OR(NOT(ISNUMBER(D910)),N(D910)&lt;=0),"금액을 확인하세요","")))))</f>
        <v/>
      </c>
    </row>
    <row r="911">
      <c r="A911" s="20" t="n"/>
      <c r="B911" s="26" t="n"/>
      <c r="C911" s="27">
        <f>IF(B911="","",IFERROR(INDEX(현장_고객,MATCH(B911,현장번호,0))&amp;" · "&amp;INDEX(현장_주소,MATCH(B911,현장번호,0)),"없는 번호"))</f>
        <v/>
      </c>
      <c r="D911" s="22" t="n"/>
      <c r="E911" s="21" t="n"/>
      <c r="F911" s="21" t="n"/>
      <c r="G911" s="21" t="n"/>
      <c r="H911" s="25">
        <f>IF(COUNTA(A911,B911,D911)=0,"",IF(NOT(ISNUMBER(A911)),"날짜를 확인하세요",IF(A911&gt;TODAY(),"오늘 이후 날짜예요",IF(ISNA(MATCH(B911,현장번호,0)),"현장 번호를 확인하세요",IF(OR(NOT(ISNUMBER(D911)),N(D911)&lt;=0),"금액을 확인하세요","")))))</f>
        <v/>
      </c>
    </row>
    <row r="912">
      <c r="A912" s="20" t="n"/>
      <c r="B912" s="26" t="n"/>
      <c r="C912" s="27">
        <f>IF(B912="","",IFERROR(INDEX(현장_고객,MATCH(B912,현장번호,0))&amp;" · "&amp;INDEX(현장_주소,MATCH(B912,현장번호,0)),"없는 번호"))</f>
        <v/>
      </c>
      <c r="D912" s="22" t="n"/>
      <c r="E912" s="21" t="n"/>
      <c r="F912" s="21" t="n"/>
      <c r="G912" s="21" t="n"/>
      <c r="H912" s="25">
        <f>IF(COUNTA(A912,B912,D912)=0,"",IF(NOT(ISNUMBER(A912)),"날짜를 확인하세요",IF(A912&gt;TODAY(),"오늘 이후 날짜예요",IF(ISNA(MATCH(B912,현장번호,0)),"현장 번호를 확인하세요",IF(OR(NOT(ISNUMBER(D912)),N(D912)&lt;=0),"금액을 확인하세요","")))))</f>
        <v/>
      </c>
    </row>
    <row r="913">
      <c r="A913" s="20" t="n"/>
      <c r="B913" s="26" t="n"/>
      <c r="C913" s="27">
        <f>IF(B913="","",IFERROR(INDEX(현장_고객,MATCH(B913,현장번호,0))&amp;" · "&amp;INDEX(현장_주소,MATCH(B913,현장번호,0)),"없는 번호"))</f>
        <v/>
      </c>
      <c r="D913" s="22" t="n"/>
      <c r="E913" s="21" t="n"/>
      <c r="F913" s="21" t="n"/>
      <c r="G913" s="21" t="n"/>
      <c r="H913" s="25">
        <f>IF(COUNTA(A913,B913,D913)=0,"",IF(NOT(ISNUMBER(A913)),"날짜를 확인하세요",IF(A913&gt;TODAY(),"오늘 이후 날짜예요",IF(ISNA(MATCH(B913,현장번호,0)),"현장 번호를 확인하세요",IF(OR(NOT(ISNUMBER(D913)),N(D913)&lt;=0),"금액을 확인하세요","")))))</f>
        <v/>
      </c>
    </row>
    <row r="914">
      <c r="A914" s="20" t="n"/>
      <c r="B914" s="26" t="n"/>
      <c r="C914" s="27">
        <f>IF(B914="","",IFERROR(INDEX(현장_고객,MATCH(B914,현장번호,0))&amp;" · "&amp;INDEX(현장_주소,MATCH(B914,현장번호,0)),"없는 번호"))</f>
        <v/>
      </c>
      <c r="D914" s="22" t="n"/>
      <c r="E914" s="21" t="n"/>
      <c r="F914" s="21" t="n"/>
      <c r="G914" s="21" t="n"/>
      <c r="H914" s="25">
        <f>IF(COUNTA(A914,B914,D914)=0,"",IF(NOT(ISNUMBER(A914)),"날짜를 확인하세요",IF(A914&gt;TODAY(),"오늘 이후 날짜예요",IF(ISNA(MATCH(B914,현장번호,0)),"현장 번호를 확인하세요",IF(OR(NOT(ISNUMBER(D914)),N(D914)&lt;=0),"금액을 확인하세요","")))))</f>
        <v/>
      </c>
    </row>
    <row r="915">
      <c r="A915" s="20" t="n"/>
      <c r="B915" s="26" t="n"/>
      <c r="C915" s="27">
        <f>IF(B915="","",IFERROR(INDEX(현장_고객,MATCH(B915,현장번호,0))&amp;" · "&amp;INDEX(현장_주소,MATCH(B915,현장번호,0)),"없는 번호"))</f>
        <v/>
      </c>
      <c r="D915" s="22" t="n"/>
      <c r="E915" s="21" t="n"/>
      <c r="F915" s="21" t="n"/>
      <c r="G915" s="21" t="n"/>
      <c r="H915" s="25">
        <f>IF(COUNTA(A915,B915,D915)=0,"",IF(NOT(ISNUMBER(A915)),"날짜를 확인하세요",IF(A915&gt;TODAY(),"오늘 이후 날짜예요",IF(ISNA(MATCH(B915,현장번호,0)),"현장 번호를 확인하세요",IF(OR(NOT(ISNUMBER(D915)),N(D915)&lt;=0),"금액을 확인하세요","")))))</f>
        <v/>
      </c>
    </row>
    <row r="916">
      <c r="A916" s="20" t="n"/>
      <c r="B916" s="26" t="n"/>
      <c r="C916" s="27">
        <f>IF(B916="","",IFERROR(INDEX(현장_고객,MATCH(B916,현장번호,0))&amp;" · "&amp;INDEX(현장_주소,MATCH(B916,현장번호,0)),"없는 번호"))</f>
        <v/>
      </c>
      <c r="D916" s="22" t="n"/>
      <c r="E916" s="21" t="n"/>
      <c r="F916" s="21" t="n"/>
      <c r="G916" s="21" t="n"/>
      <c r="H916" s="25">
        <f>IF(COUNTA(A916,B916,D916)=0,"",IF(NOT(ISNUMBER(A916)),"날짜를 확인하세요",IF(A916&gt;TODAY(),"오늘 이후 날짜예요",IF(ISNA(MATCH(B916,현장번호,0)),"현장 번호를 확인하세요",IF(OR(NOT(ISNUMBER(D916)),N(D916)&lt;=0),"금액을 확인하세요","")))))</f>
        <v/>
      </c>
    </row>
    <row r="917">
      <c r="A917" s="20" t="n"/>
      <c r="B917" s="26" t="n"/>
      <c r="C917" s="27">
        <f>IF(B917="","",IFERROR(INDEX(현장_고객,MATCH(B917,현장번호,0))&amp;" · "&amp;INDEX(현장_주소,MATCH(B917,현장번호,0)),"없는 번호"))</f>
        <v/>
      </c>
      <c r="D917" s="22" t="n"/>
      <c r="E917" s="21" t="n"/>
      <c r="F917" s="21" t="n"/>
      <c r="G917" s="21" t="n"/>
      <c r="H917" s="25">
        <f>IF(COUNTA(A917,B917,D917)=0,"",IF(NOT(ISNUMBER(A917)),"날짜를 확인하세요",IF(A917&gt;TODAY(),"오늘 이후 날짜예요",IF(ISNA(MATCH(B917,현장번호,0)),"현장 번호를 확인하세요",IF(OR(NOT(ISNUMBER(D917)),N(D917)&lt;=0),"금액을 확인하세요","")))))</f>
        <v/>
      </c>
    </row>
    <row r="918">
      <c r="A918" s="20" t="n"/>
      <c r="B918" s="26" t="n"/>
      <c r="C918" s="27">
        <f>IF(B918="","",IFERROR(INDEX(현장_고객,MATCH(B918,현장번호,0))&amp;" · "&amp;INDEX(현장_주소,MATCH(B918,현장번호,0)),"없는 번호"))</f>
        <v/>
      </c>
      <c r="D918" s="22" t="n"/>
      <c r="E918" s="21" t="n"/>
      <c r="F918" s="21" t="n"/>
      <c r="G918" s="21" t="n"/>
      <c r="H918" s="25">
        <f>IF(COUNTA(A918,B918,D918)=0,"",IF(NOT(ISNUMBER(A918)),"날짜를 확인하세요",IF(A918&gt;TODAY(),"오늘 이후 날짜예요",IF(ISNA(MATCH(B918,현장번호,0)),"현장 번호를 확인하세요",IF(OR(NOT(ISNUMBER(D918)),N(D918)&lt;=0),"금액을 확인하세요","")))))</f>
        <v/>
      </c>
    </row>
    <row r="919">
      <c r="A919" s="20" t="n"/>
      <c r="B919" s="26" t="n"/>
      <c r="C919" s="27">
        <f>IF(B919="","",IFERROR(INDEX(현장_고객,MATCH(B919,현장번호,0))&amp;" · "&amp;INDEX(현장_주소,MATCH(B919,현장번호,0)),"없는 번호"))</f>
        <v/>
      </c>
      <c r="D919" s="22" t="n"/>
      <c r="E919" s="21" t="n"/>
      <c r="F919" s="21" t="n"/>
      <c r="G919" s="21" t="n"/>
      <c r="H919" s="25">
        <f>IF(COUNTA(A919,B919,D919)=0,"",IF(NOT(ISNUMBER(A919)),"날짜를 확인하세요",IF(A919&gt;TODAY(),"오늘 이후 날짜예요",IF(ISNA(MATCH(B919,현장번호,0)),"현장 번호를 확인하세요",IF(OR(NOT(ISNUMBER(D919)),N(D919)&lt;=0),"금액을 확인하세요","")))))</f>
        <v/>
      </c>
    </row>
    <row r="920">
      <c r="A920" s="20" t="n"/>
      <c r="B920" s="26" t="n"/>
      <c r="C920" s="27">
        <f>IF(B920="","",IFERROR(INDEX(현장_고객,MATCH(B920,현장번호,0))&amp;" · "&amp;INDEX(현장_주소,MATCH(B920,현장번호,0)),"없는 번호"))</f>
        <v/>
      </c>
      <c r="D920" s="22" t="n"/>
      <c r="E920" s="21" t="n"/>
      <c r="F920" s="21" t="n"/>
      <c r="G920" s="21" t="n"/>
      <c r="H920" s="25">
        <f>IF(COUNTA(A920,B920,D920)=0,"",IF(NOT(ISNUMBER(A920)),"날짜를 확인하세요",IF(A920&gt;TODAY(),"오늘 이후 날짜예요",IF(ISNA(MATCH(B920,현장번호,0)),"현장 번호를 확인하세요",IF(OR(NOT(ISNUMBER(D920)),N(D920)&lt;=0),"금액을 확인하세요","")))))</f>
        <v/>
      </c>
    </row>
    <row r="921">
      <c r="A921" s="20" t="n"/>
      <c r="B921" s="26" t="n"/>
      <c r="C921" s="27">
        <f>IF(B921="","",IFERROR(INDEX(현장_고객,MATCH(B921,현장번호,0))&amp;" · "&amp;INDEX(현장_주소,MATCH(B921,현장번호,0)),"없는 번호"))</f>
        <v/>
      </c>
      <c r="D921" s="22" t="n"/>
      <c r="E921" s="21" t="n"/>
      <c r="F921" s="21" t="n"/>
      <c r="G921" s="21" t="n"/>
      <c r="H921" s="25">
        <f>IF(COUNTA(A921,B921,D921)=0,"",IF(NOT(ISNUMBER(A921)),"날짜를 확인하세요",IF(A921&gt;TODAY(),"오늘 이후 날짜예요",IF(ISNA(MATCH(B921,현장번호,0)),"현장 번호를 확인하세요",IF(OR(NOT(ISNUMBER(D921)),N(D921)&lt;=0),"금액을 확인하세요","")))))</f>
        <v/>
      </c>
    </row>
    <row r="922">
      <c r="A922" s="20" t="n"/>
      <c r="B922" s="26" t="n"/>
      <c r="C922" s="27">
        <f>IF(B922="","",IFERROR(INDEX(현장_고객,MATCH(B922,현장번호,0))&amp;" · "&amp;INDEX(현장_주소,MATCH(B922,현장번호,0)),"없는 번호"))</f>
        <v/>
      </c>
      <c r="D922" s="22" t="n"/>
      <c r="E922" s="21" t="n"/>
      <c r="F922" s="21" t="n"/>
      <c r="G922" s="21" t="n"/>
      <c r="H922" s="25">
        <f>IF(COUNTA(A922,B922,D922)=0,"",IF(NOT(ISNUMBER(A922)),"날짜를 확인하세요",IF(A922&gt;TODAY(),"오늘 이후 날짜예요",IF(ISNA(MATCH(B922,현장번호,0)),"현장 번호를 확인하세요",IF(OR(NOT(ISNUMBER(D922)),N(D922)&lt;=0),"금액을 확인하세요","")))))</f>
        <v/>
      </c>
    </row>
    <row r="923">
      <c r="A923" s="20" t="n"/>
      <c r="B923" s="26" t="n"/>
      <c r="C923" s="27">
        <f>IF(B923="","",IFERROR(INDEX(현장_고객,MATCH(B923,현장번호,0))&amp;" · "&amp;INDEX(현장_주소,MATCH(B923,현장번호,0)),"없는 번호"))</f>
        <v/>
      </c>
      <c r="D923" s="22" t="n"/>
      <c r="E923" s="21" t="n"/>
      <c r="F923" s="21" t="n"/>
      <c r="G923" s="21" t="n"/>
      <c r="H923" s="25">
        <f>IF(COUNTA(A923,B923,D923)=0,"",IF(NOT(ISNUMBER(A923)),"날짜를 확인하세요",IF(A923&gt;TODAY(),"오늘 이후 날짜예요",IF(ISNA(MATCH(B923,현장번호,0)),"현장 번호를 확인하세요",IF(OR(NOT(ISNUMBER(D923)),N(D923)&lt;=0),"금액을 확인하세요","")))))</f>
        <v/>
      </c>
    </row>
    <row r="924">
      <c r="A924" s="20" t="n"/>
      <c r="B924" s="26" t="n"/>
      <c r="C924" s="27">
        <f>IF(B924="","",IFERROR(INDEX(현장_고객,MATCH(B924,현장번호,0))&amp;" · "&amp;INDEX(현장_주소,MATCH(B924,현장번호,0)),"없는 번호"))</f>
        <v/>
      </c>
      <c r="D924" s="22" t="n"/>
      <c r="E924" s="21" t="n"/>
      <c r="F924" s="21" t="n"/>
      <c r="G924" s="21" t="n"/>
      <c r="H924" s="25">
        <f>IF(COUNTA(A924,B924,D924)=0,"",IF(NOT(ISNUMBER(A924)),"날짜를 확인하세요",IF(A924&gt;TODAY(),"오늘 이후 날짜예요",IF(ISNA(MATCH(B924,현장번호,0)),"현장 번호를 확인하세요",IF(OR(NOT(ISNUMBER(D924)),N(D924)&lt;=0),"금액을 확인하세요","")))))</f>
        <v/>
      </c>
    </row>
    <row r="925">
      <c r="A925" s="20" t="n"/>
      <c r="B925" s="26" t="n"/>
      <c r="C925" s="27">
        <f>IF(B925="","",IFERROR(INDEX(현장_고객,MATCH(B925,현장번호,0))&amp;" · "&amp;INDEX(현장_주소,MATCH(B925,현장번호,0)),"없는 번호"))</f>
        <v/>
      </c>
      <c r="D925" s="22" t="n"/>
      <c r="E925" s="21" t="n"/>
      <c r="F925" s="21" t="n"/>
      <c r="G925" s="21" t="n"/>
      <c r="H925" s="25">
        <f>IF(COUNTA(A925,B925,D925)=0,"",IF(NOT(ISNUMBER(A925)),"날짜를 확인하세요",IF(A925&gt;TODAY(),"오늘 이후 날짜예요",IF(ISNA(MATCH(B925,현장번호,0)),"현장 번호를 확인하세요",IF(OR(NOT(ISNUMBER(D925)),N(D925)&lt;=0),"금액을 확인하세요","")))))</f>
        <v/>
      </c>
    </row>
    <row r="926">
      <c r="A926" s="20" t="n"/>
      <c r="B926" s="26" t="n"/>
      <c r="C926" s="27">
        <f>IF(B926="","",IFERROR(INDEX(현장_고객,MATCH(B926,현장번호,0))&amp;" · "&amp;INDEX(현장_주소,MATCH(B926,현장번호,0)),"없는 번호"))</f>
        <v/>
      </c>
      <c r="D926" s="22" t="n"/>
      <c r="E926" s="21" t="n"/>
      <c r="F926" s="21" t="n"/>
      <c r="G926" s="21" t="n"/>
      <c r="H926" s="25">
        <f>IF(COUNTA(A926,B926,D926)=0,"",IF(NOT(ISNUMBER(A926)),"날짜를 확인하세요",IF(A926&gt;TODAY(),"오늘 이후 날짜예요",IF(ISNA(MATCH(B926,현장번호,0)),"현장 번호를 확인하세요",IF(OR(NOT(ISNUMBER(D926)),N(D926)&lt;=0),"금액을 확인하세요","")))))</f>
        <v/>
      </c>
    </row>
    <row r="927">
      <c r="A927" s="20" t="n"/>
      <c r="B927" s="26" t="n"/>
      <c r="C927" s="27">
        <f>IF(B927="","",IFERROR(INDEX(현장_고객,MATCH(B927,현장번호,0))&amp;" · "&amp;INDEX(현장_주소,MATCH(B927,현장번호,0)),"없는 번호"))</f>
        <v/>
      </c>
      <c r="D927" s="22" t="n"/>
      <c r="E927" s="21" t="n"/>
      <c r="F927" s="21" t="n"/>
      <c r="G927" s="21" t="n"/>
      <c r="H927" s="25">
        <f>IF(COUNTA(A927,B927,D927)=0,"",IF(NOT(ISNUMBER(A927)),"날짜를 확인하세요",IF(A927&gt;TODAY(),"오늘 이후 날짜예요",IF(ISNA(MATCH(B927,현장번호,0)),"현장 번호를 확인하세요",IF(OR(NOT(ISNUMBER(D927)),N(D927)&lt;=0),"금액을 확인하세요","")))))</f>
        <v/>
      </c>
    </row>
    <row r="928">
      <c r="A928" s="20" t="n"/>
      <c r="B928" s="26" t="n"/>
      <c r="C928" s="27">
        <f>IF(B928="","",IFERROR(INDEX(현장_고객,MATCH(B928,현장번호,0))&amp;" · "&amp;INDEX(현장_주소,MATCH(B928,현장번호,0)),"없는 번호"))</f>
        <v/>
      </c>
      <c r="D928" s="22" t="n"/>
      <c r="E928" s="21" t="n"/>
      <c r="F928" s="21" t="n"/>
      <c r="G928" s="21" t="n"/>
      <c r="H928" s="25">
        <f>IF(COUNTA(A928,B928,D928)=0,"",IF(NOT(ISNUMBER(A928)),"날짜를 확인하세요",IF(A928&gt;TODAY(),"오늘 이후 날짜예요",IF(ISNA(MATCH(B928,현장번호,0)),"현장 번호를 확인하세요",IF(OR(NOT(ISNUMBER(D928)),N(D928)&lt;=0),"금액을 확인하세요","")))))</f>
        <v/>
      </c>
    </row>
    <row r="929">
      <c r="A929" s="20" t="n"/>
      <c r="B929" s="26" t="n"/>
      <c r="C929" s="27">
        <f>IF(B929="","",IFERROR(INDEX(현장_고객,MATCH(B929,현장번호,0))&amp;" · "&amp;INDEX(현장_주소,MATCH(B929,현장번호,0)),"없는 번호"))</f>
        <v/>
      </c>
      <c r="D929" s="22" t="n"/>
      <c r="E929" s="21" t="n"/>
      <c r="F929" s="21" t="n"/>
      <c r="G929" s="21" t="n"/>
      <c r="H929" s="25">
        <f>IF(COUNTA(A929,B929,D929)=0,"",IF(NOT(ISNUMBER(A929)),"날짜를 확인하세요",IF(A929&gt;TODAY(),"오늘 이후 날짜예요",IF(ISNA(MATCH(B929,현장번호,0)),"현장 번호를 확인하세요",IF(OR(NOT(ISNUMBER(D929)),N(D929)&lt;=0),"금액을 확인하세요","")))))</f>
        <v/>
      </c>
    </row>
    <row r="930">
      <c r="A930" s="20" t="n"/>
      <c r="B930" s="26" t="n"/>
      <c r="C930" s="27">
        <f>IF(B930="","",IFERROR(INDEX(현장_고객,MATCH(B930,현장번호,0))&amp;" · "&amp;INDEX(현장_주소,MATCH(B930,현장번호,0)),"없는 번호"))</f>
        <v/>
      </c>
      <c r="D930" s="22" t="n"/>
      <c r="E930" s="21" t="n"/>
      <c r="F930" s="21" t="n"/>
      <c r="G930" s="21" t="n"/>
      <c r="H930" s="25">
        <f>IF(COUNTA(A930,B930,D930)=0,"",IF(NOT(ISNUMBER(A930)),"날짜를 확인하세요",IF(A930&gt;TODAY(),"오늘 이후 날짜예요",IF(ISNA(MATCH(B930,현장번호,0)),"현장 번호를 확인하세요",IF(OR(NOT(ISNUMBER(D930)),N(D930)&lt;=0),"금액을 확인하세요","")))))</f>
        <v/>
      </c>
    </row>
    <row r="931">
      <c r="A931" s="20" t="n"/>
      <c r="B931" s="26" t="n"/>
      <c r="C931" s="27">
        <f>IF(B931="","",IFERROR(INDEX(현장_고객,MATCH(B931,현장번호,0))&amp;" · "&amp;INDEX(현장_주소,MATCH(B931,현장번호,0)),"없는 번호"))</f>
        <v/>
      </c>
      <c r="D931" s="22" t="n"/>
      <c r="E931" s="21" t="n"/>
      <c r="F931" s="21" t="n"/>
      <c r="G931" s="21" t="n"/>
      <c r="H931" s="25">
        <f>IF(COUNTA(A931,B931,D931)=0,"",IF(NOT(ISNUMBER(A931)),"날짜를 확인하세요",IF(A931&gt;TODAY(),"오늘 이후 날짜예요",IF(ISNA(MATCH(B931,현장번호,0)),"현장 번호를 확인하세요",IF(OR(NOT(ISNUMBER(D931)),N(D931)&lt;=0),"금액을 확인하세요","")))))</f>
        <v/>
      </c>
    </row>
    <row r="932">
      <c r="A932" s="20" t="n"/>
      <c r="B932" s="26" t="n"/>
      <c r="C932" s="27">
        <f>IF(B932="","",IFERROR(INDEX(현장_고객,MATCH(B932,현장번호,0))&amp;" · "&amp;INDEX(현장_주소,MATCH(B932,현장번호,0)),"없는 번호"))</f>
        <v/>
      </c>
      <c r="D932" s="22" t="n"/>
      <c r="E932" s="21" t="n"/>
      <c r="F932" s="21" t="n"/>
      <c r="G932" s="21" t="n"/>
      <c r="H932" s="25">
        <f>IF(COUNTA(A932,B932,D932)=0,"",IF(NOT(ISNUMBER(A932)),"날짜를 확인하세요",IF(A932&gt;TODAY(),"오늘 이후 날짜예요",IF(ISNA(MATCH(B932,현장번호,0)),"현장 번호를 확인하세요",IF(OR(NOT(ISNUMBER(D932)),N(D932)&lt;=0),"금액을 확인하세요","")))))</f>
        <v/>
      </c>
    </row>
    <row r="933">
      <c r="A933" s="20" t="n"/>
      <c r="B933" s="26" t="n"/>
      <c r="C933" s="27">
        <f>IF(B933="","",IFERROR(INDEX(현장_고객,MATCH(B933,현장번호,0))&amp;" · "&amp;INDEX(현장_주소,MATCH(B933,현장번호,0)),"없는 번호"))</f>
        <v/>
      </c>
      <c r="D933" s="22" t="n"/>
      <c r="E933" s="21" t="n"/>
      <c r="F933" s="21" t="n"/>
      <c r="G933" s="21" t="n"/>
      <c r="H933" s="25">
        <f>IF(COUNTA(A933,B933,D933)=0,"",IF(NOT(ISNUMBER(A933)),"날짜를 확인하세요",IF(A933&gt;TODAY(),"오늘 이후 날짜예요",IF(ISNA(MATCH(B933,현장번호,0)),"현장 번호를 확인하세요",IF(OR(NOT(ISNUMBER(D933)),N(D933)&lt;=0),"금액을 확인하세요","")))))</f>
        <v/>
      </c>
    </row>
    <row r="934">
      <c r="A934" s="20" t="n"/>
      <c r="B934" s="26" t="n"/>
      <c r="C934" s="27">
        <f>IF(B934="","",IFERROR(INDEX(현장_고객,MATCH(B934,현장번호,0))&amp;" · "&amp;INDEX(현장_주소,MATCH(B934,현장번호,0)),"없는 번호"))</f>
        <v/>
      </c>
      <c r="D934" s="22" t="n"/>
      <c r="E934" s="21" t="n"/>
      <c r="F934" s="21" t="n"/>
      <c r="G934" s="21" t="n"/>
      <c r="H934" s="25">
        <f>IF(COUNTA(A934,B934,D934)=0,"",IF(NOT(ISNUMBER(A934)),"날짜를 확인하세요",IF(A934&gt;TODAY(),"오늘 이후 날짜예요",IF(ISNA(MATCH(B934,현장번호,0)),"현장 번호를 확인하세요",IF(OR(NOT(ISNUMBER(D934)),N(D934)&lt;=0),"금액을 확인하세요","")))))</f>
        <v/>
      </c>
    </row>
    <row r="935">
      <c r="A935" s="20" t="n"/>
      <c r="B935" s="26" t="n"/>
      <c r="C935" s="27">
        <f>IF(B935="","",IFERROR(INDEX(현장_고객,MATCH(B935,현장번호,0))&amp;" · "&amp;INDEX(현장_주소,MATCH(B935,현장번호,0)),"없는 번호"))</f>
        <v/>
      </c>
      <c r="D935" s="22" t="n"/>
      <c r="E935" s="21" t="n"/>
      <c r="F935" s="21" t="n"/>
      <c r="G935" s="21" t="n"/>
      <c r="H935" s="25">
        <f>IF(COUNTA(A935,B935,D935)=0,"",IF(NOT(ISNUMBER(A935)),"날짜를 확인하세요",IF(A935&gt;TODAY(),"오늘 이후 날짜예요",IF(ISNA(MATCH(B935,현장번호,0)),"현장 번호를 확인하세요",IF(OR(NOT(ISNUMBER(D935)),N(D935)&lt;=0),"금액을 확인하세요","")))))</f>
        <v/>
      </c>
    </row>
    <row r="936">
      <c r="A936" s="20" t="n"/>
      <c r="B936" s="26" t="n"/>
      <c r="C936" s="27">
        <f>IF(B936="","",IFERROR(INDEX(현장_고객,MATCH(B936,현장번호,0))&amp;" · "&amp;INDEX(현장_주소,MATCH(B936,현장번호,0)),"없는 번호"))</f>
        <v/>
      </c>
      <c r="D936" s="22" t="n"/>
      <c r="E936" s="21" t="n"/>
      <c r="F936" s="21" t="n"/>
      <c r="G936" s="21" t="n"/>
      <c r="H936" s="25">
        <f>IF(COUNTA(A936,B936,D936)=0,"",IF(NOT(ISNUMBER(A936)),"날짜를 확인하세요",IF(A936&gt;TODAY(),"오늘 이후 날짜예요",IF(ISNA(MATCH(B936,현장번호,0)),"현장 번호를 확인하세요",IF(OR(NOT(ISNUMBER(D936)),N(D936)&lt;=0),"금액을 확인하세요","")))))</f>
        <v/>
      </c>
    </row>
    <row r="937">
      <c r="A937" s="20" t="n"/>
      <c r="B937" s="26" t="n"/>
      <c r="C937" s="27">
        <f>IF(B937="","",IFERROR(INDEX(현장_고객,MATCH(B937,현장번호,0))&amp;" · "&amp;INDEX(현장_주소,MATCH(B937,현장번호,0)),"없는 번호"))</f>
        <v/>
      </c>
      <c r="D937" s="22" t="n"/>
      <c r="E937" s="21" t="n"/>
      <c r="F937" s="21" t="n"/>
      <c r="G937" s="21" t="n"/>
      <c r="H937" s="25">
        <f>IF(COUNTA(A937,B937,D937)=0,"",IF(NOT(ISNUMBER(A937)),"날짜를 확인하세요",IF(A937&gt;TODAY(),"오늘 이후 날짜예요",IF(ISNA(MATCH(B937,현장번호,0)),"현장 번호를 확인하세요",IF(OR(NOT(ISNUMBER(D937)),N(D937)&lt;=0),"금액을 확인하세요","")))))</f>
        <v/>
      </c>
    </row>
    <row r="938">
      <c r="A938" s="20" t="n"/>
      <c r="B938" s="26" t="n"/>
      <c r="C938" s="27">
        <f>IF(B938="","",IFERROR(INDEX(현장_고객,MATCH(B938,현장번호,0))&amp;" · "&amp;INDEX(현장_주소,MATCH(B938,현장번호,0)),"없는 번호"))</f>
        <v/>
      </c>
      <c r="D938" s="22" t="n"/>
      <c r="E938" s="21" t="n"/>
      <c r="F938" s="21" t="n"/>
      <c r="G938" s="21" t="n"/>
      <c r="H938" s="25">
        <f>IF(COUNTA(A938,B938,D938)=0,"",IF(NOT(ISNUMBER(A938)),"날짜를 확인하세요",IF(A938&gt;TODAY(),"오늘 이후 날짜예요",IF(ISNA(MATCH(B938,현장번호,0)),"현장 번호를 확인하세요",IF(OR(NOT(ISNUMBER(D938)),N(D938)&lt;=0),"금액을 확인하세요","")))))</f>
        <v/>
      </c>
    </row>
    <row r="939">
      <c r="A939" s="20" t="n"/>
      <c r="B939" s="26" t="n"/>
      <c r="C939" s="27">
        <f>IF(B939="","",IFERROR(INDEX(현장_고객,MATCH(B939,현장번호,0))&amp;" · "&amp;INDEX(현장_주소,MATCH(B939,현장번호,0)),"없는 번호"))</f>
        <v/>
      </c>
      <c r="D939" s="22" t="n"/>
      <c r="E939" s="21" t="n"/>
      <c r="F939" s="21" t="n"/>
      <c r="G939" s="21" t="n"/>
      <c r="H939" s="25">
        <f>IF(COUNTA(A939,B939,D939)=0,"",IF(NOT(ISNUMBER(A939)),"날짜를 확인하세요",IF(A939&gt;TODAY(),"오늘 이후 날짜예요",IF(ISNA(MATCH(B939,현장번호,0)),"현장 번호를 확인하세요",IF(OR(NOT(ISNUMBER(D939)),N(D939)&lt;=0),"금액을 확인하세요","")))))</f>
        <v/>
      </c>
    </row>
    <row r="940">
      <c r="A940" s="20" t="n"/>
      <c r="B940" s="26" t="n"/>
      <c r="C940" s="27">
        <f>IF(B940="","",IFERROR(INDEX(현장_고객,MATCH(B940,현장번호,0))&amp;" · "&amp;INDEX(현장_주소,MATCH(B940,현장번호,0)),"없는 번호"))</f>
        <v/>
      </c>
      <c r="D940" s="22" t="n"/>
      <c r="E940" s="21" t="n"/>
      <c r="F940" s="21" t="n"/>
      <c r="G940" s="21" t="n"/>
      <c r="H940" s="25">
        <f>IF(COUNTA(A940,B940,D940)=0,"",IF(NOT(ISNUMBER(A940)),"날짜를 확인하세요",IF(A940&gt;TODAY(),"오늘 이후 날짜예요",IF(ISNA(MATCH(B940,현장번호,0)),"현장 번호를 확인하세요",IF(OR(NOT(ISNUMBER(D940)),N(D940)&lt;=0),"금액을 확인하세요","")))))</f>
        <v/>
      </c>
    </row>
    <row r="941">
      <c r="A941" s="20" t="n"/>
      <c r="B941" s="26" t="n"/>
      <c r="C941" s="27">
        <f>IF(B941="","",IFERROR(INDEX(현장_고객,MATCH(B941,현장번호,0))&amp;" · "&amp;INDEX(현장_주소,MATCH(B941,현장번호,0)),"없는 번호"))</f>
        <v/>
      </c>
      <c r="D941" s="22" t="n"/>
      <c r="E941" s="21" t="n"/>
      <c r="F941" s="21" t="n"/>
      <c r="G941" s="21" t="n"/>
      <c r="H941" s="25">
        <f>IF(COUNTA(A941,B941,D941)=0,"",IF(NOT(ISNUMBER(A941)),"날짜를 확인하세요",IF(A941&gt;TODAY(),"오늘 이후 날짜예요",IF(ISNA(MATCH(B941,현장번호,0)),"현장 번호를 확인하세요",IF(OR(NOT(ISNUMBER(D941)),N(D941)&lt;=0),"금액을 확인하세요","")))))</f>
        <v/>
      </c>
    </row>
    <row r="942">
      <c r="A942" s="20" t="n"/>
      <c r="B942" s="26" t="n"/>
      <c r="C942" s="27">
        <f>IF(B942="","",IFERROR(INDEX(현장_고객,MATCH(B942,현장번호,0))&amp;" · "&amp;INDEX(현장_주소,MATCH(B942,현장번호,0)),"없는 번호"))</f>
        <v/>
      </c>
      <c r="D942" s="22" t="n"/>
      <c r="E942" s="21" t="n"/>
      <c r="F942" s="21" t="n"/>
      <c r="G942" s="21" t="n"/>
      <c r="H942" s="25">
        <f>IF(COUNTA(A942,B942,D942)=0,"",IF(NOT(ISNUMBER(A942)),"날짜를 확인하세요",IF(A942&gt;TODAY(),"오늘 이후 날짜예요",IF(ISNA(MATCH(B942,현장번호,0)),"현장 번호를 확인하세요",IF(OR(NOT(ISNUMBER(D942)),N(D942)&lt;=0),"금액을 확인하세요","")))))</f>
        <v/>
      </c>
    </row>
    <row r="943">
      <c r="A943" s="20" t="n"/>
      <c r="B943" s="26" t="n"/>
      <c r="C943" s="27">
        <f>IF(B943="","",IFERROR(INDEX(현장_고객,MATCH(B943,현장번호,0))&amp;" · "&amp;INDEX(현장_주소,MATCH(B943,현장번호,0)),"없는 번호"))</f>
        <v/>
      </c>
      <c r="D943" s="22" t="n"/>
      <c r="E943" s="21" t="n"/>
      <c r="F943" s="21" t="n"/>
      <c r="G943" s="21" t="n"/>
      <c r="H943" s="25">
        <f>IF(COUNTA(A943,B943,D943)=0,"",IF(NOT(ISNUMBER(A943)),"날짜를 확인하세요",IF(A943&gt;TODAY(),"오늘 이후 날짜예요",IF(ISNA(MATCH(B943,현장번호,0)),"현장 번호를 확인하세요",IF(OR(NOT(ISNUMBER(D943)),N(D943)&lt;=0),"금액을 확인하세요","")))))</f>
        <v/>
      </c>
    </row>
    <row r="944">
      <c r="A944" s="20" t="n"/>
      <c r="B944" s="26" t="n"/>
      <c r="C944" s="27">
        <f>IF(B944="","",IFERROR(INDEX(현장_고객,MATCH(B944,현장번호,0))&amp;" · "&amp;INDEX(현장_주소,MATCH(B944,현장번호,0)),"없는 번호"))</f>
        <v/>
      </c>
      <c r="D944" s="22" t="n"/>
      <c r="E944" s="21" t="n"/>
      <c r="F944" s="21" t="n"/>
      <c r="G944" s="21" t="n"/>
      <c r="H944" s="25">
        <f>IF(COUNTA(A944,B944,D944)=0,"",IF(NOT(ISNUMBER(A944)),"날짜를 확인하세요",IF(A944&gt;TODAY(),"오늘 이후 날짜예요",IF(ISNA(MATCH(B944,현장번호,0)),"현장 번호를 확인하세요",IF(OR(NOT(ISNUMBER(D944)),N(D944)&lt;=0),"금액을 확인하세요","")))))</f>
        <v/>
      </c>
    </row>
    <row r="945">
      <c r="A945" s="20" t="n"/>
      <c r="B945" s="26" t="n"/>
      <c r="C945" s="27">
        <f>IF(B945="","",IFERROR(INDEX(현장_고객,MATCH(B945,현장번호,0))&amp;" · "&amp;INDEX(현장_주소,MATCH(B945,현장번호,0)),"없는 번호"))</f>
        <v/>
      </c>
      <c r="D945" s="22" t="n"/>
      <c r="E945" s="21" t="n"/>
      <c r="F945" s="21" t="n"/>
      <c r="G945" s="21" t="n"/>
      <c r="H945" s="25">
        <f>IF(COUNTA(A945,B945,D945)=0,"",IF(NOT(ISNUMBER(A945)),"날짜를 확인하세요",IF(A945&gt;TODAY(),"오늘 이후 날짜예요",IF(ISNA(MATCH(B945,현장번호,0)),"현장 번호를 확인하세요",IF(OR(NOT(ISNUMBER(D945)),N(D945)&lt;=0),"금액을 확인하세요","")))))</f>
        <v/>
      </c>
    </row>
    <row r="946">
      <c r="A946" s="20" t="n"/>
      <c r="B946" s="26" t="n"/>
      <c r="C946" s="27">
        <f>IF(B946="","",IFERROR(INDEX(현장_고객,MATCH(B946,현장번호,0))&amp;" · "&amp;INDEX(현장_주소,MATCH(B946,현장번호,0)),"없는 번호"))</f>
        <v/>
      </c>
      <c r="D946" s="22" t="n"/>
      <c r="E946" s="21" t="n"/>
      <c r="F946" s="21" t="n"/>
      <c r="G946" s="21" t="n"/>
      <c r="H946" s="25">
        <f>IF(COUNTA(A946,B946,D946)=0,"",IF(NOT(ISNUMBER(A946)),"날짜를 확인하세요",IF(A946&gt;TODAY(),"오늘 이후 날짜예요",IF(ISNA(MATCH(B946,현장번호,0)),"현장 번호를 확인하세요",IF(OR(NOT(ISNUMBER(D946)),N(D946)&lt;=0),"금액을 확인하세요","")))))</f>
        <v/>
      </c>
    </row>
    <row r="947">
      <c r="A947" s="20" t="n"/>
      <c r="B947" s="26" t="n"/>
      <c r="C947" s="27">
        <f>IF(B947="","",IFERROR(INDEX(현장_고객,MATCH(B947,현장번호,0))&amp;" · "&amp;INDEX(현장_주소,MATCH(B947,현장번호,0)),"없는 번호"))</f>
        <v/>
      </c>
      <c r="D947" s="22" t="n"/>
      <c r="E947" s="21" t="n"/>
      <c r="F947" s="21" t="n"/>
      <c r="G947" s="21" t="n"/>
      <c r="H947" s="25">
        <f>IF(COUNTA(A947,B947,D947)=0,"",IF(NOT(ISNUMBER(A947)),"날짜를 확인하세요",IF(A947&gt;TODAY(),"오늘 이후 날짜예요",IF(ISNA(MATCH(B947,현장번호,0)),"현장 번호를 확인하세요",IF(OR(NOT(ISNUMBER(D947)),N(D947)&lt;=0),"금액을 확인하세요","")))))</f>
        <v/>
      </c>
    </row>
    <row r="948">
      <c r="A948" s="20" t="n"/>
      <c r="B948" s="26" t="n"/>
      <c r="C948" s="27">
        <f>IF(B948="","",IFERROR(INDEX(현장_고객,MATCH(B948,현장번호,0))&amp;" · "&amp;INDEX(현장_주소,MATCH(B948,현장번호,0)),"없는 번호"))</f>
        <v/>
      </c>
      <c r="D948" s="22" t="n"/>
      <c r="E948" s="21" t="n"/>
      <c r="F948" s="21" t="n"/>
      <c r="G948" s="21" t="n"/>
      <c r="H948" s="25">
        <f>IF(COUNTA(A948,B948,D948)=0,"",IF(NOT(ISNUMBER(A948)),"날짜를 확인하세요",IF(A948&gt;TODAY(),"오늘 이후 날짜예요",IF(ISNA(MATCH(B948,현장번호,0)),"현장 번호를 확인하세요",IF(OR(NOT(ISNUMBER(D948)),N(D948)&lt;=0),"금액을 확인하세요","")))))</f>
        <v/>
      </c>
    </row>
    <row r="949">
      <c r="A949" s="20" t="n"/>
      <c r="B949" s="26" t="n"/>
      <c r="C949" s="27">
        <f>IF(B949="","",IFERROR(INDEX(현장_고객,MATCH(B949,현장번호,0))&amp;" · "&amp;INDEX(현장_주소,MATCH(B949,현장번호,0)),"없는 번호"))</f>
        <v/>
      </c>
      <c r="D949" s="22" t="n"/>
      <c r="E949" s="21" t="n"/>
      <c r="F949" s="21" t="n"/>
      <c r="G949" s="21" t="n"/>
      <c r="H949" s="25">
        <f>IF(COUNTA(A949,B949,D949)=0,"",IF(NOT(ISNUMBER(A949)),"날짜를 확인하세요",IF(A949&gt;TODAY(),"오늘 이후 날짜예요",IF(ISNA(MATCH(B949,현장번호,0)),"현장 번호를 확인하세요",IF(OR(NOT(ISNUMBER(D949)),N(D949)&lt;=0),"금액을 확인하세요","")))))</f>
        <v/>
      </c>
    </row>
    <row r="950">
      <c r="A950" s="20" t="n"/>
      <c r="B950" s="26" t="n"/>
      <c r="C950" s="27">
        <f>IF(B950="","",IFERROR(INDEX(현장_고객,MATCH(B950,현장번호,0))&amp;" · "&amp;INDEX(현장_주소,MATCH(B950,현장번호,0)),"없는 번호"))</f>
        <v/>
      </c>
      <c r="D950" s="22" t="n"/>
      <c r="E950" s="21" t="n"/>
      <c r="F950" s="21" t="n"/>
      <c r="G950" s="21" t="n"/>
      <c r="H950" s="25">
        <f>IF(COUNTA(A950,B950,D950)=0,"",IF(NOT(ISNUMBER(A950)),"날짜를 확인하세요",IF(A950&gt;TODAY(),"오늘 이후 날짜예요",IF(ISNA(MATCH(B950,현장번호,0)),"현장 번호를 확인하세요",IF(OR(NOT(ISNUMBER(D950)),N(D950)&lt;=0),"금액을 확인하세요","")))))</f>
        <v/>
      </c>
    </row>
    <row r="951">
      <c r="A951" s="20" t="n"/>
      <c r="B951" s="26" t="n"/>
      <c r="C951" s="27">
        <f>IF(B951="","",IFERROR(INDEX(현장_고객,MATCH(B951,현장번호,0))&amp;" · "&amp;INDEX(현장_주소,MATCH(B951,현장번호,0)),"없는 번호"))</f>
        <v/>
      </c>
      <c r="D951" s="22" t="n"/>
      <c r="E951" s="21" t="n"/>
      <c r="F951" s="21" t="n"/>
      <c r="G951" s="21" t="n"/>
      <c r="H951" s="25">
        <f>IF(COUNTA(A951,B951,D951)=0,"",IF(NOT(ISNUMBER(A951)),"날짜를 확인하세요",IF(A951&gt;TODAY(),"오늘 이후 날짜예요",IF(ISNA(MATCH(B951,현장번호,0)),"현장 번호를 확인하세요",IF(OR(NOT(ISNUMBER(D951)),N(D951)&lt;=0),"금액을 확인하세요","")))))</f>
        <v/>
      </c>
    </row>
    <row r="952">
      <c r="A952" s="20" t="n"/>
      <c r="B952" s="26" t="n"/>
      <c r="C952" s="27">
        <f>IF(B952="","",IFERROR(INDEX(현장_고객,MATCH(B952,현장번호,0))&amp;" · "&amp;INDEX(현장_주소,MATCH(B952,현장번호,0)),"없는 번호"))</f>
        <v/>
      </c>
      <c r="D952" s="22" t="n"/>
      <c r="E952" s="21" t="n"/>
      <c r="F952" s="21" t="n"/>
      <c r="G952" s="21" t="n"/>
      <c r="H952" s="25">
        <f>IF(COUNTA(A952,B952,D952)=0,"",IF(NOT(ISNUMBER(A952)),"날짜를 확인하세요",IF(A952&gt;TODAY(),"오늘 이후 날짜예요",IF(ISNA(MATCH(B952,현장번호,0)),"현장 번호를 확인하세요",IF(OR(NOT(ISNUMBER(D952)),N(D952)&lt;=0),"금액을 확인하세요","")))))</f>
        <v/>
      </c>
    </row>
    <row r="953">
      <c r="A953" s="20" t="n"/>
      <c r="B953" s="26" t="n"/>
      <c r="C953" s="27">
        <f>IF(B953="","",IFERROR(INDEX(현장_고객,MATCH(B953,현장번호,0))&amp;" · "&amp;INDEX(현장_주소,MATCH(B953,현장번호,0)),"없는 번호"))</f>
        <v/>
      </c>
      <c r="D953" s="22" t="n"/>
      <c r="E953" s="21" t="n"/>
      <c r="F953" s="21" t="n"/>
      <c r="G953" s="21" t="n"/>
      <c r="H953" s="25">
        <f>IF(COUNTA(A953,B953,D953)=0,"",IF(NOT(ISNUMBER(A953)),"날짜를 확인하세요",IF(A953&gt;TODAY(),"오늘 이후 날짜예요",IF(ISNA(MATCH(B953,현장번호,0)),"현장 번호를 확인하세요",IF(OR(NOT(ISNUMBER(D953)),N(D953)&lt;=0),"금액을 확인하세요","")))))</f>
        <v/>
      </c>
    </row>
    <row r="954">
      <c r="A954" s="20" t="n"/>
      <c r="B954" s="26" t="n"/>
      <c r="C954" s="27">
        <f>IF(B954="","",IFERROR(INDEX(현장_고객,MATCH(B954,현장번호,0))&amp;" · "&amp;INDEX(현장_주소,MATCH(B954,현장번호,0)),"없는 번호"))</f>
        <v/>
      </c>
      <c r="D954" s="22" t="n"/>
      <c r="E954" s="21" t="n"/>
      <c r="F954" s="21" t="n"/>
      <c r="G954" s="21" t="n"/>
      <c r="H954" s="25">
        <f>IF(COUNTA(A954,B954,D954)=0,"",IF(NOT(ISNUMBER(A954)),"날짜를 확인하세요",IF(A954&gt;TODAY(),"오늘 이후 날짜예요",IF(ISNA(MATCH(B954,현장번호,0)),"현장 번호를 확인하세요",IF(OR(NOT(ISNUMBER(D954)),N(D954)&lt;=0),"금액을 확인하세요","")))))</f>
        <v/>
      </c>
    </row>
    <row r="955">
      <c r="A955" s="20" t="n"/>
      <c r="B955" s="26" t="n"/>
      <c r="C955" s="27">
        <f>IF(B955="","",IFERROR(INDEX(현장_고객,MATCH(B955,현장번호,0))&amp;" · "&amp;INDEX(현장_주소,MATCH(B955,현장번호,0)),"없는 번호"))</f>
        <v/>
      </c>
      <c r="D955" s="22" t="n"/>
      <c r="E955" s="21" t="n"/>
      <c r="F955" s="21" t="n"/>
      <c r="G955" s="21" t="n"/>
      <c r="H955" s="25">
        <f>IF(COUNTA(A955,B955,D955)=0,"",IF(NOT(ISNUMBER(A955)),"날짜를 확인하세요",IF(A955&gt;TODAY(),"오늘 이후 날짜예요",IF(ISNA(MATCH(B955,현장번호,0)),"현장 번호를 확인하세요",IF(OR(NOT(ISNUMBER(D955)),N(D955)&lt;=0),"금액을 확인하세요","")))))</f>
        <v/>
      </c>
    </row>
    <row r="956">
      <c r="A956" s="20" t="n"/>
      <c r="B956" s="26" t="n"/>
      <c r="C956" s="27">
        <f>IF(B956="","",IFERROR(INDEX(현장_고객,MATCH(B956,현장번호,0))&amp;" · "&amp;INDEX(현장_주소,MATCH(B956,현장번호,0)),"없는 번호"))</f>
        <v/>
      </c>
      <c r="D956" s="22" t="n"/>
      <c r="E956" s="21" t="n"/>
      <c r="F956" s="21" t="n"/>
      <c r="G956" s="21" t="n"/>
      <c r="H956" s="25">
        <f>IF(COUNTA(A956,B956,D956)=0,"",IF(NOT(ISNUMBER(A956)),"날짜를 확인하세요",IF(A956&gt;TODAY(),"오늘 이후 날짜예요",IF(ISNA(MATCH(B956,현장번호,0)),"현장 번호를 확인하세요",IF(OR(NOT(ISNUMBER(D956)),N(D956)&lt;=0),"금액을 확인하세요","")))))</f>
        <v/>
      </c>
    </row>
    <row r="957">
      <c r="A957" s="20" t="n"/>
      <c r="B957" s="26" t="n"/>
      <c r="C957" s="27">
        <f>IF(B957="","",IFERROR(INDEX(현장_고객,MATCH(B957,현장번호,0))&amp;" · "&amp;INDEX(현장_주소,MATCH(B957,현장번호,0)),"없는 번호"))</f>
        <v/>
      </c>
      <c r="D957" s="22" t="n"/>
      <c r="E957" s="21" t="n"/>
      <c r="F957" s="21" t="n"/>
      <c r="G957" s="21" t="n"/>
      <c r="H957" s="25">
        <f>IF(COUNTA(A957,B957,D957)=0,"",IF(NOT(ISNUMBER(A957)),"날짜를 확인하세요",IF(A957&gt;TODAY(),"오늘 이후 날짜예요",IF(ISNA(MATCH(B957,현장번호,0)),"현장 번호를 확인하세요",IF(OR(NOT(ISNUMBER(D957)),N(D957)&lt;=0),"금액을 확인하세요","")))))</f>
        <v/>
      </c>
    </row>
    <row r="958">
      <c r="A958" s="20" t="n"/>
      <c r="B958" s="26" t="n"/>
      <c r="C958" s="27">
        <f>IF(B958="","",IFERROR(INDEX(현장_고객,MATCH(B958,현장번호,0))&amp;" · "&amp;INDEX(현장_주소,MATCH(B958,현장번호,0)),"없는 번호"))</f>
        <v/>
      </c>
      <c r="D958" s="22" t="n"/>
      <c r="E958" s="21" t="n"/>
      <c r="F958" s="21" t="n"/>
      <c r="G958" s="21" t="n"/>
      <c r="H958" s="25">
        <f>IF(COUNTA(A958,B958,D958)=0,"",IF(NOT(ISNUMBER(A958)),"날짜를 확인하세요",IF(A958&gt;TODAY(),"오늘 이후 날짜예요",IF(ISNA(MATCH(B958,현장번호,0)),"현장 번호를 확인하세요",IF(OR(NOT(ISNUMBER(D958)),N(D958)&lt;=0),"금액을 확인하세요","")))))</f>
        <v/>
      </c>
    </row>
    <row r="959">
      <c r="A959" s="20" t="n"/>
      <c r="B959" s="26" t="n"/>
      <c r="C959" s="27">
        <f>IF(B959="","",IFERROR(INDEX(현장_고객,MATCH(B959,현장번호,0))&amp;" · "&amp;INDEX(현장_주소,MATCH(B959,현장번호,0)),"없는 번호"))</f>
        <v/>
      </c>
      <c r="D959" s="22" t="n"/>
      <c r="E959" s="21" t="n"/>
      <c r="F959" s="21" t="n"/>
      <c r="G959" s="21" t="n"/>
      <c r="H959" s="25">
        <f>IF(COUNTA(A959,B959,D959)=0,"",IF(NOT(ISNUMBER(A959)),"날짜를 확인하세요",IF(A959&gt;TODAY(),"오늘 이후 날짜예요",IF(ISNA(MATCH(B959,현장번호,0)),"현장 번호를 확인하세요",IF(OR(NOT(ISNUMBER(D959)),N(D959)&lt;=0),"금액을 확인하세요","")))))</f>
        <v/>
      </c>
    </row>
    <row r="960">
      <c r="A960" s="20" t="n"/>
      <c r="B960" s="26" t="n"/>
      <c r="C960" s="27">
        <f>IF(B960="","",IFERROR(INDEX(현장_고객,MATCH(B960,현장번호,0))&amp;" · "&amp;INDEX(현장_주소,MATCH(B960,현장번호,0)),"없는 번호"))</f>
        <v/>
      </c>
      <c r="D960" s="22" t="n"/>
      <c r="E960" s="21" t="n"/>
      <c r="F960" s="21" t="n"/>
      <c r="G960" s="21" t="n"/>
      <c r="H960" s="25">
        <f>IF(COUNTA(A960,B960,D960)=0,"",IF(NOT(ISNUMBER(A960)),"날짜를 확인하세요",IF(A960&gt;TODAY(),"오늘 이후 날짜예요",IF(ISNA(MATCH(B960,현장번호,0)),"현장 번호를 확인하세요",IF(OR(NOT(ISNUMBER(D960)),N(D960)&lt;=0),"금액을 확인하세요","")))))</f>
        <v/>
      </c>
    </row>
    <row r="961">
      <c r="A961" s="20" t="n"/>
      <c r="B961" s="26" t="n"/>
      <c r="C961" s="27">
        <f>IF(B961="","",IFERROR(INDEX(현장_고객,MATCH(B961,현장번호,0))&amp;" · "&amp;INDEX(현장_주소,MATCH(B961,현장번호,0)),"없는 번호"))</f>
        <v/>
      </c>
      <c r="D961" s="22" t="n"/>
      <c r="E961" s="21" t="n"/>
      <c r="F961" s="21" t="n"/>
      <c r="G961" s="21" t="n"/>
      <c r="H961" s="25">
        <f>IF(COUNTA(A961,B961,D961)=0,"",IF(NOT(ISNUMBER(A961)),"날짜를 확인하세요",IF(A961&gt;TODAY(),"오늘 이후 날짜예요",IF(ISNA(MATCH(B961,현장번호,0)),"현장 번호를 확인하세요",IF(OR(NOT(ISNUMBER(D961)),N(D961)&lt;=0),"금액을 확인하세요","")))))</f>
        <v/>
      </c>
    </row>
    <row r="962">
      <c r="A962" s="20" t="n"/>
      <c r="B962" s="26" t="n"/>
      <c r="C962" s="27">
        <f>IF(B962="","",IFERROR(INDEX(현장_고객,MATCH(B962,현장번호,0))&amp;" · "&amp;INDEX(현장_주소,MATCH(B962,현장번호,0)),"없는 번호"))</f>
        <v/>
      </c>
      <c r="D962" s="22" t="n"/>
      <c r="E962" s="21" t="n"/>
      <c r="F962" s="21" t="n"/>
      <c r="G962" s="21" t="n"/>
      <c r="H962" s="25">
        <f>IF(COUNTA(A962,B962,D962)=0,"",IF(NOT(ISNUMBER(A962)),"날짜를 확인하세요",IF(A962&gt;TODAY(),"오늘 이후 날짜예요",IF(ISNA(MATCH(B962,현장번호,0)),"현장 번호를 확인하세요",IF(OR(NOT(ISNUMBER(D962)),N(D962)&lt;=0),"금액을 확인하세요","")))))</f>
        <v/>
      </c>
    </row>
    <row r="963">
      <c r="A963" s="20" t="n"/>
      <c r="B963" s="26" t="n"/>
      <c r="C963" s="27">
        <f>IF(B963="","",IFERROR(INDEX(현장_고객,MATCH(B963,현장번호,0))&amp;" · "&amp;INDEX(현장_주소,MATCH(B963,현장번호,0)),"없는 번호"))</f>
        <v/>
      </c>
      <c r="D963" s="22" t="n"/>
      <c r="E963" s="21" t="n"/>
      <c r="F963" s="21" t="n"/>
      <c r="G963" s="21" t="n"/>
      <c r="H963" s="25">
        <f>IF(COUNTA(A963,B963,D963)=0,"",IF(NOT(ISNUMBER(A963)),"날짜를 확인하세요",IF(A963&gt;TODAY(),"오늘 이후 날짜예요",IF(ISNA(MATCH(B963,현장번호,0)),"현장 번호를 확인하세요",IF(OR(NOT(ISNUMBER(D963)),N(D963)&lt;=0),"금액을 확인하세요","")))))</f>
        <v/>
      </c>
    </row>
    <row r="964">
      <c r="A964" s="20" t="n"/>
      <c r="B964" s="26" t="n"/>
      <c r="C964" s="27">
        <f>IF(B964="","",IFERROR(INDEX(현장_고객,MATCH(B964,현장번호,0))&amp;" · "&amp;INDEX(현장_주소,MATCH(B964,현장번호,0)),"없는 번호"))</f>
        <v/>
      </c>
      <c r="D964" s="22" t="n"/>
      <c r="E964" s="21" t="n"/>
      <c r="F964" s="21" t="n"/>
      <c r="G964" s="21" t="n"/>
      <c r="H964" s="25">
        <f>IF(COUNTA(A964,B964,D964)=0,"",IF(NOT(ISNUMBER(A964)),"날짜를 확인하세요",IF(A964&gt;TODAY(),"오늘 이후 날짜예요",IF(ISNA(MATCH(B964,현장번호,0)),"현장 번호를 확인하세요",IF(OR(NOT(ISNUMBER(D964)),N(D964)&lt;=0),"금액을 확인하세요","")))))</f>
        <v/>
      </c>
    </row>
    <row r="965">
      <c r="A965" s="20" t="n"/>
      <c r="B965" s="26" t="n"/>
      <c r="C965" s="27">
        <f>IF(B965="","",IFERROR(INDEX(현장_고객,MATCH(B965,현장번호,0))&amp;" · "&amp;INDEX(현장_주소,MATCH(B965,현장번호,0)),"없는 번호"))</f>
        <v/>
      </c>
      <c r="D965" s="22" t="n"/>
      <c r="E965" s="21" t="n"/>
      <c r="F965" s="21" t="n"/>
      <c r="G965" s="21" t="n"/>
      <c r="H965" s="25">
        <f>IF(COUNTA(A965,B965,D965)=0,"",IF(NOT(ISNUMBER(A965)),"날짜를 확인하세요",IF(A965&gt;TODAY(),"오늘 이후 날짜예요",IF(ISNA(MATCH(B965,현장번호,0)),"현장 번호를 확인하세요",IF(OR(NOT(ISNUMBER(D965)),N(D965)&lt;=0),"금액을 확인하세요","")))))</f>
        <v/>
      </c>
    </row>
    <row r="966">
      <c r="A966" s="20" t="n"/>
      <c r="B966" s="26" t="n"/>
      <c r="C966" s="27">
        <f>IF(B966="","",IFERROR(INDEX(현장_고객,MATCH(B966,현장번호,0))&amp;" · "&amp;INDEX(현장_주소,MATCH(B966,현장번호,0)),"없는 번호"))</f>
        <v/>
      </c>
      <c r="D966" s="22" t="n"/>
      <c r="E966" s="21" t="n"/>
      <c r="F966" s="21" t="n"/>
      <c r="G966" s="21" t="n"/>
      <c r="H966" s="25">
        <f>IF(COUNTA(A966,B966,D966)=0,"",IF(NOT(ISNUMBER(A966)),"날짜를 확인하세요",IF(A966&gt;TODAY(),"오늘 이후 날짜예요",IF(ISNA(MATCH(B966,현장번호,0)),"현장 번호를 확인하세요",IF(OR(NOT(ISNUMBER(D966)),N(D966)&lt;=0),"금액을 확인하세요","")))))</f>
        <v/>
      </c>
    </row>
    <row r="967">
      <c r="A967" s="20" t="n"/>
      <c r="B967" s="26" t="n"/>
      <c r="C967" s="27">
        <f>IF(B967="","",IFERROR(INDEX(현장_고객,MATCH(B967,현장번호,0))&amp;" · "&amp;INDEX(현장_주소,MATCH(B967,현장번호,0)),"없는 번호"))</f>
        <v/>
      </c>
      <c r="D967" s="22" t="n"/>
      <c r="E967" s="21" t="n"/>
      <c r="F967" s="21" t="n"/>
      <c r="G967" s="21" t="n"/>
      <c r="H967" s="25">
        <f>IF(COUNTA(A967,B967,D967)=0,"",IF(NOT(ISNUMBER(A967)),"날짜를 확인하세요",IF(A967&gt;TODAY(),"오늘 이후 날짜예요",IF(ISNA(MATCH(B967,현장번호,0)),"현장 번호를 확인하세요",IF(OR(NOT(ISNUMBER(D967)),N(D967)&lt;=0),"금액을 확인하세요","")))))</f>
        <v/>
      </c>
    </row>
    <row r="968">
      <c r="A968" s="20" t="n"/>
      <c r="B968" s="26" t="n"/>
      <c r="C968" s="27">
        <f>IF(B968="","",IFERROR(INDEX(현장_고객,MATCH(B968,현장번호,0))&amp;" · "&amp;INDEX(현장_주소,MATCH(B968,현장번호,0)),"없는 번호"))</f>
        <v/>
      </c>
      <c r="D968" s="22" t="n"/>
      <c r="E968" s="21" t="n"/>
      <c r="F968" s="21" t="n"/>
      <c r="G968" s="21" t="n"/>
      <c r="H968" s="25">
        <f>IF(COUNTA(A968,B968,D968)=0,"",IF(NOT(ISNUMBER(A968)),"날짜를 확인하세요",IF(A968&gt;TODAY(),"오늘 이후 날짜예요",IF(ISNA(MATCH(B968,현장번호,0)),"현장 번호를 확인하세요",IF(OR(NOT(ISNUMBER(D968)),N(D968)&lt;=0),"금액을 확인하세요","")))))</f>
        <v/>
      </c>
    </row>
    <row r="969">
      <c r="A969" s="20" t="n"/>
      <c r="B969" s="26" t="n"/>
      <c r="C969" s="27">
        <f>IF(B969="","",IFERROR(INDEX(현장_고객,MATCH(B969,현장번호,0))&amp;" · "&amp;INDEX(현장_주소,MATCH(B969,현장번호,0)),"없는 번호"))</f>
        <v/>
      </c>
      <c r="D969" s="22" t="n"/>
      <c r="E969" s="21" t="n"/>
      <c r="F969" s="21" t="n"/>
      <c r="G969" s="21" t="n"/>
      <c r="H969" s="25">
        <f>IF(COUNTA(A969,B969,D969)=0,"",IF(NOT(ISNUMBER(A969)),"날짜를 확인하세요",IF(A969&gt;TODAY(),"오늘 이후 날짜예요",IF(ISNA(MATCH(B969,현장번호,0)),"현장 번호를 확인하세요",IF(OR(NOT(ISNUMBER(D969)),N(D969)&lt;=0),"금액을 확인하세요","")))))</f>
        <v/>
      </c>
    </row>
    <row r="970">
      <c r="A970" s="20" t="n"/>
      <c r="B970" s="26" t="n"/>
      <c r="C970" s="27">
        <f>IF(B970="","",IFERROR(INDEX(현장_고객,MATCH(B970,현장번호,0))&amp;" · "&amp;INDEX(현장_주소,MATCH(B970,현장번호,0)),"없는 번호"))</f>
        <v/>
      </c>
      <c r="D970" s="22" t="n"/>
      <c r="E970" s="21" t="n"/>
      <c r="F970" s="21" t="n"/>
      <c r="G970" s="21" t="n"/>
      <c r="H970" s="25">
        <f>IF(COUNTA(A970,B970,D970)=0,"",IF(NOT(ISNUMBER(A970)),"날짜를 확인하세요",IF(A970&gt;TODAY(),"오늘 이후 날짜예요",IF(ISNA(MATCH(B970,현장번호,0)),"현장 번호를 확인하세요",IF(OR(NOT(ISNUMBER(D970)),N(D970)&lt;=0),"금액을 확인하세요","")))))</f>
        <v/>
      </c>
    </row>
    <row r="971">
      <c r="A971" s="20" t="n"/>
      <c r="B971" s="26" t="n"/>
      <c r="C971" s="27">
        <f>IF(B971="","",IFERROR(INDEX(현장_고객,MATCH(B971,현장번호,0))&amp;" · "&amp;INDEX(현장_주소,MATCH(B971,현장번호,0)),"없는 번호"))</f>
        <v/>
      </c>
      <c r="D971" s="22" t="n"/>
      <c r="E971" s="21" t="n"/>
      <c r="F971" s="21" t="n"/>
      <c r="G971" s="21" t="n"/>
      <c r="H971" s="25">
        <f>IF(COUNTA(A971,B971,D971)=0,"",IF(NOT(ISNUMBER(A971)),"날짜를 확인하세요",IF(A971&gt;TODAY(),"오늘 이후 날짜예요",IF(ISNA(MATCH(B971,현장번호,0)),"현장 번호를 확인하세요",IF(OR(NOT(ISNUMBER(D971)),N(D971)&lt;=0),"금액을 확인하세요","")))))</f>
        <v/>
      </c>
    </row>
    <row r="972">
      <c r="A972" s="20" t="n"/>
      <c r="B972" s="26" t="n"/>
      <c r="C972" s="27">
        <f>IF(B972="","",IFERROR(INDEX(현장_고객,MATCH(B972,현장번호,0))&amp;" · "&amp;INDEX(현장_주소,MATCH(B972,현장번호,0)),"없는 번호"))</f>
        <v/>
      </c>
      <c r="D972" s="22" t="n"/>
      <c r="E972" s="21" t="n"/>
      <c r="F972" s="21" t="n"/>
      <c r="G972" s="21" t="n"/>
      <c r="H972" s="25">
        <f>IF(COUNTA(A972,B972,D972)=0,"",IF(NOT(ISNUMBER(A972)),"날짜를 확인하세요",IF(A972&gt;TODAY(),"오늘 이후 날짜예요",IF(ISNA(MATCH(B972,현장번호,0)),"현장 번호를 확인하세요",IF(OR(NOT(ISNUMBER(D972)),N(D972)&lt;=0),"금액을 확인하세요","")))))</f>
        <v/>
      </c>
    </row>
    <row r="973">
      <c r="A973" s="20" t="n"/>
      <c r="B973" s="26" t="n"/>
      <c r="C973" s="27">
        <f>IF(B973="","",IFERROR(INDEX(현장_고객,MATCH(B973,현장번호,0))&amp;" · "&amp;INDEX(현장_주소,MATCH(B973,현장번호,0)),"없는 번호"))</f>
        <v/>
      </c>
      <c r="D973" s="22" t="n"/>
      <c r="E973" s="21" t="n"/>
      <c r="F973" s="21" t="n"/>
      <c r="G973" s="21" t="n"/>
      <c r="H973" s="25">
        <f>IF(COUNTA(A973,B973,D973)=0,"",IF(NOT(ISNUMBER(A973)),"날짜를 확인하세요",IF(A973&gt;TODAY(),"오늘 이후 날짜예요",IF(ISNA(MATCH(B973,현장번호,0)),"현장 번호를 확인하세요",IF(OR(NOT(ISNUMBER(D973)),N(D973)&lt;=0),"금액을 확인하세요","")))))</f>
        <v/>
      </c>
    </row>
    <row r="974">
      <c r="A974" s="20" t="n"/>
      <c r="B974" s="26" t="n"/>
      <c r="C974" s="27">
        <f>IF(B974="","",IFERROR(INDEX(현장_고객,MATCH(B974,현장번호,0))&amp;" · "&amp;INDEX(현장_주소,MATCH(B974,현장번호,0)),"없는 번호"))</f>
        <v/>
      </c>
      <c r="D974" s="22" t="n"/>
      <c r="E974" s="21" t="n"/>
      <c r="F974" s="21" t="n"/>
      <c r="G974" s="21" t="n"/>
      <c r="H974" s="25">
        <f>IF(COUNTA(A974,B974,D974)=0,"",IF(NOT(ISNUMBER(A974)),"날짜를 확인하세요",IF(A974&gt;TODAY(),"오늘 이후 날짜예요",IF(ISNA(MATCH(B974,현장번호,0)),"현장 번호를 확인하세요",IF(OR(NOT(ISNUMBER(D974)),N(D974)&lt;=0),"금액을 확인하세요","")))))</f>
        <v/>
      </c>
    </row>
    <row r="975">
      <c r="A975" s="20" t="n"/>
      <c r="B975" s="26" t="n"/>
      <c r="C975" s="27">
        <f>IF(B975="","",IFERROR(INDEX(현장_고객,MATCH(B975,현장번호,0))&amp;" · "&amp;INDEX(현장_주소,MATCH(B975,현장번호,0)),"없는 번호"))</f>
        <v/>
      </c>
      <c r="D975" s="22" t="n"/>
      <c r="E975" s="21" t="n"/>
      <c r="F975" s="21" t="n"/>
      <c r="G975" s="21" t="n"/>
      <c r="H975" s="25">
        <f>IF(COUNTA(A975,B975,D975)=0,"",IF(NOT(ISNUMBER(A975)),"날짜를 확인하세요",IF(A975&gt;TODAY(),"오늘 이후 날짜예요",IF(ISNA(MATCH(B975,현장번호,0)),"현장 번호를 확인하세요",IF(OR(NOT(ISNUMBER(D975)),N(D975)&lt;=0),"금액을 확인하세요","")))))</f>
        <v/>
      </c>
    </row>
    <row r="976">
      <c r="A976" s="20" t="n"/>
      <c r="B976" s="26" t="n"/>
      <c r="C976" s="27">
        <f>IF(B976="","",IFERROR(INDEX(현장_고객,MATCH(B976,현장번호,0))&amp;" · "&amp;INDEX(현장_주소,MATCH(B976,현장번호,0)),"없는 번호"))</f>
        <v/>
      </c>
      <c r="D976" s="22" t="n"/>
      <c r="E976" s="21" t="n"/>
      <c r="F976" s="21" t="n"/>
      <c r="G976" s="21" t="n"/>
      <c r="H976" s="25">
        <f>IF(COUNTA(A976,B976,D976)=0,"",IF(NOT(ISNUMBER(A976)),"날짜를 확인하세요",IF(A976&gt;TODAY(),"오늘 이후 날짜예요",IF(ISNA(MATCH(B976,현장번호,0)),"현장 번호를 확인하세요",IF(OR(NOT(ISNUMBER(D976)),N(D976)&lt;=0),"금액을 확인하세요","")))))</f>
        <v/>
      </c>
    </row>
    <row r="977">
      <c r="A977" s="20" t="n"/>
      <c r="B977" s="26" t="n"/>
      <c r="C977" s="27">
        <f>IF(B977="","",IFERROR(INDEX(현장_고객,MATCH(B977,현장번호,0))&amp;" · "&amp;INDEX(현장_주소,MATCH(B977,현장번호,0)),"없는 번호"))</f>
        <v/>
      </c>
      <c r="D977" s="22" t="n"/>
      <c r="E977" s="21" t="n"/>
      <c r="F977" s="21" t="n"/>
      <c r="G977" s="21" t="n"/>
      <c r="H977" s="25">
        <f>IF(COUNTA(A977,B977,D977)=0,"",IF(NOT(ISNUMBER(A977)),"날짜를 확인하세요",IF(A977&gt;TODAY(),"오늘 이후 날짜예요",IF(ISNA(MATCH(B977,현장번호,0)),"현장 번호를 확인하세요",IF(OR(NOT(ISNUMBER(D977)),N(D977)&lt;=0),"금액을 확인하세요","")))))</f>
        <v/>
      </c>
    </row>
    <row r="978">
      <c r="A978" s="20" t="n"/>
      <c r="B978" s="26" t="n"/>
      <c r="C978" s="27">
        <f>IF(B978="","",IFERROR(INDEX(현장_고객,MATCH(B978,현장번호,0))&amp;" · "&amp;INDEX(현장_주소,MATCH(B978,현장번호,0)),"없는 번호"))</f>
        <v/>
      </c>
      <c r="D978" s="22" t="n"/>
      <c r="E978" s="21" t="n"/>
      <c r="F978" s="21" t="n"/>
      <c r="G978" s="21" t="n"/>
      <c r="H978" s="25">
        <f>IF(COUNTA(A978,B978,D978)=0,"",IF(NOT(ISNUMBER(A978)),"날짜를 확인하세요",IF(A978&gt;TODAY(),"오늘 이후 날짜예요",IF(ISNA(MATCH(B978,현장번호,0)),"현장 번호를 확인하세요",IF(OR(NOT(ISNUMBER(D978)),N(D978)&lt;=0),"금액을 확인하세요","")))))</f>
        <v/>
      </c>
    </row>
    <row r="979">
      <c r="A979" s="20" t="n"/>
      <c r="B979" s="26" t="n"/>
      <c r="C979" s="27">
        <f>IF(B979="","",IFERROR(INDEX(현장_고객,MATCH(B979,현장번호,0))&amp;" · "&amp;INDEX(현장_주소,MATCH(B979,현장번호,0)),"없는 번호"))</f>
        <v/>
      </c>
      <c r="D979" s="22" t="n"/>
      <c r="E979" s="21" t="n"/>
      <c r="F979" s="21" t="n"/>
      <c r="G979" s="21" t="n"/>
      <c r="H979" s="25">
        <f>IF(COUNTA(A979,B979,D979)=0,"",IF(NOT(ISNUMBER(A979)),"날짜를 확인하세요",IF(A979&gt;TODAY(),"오늘 이후 날짜예요",IF(ISNA(MATCH(B979,현장번호,0)),"현장 번호를 확인하세요",IF(OR(NOT(ISNUMBER(D979)),N(D979)&lt;=0),"금액을 확인하세요","")))))</f>
        <v/>
      </c>
    </row>
    <row r="980">
      <c r="A980" s="20" t="n"/>
      <c r="B980" s="26" t="n"/>
      <c r="C980" s="27">
        <f>IF(B980="","",IFERROR(INDEX(현장_고객,MATCH(B980,현장번호,0))&amp;" · "&amp;INDEX(현장_주소,MATCH(B980,현장번호,0)),"없는 번호"))</f>
        <v/>
      </c>
      <c r="D980" s="22" t="n"/>
      <c r="E980" s="21" t="n"/>
      <c r="F980" s="21" t="n"/>
      <c r="G980" s="21" t="n"/>
      <c r="H980" s="25">
        <f>IF(COUNTA(A980,B980,D980)=0,"",IF(NOT(ISNUMBER(A980)),"날짜를 확인하세요",IF(A980&gt;TODAY(),"오늘 이후 날짜예요",IF(ISNA(MATCH(B980,현장번호,0)),"현장 번호를 확인하세요",IF(OR(NOT(ISNUMBER(D980)),N(D980)&lt;=0),"금액을 확인하세요","")))))</f>
        <v/>
      </c>
    </row>
    <row r="981">
      <c r="A981" s="20" t="n"/>
      <c r="B981" s="26" t="n"/>
      <c r="C981" s="27">
        <f>IF(B981="","",IFERROR(INDEX(현장_고객,MATCH(B981,현장번호,0))&amp;" · "&amp;INDEX(현장_주소,MATCH(B981,현장번호,0)),"없는 번호"))</f>
        <v/>
      </c>
      <c r="D981" s="22" t="n"/>
      <c r="E981" s="21" t="n"/>
      <c r="F981" s="21" t="n"/>
      <c r="G981" s="21" t="n"/>
      <c r="H981" s="25">
        <f>IF(COUNTA(A981,B981,D981)=0,"",IF(NOT(ISNUMBER(A981)),"날짜를 확인하세요",IF(A981&gt;TODAY(),"오늘 이후 날짜예요",IF(ISNA(MATCH(B981,현장번호,0)),"현장 번호를 확인하세요",IF(OR(NOT(ISNUMBER(D981)),N(D981)&lt;=0),"금액을 확인하세요","")))))</f>
        <v/>
      </c>
    </row>
    <row r="982">
      <c r="A982" s="20" t="n"/>
      <c r="B982" s="26" t="n"/>
      <c r="C982" s="27">
        <f>IF(B982="","",IFERROR(INDEX(현장_고객,MATCH(B982,현장번호,0))&amp;" · "&amp;INDEX(현장_주소,MATCH(B982,현장번호,0)),"없는 번호"))</f>
        <v/>
      </c>
      <c r="D982" s="22" t="n"/>
      <c r="E982" s="21" t="n"/>
      <c r="F982" s="21" t="n"/>
      <c r="G982" s="21" t="n"/>
      <c r="H982" s="25">
        <f>IF(COUNTA(A982,B982,D982)=0,"",IF(NOT(ISNUMBER(A982)),"날짜를 확인하세요",IF(A982&gt;TODAY(),"오늘 이후 날짜예요",IF(ISNA(MATCH(B982,현장번호,0)),"현장 번호를 확인하세요",IF(OR(NOT(ISNUMBER(D982)),N(D982)&lt;=0),"금액을 확인하세요","")))))</f>
        <v/>
      </c>
    </row>
    <row r="983">
      <c r="A983" s="20" t="n"/>
      <c r="B983" s="26" t="n"/>
      <c r="C983" s="27">
        <f>IF(B983="","",IFERROR(INDEX(현장_고객,MATCH(B983,현장번호,0))&amp;" · "&amp;INDEX(현장_주소,MATCH(B983,현장번호,0)),"없는 번호"))</f>
        <v/>
      </c>
      <c r="D983" s="22" t="n"/>
      <c r="E983" s="21" t="n"/>
      <c r="F983" s="21" t="n"/>
      <c r="G983" s="21" t="n"/>
      <c r="H983" s="25">
        <f>IF(COUNTA(A983,B983,D983)=0,"",IF(NOT(ISNUMBER(A983)),"날짜를 확인하세요",IF(A983&gt;TODAY(),"오늘 이후 날짜예요",IF(ISNA(MATCH(B983,현장번호,0)),"현장 번호를 확인하세요",IF(OR(NOT(ISNUMBER(D983)),N(D983)&lt;=0),"금액을 확인하세요","")))))</f>
        <v/>
      </c>
    </row>
    <row r="984">
      <c r="A984" s="20" t="n"/>
      <c r="B984" s="26" t="n"/>
      <c r="C984" s="27">
        <f>IF(B984="","",IFERROR(INDEX(현장_고객,MATCH(B984,현장번호,0))&amp;" · "&amp;INDEX(현장_주소,MATCH(B984,현장번호,0)),"없는 번호"))</f>
        <v/>
      </c>
      <c r="D984" s="22" t="n"/>
      <c r="E984" s="21" t="n"/>
      <c r="F984" s="21" t="n"/>
      <c r="G984" s="21" t="n"/>
      <c r="H984" s="25">
        <f>IF(COUNTA(A984,B984,D984)=0,"",IF(NOT(ISNUMBER(A984)),"날짜를 확인하세요",IF(A984&gt;TODAY(),"오늘 이후 날짜예요",IF(ISNA(MATCH(B984,현장번호,0)),"현장 번호를 확인하세요",IF(OR(NOT(ISNUMBER(D984)),N(D984)&lt;=0),"금액을 확인하세요","")))))</f>
        <v/>
      </c>
    </row>
    <row r="985">
      <c r="A985" s="20" t="n"/>
      <c r="B985" s="26" t="n"/>
      <c r="C985" s="27">
        <f>IF(B985="","",IFERROR(INDEX(현장_고객,MATCH(B985,현장번호,0))&amp;" · "&amp;INDEX(현장_주소,MATCH(B985,현장번호,0)),"없는 번호"))</f>
        <v/>
      </c>
      <c r="D985" s="22" t="n"/>
      <c r="E985" s="21" t="n"/>
      <c r="F985" s="21" t="n"/>
      <c r="G985" s="21" t="n"/>
      <c r="H985" s="25">
        <f>IF(COUNTA(A985,B985,D985)=0,"",IF(NOT(ISNUMBER(A985)),"날짜를 확인하세요",IF(A985&gt;TODAY(),"오늘 이후 날짜예요",IF(ISNA(MATCH(B985,현장번호,0)),"현장 번호를 확인하세요",IF(OR(NOT(ISNUMBER(D985)),N(D985)&lt;=0),"금액을 확인하세요","")))))</f>
        <v/>
      </c>
    </row>
    <row r="986">
      <c r="A986" s="20" t="n"/>
      <c r="B986" s="26" t="n"/>
      <c r="C986" s="27">
        <f>IF(B986="","",IFERROR(INDEX(현장_고객,MATCH(B986,현장번호,0))&amp;" · "&amp;INDEX(현장_주소,MATCH(B986,현장번호,0)),"없는 번호"))</f>
        <v/>
      </c>
      <c r="D986" s="22" t="n"/>
      <c r="E986" s="21" t="n"/>
      <c r="F986" s="21" t="n"/>
      <c r="G986" s="21" t="n"/>
      <c r="H986" s="25">
        <f>IF(COUNTA(A986,B986,D986)=0,"",IF(NOT(ISNUMBER(A986)),"날짜를 확인하세요",IF(A986&gt;TODAY(),"오늘 이후 날짜예요",IF(ISNA(MATCH(B986,현장번호,0)),"현장 번호를 확인하세요",IF(OR(NOT(ISNUMBER(D986)),N(D986)&lt;=0),"금액을 확인하세요","")))))</f>
        <v/>
      </c>
    </row>
    <row r="987">
      <c r="A987" s="20" t="n"/>
      <c r="B987" s="26" t="n"/>
      <c r="C987" s="27">
        <f>IF(B987="","",IFERROR(INDEX(현장_고객,MATCH(B987,현장번호,0))&amp;" · "&amp;INDEX(현장_주소,MATCH(B987,현장번호,0)),"없는 번호"))</f>
        <v/>
      </c>
      <c r="D987" s="22" t="n"/>
      <c r="E987" s="21" t="n"/>
      <c r="F987" s="21" t="n"/>
      <c r="G987" s="21" t="n"/>
      <c r="H987" s="25">
        <f>IF(COUNTA(A987,B987,D987)=0,"",IF(NOT(ISNUMBER(A987)),"날짜를 확인하세요",IF(A987&gt;TODAY(),"오늘 이후 날짜예요",IF(ISNA(MATCH(B987,현장번호,0)),"현장 번호를 확인하세요",IF(OR(NOT(ISNUMBER(D987)),N(D987)&lt;=0),"금액을 확인하세요","")))))</f>
        <v/>
      </c>
    </row>
    <row r="988">
      <c r="A988" s="20" t="n"/>
      <c r="B988" s="26" t="n"/>
      <c r="C988" s="27">
        <f>IF(B988="","",IFERROR(INDEX(현장_고객,MATCH(B988,현장번호,0))&amp;" · "&amp;INDEX(현장_주소,MATCH(B988,현장번호,0)),"없는 번호"))</f>
        <v/>
      </c>
      <c r="D988" s="22" t="n"/>
      <c r="E988" s="21" t="n"/>
      <c r="F988" s="21" t="n"/>
      <c r="G988" s="21" t="n"/>
      <c r="H988" s="25">
        <f>IF(COUNTA(A988,B988,D988)=0,"",IF(NOT(ISNUMBER(A988)),"날짜를 확인하세요",IF(A988&gt;TODAY(),"오늘 이후 날짜예요",IF(ISNA(MATCH(B988,현장번호,0)),"현장 번호를 확인하세요",IF(OR(NOT(ISNUMBER(D988)),N(D988)&lt;=0),"금액을 확인하세요","")))))</f>
        <v/>
      </c>
    </row>
    <row r="989">
      <c r="A989" s="20" t="n"/>
      <c r="B989" s="26" t="n"/>
      <c r="C989" s="27">
        <f>IF(B989="","",IFERROR(INDEX(현장_고객,MATCH(B989,현장번호,0))&amp;" · "&amp;INDEX(현장_주소,MATCH(B989,현장번호,0)),"없는 번호"))</f>
        <v/>
      </c>
      <c r="D989" s="22" t="n"/>
      <c r="E989" s="21" t="n"/>
      <c r="F989" s="21" t="n"/>
      <c r="G989" s="21" t="n"/>
      <c r="H989" s="25">
        <f>IF(COUNTA(A989,B989,D989)=0,"",IF(NOT(ISNUMBER(A989)),"날짜를 확인하세요",IF(A989&gt;TODAY(),"오늘 이후 날짜예요",IF(ISNA(MATCH(B989,현장번호,0)),"현장 번호를 확인하세요",IF(OR(NOT(ISNUMBER(D989)),N(D989)&lt;=0),"금액을 확인하세요","")))))</f>
        <v/>
      </c>
    </row>
    <row r="990">
      <c r="A990" s="20" t="n"/>
      <c r="B990" s="26" t="n"/>
      <c r="C990" s="27">
        <f>IF(B990="","",IFERROR(INDEX(현장_고객,MATCH(B990,현장번호,0))&amp;" · "&amp;INDEX(현장_주소,MATCH(B990,현장번호,0)),"없는 번호"))</f>
        <v/>
      </c>
      <c r="D990" s="22" t="n"/>
      <c r="E990" s="21" t="n"/>
      <c r="F990" s="21" t="n"/>
      <c r="G990" s="21" t="n"/>
      <c r="H990" s="25">
        <f>IF(COUNTA(A990,B990,D990)=0,"",IF(NOT(ISNUMBER(A990)),"날짜를 확인하세요",IF(A990&gt;TODAY(),"오늘 이후 날짜예요",IF(ISNA(MATCH(B990,현장번호,0)),"현장 번호를 확인하세요",IF(OR(NOT(ISNUMBER(D990)),N(D990)&lt;=0),"금액을 확인하세요","")))))</f>
        <v/>
      </c>
    </row>
    <row r="991">
      <c r="A991" s="20" t="n"/>
      <c r="B991" s="26" t="n"/>
      <c r="C991" s="27">
        <f>IF(B991="","",IFERROR(INDEX(현장_고객,MATCH(B991,현장번호,0))&amp;" · "&amp;INDEX(현장_주소,MATCH(B991,현장번호,0)),"없는 번호"))</f>
        <v/>
      </c>
      <c r="D991" s="22" t="n"/>
      <c r="E991" s="21" t="n"/>
      <c r="F991" s="21" t="n"/>
      <c r="G991" s="21" t="n"/>
      <c r="H991" s="25">
        <f>IF(COUNTA(A991,B991,D991)=0,"",IF(NOT(ISNUMBER(A991)),"날짜를 확인하세요",IF(A991&gt;TODAY(),"오늘 이후 날짜예요",IF(ISNA(MATCH(B991,현장번호,0)),"현장 번호를 확인하세요",IF(OR(NOT(ISNUMBER(D991)),N(D991)&lt;=0),"금액을 확인하세요","")))))</f>
        <v/>
      </c>
    </row>
    <row r="992">
      <c r="A992" s="20" t="n"/>
      <c r="B992" s="26" t="n"/>
      <c r="C992" s="27">
        <f>IF(B992="","",IFERROR(INDEX(현장_고객,MATCH(B992,현장번호,0))&amp;" · "&amp;INDEX(현장_주소,MATCH(B992,현장번호,0)),"없는 번호"))</f>
        <v/>
      </c>
      <c r="D992" s="22" t="n"/>
      <c r="E992" s="21" t="n"/>
      <c r="F992" s="21" t="n"/>
      <c r="G992" s="21" t="n"/>
      <c r="H992" s="25">
        <f>IF(COUNTA(A992,B992,D992)=0,"",IF(NOT(ISNUMBER(A992)),"날짜를 확인하세요",IF(A992&gt;TODAY(),"오늘 이후 날짜예요",IF(ISNA(MATCH(B992,현장번호,0)),"현장 번호를 확인하세요",IF(OR(NOT(ISNUMBER(D992)),N(D992)&lt;=0),"금액을 확인하세요","")))))</f>
        <v/>
      </c>
    </row>
    <row r="993">
      <c r="A993" s="20" t="n"/>
      <c r="B993" s="26" t="n"/>
      <c r="C993" s="27">
        <f>IF(B993="","",IFERROR(INDEX(현장_고객,MATCH(B993,현장번호,0))&amp;" · "&amp;INDEX(현장_주소,MATCH(B993,현장번호,0)),"없는 번호"))</f>
        <v/>
      </c>
      <c r="D993" s="22" t="n"/>
      <c r="E993" s="21" t="n"/>
      <c r="F993" s="21" t="n"/>
      <c r="G993" s="21" t="n"/>
      <c r="H993" s="25">
        <f>IF(COUNTA(A993,B993,D993)=0,"",IF(NOT(ISNUMBER(A993)),"날짜를 확인하세요",IF(A993&gt;TODAY(),"오늘 이후 날짜예요",IF(ISNA(MATCH(B993,현장번호,0)),"현장 번호를 확인하세요",IF(OR(NOT(ISNUMBER(D993)),N(D993)&lt;=0),"금액을 확인하세요","")))))</f>
        <v/>
      </c>
    </row>
    <row r="994">
      <c r="A994" s="20" t="n"/>
      <c r="B994" s="26" t="n"/>
      <c r="C994" s="27">
        <f>IF(B994="","",IFERROR(INDEX(현장_고객,MATCH(B994,현장번호,0))&amp;" · "&amp;INDEX(현장_주소,MATCH(B994,현장번호,0)),"없는 번호"))</f>
        <v/>
      </c>
      <c r="D994" s="22" t="n"/>
      <c r="E994" s="21" t="n"/>
      <c r="F994" s="21" t="n"/>
      <c r="G994" s="21" t="n"/>
      <c r="H994" s="25">
        <f>IF(COUNTA(A994,B994,D994)=0,"",IF(NOT(ISNUMBER(A994)),"날짜를 확인하세요",IF(A994&gt;TODAY(),"오늘 이후 날짜예요",IF(ISNA(MATCH(B994,현장번호,0)),"현장 번호를 확인하세요",IF(OR(NOT(ISNUMBER(D994)),N(D994)&lt;=0),"금액을 확인하세요","")))))</f>
        <v/>
      </c>
    </row>
    <row r="995">
      <c r="A995" s="20" t="n"/>
      <c r="B995" s="26" t="n"/>
      <c r="C995" s="27">
        <f>IF(B995="","",IFERROR(INDEX(현장_고객,MATCH(B995,현장번호,0))&amp;" · "&amp;INDEX(현장_주소,MATCH(B995,현장번호,0)),"없는 번호"))</f>
        <v/>
      </c>
      <c r="D995" s="22" t="n"/>
      <c r="E995" s="21" t="n"/>
      <c r="F995" s="21" t="n"/>
      <c r="G995" s="21" t="n"/>
      <c r="H995" s="25">
        <f>IF(COUNTA(A995,B995,D995)=0,"",IF(NOT(ISNUMBER(A995)),"날짜를 확인하세요",IF(A995&gt;TODAY(),"오늘 이후 날짜예요",IF(ISNA(MATCH(B995,현장번호,0)),"현장 번호를 확인하세요",IF(OR(NOT(ISNUMBER(D995)),N(D995)&lt;=0),"금액을 확인하세요","")))))</f>
        <v/>
      </c>
    </row>
    <row r="996">
      <c r="A996" s="20" t="n"/>
      <c r="B996" s="26" t="n"/>
      <c r="C996" s="27">
        <f>IF(B996="","",IFERROR(INDEX(현장_고객,MATCH(B996,현장번호,0))&amp;" · "&amp;INDEX(현장_주소,MATCH(B996,현장번호,0)),"없는 번호"))</f>
        <v/>
      </c>
      <c r="D996" s="22" t="n"/>
      <c r="E996" s="21" t="n"/>
      <c r="F996" s="21" t="n"/>
      <c r="G996" s="21" t="n"/>
      <c r="H996" s="25">
        <f>IF(COUNTA(A996,B996,D996)=0,"",IF(NOT(ISNUMBER(A996)),"날짜를 확인하세요",IF(A996&gt;TODAY(),"오늘 이후 날짜예요",IF(ISNA(MATCH(B996,현장번호,0)),"현장 번호를 확인하세요",IF(OR(NOT(ISNUMBER(D996)),N(D996)&lt;=0),"금액을 확인하세요","")))))</f>
        <v/>
      </c>
    </row>
    <row r="997">
      <c r="A997" s="20" t="n"/>
      <c r="B997" s="26" t="n"/>
      <c r="C997" s="27">
        <f>IF(B997="","",IFERROR(INDEX(현장_고객,MATCH(B997,현장번호,0))&amp;" · "&amp;INDEX(현장_주소,MATCH(B997,현장번호,0)),"없는 번호"))</f>
        <v/>
      </c>
      <c r="D997" s="22" t="n"/>
      <c r="E997" s="21" t="n"/>
      <c r="F997" s="21" t="n"/>
      <c r="G997" s="21" t="n"/>
      <c r="H997" s="25">
        <f>IF(COUNTA(A997,B997,D997)=0,"",IF(NOT(ISNUMBER(A997)),"날짜를 확인하세요",IF(A997&gt;TODAY(),"오늘 이후 날짜예요",IF(ISNA(MATCH(B997,현장번호,0)),"현장 번호를 확인하세요",IF(OR(NOT(ISNUMBER(D997)),N(D997)&lt;=0),"금액을 확인하세요","")))))</f>
        <v/>
      </c>
    </row>
    <row r="998">
      <c r="A998" s="20" t="n"/>
      <c r="B998" s="26" t="n"/>
      <c r="C998" s="27">
        <f>IF(B998="","",IFERROR(INDEX(현장_고객,MATCH(B998,현장번호,0))&amp;" · "&amp;INDEX(현장_주소,MATCH(B998,현장번호,0)),"없는 번호"))</f>
        <v/>
      </c>
      <c r="D998" s="22" t="n"/>
      <c r="E998" s="21" t="n"/>
      <c r="F998" s="21" t="n"/>
      <c r="G998" s="21" t="n"/>
      <c r="H998" s="25">
        <f>IF(COUNTA(A998,B998,D998)=0,"",IF(NOT(ISNUMBER(A998)),"날짜를 확인하세요",IF(A998&gt;TODAY(),"오늘 이후 날짜예요",IF(ISNA(MATCH(B998,현장번호,0)),"현장 번호를 확인하세요",IF(OR(NOT(ISNUMBER(D998)),N(D998)&lt;=0),"금액을 확인하세요","")))))</f>
        <v/>
      </c>
    </row>
    <row r="999">
      <c r="A999" s="20" t="n"/>
      <c r="B999" s="26" t="n"/>
      <c r="C999" s="27">
        <f>IF(B999="","",IFERROR(INDEX(현장_고객,MATCH(B999,현장번호,0))&amp;" · "&amp;INDEX(현장_주소,MATCH(B999,현장번호,0)),"없는 번호"))</f>
        <v/>
      </c>
      <c r="D999" s="22" t="n"/>
      <c r="E999" s="21" t="n"/>
      <c r="F999" s="21" t="n"/>
      <c r="G999" s="21" t="n"/>
      <c r="H999" s="25">
        <f>IF(COUNTA(A999,B999,D999)=0,"",IF(NOT(ISNUMBER(A999)),"날짜를 확인하세요",IF(A999&gt;TODAY(),"오늘 이후 날짜예요",IF(ISNA(MATCH(B999,현장번호,0)),"현장 번호를 확인하세요",IF(OR(NOT(ISNUMBER(D999)),N(D999)&lt;=0),"금액을 확인하세요","")))))</f>
        <v/>
      </c>
    </row>
    <row r="1000">
      <c r="A1000" s="20" t="n"/>
      <c r="B1000" s="26" t="n"/>
      <c r="C1000" s="27">
        <f>IF(B1000="","",IFERROR(INDEX(현장_고객,MATCH(B1000,현장번호,0))&amp;" · "&amp;INDEX(현장_주소,MATCH(B1000,현장번호,0)),"없는 번호"))</f>
        <v/>
      </c>
      <c r="D1000" s="22" t="n"/>
      <c r="E1000" s="21" t="n"/>
      <c r="F1000" s="21" t="n"/>
      <c r="G1000" s="21" t="n"/>
      <c r="H1000" s="25">
        <f>IF(COUNTA(A1000,B1000,D1000)=0,"",IF(NOT(ISNUMBER(A1000)),"날짜를 확인하세요",IF(A1000&gt;TODAY(),"오늘 이후 날짜예요",IF(ISNA(MATCH(B1000,현장번호,0)),"현장 번호를 확인하세요",IF(OR(NOT(ISNUMBER(D1000)),N(D1000)&lt;=0),"금액을 확인하세요","")))))</f>
        <v/>
      </c>
    </row>
    <row r="1001">
      <c r="A1001" s="20" t="n"/>
      <c r="B1001" s="26" t="n"/>
      <c r="C1001" s="27">
        <f>IF(B1001="","",IFERROR(INDEX(현장_고객,MATCH(B1001,현장번호,0))&amp;" · "&amp;INDEX(현장_주소,MATCH(B1001,현장번호,0)),"없는 번호"))</f>
        <v/>
      </c>
      <c r="D1001" s="22" t="n"/>
      <c r="E1001" s="21" t="n"/>
      <c r="F1001" s="21" t="n"/>
      <c r="G1001" s="21" t="n"/>
      <c r="H1001" s="25">
        <f>IF(COUNTA(A1001,B1001,D1001)=0,"",IF(NOT(ISNUMBER(A1001)),"날짜를 확인하세요",IF(A1001&gt;TODAY(),"오늘 이후 날짜예요",IF(ISNA(MATCH(B1001,현장번호,0)),"현장 번호를 확인하세요",IF(OR(NOT(ISNUMBER(D1001)),N(D1001)&lt;=0),"금액을 확인하세요","")))))</f>
        <v/>
      </c>
    </row>
    <row r="1002">
      <c r="A1002" s="20" t="n"/>
      <c r="B1002" s="26" t="n"/>
      <c r="C1002" s="27">
        <f>IF(B1002="","",IFERROR(INDEX(현장_고객,MATCH(B1002,현장번호,0))&amp;" · "&amp;INDEX(현장_주소,MATCH(B1002,현장번호,0)),"없는 번호"))</f>
        <v/>
      </c>
      <c r="D1002" s="22" t="n"/>
      <c r="E1002" s="21" t="n"/>
      <c r="F1002" s="21" t="n"/>
      <c r="G1002" s="21" t="n"/>
      <c r="H1002" s="25">
        <f>IF(COUNTA(A1002,B1002,D1002)=0,"",IF(NOT(ISNUMBER(A1002)),"날짜를 확인하세요",IF(A1002&gt;TODAY(),"오늘 이후 날짜예요",IF(ISNA(MATCH(B1002,현장번호,0)),"현장 번호를 확인하세요",IF(OR(NOT(ISNUMBER(D1002)),N(D1002)&lt;=0),"금액을 확인하세요","")))))</f>
        <v/>
      </c>
    </row>
    <row r="1003">
      <c r="A1003" s="20" t="n"/>
      <c r="B1003" s="26" t="n"/>
      <c r="C1003" s="27">
        <f>IF(B1003="","",IFERROR(INDEX(현장_고객,MATCH(B1003,현장번호,0))&amp;" · "&amp;INDEX(현장_주소,MATCH(B1003,현장번호,0)),"없는 번호"))</f>
        <v/>
      </c>
      <c r="D1003" s="22" t="n"/>
      <c r="E1003" s="21" t="n"/>
      <c r="F1003" s="21" t="n"/>
      <c r="G1003" s="21" t="n"/>
      <c r="H1003" s="25">
        <f>IF(COUNTA(A1003,B1003,D1003)=0,"",IF(NOT(ISNUMBER(A1003)),"날짜를 확인하세요",IF(A1003&gt;TODAY(),"오늘 이후 날짜예요",IF(ISNA(MATCH(B1003,현장번호,0)),"현장 번호를 확인하세요",IF(OR(NOT(ISNUMBER(D1003)),N(D1003)&lt;=0),"금액을 확인하세요","")))))</f>
        <v/>
      </c>
    </row>
    <row r="1004">
      <c r="A1004" s="20" t="n"/>
      <c r="B1004" s="26" t="n"/>
      <c r="C1004" s="27">
        <f>IF(B1004="","",IFERROR(INDEX(현장_고객,MATCH(B1004,현장번호,0))&amp;" · "&amp;INDEX(현장_주소,MATCH(B1004,현장번호,0)),"없는 번호"))</f>
        <v/>
      </c>
      <c r="D1004" s="22" t="n"/>
      <c r="E1004" s="21" t="n"/>
      <c r="F1004" s="21" t="n"/>
      <c r="G1004" s="21" t="n"/>
      <c r="H1004" s="25">
        <f>IF(COUNTA(A1004,B1004,D1004)=0,"",IF(NOT(ISNUMBER(A1004)),"날짜를 확인하세요",IF(A1004&gt;TODAY(),"오늘 이후 날짜예요",IF(ISNA(MATCH(B1004,현장번호,0)),"현장 번호를 확인하세요",IF(OR(NOT(ISNUMBER(D1004)),N(D1004)&lt;=0),"금액을 확인하세요","")))))</f>
        <v/>
      </c>
    </row>
    <row r="1005">
      <c r="A1005" s="20" t="n"/>
      <c r="B1005" s="26" t="n"/>
      <c r="C1005" s="27">
        <f>IF(B1005="","",IFERROR(INDEX(현장_고객,MATCH(B1005,현장번호,0))&amp;" · "&amp;INDEX(현장_주소,MATCH(B1005,현장번호,0)),"없는 번호"))</f>
        <v/>
      </c>
      <c r="D1005" s="22" t="n"/>
      <c r="E1005" s="21" t="n"/>
      <c r="F1005" s="21" t="n"/>
      <c r="G1005" s="21" t="n"/>
      <c r="H1005" s="25">
        <f>IF(COUNTA(A1005,B1005,D1005)=0,"",IF(NOT(ISNUMBER(A1005)),"날짜를 확인하세요",IF(A1005&gt;TODAY(),"오늘 이후 날짜예요",IF(ISNA(MATCH(B1005,현장번호,0)),"현장 번호를 확인하세요",IF(OR(NOT(ISNUMBER(D1005)),N(D1005)&lt;=0),"금액을 확인하세요","")))))</f>
        <v/>
      </c>
    </row>
    <row r="1006">
      <c r="A1006" s="20" t="n"/>
      <c r="B1006" s="26" t="n"/>
      <c r="C1006" s="27">
        <f>IF(B1006="","",IFERROR(INDEX(현장_고객,MATCH(B1006,현장번호,0))&amp;" · "&amp;INDEX(현장_주소,MATCH(B1006,현장번호,0)),"없는 번호"))</f>
        <v/>
      </c>
      <c r="D1006" s="22" t="n"/>
      <c r="E1006" s="21" t="n"/>
      <c r="F1006" s="21" t="n"/>
      <c r="G1006" s="21" t="n"/>
      <c r="H1006" s="25">
        <f>IF(COUNTA(A1006,B1006,D1006)=0,"",IF(NOT(ISNUMBER(A1006)),"날짜를 확인하세요",IF(A1006&gt;TODAY(),"오늘 이후 날짜예요",IF(ISNA(MATCH(B1006,현장번호,0)),"현장 번호를 확인하세요",IF(OR(NOT(ISNUMBER(D1006)),N(D1006)&lt;=0),"금액을 확인하세요","")))))</f>
        <v/>
      </c>
    </row>
    <row r="1007">
      <c r="A1007" s="20" t="n"/>
      <c r="B1007" s="26" t="n"/>
      <c r="C1007" s="27">
        <f>IF(B1007="","",IFERROR(INDEX(현장_고객,MATCH(B1007,현장번호,0))&amp;" · "&amp;INDEX(현장_주소,MATCH(B1007,현장번호,0)),"없는 번호"))</f>
        <v/>
      </c>
      <c r="D1007" s="22" t="n"/>
      <c r="E1007" s="21" t="n"/>
      <c r="F1007" s="21" t="n"/>
      <c r="G1007" s="21" t="n"/>
      <c r="H1007" s="25">
        <f>IF(COUNTA(A1007,B1007,D1007)=0,"",IF(NOT(ISNUMBER(A1007)),"날짜를 확인하세요",IF(A1007&gt;TODAY(),"오늘 이후 날짜예요",IF(ISNA(MATCH(B1007,현장번호,0)),"현장 번호를 확인하세요",IF(OR(NOT(ISNUMBER(D1007)),N(D1007)&lt;=0),"금액을 확인하세요","")))))</f>
        <v/>
      </c>
    </row>
    <row r="1008">
      <c r="A1008" s="20" t="n"/>
      <c r="B1008" s="26" t="n"/>
      <c r="C1008" s="27">
        <f>IF(B1008="","",IFERROR(INDEX(현장_고객,MATCH(B1008,현장번호,0))&amp;" · "&amp;INDEX(현장_주소,MATCH(B1008,현장번호,0)),"없는 번호"))</f>
        <v/>
      </c>
      <c r="D1008" s="22" t="n"/>
      <c r="E1008" s="21" t="n"/>
      <c r="F1008" s="21" t="n"/>
      <c r="G1008" s="21" t="n"/>
      <c r="H1008" s="25">
        <f>IF(COUNTA(A1008,B1008,D1008)=0,"",IF(NOT(ISNUMBER(A1008)),"날짜를 확인하세요",IF(A1008&gt;TODAY(),"오늘 이후 날짜예요",IF(ISNA(MATCH(B1008,현장번호,0)),"현장 번호를 확인하세요",IF(OR(NOT(ISNUMBER(D1008)),N(D1008)&lt;=0),"금액을 확인하세요","")))))</f>
        <v/>
      </c>
    </row>
    <row r="1009">
      <c r="A1009" s="20" t="n"/>
      <c r="B1009" s="26" t="n"/>
      <c r="C1009" s="27">
        <f>IF(B1009="","",IFERROR(INDEX(현장_고객,MATCH(B1009,현장번호,0))&amp;" · "&amp;INDEX(현장_주소,MATCH(B1009,현장번호,0)),"없는 번호"))</f>
        <v/>
      </c>
      <c r="D1009" s="22" t="n"/>
      <c r="E1009" s="21" t="n"/>
      <c r="F1009" s="21" t="n"/>
      <c r="G1009" s="21" t="n"/>
      <c r="H1009" s="25">
        <f>IF(COUNTA(A1009,B1009,D1009)=0,"",IF(NOT(ISNUMBER(A1009)),"날짜를 확인하세요",IF(A1009&gt;TODAY(),"오늘 이후 날짜예요",IF(ISNA(MATCH(B1009,현장번호,0)),"현장 번호를 확인하세요",IF(OR(NOT(ISNUMBER(D1009)),N(D1009)&lt;=0),"금액을 확인하세요","")))))</f>
        <v/>
      </c>
    </row>
    <row r="1010">
      <c r="A1010" s="20" t="n"/>
      <c r="B1010" s="26" t="n"/>
      <c r="C1010" s="27">
        <f>IF(B1010="","",IFERROR(INDEX(현장_고객,MATCH(B1010,현장번호,0))&amp;" · "&amp;INDEX(현장_주소,MATCH(B1010,현장번호,0)),"없는 번호"))</f>
        <v/>
      </c>
      <c r="D1010" s="22" t="n"/>
      <c r="E1010" s="21" t="n"/>
      <c r="F1010" s="21" t="n"/>
      <c r="G1010" s="21" t="n"/>
      <c r="H1010" s="25">
        <f>IF(COUNTA(A1010,B1010,D1010)=0,"",IF(NOT(ISNUMBER(A1010)),"날짜를 확인하세요",IF(A1010&gt;TODAY(),"오늘 이후 날짜예요",IF(ISNA(MATCH(B1010,현장번호,0)),"현장 번호를 확인하세요",IF(OR(NOT(ISNUMBER(D1010)),N(D1010)&lt;=0),"금액을 확인하세요","")))))</f>
        <v/>
      </c>
    </row>
    <row r="1011">
      <c r="A1011" s="20" t="n"/>
      <c r="B1011" s="26" t="n"/>
      <c r="C1011" s="27">
        <f>IF(B1011="","",IFERROR(INDEX(현장_고객,MATCH(B1011,현장번호,0))&amp;" · "&amp;INDEX(현장_주소,MATCH(B1011,현장번호,0)),"없는 번호"))</f>
        <v/>
      </c>
      <c r="D1011" s="22" t="n"/>
      <c r="E1011" s="21" t="n"/>
      <c r="F1011" s="21" t="n"/>
      <c r="G1011" s="21" t="n"/>
      <c r="H1011" s="25">
        <f>IF(COUNTA(A1011,B1011,D1011)=0,"",IF(NOT(ISNUMBER(A1011)),"날짜를 확인하세요",IF(A1011&gt;TODAY(),"오늘 이후 날짜예요",IF(ISNA(MATCH(B1011,현장번호,0)),"현장 번호를 확인하세요",IF(OR(NOT(ISNUMBER(D1011)),N(D1011)&lt;=0),"금액을 확인하세요","")))))</f>
        <v/>
      </c>
    </row>
    <row r="1012">
      <c r="A1012" s="20" t="n"/>
      <c r="B1012" s="26" t="n"/>
      <c r="C1012" s="27">
        <f>IF(B1012="","",IFERROR(INDEX(현장_고객,MATCH(B1012,현장번호,0))&amp;" · "&amp;INDEX(현장_주소,MATCH(B1012,현장번호,0)),"없는 번호"))</f>
        <v/>
      </c>
      <c r="D1012" s="22" t="n"/>
      <c r="E1012" s="21" t="n"/>
      <c r="F1012" s="21" t="n"/>
      <c r="G1012" s="21" t="n"/>
      <c r="H1012" s="25">
        <f>IF(COUNTA(A1012,B1012,D1012)=0,"",IF(NOT(ISNUMBER(A1012)),"날짜를 확인하세요",IF(A1012&gt;TODAY(),"오늘 이후 날짜예요",IF(ISNA(MATCH(B1012,현장번호,0)),"현장 번호를 확인하세요",IF(OR(NOT(ISNUMBER(D1012)),N(D1012)&lt;=0),"금액을 확인하세요","")))))</f>
        <v/>
      </c>
    </row>
    <row r="1013">
      <c r="A1013" s="20" t="n"/>
      <c r="B1013" s="26" t="n"/>
      <c r="C1013" s="27">
        <f>IF(B1013="","",IFERROR(INDEX(현장_고객,MATCH(B1013,현장번호,0))&amp;" · "&amp;INDEX(현장_주소,MATCH(B1013,현장번호,0)),"없는 번호"))</f>
        <v/>
      </c>
      <c r="D1013" s="22" t="n"/>
      <c r="E1013" s="21" t="n"/>
      <c r="F1013" s="21" t="n"/>
      <c r="G1013" s="21" t="n"/>
      <c r="H1013" s="25">
        <f>IF(COUNTA(A1013,B1013,D1013)=0,"",IF(NOT(ISNUMBER(A1013)),"날짜를 확인하세요",IF(A1013&gt;TODAY(),"오늘 이후 날짜예요",IF(ISNA(MATCH(B1013,현장번호,0)),"현장 번호를 확인하세요",IF(OR(NOT(ISNUMBER(D1013)),N(D1013)&lt;=0),"금액을 확인하세요","")))))</f>
        <v/>
      </c>
    </row>
    <row r="1014">
      <c r="A1014" s="20" t="n"/>
      <c r="B1014" s="26" t="n"/>
      <c r="C1014" s="27">
        <f>IF(B1014="","",IFERROR(INDEX(현장_고객,MATCH(B1014,현장번호,0))&amp;" · "&amp;INDEX(현장_주소,MATCH(B1014,현장번호,0)),"없는 번호"))</f>
        <v/>
      </c>
      <c r="D1014" s="22" t="n"/>
      <c r="E1014" s="21" t="n"/>
      <c r="F1014" s="21" t="n"/>
      <c r="G1014" s="21" t="n"/>
      <c r="H1014" s="25">
        <f>IF(COUNTA(A1014,B1014,D1014)=0,"",IF(NOT(ISNUMBER(A1014)),"날짜를 확인하세요",IF(A1014&gt;TODAY(),"오늘 이후 날짜예요",IF(ISNA(MATCH(B1014,현장번호,0)),"현장 번호를 확인하세요",IF(OR(NOT(ISNUMBER(D1014)),N(D1014)&lt;=0),"금액을 확인하세요","")))))</f>
        <v/>
      </c>
    </row>
    <row r="1015">
      <c r="A1015" s="20" t="n"/>
      <c r="B1015" s="26" t="n"/>
      <c r="C1015" s="27">
        <f>IF(B1015="","",IFERROR(INDEX(현장_고객,MATCH(B1015,현장번호,0))&amp;" · "&amp;INDEX(현장_주소,MATCH(B1015,현장번호,0)),"없는 번호"))</f>
        <v/>
      </c>
      <c r="D1015" s="22" t="n"/>
      <c r="E1015" s="21" t="n"/>
      <c r="F1015" s="21" t="n"/>
      <c r="G1015" s="21" t="n"/>
      <c r="H1015" s="25">
        <f>IF(COUNTA(A1015,B1015,D1015)=0,"",IF(NOT(ISNUMBER(A1015)),"날짜를 확인하세요",IF(A1015&gt;TODAY(),"오늘 이후 날짜예요",IF(ISNA(MATCH(B1015,현장번호,0)),"현장 번호를 확인하세요",IF(OR(NOT(ISNUMBER(D1015)),N(D1015)&lt;=0),"금액을 확인하세요","")))))</f>
        <v/>
      </c>
    </row>
    <row r="1016">
      <c r="A1016" s="20" t="n"/>
      <c r="B1016" s="26" t="n"/>
      <c r="C1016" s="27">
        <f>IF(B1016="","",IFERROR(INDEX(현장_고객,MATCH(B1016,현장번호,0))&amp;" · "&amp;INDEX(현장_주소,MATCH(B1016,현장번호,0)),"없는 번호"))</f>
        <v/>
      </c>
      <c r="D1016" s="22" t="n"/>
      <c r="E1016" s="21" t="n"/>
      <c r="F1016" s="21" t="n"/>
      <c r="G1016" s="21" t="n"/>
      <c r="H1016" s="25">
        <f>IF(COUNTA(A1016,B1016,D1016)=0,"",IF(NOT(ISNUMBER(A1016)),"날짜를 확인하세요",IF(A1016&gt;TODAY(),"오늘 이후 날짜예요",IF(ISNA(MATCH(B1016,현장번호,0)),"현장 번호를 확인하세요",IF(OR(NOT(ISNUMBER(D1016)),N(D1016)&lt;=0),"금액을 확인하세요","")))))</f>
        <v/>
      </c>
    </row>
    <row r="1017">
      <c r="A1017" s="20" t="n"/>
      <c r="B1017" s="26" t="n"/>
      <c r="C1017" s="27">
        <f>IF(B1017="","",IFERROR(INDEX(현장_고객,MATCH(B1017,현장번호,0))&amp;" · "&amp;INDEX(현장_주소,MATCH(B1017,현장번호,0)),"없는 번호"))</f>
        <v/>
      </c>
      <c r="D1017" s="22" t="n"/>
      <c r="E1017" s="21" t="n"/>
      <c r="F1017" s="21" t="n"/>
      <c r="G1017" s="21" t="n"/>
      <c r="H1017" s="25">
        <f>IF(COUNTA(A1017,B1017,D1017)=0,"",IF(NOT(ISNUMBER(A1017)),"날짜를 확인하세요",IF(A1017&gt;TODAY(),"오늘 이후 날짜예요",IF(ISNA(MATCH(B1017,현장번호,0)),"현장 번호를 확인하세요",IF(OR(NOT(ISNUMBER(D1017)),N(D1017)&lt;=0),"금액을 확인하세요","")))))</f>
        <v/>
      </c>
    </row>
    <row r="1018">
      <c r="A1018" s="20" t="n"/>
      <c r="B1018" s="26" t="n"/>
      <c r="C1018" s="27">
        <f>IF(B1018="","",IFERROR(INDEX(현장_고객,MATCH(B1018,현장번호,0))&amp;" · "&amp;INDEX(현장_주소,MATCH(B1018,현장번호,0)),"없는 번호"))</f>
        <v/>
      </c>
      <c r="D1018" s="22" t="n"/>
      <c r="E1018" s="21" t="n"/>
      <c r="F1018" s="21" t="n"/>
      <c r="G1018" s="21" t="n"/>
      <c r="H1018" s="25">
        <f>IF(COUNTA(A1018,B1018,D1018)=0,"",IF(NOT(ISNUMBER(A1018)),"날짜를 확인하세요",IF(A1018&gt;TODAY(),"오늘 이후 날짜예요",IF(ISNA(MATCH(B1018,현장번호,0)),"현장 번호를 확인하세요",IF(OR(NOT(ISNUMBER(D1018)),N(D1018)&lt;=0),"금액을 확인하세요","")))))</f>
        <v/>
      </c>
    </row>
    <row r="1019">
      <c r="A1019" s="20" t="n"/>
      <c r="B1019" s="26" t="n"/>
      <c r="C1019" s="27">
        <f>IF(B1019="","",IFERROR(INDEX(현장_고객,MATCH(B1019,현장번호,0))&amp;" · "&amp;INDEX(현장_주소,MATCH(B1019,현장번호,0)),"없는 번호"))</f>
        <v/>
      </c>
      <c r="D1019" s="22" t="n"/>
      <c r="E1019" s="21" t="n"/>
      <c r="F1019" s="21" t="n"/>
      <c r="G1019" s="21" t="n"/>
      <c r="H1019" s="25">
        <f>IF(COUNTA(A1019,B1019,D1019)=0,"",IF(NOT(ISNUMBER(A1019)),"날짜를 확인하세요",IF(A1019&gt;TODAY(),"오늘 이후 날짜예요",IF(ISNA(MATCH(B1019,현장번호,0)),"현장 번호를 확인하세요",IF(OR(NOT(ISNUMBER(D1019)),N(D1019)&lt;=0),"금액을 확인하세요","")))))</f>
        <v/>
      </c>
    </row>
    <row r="1020">
      <c r="A1020" s="20" t="n"/>
      <c r="B1020" s="26" t="n"/>
      <c r="C1020" s="27">
        <f>IF(B1020="","",IFERROR(INDEX(현장_고객,MATCH(B1020,현장번호,0))&amp;" · "&amp;INDEX(현장_주소,MATCH(B1020,현장번호,0)),"없는 번호"))</f>
        <v/>
      </c>
      <c r="D1020" s="22" t="n"/>
      <c r="E1020" s="21" t="n"/>
      <c r="F1020" s="21" t="n"/>
      <c r="G1020" s="21" t="n"/>
      <c r="H1020" s="25">
        <f>IF(COUNTA(A1020,B1020,D1020)=0,"",IF(NOT(ISNUMBER(A1020)),"날짜를 확인하세요",IF(A1020&gt;TODAY(),"오늘 이후 날짜예요",IF(ISNA(MATCH(B1020,현장번호,0)),"현장 번호를 확인하세요",IF(OR(NOT(ISNUMBER(D1020)),N(D1020)&lt;=0),"금액을 확인하세요","")))))</f>
        <v/>
      </c>
    </row>
    <row r="1021">
      <c r="A1021" s="20" t="n"/>
      <c r="B1021" s="26" t="n"/>
      <c r="C1021" s="27">
        <f>IF(B1021="","",IFERROR(INDEX(현장_고객,MATCH(B1021,현장번호,0))&amp;" · "&amp;INDEX(현장_주소,MATCH(B1021,현장번호,0)),"없는 번호"))</f>
        <v/>
      </c>
      <c r="D1021" s="22" t="n"/>
      <c r="E1021" s="21" t="n"/>
      <c r="F1021" s="21" t="n"/>
      <c r="G1021" s="21" t="n"/>
      <c r="H1021" s="25">
        <f>IF(COUNTA(A1021,B1021,D1021)=0,"",IF(NOT(ISNUMBER(A1021)),"날짜를 확인하세요",IF(A1021&gt;TODAY(),"오늘 이후 날짜예요",IF(ISNA(MATCH(B1021,현장번호,0)),"현장 번호를 확인하세요",IF(OR(NOT(ISNUMBER(D1021)),N(D1021)&lt;=0),"금액을 확인하세요","")))))</f>
        <v/>
      </c>
    </row>
    <row r="1022">
      <c r="A1022" s="20" t="n"/>
      <c r="B1022" s="26" t="n"/>
      <c r="C1022" s="27">
        <f>IF(B1022="","",IFERROR(INDEX(현장_고객,MATCH(B1022,현장번호,0))&amp;" · "&amp;INDEX(현장_주소,MATCH(B1022,현장번호,0)),"없는 번호"))</f>
        <v/>
      </c>
      <c r="D1022" s="22" t="n"/>
      <c r="E1022" s="21" t="n"/>
      <c r="F1022" s="21" t="n"/>
      <c r="G1022" s="21" t="n"/>
      <c r="H1022" s="25">
        <f>IF(COUNTA(A1022,B1022,D1022)=0,"",IF(NOT(ISNUMBER(A1022)),"날짜를 확인하세요",IF(A1022&gt;TODAY(),"오늘 이후 날짜예요",IF(ISNA(MATCH(B1022,현장번호,0)),"현장 번호를 확인하세요",IF(OR(NOT(ISNUMBER(D1022)),N(D1022)&lt;=0),"금액을 확인하세요","")))))</f>
        <v/>
      </c>
    </row>
    <row r="1023">
      <c r="A1023" s="20" t="n"/>
      <c r="B1023" s="26" t="n"/>
      <c r="C1023" s="27">
        <f>IF(B1023="","",IFERROR(INDEX(현장_고객,MATCH(B1023,현장번호,0))&amp;" · "&amp;INDEX(현장_주소,MATCH(B1023,현장번호,0)),"없는 번호"))</f>
        <v/>
      </c>
      <c r="D1023" s="22" t="n"/>
      <c r="E1023" s="21" t="n"/>
      <c r="F1023" s="21" t="n"/>
      <c r="G1023" s="21" t="n"/>
      <c r="H1023" s="25">
        <f>IF(COUNTA(A1023,B1023,D1023)=0,"",IF(NOT(ISNUMBER(A1023)),"날짜를 확인하세요",IF(A1023&gt;TODAY(),"오늘 이후 날짜예요",IF(ISNA(MATCH(B1023,현장번호,0)),"현장 번호를 확인하세요",IF(OR(NOT(ISNUMBER(D1023)),N(D1023)&lt;=0),"금액을 확인하세요","")))))</f>
        <v/>
      </c>
    </row>
    <row r="1024">
      <c r="A1024" s="20" t="n"/>
      <c r="B1024" s="26" t="n"/>
      <c r="C1024" s="27">
        <f>IF(B1024="","",IFERROR(INDEX(현장_고객,MATCH(B1024,현장번호,0))&amp;" · "&amp;INDEX(현장_주소,MATCH(B1024,현장번호,0)),"없는 번호"))</f>
        <v/>
      </c>
      <c r="D1024" s="22" t="n"/>
      <c r="E1024" s="21" t="n"/>
      <c r="F1024" s="21" t="n"/>
      <c r="G1024" s="21" t="n"/>
      <c r="H1024" s="25">
        <f>IF(COUNTA(A1024,B1024,D1024)=0,"",IF(NOT(ISNUMBER(A1024)),"날짜를 확인하세요",IF(A1024&gt;TODAY(),"오늘 이후 날짜예요",IF(ISNA(MATCH(B1024,현장번호,0)),"현장 번호를 확인하세요",IF(OR(NOT(ISNUMBER(D1024)),N(D1024)&lt;=0),"금액을 확인하세요","")))))</f>
        <v/>
      </c>
    </row>
    <row r="1025">
      <c r="A1025" s="20" t="n"/>
      <c r="B1025" s="26" t="n"/>
      <c r="C1025" s="27">
        <f>IF(B1025="","",IFERROR(INDEX(현장_고객,MATCH(B1025,현장번호,0))&amp;" · "&amp;INDEX(현장_주소,MATCH(B1025,현장번호,0)),"없는 번호"))</f>
        <v/>
      </c>
      <c r="D1025" s="22" t="n"/>
      <c r="E1025" s="21" t="n"/>
      <c r="F1025" s="21" t="n"/>
      <c r="G1025" s="21" t="n"/>
      <c r="H1025" s="25">
        <f>IF(COUNTA(A1025,B1025,D1025)=0,"",IF(NOT(ISNUMBER(A1025)),"날짜를 확인하세요",IF(A1025&gt;TODAY(),"오늘 이후 날짜예요",IF(ISNA(MATCH(B1025,현장번호,0)),"현장 번호를 확인하세요",IF(OR(NOT(ISNUMBER(D1025)),N(D1025)&lt;=0),"금액을 확인하세요","")))))</f>
        <v/>
      </c>
    </row>
    <row r="1026">
      <c r="A1026" s="20" t="n"/>
      <c r="B1026" s="26" t="n"/>
      <c r="C1026" s="27">
        <f>IF(B1026="","",IFERROR(INDEX(현장_고객,MATCH(B1026,현장번호,0))&amp;" · "&amp;INDEX(현장_주소,MATCH(B1026,현장번호,0)),"없는 번호"))</f>
        <v/>
      </c>
      <c r="D1026" s="22" t="n"/>
      <c r="E1026" s="21" t="n"/>
      <c r="F1026" s="21" t="n"/>
      <c r="G1026" s="21" t="n"/>
      <c r="H1026" s="25">
        <f>IF(COUNTA(A1026,B1026,D1026)=0,"",IF(NOT(ISNUMBER(A1026)),"날짜를 확인하세요",IF(A1026&gt;TODAY(),"오늘 이후 날짜예요",IF(ISNA(MATCH(B1026,현장번호,0)),"현장 번호를 확인하세요",IF(OR(NOT(ISNUMBER(D1026)),N(D1026)&lt;=0),"금액을 확인하세요","")))))</f>
        <v/>
      </c>
    </row>
    <row r="1027">
      <c r="A1027" s="20" t="n"/>
      <c r="B1027" s="26" t="n"/>
      <c r="C1027" s="27">
        <f>IF(B1027="","",IFERROR(INDEX(현장_고객,MATCH(B1027,현장번호,0))&amp;" · "&amp;INDEX(현장_주소,MATCH(B1027,현장번호,0)),"없는 번호"))</f>
        <v/>
      </c>
      <c r="D1027" s="22" t="n"/>
      <c r="E1027" s="21" t="n"/>
      <c r="F1027" s="21" t="n"/>
      <c r="G1027" s="21" t="n"/>
      <c r="H1027" s="25">
        <f>IF(COUNTA(A1027,B1027,D1027)=0,"",IF(NOT(ISNUMBER(A1027)),"날짜를 확인하세요",IF(A1027&gt;TODAY(),"오늘 이후 날짜예요",IF(ISNA(MATCH(B1027,현장번호,0)),"현장 번호를 확인하세요",IF(OR(NOT(ISNUMBER(D1027)),N(D1027)&lt;=0),"금액을 확인하세요","")))))</f>
        <v/>
      </c>
    </row>
    <row r="1028">
      <c r="A1028" s="20" t="n"/>
      <c r="B1028" s="26" t="n"/>
      <c r="C1028" s="27">
        <f>IF(B1028="","",IFERROR(INDEX(현장_고객,MATCH(B1028,현장번호,0))&amp;" · "&amp;INDEX(현장_주소,MATCH(B1028,현장번호,0)),"없는 번호"))</f>
        <v/>
      </c>
      <c r="D1028" s="22" t="n"/>
      <c r="E1028" s="21" t="n"/>
      <c r="F1028" s="21" t="n"/>
      <c r="G1028" s="21" t="n"/>
      <c r="H1028" s="25">
        <f>IF(COUNTA(A1028,B1028,D1028)=0,"",IF(NOT(ISNUMBER(A1028)),"날짜를 확인하세요",IF(A1028&gt;TODAY(),"오늘 이후 날짜예요",IF(ISNA(MATCH(B1028,현장번호,0)),"현장 번호를 확인하세요",IF(OR(NOT(ISNUMBER(D1028)),N(D1028)&lt;=0),"금액을 확인하세요","")))))</f>
        <v/>
      </c>
    </row>
    <row r="1029">
      <c r="A1029" s="20" t="n"/>
      <c r="B1029" s="26" t="n"/>
      <c r="C1029" s="27">
        <f>IF(B1029="","",IFERROR(INDEX(현장_고객,MATCH(B1029,현장번호,0))&amp;" · "&amp;INDEX(현장_주소,MATCH(B1029,현장번호,0)),"없는 번호"))</f>
        <v/>
      </c>
      <c r="D1029" s="22" t="n"/>
      <c r="E1029" s="21" t="n"/>
      <c r="F1029" s="21" t="n"/>
      <c r="G1029" s="21" t="n"/>
      <c r="H1029" s="25">
        <f>IF(COUNTA(A1029,B1029,D1029)=0,"",IF(NOT(ISNUMBER(A1029)),"날짜를 확인하세요",IF(A1029&gt;TODAY(),"오늘 이후 날짜예요",IF(ISNA(MATCH(B1029,현장번호,0)),"현장 번호를 확인하세요",IF(OR(NOT(ISNUMBER(D1029)),N(D1029)&lt;=0),"금액을 확인하세요","")))))</f>
        <v/>
      </c>
    </row>
    <row r="1030">
      <c r="A1030" s="20" t="n"/>
      <c r="B1030" s="26" t="n"/>
      <c r="C1030" s="27">
        <f>IF(B1030="","",IFERROR(INDEX(현장_고객,MATCH(B1030,현장번호,0))&amp;" · "&amp;INDEX(현장_주소,MATCH(B1030,현장번호,0)),"없는 번호"))</f>
        <v/>
      </c>
      <c r="D1030" s="22" t="n"/>
      <c r="E1030" s="21" t="n"/>
      <c r="F1030" s="21" t="n"/>
      <c r="G1030" s="21" t="n"/>
      <c r="H1030" s="25">
        <f>IF(COUNTA(A1030,B1030,D1030)=0,"",IF(NOT(ISNUMBER(A1030)),"날짜를 확인하세요",IF(A1030&gt;TODAY(),"오늘 이후 날짜예요",IF(ISNA(MATCH(B1030,현장번호,0)),"현장 번호를 확인하세요",IF(OR(NOT(ISNUMBER(D1030)),N(D1030)&lt;=0),"금액을 확인하세요","")))))</f>
        <v/>
      </c>
    </row>
    <row r="1031">
      <c r="A1031" s="20" t="n"/>
      <c r="B1031" s="26" t="n"/>
      <c r="C1031" s="27">
        <f>IF(B1031="","",IFERROR(INDEX(현장_고객,MATCH(B1031,현장번호,0))&amp;" · "&amp;INDEX(현장_주소,MATCH(B1031,현장번호,0)),"없는 번호"))</f>
        <v/>
      </c>
      <c r="D1031" s="22" t="n"/>
      <c r="E1031" s="21" t="n"/>
      <c r="F1031" s="21" t="n"/>
      <c r="G1031" s="21" t="n"/>
      <c r="H1031" s="25">
        <f>IF(COUNTA(A1031,B1031,D1031)=0,"",IF(NOT(ISNUMBER(A1031)),"날짜를 확인하세요",IF(A1031&gt;TODAY(),"오늘 이후 날짜예요",IF(ISNA(MATCH(B1031,현장번호,0)),"현장 번호를 확인하세요",IF(OR(NOT(ISNUMBER(D1031)),N(D1031)&lt;=0),"금액을 확인하세요","")))))</f>
        <v/>
      </c>
    </row>
    <row r="1032">
      <c r="A1032" s="20" t="n"/>
      <c r="B1032" s="26" t="n"/>
      <c r="C1032" s="27">
        <f>IF(B1032="","",IFERROR(INDEX(현장_고객,MATCH(B1032,현장번호,0))&amp;" · "&amp;INDEX(현장_주소,MATCH(B1032,현장번호,0)),"없는 번호"))</f>
        <v/>
      </c>
      <c r="D1032" s="22" t="n"/>
      <c r="E1032" s="21" t="n"/>
      <c r="F1032" s="21" t="n"/>
      <c r="G1032" s="21" t="n"/>
      <c r="H1032" s="25">
        <f>IF(COUNTA(A1032,B1032,D1032)=0,"",IF(NOT(ISNUMBER(A1032)),"날짜를 확인하세요",IF(A1032&gt;TODAY(),"오늘 이후 날짜예요",IF(ISNA(MATCH(B1032,현장번호,0)),"현장 번호를 확인하세요",IF(OR(NOT(ISNUMBER(D1032)),N(D1032)&lt;=0),"금액을 확인하세요","")))))</f>
        <v/>
      </c>
    </row>
    <row r="1033">
      <c r="A1033" s="20" t="n"/>
      <c r="B1033" s="26" t="n"/>
      <c r="C1033" s="27">
        <f>IF(B1033="","",IFERROR(INDEX(현장_고객,MATCH(B1033,현장번호,0))&amp;" · "&amp;INDEX(현장_주소,MATCH(B1033,현장번호,0)),"없는 번호"))</f>
        <v/>
      </c>
      <c r="D1033" s="22" t="n"/>
      <c r="E1033" s="21" t="n"/>
      <c r="F1033" s="21" t="n"/>
      <c r="G1033" s="21" t="n"/>
      <c r="H1033" s="25">
        <f>IF(COUNTA(A1033,B1033,D1033)=0,"",IF(NOT(ISNUMBER(A1033)),"날짜를 확인하세요",IF(A1033&gt;TODAY(),"오늘 이후 날짜예요",IF(ISNA(MATCH(B1033,현장번호,0)),"현장 번호를 확인하세요",IF(OR(NOT(ISNUMBER(D1033)),N(D1033)&lt;=0),"금액을 확인하세요","")))))</f>
        <v/>
      </c>
    </row>
    <row r="1034">
      <c r="A1034" s="20" t="n"/>
      <c r="B1034" s="26" t="n"/>
      <c r="C1034" s="27">
        <f>IF(B1034="","",IFERROR(INDEX(현장_고객,MATCH(B1034,현장번호,0))&amp;" · "&amp;INDEX(현장_주소,MATCH(B1034,현장번호,0)),"없는 번호"))</f>
        <v/>
      </c>
      <c r="D1034" s="22" t="n"/>
      <c r="E1034" s="21" t="n"/>
      <c r="F1034" s="21" t="n"/>
      <c r="G1034" s="21" t="n"/>
      <c r="H1034" s="25">
        <f>IF(COUNTA(A1034,B1034,D1034)=0,"",IF(NOT(ISNUMBER(A1034)),"날짜를 확인하세요",IF(A1034&gt;TODAY(),"오늘 이후 날짜예요",IF(ISNA(MATCH(B1034,현장번호,0)),"현장 번호를 확인하세요",IF(OR(NOT(ISNUMBER(D1034)),N(D1034)&lt;=0),"금액을 확인하세요","")))))</f>
        <v/>
      </c>
    </row>
    <row r="1035">
      <c r="A1035" s="20" t="n"/>
      <c r="B1035" s="26" t="n"/>
      <c r="C1035" s="27">
        <f>IF(B1035="","",IFERROR(INDEX(현장_고객,MATCH(B1035,현장번호,0))&amp;" · "&amp;INDEX(현장_주소,MATCH(B1035,현장번호,0)),"없는 번호"))</f>
        <v/>
      </c>
      <c r="D1035" s="22" t="n"/>
      <c r="E1035" s="21" t="n"/>
      <c r="F1035" s="21" t="n"/>
      <c r="G1035" s="21" t="n"/>
      <c r="H1035" s="25">
        <f>IF(COUNTA(A1035,B1035,D1035)=0,"",IF(NOT(ISNUMBER(A1035)),"날짜를 확인하세요",IF(A1035&gt;TODAY(),"오늘 이후 날짜예요",IF(ISNA(MATCH(B1035,현장번호,0)),"현장 번호를 확인하세요",IF(OR(NOT(ISNUMBER(D1035)),N(D1035)&lt;=0),"금액을 확인하세요","")))))</f>
        <v/>
      </c>
    </row>
    <row r="1036">
      <c r="A1036" s="20" t="n"/>
      <c r="B1036" s="26" t="n"/>
      <c r="C1036" s="27">
        <f>IF(B1036="","",IFERROR(INDEX(현장_고객,MATCH(B1036,현장번호,0))&amp;" · "&amp;INDEX(현장_주소,MATCH(B1036,현장번호,0)),"없는 번호"))</f>
        <v/>
      </c>
      <c r="D1036" s="22" t="n"/>
      <c r="E1036" s="21" t="n"/>
      <c r="F1036" s="21" t="n"/>
      <c r="G1036" s="21" t="n"/>
      <c r="H1036" s="25">
        <f>IF(COUNTA(A1036,B1036,D1036)=0,"",IF(NOT(ISNUMBER(A1036)),"날짜를 확인하세요",IF(A1036&gt;TODAY(),"오늘 이후 날짜예요",IF(ISNA(MATCH(B1036,현장번호,0)),"현장 번호를 확인하세요",IF(OR(NOT(ISNUMBER(D1036)),N(D1036)&lt;=0),"금액을 확인하세요","")))))</f>
        <v/>
      </c>
    </row>
    <row r="1037">
      <c r="A1037" s="20" t="n"/>
      <c r="B1037" s="26" t="n"/>
      <c r="C1037" s="27">
        <f>IF(B1037="","",IFERROR(INDEX(현장_고객,MATCH(B1037,현장번호,0))&amp;" · "&amp;INDEX(현장_주소,MATCH(B1037,현장번호,0)),"없는 번호"))</f>
        <v/>
      </c>
      <c r="D1037" s="22" t="n"/>
      <c r="E1037" s="21" t="n"/>
      <c r="F1037" s="21" t="n"/>
      <c r="G1037" s="21" t="n"/>
      <c r="H1037" s="25">
        <f>IF(COUNTA(A1037,B1037,D1037)=0,"",IF(NOT(ISNUMBER(A1037)),"날짜를 확인하세요",IF(A1037&gt;TODAY(),"오늘 이후 날짜예요",IF(ISNA(MATCH(B1037,현장번호,0)),"현장 번호를 확인하세요",IF(OR(NOT(ISNUMBER(D1037)),N(D1037)&lt;=0),"금액을 확인하세요","")))))</f>
        <v/>
      </c>
    </row>
    <row r="1038">
      <c r="A1038" s="20" t="n"/>
      <c r="B1038" s="26" t="n"/>
      <c r="C1038" s="27">
        <f>IF(B1038="","",IFERROR(INDEX(현장_고객,MATCH(B1038,현장번호,0))&amp;" · "&amp;INDEX(현장_주소,MATCH(B1038,현장번호,0)),"없는 번호"))</f>
        <v/>
      </c>
      <c r="D1038" s="22" t="n"/>
      <c r="E1038" s="21" t="n"/>
      <c r="F1038" s="21" t="n"/>
      <c r="G1038" s="21" t="n"/>
      <c r="H1038" s="25">
        <f>IF(COUNTA(A1038,B1038,D1038)=0,"",IF(NOT(ISNUMBER(A1038)),"날짜를 확인하세요",IF(A1038&gt;TODAY(),"오늘 이후 날짜예요",IF(ISNA(MATCH(B1038,현장번호,0)),"현장 번호를 확인하세요",IF(OR(NOT(ISNUMBER(D1038)),N(D1038)&lt;=0),"금액을 확인하세요","")))))</f>
        <v/>
      </c>
    </row>
    <row r="1039">
      <c r="A1039" s="20" t="n"/>
      <c r="B1039" s="26" t="n"/>
      <c r="C1039" s="27">
        <f>IF(B1039="","",IFERROR(INDEX(현장_고객,MATCH(B1039,현장번호,0))&amp;" · "&amp;INDEX(현장_주소,MATCH(B1039,현장번호,0)),"없는 번호"))</f>
        <v/>
      </c>
      <c r="D1039" s="22" t="n"/>
      <c r="E1039" s="21" t="n"/>
      <c r="F1039" s="21" t="n"/>
      <c r="G1039" s="21" t="n"/>
      <c r="H1039" s="25">
        <f>IF(COUNTA(A1039,B1039,D1039)=0,"",IF(NOT(ISNUMBER(A1039)),"날짜를 확인하세요",IF(A1039&gt;TODAY(),"오늘 이후 날짜예요",IF(ISNA(MATCH(B1039,현장번호,0)),"현장 번호를 확인하세요",IF(OR(NOT(ISNUMBER(D1039)),N(D1039)&lt;=0),"금액을 확인하세요","")))))</f>
        <v/>
      </c>
    </row>
    <row r="1040">
      <c r="A1040" s="20" t="n"/>
      <c r="B1040" s="26" t="n"/>
      <c r="C1040" s="27">
        <f>IF(B1040="","",IFERROR(INDEX(현장_고객,MATCH(B1040,현장번호,0))&amp;" · "&amp;INDEX(현장_주소,MATCH(B1040,현장번호,0)),"없는 번호"))</f>
        <v/>
      </c>
      <c r="D1040" s="22" t="n"/>
      <c r="E1040" s="21" t="n"/>
      <c r="F1040" s="21" t="n"/>
      <c r="G1040" s="21" t="n"/>
      <c r="H1040" s="25">
        <f>IF(COUNTA(A1040,B1040,D1040)=0,"",IF(NOT(ISNUMBER(A1040)),"날짜를 확인하세요",IF(A1040&gt;TODAY(),"오늘 이후 날짜예요",IF(ISNA(MATCH(B1040,현장번호,0)),"현장 번호를 확인하세요",IF(OR(NOT(ISNUMBER(D1040)),N(D1040)&lt;=0),"금액을 확인하세요","")))))</f>
        <v/>
      </c>
    </row>
    <row r="1041">
      <c r="A1041" s="20" t="n"/>
      <c r="B1041" s="26" t="n"/>
      <c r="C1041" s="27">
        <f>IF(B1041="","",IFERROR(INDEX(현장_고객,MATCH(B1041,현장번호,0))&amp;" · "&amp;INDEX(현장_주소,MATCH(B1041,현장번호,0)),"없는 번호"))</f>
        <v/>
      </c>
      <c r="D1041" s="22" t="n"/>
      <c r="E1041" s="21" t="n"/>
      <c r="F1041" s="21" t="n"/>
      <c r="G1041" s="21" t="n"/>
      <c r="H1041" s="25">
        <f>IF(COUNTA(A1041,B1041,D1041)=0,"",IF(NOT(ISNUMBER(A1041)),"날짜를 확인하세요",IF(A1041&gt;TODAY(),"오늘 이후 날짜예요",IF(ISNA(MATCH(B1041,현장번호,0)),"현장 번호를 확인하세요",IF(OR(NOT(ISNUMBER(D1041)),N(D1041)&lt;=0),"금액을 확인하세요","")))))</f>
        <v/>
      </c>
    </row>
    <row r="1042">
      <c r="A1042" s="20" t="n"/>
      <c r="B1042" s="26" t="n"/>
      <c r="C1042" s="27">
        <f>IF(B1042="","",IFERROR(INDEX(현장_고객,MATCH(B1042,현장번호,0))&amp;" · "&amp;INDEX(현장_주소,MATCH(B1042,현장번호,0)),"없는 번호"))</f>
        <v/>
      </c>
      <c r="D1042" s="22" t="n"/>
      <c r="E1042" s="21" t="n"/>
      <c r="F1042" s="21" t="n"/>
      <c r="G1042" s="21" t="n"/>
      <c r="H1042" s="25">
        <f>IF(COUNTA(A1042,B1042,D1042)=0,"",IF(NOT(ISNUMBER(A1042)),"날짜를 확인하세요",IF(A1042&gt;TODAY(),"오늘 이후 날짜예요",IF(ISNA(MATCH(B1042,현장번호,0)),"현장 번호를 확인하세요",IF(OR(NOT(ISNUMBER(D1042)),N(D1042)&lt;=0),"금액을 확인하세요","")))))</f>
        <v/>
      </c>
    </row>
    <row r="1043">
      <c r="A1043" s="20" t="n"/>
      <c r="B1043" s="26" t="n"/>
      <c r="C1043" s="27">
        <f>IF(B1043="","",IFERROR(INDEX(현장_고객,MATCH(B1043,현장번호,0))&amp;" · "&amp;INDEX(현장_주소,MATCH(B1043,현장번호,0)),"없는 번호"))</f>
        <v/>
      </c>
      <c r="D1043" s="22" t="n"/>
      <c r="E1043" s="21" t="n"/>
      <c r="F1043" s="21" t="n"/>
      <c r="G1043" s="21" t="n"/>
      <c r="H1043" s="25">
        <f>IF(COUNTA(A1043,B1043,D1043)=0,"",IF(NOT(ISNUMBER(A1043)),"날짜를 확인하세요",IF(A1043&gt;TODAY(),"오늘 이후 날짜예요",IF(ISNA(MATCH(B1043,현장번호,0)),"현장 번호를 확인하세요",IF(OR(NOT(ISNUMBER(D1043)),N(D1043)&lt;=0),"금액을 확인하세요","")))))</f>
        <v/>
      </c>
    </row>
    <row r="1044">
      <c r="A1044" s="20" t="n"/>
      <c r="B1044" s="26" t="n"/>
      <c r="C1044" s="27">
        <f>IF(B1044="","",IFERROR(INDEX(현장_고객,MATCH(B1044,현장번호,0))&amp;" · "&amp;INDEX(현장_주소,MATCH(B1044,현장번호,0)),"없는 번호"))</f>
        <v/>
      </c>
      <c r="D1044" s="22" t="n"/>
      <c r="E1044" s="21" t="n"/>
      <c r="F1044" s="21" t="n"/>
      <c r="G1044" s="21" t="n"/>
      <c r="H1044" s="25">
        <f>IF(COUNTA(A1044,B1044,D1044)=0,"",IF(NOT(ISNUMBER(A1044)),"날짜를 확인하세요",IF(A1044&gt;TODAY(),"오늘 이후 날짜예요",IF(ISNA(MATCH(B1044,현장번호,0)),"현장 번호를 확인하세요",IF(OR(NOT(ISNUMBER(D1044)),N(D1044)&lt;=0),"금액을 확인하세요","")))))</f>
        <v/>
      </c>
    </row>
    <row r="1045">
      <c r="A1045" s="20" t="n"/>
      <c r="B1045" s="26" t="n"/>
      <c r="C1045" s="27">
        <f>IF(B1045="","",IFERROR(INDEX(현장_고객,MATCH(B1045,현장번호,0))&amp;" · "&amp;INDEX(현장_주소,MATCH(B1045,현장번호,0)),"없는 번호"))</f>
        <v/>
      </c>
      <c r="D1045" s="22" t="n"/>
      <c r="E1045" s="21" t="n"/>
      <c r="F1045" s="21" t="n"/>
      <c r="G1045" s="21" t="n"/>
      <c r="H1045" s="25">
        <f>IF(COUNTA(A1045,B1045,D1045)=0,"",IF(NOT(ISNUMBER(A1045)),"날짜를 확인하세요",IF(A1045&gt;TODAY(),"오늘 이후 날짜예요",IF(ISNA(MATCH(B1045,현장번호,0)),"현장 번호를 확인하세요",IF(OR(NOT(ISNUMBER(D1045)),N(D1045)&lt;=0),"금액을 확인하세요","")))))</f>
        <v/>
      </c>
    </row>
    <row r="1046">
      <c r="A1046" s="20" t="n"/>
      <c r="B1046" s="26" t="n"/>
      <c r="C1046" s="27">
        <f>IF(B1046="","",IFERROR(INDEX(현장_고객,MATCH(B1046,현장번호,0))&amp;" · "&amp;INDEX(현장_주소,MATCH(B1046,현장번호,0)),"없는 번호"))</f>
        <v/>
      </c>
      <c r="D1046" s="22" t="n"/>
      <c r="E1046" s="21" t="n"/>
      <c r="F1046" s="21" t="n"/>
      <c r="G1046" s="21" t="n"/>
      <c r="H1046" s="25">
        <f>IF(COUNTA(A1046,B1046,D1046)=0,"",IF(NOT(ISNUMBER(A1046)),"날짜를 확인하세요",IF(A1046&gt;TODAY(),"오늘 이후 날짜예요",IF(ISNA(MATCH(B1046,현장번호,0)),"현장 번호를 확인하세요",IF(OR(NOT(ISNUMBER(D1046)),N(D1046)&lt;=0),"금액을 확인하세요","")))))</f>
        <v/>
      </c>
    </row>
    <row r="1047">
      <c r="A1047" s="20" t="n"/>
      <c r="B1047" s="26" t="n"/>
      <c r="C1047" s="27">
        <f>IF(B1047="","",IFERROR(INDEX(현장_고객,MATCH(B1047,현장번호,0))&amp;" · "&amp;INDEX(현장_주소,MATCH(B1047,현장번호,0)),"없는 번호"))</f>
        <v/>
      </c>
      <c r="D1047" s="22" t="n"/>
      <c r="E1047" s="21" t="n"/>
      <c r="F1047" s="21" t="n"/>
      <c r="G1047" s="21" t="n"/>
      <c r="H1047" s="25">
        <f>IF(COUNTA(A1047,B1047,D1047)=0,"",IF(NOT(ISNUMBER(A1047)),"날짜를 확인하세요",IF(A1047&gt;TODAY(),"오늘 이후 날짜예요",IF(ISNA(MATCH(B1047,현장번호,0)),"현장 번호를 확인하세요",IF(OR(NOT(ISNUMBER(D1047)),N(D1047)&lt;=0),"금액을 확인하세요","")))))</f>
        <v/>
      </c>
    </row>
    <row r="1048">
      <c r="A1048" s="20" t="n"/>
      <c r="B1048" s="26" t="n"/>
      <c r="C1048" s="27">
        <f>IF(B1048="","",IFERROR(INDEX(현장_고객,MATCH(B1048,현장번호,0))&amp;" · "&amp;INDEX(현장_주소,MATCH(B1048,현장번호,0)),"없는 번호"))</f>
        <v/>
      </c>
      <c r="D1048" s="22" t="n"/>
      <c r="E1048" s="21" t="n"/>
      <c r="F1048" s="21" t="n"/>
      <c r="G1048" s="21" t="n"/>
      <c r="H1048" s="25">
        <f>IF(COUNTA(A1048,B1048,D1048)=0,"",IF(NOT(ISNUMBER(A1048)),"날짜를 확인하세요",IF(A1048&gt;TODAY(),"오늘 이후 날짜예요",IF(ISNA(MATCH(B1048,현장번호,0)),"현장 번호를 확인하세요",IF(OR(NOT(ISNUMBER(D1048)),N(D1048)&lt;=0),"금액을 확인하세요","")))))</f>
        <v/>
      </c>
    </row>
    <row r="1049">
      <c r="A1049" s="20" t="n"/>
      <c r="B1049" s="26" t="n"/>
      <c r="C1049" s="27">
        <f>IF(B1049="","",IFERROR(INDEX(현장_고객,MATCH(B1049,현장번호,0))&amp;" · "&amp;INDEX(현장_주소,MATCH(B1049,현장번호,0)),"없는 번호"))</f>
        <v/>
      </c>
      <c r="D1049" s="22" t="n"/>
      <c r="E1049" s="21" t="n"/>
      <c r="F1049" s="21" t="n"/>
      <c r="G1049" s="21" t="n"/>
      <c r="H1049" s="25">
        <f>IF(COUNTA(A1049,B1049,D1049)=0,"",IF(NOT(ISNUMBER(A1049)),"날짜를 확인하세요",IF(A1049&gt;TODAY(),"오늘 이후 날짜예요",IF(ISNA(MATCH(B1049,현장번호,0)),"현장 번호를 확인하세요",IF(OR(NOT(ISNUMBER(D1049)),N(D1049)&lt;=0),"금액을 확인하세요","")))))</f>
        <v/>
      </c>
    </row>
    <row r="1050">
      <c r="A1050" s="20" t="n"/>
      <c r="B1050" s="26" t="n"/>
      <c r="C1050" s="27">
        <f>IF(B1050="","",IFERROR(INDEX(현장_고객,MATCH(B1050,현장번호,0))&amp;" · "&amp;INDEX(현장_주소,MATCH(B1050,현장번호,0)),"없는 번호"))</f>
        <v/>
      </c>
      <c r="D1050" s="22" t="n"/>
      <c r="E1050" s="21" t="n"/>
      <c r="F1050" s="21" t="n"/>
      <c r="G1050" s="21" t="n"/>
      <c r="H1050" s="25">
        <f>IF(COUNTA(A1050,B1050,D1050)=0,"",IF(NOT(ISNUMBER(A1050)),"날짜를 확인하세요",IF(A1050&gt;TODAY(),"오늘 이후 날짜예요",IF(ISNA(MATCH(B1050,현장번호,0)),"현장 번호를 확인하세요",IF(OR(NOT(ISNUMBER(D1050)),N(D1050)&lt;=0),"금액을 확인하세요","")))))</f>
        <v/>
      </c>
    </row>
    <row r="1051">
      <c r="A1051" s="20" t="n"/>
      <c r="B1051" s="26" t="n"/>
      <c r="C1051" s="27">
        <f>IF(B1051="","",IFERROR(INDEX(현장_고객,MATCH(B1051,현장번호,0))&amp;" · "&amp;INDEX(현장_주소,MATCH(B1051,현장번호,0)),"없는 번호"))</f>
        <v/>
      </c>
      <c r="D1051" s="22" t="n"/>
      <c r="E1051" s="21" t="n"/>
      <c r="F1051" s="21" t="n"/>
      <c r="G1051" s="21" t="n"/>
      <c r="H1051" s="25">
        <f>IF(COUNTA(A1051,B1051,D1051)=0,"",IF(NOT(ISNUMBER(A1051)),"날짜를 확인하세요",IF(A1051&gt;TODAY(),"오늘 이후 날짜예요",IF(ISNA(MATCH(B1051,현장번호,0)),"현장 번호를 확인하세요",IF(OR(NOT(ISNUMBER(D1051)),N(D1051)&lt;=0),"금액을 확인하세요","")))))</f>
        <v/>
      </c>
    </row>
    <row r="1052">
      <c r="A1052" s="20" t="n"/>
      <c r="B1052" s="26" t="n"/>
      <c r="C1052" s="27">
        <f>IF(B1052="","",IFERROR(INDEX(현장_고객,MATCH(B1052,현장번호,0))&amp;" · "&amp;INDEX(현장_주소,MATCH(B1052,현장번호,0)),"없는 번호"))</f>
        <v/>
      </c>
      <c r="D1052" s="22" t="n"/>
      <c r="E1052" s="21" t="n"/>
      <c r="F1052" s="21" t="n"/>
      <c r="G1052" s="21" t="n"/>
      <c r="H1052" s="25">
        <f>IF(COUNTA(A1052,B1052,D1052)=0,"",IF(NOT(ISNUMBER(A1052)),"날짜를 확인하세요",IF(A1052&gt;TODAY(),"오늘 이후 날짜예요",IF(ISNA(MATCH(B1052,현장번호,0)),"현장 번호를 확인하세요",IF(OR(NOT(ISNUMBER(D1052)),N(D1052)&lt;=0),"금액을 확인하세요","")))))</f>
        <v/>
      </c>
    </row>
    <row r="1053">
      <c r="A1053" s="20" t="n"/>
      <c r="B1053" s="26" t="n"/>
      <c r="C1053" s="27">
        <f>IF(B1053="","",IFERROR(INDEX(현장_고객,MATCH(B1053,현장번호,0))&amp;" · "&amp;INDEX(현장_주소,MATCH(B1053,현장번호,0)),"없는 번호"))</f>
        <v/>
      </c>
      <c r="D1053" s="22" t="n"/>
      <c r="E1053" s="21" t="n"/>
      <c r="F1053" s="21" t="n"/>
      <c r="G1053" s="21" t="n"/>
      <c r="H1053" s="25">
        <f>IF(COUNTA(A1053,B1053,D1053)=0,"",IF(NOT(ISNUMBER(A1053)),"날짜를 확인하세요",IF(A1053&gt;TODAY(),"오늘 이후 날짜예요",IF(ISNA(MATCH(B1053,현장번호,0)),"현장 번호를 확인하세요",IF(OR(NOT(ISNUMBER(D1053)),N(D1053)&lt;=0),"금액을 확인하세요","")))))</f>
        <v/>
      </c>
    </row>
    <row r="1054">
      <c r="A1054" s="20" t="n"/>
      <c r="B1054" s="26" t="n"/>
      <c r="C1054" s="27">
        <f>IF(B1054="","",IFERROR(INDEX(현장_고객,MATCH(B1054,현장번호,0))&amp;" · "&amp;INDEX(현장_주소,MATCH(B1054,현장번호,0)),"없는 번호"))</f>
        <v/>
      </c>
      <c r="D1054" s="22" t="n"/>
      <c r="E1054" s="21" t="n"/>
      <c r="F1054" s="21" t="n"/>
      <c r="G1054" s="21" t="n"/>
      <c r="H1054" s="25">
        <f>IF(COUNTA(A1054,B1054,D1054)=0,"",IF(NOT(ISNUMBER(A1054)),"날짜를 확인하세요",IF(A1054&gt;TODAY(),"오늘 이후 날짜예요",IF(ISNA(MATCH(B1054,현장번호,0)),"현장 번호를 확인하세요",IF(OR(NOT(ISNUMBER(D1054)),N(D1054)&lt;=0),"금액을 확인하세요","")))))</f>
        <v/>
      </c>
    </row>
    <row r="1055">
      <c r="A1055" s="20" t="n"/>
      <c r="B1055" s="26" t="n"/>
      <c r="C1055" s="27">
        <f>IF(B1055="","",IFERROR(INDEX(현장_고객,MATCH(B1055,현장번호,0))&amp;" · "&amp;INDEX(현장_주소,MATCH(B1055,현장번호,0)),"없는 번호"))</f>
        <v/>
      </c>
      <c r="D1055" s="22" t="n"/>
      <c r="E1055" s="21" t="n"/>
      <c r="F1055" s="21" t="n"/>
      <c r="G1055" s="21" t="n"/>
      <c r="H1055" s="25">
        <f>IF(COUNTA(A1055,B1055,D1055)=0,"",IF(NOT(ISNUMBER(A1055)),"날짜를 확인하세요",IF(A1055&gt;TODAY(),"오늘 이후 날짜예요",IF(ISNA(MATCH(B1055,현장번호,0)),"현장 번호를 확인하세요",IF(OR(NOT(ISNUMBER(D1055)),N(D1055)&lt;=0),"금액을 확인하세요","")))))</f>
        <v/>
      </c>
    </row>
    <row r="1056">
      <c r="A1056" s="20" t="n"/>
      <c r="B1056" s="26" t="n"/>
      <c r="C1056" s="27">
        <f>IF(B1056="","",IFERROR(INDEX(현장_고객,MATCH(B1056,현장번호,0))&amp;" · "&amp;INDEX(현장_주소,MATCH(B1056,현장번호,0)),"없는 번호"))</f>
        <v/>
      </c>
      <c r="D1056" s="22" t="n"/>
      <c r="E1056" s="21" t="n"/>
      <c r="F1056" s="21" t="n"/>
      <c r="G1056" s="21" t="n"/>
      <c r="H1056" s="25">
        <f>IF(COUNTA(A1056,B1056,D1056)=0,"",IF(NOT(ISNUMBER(A1056)),"날짜를 확인하세요",IF(A1056&gt;TODAY(),"오늘 이후 날짜예요",IF(ISNA(MATCH(B1056,현장번호,0)),"현장 번호를 확인하세요",IF(OR(NOT(ISNUMBER(D1056)),N(D1056)&lt;=0),"금액을 확인하세요","")))))</f>
        <v/>
      </c>
    </row>
    <row r="1057">
      <c r="A1057" s="20" t="n"/>
      <c r="B1057" s="26" t="n"/>
      <c r="C1057" s="27">
        <f>IF(B1057="","",IFERROR(INDEX(현장_고객,MATCH(B1057,현장번호,0))&amp;" · "&amp;INDEX(현장_주소,MATCH(B1057,현장번호,0)),"없는 번호"))</f>
        <v/>
      </c>
      <c r="D1057" s="22" t="n"/>
      <c r="E1057" s="21" t="n"/>
      <c r="F1057" s="21" t="n"/>
      <c r="G1057" s="21" t="n"/>
      <c r="H1057" s="25">
        <f>IF(COUNTA(A1057,B1057,D1057)=0,"",IF(NOT(ISNUMBER(A1057)),"날짜를 확인하세요",IF(A1057&gt;TODAY(),"오늘 이후 날짜예요",IF(ISNA(MATCH(B1057,현장번호,0)),"현장 번호를 확인하세요",IF(OR(NOT(ISNUMBER(D1057)),N(D1057)&lt;=0),"금액을 확인하세요","")))))</f>
        <v/>
      </c>
    </row>
    <row r="1058">
      <c r="A1058" s="20" t="n"/>
      <c r="B1058" s="26" t="n"/>
      <c r="C1058" s="27">
        <f>IF(B1058="","",IFERROR(INDEX(현장_고객,MATCH(B1058,현장번호,0))&amp;" · "&amp;INDEX(현장_주소,MATCH(B1058,현장번호,0)),"없는 번호"))</f>
        <v/>
      </c>
      <c r="D1058" s="22" t="n"/>
      <c r="E1058" s="21" t="n"/>
      <c r="F1058" s="21" t="n"/>
      <c r="G1058" s="21" t="n"/>
      <c r="H1058" s="25">
        <f>IF(COUNTA(A1058,B1058,D1058)=0,"",IF(NOT(ISNUMBER(A1058)),"날짜를 확인하세요",IF(A1058&gt;TODAY(),"오늘 이후 날짜예요",IF(ISNA(MATCH(B1058,현장번호,0)),"현장 번호를 확인하세요",IF(OR(NOT(ISNUMBER(D1058)),N(D1058)&lt;=0),"금액을 확인하세요","")))))</f>
        <v/>
      </c>
    </row>
    <row r="1059">
      <c r="A1059" s="20" t="n"/>
      <c r="B1059" s="26" t="n"/>
      <c r="C1059" s="27">
        <f>IF(B1059="","",IFERROR(INDEX(현장_고객,MATCH(B1059,현장번호,0))&amp;" · "&amp;INDEX(현장_주소,MATCH(B1059,현장번호,0)),"없는 번호"))</f>
        <v/>
      </c>
      <c r="D1059" s="22" t="n"/>
      <c r="E1059" s="21" t="n"/>
      <c r="F1059" s="21" t="n"/>
      <c r="G1059" s="21" t="n"/>
      <c r="H1059" s="25">
        <f>IF(COUNTA(A1059,B1059,D1059)=0,"",IF(NOT(ISNUMBER(A1059)),"날짜를 확인하세요",IF(A1059&gt;TODAY(),"오늘 이후 날짜예요",IF(ISNA(MATCH(B1059,현장번호,0)),"현장 번호를 확인하세요",IF(OR(NOT(ISNUMBER(D1059)),N(D1059)&lt;=0),"금액을 확인하세요","")))))</f>
        <v/>
      </c>
    </row>
    <row r="1060">
      <c r="A1060" s="20" t="n"/>
      <c r="B1060" s="26" t="n"/>
      <c r="C1060" s="27">
        <f>IF(B1060="","",IFERROR(INDEX(현장_고객,MATCH(B1060,현장번호,0))&amp;" · "&amp;INDEX(현장_주소,MATCH(B1060,현장번호,0)),"없는 번호"))</f>
        <v/>
      </c>
      <c r="D1060" s="22" t="n"/>
      <c r="E1060" s="21" t="n"/>
      <c r="F1060" s="21" t="n"/>
      <c r="G1060" s="21" t="n"/>
      <c r="H1060" s="25">
        <f>IF(COUNTA(A1060,B1060,D1060)=0,"",IF(NOT(ISNUMBER(A1060)),"날짜를 확인하세요",IF(A1060&gt;TODAY(),"오늘 이후 날짜예요",IF(ISNA(MATCH(B1060,현장번호,0)),"현장 번호를 확인하세요",IF(OR(NOT(ISNUMBER(D1060)),N(D1060)&lt;=0),"금액을 확인하세요","")))))</f>
        <v/>
      </c>
    </row>
    <row r="1061">
      <c r="A1061" s="20" t="n"/>
      <c r="B1061" s="26" t="n"/>
      <c r="C1061" s="27">
        <f>IF(B1061="","",IFERROR(INDEX(현장_고객,MATCH(B1061,현장번호,0))&amp;" · "&amp;INDEX(현장_주소,MATCH(B1061,현장번호,0)),"없는 번호"))</f>
        <v/>
      </c>
      <c r="D1061" s="22" t="n"/>
      <c r="E1061" s="21" t="n"/>
      <c r="F1061" s="21" t="n"/>
      <c r="G1061" s="21" t="n"/>
      <c r="H1061" s="25">
        <f>IF(COUNTA(A1061,B1061,D1061)=0,"",IF(NOT(ISNUMBER(A1061)),"날짜를 확인하세요",IF(A1061&gt;TODAY(),"오늘 이후 날짜예요",IF(ISNA(MATCH(B1061,현장번호,0)),"현장 번호를 확인하세요",IF(OR(NOT(ISNUMBER(D1061)),N(D1061)&lt;=0),"금액을 확인하세요","")))))</f>
        <v/>
      </c>
    </row>
    <row r="1062">
      <c r="A1062" s="20" t="n"/>
      <c r="B1062" s="26" t="n"/>
      <c r="C1062" s="27">
        <f>IF(B1062="","",IFERROR(INDEX(현장_고객,MATCH(B1062,현장번호,0))&amp;" · "&amp;INDEX(현장_주소,MATCH(B1062,현장번호,0)),"없는 번호"))</f>
        <v/>
      </c>
      <c r="D1062" s="22" t="n"/>
      <c r="E1062" s="21" t="n"/>
      <c r="F1062" s="21" t="n"/>
      <c r="G1062" s="21" t="n"/>
      <c r="H1062" s="25">
        <f>IF(COUNTA(A1062,B1062,D1062)=0,"",IF(NOT(ISNUMBER(A1062)),"날짜를 확인하세요",IF(A1062&gt;TODAY(),"오늘 이후 날짜예요",IF(ISNA(MATCH(B1062,현장번호,0)),"현장 번호를 확인하세요",IF(OR(NOT(ISNUMBER(D1062)),N(D1062)&lt;=0),"금액을 확인하세요","")))))</f>
        <v/>
      </c>
    </row>
    <row r="1063">
      <c r="A1063" s="20" t="n"/>
      <c r="B1063" s="26" t="n"/>
      <c r="C1063" s="27">
        <f>IF(B1063="","",IFERROR(INDEX(현장_고객,MATCH(B1063,현장번호,0))&amp;" · "&amp;INDEX(현장_주소,MATCH(B1063,현장번호,0)),"없는 번호"))</f>
        <v/>
      </c>
      <c r="D1063" s="22" t="n"/>
      <c r="E1063" s="21" t="n"/>
      <c r="F1063" s="21" t="n"/>
      <c r="G1063" s="21" t="n"/>
      <c r="H1063" s="25">
        <f>IF(COUNTA(A1063,B1063,D1063)=0,"",IF(NOT(ISNUMBER(A1063)),"날짜를 확인하세요",IF(A1063&gt;TODAY(),"오늘 이후 날짜예요",IF(ISNA(MATCH(B1063,현장번호,0)),"현장 번호를 확인하세요",IF(OR(NOT(ISNUMBER(D1063)),N(D1063)&lt;=0),"금액을 확인하세요","")))))</f>
        <v/>
      </c>
    </row>
    <row r="1064">
      <c r="A1064" s="20" t="n"/>
      <c r="B1064" s="26" t="n"/>
      <c r="C1064" s="27">
        <f>IF(B1064="","",IFERROR(INDEX(현장_고객,MATCH(B1064,현장번호,0))&amp;" · "&amp;INDEX(현장_주소,MATCH(B1064,현장번호,0)),"없는 번호"))</f>
        <v/>
      </c>
      <c r="D1064" s="22" t="n"/>
      <c r="E1064" s="21" t="n"/>
      <c r="F1064" s="21" t="n"/>
      <c r="G1064" s="21" t="n"/>
      <c r="H1064" s="25">
        <f>IF(COUNTA(A1064,B1064,D1064)=0,"",IF(NOT(ISNUMBER(A1064)),"날짜를 확인하세요",IF(A1064&gt;TODAY(),"오늘 이후 날짜예요",IF(ISNA(MATCH(B1064,현장번호,0)),"현장 번호를 확인하세요",IF(OR(NOT(ISNUMBER(D1064)),N(D1064)&lt;=0),"금액을 확인하세요","")))))</f>
        <v/>
      </c>
    </row>
    <row r="1065">
      <c r="A1065" s="20" t="n"/>
      <c r="B1065" s="26" t="n"/>
      <c r="C1065" s="27">
        <f>IF(B1065="","",IFERROR(INDEX(현장_고객,MATCH(B1065,현장번호,0))&amp;" · "&amp;INDEX(현장_주소,MATCH(B1065,현장번호,0)),"없는 번호"))</f>
        <v/>
      </c>
      <c r="D1065" s="22" t="n"/>
      <c r="E1065" s="21" t="n"/>
      <c r="F1065" s="21" t="n"/>
      <c r="G1065" s="21" t="n"/>
      <c r="H1065" s="25">
        <f>IF(COUNTA(A1065,B1065,D1065)=0,"",IF(NOT(ISNUMBER(A1065)),"날짜를 확인하세요",IF(A1065&gt;TODAY(),"오늘 이후 날짜예요",IF(ISNA(MATCH(B1065,현장번호,0)),"현장 번호를 확인하세요",IF(OR(NOT(ISNUMBER(D1065)),N(D1065)&lt;=0),"금액을 확인하세요","")))))</f>
        <v/>
      </c>
    </row>
    <row r="1066">
      <c r="A1066" s="20" t="n"/>
      <c r="B1066" s="26" t="n"/>
      <c r="C1066" s="27">
        <f>IF(B1066="","",IFERROR(INDEX(현장_고객,MATCH(B1066,현장번호,0))&amp;" · "&amp;INDEX(현장_주소,MATCH(B1066,현장번호,0)),"없는 번호"))</f>
        <v/>
      </c>
      <c r="D1066" s="22" t="n"/>
      <c r="E1066" s="21" t="n"/>
      <c r="F1066" s="21" t="n"/>
      <c r="G1066" s="21" t="n"/>
      <c r="H1066" s="25">
        <f>IF(COUNTA(A1066,B1066,D1066)=0,"",IF(NOT(ISNUMBER(A1066)),"날짜를 확인하세요",IF(A1066&gt;TODAY(),"오늘 이후 날짜예요",IF(ISNA(MATCH(B1066,현장번호,0)),"현장 번호를 확인하세요",IF(OR(NOT(ISNUMBER(D1066)),N(D1066)&lt;=0),"금액을 확인하세요","")))))</f>
        <v/>
      </c>
    </row>
    <row r="1067">
      <c r="A1067" s="20" t="n"/>
      <c r="B1067" s="26" t="n"/>
      <c r="C1067" s="27">
        <f>IF(B1067="","",IFERROR(INDEX(현장_고객,MATCH(B1067,현장번호,0))&amp;" · "&amp;INDEX(현장_주소,MATCH(B1067,현장번호,0)),"없는 번호"))</f>
        <v/>
      </c>
      <c r="D1067" s="22" t="n"/>
      <c r="E1067" s="21" t="n"/>
      <c r="F1067" s="21" t="n"/>
      <c r="G1067" s="21" t="n"/>
      <c r="H1067" s="25">
        <f>IF(COUNTA(A1067,B1067,D1067)=0,"",IF(NOT(ISNUMBER(A1067)),"날짜를 확인하세요",IF(A1067&gt;TODAY(),"오늘 이후 날짜예요",IF(ISNA(MATCH(B1067,현장번호,0)),"현장 번호를 확인하세요",IF(OR(NOT(ISNUMBER(D1067)),N(D1067)&lt;=0),"금액을 확인하세요","")))))</f>
        <v/>
      </c>
    </row>
    <row r="1068">
      <c r="A1068" s="20" t="n"/>
      <c r="B1068" s="26" t="n"/>
      <c r="C1068" s="27">
        <f>IF(B1068="","",IFERROR(INDEX(현장_고객,MATCH(B1068,현장번호,0))&amp;" · "&amp;INDEX(현장_주소,MATCH(B1068,현장번호,0)),"없는 번호"))</f>
        <v/>
      </c>
      <c r="D1068" s="22" t="n"/>
      <c r="E1068" s="21" t="n"/>
      <c r="F1068" s="21" t="n"/>
      <c r="G1068" s="21" t="n"/>
      <c r="H1068" s="25">
        <f>IF(COUNTA(A1068,B1068,D1068)=0,"",IF(NOT(ISNUMBER(A1068)),"날짜를 확인하세요",IF(A1068&gt;TODAY(),"오늘 이후 날짜예요",IF(ISNA(MATCH(B1068,현장번호,0)),"현장 번호를 확인하세요",IF(OR(NOT(ISNUMBER(D1068)),N(D1068)&lt;=0),"금액을 확인하세요","")))))</f>
        <v/>
      </c>
    </row>
    <row r="1069">
      <c r="A1069" s="20" t="n"/>
      <c r="B1069" s="26" t="n"/>
      <c r="C1069" s="27">
        <f>IF(B1069="","",IFERROR(INDEX(현장_고객,MATCH(B1069,현장번호,0))&amp;" · "&amp;INDEX(현장_주소,MATCH(B1069,현장번호,0)),"없는 번호"))</f>
        <v/>
      </c>
      <c r="D1069" s="22" t="n"/>
      <c r="E1069" s="21" t="n"/>
      <c r="F1069" s="21" t="n"/>
      <c r="G1069" s="21" t="n"/>
      <c r="H1069" s="25">
        <f>IF(COUNTA(A1069,B1069,D1069)=0,"",IF(NOT(ISNUMBER(A1069)),"날짜를 확인하세요",IF(A1069&gt;TODAY(),"오늘 이후 날짜예요",IF(ISNA(MATCH(B1069,현장번호,0)),"현장 번호를 확인하세요",IF(OR(NOT(ISNUMBER(D1069)),N(D1069)&lt;=0),"금액을 확인하세요","")))))</f>
        <v/>
      </c>
    </row>
    <row r="1070">
      <c r="A1070" s="20" t="n"/>
      <c r="B1070" s="26" t="n"/>
      <c r="C1070" s="27">
        <f>IF(B1070="","",IFERROR(INDEX(현장_고객,MATCH(B1070,현장번호,0))&amp;" · "&amp;INDEX(현장_주소,MATCH(B1070,현장번호,0)),"없는 번호"))</f>
        <v/>
      </c>
      <c r="D1070" s="22" t="n"/>
      <c r="E1070" s="21" t="n"/>
      <c r="F1070" s="21" t="n"/>
      <c r="G1070" s="21" t="n"/>
      <c r="H1070" s="25">
        <f>IF(COUNTA(A1070,B1070,D1070)=0,"",IF(NOT(ISNUMBER(A1070)),"날짜를 확인하세요",IF(A1070&gt;TODAY(),"오늘 이후 날짜예요",IF(ISNA(MATCH(B1070,현장번호,0)),"현장 번호를 확인하세요",IF(OR(NOT(ISNUMBER(D1070)),N(D1070)&lt;=0),"금액을 확인하세요","")))))</f>
        <v/>
      </c>
    </row>
    <row r="1071">
      <c r="A1071" s="20" t="n"/>
      <c r="B1071" s="26" t="n"/>
      <c r="C1071" s="27">
        <f>IF(B1071="","",IFERROR(INDEX(현장_고객,MATCH(B1071,현장번호,0))&amp;" · "&amp;INDEX(현장_주소,MATCH(B1071,현장번호,0)),"없는 번호"))</f>
        <v/>
      </c>
      <c r="D1071" s="22" t="n"/>
      <c r="E1071" s="21" t="n"/>
      <c r="F1071" s="21" t="n"/>
      <c r="G1071" s="21" t="n"/>
      <c r="H1071" s="25">
        <f>IF(COUNTA(A1071,B1071,D1071)=0,"",IF(NOT(ISNUMBER(A1071)),"날짜를 확인하세요",IF(A1071&gt;TODAY(),"오늘 이후 날짜예요",IF(ISNA(MATCH(B1071,현장번호,0)),"현장 번호를 확인하세요",IF(OR(NOT(ISNUMBER(D1071)),N(D1071)&lt;=0),"금액을 확인하세요","")))))</f>
        <v/>
      </c>
    </row>
    <row r="1072">
      <c r="A1072" s="20" t="n"/>
      <c r="B1072" s="26" t="n"/>
      <c r="C1072" s="27">
        <f>IF(B1072="","",IFERROR(INDEX(현장_고객,MATCH(B1072,현장번호,0))&amp;" · "&amp;INDEX(현장_주소,MATCH(B1072,현장번호,0)),"없는 번호"))</f>
        <v/>
      </c>
      <c r="D1072" s="22" t="n"/>
      <c r="E1072" s="21" t="n"/>
      <c r="F1072" s="21" t="n"/>
      <c r="G1072" s="21" t="n"/>
      <c r="H1072" s="25">
        <f>IF(COUNTA(A1072,B1072,D1072)=0,"",IF(NOT(ISNUMBER(A1072)),"날짜를 확인하세요",IF(A1072&gt;TODAY(),"오늘 이후 날짜예요",IF(ISNA(MATCH(B1072,현장번호,0)),"현장 번호를 확인하세요",IF(OR(NOT(ISNUMBER(D1072)),N(D1072)&lt;=0),"금액을 확인하세요","")))))</f>
        <v/>
      </c>
    </row>
    <row r="1073">
      <c r="A1073" s="20" t="n"/>
      <c r="B1073" s="26" t="n"/>
      <c r="C1073" s="27">
        <f>IF(B1073="","",IFERROR(INDEX(현장_고객,MATCH(B1073,현장번호,0))&amp;" · "&amp;INDEX(현장_주소,MATCH(B1073,현장번호,0)),"없는 번호"))</f>
        <v/>
      </c>
      <c r="D1073" s="22" t="n"/>
      <c r="E1073" s="21" t="n"/>
      <c r="F1073" s="21" t="n"/>
      <c r="G1073" s="21" t="n"/>
      <c r="H1073" s="25">
        <f>IF(COUNTA(A1073,B1073,D1073)=0,"",IF(NOT(ISNUMBER(A1073)),"날짜를 확인하세요",IF(A1073&gt;TODAY(),"오늘 이후 날짜예요",IF(ISNA(MATCH(B1073,현장번호,0)),"현장 번호를 확인하세요",IF(OR(NOT(ISNUMBER(D1073)),N(D1073)&lt;=0),"금액을 확인하세요","")))))</f>
        <v/>
      </c>
    </row>
    <row r="1074">
      <c r="A1074" s="20" t="n"/>
      <c r="B1074" s="26" t="n"/>
      <c r="C1074" s="27">
        <f>IF(B1074="","",IFERROR(INDEX(현장_고객,MATCH(B1074,현장번호,0))&amp;" · "&amp;INDEX(현장_주소,MATCH(B1074,현장번호,0)),"없는 번호"))</f>
        <v/>
      </c>
      <c r="D1074" s="22" t="n"/>
      <c r="E1074" s="21" t="n"/>
      <c r="F1074" s="21" t="n"/>
      <c r="G1074" s="21" t="n"/>
      <c r="H1074" s="25">
        <f>IF(COUNTA(A1074,B1074,D1074)=0,"",IF(NOT(ISNUMBER(A1074)),"날짜를 확인하세요",IF(A1074&gt;TODAY(),"오늘 이후 날짜예요",IF(ISNA(MATCH(B1074,현장번호,0)),"현장 번호를 확인하세요",IF(OR(NOT(ISNUMBER(D1074)),N(D1074)&lt;=0),"금액을 확인하세요","")))))</f>
        <v/>
      </c>
    </row>
    <row r="1075">
      <c r="A1075" s="20" t="n"/>
      <c r="B1075" s="26" t="n"/>
      <c r="C1075" s="27">
        <f>IF(B1075="","",IFERROR(INDEX(현장_고객,MATCH(B1075,현장번호,0))&amp;" · "&amp;INDEX(현장_주소,MATCH(B1075,현장번호,0)),"없는 번호"))</f>
        <v/>
      </c>
      <c r="D1075" s="22" t="n"/>
      <c r="E1075" s="21" t="n"/>
      <c r="F1075" s="21" t="n"/>
      <c r="G1075" s="21" t="n"/>
      <c r="H1075" s="25">
        <f>IF(COUNTA(A1075,B1075,D1075)=0,"",IF(NOT(ISNUMBER(A1075)),"날짜를 확인하세요",IF(A1075&gt;TODAY(),"오늘 이후 날짜예요",IF(ISNA(MATCH(B1075,현장번호,0)),"현장 번호를 확인하세요",IF(OR(NOT(ISNUMBER(D1075)),N(D1075)&lt;=0),"금액을 확인하세요","")))))</f>
        <v/>
      </c>
    </row>
    <row r="1076">
      <c r="A1076" s="20" t="n"/>
      <c r="B1076" s="26" t="n"/>
      <c r="C1076" s="27">
        <f>IF(B1076="","",IFERROR(INDEX(현장_고객,MATCH(B1076,현장번호,0))&amp;" · "&amp;INDEX(현장_주소,MATCH(B1076,현장번호,0)),"없는 번호"))</f>
        <v/>
      </c>
      <c r="D1076" s="22" t="n"/>
      <c r="E1076" s="21" t="n"/>
      <c r="F1076" s="21" t="n"/>
      <c r="G1076" s="21" t="n"/>
      <c r="H1076" s="25">
        <f>IF(COUNTA(A1076,B1076,D1076)=0,"",IF(NOT(ISNUMBER(A1076)),"날짜를 확인하세요",IF(A1076&gt;TODAY(),"오늘 이후 날짜예요",IF(ISNA(MATCH(B1076,현장번호,0)),"현장 번호를 확인하세요",IF(OR(NOT(ISNUMBER(D1076)),N(D1076)&lt;=0),"금액을 확인하세요","")))))</f>
        <v/>
      </c>
    </row>
    <row r="1077">
      <c r="A1077" s="20" t="n"/>
      <c r="B1077" s="26" t="n"/>
      <c r="C1077" s="27">
        <f>IF(B1077="","",IFERROR(INDEX(현장_고객,MATCH(B1077,현장번호,0))&amp;" · "&amp;INDEX(현장_주소,MATCH(B1077,현장번호,0)),"없는 번호"))</f>
        <v/>
      </c>
      <c r="D1077" s="22" t="n"/>
      <c r="E1077" s="21" t="n"/>
      <c r="F1077" s="21" t="n"/>
      <c r="G1077" s="21" t="n"/>
      <c r="H1077" s="25">
        <f>IF(COUNTA(A1077,B1077,D1077)=0,"",IF(NOT(ISNUMBER(A1077)),"날짜를 확인하세요",IF(A1077&gt;TODAY(),"오늘 이후 날짜예요",IF(ISNA(MATCH(B1077,현장번호,0)),"현장 번호를 확인하세요",IF(OR(NOT(ISNUMBER(D1077)),N(D1077)&lt;=0),"금액을 확인하세요","")))))</f>
        <v/>
      </c>
    </row>
    <row r="1078">
      <c r="A1078" s="20" t="n"/>
      <c r="B1078" s="26" t="n"/>
      <c r="C1078" s="27">
        <f>IF(B1078="","",IFERROR(INDEX(현장_고객,MATCH(B1078,현장번호,0))&amp;" · "&amp;INDEX(현장_주소,MATCH(B1078,현장번호,0)),"없는 번호"))</f>
        <v/>
      </c>
      <c r="D1078" s="22" t="n"/>
      <c r="E1078" s="21" t="n"/>
      <c r="F1078" s="21" t="n"/>
      <c r="G1078" s="21" t="n"/>
      <c r="H1078" s="25">
        <f>IF(COUNTA(A1078,B1078,D1078)=0,"",IF(NOT(ISNUMBER(A1078)),"날짜를 확인하세요",IF(A1078&gt;TODAY(),"오늘 이후 날짜예요",IF(ISNA(MATCH(B1078,현장번호,0)),"현장 번호를 확인하세요",IF(OR(NOT(ISNUMBER(D1078)),N(D1078)&lt;=0),"금액을 확인하세요","")))))</f>
        <v/>
      </c>
    </row>
    <row r="1079">
      <c r="A1079" s="20" t="n"/>
      <c r="B1079" s="26" t="n"/>
      <c r="C1079" s="27">
        <f>IF(B1079="","",IFERROR(INDEX(현장_고객,MATCH(B1079,현장번호,0))&amp;" · "&amp;INDEX(현장_주소,MATCH(B1079,현장번호,0)),"없는 번호"))</f>
        <v/>
      </c>
      <c r="D1079" s="22" t="n"/>
      <c r="E1079" s="21" t="n"/>
      <c r="F1079" s="21" t="n"/>
      <c r="G1079" s="21" t="n"/>
      <c r="H1079" s="25">
        <f>IF(COUNTA(A1079,B1079,D1079)=0,"",IF(NOT(ISNUMBER(A1079)),"날짜를 확인하세요",IF(A1079&gt;TODAY(),"오늘 이후 날짜예요",IF(ISNA(MATCH(B1079,현장번호,0)),"현장 번호를 확인하세요",IF(OR(NOT(ISNUMBER(D1079)),N(D1079)&lt;=0),"금액을 확인하세요","")))))</f>
        <v/>
      </c>
    </row>
    <row r="1080">
      <c r="A1080" s="20" t="n"/>
      <c r="B1080" s="26" t="n"/>
      <c r="C1080" s="27">
        <f>IF(B1080="","",IFERROR(INDEX(현장_고객,MATCH(B1080,현장번호,0))&amp;" · "&amp;INDEX(현장_주소,MATCH(B1080,현장번호,0)),"없는 번호"))</f>
        <v/>
      </c>
      <c r="D1080" s="22" t="n"/>
      <c r="E1080" s="21" t="n"/>
      <c r="F1080" s="21" t="n"/>
      <c r="G1080" s="21" t="n"/>
      <c r="H1080" s="25">
        <f>IF(COUNTA(A1080,B1080,D1080)=0,"",IF(NOT(ISNUMBER(A1080)),"날짜를 확인하세요",IF(A1080&gt;TODAY(),"오늘 이후 날짜예요",IF(ISNA(MATCH(B1080,현장번호,0)),"현장 번호를 확인하세요",IF(OR(NOT(ISNUMBER(D1080)),N(D1080)&lt;=0),"금액을 확인하세요","")))))</f>
        <v/>
      </c>
    </row>
    <row r="1081">
      <c r="A1081" s="20" t="n"/>
      <c r="B1081" s="26" t="n"/>
      <c r="C1081" s="27">
        <f>IF(B1081="","",IFERROR(INDEX(현장_고객,MATCH(B1081,현장번호,0))&amp;" · "&amp;INDEX(현장_주소,MATCH(B1081,현장번호,0)),"없는 번호"))</f>
        <v/>
      </c>
      <c r="D1081" s="22" t="n"/>
      <c r="E1081" s="21" t="n"/>
      <c r="F1081" s="21" t="n"/>
      <c r="G1081" s="21" t="n"/>
      <c r="H1081" s="25">
        <f>IF(COUNTA(A1081,B1081,D1081)=0,"",IF(NOT(ISNUMBER(A1081)),"날짜를 확인하세요",IF(A1081&gt;TODAY(),"오늘 이후 날짜예요",IF(ISNA(MATCH(B1081,현장번호,0)),"현장 번호를 확인하세요",IF(OR(NOT(ISNUMBER(D1081)),N(D1081)&lt;=0),"금액을 확인하세요","")))))</f>
        <v/>
      </c>
    </row>
    <row r="1082">
      <c r="A1082" s="20" t="n"/>
      <c r="B1082" s="26" t="n"/>
      <c r="C1082" s="27">
        <f>IF(B1082="","",IFERROR(INDEX(현장_고객,MATCH(B1082,현장번호,0))&amp;" · "&amp;INDEX(현장_주소,MATCH(B1082,현장번호,0)),"없는 번호"))</f>
        <v/>
      </c>
      <c r="D1082" s="22" t="n"/>
      <c r="E1082" s="21" t="n"/>
      <c r="F1082" s="21" t="n"/>
      <c r="G1082" s="21" t="n"/>
      <c r="H1082" s="25">
        <f>IF(COUNTA(A1082,B1082,D1082)=0,"",IF(NOT(ISNUMBER(A1082)),"날짜를 확인하세요",IF(A1082&gt;TODAY(),"오늘 이후 날짜예요",IF(ISNA(MATCH(B1082,현장번호,0)),"현장 번호를 확인하세요",IF(OR(NOT(ISNUMBER(D1082)),N(D1082)&lt;=0),"금액을 확인하세요","")))))</f>
        <v/>
      </c>
    </row>
    <row r="1083">
      <c r="A1083" s="20" t="n"/>
      <c r="B1083" s="26" t="n"/>
      <c r="C1083" s="27">
        <f>IF(B1083="","",IFERROR(INDEX(현장_고객,MATCH(B1083,현장번호,0))&amp;" · "&amp;INDEX(현장_주소,MATCH(B1083,현장번호,0)),"없는 번호"))</f>
        <v/>
      </c>
      <c r="D1083" s="22" t="n"/>
      <c r="E1083" s="21" t="n"/>
      <c r="F1083" s="21" t="n"/>
      <c r="G1083" s="21" t="n"/>
      <c r="H1083" s="25">
        <f>IF(COUNTA(A1083,B1083,D1083)=0,"",IF(NOT(ISNUMBER(A1083)),"날짜를 확인하세요",IF(A1083&gt;TODAY(),"오늘 이후 날짜예요",IF(ISNA(MATCH(B1083,현장번호,0)),"현장 번호를 확인하세요",IF(OR(NOT(ISNUMBER(D1083)),N(D1083)&lt;=0),"금액을 확인하세요","")))))</f>
        <v/>
      </c>
    </row>
    <row r="1084">
      <c r="A1084" s="20" t="n"/>
      <c r="B1084" s="26" t="n"/>
      <c r="C1084" s="27">
        <f>IF(B1084="","",IFERROR(INDEX(현장_고객,MATCH(B1084,현장번호,0))&amp;" · "&amp;INDEX(현장_주소,MATCH(B1084,현장번호,0)),"없는 번호"))</f>
        <v/>
      </c>
      <c r="D1084" s="22" t="n"/>
      <c r="E1084" s="21" t="n"/>
      <c r="F1084" s="21" t="n"/>
      <c r="G1084" s="21" t="n"/>
      <c r="H1084" s="25">
        <f>IF(COUNTA(A1084,B1084,D1084)=0,"",IF(NOT(ISNUMBER(A1084)),"날짜를 확인하세요",IF(A1084&gt;TODAY(),"오늘 이후 날짜예요",IF(ISNA(MATCH(B1084,현장번호,0)),"현장 번호를 확인하세요",IF(OR(NOT(ISNUMBER(D1084)),N(D1084)&lt;=0),"금액을 확인하세요","")))))</f>
        <v/>
      </c>
    </row>
    <row r="1085">
      <c r="A1085" s="20" t="n"/>
      <c r="B1085" s="26" t="n"/>
      <c r="C1085" s="27">
        <f>IF(B1085="","",IFERROR(INDEX(현장_고객,MATCH(B1085,현장번호,0))&amp;" · "&amp;INDEX(현장_주소,MATCH(B1085,현장번호,0)),"없는 번호"))</f>
        <v/>
      </c>
      <c r="D1085" s="22" t="n"/>
      <c r="E1085" s="21" t="n"/>
      <c r="F1085" s="21" t="n"/>
      <c r="G1085" s="21" t="n"/>
      <c r="H1085" s="25">
        <f>IF(COUNTA(A1085,B1085,D1085)=0,"",IF(NOT(ISNUMBER(A1085)),"날짜를 확인하세요",IF(A1085&gt;TODAY(),"오늘 이후 날짜예요",IF(ISNA(MATCH(B1085,현장번호,0)),"현장 번호를 확인하세요",IF(OR(NOT(ISNUMBER(D1085)),N(D1085)&lt;=0),"금액을 확인하세요","")))))</f>
        <v/>
      </c>
    </row>
    <row r="1086">
      <c r="A1086" s="20" t="n"/>
      <c r="B1086" s="26" t="n"/>
      <c r="C1086" s="27">
        <f>IF(B1086="","",IFERROR(INDEX(현장_고객,MATCH(B1086,현장번호,0))&amp;" · "&amp;INDEX(현장_주소,MATCH(B1086,현장번호,0)),"없는 번호"))</f>
        <v/>
      </c>
      <c r="D1086" s="22" t="n"/>
      <c r="E1086" s="21" t="n"/>
      <c r="F1086" s="21" t="n"/>
      <c r="G1086" s="21" t="n"/>
      <c r="H1086" s="25">
        <f>IF(COUNTA(A1086,B1086,D1086)=0,"",IF(NOT(ISNUMBER(A1086)),"날짜를 확인하세요",IF(A1086&gt;TODAY(),"오늘 이후 날짜예요",IF(ISNA(MATCH(B1086,현장번호,0)),"현장 번호를 확인하세요",IF(OR(NOT(ISNUMBER(D1086)),N(D1086)&lt;=0),"금액을 확인하세요","")))))</f>
        <v/>
      </c>
    </row>
    <row r="1087">
      <c r="A1087" s="20" t="n"/>
      <c r="B1087" s="26" t="n"/>
      <c r="C1087" s="27">
        <f>IF(B1087="","",IFERROR(INDEX(현장_고객,MATCH(B1087,현장번호,0))&amp;" · "&amp;INDEX(현장_주소,MATCH(B1087,현장번호,0)),"없는 번호"))</f>
        <v/>
      </c>
      <c r="D1087" s="22" t="n"/>
      <c r="E1087" s="21" t="n"/>
      <c r="F1087" s="21" t="n"/>
      <c r="G1087" s="21" t="n"/>
      <c r="H1087" s="25">
        <f>IF(COUNTA(A1087,B1087,D1087)=0,"",IF(NOT(ISNUMBER(A1087)),"날짜를 확인하세요",IF(A1087&gt;TODAY(),"오늘 이후 날짜예요",IF(ISNA(MATCH(B1087,현장번호,0)),"현장 번호를 확인하세요",IF(OR(NOT(ISNUMBER(D1087)),N(D1087)&lt;=0),"금액을 확인하세요","")))))</f>
        <v/>
      </c>
    </row>
    <row r="1088">
      <c r="A1088" s="20" t="n"/>
      <c r="B1088" s="26" t="n"/>
      <c r="C1088" s="27">
        <f>IF(B1088="","",IFERROR(INDEX(현장_고객,MATCH(B1088,현장번호,0))&amp;" · "&amp;INDEX(현장_주소,MATCH(B1088,현장번호,0)),"없는 번호"))</f>
        <v/>
      </c>
      <c r="D1088" s="22" t="n"/>
      <c r="E1088" s="21" t="n"/>
      <c r="F1088" s="21" t="n"/>
      <c r="G1088" s="21" t="n"/>
      <c r="H1088" s="25">
        <f>IF(COUNTA(A1088,B1088,D1088)=0,"",IF(NOT(ISNUMBER(A1088)),"날짜를 확인하세요",IF(A1088&gt;TODAY(),"오늘 이후 날짜예요",IF(ISNA(MATCH(B1088,현장번호,0)),"현장 번호를 확인하세요",IF(OR(NOT(ISNUMBER(D1088)),N(D1088)&lt;=0),"금액을 확인하세요","")))))</f>
        <v/>
      </c>
    </row>
    <row r="1089">
      <c r="A1089" s="20" t="n"/>
      <c r="B1089" s="26" t="n"/>
      <c r="C1089" s="27">
        <f>IF(B1089="","",IFERROR(INDEX(현장_고객,MATCH(B1089,현장번호,0))&amp;" · "&amp;INDEX(현장_주소,MATCH(B1089,현장번호,0)),"없는 번호"))</f>
        <v/>
      </c>
      <c r="D1089" s="22" t="n"/>
      <c r="E1089" s="21" t="n"/>
      <c r="F1089" s="21" t="n"/>
      <c r="G1089" s="21" t="n"/>
      <c r="H1089" s="25">
        <f>IF(COUNTA(A1089,B1089,D1089)=0,"",IF(NOT(ISNUMBER(A1089)),"날짜를 확인하세요",IF(A1089&gt;TODAY(),"오늘 이후 날짜예요",IF(ISNA(MATCH(B1089,현장번호,0)),"현장 번호를 확인하세요",IF(OR(NOT(ISNUMBER(D1089)),N(D1089)&lt;=0),"금액을 확인하세요","")))))</f>
        <v/>
      </c>
    </row>
    <row r="1090">
      <c r="A1090" s="20" t="n"/>
      <c r="B1090" s="26" t="n"/>
      <c r="C1090" s="27">
        <f>IF(B1090="","",IFERROR(INDEX(현장_고객,MATCH(B1090,현장번호,0))&amp;" · "&amp;INDEX(현장_주소,MATCH(B1090,현장번호,0)),"없는 번호"))</f>
        <v/>
      </c>
      <c r="D1090" s="22" t="n"/>
      <c r="E1090" s="21" t="n"/>
      <c r="F1090" s="21" t="n"/>
      <c r="G1090" s="21" t="n"/>
      <c r="H1090" s="25">
        <f>IF(COUNTA(A1090,B1090,D1090)=0,"",IF(NOT(ISNUMBER(A1090)),"날짜를 확인하세요",IF(A1090&gt;TODAY(),"오늘 이후 날짜예요",IF(ISNA(MATCH(B1090,현장번호,0)),"현장 번호를 확인하세요",IF(OR(NOT(ISNUMBER(D1090)),N(D1090)&lt;=0),"금액을 확인하세요","")))))</f>
        <v/>
      </c>
    </row>
    <row r="1091">
      <c r="A1091" s="20" t="n"/>
      <c r="B1091" s="26" t="n"/>
      <c r="C1091" s="27">
        <f>IF(B1091="","",IFERROR(INDEX(현장_고객,MATCH(B1091,현장번호,0))&amp;" · "&amp;INDEX(현장_주소,MATCH(B1091,현장번호,0)),"없는 번호"))</f>
        <v/>
      </c>
      <c r="D1091" s="22" t="n"/>
      <c r="E1091" s="21" t="n"/>
      <c r="F1091" s="21" t="n"/>
      <c r="G1091" s="21" t="n"/>
      <c r="H1091" s="25">
        <f>IF(COUNTA(A1091,B1091,D1091)=0,"",IF(NOT(ISNUMBER(A1091)),"날짜를 확인하세요",IF(A1091&gt;TODAY(),"오늘 이후 날짜예요",IF(ISNA(MATCH(B1091,현장번호,0)),"현장 번호를 확인하세요",IF(OR(NOT(ISNUMBER(D1091)),N(D1091)&lt;=0),"금액을 확인하세요","")))))</f>
        <v/>
      </c>
    </row>
    <row r="1092">
      <c r="A1092" s="20" t="n"/>
      <c r="B1092" s="26" t="n"/>
      <c r="C1092" s="27">
        <f>IF(B1092="","",IFERROR(INDEX(현장_고객,MATCH(B1092,현장번호,0))&amp;" · "&amp;INDEX(현장_주소,MATCH(B1092,현장번호,0)),"없는 번호"))</f>
        <v/>
      </c>
      <c r="D1092" s="22" t="n"/>
      <c r="E1092" s="21" t="n"/>
      <c r="F1092" s="21" t="n"/>
      <c r="G1092" s="21" t="n"/>
      <c r="H1092" s="25">
        <f>IF(COUNTA(A1092,B1092,D1092)=0,"",IF(NOT(ISNUMBER(A1092)),"날짜를 확인하세요",IF(A1092&gt;TODAY(),"오늘 이후 날짜예요",IF(ISNA(MATCH(B1092,현장번호,0)),"현장 번호를 확인하세요",IF(OR(NOT(ISNUMBER(D1092)),N(D1092)&lt;=0),"금액을 확인하세요","")))))</f>
        <v/>
      </c>
    </row>
    <row r="1093">
      <c r="A1093" s="20" t="n"/>
      <c r="B1093" s="26" t="n"/>
      <c r="C1093" s="27">
        <f>IF(B1093="","",IFERROR(INDEX(현장_고객,MATCH(B1093,현장번호,0))&amp;" · "&amp;INDEX(현장_주소,MATCH(B1093,현장번호,0)),"없는 번호"))</f>
        <v/>
      </c>
      <c r="D1093" s="22" t="n"/>
      <c r="E1093" s="21" t="n"/>
      <c r="F1093" s="21" t="n"/>
      <c r="G1093" s="21" t="n"/>
      <c r="H1093" s="25">
        <f>IF(COUNTA(A1093,B1093,D1093)=0,"",IF(NOT(ISNUMBER(A1093)),"날짜를 확인하세요",IF(A1093&gt;TODAY(),"오늘 이후 날짜예요",IF(ISNA(MATCH(B1093,현장번호,0)),"현장 번호를 확인하세요",IF(OR(NOT(ISNUMBER(D1093)),N(D1093)&lt;=0),"금액을 확인하세요","")))))</f>
        <v/>
      </c>
    </row>
    <row r="1094">
      <c r="A1094" s="20" t="n"/>
      <c r="B1094" s="26" t="n"/>
      <c r="C1094" s="27">
        <f>IF(B1094="","",IFERROR(INDEX(현장_고객,MATCH(B1094,현장번호,0))&amp;" · "&amp;INDEX(현장_주소,MATCH(B1094,현장번호,0)),"없는 번호"))</f>
        <v/>
      </c>
      <c r="D1094" s="22" t="n"/>
      <c r="E1094" s="21" t="n"/>
      <c r="F1094" s="21" t="n"/>
      <c r="G1094" s="21" t="n"/>
      <c r="H1094" s="25">
        <f>IF(COUNTA(A1094,B1094,D1094)=0,"",IF(NOT(ISNUMBER(A1094)),"날짜를 확인하세요",IF(A1094&gt;TODAY(),"오늘 이후 날짜예요",IF(ISNA(MATCH(B1094,현장번호,0)),"현장 번호를 확인하세요",IF(OR(NOT(ISNUMBER(D1094)),N(D1094)&lt;=0),"금액을 확인하세요","")))))</f>
        <v/>
      </c>
    </row>
    <row r="1095">
      <c r="A1095" s="20" t="n"/>
      <c r="B1095" s="26" t="n"/>
      <c r="C1095" s="27">
        <f>IF(B1095="","",IFERROR(INDEX(현장_고객,MATCH(B1095,현장번호,0))&amp;" · "&amp;INDEX(현장_주소,MATCH(B1095,현장번호,0)),"없는 번호"))</f>
        <v/>
      </c>
      <c r="D1095" s="22" t="n"/>
      <c r="E1095" s="21" t="n"/>
      <c r="F1095" s="21" t="n"/>
      <c r="G1095" s="21" t="n"/>
      <c r="H1095" s="25">
        <f>IF(COUNTA(A1095,B1095,D1095)=0,"",IF(NOT(ISNUMBER(A1095)),"날짜를 확인하세요",IF(A1095&gt;TODAY(),"오늘 이후 날짜예요",IF(ISNA(MATCH(B1095,현장번호,0)),"현장 번호를 확인하세요",IF(OR(NOT(ISNUMBER(D1095)),N(D1095)&lt;=0),"금액을 확인하세요","")))))</f>
        <v/>
      </c>
    </row>
    <row r="1096">
      <c r="A1096" s="20" t="n"/>
      <c r="B1096" s="26" t="n"/>
      <c r="C1096" s="27">
        <f>IF(B1096="","",IFERROR(INDEX(현장_고객,MATCH(B1096,현장번호,0))&amp;" · "&amp;INDEX(현장_주소,MATCH(B1096,현장번호,0)),"없는 번호"))</f>
        <v/>
      </c>
      <c r="D1096" s="22" t="n"/>
      <c r="E1096" s="21" t="n"/>
      <c r="F1096" s="21" t="n"/>
      <c r="G1096" s="21" t="n"/>
      <c r="H1096" s="25">
        <f>IF(COUNTA(A1096,B1096,D1096)=0,"",IF(NOT(ISNUMBER(A1096)),"날짜를 확인하세요",IF(A1096&gt;TODAY(),"오늘 이후 날짜예요",IF(ISNA(MATCH(B1096,현장번호,0)),"현장 번호를 확인하세요",IF(OR(NOT(ISNUMBER(D1096)),N(D1096)&lt;=0),"금액을 확인하세요","")))))</f>
        <v/>
      </c>
    </row>
    <row r="1097">
      <c r="A1097" s="20" t="n"/>
      <c r="B1097" s="26" t="n"/>
      <c r="C1097" s="27">
        <f>IF(B1097="","",IFERROR(INDEX(현장_고객,MATCH(B1097,현장번호,0))&amp;" · "&amp;INDEX(현장_주소,MATCH(B1097,현장번호,0)),"없는 번호"))</f>
        <v/>
      </c>
      <c r="D1097" s="22" t="n"/>
      <c r="E1097" s="21" t="n"/>
      <c r="F1097" s="21" t="n"/>
      <c r="G1097" s="21" t="n"/>
      <c r="H1097" s="25">
        <f>IF(COUNTA(A1097,B1097,D1097)=0,"",IF(NOT(ISNUMBER(A1097)),"날짜를 확인하세요",IF(A1097&gt;TODAY(),"오늘 이후 날짜예요",IF(ISNA(MATCH(B1097,현장번호,0)),"현장 번호를 확인하세요",IF(OR(NOT(ISNUMBER(D1097)),N(D1097)&lt;=0),"금액을 확인하세요","")))))</f>
        <v/>
      </c>
    </row>
    <row r="1098">
      <c r="A1098" s="20" t="n"/>
      <c r="B1098" s="26" t="n"/>
      <c r="C1098" s="27">
        <f>IF(B1098="","",IFERROR(INDEX(현장_고객,MATCH(B1098,현장번호,0))&amp;" · "&amp;INDEX(현장_주소,MATCH(B1098,현장번호,0)),"없는 번호"))</f>
        <v/>
      </c>
      <c r="D1098" s="22" t="n"/>
      <c r="E1098" s="21" t="n"/>
      <c r="F1098" s="21" t="n"/>
      <c r="G1098" s="21" t="n"/>
      <c r="H1098" s="25">
        <f>IF(COUNTA(A1098,B1098,D1098)=0,"",IF(NOT(ISNUMBER(A1098)),"날짜를 확인하세요",IF(A1098&gt;TODAY(),"오늘 이후 날짜예요",IF(ISNA(MATCH(B1098,현장번호,0)),"현장 번호를 확인하세요",IF(OR(NOT(ISNUMBER(D1098)),N(D1098)&lt;=0),"금액을 확인하세요","")))))</f>
        <v/>
      </c>
    </row>
    <row r="1099">
      <c r="A1099" s="20" t="n"/>
      <c r="B1099" s="26" t="n"/>
      <c r="C1099" s="27">
        <f>IF(B1099="","",IFERROR(INDEX(현장_고객,MATCH(B1099,현장번호,0))&amp;" · "&amp;INDEX(현장_주소,MATCH(B1099,현장번호,0)),"없는 번호"))</f>
        <v/>
      </c>
      <c r="D1099" s="22" t="n"/>
      <c r="E1099" s="21" t="n"/>
      <c r="F1099" s="21" t="n"/>
      <c r="G1099" s="21" t="n"/>
      <c r="H1099" s="25">
        <f>IF(COUNTA(A1099,B1099,D1099)=0,"",IF(NOT(ISNUMBER(A1099)),"날짜를 확인하세요",IF(A1099&gt;TODAY(),"오늘 이후 날짜예요",IF(ISNA(MATCH(B1099,현장번호,0)),"현장 번호를 확인하세요",IF(OR(NOT(ISNUMBER(D1099)),N(D1099)&lt;=0),"금액을 확인하세요","")))))</f>
        <v/>
      </c>
    </row>
    <row r="1100">
      <c r="A1100" s="20" t="n"/>
      <c r="B1100" s="26" t="n"/>
      <c r="C1100" s="27">
        <f>IF(B1100="","",IFERROR(INDEX(현장_고객,MATCH(B1100,현장번호,0))&amp;" · "&amp;INDEX(현장_주소,MATCH(B1100,현장번호,0)),"없는 번호"))</f>
        <v/>
      </c>
      <c r="D1100" s="22" t="n"/>
      <c r="E1100" s="21" t="n"/>
      <c r="F1100" s="21" t="n"/>
      <c r="G1100" s="21" t="n"/>
      <c r="H1100" s="25">
        <f>IF(COUNTA(A1100,B1100,D1100)=0,"",IF(NOT(ISNUMBER(A1100)),"날짜를 확인하세요",IF(A1100&gt;TODAY(),"오늘 이후 날짜예요",IF(ISNA(MATCH(B1100,현장번호,0)),"현장 번호를 확인하세요",IF(OR(NOT(ISNUMBER(D1100)),N(D1100)&lt;=0),"금액을 확인하세요","")))))</f>
        <v/>
      </c>
    </row>
    <row r="1101">
      <c r="A1101" s="20" t="n"/>
      <c r="B1101" s="26" t="n"/>
      <c r="C1101" s="27">
        <f>IF(B1101="","",IFERROR(INDEX(현장_고객,MATCH(B1101,현장번호,0))&amp;" · "&amp;INDEX(현장_주소,MATCH(B1101,현장번호,0)),"없는 번호"))</f>
        <v/>
      </c>
      <c r="D1101" s="22" t="n"/>
      <c r="E1101" s="21" t="n"/>
      <c r="F1101" s="21" t="n"/>
      <c r="G1101" s="21" t="n"/>
      <c r="H1101" s="25">
        <f>IF(COUNTA(A1101,B1101,D1101)=0,"",IF(NOT(ISNUMBER(A1101)),"날짜를 확인하세요",IF(A1101&gt;TODAY(),"오늘 이후 날짜예요",IF(ISNA(MATCH(B1101,현장번호,0)),"현장 번호를 확인하세요",IF(OR(NOT(ISNUMBER(D1101)),N(D1101)&lt;=0),"금액을 확인하세요","")))))</f>
        <v/>
      </c>
    </row>
    <row r="1102">
      <c r="A1102" s="20" t="n"/>
      <c r="B1102" s="26" t="n"/>
      <c r="C1102" s="27">
        <f>IF(B1102="","",IFERROR(INDEX(현장_고객,MATCH(B1102,현장번호,0))&amp;" · "&amp;INDEX(현장_주소,MATCH(B1102,현장번호,0)),"없는 번호"))</f>
        <v/>
      </c>
      <c r="D1102" s="22" t="n"/>
      <c r="E1102" s="21" t="n"/>
      <c r="F1102" s="21" t="n"/>
      <c r="G1102" s="21" t="n"/>
      <c r="H1102" s="25">
        <f>IF(COUNTA(A1102,B1102,D1102)=0,"",IF(NOT(ISNUMBER(A1102)),"날짜를 확인하세요",IF(A1102&gt;TODAY(),"오늘 이후 날짜예요",IF(ISNA(MATCH(B1102,현장번호,0)),"현장 번호를 확인하세요",IF(OR(NOT(ISNUMBER(D1102)),N(D1102)&lt;=0),"금액을 확인하세요","")))))</f>
        <v/>
      </c>
    </row>
    <row r="1103">
      <c r="A1103" s="20" t="n"/>
      <c r="B1103" s="26" t="n"/>
      <c r="C1103" s="27">
        <f>IF(B1103="","",IFERROR(INDEX(현장_고객,MATCH(B1103,현장번호,0))&amp;" · "&amp;INDEX(현장_주소,MATCH(B1103,현장번호,0)),"없는 번호"))</f>
        <v/>
      </c>
      <c r="D1103" s="22" t="n"/>
      <c r="E1103" s="21" t="n"/>
      <c r="F1103" s="21" t="n"/>
      <c r="G1103" s="21" t="n"/>
      <c r="H1103" s="25">
        <f>IF(COUNTA(A1103,B1103,D1103)=0,"",IF(NOT(ISNUMBER(A1103)),"날짜를 확인하세요",IF(A1103&gt;TODAY(),"오늘 이후 날짜예요",IF(ISNA(MATCH(B1103,현장번호,0)),"현장 번호를 확인하세요",IF(OR(NOT(ISNUMBER(D1103)),N(D1103)&lt;=0),"금액을 확인하세요","")))))</f>
        <v/>
      </c>
    </row>
    <row r="1104">
      <c r="A1104" s="20" t="n"/>
      <c r="B1104" s="26" t="n"/>
      <c r="C1104" s="27">
        <f>IF(B1104="","",IFERROR(INDEX(현장_고객,MATCH(B1104,현장번호,0))&amp;" · "&amp;INDEX(현장_주소,MATCH(B1104,현장번호,0)),"없는 번호"))</f>
        <v/>
      </c>
      <c r="D1104" s="22" t="n"/>
      <c r="E1104" s="21" t="n"/>
      <c r="F1104" s="21" t="n"/>
      <c r="G1104" s="21" t="n"/>
      <c r="H1104" s="25">
        <f>IF(COUNTA(A1104,B1104,D1104)=0,"",IF(NOT(ISNUMBER(A1104)),"날짜를 확인하세요",IF(A1104&gt;TODAY(),"오늘 이후 날짜예요",IF(ISNA(MATCH(B1104,현장번호,0)),"현장 번호를 확인하세요",IF(OR(NOT(ISNUMBER(D1104)),N(D1104)&lt;=0),"금액을 확인하세요","")))))</f>
        <v/>
      </c>
    </row>
    <row r="1105">
      <c r="A1105" s="20" t="n"/>
      <c r="B1105" s="26" t="n"/>
      <c r="C1105" s="27">
        <f>IF(B1105="","",IFERROR(INDEX(현장_고객,MATCH(B1105,현장번호,0))&amp;" · "&amp;INDEX(현장_주소,MATCH(B1105,현장번호,0)),"없는 번호"))</f>
        <v/>
      </c>
      <c r="D1105" s="22" t="n"/>
      <c r="E1105" s="21" t="n"/>
      <c r="F1105" s="21" t="n"/>
      <c r="G1105" s="21" t="n"/>
      <c r="H1105" s="25">
        <f>IF(COUNTA(A1105,B1105,D1105)=0,"",IF(NOT(ISNUMBER(A1105)),"날짜를 확인하세요",IF(A1105&gt;TODAY(),"오늘 이후 날짜예요",IF(ISNA(MATCH(B1105,현장번호,0)),"현장 번호를 확인하세요",IF(OR(NOT(ISNUMBER(D1105)),N(D1105)&lt;=0),"금액을 확인하세요","")))))</f>
        <v/>
      </c>
    </row>
    <row r="1106">
      <c r="A1106" s="20" t="n"/>
      <c r="B1106" s="26" t="n"/>
      <c r="C1106" s="27">
        <f>IF(B1106="","",IFERROR(INDEX(현장_고객,MATCH(B1106,현장번호,0))&amp;" · "&amp;INDEX(현장_주소,MATCH(B1106,현장번호,0)),"없는 번호"))</f>
        <v/>
      </c>
      <c r="D1106" s="22" t="n"/>
      <c r="E1106" s="21" t="n"/>
      <c r="F1106" s="21" t="n"/>
      <c r="G1106" s="21" t="n"/>
      <c r="H1106" s="25">
        <f>IF(COUNTA(A1106,B1106,D1106)=0,"",IF(NOT(ISNUMBER(A1106)),"날짜를 확인하세요",IF(A1106&gt;TODAY(),"오늘 이후 날짜예요",IF(ISNA(MATCH(B1106,현장번호,0)),"현장 번호를 확인하세요",IF(OR(NOT(ISNUMBER(D1106)),N(D1106)&lt;=0),"금액을 확인하세요","")))))</f>
        <v/>
      </c>
    </row>
    <row r="1107">
      <c r="A1107" s="20" t="n"/>
      <c r="B1107" s="26" t="n"/>
      <c r="C1107" s="27">
        <f>IF(B1107="","",IFERROR(INDEX(현장_고객,MATCH(B1107,현장번호,0))&amp;" · "&amp;INDEX(현장_주소,MATCH(B1107,현장번호,0)),"없는 번호"))</f>
        <v/>
      </c>
      <c r="D1107" s="22" t="n"/>
      <c r="E1107" s="21" t="n"/>
      <c r="F1107" s="21" t="n"/>
      <c r="G1107" s="21" t="n"/>
      <c r="H1107" s="25">
        <f>IF(COUNTA(A1107,B1107,D1107)=0,"",IF(NOT(ISNUMBER(A1107)),"날짜를 확인하세요",IF(A1107&gt;TODAY(),"오늘 이후 날짜예요",IF(ISNA(MATCH(B1107,현장번호,0)),"현장 번호를 확인하세요",IF(OR(NOT(ISNUMBER(D1107)),N(D1107)&lt;=0),"금액을 확인하세요","")))))</f>
        <v/>
      </c>
    </row>
    <row r="1108">
      <c r="A1108" s="20" t="n"/>
      <c r="B1108" s="26" t="n"/>
      <c r="C1108" s="27">
        <f>IF(B1108="","",IFERROR(INDEX(현장_고객,MATCH(B1108,현장번호,0))&amp;" · "&amp;INDEX(현장_주소,MATCH(B1108,현장번호,0)),"없는 번호"))</f>
        <v/>
      </c>
      <c r="D1108" s="22" t="n"/>
      <c r="E1108" s="21" t="n"/>
      <c r="F1108" s="21" t="n"/>
      <c r="G1108" s="21" t="n"/>
      <c r="H1108" s="25">
        <f>IF(COUNTA(A1108,B1108,D1108)=0,"",IF(NOT(ISNUMBER(A1108)),"날짜를 확인하세요",IF(A1108&gt;TODAY(),"오늘 이후 날짜예요",IF(ISNA(MATCH(B1108,현장번호,0)),"현장 번호를 확인하세요",IF(OR(NOT(ISNUMBER(D1108)),N(D1108)&lt;=0),"금액을 확인하세요","")))))</f>
        <v/>
      </c>
    </row>
    <row r="1109">
      <c r="A1109" s="20" t="n"/>
      <c r="B1109" s="26" t="n"/>
      <c r="C1109" s="27">
        <f>IF(B1109="","",IFERROR(INDEX(현장_고객,MATCH(B1109,현장번호,0))&amp;" · "&amp;INDEX(현장_주소,MATCH(B1109,현장번호,0)),"없는 번호"))</f>
        <v/>
      </c>
      <c r="D1109" s="22" t="n"/>
      <c r="E1109" s="21" t="n"/>
      <c r="F1109" s="21" t="n"/>
      <c r="G1109" s="21" t="n"/>
      <c r="H1109" s="25">
        <f>IF(COUNTA(A1109,B1109,D1109)=0,"",IF(NOT(ISNUMBER(A1109)),"날짜를 확인하세요",IF(A1109&gt;TODAY(),"오늘 이후 날짜예요",IF(ISNA(MATCH(B1109,현장번호,0)),"현장 번호를 확인하세요",IF(OR(NOT(ISNUMBER(D1109)),N(D1109)&lt;=0),"금액을 확인하세요","")))))</f>
        <v/>
      </c>
    </row>
    <row r="1110">
      <c r="A1110" s="20" t="n"/>
      <c r="B1110" s="26" t="n"/>
      <c r="C1110" s="27">
        <f>IF(B1110="","",IFERROR(INDEX(현장_고객,MATCH(B1110,현장번호,0))&amp;" · "&amp;INDEX(현장_주소,MATCH(B1110,현장번호,0)),"없는 번호"))</f>
        <v/>
      </c>
      <c r="D1110" s="22" t="n"/>
      <c r="E1110" s="21" t="n"/>
      <c r="F1110" s="21" t="n"/>
      <c r="G1110" s="21" t="n"/>
      <c r="H1110" s="25">
        <f>IF(COUNTA(A1110,B1110,D1110)=0,"",IF(NOT(ISNUMBER(A1110)),"날짜를 확인하세요",IF(A1110&gt;TODAY(),"오늘 이후 날짜예요",IF(ISNA(MATCH(B1110,현장번호,0)),"현장 번호를 확인하세요",IF(OR(NOT(ISNUMBER(D1110)),N(D1110)&lt;=0),"금액을 확인하세요","")))))</f>
        <v/>
      </c>
    </row>
    <row r="1111">
      <c r="A1111" s="20" t="n"/>
      <c r="B1111" s="26" t="n"/>
      <c r="C1111" s="27">
        <f>IF(B1111="","",IFERROR(INDEX(현장_고객,MATCH(B1111,현장번호,0))&amp;" · "&amp;INDEX(현장_주소,MATCH(B1111,현장번호,0)),"없는 번호"))</f>
        <v/>
      </c>
      <c r="D1111" s="22" t="n"/>
      <c r="E1111" s="21" t="n"/>
      <c r="F1111" s="21" t="n"/>
      <c r="G1111" s="21" t="n"/>
      <c r="H1111" s="25">
        <f>IF(COUNTA(A1111,B1111,D1111)=0,"",IF(NOT(ISNUMBER(A1111)),"날짜를 확인하세요",IF(A1111&gt;TODAY(),"오늘 이후 날짜예요",IF(ISNA(MATCH(B1111,현장번호,0)),"현장 번호를 확인하세요",IF(OR(NOT(ISNUMBER(D1111)),N(D1111)&lt;=0),"금액을 확인하세요","")))))</f>
        <v/>
      </c>
    </row>
    <row r="1112">
      <c r="A1112" s="20" t="n"/>
      <c r="B1112" s="26" t="n"/>
      <c r="C1112" s="27">
        <f>IF(B1112="","",IFERROR(INDEX(현장_고객,MATCH(B1112,현장번호,0))&amp;" · "&amp;INDEX(현장_주소,MATCH(B1112,현장번호,0)),"없는 번호"))</f>
        <v/>
      </c>
      <c r="D1112" s="22" t="n"/>
      <c r="E1112" s="21" t="n"/>
      <c r="F1112" s="21" t="n"/>
      <c r="G1112" s="21" t="n"/>
      <c r="H1112" s="25">
        <f>IF(COUNTA(A1112,B1112,D1112)=0,"",IF(NOT(ISNUMBER(A1112)),"날짜를 확인하세요",IF(A1112&gt;TODAY(),"오늘 이후 날짜예요",IF(ISNA(MATCH(B1112,현장번호,0)),"현장 번호를 확인하세요",IF(OR(NOT(ISNUMBER(D1112)),N(D1112)&lt;=0),"금액을 확인하세요","")))))</f>
        <v/>
      </c>
    </row>
    <row r="1113">
      <c r="A1113" s="20" t="n"/>
      <c r="B1113" s="26" t="n"/>
      <c r="C1113" s="27">
        <f>IF(B1113="","",IFERROR(INDEX(현장_고객,MATCH(B1113,현장번호,0))&amp;" · "&amp;INDEX(현장_주소,MATCH(B1113,현장번호,0)),"없는 번호"))</f>
        <v/>
      </c>
      <c r="D1113" s="22" t="n"/>
      <c r="E1113" s="21" t="n"/>
      <c r="F1113" s="21" t="n"/>
      <c r="G1113" s="21" t="n"/>
      <c r="H1113" s="25">
        <f>IF(COUNTA(A1113,B1113,D1113)=0,"",IF(NOT(ISNUMBER(A1113)),"날짜를 확인하세요",IF(A1113&gt;TODAY(),"오늘 이후 날짜예요",IF(ISNA(MATCH(B1113,현장번호,0)),"현장 번호를 확인하세요",IF(OR(NOT(ISNUMBER(D1113)),N(D1113)&lt;=0),"금액을 확인하세요","")))))</f>
        <v/>
      </c>
    </row>
    <row r="1114">
      <c r="A1114" s="20" t="n"/>
      <c r="B1114" s="26" t="n"/>
      <c r="C1114" s="27">
        <f>IF(B1114="","",IFERROR(INDEX(현장_고객,MATCH(B1114,현장번호,0))&amp;" · "&amp;INDEX(현장_주소,MATCH(B1114,현장번호,0)),"없는 번호"))</f>
        <v/>
      </c>
      <c r="D1114" s="22" t="n"/>
      <c r="E1114" s="21" t="n"/>
      <c r="F1114" s="21" t="n"/>
      <c r="G1114" s="21" t="n"/>
      <c r="H1114" s="25">
        <f>IF(COUNTA(A1114,B1114,D1114)=0,"",IF(NOT(ISNUMBER(A1114)),"날짜를 확인하세요",IF(A1114&gt;TODAY(),"오늘 이후 날짜예요",IF(ISNA(MATCH(B1114,현장번호,0)),"현장 번호를 확인하세요",IF(OR(NOT(ISNUMBER(D1114)),N(D1114)&lt;=0),"금액을 확인하세요","")))))</f>
        <v/>
      </c>
    </row>
    <row r="1115">
      <c r="A1115" s="20" t="n"/>
      <c r="B1115" s="26" t="n"/>
      <c r="C1115" s="27">
        <f>IF(B1115="","",IFERROR(INDEX(현장_고객,MATCH(B1115,현장번호,0))&amp;" · "&amp;INDEX(현장_주소,MATCH(B1115,현장번호,0)),"없는 번호"))</f>
        <v/>
      </c>
      <c r="D1115" s="22" t="n"/>
      <c r="E1115" s="21" t="n"/>
      <c r="F1115" s="21" t="n"/>
      <c r="G1115" s="21" t="n"/>
      <c r="H1115" s="25">
        <f>IF(COUNTA(A1115,B1115,D1115)=0,"",IF(NOT(ISNUMBER(A1115)),"날짜를 확인하세요",IF(A1115&gt;TODAY(),"오늘 이후 날짜예요",IF(ISNA(MATCH(B1115,현장번호,0)),"현장 번호를 확인하세요",IF(OR(NOT(ISNUMBER(D1115)),N(D1115)&lt;=0),"금액을 확인하세요","")))))</f>
        <v/>
      </c>
    </row>
    <row r="1116">
      <c r="A1116" s="20" t="n"/>
      <c r="B1116" s="26" t="n"/>
      <c r="C1116" s="27">
        <f>IF(B1116="","",IFERROR(INDEX(현장_고객,MATCH(B1116,현장번호,0))&amp;" · "&amp;INDEX(현장_주소,MATCH(B1116,현장번호,0)),"없는 번호"))</f>
        <v/>
      </c>
      <c r="D1116" s="22" t="n"/>
      <c r="E1116" s="21" t="n"/>
      <c r="F1116" s="21" t="n"/>
      <c r="G1116" s="21" t="n"/>
      <c r="H1116" s="25">
        <f>IF(COUNTA(A1116,B1116,D1116)=0,"",IF(NOT(ISNUMBER(A1116)),"날짜를 확인하세요",IF(A1116&gt;TODAY(),"오늘 이후 날짜예요",IF(ISNA(MATCH(B1116,현장번호,0)),"현장 번호를 확인하세요",IF(OR(NOT(ISNUMBER(D1116)),N(D1116)&lt;=0),"금액을 확인하세요","")))))</f>
        <v/>
      </c>
    </row>
    <row r="1117">
      <c r="A1117" s="20" t="n"/>
      <c r="B1117" s="26" t="n"/>
      <c r="C1117" s="27">
        <f>IF(B1117="","",IFERROR(INDEX(현장_고객,MATCH(B1117,현장번호,0))&amp;" · "&amp;INDEX(현장_주소,MATCH(B1117,현장번호,0)),"없는 번호"))</f>
        <v/>
      </c>
      <c r="D1117" s="22" t="n"/>
      <c r="E1117" s="21" t="n"/>
      <c r="F1117" s="21" t="n"/>
      <c r="G1117" s="21" t="n"/>
      <c r="H1117" s="25">
        <f>IF(COUNTA(A1117,B1117,D1117)=0,"",IF(NOT(ISNUMBER(A1117)),"날짜를 확인하세요",IF(A1117&gt;TODAY(),"오늘 이후 날짜예요",IF(ISNA(MATCH(B1117,현장번호,0)),"현장 번호를 확인하세요",IF(OR(NOT(ISNUMBER(D1117)),N(D1117)&lt;=0),"금액을 확인하세요","")))))</f>
        <v/>
      </c>
    </row>
    <row r="1118">
      <c r="A1118" s="20" t="n"/>
      <c r="B1118" s="26" t="n"/>
      <c r="C1118" s="27">
        <f>IF(B1118="","",IFERROR(INDEX(현장_고객,MATCH(B1118,현장번호,0))&amp;" · "&amp;INDEX(현장_주소,MATCH(B1118,현장번호,0)),"없는 번호"))</f>
        <v/>
      </c>
      <c r="D1118" s="22" t="n"/>
      <c r="E1118" s="21" t="n"/>
      <c r="F1118" s="21" t="n"/>
      <c r="G1118" s="21" t="n"/>
      <c r="H1118" s="25">
        <f>IF(COUNTA(A1118,B1118,D1118)=0,"",IF(NOT(ISNUMBER(A1118)),"날짜를 확인하세요",IF(A1118&gt;TODAY(),"오늘 이후 날짜예요",IF(ISNA(MATCH(B1118,현장번호,0)),"현장 번호를 확인하세요",IF(OR(NOT(ISNUMBER(D1118)),N(D1118)&lt;=0),"금액을 확인하세요","")))))</f>
        <v/>
      </c>
    </row>
    <row r="1119">
      <c r="A1119" s="20" t="n"/>
      <c r="B1119" s="26" t="n"/>
      <c r="C1119" s="27">
        <f>IF(B1119="","",IFERROR(INDEX(현장_고객,MATCH(B1119,현장번호,0))&amp;" · "&amp;INDEX(현장_주소,MATCH(B1119,현장번호,0)),"없는 번호"))</f>
        <v/>
      </c>
      <c r="D1119" s="22" t="n"/>
      <c r="E1119" s="21" t="n"/>
      <c r="F1119" s="21" t="n"/>
      <c r="G1119" s="21" t="n"/>
      <c r="H1119" s="25">
        <f>IF(COUNTA(A1119,B1119,D1119)=0,"",IF(NOT(ISNUMBER(A1119)),"날짜를 확인하세요",IF(A1119&gt;TODAY(),"오늘 이후 날짜예요",IF(ISNA(MATCH(B1119,현장번호,0)),"현장 번호를 확인하세요",IF(OR(NOT(ISNUMBER(D1119)),N(D1119)&lt;=0),"금액을 확인하세요","")))))</f>
        <v/>
      </c>
    </row>
    <row r="1120">
      <c r="A1120" s="20" t="n"/>
      <c r="B1120" s="26" t="n"/>
      <c r="C1120" s="27">
        <f>IF(B1120="","",IFERROR(INDEX(현장_고객,MATCH(B1120,현장번호,0))&amp;" · "&amp;INDEX(현장_주소,MATCH(B1120,현장번호,0)),"없는 번호"))</f>
        <v/>
      </c>
      <c r="D1120" s="22" t="n"/>
      <c r="E1120" s="21" t="n"/>
      <c r="F1120" s="21" t="n"/>
      <c r="G1120" s="21" t="n"/>
      <c r="H1120" s="25">
        <f>IF(COUNTA(A1120,B1120,D1120)=0,"",IF(NOT(ISNUMBER(A1120)),"날짜를 확인하세요",IF(A1120&gt;TODAY(),"오늘 이후 날짜예요",IF(ISNA(MATCH(B1120,현장번호,0)),"현장 번호를 확인하세요",IF(OR(NOT(ISNUMBER(D1120)),N(D1120)&lt;=0),"금액을 확인하세요","")))))</f>
        <v/>
      </c>
    </row>
    <row r="1121">
      <c r="A1121" s="20" t="n"/>
      <c r="B1121" s="26" t="n"/>
      <c r="C1121" s="27">
        <f>IF(B1121="","",IFERROR(INDEX(현장_고객,MATCH(B1121,현장번호,0))&amp;" · "&amp;INDEX(현장_주소,MATCH(B1121,현장번호,0)),"없는 번호"))</f>
        <v/>
      </c>
      <c r="D1121" s="22" t="n"/>
      <c r="E1121" s="21" t="n"/>
      <c r="F1121" s="21" t="n"/>
      <c r="G1121" s="21" t="n"/>
      <c r="H1121" s="25">
        <f>IF(COUNTA(A1121,B1121,D1121)=0,"",IF(NOT(ISNUMBER(A1121)),"날짜를 확인하세요",IF(A1121&gt;TODAY(),"오늘 이후 날짜예요",IF(ISNA(MATCH(B1121,현장번호,0)),"현장 번호를 확인하세요",IF(OR(NOT(ISNUMBER(D1121)),N(D1121)&lt;=0),"금액을 확인하세요","")))))</f>
        <v/>
      </c>
    </row>
    <row r="1122">
      <c r="A1122" s="20" t="n"/>
      <c r="B1122" s="26" t="n"/>
      <c r="C1122" s="27">
        <f>IF(B1122="","",IFERROR(INDEX(현장_고객,MATCH(B1122,현장번호,0))&amp;" · "&amp;INDEX(현장_주소,MATCH(B1122,현장번호,0)),"없는 번호"))</f>
        <v/>
      </c>
      <c r="D1122" s="22" t="n"/>
      <c r="E1122" s="21" t="n"/>
      <c r="F1122" s="21" t="n"/>
      <c r="G1122" s="21" t="n"/>
      <c r="H1122" s="25">
        <f>IF(COUNTA(A1122,B1122,D1122)=0,"",IF(NOT(ISNUMBER(A1122)),"날짜를 확인하세요",IF(A1122&gt;TODAY(),"오늘 이후 날짜예요",IF(ISNA(MATCH(B1122,현장번호,0)),"현장 번호를 확인하세요",IF(OR(NOT(ISNUMBER(D1122)),N(D1122)&lt;=0),"금액을 확인하세요","")))))</f>
        <v/>
      </c>
    </row>
    <row r="1123">
      <c r="A1123" s="20" t="n"/>
      <c r="B1123" s="26" t="n"/>
      <c r="C1123" s="27">
        <f>IF(B1123="","",IFERROR(INDEX(현장_고객,MATCH(B1123,현장번호,0))&amp;" · "&amp;INDEX(현장_주소,MATCH(B1123,현장번호,0)),"없는 번호"))</f>
        <v/>
      </c>
      <c r="D1123" s="22" t="n"/>
      <c r="E1123" s="21" t="n"/>
      <c r="F1123" s="21" t="n"/>
      <c r="G1123" s="21" t="n"/>
      <c r="H1123" s="25">
        <f>IF(COUNTA(A1123,B1123,D1123)=0,"",IF(NOT(ISNUMBER(A1123)),"날짜를 확인하세요",IF(A1123&gt;TODAY(),"오늘 이후 날짜예요",IF(ISNA(MATCH(B1123,현장번호,0)),"현장 번호를 확인하세요",IF(OR(NOT(ISNUMBER(D1123)),N(D1123)&lt;=0),"금액을 확인하세요","")))))</f>
        <v/>
      </c>
    </row>
    <row r="1124">
      <c r="A1124" s="20" t="n"/>
      <c r="B1124" s="26" t="n"/>
      <c r="C1124" s="27">
        <f>IF(B1124="","",IFERROR(INDEX(현장_고객,MATCH(B1124,현장번호,0))&amp;" · "&amp;INDEX(현장_주소,MATCH(B1124,현장번호,0)),"없는 번호"))</f>
        <v/>
      </c>
      <c r="D1124" s="22" t="n"/>
      <c r="E1124" s="21" t="n"/>
      <c r="F1124" s="21" t="n"/>
      <c r="G1124" s="21" t="n"/>
      <c r="H1124" s="25">
        <f>IF(COUNTA(A1124,B1124,D1124)=0,"",IF(NOT(ISNUMBER(A1124)),"날짜를 확인하세요",IF(A1124&gt;TODAY(),"오늘 이후 날짜예요",IF(ISNA(MATCH(B1124,현장번호,0)),"현장 번호를 확인하세요",IF(OR(NOT(ISNUMBER(D1124)),N(D1124)&lt;=0),"금액을 확인하세요","")))))</f>
        <v/>
      </c>
    </row>
    <row r="1125">
      <c r="A1125" s="20" t="n"/>
      <c r="B1125" s="26" t="n"/>
      <c r="C1125" s="27">
        <f>IF(B1125="","",IFERROR(INDEX(현장_고객,MATCH(B1125,현장번호,0))&amp;" · "&amp;INDEX(현장_주소,MATCH(B1125,현장번호,0)),"없는 번호"))</f>
        <v/>
      </c>
      <c r="D1125" s="22" t="n"/>
      <c r="E1125" s="21" t="n"/>
      <c r="F1125" s="21" t="n"/>
      <c r="G1125" s="21" t="n"/>
      <c r="H1125" s="25">
        <f>IF(COUNTA(A1125,B1125,D1125)=0,"",IF(NOT(ISNUMBER(A1125)),"날짜를 확인하세요",IF(A1125&gt;TODAY(),"오늘 이후 날짜예요",IF(ISNA(MATCH(B1125,현장번호,0)),"현장 번호를 확인하세요",IF(OR(NOT(ISNUMBER(D1125)),N(D1125)&lt;=0),"금액을 확인하세요","")))))</f>
        <v/>
      </c>
    </row>
    <row r="1126">
      <c r="A1126" s="20" t="n"/>
      <c r="B1126" s="26" t="n"/>
      <c r="C1126" s="27">
        <f>IF(B1126="","",IFERROR(INDEX(현장_고객,MATCH(B1126,현장번호,0))&amp;" · "&amp;INDEX(현장_주소,MATCH(B1126,현장번호,0)),"없는 번호"))</f>
        <v/>
      </c>
      <c r="D1126" s="22" t="n"/>
      <c r="E1126" s="21" t="n"/>
      <c r="F1126" s="21" t="n"/>
      <c r="G1126" s="21" t="n"/>
      <c r="H1126" s="25">
        <f>IF(COUNTA(A1126,B1126,D1126)=0,"",IF(NOT(ISNUMBER(A1126)),"날짜를 확인하세요",IF(A1126&gt;TODAY(),"오늘 이후 날짜예요",IF(ISNA(MATCH(B1126,현장번호,0)),"현장 번호를 확인하세요",IF(OR(NOT(ISNUMBER(D1126)),N(D1126)&lt;=0),"금액을 확인하세요","")))))</f>
        <v/>
      </c>
    </row>
    <row r="1127">
      <c r="A1127" s="20" t="n"/>
      <c r="B1127" s="26" t="n"/>
      <c r="C1127" s="27">
        <f>IF(B1127="","",IFERROR(INDEX(현장_고객,MATCH(B1127,현장번호,0))&amp;" · "&amp;INDEX(현장_주소,MATCH(B1127,현장번호,0)),"없는 번호"))</f>
        <v/>
      </c>
      <c r="D1127" s="22" t="n"/>
      <c r="E1127" s="21" t="n"/>
      <c r="F1127" s="21" t="n"/>
      <c r="G1127" s="21" t="n"/>
      <c r="H1127" s="25">
        <f>IF(COUNTA(A1127,B1127,D1127)=0,"",IF(NOT(ISNUMBER(A1127)),"날짜를 확인하세요",IF(A1127&gt;TODAY(),"오늘 이후 날짜예요",IF(ISNA(MATCH(B1127,현장번호,0)),"현장 번호를 확인하세요",IF(OR(NOT(ISNUMBER(D1127)),N(D1127)&lt;=0),"금액을 확인하세요","")))))</f>
        <v/>
      </c>
    </row>
    <row r="1128">
      <c r="A1128" s="20" t="n"/>
      <c r="B1128" s="26" t="n"/>
      <c r="C1128" s="27">
        <f>IF(B1128="","",IFERROR(INDEX(현장_고객,MATCH(B1128,현장번호,0))&amp;" · "&amp;INDEX(현장_주소,MATCH(B1128,현장번호,0)),"없는 번호"))</f>
        <v/>
      </c>
      <c r="D1128" s="22" t="n"/>
      <c r="E1128" s="21" t="n"/>
      <c r="F1128" s="21" t="n"/>
      <c r="G1128" s="21" t="n"/>
      <c r="H1128" s="25">
        <f>IF(COUNTA(A1128,B1128,D1128)=0,"",IF(NOT(ISNUMBER(A1128)),"날짜를 확인하세요",IF(A1128&gt;TODAY(),"오늘 이후 날짜예요",IF(ISNA(MATCH(B1128,현장번호,0)),"현장 번호를 확인하세요",IF(OR(NOT(ISNUMBER(D1128)),N(D1128)&lt;=0),"금액을 확인하세요","")))))</f>
        <v/>
      </c>
    </row>
    <row r="1129">
      <c r="A1129" s="20" t="n"/>
      <c r="B1129" s="26" t="n"/>
      <c r="C1129" s="27">
        <f>IF(B1129="","",IFERROR(INDEX(현장_고객,MATCH(B1129,현장번호,0))&amp;" · "&amp;INDEX(현장_주소,MATCH(B1129,현장번호,0)),"없는 번호"))</f>
        <v/>
      </c>
      <c r="D1129" s="22" t="n"/>
      <c r="E1129" s="21" t="n"/>
      <c r="F1129" s="21" t="n"/>
      <c r="G1129" s="21" t="n"/>
      <c r="H1129" s="25">
        <f>IF(COUNTA(A1129,B1129,D1129)=0,"",IF(NOT(ISNUMBER(A1129)),"날짜를 확인하세요",IF(A1129&gt;TODAY(),"오늘 이후 날짜예요",IF(ISNA(MATCH(B1129,현장번호,0)),"현장 번호를 확인하세요",IF(OR(NOT(ISNUMBER(D1129)),N(D1129)&lt;=0),"금액을 확인하세요","")))))</f>
        <v/>
      </c>
    </row>
    <row r="1130">
      <c r="A1130" s="20" t="n"/>
      <c r="B1130" s="26" t="n"/>
      <c r="C1130" s="27">
        <f>IF(B1130="","",IFERROR(INDEX(현장_고객,MATCH(B1130,현장번호,0))&amp;" · "&amp;INDEX(현장_주소,MATCH(B1130,현장번호,0)),"없는 번호"))</f>
        <v/>
      </c>
      <c r="D1130" s="22" t="n"/>
      <c r="E1130" s="21" t="n"/>
      <c r="F1130" s="21" t="n"/>
      <c r="G1130" s="21" t="n"/>
      <c r="H1130" s="25">
        <f>IF(COUNTA(A1130,B1130,D1130)=0,"",IF(NOT(ISNUMBER(A1130)),"날짜를 확인하세요",IF(A1130&gt;TODAY(),"오늘 이후 날짜예요",IF(ISNA(MATCH(B1130,현장번호,0)),"현장 번호를 확인하세요",IF(OR(NOT(ISNUMBER(D1130)),N(D1130)&lt;=0),"금액을 확인하세요","")))))</f>
        <v/>
      </c>
    </row>
    <row r="1131">
      <c r="A1131" s="20" t="n"/>
      <c r="B1131" s="26" t="n"/>
      <c r="C1131" s="27">
        <f>IF(B1131="","",IFERROR(INDEX(현장_고객,MATCH(B1131,현장번호,0))&amp;" · "&amp;INDEX(현장_주소,MATCH(B1131,현장번호,0)),"없는 번호"))</f>
        <v/>
      </c>
      <c r="D1131" s="22" t="n"/>
      <c r="E1131" s="21" t="n"/>
      <c r="F1131" s="21" t="n"/>
      <c r="G1131" s="21" t="n"/>
      <c r="H1131" s="25">
        <f>IF(COUNTA(A1131,B1131,D1131)=0,"",IF(NOT(ISNUMBER(A1131)),"날짜를 확인하세요",IF(A1131&gt;TODAY(),"오늘 이후 날짜예요",IF(ISNA(MATCH(B1131,현장번호,0)),"현장 번호를 확인하세요",IF(OR(NOT(ISNUMBER(D1131)),N(D1131)&lt;=0),"금액을 확인하세요","")))))</f>
        <v/>
      </c>
    </row>
    <row r="1132">
      <c r="A1132" s="20" t="n"/>
      <c r="B1132" s="26" t="n"/>
      <c r="C1132" s="27">
        <f>IF(B1132="","",IFERROR(INDEX(현장_고객,MATCH(B1132,현장번호,0))&amp;" · "&amp;INDEX(현장_주소,MATCH(B1132,현장번호,0)),"없는 번호"))</f>
        <v/>
      </c>
      <c r="D1132" s="22" t="n"/>
      <c r="E1132" s="21" t="n"/>
      <c r="F1132" s="21" t="n"/>
      <c r="G1132" s="21" t="n"/>
      <c r="H1132" s="25">
        <f>IF(COUNTA(A1132,B1132,D1132)=0,"",IF(NOT(ISNUMBER(A1132)),"날짜를 확인하세요",IF(A1132&gt;TODAY(),"오늘 이후 날짜예요",IF(ISNA(MATCH(B1132,현장번호,0)),"현장 번호를 확인하세요",IF(OR(NOT(ISNUMBER(D1132)),N(D1132)&lt;=0),"금액을 확인하세요","")))))</f>
        <v/>
      </c>
    </row>
    <row r="1133">
      <c r="A1133" s="20" t="n"/>
      <c r="B1133" s="26" t="n"/>
      <c r="C1133" s="27">
        <f>IF(B1133="","",IFERROR(INDEX(현장_고객,MATCH(B1133,현장번호,0))&amp;" · "&amp;INDEX(현장_주소,MATCH(B1133,현장번호,0)),"없는 번호"))</f>
        <v/>
      </c>
      <c r="D1133" s="22" t="n"/>
      <c r="E1133" s="21" t="n"/>
      <c r="F1133" s="21" t="n"/>
      <c r="G1133" s="21" t="n"/>
      <c r="H1133" s="25">
        <f>IF(COUNTA(A1133,B1133,D1133)=0,"",IF(NOT(ISNUMBER(A1133)),"날짜를 확인하세요",IF(A1133&gt;TODAY(),"오늘 이후 날짜예요",IF(ISNA(MATCH(B1133,현장번호,0)),"현장 번호를 확인하세요",IF(OR(NOT(ISNUMBER(D1133)),N(D1133)&lt;=0),"금액을 확인하세요","")))))</f>
        <v/>
      </c>
    </row>
    <row r="1134">
      <c r="A1134" s="20" t="n"/>
      <c r="B1134" s="26" t="n"/>
      <c r="C1134" s="27">
        <f>IF(B1134="","",IFERROR(INDEX(현장_고객,MATCH(B1134,현장번호,0))&amp;" · "&amp;INDEX(현장_주소,MATCH(B1134,현장번호,0)),"없는 번호"))</f>
        <v/>
      </c>
      <c r="D1134" s="22" t="n"/>
      <c r="E1134" s="21" t="n"/>
      <c r="F1134" s="21" t="n"/>
      <c r="G1134" s="21" t="n"/>
      <c r="H1134" s="25">
        <f>IF(COUNTA(A1134,B1134,D1134)=0,"",IF(NOT(ISNUMBER(A1134)),"날짜를 확인하세요",IF(A1134&gt;TODAY(),"오늘 이후 날짜예요",IF(ISNA(MATCH(B1134,현장번호,0)),"현장 번호를 확인하세요",IF(OR(NOT(ISNUMBER(D1134)),N(D1134)&lt;=0),"금액을 확인하세요","")))))</f>
        <v/>
      </c>
    </row>
    <row r="1135">
      <c r="A1135" s="20" t="n"/>
      <c r="B1135" s="26" t="n"/>
      <c r="C1135" s="27">
        <f>IF(B1135="","",IFERROR(INDEX(현장_고객,MATCH(B1135,현장번호,0))&amp;" · "&amp;INDEX(현장_주소,MATCH(B1135,현장번호,0)),"없는 번호"))</f>
        <v/>
      </c>
      <c r="D1135" s="22" t="n"/>
      <c r="E1135" s="21" t="n"/>
      <c r="F1135" s="21" t="n"/>
      <c r="G1135" s="21" t="n"/>
      <c r="H1135" s="25">
        <f>IF(COUNTA(A1135,B1135,D1135)=0,"",IF(NOT(ISNUMBER(A1135)),"날짜를 확인하세요",IF(A1135&gt;TODAY(),"오늘 이후 날짜예요",IF(ISNA(MATCH(B1135,현장번호,0)),"현장 번호를 확인하세요",IF(OR(NOT(ISNUMBER(D1135)),N(D1135)&lt;=0),"금액을 확인하세요","")))))</f>
        <v/>
      </c>
    </row>
    <row r="1136">
      <c r="A1136" s="20" t="n"/>
      <c r="B1136" s="26" t="n"/>
      <c r="C1136" s="27">
        <f>IF(B1136="","",IFERROR(INDEX(현장_고객,MATCH(B1136,현장번호,0))&amp;" · "&amp;INDEX(현장_주소,MATCH(B1136,현장번호,0)),"없는 번호"))</f>
        <v/>
      </c>
      <c r="D1136" s="22" t="n"/>
      <c r="E1136" s="21" t="n"/>
      <c r="F1136" s="21" t="n"/>
      <c r="G1136" s="21" t="n"/>
      <c r="H1136" s="25">
        <f>IF(COUNTA(A1136,B1136,D1136)=0,"",IF(NOT(ISNUMBER(A1136)),"날짜를 확인하세요",IF(A1136&gt;TODAY(),"오늘 이후 날짜예요",IF(ISNA(MATCH(B1136,현장번호,0)),"현장 번호를 확인하세요",IF(OR(NOT(ISNUMBER(D1136)),N(D1136)&lt;=0),"금액을 확인하세요","")))))</f>
        <v/>
      </c>
    </row>
    <row r="1137">
      <c r="A1137" s="20" t="n"/>
      <c r="B1137" s="26" t="n"/>
      <c r="C1137" s="27">
        <f>IF(B1137="","",IFERROR(INDEX(현장_고객,MATCH(B1137,현장번호,0))&amp;" · "&amp;INDEX(현장_주소,MATCH(B1137,현장번호,0)),"없는 번호"))</f>
        <v/>
      </c>
      <c r="D1137" s="22" t="n"/>
      <c r="E1137" s="21" t="n"/>
      <c r="F1137" s="21" t="n"/>
      <c r="G1137" s="21" t="n"/>
      <c r="H1137" s="25">
        <f>IF(COUNTA(A1137,B1137,D1137)=0,"",IF(NOT(ISNUMBER(A1137)),"날짜를 확인하세요",IF(A1137&gt;TODAY(),"오늘 이후 날짜예요",IF(ISNA(MATCH(B1137,현장번호,0)),"현장 번호를 확인하세요",IF(OR(NOT(ISNUMBER(D1137)),N(D1137)&lt;=0),"금액을 확인하세요","")))))</f>
        <v/>
      </c>
    </row>
    <row r="1138">
      <c r="A1138" s="20" t="n"/>
      <c r="B1138" s="26" t="n"/>
      <c r="C1138" s="27">
        <f>IF(B1138="","",IFERROR(INDEX(현장_고객,MATCH(B1138,현장번호,0))&amp;" · "&amp;INDEX(현장_주소,MATCH(B1138,현장번호,0)),"없는 번호"))</f>
        <v/>
      </c>
      <c r="D1138" s="22" t="n"/>
      <c r="E1138" s="21" t="n"/>
      <c r="F1138" s="21" t="n"/>
      <c r="G1138" s="21" t="n"/>
      <c r="H1138" s="25">
        <f>IF(COUNTA(A1138,B1138,D1138)=0,"",IF(NOT(ISNUMBER(A1138)),"날짜를 확인하세요",IF(A1138&gt;TODAY(),"오늘 이후 날짜예요",IF(ISNA(MATCH(B1138,현장번호,0)),"현장 번호를 확인하세요",IF(OR(NOT(ISNUMBER(D1138)),N(D1138)&lt;=0),"금액을 확인하세요","")))))</f>
        <v/>
      </c>
    </row>
    <row r="1139">
      <c r="A1139" s="20" t="n"/>
      <c r="B1139" s="26" t="n"/>
      <c r="C1139" s="27">
        <f>IF(B1139="","",IFERROR(INDEX(현장_고객,MATCH(B1139,현장번호,0))&amp;" · "&amp;INDEX(현장_주소,MATCH(B1139,현장번호,0)),"없는 번호"))</f>
        <v/>
      </c>
      <c r="D1139" s="22" t="n"/>
      <c r="E1139" s="21" t="n"/>
      <c r="F1139" s="21" t="n"/>
      <c r="G1139" s="21" t="n"/>
      <c r="H1139" s="25">
        <f>IF(COUNTA(A1139,B1139,D1139)=0,"",IF(NOT(ISNUMBER(A1139)),"날짜를 확인하세요",IF(A1139&gt;TODAY(),"오늘 이후 날짜예요",IF(ISNA(MATCH(B1139,현장번호,0)),"현장 번호를 확인하세요",IF(OR(NOT(ISNUMBER(D1139)),N(D1139)&lt;=0),"금액을 확인하세요","")))))</f>
        <v/>
      </c>
    </row>
    <row r="1140">
      <c r="A1140" s="20" t="n"/>
      <c r="B1140" s="26" t="n"/>
      <c r="C1140" s="27">
        <f>IF(B1140="","",IFERROR(INDEX(현장_고객,MATCH(B1140,현장번호,0))&amp;" · "&amp;INDEX(현장_주소,MATCH(B1140,현장번호,0)),"없는 번호"))</f>
        <v/>
      </c>
      <c r="D1140" s="22" t="n"/>
      <c r="E1140" s="21" t="n"/>
      <c r="F1140" s="21" t="n"/>
      <c r="G1140" s="21" t="n"/>
      <c r="H1140" s="25">
        <f>IF(COUNTA(A1140,B1140,D1140)=0,"",IF(NOT(ISNUMBER(A1140)),"날짜를 확인하세요",IF(A1140&gt;TODAY(),"오늘 이후 날짜예요",IF(ISNA(MATCH(B1140,현장번호,0)),"현장 번호를 확인하세요",IF(OR(NOT(ISNUMBER(D1140)),N(D1140)&lt;=0),"금액을 확인하세요","")))))</f>
        <v/>
      </c>
    </row>
    <row r="1141">
      <c r="A1141" s="20" t="n"/>
      <c r="B1141" s="26" t="n"/>
      <c r="C1141" s="27">
        <f>IF(B1141="","",IFERROR(INDEX(현장_고객,MATCH(B1141,현장번호,0))&amp;" · "&amp;INDEX(현장_주소,MATCH(B1141,현장번호,0)),"없는 번호"))</f>
        <v/>
      </c>
      <c r="D1141" s="22" t="n"/>
      <c r="E1141" s="21" t="n"/>
      <c r="F1141" s="21" t="n"/>
      <c r="G1141" s="21" t="n"/>
      <c r="H1141" s="25">
        <f>IF(COUNTA(A1141,B1141,D1141)=0,"",IF(NOT(ISNUMBER(A1141)),"날짜를 확인하세요",IF(A1141&gt;TODAY(),"오늘 이후 날짜예요",IF(ISNA(MATCH(B1141,현장번호,0)),"현장 번호를 확인하세요",IF(OR(NOT(ISNUMBER(D1141)),N(D1141)&lt;=0),"금액을 확인하세요","")))))</f>
        <v/>
      </c>
    </row>
    <row r="1142">
      <c r="A1142" s="20" t="n"/>
      <c r="B1142" s="26" t="n"/>
      <c r="C1142" s="27">
        <f>IF(B1142="","",IFERROR(INDEX(현장_고객,MATCH(B1142,현장번호,0))&amp;" · "&amp;INDEX(현장_주소,MATCH(B1142,현장번호,0)),"없는 번호"))</f>
        <v/>
      </c>
      <c r="D1142" s="22" t="n"/>
      <c r="E1142" s="21" t="n"/>
      <c r="F1142" s="21" t="n"/>
      <c r="G1142" s="21" t="n"/>
      <c r="H1142" s="25">
        <f>IF(COUNTA(A1142,B1142,D1142)=0,"",IF(NOT(ISNUMBER(A1142)),"날짜를 확인하세요",IF(A1142&gt;TODAY(),"오늘 이후 날짜예요",IF(ISNA(MATCH(B1142,현장번호,0)),"현장 번호를 확인하세요",IF(OR(NOT(ISNUMBER(D1142)),N(D1142)&lt;=0),"금액을 확인하세요","")))))</f>
        <v/>
      </c>
    </row>
    <row r="1143">
      <c r="A1143" s="20" t="n"/>
      <c r="B1143" s="26" t="n"/>
      <c r="C1143" s="27">
        <f>IF(B1143="","",IFERROR(INDEX(현장_고객,MATCH(B1143,현장번호,0))&amp;" · "&amp;INDEX(현장_주소,MATCH(B1143,현장번호,0)),"없는 번호"))</f>
        <v/>
      </c>
      <c r="D1143" s="22" t="n"/>
      <c r="E1143" s="21" t="n"/>
      <c r="F1143" s="21" t="n"/>
      <c r="G1143" s="21" t="n"/>
      <c r="H1143" s="25">
        <f>IF(COUNTA(A1143,B1143,D1143)=0,"",IF(NOT(ISNUMBER(A1143)),"날짜를 확인하세요",IF(A1143&gt;TODAY(),"오늘 이후 날짜예요",IF(ISNA(MATCH(B1143,현장번호,0)),"현장 번호를 확인하세요",IF(OR(NOT(ISNUMBER(D1143)),N(D1143)&lt;=0),"금액을 확인하세요","")))))</f>
        <v/>
      </c>
    </row>
    <row r="1144">
      <c r="A1144" s="20" t="n"/>
      <c r="B1144" s="26" t="n"/>
      <c r="C1144" s="27">
        <f>IF(B1144="","",IFERROR(INDEX(현장_고객,MATCH(B1144,현장번호,0))&amp;" · "&amp;INDEX(현장_주소,MATCH(B1144,현장번호,0)),"없는 번호"))</f>
        <v/>
      </c>
      <c r="D1144" s="22" t="n"/>
      <c r="E1144" s="21" t="n"/>
      <c r="F1144" s="21" t="n"/>
      <c r="G1144" s="21" t="n"/>
      <c r="H1144" s="25">
        <f>IF(COUNTA(A1144,B1144,D1144)=0,"",IF(NOT(ISNUMBER(A1144)),"날짜를 확인하세요",IF(A1144&gt;TODAY(),"오늘 이후 날짜예요",IF(ISNA(MATCH(B1144,현장번호,0)),"현장 번호를 확인하세요",IF(OR(NOT(ISNUMBER(D1144)),N(D1144)&lt;=0),"금액을 확인하세요","")))))</f>
        <v/>
      </c>
    </row>
    <row r="1145">
      <c r="A1145" s="20" t="n"/>
      <c r="B1145" s="26" t="n"/>
      <c r="C1145" s="27">
        <f>IF(B1145="","",IFERROR(INDEX(현장_고객,MATCH(B1145,현장번호,0))&amp;" · "&amp;INDEX(현장_주소,MATCH(B1145,현장번호,0)),"없는 번호"))</f>
        <v/>
      </c>
      <c r="D1145" s="22" t="n"/>
      <c r="E1145" s="21" t="n"/>
      <c r="F1145" s="21" t="n"/>
      <c r="G1145" s="21" t="n"/>
      <c r="H1145" s="25">
        <f>IF(COUNTA(A1145,B1145,D1145)=0,"",IF(NOT(ISNUMBER(A1145)),"날짜를 확인하세요",IF(A1145&gt;TODAY(),"오늘 이후 날짜예요",IF(ISNA(MATCH(B1145,현장번호,0)),"현장 번호를 확인하세요",IF(OR(NOT(ISNUMBER(D1145)),N(D1145)&lt;=0),"금액을 확인하세요","")))))</f>
        <v/>
      </c>
    </row>
    <row r="1146">
      <c r="A1146" s="20" t="n"/>
      <c r="B1146" s="26" t="n"/>
      <c r="C1146" s="27">
        <f>IF(B1146="","",IFERROR(INDEX(현장_고객,MATCH(B1146,현장번호,0))&amp;" · "&amp;INDEX(현장_주소,MATCH(B1146,현장번호,0)),"없는 번호"))</f>
        <v/>
      </c>
      <c r="D1146" s="22" t="n"/>
      <c r="E1146" s="21" t="n"/>
      <c r="F1146" s="21" t="n"/>
      <c r="G1146" s="21" t="n"/>
      <c r="H1146" s="25">
        <f>IF(COUNTA(A1146,B1146,D1146)=0,"",IF(NOT(ISNUMBER(A1146)),"날짜를 확인하세요",IF(A1146&gt;TODAY(),"오늘 이후 날짜예요",IF(ISNA(MATCH(B1146,현장번호,0)),"현장 번호를 확인하세요",IF(OR(NOT(ISNUMBER(D1146)),N(D1146)&lt;=0),"금액을 확인하세요","")))))</f>
        <v/>
      </c>
    </row>
    <row r="1147">
      <c r="A1147" s="20" t="n"/>
      <c r="B1147" s="26" t="n"/>
      <c r="C1147" s="27">
        <f>IF(B1147="","",IFERROR(INDEX(현장_고객,MATCH(B1147,현장번호,0))&amp;" · "&amp;INDEX(현장_주소,MATCH(B1147,현장번호,0)),"없는 번호"))</f>
        <v/>
      </c>
      <c r="D1147" s="22" t="n"/>
      <c r="E1147" s="21" t="n"/>
      <c r="F1147" s="21" t="n"/>
      <c r="G1147" s="21" t="n"/>
      <c r="H1147" s="25">
        <f>IF(COUNTA(A1147,B1147,D1147)=0,"",IF(NOT(ISNUMBER(A1147)),"날짜를 확인하세요",IF(A1147&gt;TODAY(),"오늘 이후 날짜예요",IF(ISNA(MATCH(B1147,현장번호,0)),"현장 번호를 확인하세요",IF(OR(NOT(ISNUMBER(D1147)),N(D1147)&lt;=0),"금액을 확인하세요","")))))</f>
        <v/>
      </c>
    </row>
    <row r="1148">
      <c r="A1148" s="20" t="n"/>
      <c r="B1148" s="26" t="n"/>
      <c r="C1148" s="27">
        <f>IF(B1148="","",IFERROR(INDEX(현장_고객,MATCH(B1148,현장번호,0))&amp;" · "&amp;INDEX(현장_주소,MATCH(B1148,현장번호,0)),"없는 번호"))</f>
        <v/>
      </c>
      <c r="D1148" s="22" t="n"/>
      <c r="E1148" s="21" t="n"/>
      <c r="F1148" s="21" t="n"/>
      <c r="G1148" s="21" t="n"/>
      <c r="H1148" s="25">
        <f>IF(COUNTA(A1148,B1148,D1148)=0,"",IF(NOT(ISNUMBER(A1148)),"날짜를 확인하세요",IF(A1148&gt;TODAY(),"오늘 이후 날짜예요",IF(ISNA(MATCH(B1148,현장번호,0)),"현장 번호를 확인하세요",IF(OR(NOT(ISNUMBER(D1148)),N(D1148)&lt;=0),"금액을 확인하세요","")))))</f>
        <v/>
      </c>
    </row>
    <row r="1149">
      <c r="A1149" s="20" t="n"/>
      <c r="B1149" s="26" t="n"/>
      <c r="C1149" s="27">
        <f>IF(B1149="","",IFERROR(INDEX(현장_고객,MATCH(B1149,현장번호,0))&amp;" · "&amp;INDEX(현장_주소,MATCH(B1149,현장번호,0)),"없는 번호"))</f>
        <v/>
      </c>
      <c r="D1149" s="22" t="n"/>
      <c r="E1149" s="21" t="n"/>
      <c r="F1149" s="21" t="n"/>
      <c r="G1149" s="21" t="n"/>
      <c r="H1149" s="25">
        <f>IF(COUNTA(A1149,B1149,D1149)=0,"",IF(NOT(ISNUMBER(A1149)),"날짜를 확인하세요",IF(A1149&gt;TODAY(),"오늘 이후 날짜예요",IF(ISNA(MATCH(B1149,현장번호,0)),"현장 번호를 확인하세요",IF(OR(NOT(ISNUMBER(D1149)),N(D1149)&lt;=0),"금액을 확인하세요","")))))</f>
        <v/>
      </c>
    </row>
    <row r="1150">
      <c r="A1150" s="20" t="n"/>
      <c r="B1150" s="26" t="n"/>
      <c r="C1150" s="27">
        <f>IF(B1150="","",IFERROR(INDEX(현장_고객,MATCH(B1150,현장번호,0))&amp;" · "&amp;INDEX(현장_주소,MATCH(B1150,현장번호,0)),"없는 번호"))</f>
        <v/>
      </c>
      <c r="D1150" s="22" t="n"/>
      <c r="E1150" s="21" t="n"/>
      <c r="F1150" s="21" t="n"/>
      <c r="G1150" s="21" t="n"/>
      <c r="H1150" s="25">
        <f>IF(COUNTA(A1150,B1150,D1150)=0,"",IF(NOT(ISNUMBER(A1150)),"날짜를 확인하세요",IF(A1150&gt;TODAY(),"오늘 이후 날짜예요",IF(ISNA(MATCH(B1150,현장번호,0)),"현장 번호를 확인하세요",IF(OR(NOT(ISNUMBER(D1150)),N(D1150)&lt;=0),"금액을 확인하세요","")))))</f>
        <v/>
      </c>
    </row>
    <row r="1151">
      <c r="A1151" s="20" t="n"/>
      <c r="B1151" s="26" t="n"/>
      <c r="C1151" s="27">
        <f>IF(B1151="","",IFERROR(INDEX(현장_고객,MATCH(B1151,현장번호,0))&amp;" · "&amp;INDEX(현장_주소,MATCH(B1151,현장번호,0)),"없는 번호"))</f>
        <v/>
      </c>
      <c r="D1151" s="22" t="n"/>
      <c r="E1151" s="21" t="n"/>
      <c r="F1151" s="21" t="n"/>
      <c r="G1151" s="21" t="n"/>
      <c r="H1151" s="25">
        <f>IF(COUNTA(A1151,B1151,D1151)=0,"",IF(NOT(ISNUMBER(A1151)),"날짜를 확인하세요",IF(A1151&gt;TODAY(),"오늘 이후 날짜예요",IF(ISNA(MATCH(B1151,현장번호,0)),"현장 번호를 확인하세요",IF(OR(NOT(ISNUMBER(D1151)),N(D1151)&lt;=0),"금액을 확인하세요","")))))</f>
        <v/>
      </c>
    </row>
    <row r="1152">
      <c r="A1152" s="20" t="n"/>
      <c r="B1152" s="26" t="n"/>
      <c r="C1152" s="27">
        <f>IF(B1152="","",IFERROR(INDEX(현장_고객,MATCH(B1152,현장번호,0))&amp;" · "&amp;INDEX(현장_주소,MATCH(B1152,현장번호,0)),"없는 번호"))</f>
        <v/>
      </c>
      <c r="D1152" s="22" t="n"/>
      <c r="E1152" s="21" t="n"/>
      <c r="F1152" s="21" t="n"/>
      <c r="G1152" s="21" t="n"/>
      <c r="H1152" s="25">
        <f>IF(COUNTA(A1152,B1152,D1152)=0,"",IF(NOT(ISNUMBER(A1152)),"날짜를 확인하세요",IF(A1152&gt;TODAY(),"오늘 이후 날짜예요",IF(ISNA(MATCH(B1152,현장번호,0)),"현장 번호를 확인하세요",IF(OR(NOT(ISNUMBER(D1152)),N(D1152)&lt;=0),"금액을 확인하세요","")))))</f>
        <v/>
      </c>
    </row>
    <row r="1153">
      <c r="A1153" s="20" t="n"/>
      <c r="B1153" s="26" t="n"/>
      <c r="C1153" s="27">
        <f>IF(B1153="","",IFERROR(INDEX(현장_고객,MATCH(B1153,현장번호,0))&amp;" · "&amp;INDEX(현장_주소,MATCH(B1153,현장번호,0)),"없는 번호"))</f>
        <v/>
      </c>
      <c r="D1153" s="22" t="n"/>
      <c r="E1153" s="21" t="n"/>
      <c r="F1153" s="21" t="n"/>
      <c r="G1153" s="21" t="n"/>
      <c r="H1153" s="25">
        <f>IF(COUNTA(A1153,B1153,D1153)=0,"",IF(NOT(ISNUMBER(A1153)),"날짜를 확인하세요",IF(A1153&gt;TODAY(),"오늘 이후 날짜예요",IF(ISNA(MATCH(B1153,현장번호,0)),"현장 번호를 확인하세요",IF(OR(NOT(ISNUMBER(D1153)),N(D1153)&lt;=0),"금액을 확인하세요","")))))</f>
        <v/>
      </c>
    </row>
    <row r="1154">
      <c r="A1154" s="20" t="n"/>
      <c r="B1154" s="26" t="n"/>
      <c r="C1154" s="27">
        <f>IF(B1154="","",IFERROR(INDEX(현장_고객,MATCH(B1154,현장번호,0))&amp;" · "&amp;INDEX(현장_주소,MATCH(B1154,현장번호,0)),"없는 번호"))</f>
        <v/>
      </c>
      <c r="D1154" s="22" t="n"/>
      <c r="E1154" s="21" t="n"/>
      <c r="F1154" s="21" t="n"/>
      <c r="G1154" s="21" t="n"/>
      <c r="H1154" s="25">
        <f>IF(COUNTA(A1154,B1154,D1154)=0,"",IF(NOT(ISNUMBER(A1154)),"날짜를 확인하세요",IF(A1154&gt;TODAY(),"오늘 이후 날짜예요",IF(ISNA(MATCH(B1154,현장번호,0)),"현장 번호를 확인하세요",IF(OR(NOT(ISNUMBER(D1154)),N(D1154)&lt;=0),"금액을 확인하세요","")))))</f>
        <v/>
      </c>
    </row>
    <row r="1155">
      <c r="A1155" s="20" t="n"/>
      <c r="B1155" s="26" t="n"/>
      <c r="C1155" s="27">
        <f>IF(B1155="","",IFERROR(INDEX(현장_고객,MATCH(B1155,현장번호,0))&amp;" · "&amp;INDEX(현장_주소,MATCH(B1155,현장번호,0)),"없는 번호"))</f>
        <v/>
      </c>
      <c r="D1155" s="22" t="n"/>
      <c r="E1155" s="21" t="n"/>
      <c r="F1155" s="21" t="n"/>
      <c r="G1155" s="21" t="n"/>
      <c r="H1155" s="25">
        <f>IF(COUNTA(A1155,B1155,D1155)=0,"",IF(NOT(ISNUMBER(A1155)),"날짜를 확인하세요",IF(A1155&gt;TODAY(),"오늘 이후 날짜예요",IF(ISNA(MATCH(B1155,현장번호,0)),"현장 번호를 확인하세요",IF(OR(NOT(ISNUMBER(D1155)),N(D1155)&lt;=0),"금액을 확인하세요","")))))</f>
        <v/>
      </c>
    </row>
    <row r="1156">
      <c r="A1156" s="20" t="n"/>
      <c r="B1156" s="26" t="n"/>
      <c r="C1156" s="27">
        <f>IF(B1156="","",IFERROR(INDEX(현장_고객,MATCH(B1156,현장번호,0))&amp;" · "&amp;INDEX(현장_주소,MATCH(B1156,현장번호,0)),"없는 번호"))</f>
        <v/>
      </c>
      <c r="D1156" s="22" t="n"/>
      <c r="E1156" s="21" t="n"/>
      <c r="F1156" s="21" t="n"/>
      <c r="G1156" s="21" t="n"/>
      <c r="H1156" s="25">
        <f>IF(COUNTA(A1156,B1156,D1156)=0,"",IF(NOT(ISNUMBER(A1156)),"날짜를 확인하세요",IF(A1156&gt;TODAY(),"오늘 이후 날짜예요",IF(ISNA(MATCH(B1156,현장번호,0)),"현장 번호를 확인하세요",IF(OR(NOT(ISNUMBER(D1156)),N(D1156)&lt;=0),"금액을 확인하세요","")))))</f>
        <v/>
      </c>
    </row>
    <row r="1157">
      <c r="A1157" s="20" t="n"/>
      <c r="B1157" s="26" t="n"/>
      <c r="C1157" s="27">
        <f>IF(B1157="","",IFERROR(INDEX(현장_고객,MATCH(B1157,현장번호,0))&amp;" · "&amp;INDEX(현장_주소,MATCH(B1157,현장번호,0)),"없는 번호"))</f>
        <v/>
      </c>
      <c r="D1157" s="22" t="n"/>
      <c r="E1157" s="21" t="n"/>
      <c r="F1157" s="21" t="n"/>
      <c r="G1157" s="21" t="n"/>
      <c r="H1157" s="25">
        <f>IF(COUNTA(A1157,B1157,D1157)=0,"",IF(NOT(ISNUMBER(A1157)),"날짜를 확인하세요",IF(A1157&gt;TODAY(),"오늘 이후 날짜예요",IF(ISNA(MATCH(B1157,현장번호,0)),"현장 번호를 확인하세요",IF(OR(NOT(ISNUMBER(D1157)),N(D1157)&lt;=0),"금액을 확인하세요","")))))</f>
        <v/>
      </c>
    </row>
    <row r="1158">
      <c r="A1158" s="20" t="n"/>
      <c r="B1158" s="26" t="n"/>
      <c r="C1158" s="27">
        <f>IF(B1158="","",IFERROR(INDEX(현장_고객,MATCH(B1158,현장번호,0))&amp;" · "&amp;INDEX(현장_주소,MATCH(B1158,현장번호,0)),"없는 번호"))</f>
        <v/>
      </c>
      <c r="D1158" s="22" t="n"/>
      <c r="E1158" s="21" t="n"/>
      <c r="F1158" s="21" t="n"/>
      <c r="G1158" s="21" t="n"/>
      <c r="H1158" s="25">
        <f>IF(COUNTA(A1158,B1158,D1158)=0,"",IF(NOT(ISNUMBER(A1158)),"날짜를 확인하세요",IF(A1158&gt;TODAY(),"오늘 이후 날짜예요",IF(ISNA(MATCH(B1158,현장번호,0)),"현장 번호를 확인하세요",IF(OR(NOT(ISNUMBER(D1158)),N(D1158)&lt;=0),"금액을 확인하세요","")))))</f>
        <v/>
      </c>
    </row>
    <row r="1159">
      <c r="A1159" s="20" t="n"/>
      <c r="B1159" s="26" t="n"/>
      <c r="C1159" s="27">
        <f>IF(B1159="","",IFERROR(INDEX(현장_고객,MATCH(B1159,현장번호,0))&amp;" · "&amp;INDEX(현장_주소,MATCH(B1159,현장번호,0)),"없는 번호"))</f>
        <v/>
      </c>
      <c r="D1159" s="22" t="n"/>
      <c r="E1159" s="21" t="n"/>
      <c r="F1159" s="21" t="n"/>
      <c r="G1159" s="21" t="n"/>
      <c r="H1159" s="25">
        <f>IF(COUNTA(A1159,B1159,D1159)=0,"",IF(NOT(ISNUMBER(A1159)),"날짜를 확인하세요",IF(A1159&gt;TODAY(),"오늘 이후 날짜예요",IF(ISNA(MATCH(B1159,현장번호,0)),"현장 번호를 확인하세요",IF(OR(NOT(ISNUMBER(D1159)),N(D1159)&lt;=0),"금액을 확인하세요","")))))</f>
        <v/>
      </c>
    </row>
    <row r="1160">
      <c r="A1160" s="20" t="n"/>
      <c r="B1160" s="26" t="n"/>
      <c r="C1160" s="27">
        <f>IF(B1160="","",IFERROR(INDEX(현장_고객,MATCH(B1160,현장번호,0))&amp;" · "&amp;INDEX(현장_주소,MATCH(B1160,현장번호,0)),"없는 번호"))</f>
        <v/>
      </c>
      <c r="D1160" s="22" t="n"/>
      <c r="E1160" s="21" t="n"/>
      <c r="F1160" s="21" t="n"/>
      <c r="G1160" s="21" t="n"/>
      <c r="H1160" s="25">
        <f>IF(COUNTA(A1160,B1160,D1160)=0,"",IF(NOT(ISNUMBER(A1160)),"날짜를 확인하세요",IF(A1160&gt;TODAY(),"오늘 이후 날짜예요",IF(ISNA(MATCH(B1160,현장번호,0)),"현장 번호를 확인하세요",IF(OR(NOT(ISNUMBER(D1160)),N(D1160)&lt;=0),"금액을 확인하세요","")))))</f>
        <v/>
      </c>
    </row>
    <row r="1161">
      <c r="A1161" s="20" t="n"/>
      <c r="B1161" s="26" t="n"/>
      <c r="C1161" s="27">
        <f>IF(B1161="","",IFERROR(INDEX(현장_고객,MATCH(B1161,현장번호,0))&amp;" · "&amp;INDEX(현장_주소,MATCH(B1161,현장번호,0)),"없는 번호"))</f>
        <v/>
      </c>
      <c r="D1161" s="22" t="n"/>
      <c r="E1161" s="21" t="n"/>
      <c r="F1161" s="21" t="n"/>
      <c r="G1161" s="21" t="n"/>
      <c r="H1161" s="25">
        <f>IF(COUNTA(A1161,B1161,D1161)=0,"",IF(NOT(ISNUMBER(A1161)),"날짜를 확인하세요",IF(A1161&gt;TODAY(),"오늘 이후 날짜예요",IF(ISNA(MATCH(B1161,현장번호,0)),"현장 번호를 확인하세요",IF(OR(NOT(ISNUMBER(D1161)),N(D1161)&lt;=0),"금액을 확인하세요","")))))</f>
        <v/>
      </c>
    </row>
    <row r="1162">
      <c r="A1162" s="20" t="n"/>
      <c r="B1162" s="26" t="n"/>
      <c r="C1162" s="27">
        <f>IF(B1162="","",IFERROR(INDEX(현장_고객,MATCH(B1162,현장번호,0))&amp;" · "&amp;INDEX(현장_주소,MATCH(B1162,현장번호,0)),"없는 번호"))</f>
        <v/>
      </c>
      <c r="D1162" s="22" t="n"/>
      <c r="E1162" s="21" t="n"/>
      <c r="F1162" s="21" t="n"/>
      <c r="G1162" s="21" t="n"/>
      <c r="H1162" s="25">
        <f>IF(COUNTA(A1162,B1162,D1162)=0,"",IF(NOT(ISNUMBER(A1162)),"날짜를 확인하세요",IF(A1162&gt;TODAY(),"오늘 이후 날짜예요",IF(ISNA(MATCH(B1162,현장번호,0)),"현장 번호를 확인하세요",IF(OR(NOT(ISNUMBER(D1162)),N(D1162)&lt;=0),"금액을 확인하세요","")))))</f>
        <v/>
      </c>
    </row>
    <row r="1163">
      <c r="A1163" s="20" t="n"/>
      <c r="B1163" s="26" t="n"/>
      <c r="C1163" s="27">
        <f>IF(B1163="","",IFERROR(INDEX(현장_고객,MATCH(B1163,현장번호,0))&amp;" · "&amp;INDEX(현장_주소,MATCH(B1163,현장번호,0)),"없는 번호"))</f>
        <v/>
      </c>
      <c r="D1163" s="22" t="n"/>
      <c r="E1163" s="21" t="n"/>
      <c r="F1163" s="21" t="n"/>
      <c r="G1163" s="21" t="n"/>
      <c r="H1163" s="25">
        <f>IF(COUNTA(A1163,B1163,D1163)=0,"",IF(NOT(ISNUMBER(A1163)),"날짜를 확인하세요",IF(A1163&gt;TODAY(),"오늘 이후 날짜예요",IF(ISNA(MATCH(B1163,현장번호,0)),"현장 번호를 확인하세요",IF(OR(NOT(ISNUMBER(D1163)),N(D1163)&lt;=0),"금액을 확인하세요","")))))</f>
        <v/>
      </c>
    </row>
    <row r="1164">
      <c r="A1164" s="20" t="n"/>
      <c r="B1164" s="26" t="n"/>
      <c r="C1164" s="27">
        <f>IF(B1164="","",IFERROR(INDEX(현장_고객,MATCH(B1164,현장번호,0))&amp;" · "&amp;INDEX(현장_주소,MATCH(B1164,현장번호,0)),"없는 번호"))</f>
        <v/>
      </c>
      <c r="D1164" s="22" t="n"/>
      <c r="E1164" s="21" t="n"/>
      <c r="F1164" s="21" t="n"/>
      <c r="G1164" s="21" t="n"/>
      <c r="H1164" s="25">
        <f>IF(COUNTA(A1164,B1164,D1164)=0,"",IF(NOT(ISNUMBER(A1164)),"날짜를 확인하세요",IF(A1164&gt;TODAY(),"오늘 이후 날짜예요",IF(ISNA(MATCH(B1164,현장번호,0)),"현장 번호를 확인하세요",IF(OR(NOT(ISNUMBER(D1164)),N(D1164)&lt;=0),"금액을 확인하세요","")))))</f>
        <v/>
      </c>
    </row>
    <row r="1165">
      <c r="A1165" s="20" t="n"/>
      <c r="B1165" s="26" t="n"/>
      <c r="C1165" s="27">
        <f>IF(B1165="","",IFERROR(INDEX(현장_고객,MATCH(B1165,현장번호,0))&amp;" · "&amp;INDEX(현장_주소,MATCH(B1165,현장번호,0)),"없는 번호"))</f>
        <v/>
      </c>
      <c r="D1165" s="22" t="n"/>
      <c r="E1165" s="21" t="n"/>
      <c r="F1165" s="21" t="n"/>
      <c r="G1165" s="21" t="n"/>
      <c r="H1165" s="25">
        <f>IF(COUNTA(A1165,B1165,D1165)=0,"",IF(NOT(ISNUMBER(A1165)),"날짜를 확인하세요",IF(A1165&gt;TODAY(),"오늘 이후 날짜예요",IF(ISNA(MATCH(B1165,현장번호,0)),"현장 번호를 확인하세요",IF(OR(NOT(ISNUMBER(D1165)),N(D1165)&lt;=0),"금액을 확인하세요","")))))</f>
        <v/>
      </c>
    </row>
    <row r="1166">
      <c r="A1166" s="20" t="n"/>
      <c r="B1166" s="26" t="n"/>
      <c r="C1166" s="27">
        <f>IF(B1166="","",IFERROR(INDEX(현장_고객,MATCH(B1166,현장번호,0))&amp;" · "&amp;INDEX(현장_주소,MATCH(B1166,현장번호,0)),"없는 번호"))</f>
        <v/>
      </c>
      <c r="D1166" s="22" t="n"/>
      <c r="E1166" s="21" t="n"/>
      <c r="F1166" s="21" t="n"/>
      <c r="G1166" s="21" t="n"/>
      <c r="H1166" s="25">
        <f>IF(COUNTA(A1166,B1166,D1166)=0,"",IF(NOT(ISNUMBER(A1166)),"날짜를 확인하세요",IF(A1166&gt;TODAY(),"오늘 이후 날짜예요",IF(ISNA(MATCH(B1166,현장번호,0)),"현장 번호를 확인하세요",IF(OR(NOT(ISNUMBER(D1166)),N(D1166)&lt;=0),"금액을 확인하세요","")))))</f>
        <v/>
      </c>
    </row>
    <row r="1167">
      <c r="A1167" s="20" t="n"/>
      <c r="B1167" s="26" t="n"/>
      <c r="C1167" s="27">
        <f>IF(B1167="","",IFERROR(INDEX(현장_고객,MATCH(B1167,현장번호,0))&amp;" · "&amp;INDEX(현장_주소,MATCH(B1167,현장번호,0)),"없는 번호"))</f>
        <v/>
      </c>
      <c r="D1167" s="22" t="n"/>
      <c r="E1167" s="21" t="n"/>
      <c r="F1167" s="21" t="n"/>
      <c r="G1167" s="21" t="n"/>
      <c r="H1167" s="25">
        <f>IF(COUNTA(A1167,B1167,D1167)=0,"",IF(NOT(ISNUMBER(A1167)),"날짜를 확인하세요",IF(A1167&gt;TODAY(),"오늘 이후 날짜예요",IF(ISNA(MATCH(B1167,현장번호,0)),"현장 번호를 확인하세요",IF(OR(NOT(ISNUMBER(D1167)),N(D1167)&lt;=0),"금액을 확인하세요","")))))</f>
        <v/>
      </c>
    </row>
    <row r="1168">
      <c r="A1168" s="20" t="n"/>
      <c r="B1168" s="26" t="n"/>
      <c r="C1168" s="27">
        <f>IF(B1168="","",IFERROR(INDEX(현장_고객,MATCH(B1168,현장번호,0))&amp;" · "&amp;INDEX(현장_주소,MATCH(B1168,현장번호,0)),"없는 번호"))</f>
        <v/>
      </c>
      <c r="D1168" s="22" t="n"/>
      <c r="E1168" s="21" t="n"/>
      <c r="F1168" s="21" t="n"/>
      <c r="G1168" s="21" t="n"/>
      <c r="H1168" s="25">
        <f>IF(COUNTA(A1168,B1168,D1168)=0,"",IF(NOT(ISNUMBER(A1168)),"날짜를 확인하세요",IF(A1168&gt;TODAY(),"오늘 이후 날짜예요",IF(ISNA(MATCH(B1168,현장번호,0)),"현장 번호를 확인하세요",IF(OR(NOT(ISNUMBER(D1168)),N(D1168)&lt;=0),"금액을 확인하세요","")))))</f>
        <v/>
      </c>
    </row>
    <row r="1169">
      <c r="A1169" s="20" t="n"/>
      <c r="B1169" s="26" t="n"/>
      <c r="C1169" s="27">
        <f>IF(B1169="","",IFERROR(INDEX(현장_고객,MATCH(B1169,현장번호,0))&amp;" · "&amp;INDEX(현장_주소,MATCH(B1169,현장번호,0)),"없는 번호"))</f>
        <v/>
      </c>
      <c r="D1169" s="22" t="n"/>
      <c r="E1169" s="21" t="n"/>
      <c r="F1169" s="21" t="n"/>
      <c r="G1169" s="21" t="n"/>
      <c r="H1169" s="25">
        <f>IF(COUNTA(A1169,B1169,D1169)=0,"",IF(NOT(ISNUMBER(A1169)),"날짜를 확인하세요",IF(A1169&gt;TODAY(),"오늘 이후 날짜예요",IF(ISNA(MATCH(B1169,현장번호,0)),"현장 번호를 확인하세요",IF(OR(NOT(ISNUMBER(D1169)),N(D1169)&lt;=0),"금액을 확인하세요","")))))</f>
        <v/>
      </c>
    </row>
    <row r="1170">
      <c r="A1170" s="20" t="n"/>
      <c r="B1170" s="26" t="n"/>
      <c r="C1170" s="27">
        <f>IF(B1170="","",IFERROR(INDEX(현장_고객,MATCH(B1170,현장번호,0))&amp;" · "&amp;INDEX(현장_주소,MATCH(B1170,현장번호,0)),"없는 번호"))</f>
        <v/>
      </c>
      <c r="D1170" s="22" t="n"/>
      <c r="E1170" s="21" t="n"/>
      <c r="F1170" s="21" t="n"/>
      <c r="G1170" s="21" t="n"/>
      <c r="H1170" s="25">
        <f>IF(COUNTA(A1170,B1170,D1170)=0,"",IF(NOT(ISNUMBER(A1170)),"날짜를 확인하세요",IF(A1170&gt;TODAY(),"오늘 이후 날짜예요",IF(ISNA(MATCH(B1170,현장번호,0)),"현장 번호를 확인하세요",IF(OR(NOT(ISNUMBER(D1170)),N(D1170)&lt;=0),"금액을 확인하세요","")))))</f>
        <v/>
      </c>
    </row>
    <row r="1171">
      <c r="A1171" s="20" t="n"/>
      <c r="B1171" s="26" t="n"/>
      <c r="C1171" s="27">
        <f>IF(B1171="","",IFERROR(INDEX(현장_고객,MATCH(B1171,현장번호,0))&amp;" · "&amp;INDEX(현장_주소,MATCH(B1171,현장번호,0)),"없는 번호"))</f>
        <v/>
      </c>
      <c r="D1171" s="22" t="n"/>
      <c r="E1171" s="21" t="n"/>
      <c r="F1171" s="21" t="n"/>
      <c r="G1171" s="21" t="n"/>
      <c r="H1171" s="25">
        <f>IF(COUNTA(A1171,B1171,D1171)=0,"",IF(NOT(ISNUMBER(A1171)),"날짜를 확인하세요",IF(A1171&gt;TODAY(),"오늘 이후 날짜예요",IF(ISNA(MATCH(B1171,현장번호,0)),"현장 번호를 확인하세요",IF(OR(NOT(ISNUMBER(D1171)),N(D1171)&lt;=0),"금액을 확인하세요","")))))</f>
        <v/>
      </c>
    </row>
    <row r="1172">
      <c r="A1172" s="20" t="n"/>
      <c r="B1172" s="26" t="n"/>
      <c r="C1172" s="27">
        <f>IF(B1172="","",IFERROR(INDEX(현장_고객,MATCH(B1172,현장번호,0))&amp;" · "&amp;INDEX(현장_주소,MATCH(B1172,현장번호,0)),"없는 번호"))</f>
        <v/>
      </c>
      <c r="D1172" s="22" t="n"/>
      <c r="E1172" s="21" t="n"/>
      <c r="F1172" s="21" t="n"/>
      <c r="G1172" s="21" t="n"/>
      <c r="H1172" s="25">
        <f>IF(COUNTA(A1172,B1172,D1172)=0,"",IF(NOT(ISNUMBER(A1172)),"날짜를 확인하세요",IF(A1172&gt;TODAY(),"오늘 이후 날짜예요",IF(ISNA(MATCH(B1172,현장번호,0)),"현장 번호를 확인하세요",IF(OR(NOT(ISNUMBER(D1172)),N(D1172)&lt;=0),"금액을 확인하세요","")))))</f>
        <v/>
      </c>
    </row>
    <row r="1173">
      <c r="A1173" s="20" t="n"/>
      <c r="B1173" s="26" t="n"/>
      <c r="C1173" s="27">
        <f>IF(B1173="","",IFERROR(INDEX(현장_고객,MATCH(B1173,현장번호,0))&amp;" · "&amp;INDEX(현장_주소,MATCH(B1173,현장번호,0)),"없는 번호"))</f>
        <v/>
      </c>
      <c r="D1173" s="22" t="n"/>
      <c r="E1173" s="21" t="n"/>
      <c r="F1173" s="21" t="n"/>
      <c r="G1173" s="21" t="n"/>
      <c r="H1173" s="25">
        <f>IF(COUNTA(A1173,B1173,D1173)=0,"",IF(NOT(ISNUMBER(A1173)),"날짜를 확인하세요",IF(A1173&gt;TODAY(),"오늘 이후 날짜예요",IF(ISNA(MATCH(B1173,현장번호,0)),"현장 번호를 확인하세요",IF(OR(NOT(ISNUMBER(D1173)),N(D1173)&lt;=0),"금액을 확인하세요","")))))</f>
        <v/>
      </c>
    </row>
    <row r="1174">
      <c r="A1174" s="20" t="n"/>
      <c r="B1174" s="26" t="n"/>
      <c r="C1174" s="27">
        <f>IF(B1174="","",IFERROR(INDEX(현장_고객,MATCH(B1174,현장번호,0))&amp;" · "&amp;INDEX(현장_주소,MATCH(B1174,현장번호,0)),"없는 번호"))</f>
        <v/>
      </c>
      <c r="D1174" s="22" t="n"/>
      <c r="E1174" s="21" t="n"/>
      <c r="F1174" s="21" t="n"/>
      <c r="G1174" s="21" t="n"/>
      <c r="H1174" s="25">
        <f>IF(COUNTA(A1174,B1174,D1174)=0,"",IF(NOT(ISNUMBER(A1174)),"날짜를 확인하세요",IF(A1174&gt;TODAY(),"오늘 이후 날짜예요",IF(ISNA(MATCH(B1174,현장번호,0)),"현장 번호를 확인하세요",IF(OR(NOT(ISNUMBER(D1174)),N(D1174)&lt;=0),"금액을 확인하세요","")))))</f>
        <v/>
      </c>
    </row>
    <row r="1175">
      <c r="A1175" s="20" t="n"/>
      <c r="B1175" s="26" t="n"/>
      <c r="C1175" s="27">
        <f>IF(B1175="","",IFERROR(INDEX(현장_고객,MATCH(B1175,현장번호,0))&amp;" · "&amp;INDEX(현장_주소,MATCH(B1175,현장번호,0)),"없는 번호"))</f>
        <v/>
      </c>
      <c r="D1175" s="22" t="n"/>
      <c r="E1175" s="21" t="n"/>
      <c r="F1175" s="21" t="n"/>
      <c r="G1175" s="21" t="n"/>
      <c r="H1175" s="25">
        <f>IF(COUNTA(A1175,B1175,D1175)=0,"",IF(NOT(ISNUMBER(A1175)),"날짜를 확인하세요",IF(A1175&gt;TODAY(),"오늘 이후 날짜예요",IF(ISNA(MATCH(B1175,현장번호,0)),"현장 번호를 확인하세요",IF(OR(NOT(ISNUMBER(D1175)),N(D1175)&lt;=0),"금액을 확인하세요","")))))</f>
        <v/>
      </c>
    </row>
    <row r="1176">
      <c r="A1176" s="20" t="n"/>
      <c r="B1176" s="26" t="n"/>
      <c r="C1176" s="27">
        <f>IF(B1176="","",IFERROR(INDEX(현장_고객,MATCH(B1176,현장번호,0))&amp;" · "&amp;INDEX(현장_주소,MATCH(B1176,현장번호,0)),"없는 번호"))</f>
        <v/>
      </c>
      <c r="D1176" s="22" t="n"/>
      <c r="E1176" s="21" t="n"/>
      <c r="F1176" s="21" t="n"/>
      <c r="G1176" s="21" t="n"/>
      <c r="H1176" s="25">
        <f>IF(COUNTA(A1176,B1176,D1176)=0,"",IF(NOT(ISNUMBER(A1176)),"날짜를 확인하세요",IF(A1176&gt;TODAY(),"오늘 이후 날짜예요",IF(ISNA(MATCH(B1176,현장번호,0)),"현장 번호를 확인하세요",IF(OR(NOT(ISNUMBER(D1176)),N(D1176)&lt;=0),"금액을 확인하세요","")))))</f>
        <v/>
      </c>
    </row>
    <row r="1177">
      <c r="A1177" s="20" t="n"/>
      <c r="B1177" s="26" t="n"/>
      <c r="C1177" s="27">
        <f>IF(B1177="","",IFERROR(INDEX(현장_고객,MATCH(B1177,현장번호,0))&amp;" · "&amp;INDEX(현장_주소,MATCH(B1177,현장번호,0)),"없는 번호"))</f>
        <v/>
      </c>
      <c r="D1177" s="22" t="n"/>
      <c r="E1177" s="21" t="n"/>
      <c r="F1177" s="21" t="n"/>
      <c r="G1177" s="21" t="n"/>
      <c r="H1177" s="25">
        <f>IF(COUNTA(A1177,B1177,D1177)=0,"",IF(NOT(ISNUMBER(A1177)),"날짜를 확인하세요",IF(A1177&gt;TODAY(),"오늘 이후 날짜예요",IF(ISNA(MATCH(B1177,현장번호,0)),"현장 번호를 확인하세요",IF(OR(NOT(ISNUMBER(D1177)),N(D1177)&lt;=0),"금액을 확인하세요","")))))</f>
        <v/>
      </c>
    </row>
    <row r="1178">
      <c r="A1178" s="20" t="n"/>
      <c r="B1178" s="26" t="n"/>
      <c r="C1178" s="27">
        <f>IF(B1178="","",IFERROR(INDEX(현장_고객,MATCH(B1178,현장번호,0))&amp;" · "&amp;INDEX(현장_주소,MATCH(B1178,현장번호,0)),"없는 번호"))</f>
        <v/>
      </c>
      <c r="D1178" s="22" t="n"/>
      <c r="E1178" s="21" t="n"/>
      <c r="F1178" s="21" t="n"/>
      <c r="G1178" s="21" t="n"/>
      <c r="H1178" s="25">
        <f>IF(COUNTA(A1178,B1178,D1178)=0,"",IF(NOT(ISNUMBER(A1178)),"날짜를 확인하세요",IF(A1178&gt;TODAY(),"오늘 이후 날짜예요",IF(ISNA(MATCH(B1178,현장번호,0)),"현장 번호를 확인하세요",IF(OR(NOT(ISNUMBER(D1178)),N(D1178)&lt;=0),"금액을 확인하세요","")))))</f>
        <v/>
      </c>
    </row>
    <row r="1179">
      <c r="A1179" s="20" t="n"/>
      <c r="B1179" s="26" t="n"/>
      <c r="C1179" s="27">
        <f>IF(B1179="","",IFERROR(INDEX(현장_고객,MATCH(B1179,현장번호,0))&amp;" · "&amp;INDEX(현장_주소,MATCH(B1179,현장번호,0)),"없는 번호"))</f>
        <v/>
      </c>
      <c r="D1179" s="22" t="n"/>
      <c r="E1179" s="21" t="n"/>
      <c r="F1179" s="21" t="n"/>
      <c r="G1179" s="21" t="n"/>
      <c r="H1179" s="25">
        <f>IF(COUNTA(A1179,B1179,D1179)=0,"",IF(NOT(ISNUMBER(A1179)),"날짜를 확인하세요",IF(A1179&gt;TODAY(),"오늘 이후 날짜예요",IF(ISNA(MATCH(B1179,현장번호,0)),"현장 번호를 확인하세요",IF(OR(NOT(ISNUMBER(D1179)),N(D1179)&lt;=0),"금액을 확인하세요","")))))</f>
        <v/>
      </c>
    </row>
    <row r="1180">
      <c r="A1180" s="20" t="n"/>
      <c r="B1180" s="26" t="n"/>
      <c r="C1180" s="27">
        <f>IF(B1180="","",IFERROR(INDEX(현장_고객,MATCH(B1180,현장번호,0))&amp;" · "&amp;INDEX(현장_주소,MATCH(B1180,현장번호,0)),"없는 번호"))</f>
        <v/>
      </c>
      <c r="D1180" s="22" t="n"/>
      <c r="E1180" s="21" t="n"/>
      <c r="F1180" s="21" t="n"/>
      <c r="G1180" s="21" t="n"/>
      <c r="H1180" s="25">
        <f>IF(COUNTA(A1180,B1180,D1180)=0,"",IF(NOT(ISNUMBER(A1180)),"날짜를 확인하세요",IF(A1180&gt;TODAY(),"오늘 이후 날짜예요",IF(ISNA(MATCH(B1180,현장번호,0)),"현장 번호를 확인하세요",IF(OR(NOT(ISNUMBER(D1180)),N(D1180)&lt;=0),"금액을 확인하세요","")))))</f>
        <v/>
      </c>
    </row>
    <row r="1181">
      <c r="A1181" s="20" t="n"/>
      <c r="B1181" s="26" t="n"/>
      <c r="C1181" s="27">
        <f>IF(B1181="","",IFERROR(INDEX(현장_고객,MATCH(B1181,현장번호,0))&amp;" · "&amp;INDEX(현장_주소,MATCH(B1181,현장번호,0)),"없는 번호"))</f>
        <v/>
      </c>
      <c r="D1181" s="22" t="n"/>
      <c r="E1181" s="21" t="n"/>
      <c r="F1181" s="21" t="n"/>
      <c r="G1181" s="21" t="n"/>
      <c r="H1181" s="25">
        <f>IF(COUNTA(A1181,B1181,D1181)=0,"",IF(NOT(ISNUMBER(A1181)),"날짜를 확인하세요",IF(A1181&gt;TODAY(),"오늘 이후 날짜예요",IF(ISNA(MATCH(B1181,현장번호,0)),"현장 번호를 확인하세요",IF(OR(NOT(ISNUMBER(D1181)),N(D1181)&lt;=0),"금액을 확인하세요","")))))</f>
        <v/>
      </c>
    </row>
    <row r="1182">
      <c r="A1182" s="20" t="n"/>
      <c r="B1182" s="26" t="n"/>
      <c r="C1182" s="27">
        <f>IF(B1182="","",IFERROR(INDEX(현장_고객,MATCH(B1182,현장번호,0))&amp;" · "&amp;INDEX(현장_주소,MATCH(B1182,현장번호,0)),"없는 번호"))</f>
        <v/>
      </c>
      <c r="D1182" s="22" t="n"/>
      <c r="E1182" s="21" t="n"/>
      <c r="F1182" s="21" t="n"/>
      <c r="G1182" s="21" t="n"/>
      <c r="H1182" s="25">
        <f>IF(COUNTA(A1182,B1182,D1182)=0,"",IF(NOT(ISNUMBER(A1182)),"날짜를 확인하세요",IF(A1182&gt;TODAY(),"오늘 이후 날짜예요",IF(ISNA(MATCH(B1182,현장번호,0)),"현장 번호를 확인하세요",IF(OR(NOT(ISNUMBER(D1182)),N(D1182)&lt;=0),"금액을 확인하세요","")))))</f>
        <v/>
      </c>
    </row>
    <row r="1183">
      <c r="A1183" s="20" t="n"/>
      <c r="B1183" s="26" t="n"/>
      <c r="C1183" s="27">
        <f>IF(B1183="","",IFERROR(INDEX(현장_고객,MATCH(B1183,현장번호,0))&amp;" · "&amp;INDEX(현장_주소,MATCH(B1183,현장번호,0)),"없는 번호"))</f>
        <v/>
      </c>
      <c r="D1183" s="22" t="n"/>
      <c r="E1183" s="21" t="n"/>
      <c r="F1183" s="21" t="n"/>
      <c r="G1183" s="21" t="n"/>
      <c r="H1183" s="25">
        <f>IF(COUNTA(A1183,B1183,D1183)=0,"",IF(NOT(ISNUMBER(A1183)),"날짜를 확인하세요",IF(A1183&gt;TODAY(),"오늘 이후 날짜예요",IF(ISNA(MATCH(B1183,현장번호,0)),"현장 번호를 확인하세요",IF(OR(NOT(ISNUMBER(D1183)),N(D1183)&lt;=0),"금액을 확인하세요","")))))</f>
        <v/>
      </c>
    </row>
    <row r="1184">
      <c r="A1184" s="20" t="n"/>
      <c r="B1184" s="26" t="n"/>
      <c r="C1184" s="27">
        <f>IF(B1184="","",IFERROR(INDEX(현장_고객,MATCH(B1184,현장번호,0))&amp;" · "&amp;INDEX(현장_주소,MATCH(B1184,현장번호,0)),"없는 번호"))</f>
        <v/>
      </c>
      <c r="D1184" s="22" t="n"/>
      <c r="E1184" s="21" t="n"/>
      <c r="F1184" s="21" t="n"/>
      <c r="G1184" s="21" t="n"/>
      <c r="H1184" s="25">
        <f>IF(COUNTA(A1184,B1184,D1184)=0,"",IF(NOT(ISNUMBER(A1184)),"날짜를 확인하세요",IF(A1184&gt;TODAY(),"오늘 이후 날짜예요",IF(ISNA(MATCH(B1184,현장번호,0)),"현장 번호를 확인하세요",IF(OR(NOT(ISNUMBER(D1184)),N(D1184)&lt;=0),"금액을 확인하세요","")))))</f>
        <v/>
      </c>
    </row>
    <row r="1185">
      <c r="A1185" s="20" t="n"/>
      <c r="B1185" s="26" t="n"/>
      <c r="C1185" s="27">
        <f>IF(B1185="","",IFERROR(INDEX(현장_고객,MATCH(B1185,현장번호,0))&amp;" · "&amp;INDEX(현장_주소,MATCH(B1185,현장번호,0)),"없는 번호"))</f>
        <v/>
      </c>
      <c r="D1185" s="22" t="n"/>
      <c r="E1185" s="21" t="n"/>
      <c r="F1185" s="21" t="n"/>
      <c r="G1185" s="21" t="n"/>
      <c r="H1185" s="25">
        <f>IF(COUNTA(A1185,B1185,D1185)=0,"",IF(NOT(ISNUMBER(A1185)),"날짜를 확인하세요",IF(A1185&gt;TODAY(),"오늘 이후 날짜예요",IF(ISNA(MATCH(B1185,현장번호,0)),"현장 번호를 확인하세요",IF(OR(NOT(ISNUMBER(D1185)),N(D1185)&lt;=0),"금액을 확인하세요","")))))</f>
        <v/>
      </c>
    </row>
    <row r="1186">
      <c r="A1186" s="20" t="n"/>
      <c r="B1186" s="26" t="n"/>
      <c r="C1186" s="27">
        <f>IF(B1186="","",IFERROR(INDEX(현장_고객,MATCH(B1186,현장번호,0))&amp;" · "&amp;INDEX(현장_주소,MATCH(B1186,현장번호,0)),"없는 번호"))</f>
        <v/>
      </c>
      <c r="D1186" s="22" t="n"/>
      <c r="E1186" s="21" t="n"/>
      <c r="F1186" s="21" t="n"/>
      <c r="G1186" s="21" t="n"/>
      <c r="H1186" s="25">
        <f>IF(COUNTA(A1186,B1186,D1186)=0,"",IF(NOT(ISNUMBER(A1186)),"날짜를 확인하세요",IF(A1186&gt;TODAY(),"오늘 이후 날짜예요",IF(ISNA(MATCH(B1186,현장번호,0)),"현장 번호를 확인하세요",IF(OR(NOT(ISNUMBER(D1186)),N(D1186)&lt;=0),"금액을 확인하세요","")))))</f>
        <v/>
      </c>
    </row>
    <row r="1187">
      <c r="A1187" s="20" t="n"/>
      <c r="B1187" s="26" t="n"/>
      <c r="C1187" s="27">
        <f>IF(B1187="","",IFERROR(INDEX(현장_고객,MATCH(B1187,현장번호,0))&amp;" · "&amp;INDEX(현장_주소,MATCH(B1187,현장번호,0)),"없는 번호"))</f>
        <v/>
      </c>
      <c r="D1187" s="22" t="n"/>
      <c r="E1187" s="21" t="n"/>
      <c r="F1187" s="21" t="n"/>
      <c r="G1187" s="21" t="n"/>
      <c r="H1187" s="25">
        <f>IF(COUNTA(A1187,B1187,D1187)=0,"",IF(NOT(ISNUMBER(A1187)),"날짜를 확인하세요",IF(A1187&gt;TODAY(),"오늘 이후 날짜예요",IF(ISNA(MATCH(B1187,현장번호,0)),"현장 번호를 확인하세요",IF(OR(NOT(ISNUMBER(D1187)),N(D1187)&lt;=0),"금액을 확인하세요","")))))</f>
        <v/>
      </c>
    </row>
    <row r="1188">
      <c r="A1188" s="20" t="n"/>
      <c r="B1188" s="26" t="n"/>
      <c r="C1188" s="27">
        <f>IF(B1188="","",IFERROR(INDEX(현장_고객,MATCH(B1188,현장번호,0))&amp;" · "&amp;INDEX(현장_주소,MATCH(B1188,현장번호,0)),"없는 번호"))</f>
        <v/>
      </c>
      <c r="D1188" s="22" t="n"/>
      <c r="E1188" s="21" t="n"/>
      <c r="F1188" s="21" t="n"/>
      <c r="G1188" s="21" t="n"/>
      <c r="H1188" s="25">
        <f>IF(COUNTA(A1188,B1188,D1188)=0,"",IF(NOT(ISNUMBER(A1188)),"날짜를 확인하세요",IF(A1188&gt;TODAY(),"오늘 이후 날짜예요",IF(ISNA(MATCH(B1188,현장번호,0)),"현장 번호를 확인하세요",IF(OR(NOT(ISNUMBER(D1188)),N(D1188)&lt;=0),"금액을 확인하세요","")))))</f>
        <v/>
      </c>
    </row>
    <row r="1189">
      <c r="A1189" s="20" t="n"/>
      <c r="B1189" s="26" t="n"/>
      <c r="C1189" s="27">
        <f>IF(B1189="","",IFERROR(INDEX(현장_고객,MATCH(B1189,현장번호,0))&amp;" · "&amp;INDEX(현장_주소,MATCH(B1189,현장번호,0)),"없는 번호"))</f>
        <v/>
      </c>
      <c r="D1189" s="22" t="n"/>
      <c r="E1189" s="21" t="n"/>
      <c r="F1189" s="21" t="n"/>
      <c r="G1189" s="21" t="n"/>
      <c r="H1189" s="25">
        <f>IF(COUNTA(A1189,B1189,D1189)=0,"",IF(NOT(ISNUMBER(A1189)),"날짜를 확인하세요",IF(A1189&gt;TODAY(),"오늘 이후 날짜예요",IF(ISNA(MATCH(B1189,현장번호,0)),"현장 번호를 확인하세요",IF(OR(NOT(ISNUMBER(D1189)),N(D1189)&lt;=0),"금액을 확인하세요","")))))</f>
        <v/>
      </c>
    </row>
    <row r="1190">
      <c r="A1190" s="20" t="n"/>
      <c r="B1190" s="26" t="n"/>
      <c r="C1190" s="27">
        <f>IF(B1190="","",IFERROR(INDEX(현장_고객,MATCH(B1190,현장번호,0))&amp;" · "&amp;INDEX(현장_주소,MATCH(B1190,현장번호,0)),"없는 번호"))</f>
        <v/>
      </c>
      <c r="D1190" s="22" t="n"/>
      <c r="E1190" s="21" t="n"/>
      <c r="F1190" s="21" t="n"/>
      <c r="G1190" s="21" t="n"/>
      <c r="H1190" s="25">
        <f>IF(COUNTA(A1190,B1190,D1190)=0,"",IF(NOT(ISNUMBER(A1190)),"날짜를 확인하세요",IF(A1190&gt;TODAY(),"오늘 이후 날짜예요",IF(ISNA(MATCH(B1190,현장번호,0)),"현장 번호를 확인하세요",IF(OR(NOT(ISNUMBER(D1190)),N(D1190)&lt;=0),"금액을 확인하세요","")))))</f>
        <v/>
      </c>
    </row>
    <row r="1191">
      <c r="A1191" s="20" t="n"/>
      <c r="B1191" s="26" t="n"/>
      <c r="C1191" s="27">
        <f>IF(B1191="","",IFERROR(INDEX(현장_고객,MATCH(B1191,현장번호,0))&amp;" · "&amp;INDEX(현장_주소,MATCH(B1191,현장번호,0)),"없는 번호"))</f>
        <v/>
      </c>
      <c r="D1191" s="22" t="n"/>
      <c r="E1191" s="21" t="n"/>
      <c r="F1191" s="21" t="n"/>
      <c r="G1191" s="21" t="n"/>
      <c r="H1191" s="25">
        <f>IF(COUNTA(A1191,B1191,D1191)=0,"",IF(NOT(ISNUMBER(A1191)),"날짜를 확인하세요",IF(A1191&gt;TODAY(),"오늘 이후 날짜예요",IF(ISNA(MATCH(B1191,현장번호,0)),"현장 번호를 확인하세요",IF(OR(NOT(ISNUMBER(D1191)),N(D1191)&lt;=0),"금액을 확인하세요","")))))</f>
        <v/>
      </c>
    </row>
    <row r="1192">
      <c r="A1192" s="20" t="n"/>
      <c r="B1192" s="26" t="n"/>
      <c r="C1192" s="27">
        <f>IF(B1192="","",IFERROR(INDEX(현장_고객,MATCH(B1192,현장번호,0))&amp;" · "&amp;INDEX(현장_주소,MATCH(B1192,현장번호,0)),"없는 번호"))</f>
        <v/>
      </c>
      <c r="D1192" s="22" t="n"/>
      <c r="E1192" s="21" t="n"/>
      <c r="F1192" s="21" t="n"/>
      <c r="G1192" s="21" t="n"/>
      <c r="H1192" s="25">
        <f>IF(COUNTA(A1192,B1192,D1192)=0,"",IF(NOT(ISNUMBER(A1192)),"날짜를 확인하세요",IF(A1192&gt;TODAY(),"오늘 이후 날짜예요",IF(ISNA(MATCH(B1192,현장번호,0)),"현장 번호를 확인하세요",IF(OR(NOT(ISNUMBER(D1192)),N(D1192)&lt;=0),"금액을 확인하세요","")))))</f>
        <v/>
      </c>
    </row>
    <row r="1193">
      <c r="A1193" s="20" t="n"/>
      <c r="B1193" s="26" t="n"/>
      <c r="C1193" s="27">
        <f>IF(B1193="","",IFERROR(INDEX(현장_고객,MATCH(B1193,현장번호,0))&amp;" · "&amp;INDEX(현장_주소,MATCH(B1193,현장번호,0)),"없는 번호"))</f>
        <v/>
      </c>
      <c r="D1193" s="22" t="n"/>
      <c r="E1193" s="21" t="n"/>
      <c r="F1193" s="21" t="n"/>
      <c r="G1193" s="21" t="n"/>
      <c r="H1193" s="25">
        <f>IF(COUNTA(A1193,B1193,D1193)=0,"",IF(NOT(ISNUMBER(A1193)),"날짜를 확인하세요",IF(A1193&gt;TODAY(),"오늘 이후 날짜예요",IF(ISNA(MATCH(B1193,현장번호,0)),"현장 번호를 확인하세요",IF(OR(NOT(ISNUMBER(D1193)),N(D1193)&lt;=0),"금액을 확인하세요","")))))</f>
        <v/>
      </c>
    </row>
    <row r="1194">
      <c r="A1194" s="20" t="n"/>
      <c r="B1194" s="26" t="n"/>
      <c r="C1194" s="27">
        <f>IF(B1194="","",IFERROR(INDEX(현장_고객,MATCH(B1194,현장번호,0))&amp;" · "&amp;INDEX(현장_주소,MATCH(B1194,현장번호,0)),"없는 번호"))</f>
        <v/>
      </c>
      <c r="D1194" s="22" t="n"/>
      <c r="E1194" s="21" t="n"/>
      <c r="F1194" s="21" t="n"/>
      <c r="G1194" s="21" t="n"/>
      <c r="H1194" s="25">
        <f>IF(COUNTA(A1194,B1194,D1194)=0,"",IF(NOT(ISNUMBER(A1194)),"날짜를 확인하세요",IF(A1194&gt;TODAY(),"오늘 이후 날짜예요",IF(ISNA(MATCH(B1194,현장번호,0)),"현장 번호를 확인하세요",IF(OR(NOT(ISNUMBER(D1194)),N(D1194)&lt;=0),"금액을 확인하세요","")))))</f>
        <v/>
      </c>
    </row>
    <row r="1195">
      <c r="A1195" s="20" t="n"/>
      <c r="B1195" s="26" t="n"/>
      <c r="C1195" s="27">
        <f>IF(B1195="","",IFERROR(INDEX(현장_고객,MATCH(B1195,현장번호,0))&amp;" · "&amp;INDEX(현장_주소,MATCH(B1195,현장번호,0)),"없는 번호"))</f>
        <v/>
      </c>
      <c r="D1195" s="22" t="n"/>
      <c r="E1195" s="21" t="n"/>
      <c r="F1195" s="21" t="n"/>
      <c r="G1195" s="21" t="n"/>
      <c r="H1195" s="25">
        <f>IF(COUNTA(A1195,B1195,D1195)=0,"",IF(NOT(ISNUMBER(A1195)),"날짜를 확인하세요",IF(A1195&gt;TODAY(),"오늘 이후 날짜예요",IF(ISNA(MATCH(B1195,현장번호,0)),"현장 번호를 확인하세요",IF(OR(NOT(ISNUMBER(D1195)),N(D1195)&lt;=0),"금액을 확인하세요","")))))</f>
        <v/>
      </c>
    </row>
    <row r="1196">
      <c r="A1196" s="20" t="n"/>
      <c r="B1196" s="26" t="n"/>
      <c r="C1196" s="27">
        <f>IF(B1196="","",IFERROR(INDEX(현장_고객,MATCH(B1196,현장번호,0))&amp;" · "&amp;INDEX(현장_주소,MATCH(B1196,현장번호,0)),"없는 번호"))</f>
        <v/>
      </c>
      <c r="D1196" s="22" t="n"/>
      <c r="E1196" s="21" t="n"/>
      <c r="F1196" s="21" t="n"/>
      <c r="G1196" s="21" t="n"/>
      <c r="H1196" s="25">
        <f>IF(COUNTA(A1196,B1196,D1196)=0,"",IF(NOT(ISNUMBER(A1196)),"날짜를 확인하세요",IF(A1196&gt;TODAY(),"오늘 이후 날짜예요",IF(ISNA(MATCH(B1196,현장번호,0)),"현장 번호를 확인하세요",IF(OR(NOT(ISNUMBER(D1196)),N(D1196)&lt;=0),"금액을 확인하세요","")))))</f>
        <v/>
      </c>
    </row>
    <row r="1197">
      <c r="A1197" s="20" t="n"/>
      <c r="B1197" s="26" t="n"/>
      <c r="C1197" s="27">
        <f>IF(B1197="","",IFERROR(INDEX(현장_고객,MATCH(B1197,현장번호,0))&amp;" · "&amp;INDEX(현장_주소,MATCH(B1197,현장번호,0)),"없는 번호"))</f>
        <v/>
      </c>
      <c r="D1197" s="22" t="n"/>
      <c r="E1197" s="21" t="n"/>
      <c r="F1197" s="21" t="n"/>
      <c r="G1197" s="21" t="n"/>
      <c r="H1197" s="25">
        <f>IF(COUNTA(A1197,B1197,D1197)=0,"",IF(NOT(ISNUMBER(A1197)),"날짜를 확인하세요",IF(A1197&gt;TODAY(),"오늘 이후 날짜예요",IF(ISNA(MATCH(B1197,현장번호,0)),"현장 번호를 확인하세요",IF(OR(NOT(ISNUMBER(D1197)),N(D1197)&lt;=0),"금액을 확인하세요","")))))</f>
        <v/>
      </c>
    </row>
    <row r="1198">
      <c r="A1198" s="20" t="n"/>
      <c r="B1198" s="26" t="n"/>
      <c r="C1198" s="27">
        <f>IF(B1198="","",IFERROR(INDEX(현장_고객,MATCH(B1198,현장번호,0))&amp;" · "&amp;INDEX(현장_주소,MATCH(B1198,현장번호,0)),"없는 번호"))</f>
        <v/>
      </c>
      <c r="D1198" s="22" t="n"/>
      <c r="E1198" s="21" t="n"/>
      <c r="F1198" s="21" t="n"/>
      <c r="G1198" s="21" t="n"/>
      <c r="H1198" s="25">
        <f>IF(COUNTA(A1198,B1198,D1198)=0,"",IF(NOT(ISNUMBER(A1198)),"날짜를 확인하세요",IF(A1198&gt;TODAY(),"오늘 이후 날짜예요",IF(ISNA(MATCH(B1198,현장번호,0)),"현장 번호를 확인하세요",IF(OR(NOT(ISNUMBER(D1198)),N(D1198)&lt;=0),"금액을 확인하세요","")))))</f>
        <v/>
      </c>
    </row>
    <row r="1199">
      <c r="A1199" s="20" t="n"/>
      <c r="B1199" s="26" t="n"/>
      <c r="C1199" s="27">
        <f>IF(B1199="","",IFERROR(INDEX(현장_고객,MATCH(B1199,현장번호,0))&amp;" · "&amp;INDEX(현장_주소,MATCH(B1199,현장번호,0)),"없는 번호"))</f>
        <v/>
      </c>
      <c r="D1199" s="22" t="n"/>
      <c r="E1199" s="21" t="n"/>
      <c r="F1199" s="21" t="n"/>
      <c r="G1199" s="21" t="n"/>
      <c r="H1199" s="25">
        <f>IF(COUNTA(A1199,B1199,D1199)=0,"",IF(NOT(ISNUMBER(A1199)),"날짜를 확인하세요",IF(A1199&gt;TODAY(),"오늘 이후 날짜예요",IF(ISNA(MATCH(B1199,현장번호,0)),"현장 번호를 확인하세요",IF(OR(NOT(ISNUMBER(D1199)),N(D1199)&lt;=0),"금액을 확인하세요","")))))</f>
        <v/>
      </c>
    </row>
    <row r="1200">
      <c r="A1200" s="20" t="n"/>
      <c r="B1200" s="26" t="n"/>
      <c r="C1200" s="27">
        <f>IF(B1200="","",IFERROR(INDEX(현장_고객,MATCH(B1200,현장번호,0))&amp;" · "&amp;INDEX(현장_주소,MATCH(B1200,현장번호,0)),"없는 번호"))</f>
        <v/>
      </c>
      <c r="D1200" s="22" t="n"/>
      <c r="E1200" s="21" t="n"/>
      <c r="F1200" s="21" t="n"/>
      <c r="G1200" s="21" t="n"/>
      <c r="H1200" s="25">
        <f>IF(COUNTA(A1200,B1200,D1200)=0,"",IF(NOT(ISNUMBER(A1200)),"날짜를 확인하세요",IF(A1200&gt;TODAY(),"오늘 이후 날짜예요",IF(ISNA(MATCH(B1200,현장번호,0)),"현장 번호를 확인하세요",IF(OR(NOT(ISNUMBER(D1200)),N(D1200)&lt;=0),"금액을 확인하세요","")))))</f>
        <v/>
      </c>
    </row>
    <row r="1201">
      <c r="A1201" s="20" t="n"/>
      <c r="B1201" s="26" t="n"/>
      <c r="C1201" s="27">
        <f>IF(B1201="","",IFERROR(INDEX(현장_고객,MATCH(B1201,현장번호,0))&amp;" · "&amp;INDEX(현장_주소,MATCH(B1201,현장번호,0)),"없는 번호"))</f>
        <v/>
      </c>
      <c r="D1201" s="22" t="n"/>
      <c r="E1201" s="21" t="n"/>
      <c r="F1201" s="21" t="n"/>
      <c r="G1201" s="21" t="n"/>
      <c r="H1201" s="25">
        <f>IF(COUNTA(A1201,B1201,D1201)=0,"",IF(NOT(ISNUMBER(A1201)),"날짜를 확인하세요",IF(A1201&gt;TODAY(),"오늘 이후 날짜예요",IF(ISNA(MATCH(B1201,현장번호,0)),"현장 번호를 확인하세요",IF(OR(NOT(ISNUMBER(D1201)),N(D1201)&lt;=0),"금액을 확인하세요","")))))</f>
        <v/>
      </c>
    </row>
    <row r="1202">
      <c r="A1202" s="20" t="n"/>
      <c r="B1202" s="26" t="n"/>
      <c r="C1202" s="27">
        <f>IF(B1202="","",IFERROR(INDEX(현장_고객,MATCH(B1202,현장번호,0))&amp;" · "&amp;INDEX(현장_주소,MATCH(B1202,현장번호,0)),"없는 번호"))</f>
        <v/>
      </c>
      <c r="D1202" s="22" t="n"/>
      <c r="E1202" s="21" t="n"/>
      <c r="F1202" s="21" t="n"/>
      <c r="G1202" s="21" t="n"/>
      <c r="H1202" s="25">
        <f>IF(COUNTA(A1202,B1202,D1202)=0,"",IF(NOT(ISNUMBER(A1202)),"날짜를 확인하세요",IF(A1202&gt;TODAY(),"오늘 이후 날짜예요",IF(ISNA(MATCH(B1202,현장번호,0)),"현장 번호를 확인하세요",IF(OR(NOT(ISNUMBER(D1202)),N(D1202)&lt;=0),"금액을 확인하세요","")))))</f>
        <v/>
      </c>
    </row>
    <row r="1203">
      <c r="A1203" s="20" t="n"/>
      <c r="B1203" s="26" t="n"/>
      <c r="C1203" s="27">
        <f>IF(B1203="","",IFERROR(INDEX(현장_고객,MATCH(B1203,현장번호,0))&amp;" · "&amp;INDEX(현장_주소,MATCH(B1203,현장번호,0)),"없는 번호"))</f>
        <v/>
      </c>
      <c r="D1203" s="22" t="n"/>
      <c r="E1203" s="21" t="n"/>
      <c r="F1203" s="21" t="n"/>
      <c r="G1203" s="21" t="n"/>
      <c r="H1203" s="25">
        <f>IF(COUNTA(A1203,B1203,D1203)=0,"",IF(NOT(ISNUMBER(A1203)),"날짜를 확인하세요",IF(A1203&gt;TODAY(),"오늘 이후 날짜예요",IF(ISNA(MATCH(B1203,현장번호,0)),"현장 번호를 확인하세요",IF(OR(NOT(ISNUMBER(D1203)),N(D1203)&lt;=0),"금액을 확인하세요","")))))</f>
        <v/>
      </c>
    </row>
    <row r="1204">
      <c r="A1204" s="20" t="n"/>
      <c r="B1204" s="26" t="n"/>
      <c r="C1204" s="27">
        <f>IF(B1204="","",IFERROR(INDEX(현장_고객,MATCH(B1204,현장번호,0))&amp;" · "&amp;INDEX(현장_주소,MATCH(B1204,현장번호,0)),"없는 번호"))</f>
        <v/>
      </c>
      <c r="D1204" s="22" t="n"/>
      <c r="E1204" s="21" t="n"/>
      <c r="F1204" s="21" t="n"/>
      <c r="G1204" s="21" t="n"/>
      <c r="H1204" s="25">
        <f>IF(COUNTA(A1204,B1204,D1204)=0,"",IF(NOT(ISNUMBER(A1204)),"날짜를 확인하세요",IF(A1204&gt;TODAY(),"오늘 이후 날짜예요",IF(ISNA(MATCH(B1204,현장번호,0)),"현장 번호를 확인하세요",IF(OR(NOT(ISNUMBER(D1204)),N(D1204)&lt;=0),"금액을 확인하세요","")))))</f>
        <v/>
      </c>
    </row>
    <row r="1205">
      <c r="A1205" s="20" t="n"/>
      <c r="B1205" s="26" t="n"/>
      <c r="C1205" s="27">
        <f>IF(B1205="","",IFERROR(INDEX(현장_고객,MATCH(B1205,현장번호,0))&amp;" · "&amp;INDEX(현장_주소,MATCH(B1205,현장번호,0)),"없는 번호"))</f>
        <v/>
      </c>
      <c r="D1205" s="22" t="n"/>
      <c r="E1205" s="21" t="n"/>
      <c r="F1205" s="21" t="n"/>
      <c r="G1205" s="21" t="n"/>
      <c r="H1205" s="25">
        <f>IF(COUNTA(A1205,B1205,D1205)=0,"",IF(NOT(ISNUMBER(A1205)),"날짜를 확인하세요",IF(A1205&gt;TODAY(),"오늘 이후 날짜예요",IF(ISNA(MATCH(B1205,현장번호,0)),"현장 번호를 확인하세요",IF(OR(NOT(ISNUMBER(D1205)),N(D1205)&lt;=0),"금액을 확인하세요","")))))</f>
        <v/>
      </c>
    </row>
    <row r="1206">
      <c r="A1206" s="20" t="n"/>
      <c r="B1206" s="26" t="n"/>
      <c r="C1206" s="27">
        <f>IF(B1206="","",IFERROR(INDEX(현장_고객,MATCH(B1206,현장번호,0))&amp;" · "&amp;INDEX(현장_주소,MATCH(B1206,현장번호,0)),"없는 번호"))</f>
        <v/>
      </c>
      <c r="D1206" s="22" t="n"/>
      <c r="E1206" s="21" t="n"/>
      <c r="F1206" s="21" t="n"/>
      <c r="G1206" s="21" t="n"/>
      <c r="H1206" s="25">
        <f>IF(COUNTA(A1206,B1206,D1206)=0,"",IF(NOT(ISNUMBER(A1206)),"날짜를 확인하세요",IF(A1206&gt;TODAY(),"오늘 이후 날짜예요",IF(ISNA(MATCH(B1206,현장번호,0)),"현장 번호를 확인하세요",IF(OR(NOT(ISNUMBER(D1206)),N(D1206)&lt;=0),"금액을 확인하세요","")))))</f>
        <v/>
      </c>
    </row>
    <row r="1207">
      <c r="A1207" s="20" t="n"/>
      <c r="B1207" s="26" t="n"/>
      <c r="C1207" s="27">
        <f>IF(B1207="","",IFERROR(INDEX(현장_고객,MATCH(B1207,현장번호,0))&amp;" · "&amp;INDEX(현장_주소,MATCH(B1207,현장번호,0)),"없는 번호"))</f>
        <v/>
      </c>
      <c r="D1207" s="22" t="n"/>
      <c r="E1207" s="21" t="n"/>
      <c r="F1207" s="21" t="n"/>
      <c r="G1207" s="21" t="n"/>
      <c r="H1207" s="25">
        <f>IF(COUNTA(A1207,B1207,D1207)=0,"",IF(NOT(ISNUMBER(A1207)),"날짜를 확인하세요",IF(A1207&gt;TODAY(),"오늘 이후 날짜예요",IF(ISNA(MATCH(B1207,현장번호,0)),"현장 번호를 확인하세요",IF(OR(NOT(ISNUMBER(D1207)),N(D1207)&lt;=0),"금액을 확인하세요","")))))</f>
        <v/>
      </c>
    </row>
    <row r="1208">
      <c r="A1208" s="20" t="n"/>
      <c r="B1208" s="26" t="n"/>
      <c r="C1208" s="27">
        <f>IF(B1208="","",IFERROR(INDEX(현장_고객,MATCH(B1208,현장번호,0))&amp;" · "&amp;INDEX(현장_주소,MATCH(B1208,현장번호,0)),"없는 번호"))</f>
        <v/>
      </c>
      <c r="D1208" s="22" t="n"/>
      <c r="E1208" s="21" t="n"/>
      <c r="F1208" s="21" t="n"/>
      <c r="G1208" s="21" t="n"/>
      <c r="H1208" s="25">
        <f>IF(COUNTA(A1208,B1208,D1208)=0,"",IF(NOT(ISNUMBER(A1208)),"날짜를 확인하세요",IF(A1208&gt;TODAY(),"오늘 이후 날짜예요",IF(ISNA(MATCH(B1208,현장번호,0)),"현장 번호를 확인하세요",IF(OR(NOT(ISNUMBER(D1208)),N(D1208)&lt;=0),"금액을 확인하세요","")))))</f>
        <v/>
      </c>
    </row>
    <row r="1209">
      <c r="A1209" s="20" t="n"/>
      <c r="B1209" s="26" t="n"/>
      <c r="C1209" s="27">
        <f>IF(B1209="","",IFERROR(INDEX(현장_고객,MATCH(B1209,현장번호,0))&amp;" · "&amp;INDEX(현장_주소,MATCH(B1209,현장번호,0)),"없는 번호"))</f>
        <v/>
      </c>
      <c r="D1209" s="22" t="n"/>
      <c r="E1209" s="21" t="n"/>
      <c r="F1209" s="21" t="n"/>
      <c r="G1209" s="21" t="n"/>
      <c r="H1209" s="25">
        <f>IF(COUNTA(A1209,B1209,D1209)=0,"",IF(NOT(ISNUMBER(A1209)),"날짜를 확인하세요",IF(A1209&gt;TODAY(),"오늘 이후 날짜예요",IF(ISNA(MATCH(B1209,현장번호,0)),"현장 번호를 확인하세요",IF(OR(NOT(ISNUMBER(D1209)),N(D1209)&lt;=0),"금액을 확인하세요","")))))</f>
        <v/>
      </c>
    </row>
    <row r="1210">
      <c r="A1210" s="20" t="n"/>
      <c r="B1210" s="26" t="n"/>
      <c r="C1210" s="27">
        <f>IF(B1210="","",IFERROR(INDEX(현장_고객,MATCH(B1210,현장번호,0))&amp;" · "&amp;INDEX(현장_주소,MATCH(B1210,현장번호,0)),"없는 번호"))</f>
        <v/>
      </c>
      <c r="D1210" s="22" t="n"/>
      <c r="E1210" s="21" t="n"/>
      <c r="F1210" s="21" t="n"/>
      <c r="G1210" s="21" t="n"/>
      <c r="H1210" s="25">
        <f>IF(COUNTA(A1210,B1210,D1210)=0,"",IF(NOT(ISNUMBER(A1210)),"날짜를 확인하세요",IF(A1210&gt;TODAY(),"오늘 이후 날짜예요",IF(ISNA(MATCH(B1210,현장번호,0)),"현장 번호를 확인하세요",IF(OR(NOT(ISNUMBER(D1210)),N(D1210)&lt;=0),"금액을 확인하세요","")))))</f>
        <v/>
      </c>
    </row>
    <row r="1211">
      <c r="A1211" s="20" t="n"/>
      <c r="B1211" s="26" t="n"/>
      <c r="C1211" s="27">
        <f>IF(B1211="","",IFERROR(INDEX(현장_고객,MATCH(B1211,현장번호,0))&amp;" · "&amp;INDEX(현장_주소,MATCH(B1211,현장번호,0)),"없는 번호"))</f>
        <v/>
      </c>
      <c r="D1211" s="22" t="n"/>
      <c r="E1211" s="21" t="n"/>
      <c r="F1211" s="21" t="n"/>
      <c r="G1211" s="21" t="n"/>
      <c r="H1211" s="25">
        <f>IF(COUNTA(A1211,B1211,D1211)=0,"",IF(NOT(ISNUMBER(A1211)),"날짜를 확인하세요",IF(A1211&gt;TODAY(),"오늘 이후 날짜예요",IF(ISNA(MATCH(B1211,현장번호,0)),"현장 번호를 확인하세요",IF(OR(NOT(ISNUMBER(D1211)),N(D1211)&lt;=0),"금액을 확인하세요","")))))</f>
        <v/>
      </c>
    </row>
    <row r="1212">
      <c r="A1212" s="20" t="n"/>
      <c r="B1212" s="26" t="n"/>
      <c r="C1212" s="27">
        <f>IF(B1212="","",IFERROR(INDEX(현장_고객,MATCH(B1212,현장번호,0))&amp;" · "&amp;INDEX(현장_주소,MATCH(B1212,현장번호,0)),"없는 번호"))</f>
        <v/>
      </c>
      <c r="D1212" s="22" t="n"/>
      <c r="E1212" s="21" t="n"/>
      <c r="F1212" s="21" t="n"/>
      <c r="G1212" s="21" t="n"/>
      <c r="H1212" s="25">
        <f>IF(COUNTA(A1212,B1212,D1212)=0,"",IF(NOT(ISNUMBER(A1212)),"날짜를 확인하세요",IF(A1212&gt;TODAY(),"오늘 이후 날짜예요",IF(ISNA(MATCH(B1212,현장번호,0)),"현장 번호를 확인하세요",IF(OR(NOT(ISNUMBER(D1212)),N(D1212)&lt;=0),"금액을 확인하세요","")))))</f>
        <v/>
      </c>
    </row>
    <row r="1213">
      <c r="A1213" s="20" t="n"/>
      <c r="B1213" s="26" t="n"/>
      <c r="C1213" s="27">
        <f>IF(B1213="","",IFERROR(INDEX(현장_고객,MATCH(B1213,현장번호,0))&amp;" · "&amp;INDEX(현장_주소,MATCH(B1213,현장번호,0)),"없는 번호"))</f>
        <v/>
      </c>
      <c r="D1213" s="22" t="n"/>
      <c r="E1213" s="21" t="n"/>
      <c r="F1213" s="21" t="n"/>
      <c r="G1213" s="21" t="n"/>
      <c r="H1213" s="25">
        <f>IF(COUNTA(A1213,B1213,D1213)=0,"",IF(NOT(ISNUMBER(A1213)),"날짜를 확인하세요",IF(A1213&gt;TODAY(),"오늘 이후 날짜예요",IF(ISNA(MATCH(B1213,현장번호,0)),"현장 번호를 확인하세요",IF(OR(NOT(ISNUMBER(D1213)),N(D1213)&lt;=0),"금액을 확인하세요","")))))</f>
        <v/>
      </c>
    </row>
    <row r="1214">
      <c r="A1214" s="20" t="n"/>
      <c r="B1214" s="26" t="n"/>
      <c r="C1214" s="27">
        <f>IF(B1214="","",IFERROR(INDEX(현장_고객,MATCH(B1214,현장번호,0))&amp;" · "&amp;INDEX(현장_주소,MATCH(B1214,현장번호,0)),"없는 번호"))</f>
        <v/>
      </c>
      <c r="D1214" s="22" t="n"/>
      <c r="E1214" s="21" t="n"/>
      <c r="F1214" s="21" t="n"/>
      <c r="G1214" s="21" t="n"/>
      <c r="H1214" s="25">
        <f>IF(COUNTA(A1214,B1214,D1214)=0,"",IF(NOT(ISNUMBER(A1214)),"날짜를 확인하세요",IF(A1214&gt;TODAY(),"오늘 이후 날짜예요",IF(ISNA(MATCH(B1214,현장번호,0)),"현장 번호를 확인하세요",IF(OR(NOT(ISNUMBER(D1214)),N(D1214)&lt;=0),"금액을 확인하세요","")))))</f>
        <v/>
      </c>
    </row>
    <row r="1215">
      <c r="A1215" s="20" t="n"/>
      <c r="B1215" s="26" t="n"/>
      <c r="C1215" s="27">
        <f>IF(B1215="","",IFERROR(INDEX(현장_고객,MATCH(B1215,현장번호,0))&amp;" · "&amp;INDEX(현장_주소,MATCH(B1215,현장번호,0)),"없는 번호"))</f>
        <v/>
      </c>
      <c r="D1215" s="22" t="n"/>
      <c r="E1215" s="21" t="n"/>
      <c r="F1215" s="21" t="n"/>
      <c r="G1215" s="21" t="n"/>
      <c r="H1215" s="25">
        <f>IF(COUNTA(A1215,B1215,D1215)=0,"",IF(NOT(ISNUMBER(A1215)),"날짜를 확인하세요",IF(A1215&gt;TODAY(),"오늘 이후 날짜예요",IF(ISNA(MATCH(B1215,현장번호,0)),"현장 번호를 확인하세요",IF(OR(NOT(ISNUMBER(D1215)),N(D1215)&lt;=0),"금액을 확인하세요","")))))</f>
        <v/>
      </c>
    </row>
    <row r="1216">
      <c r="A1216" s="20" t="n"/>
      <c r="B1216" s="26" t="n"/>
      <c r="C1216" s="27">
        <f>IF(B1216="","",IFERROR(INDEX(현장_고객,MATCH(B1216,현장번호,0))&amp;" · "&amp;INDEX(현장_주소,MATCH(B1216,현장번호,0)),"없는 번호"))</f>
        <v/>
      </c>
      <c r="D1216" s="22" t="n"/>
      <c r="E1216" s="21" t="n"/>
      <c r="F1216" s="21" t="n"/>
      <c r="G1216" s="21" t="n"/>
      <c r="H1216" s="25">
        <f>IF(COUNTA(A1216,B1216,D1216)=0,"",IF(NOT(ISNUMBER(A1216)),"날짜를 확인하세요",IF(A1216&gt;TODAY(),"오늘 이후 날짜예요",IF(ISNA(MATCH(B1216,현장번호,0)),"현장 번호를 확인하세요",IF(OR(NOT(ISNUMBER(D1216)),N(D1216)&lt;=0),"금액을 확인하세요","")))))</f>
        <v/>
      </c>
    </row>
    <row r="1217">
      <c r="A1217" s="20" t="n"/>
      <c r="B1217" s="26" t="n"/>
      <c r="C1217" s="27">
        <f>IF(B1217="","",IFERROR(INDEX(현장_고객,MATCH(B1217,현장번호,0))&amp;" · "&amp;INDEX(현장_주소,MATCH(B1217,현장번호,0)),"없는 번호"))</f>
        <v/>
      </c>
      <c r="D1217" s="22" t="n"/>
      <c r="E1217" s="21" t="n"/>
      <c r="F1217" s="21" t="n"/>
      <c r="G1217" s="21" t="n"/>
      <c r="H1217" s="25">
        <f>IF(COUNTA(A1217,B1217,D1217)=0,"",IF(NOT(ISNUMBER(A1217)),"날짜를 확인하세요",IF(A1217&gt;TODAY(),"오늘 이후 날짜예요",IF(ISNA(MATCH(B1217,현장번호,0)),"현장 번호를 확인하세요",IF(OR(NOT(ISNUMBER(D1217)),N(D1217)&lt;=0),"금액을 확인하세요","")))))</f>
        <v/>
      </c>
    </row>
    <row r="1218">
      <c r="A1218" s="20" t="n"/>
      <c r="B1218" s="26" t="n"/>
      <c r="C1218" s="27">
        <f>IF(B1218="","",IFERROR(INDEX(현장_고객,MATCH(B1218,현장번호,0))&amp;" · "&amp;INDEX(현장_주소,MATCH(B1218,현장번호,0)),"없는 번호"))</f>
        <v/>
      </c>
      <c r="D1218" s="22" t="n"/>
      <c r="E1218" s="21" t="n"/>
      <c r="F1218" s="21" t="n"/>
      <c r="G1218" s="21" t="n"/>
      <c r="H1218" s="25">
        <f>IF(COUNTA(A1218,B1218,D1218)=0,"",IF(NOT(ISNUMBER(A1218)),"날짜를 확인하세요",IF(A1218&gt;TODAY(),"오늘 이후 날짜예요",IF(ISNA(MATCH(B1218,현장번호,0)),"현장 번호를 확인하세요",IF(OR(NOT(ISNUMBER(D1218)),N(D1218)&lt;=0),"금액을 확인하세요","")))))</f>
        <v/>
      </c>
    </row>
    <row r="1219">
      <c r="A1219" s="20" t="n"/>
      <c r="B1219" s="26" t="n"/>
      <c r="C1219" s="27">
        <f>IF(B1219="","",IFERROR(INDEX(현장_고객,MATCH(B1219,현장번호,0))&amp;" · "&amp;INDEX(현장_주소,MATCH(B1219,현장번호,0)),"없는 번호"))</f>
        <v/>
      </c>
      <c r="D1219" s="22" t="n"/>
      <c r="E1219" s="21" t="n"/>
      <c r="F1219" s="21" t="n"/>
      <c r="G1219" s="21" t="n"/>
      <c r="H1219" s="25">
        <f>IF(COUNTA(A1219,B1219,D1219)=0,"",IF(NOT(ISNUMBER(A1219)),"날짜를 확인하세요",IF(A1219&gt;TODAY(),"오늘 이후 날짜예요",IF(ISNA(MATCH(B1219,현장번호,0)),"현장 번호를 확인하세요",IF(OR(NOT(ISNUMBER(D1219)),N(D1219)&lt;=0),"금액을 확인하세요","")))))</f>
        <v/>
      </c>
    </row>
    <row r="1220">
      <c r="A1220" s="20" t="n"/>
      <c r="B1220" s="26" t="n"/>
      <c r="C1220" s="27">
        <f>IF(B1220="","",IFERROR(INDEX(현장_고객,MATCH(B1220,현장번호,0))&amp;" · "&amp;INDEX(현장_주소,MATCH(B1220,현장번호,0)),"없는 번호"))</f>
        <v/>
      </c>
      <c r="D1220" s="22" t="n"/>
      <c r="E1220" s="21" t="n"/>
      <c r="F1220" s="21" t="n"/>
      <c r="G1220" s="21" t="n"/>
      <c r="H1220" s="25">
        <f>IF(COUNTA(A1220,B1220,D1220)=0,"",IF(NOT(ISNUMBER(A1220)),"날짜를 확인하세요",IF(A1220&gt;TODAY(),"오늘 이후 날짜예요",IF(ISNA(MATCH(B1220,현장번호,0)),"현장 번호를 확인하세요",IF(OR(NOT(ISNUMBER(D1220)),N(D1220)&lt;=0),"금액을 확인하세요","")))))</f>
        <v/>
      </c>
    </row>
    <row r="1221">
      <c r="A1221" s="20" t="n"/>
      <c r="B1221" s="26" t="n"/>
      <c r="C1221" s="27">
        <f>IF(B1221="","",IFERROR(INDEX(현장_고객,MATCH(B1221,현장번호,0))&amp;" · "&amp;INDEX(현장_주소,MATCH(B1221,현장번호,0)),"없는 번호"))</f>
        <v/>
      </c>
      <c r="D1221" s="22" t="n"/>
      <c r="E1221" s="21" t="n"/>
      <c r="F1221" s="21" t="n"/>
      <c r="G1221" s="21" t="n"/>
      <c r="H1221" s="25">
        <f>IF(COUNTA(A1221,B1221,D1221)=0,"",IF(NOT(ISNUMBER(A1221)),"날짜를 확인하세요",IF(A1221&gt;TODAY(),"오늘 이후 날짜예요",IF(ISNA(MATCH(B1221,현장번호,0)),"현장 번호를 확인하세요",IF(OR(NOT(ISNUMBER(D1221)),N(D1221)&lt;=0),"금액을 확인하세요","")))))</f>
        <v/>
      </c>
    </row>
    <row r="1222">
      <c r="A1222" s="20" t="n"/>
      <c r="B1222" s="26" t="n"/>
      <c r="C1222" s="27">
        <f>IF(B1222="","",IFERROR(INDEX(현장_고객,MATCH(B1222,현장번호,0))&amp;" · "&amp;INDEX(현장_주소,MATCH(B1222,현장번호,0)),"없는 번호"))</f>
        <v/>
      </c>
      <c r="D1222" s="22" t="n"/>
      <c r="E1222" s="21" t="n"/>
      <c r="F1222" s="21" t="n"/>
      <c r="G1222" s="21" t="n"/>
      <c r="H1222" s="25">
        <f>IF(COUNTA(A1222,B1222,D1222)=0,"",IF(NOT(ISNUMBER(A1222)),"날짜를 확인하세요",IF(A1222&gt;TODAY(),"오늘 이후 날짜예요",IF(ISNA(MATCH(B1222,현장번호,0)),"현장 번호를 확인하세요",IF(OR(NOT(ISNUMBER(D1222)),N(D1222)&lt;=0),"금액을 확인하세요","")))))</f>
        <v/>
      </c>
    </row>
    <row r="1223">
      <c r="A1223" s="20" t="n"/>
      <c r="B1223" s="26" t="n"/>
      <c r="C1223" s="27">
        <f>IF(B1223="","",IFERROR(INDEX(현장_고객,MATCH(B1223,현장번호,0))&amp;" · "&amp;INDEX(현장_주소,MATCH(B1223,현장번호,0)),"없는 번호"))</f>
        <v/>
      </c>
      <c r="D1223" s="22" t="n"/>
      <c r="E1223" s="21" t="n"/>
      <c r="F1223" s="21" t="n"/>
      <c r="G1223" s="21" t="n"/>
      <c r="H1223" s="25">
        <f>IF(COUNTA(A1223,B1223,D1223)=0,"",IF(NOT(ISNUMBER(A1223)),"날짜를 확인하세요",IF(A1223&gt;TODAY(),"오늘 이후 날짜예요",IF(ISNA(MATCH(B1223,현장번호,0)),"현장 번호를 확인하세요",IF(OR(NOT(ISNUMBER(D1223)),N(D1223)&lt;=0),"금액을 확인하세요","")))))</f>
        <v/>
      </c>
    </row>
    <row r="1224">
      <c r="A1224" s="20" t="n"/>
      <c r="B1224" s="26" t="n"/>
      <c r="C1224" s="27">
        <f>IF(B1224="","",IFERROR(INDEX(현장_고객,MATCH(B1224,현장번호,0))&amp;" · "&amp;INDEX(현장_주소,MATCH(B1224,현장번호,0)),"없는 번호"))</f>
        <v/>
      </c>
      <c r="D1224" s="22" t="n"/>
      <c r="E1224" s="21" t="n"/>
      <c r="F1224" s="21" t="n"/>
      <c r="G1224" s="21" t="n"/>
      <c r="H1224" s="25">
        <f>IF(COUNTA(A1224,B1224,D1224)=0,"",IF(NOT(ISNUMBER(A1224)),"날짜를 확인하세요",IF(A1224&gt;TODAY(),"오늘 이후 날짜예요",IF(ISNA(MATCH(B1224,현장번호,0)),"현장 번호를 확인하세요",IF(OR(NOT(ISNUMBER(D1224)),N(D1224)&lt;=0),"금액을 확인하세요","")))))</f>
        <v/>
      </c>
    </row>
    <row r="1225">
      <c r="A1225" s="20" t="n"/>
      <c r="B1225" s="26" t="n"/>
      <c r="C1225" s="27">
        <f>IF(B1225="","",IFERROR(INDEX(현장_고객,MATCH(B1225,현장번호,0))&amp;" · "&amp;INDEX(현장_주소,MATCH(B1225,현장번호,0)),"없는 번호"))</f>
        <v/>
      </c>
      <c r="D1225" s="22" t="n"/>
      <c r="E1225" s="21" t="n"/>
      <c r="F1225" s="21" t="n"/>
      <c r="G1225" s="21" t="n"/>
      <c r="H1225" s="25">
        <f>IF(COUNTA(A1225,B1225,D1225)=0,"",IF(NOT(ISNUMBER(A1225)),"날짜를 확인하세요",IF(A1225&gt;TODAY(),"오늘 이후 날짜예요",IF(ISNA(MATCH(B1225,현장번호,0)),"현장 번호를 확인하세요",IF(OR(NOT(ISNUMBER(D1225)),N(D1225)&lt;=0),"금액을 확인하세요","")))))</f>
        <v/>
      </c>
    </row>
    <row r="1226">
      <c r="A1226" s="20" t="n"/>
      <c r="B1226" s="26" t="n"/>
      <c r="C1226" s="27">
        <f>IF(B1226="","",IFERROR(INDEX(현장_고객,MATCH(B1226,현장번호,0))&amp;" · "&amp;INDEX(현장_주소,MATCH(B1226,현장번호,0)),"없는 번호"))</f>
        <v/>
      </c>
      <c r="D1226" s="22" t="n"/>
      <c r="E1226" s="21" t="n"/>
      <c r="F1226" s="21" t="n"/>
      <c r="G1226" s="21" t="n"/>
      <c r="H1226" s="25">
        <f>IF(COUNTA(A1226,B1226,D1226)=0,"",IF(NOT(ISNUMBER(A1226)),"날짜를 확인하세요",IF(A1226&gt;TODAY(),"오늘 이후 날짜예요",IF(ISNA(MATCH(B1226,현장번호,0)),"현장 번호를 확인하세요",IF(OR(NOT(ISNUMBER(D1226)),N(D1226)&lt;=0),"금액을 확인하세요","")))))</f>
        <v/>
      </c>
    </row>
    <row r="1227">
      <c r="A1227" s="20" t="n"/>
      <c r="B1227" s="26" t="n"/>
      <c r="C1227" s="27">
        <f>IF(B1227="","",IFERROR(INDEX(현장_고객,MATCH(B1227,현장번호,0))&amp;" · "&amp;INDEX(현장_주소,MATCH(B1227,현장번호,0)),"없는 번호"))</f>
        <v/>
      </c>
      <c r="D1227" s="22" t="n"/>
      <c r="E1227" s="21" t="n"/>
      <c r="F1227" s="21" t="n"/>
      <c r="G1227" s="21" t="n"/>
      <c r="H1227" s="25">
        <f>IF(COUNTA(A1227,B1227,D1227)=0,"",IF(NOT(ISNUMBER(A1227)),"날짜를 확인하세요",IF(A1227&gt;TODAY(),"오늘 이후 날짜예요",IF(ISNA(MATCH(B1227,현장번호,0)),"현장 번호를 확인하세요",IF(OR(NOT(ISNUMBER(D1227)),N(D1227)&lt;=0),"금액을 확인하세요","")))))</f>
        <v/>
      </c>
    </row>
    <row r="1228">
      <c r="A1228" s="20" t="n"/>
      <c r="B1228" s="26" t="n"/>
      <c r="C1228" s="27">
        <f>IF(B1228="","",IFERROR(INDEX(현장_고객,MATCH(B1228,현장번호,0))&amp;" · "&amp;INDEX(현장_주소,MATCH(B1228,현장번호,0)),"없는 번호"))</f>
        <v/>
      </c>
      <c r="D1228" s="22" t="n"/>
      <c r="E1228" s="21" t="n"/>
      <c r="F1228" s="21" t="n"/>
      <c r="G1228" s="21" t="n"/>
      <c r="H1228" s="25">
        <f>IF(COUNTA(A1228,B1228,D1228)=0,"",IF(NOT(ISNUMBER(A1228)),"날짜를 확인하세요",IF(A1228&gt;TODAY(),"오늘 이후 날짜예요",IF(ISNA(MATCH(B1228,현장번호,0)),"현장 번호를 확인하세요",IF(OR(NOT(ISNUMBER(D1228)),N(D1228)&lt;=0),"금액을 확인하세요","")))))</f>
        <v/>
      </c>
    </row>
    <row r="1229">
      <c r="A1229" s="20" t="n"/>
      <c r="B1229" s="26" t="n"/>
      <c r="C1229" s="27">
        <f>IF(B1229="","",IFERROR(INDEX(현장_고객,MATCH(B1229,현장번호,0))&amp;" · "&amp;INDEX(현장_주소,MATCH(B1229,현장번호,0)),"없는 번호"))</f>
        <v/>
      </c>
      <c r="D1229" s="22" t="n"/>
      <c r="E1229" s="21" t="n"/>
      <c r="F1229" s="21" t="n"/>
      <c r="G1229" s="21" t="n"/>
      <c r="H1229" s="25">
        <f>IF(COUNTA(A1229,B1229,D1229)=0,"",IF(NOT(ISNUMBER(A1229)),"날짜를 확인하세요",IF(A1229&gt;TODAY(),"오늘 이후 날짜예요",IF(ISNA(MATCH(B1229,현장번호,0)),"현장 번호를 확인하세요",IF(OR(NOT(ISNUMBER(D1229)),N(D1229)&lt;=0),"금액을 확인하세요","")))))</f>
        <v/>
      </c>
    </row>
    <row r="1230">
      <c r="A1230" s="20" t="n"/>
      <c r="B1230" s="26" t="n"/>
      <c r="C1230" s="27">
        <f>IF(B1230="","",IFERROR(INDEX(현장_고객,MATCH(B1230,현장번호,0))&amp;" · "&amp;INDEX(현장_주소,MATCH(B1230,현장번호,0)),"없는 번호"))</f>
        <v/>
      </c>
      <c r="D1230" s="22" t="n"/>
      <c r="E1230" s="21" t="n"/>
      <c r="F1230" s="21" t="n"/>
      <c r="G1230" s="21" t="n"/>
      <c r="H1230" s="25">
        <f>IF(COUNTA(A1230,B1230,D1230)=0,"",IF(NOT(ISNUMBER(A1230)),"날짜를 확인하세요",IF(A1230&gt;TODAY(),"오늘 이후 날짜예요",IF(ISNA(MATCH(B1230,현장번호,0)),"현장 번호를 확인하세요",IF(OR(NOT(ISNUMBER(D1230)),N(D1230)&lt;=0),"금액을 확인하세요","")))))</f>
        <v/>
      </c>
    </row>
    <row r="1231">
      <c r="A1231" s="20" t="n"/>
      <c r="B1231" s="26" t="n"/>
      <c r="C1231" s="27">
        <f>IF(B1231="","",IFERROR(INDEX(현장_고객,MATCH(B1231,현장번호,0))&amp;" · "&amp;INDEX(현장_주소,MATCH(B1231,현장번호,0)),"없는 번호"))</f>
        <v/>
      </c>
      <c r="D1231" s="22" t="n"/>
      <c r="E1231" s="21" t="n"/>
      <c r="F1231" s="21" t="n"/>
      <c r="G1231" s="21" t="n"/>
      <c r="H1231" s="25">
        <f>IF(COUNTA(A1231,B1231,D1231)=0,"",IF(NOT(ISNUMBER(A1231)),"날짜를 확인하세요",IF(A1231&gt;TODAY(),"오늘 이후 날짜예요",IF(ISNA(MATCH(B1231,현장번호,0)),"현장 번호를 확인하세요",IF(OR(NOT(ISNUMBER(D1231)),N(D1231)&lt;=0),"금액을 확인하세요","")))))</f>
        <v/>
      </c>
    </row>
    <row r="1232">
      <c r="A1232" s="20" t="n"/>
      <c r="B1232" s="26" t="n"/>
      <c r="C1232" s="27">
        <f>IF(B1232="","",IFERROR(INDEX(현장_고객,MATCH(B1232,현장번호,0))&amp;" · "&amp;INDEX(현장_주소,MATCH(B1232,현장번호,0)),"없는 번호"))</f>
        <v/>
      </c>
      <c r="D1232" s="22" t="n"/>
      <c r="E1232" s="21" t="n"/>
      <c r="F1232" s="21" t="n"/>
      <c r="G1232" s="21" t="n"/>
      <c r="H1232" s="25">
        <f>IF(COUNTA(A1232,B1232,D1232)=0,"",IF(NOT(ISNUMBER(A1232)),"날짜를 확인하세요",IF(A1232&gt;TODAY(),"오늘 이후 날짜예요",IF(ISNA(MATCH(B1232,현장번호,0)),"현장 번호를 확인하세요",IF(OR(NOT(ISNUMBER(D1232)),N(D1232)&lt;=0),"금액을 확인하세요","")))))</f>
        <v/>
      </c>
    </row>
    <row r="1233">
      <c r="A1233" s="20" t="n"/>
      <c r="B1233" s="26" t="n"/>
      <c r="C1233" s="27">
        <f>IF(B1233="","",IFERROR(INDEX(현장_고객,MATCH(B1233,현장번호,0))&amp;" · "&amp;INDEX(현장_주소,MATCH(B1233,현장번호,0)),"없는 번호"))</f>
        <v/>
      </c>
      <c r="D1233" s="22" t="n"/>
      <c r="E1233" s="21" t="n"/>
      <c r="F1233" s="21" t="n"/>
      <c r="G1233" s="21" t="n"/>
      <c r="H1233" s="25">
        <f>IF(COUNTA(A1233,B1233,D1233)=0,"",IF(NOT(ISNUMBER(A1233)),"날짜를 확인하세요",IF(A1233&gt;TODAY(),"오늘 이후 날짜예요",IF(ISNA(MATCH(B1233,현장번호,0)),"현장 번호를 확인하세요",IF(OR(NOT(ISNUMBER(D1233)),N(D1233)&lt;=0),"금액을 확인하세요","")))))</f>
        <v/>
      </c>
    </row>
    <row r="1234">
      <c r="A1234" s="20" t="n"/>
      <c r="B1234" s="26" t="n"/>
      <c r="C1234" s="27">
        <f>IF(B1234="","",IFERROR(INDEX(현장_고객,MATCH(B1234,현장번호,0))&amp;" · "&amp;INDEX(현장_주소,MATCH(B1234,현장번호,0)),"없는 번호"))</f>
        <v/>
      </c>
      <c r="D1234" s="22" t="n"/>
      <c r="E1234" s="21" t="n"/>
      <c r="F1234" s="21" t="n"/>
      <c r="G1234" s="21" t="n"/>
      <c r="H1234" s="25">
        <f>IF(COUNTA(A1234,B1234,D1234)=0,"",IF(NOT(ISNUMBER(A1234)),"날짜를 확인하세요",IF(A1234&gt;TODAY(),"오늘 이후 날짜예요",IF(ISNA(MATCH(B1234,현장번호,0)),"현장 번호를 확인하세요",IF(OR(NOT(ISNUMBER(D1234)),N(D1234)&lt;=0),"금액을 확인하세요","")))))</f>
        <v/>
      </c>
    </row>
    <row r="1235">
      <c r="A1235" s="20" t="n"/>
      <c r="B1235" s="26" t="n"/>
      <c r="C1235" s="27">
        <f>IF(B1235="","",IFERROR(INDEX(현장_고객,MATCH(B1235,현장번호,0))&amp;" · "&amp;INDEX(현장_주소,MATCH(B1235,현장번호,0)),"없는 번호"))</f>
        <v/>
      </c>
      <c r="D1235" s="22" t="n"/>
      <c r="E1235" s="21" t="n"/>
      <c r="F1235" s="21" t="n"/>
      <c r="G1235" s="21" t="n"/>
      <c r="H1235" s="25">
        <f>IF(COUNTA(A1235,B1235,D1235)=0,"",IF(NOT(ISNUMBER(A1235)),"날짜를 확인하세요",IF(A1235&gt;TODAY(),"오늘 이후 날짜예요",IF(ISNA(MATCH(B1235,현장번호,0)),"현장 번호를 확인하세요",IF(OR(NOT(ISNUMBER(D1235)),N(D1235)&lt;=0),"금액을 확인하세요","")))))</f>
        <v/>
      </c>
    </row>
    <row r="1236">
      <c r="A1236" s="20" t="n"/>
      <c r="B1236" s="26" t="n"/>
      <c r="C1236" s="27">
        <f>IF(B1236="","",IFERROR(INDEX(현장_고객,MATCH(B1236,현장번호,0))&amp;" · "&amp;INDEX(현장_주소,MATCH(B1236,현장번호,0)),"없는 번호"))</f>
        <v/>
      </c>
      <c r="D1236" s="22" t="n"/>
      <c r="E1236" s="21" t="n"/>
      <c r="F1236" s="21" t="n"/>
      <c r="G1236" s="21" t="n"/>
      <c r="H1236" s="25">
        <f>IF(COUNTA(A1236,B1236,D1236)=0,"",IF(NOT(ISNUMBER(A1236)),"날짜를 확인하세요",IF(A1236&gt;TODAY(),"오늘 이후 날짜예요",IF(ISNA(MATCH(B1236,현장번호,0)),"현장 번호를 확인하세요",IF(OR(NOT(ISNUMBER(D1236)),N(D1236)&lt;=0),"금액을 확인하세요","")))))</f>
        <v/>
      </c>
    </row>
    <row r="1237">
      <c r="A1237" s="20" t="n"/>
      <c r="B1237" s="26" t="n"/>
      <c r="C1237" s="27">
        <f>IF(B1237="","",IFERROR(INDEX(현장_고객,MATCH(B1237,현장번호,0))&amp;" · "&amp;INDEX(현장_주소,MATCH(B1237,현장번호,0)),"없는 번호"))</f>
        <v/>
      </c>
      <c r="D1237" s="22" t="n"/>
      <c r="E1237" s="21" t="n"/>
      <c r="F1237" s="21" t="n"/>
      <c r="G1237" s="21" t="n"/>
      <c r="H1237" s="25">
        <f>IF(COUNTA(A1237,B1237,D1237)=0,"",IF(NOT(ISNUMBER(A1237)),"날짜를 확인하세요",IF(A1237&gt;TODAY(),"오늘 이후 날짜예요",IF(ISNA(MATCH(B1237,현장번호,0)),"현장 번호를 확인하세요",IF(OR(NOT(ISNUMBER(D1237)),N(D1237)&lt;=0),"금액을 확인하세요","")))))</f>
        <v/>
      </c>
    </row>
    <row r="1238">
      <c r="A1238" s="20" t="n"/>
      <c r="B1238" s="26" t="n"/>
      <c r="C1238" s="27">
        <f>IF(B1238="","",IFERROR(INDEX(현장_고객,MATCH(B1238,현장번호,0))&amp;" · "&amp;INDEX(현장_주소,MATCH(B1238,현장번호,0)),"없는 번호"))</f>
        <v/>
      </c>
      <c r="D1238" s="22" t="n"/>
      <c r="E1238" s="21" t="n"/>
      <c r="F1238" s="21" t="n"/>
      <c r="G1238" s="21" t="n"/>
      <c r="H1238" s="25">
        <f>IF(COUNTA(A1238,B1238,D1238)=0,"",IF(NOT(ISNUMBER(A1238)),"날짜를 확인하세요",IF(A1238&gt;TODAY(),"오늘 이후 날짜예요",IF(ISNA(MATCH(B1238,현장번호,0)),"현장 번호를 확인하세요",IF(OR(NOT(ISNUMBER(D1238)),N(D1238)&lt;=0),"금액을 확인하세요","")))))</f>
        <v/>
      </c>
    </row>
    <row r="1239">
      <c r="A1239" s="20" t="n"/>
      <c r="B1239" s="26" t="n"/>
      <c r="C1239" s="27">
        <f>IF(B1239="","",IFERROR(INDEX(현장_고객,MATCH(B1239,현장번호,0))&amp;" · "&amp;INDEX(현장_주소,MATCH(B1239,현장번호,0)),"없는 번호"))</f>
        <v/>
      </c>
      <c r="D1239" s="22" t="n"/>
      <c r="E1239" s="21" t="n"/>
      <c r="F1239" s="21" t="n"/>
      <c r="G1239" s="21" t="n"/>
      <c r="H1239" s="25">
        <f>IF(COUNTA(A1239,B1239,D1239)=0,"",IF(NOT(ISNUMBER(A1239)),"날짜를 확인하세요",IF(A1239&gt;TODAY(),"오늘 이후 날짜예요",IF(ISNA(MATCH(B1239,현장번호,0)),"현장 번호를 확인하세요",IF(OR(NOT(ISNUMBER(D1239)),N(D1239)&lt;=0),"금액을 확인하세요","")))))</f>
        <v/>
      </c>
    </row>
    <row r="1240">
      <c r="A1240" s="20" t="n"/>
      <c r="B1240" s="26" t="n"/>
      <c r="C1240" s="27">
        <f>IF(B1240="","",IFERROR(INDEX(현장_고객,MATCH(B1240,현장번호,0))&amp;" · "&amp;INDEX(현장_주소,MATCH(B1240,현장번호,0)),"없는 번호"))</f>
        <v/>
      </c>
      <c r="D1240" s="22" t="n"/>
      <c r="E1240" s="21" t="n"/>
      <c r="F1240" s="21" t="n"/>
      <c r="G1240" s="21" t="n"/>
      <c r="H1240" s="25">
        <f>IF(COUNTA(A1240,B1240,D1240)=0,"",IF(NOT(ISNUMBER(A1240)),"날짜를 확인하세요",IF(A1240&gt;TODAY(),"오늘 이후 날짜예요",IF(ISNA(MATCH(B1240,현장번호,0)),"현장 번호를 확인하세요",IF(OR(NOT(ISNUMBER(D1240)),N(D1240)&lt;=0),"금액을 확인하세요","")))))</f>
        <v/>
      </c>
    </row>
    <row r="1241">
      <c r="A1241" s="20" t="n"/>
      <c r="B1241" s="26" t="n"/>
      <c r="C1241" s="27">
        <f>IF(B1241="","",IFERROR(INDEX(현장_고객,MATCH(B1241,현장번호,0))&amp;" · "&amp;INDEX(현장_주소,MATCH(B1241,현장번호,0)),"없는 번호"))</f>
        <v/>
      </c>
      <c r="D1241" s="22" t="n"/>
      <c r="E1241" s="21" t="n"/>
      <c r="F1241" s="21" t="n"/>
      <c r="G1241" s="21" t="n"/>
      <c r="H1241" s="25">
        <f>IF(COUNTA(A1241,B1241,D1241)=0,"",IF(NOT(ISNUMBER(A1241)),"날짜를 확인하세요",IF(A1241&gt;TODAY(),"오늘 이후 날짜예요",IF(ISNA(MATCH(B1241,현장번호,0)),"현장 번호를 확인하세요",IF(OR(NOT(ISNUMBER(D1241)),N(D1241)&lt;=0),"금액을 확인하세요","")))))</f>
        <v/>
      </c>
    </row>
    <row r="1242">
      <c r="A1242" s="20" t="n"/>
      <c r="B1242" s="26" t="n"/>
      <c r="C1242" s="27">
        <f>IF(B1242="","",IFERROR(INDEX(현장_고객,MATCH(B1242,현장번호,0))&amp;" · "&amp;INDEX(현장_주소,MATCH(B1242,현장번호,0)),"없는 번호"))</f>
        <v/>
      </c>
      <c r="D1242" s="22" t="n"/>
      <c r="E1242" s="21" t="n"/>
      <c r="F1242" s="21" t="n"/>
      <c r="G1242" s="21" t="n"/>
      <c r="H1242" s="25">
        <f>IF(COUNTA(A1242,B1242,D1242)=0,"",IF(NOT(ISNUMBER(A1242)),"날짜를 확인하세요",IF(A1242&gt;TODAY(),"오늘 이후 날짜예요",IF(ISNA(MATCH(B1242,현장번호,0)),"현장 번호를 확인하세요",IF(OR(NOT(ISNUMBER(D1242)),N(D1242)&lt;=0),"금액을 확인하세요","")))))</f>
        <v/>
      </c>
    </row>
    <row r="1243">
      <c r="A1243" s="20" t="n"/>
      <c r="B1243" s="26" t="n"/>
      <c r="C1243" s="27">
        <f>IF(B1243="","",IFERROR(INDEX(현장_고객,MATCH(B1243,현장번호,0))&amp;" · "&amp;INDEX(현장_주소,MATCH(B1243,현장번호,0)),"없는 번호"))</f>
        <v/>
      </c>
      <c r="D1243" s="22" t="n"/>
      <c r="E1243" s="21" t="n"/>
      <c r="F1243" s="21" t="n"/>
      <c r="G1243" s="21" t="n"/>
      <c r="H1243" s="25">
        <f>IF(COUNTA(A1243,B1243,D1243)=0,"",IF(NOT(ISNUMBER(A1243)),"날짜를 확인하세요",IF(A1243&gt;TODAY(),"오늘 이후 날짜예요",IF(ISNA(MATCH(B1243,현장번호,0)),"현장 번호를 확인하세요",IF(OR(NOT(ISNUMBER(D1243)),N(D1243)&lt;=0),"금액을 확인하세요","")))))</f>
        <v/>
      </c>
    </row>
    <row r="1244">
      <c r="A1244" s="20" t="n"/>
      <c r="B1244" s="26" t="n"/>
      <c r="C1244" s="27">
        <f>IF(B1244="","",IFERROR(INDEX(현장_고객,MATCH(B1244,현장번호,0))&amp;" · "&amp;INDEX(현장_주소,MATCH(B1244,현장번호,0)),"없는 번호"))</f>
        <v/>
      </c>
      <c r="D1244" s="22" t="n"/>
      <c r="E1244" s="21" t="n"/>
      <c r="F1244" s="21" t="n"/>
      <c r="G1244" s="21" t="n"/>
      <c r="H1244" s="25">
        <f>IF(COUNTA(A1244,B1244,D1244)=0,"",IF(NOT(ISNUMBER(A1244)),"날짜를 확인하세요",IF(A1244&gt;TODAY(),"오늘 이후 날짜예요",IF(ISNA(MATCH(B1244,현장번호,0)),"현장 번호를 확인하세요",IF(OR(NOT(ISNUMBER(D1244)),N(D1244)&lt;=0),"금액을 확인하세요","")))))</f>
        <v/>
      </c>
    </row>
    <row r="1245">
      <c r="A1245" s="20" t="n"/>
      <c r="B1245" s="26" t="n"/>
      <c r="C1245" s="27">
        <f>IF(B1245="","",IFERROR(INDEX(현장_고객,MATCH(B1245,현장번호,0))&amp;" · "&amp;INDEX(현장_주소,MATCH(B1245,현장번호,0)),"없는 번호"))</f>
        <v/>
      </c>
      <c r="D1245" s="22" t="n"/>
      <c r="E1245" s="21" t="n"/>
      <c r="F1245" s="21" t="n"/>
      <c r="G1245" s="21" t="n"/>
      <c r="H1245" s="25">
        <f>IF(COUNTA(A1245,B1245,D1245)=0,"",IF(NOT(ISNUMBER(A1245)),"날짜를 확인하세요",IF(A1245&gt;TODAY(),"오늘 이후 날짜예요",IF(ISNA(MATCH(B1245,현장번호,0)),"현장 번호를 확인하세요",IF(OR(NOT(ISNUMBER(D1245)),N(D1245)&lt;=0),"금액을 확인하세요","")))))</f>
        <v/>
      </c>
    </row>
    <row r="1246">
      <c r="A1246" s="20" t="n"/>
      <c r="B1246" s="26" t="n"/>
      <c r="C1246" s="27">
        <f>IF(B1246="","",IFERROR(INDEX(현장_고객,MATCH(B1246,현장번호,0))&amp;" · "&amp;INDEX(현장_주소,MATCH(B1246,현장번호,0)),"없는 번호"))</f>
        <v/>
      </c>
      <c r="D1246" s="22" t="n"/>
      <c r="E1246" s="21" t="n"/>
      <c r="F1246" s="21" t="n"/>
      <c r="G1246" s="21" t="n"/>
      <c r="H1246" s="25">
        <f>IF(COUNTA(A1246,B1246,D1246)=0,"",IF(NOT(ISNUMBER(A1246)),"날짜를 확인하세요",IF(A1246&gt;TODAY(),"오늘 이후 날짜예요",IF(ISNA(MATCH(B1246,현장번호,0)),"현장 번호를 확인하세요",IF(OR(NOT(ISNUMBER(D1246)),N(D1246)&lt;=0),"금액을 확인하세요","")))))</f>
        <v/>
      </c>
    </row>
    <row r="1247">
      <c r="A1247" s="20" t="n"/>
      <c r="B1247" s="26" t="n"/>
      <c r="C1247" s="27">
        <f>IF(B1247="","",IFERROR(INDEX(현장_고객,MATCH(B1247,현장번호,0))&amp;" · "&amp;INDEX(현장_주소,MATCH(B1247,현장번호,0)),"없는 번호"))</f>
        <v/>
      </c>
      <c r="D1247" s="22" t="n"/>
      <c r="E1247" s="21" t="n"/>
      <c r="F1247" s="21" t="n"/>
      <c r="G1247" s="21" t="n"/>
      <c r="H1247" s="25">
        <f>IF(COUNTA(A1247,B1247,D1247)=0,"",IF(NOT(ISNUMBER(A1247)),"날짜를 확인하세요",IF(A1247&gt;TODAY(),"오늘 이후 날짜예요",IF(ISNA(MATCH(B1247,현장번호,0)),"현장 번호를 확인하세요",IF(OR(NOT(ISNUMBER(D1247)),N(D1247)&lt;=0),"금액을 확인하세요","")))))</f>
        <v/>
      </c>
    </row>
    <row r="1248">
      <c r="A1248" s="20" t="n"/>
      <c r="B1248" s="26" t="n"/>
      <c r="C1248" s="27">
        <f>IF(B1248="","",IFERROR(INDEX(현장_고객,MATCH(B1248,현장번호,0))&amp;" · "&amp;INDEX(현장_주소,MATCH(B1248,현장번호,0)),"없는 번호"))</f>
        <v/>
      </c>
      <c r="D1248" s="22" t="n"/>
      <c r="E1248" s="21" t="n"/>
      <c r="F1248" s="21" t="n"/>
      <c r="G1248" s="21" t="n"/>
      <c r="H1248" s="25">
        <f>IF(COUNTA(A1248,B1248,D1248)=0,"",IF(NOT(ISNUMBER(A1248)),"날짜를 확인하세요",IF(A1248&gt;TODAY(),"오늘 이후 날짜예요",IF(ISNA(MATCH(B1248,현장번호,0)),"현장 번호를 확인하세요",IF(OR(NOT(ISNUMBER(D1248)),N(D1248)&lt;=0),"금액을 확인하세요","")))))</f>
        <v/>
      </c>
    </row>
    <row r="1249">
      <c r="A1249" s="20" t="n"/>
      <c r="B1249" s="26" t="n"/>
      <c r="C1249" s="27">
        <f>IF(B1249="","",IFERROR(INDEX(현장_고객,MATCH(B1249,현장번호,0))&amp;" · "&amp;INDEX(현장_주소,MATCH(B1249,현장번호,0)),"없는 번호"))</f>
        <v/>
      </c>
      <c r="D1249" s="22" t="n"/>
      <c r="E1249" s="21" t="n"/>
      <c r="F1249" s="21" t="n"/>
      <c r="G1249" s="21" t="n"/>
      <c r="H1249" s="25">
        <f>IF(COUNTA(A1249,B1249,D1249)=0,"",IF(NOT(ISNUMBER(A1249)),"날짜를 확인하세요",IF(A1249&gt;TODAY(),"오늘 이후 날짜예요",IF(ISNA(MATCH(B1249,현장번호,0)),"현장 번호를 확인하세요",IF(OR(NOT(ISNUMBER(D1249)),N(D1249)&lt;=0),"금액을 확인하세요","")))))</f>
        <v/>
      </c>
    </row>
    <row r="1250">
      <c r="A1250" s="20" t="n"/>
      <c r="B1250" s="26" t="n"/>
      <c r="C1250" s="27">
        <f>IF(B1250="","",IFERROR(INDEX(현장_고객,MATCH(B1250,현장번호,0))&amp;" · "&amp;INDEX(현장_주소,MATCH(B1250,현장번호,0)),"없는 번호"))</f>
        <v/>
      </c>
      <c r="D1250" s="22" t="n"/>
      <c r="E1250" s="21" t="n"/>
      <c r="F1250" s="21" t="n"/>
      <c r="G1250" s="21" t="n"/>
      <c r="H1250" s="25">
        <f>IF(COUNTA(A1250,B1250,D1250)=0,"",IF(NOT(ISNUMBER(A1250)),"날짜를 확인하세요",IF(A1250&gt;TODAY(),"오늘 이후 날짜예요",IF(ISNA(MATCH(B1250,현장번호,0)),"현장 번호를 확인하세요",IF(OR(NOT(ISNUMBER(D1250)),N(D1250)&lt;=0),"금액을 확인하세요","")))))</f>
        <v/>
      </c>
    </row>
    <row r="1251">
      <c r="A1251" s="20" t="n"/>
      <c r="B1251" s="26" t="n"/>
      <c r="C1251" s="27">
        <f>IF(B1251="","",IFERROR(INDEX(현장_고객,MATCH(B1251,현장번호,0))&amp;" · "&amp;INDEX(현장_주소,MATCH(B1251,현장번호,0)),"없는 번호"))</f>
        <v/>
      </c>
      <c r="D1251" s="22" t="n"/>
      <c r="E1251" s="21" t="n"/>
      <c r="F1251" s="21" t="n"/>
      <c r="G1251" s="21" t="n"/>
      <c r="H1251" s="25">
        <f>IF(COUNTA(A1251,B1251,D1251)=0,"",IF(NOT(ISNUMBER(A1251)),"날짜를 확인하세요",IF(A1251&gt;TODAY(),"오늘 이후 날짜예요",IF(ISNA(MATCH(B1251,현장번호,0)),"현장 번호를 확인하세요",IF(OR(NOT(ISNUMBER(D1251)),N(D1251)&lt;=0),"금액을 확인하세요","")))))</f>
        <v/>
      </c>
    </row>
    <row r="1252">
      <c r="A1252" s="20" t="n"/>
      <c r="B1252" s="26" t="n"/>
      <c r="C1252" s="27">
        <f>IF(B1252="","",IFERROR(INDEX(현장_고객,MATCH(B1252,현장번호,0))&amp;" · "&amp;INDEX(현장_주소,MATCH(B1252,현장번호,0)),"없는 번호"))</f>
        <v/>
      </c>
      <c r="D1252" s="22" t="n"/>
      <c r="E1252" s="21" t="n"/>
      <c r="F1252" s="21" t="n"/>
      <c r="G1252" s="21" t="n"/>
      <c r="H1252" s="25">
        <f>IF(COUNTA(A1252,B1252,D1252)=0,"",IF(NOT(ISNUMBER(A1252)),"날짜를 확인하세요",IF(A1252&gt;TODAY(),"오늘 이후 날짜예요",IF(ISNA(MATCH(B1252,현장번호,0)),"현장 번호를 확인하세요",IF(OR(NOT(ISNUMBER(D1252)),N(D1252)&lt;=0),"금액을 확인하세요","")))))</f>
        <v/>
      </c>
    </row>
    <row r="1253">
      <c r="A1253" s="20" t="n"/>
      <c r="B1253" s="26" t="n"/>
      <c r="C1253" s="27">
        <f>IF(B1253="","",IFERROR(INDEX(현장_고객,MATCH(B1253,현장번호,0))&amp;" · "&amp;INDEX(현장_주소,MATCH(B1253,현장번호,0)),"없는 번호"))</f>
        <v/>
      </c>
      <c r="D1253" s="22" t="n"/>
      <c r="E1253" s="21" t="n"/>
      <c r="F1253" s="21" t="n"/>
      <c r="G1253" s="21" t="n"/>
      <c r="H1253" s="25">
        <f>IF(COUNTA(A1253,B1253,D1253)=0,"",IF(NOT(ISNUMBER(A1253)),"날짜를 확인하세요",IF(A1253&gt;TODAY(),"오늘 이후 날짜예요",IF(ISNA(MATCH(B1253,현장번호,0)),"현장 번호를 확인하세요",IF(OR(NOT(ISNUMBER(D1253)),N(D1253)&lt;=0),"금액을 확인하세요","")))))</f>
        <v/>
      </c>
    </row>
    <row r="1254">
      <c r="A1254" s="20" t="n"/>
      <c r="B1254" s="26" t="n"/>
      <c r="C1254" s="27">
        <f>IF(B1254="","",IFERROR(INDEX(현장_고객,MATCH(B1254,현장번호,0))&amp;" · "&amp;INDEX(현장_주소,MATCH(B1254,현장번호,0)),"없는 번호"))</f>
        <v/>
      </c>
      <c r="D1254" s="22" t="n"/>
      <c r="E1254" s="21" t="n"/>
      <c r="F1254" s="21" t="n"/>
      <c r="G1254" s="21" t="n"/>
      <c r="H1254" s="25">
        <f>IF(COUNTA(A1254,B1254,D1254)=0,"",IF(NOT(ISNUMBER(A1254)),"날짜를 확인하세요",IF(A1254&gt;TODAY(),"오늘 이후 날짜예요",IF(ISNA(MATCH(B1254,현장번호,0)),"현장 번호를 확인하세요",IF(OR(NOT(ISNUMBER(D1254)),N(D1254)&lt;=0),"금액을 확인하세요","")))))</f>
        <v/>
      </c>
    </row>
    <row r="1255">
      <c r="A1255" s="20" t="n"/>
      <c r="B1255" s="26" t="n"/>
      <c r="C1255" s="27">
        <f>IF(B1255="","",IFERROR(INDEX(현장_고객,MATCH(B1255,현장번호,0))&amp;" · "&amp;INDEX(현장_주소,MATCH(B1255,현장번호,0)),"없는 번호"))</f>
        <v/>
      </c>
      <c r="D1255" s="22" t="n"/>
      <c r="E1255" s="21" t="n"/>
      <c r="F1255" s="21" t="n"/>
      <c r="G1255" s="21" t="n"/>
      <c r="H1255" s="25">
        <f>IF(COUNTA(A1255,B1255,D1255)=0,"",IF(NOT(ISNUMBER(A1255)),"날짜를 확인하세요",IF(A1255&gt;TODAY(),"오늘 이후 날짜예요",IF(ISNA(MATCH(B1255,현장번호,0)),"현장 번호를 확인하세요",IF(OR(NOT(ISNUMBER(D1255)),N(D1255)&lt;=0),"금액을 확인하세요","")))))</f>
        <v/>
      </c>
    </row>
    <row r="1256">
      <c r="A1256" s="20" t="n"/>
      <c r="B1256" s="26" t="n"/>
      <c r="C1256" s="27">
        <f>IF(B1256="","",IFERROR(INDEX(현장_고객,MATCH(B1256,현장번호,0))&amp;" · "&amp;INDEX(현장_주소,MATCH(B1256,현장번호,0)),"없는 번호"))</f>
        <v/>
      </c>
      <c r="D1256" s="22" t="n"/>
      <c r="E1256" s="21" t="n"/>
      <c r="F1256" s="21" t="n"/>
      <c r="G1256" s="21" t="n"/>
      <c r="H1256" s="25">
        <f>IF(COUNTA(A1256,B1256,D1256)=0,"",IF(NOT(ISNUMBER(A1256)),"날짜를 확인하세요",IF(A1256&gt;TODAY(),"오늘 이후 날짜예요",IF(ISNA(MATCH(B1256,현장번호,0)),"현장 번호를 확인하세요",IF(OR(NOT(ISNUMBER(D1256)),N(D1256)&lt;=0),"금액을 확인하세요","")))))</f>
        <v/>
      </c>
    </row>
    <row r="1257">
      <c r="A1257" s="20" t="n"/>
      <c r="B1257" s="26" t="n"/>
      <c r="C1257" s="27">
        <f>IF(B1257="","",IFERROR(INDEX(현장_고객,MATCH(B1257,현장번호,0))&amp;" · "&amp;INDEX(현장_주소,MATCH(B1257,현장번호,0)),"없는 번호"))</f>
        <v/>
      </c>
      <c r="D1257" s="22" t="n"/>
      <c r="E1257" s="21" t="n"/>
      <c r="F1257" s="21" t="n"/>
      <c r="G1257" s="21" t="n"/>
      <c r="H1257" s="25">
        <f>IF(COUNTA(A1257,B1257,D1257)=0,"",IF(NOT(ISNUMBER(A1257)),"날짜를 확인하세요",IF(A1257&gt;TODAY(),"오늘 이후 날짜예요",IF(ISNA(MATCH(B1257,현장번호,0)),"현장 번호를 확인하세요",IF(OR(NOT(ISNUMBER(D1257)),N(D1257)&lt;=0),"금액을 확인하세요","")))))</f>
        <v/>
      </c>
    </row>
    <row r="1258">
      <c r="A1258" s="20" t="n"/>
      <c r="B1258" s="26" t="n"/>
      <c r="C1258" s="27">
        <f>IF(B1258="","",IFERROR(INDEX(현장_고객,MATCH(B1258,현장번호,0))&amp;" · "&amp;INDEX(현장_주소,MATCH(B1258,현장번호,0)),"없는 번호"))</f>
        <v/>
      </c>
      <c r="D1258" s="22" t="n"/>
      <c r="E1258" s="21" t="n"/>
      <c r="F1258" s="21" t="n"/>
      <c r="G1258" s="21" t="n"/>
      <c r="H1258" s="25">
        <f>IF(COUNTA(A1258,B1258,D1258)=0,"",IF(NOT(ISNUMBER(A1258)),"날짜를 확인하세요",IF(A1258&gt;TODAY(),"오늘 이후 날짜예요",IF(ISNA(MATCH(B1258,현장번호,0)),"현장 번호를 확인하세요",IF(OR(NOT(ISNUMBER(D1258)),N(D1258)&lt;=0),"금액을 확인하세요","")))))</f>
        <v/>
      </c>
    </row>
    <row r="1259">
      <c r="A1259" s="20" t="n"/>
      <c r="B1259" s="26" t="n"/>
      <c r="C1259" s="27">
        <f>IF(B1259="","",IFERROR(INDEX(현장_고객,MATCH(B1259,현장번호,0))&amp;" · "&amp;INDEX(현장_주소,MATCH(B1259,현장번호,0)),"없는 번호"))</f>
        <v/>
      </c>
      <c r="D1259" s="22" t="n"/>
      <c r="E1259" s="21" t="n"/>
      <c r="F1259" s="21" t="n"/>
      <c r="G1259" s="21" t="n"/>
      <c r="H1259" s="25">
        <f>IF(COUNTA(A1259,B1259,D1259)=0,"",IF(NOT(ISNUMBER(A1259)),"날짜를 확인하세요",IF(A1259&gt;TODAY(),"오늘 이후 날짜예요",IF(ISNA(MATCH(B1259,현장번호,0)),"현장 번호를 확인하세요",IF(OR(NOT(ISNUMBER(D1259)),N(D1259)&lt;=0),"금액을 확인하세요","")))))</f>
        <v/>
      </c>
    </row>
    <row r="1260">
      <c r="A1260" s="20" t="n"/>
      <c r="B1260" s="26" t="n"/>
      <c r="C1260" s="27">
        <f>IF(B1260="","",IFERROR(INDEX(현장_고객,MATCH(B1260,현장번호,0))&amp;" · "&amp;INDEX(현장_주소,MATCH(B1260,현장번호,0)),"없는 번호"))</f>
        <v/>
      </c>
      <c r="D1260" s="22" t="n"/>
      <c r="E1260" s="21" t="n"/>
      <c r="F1260" s="21" t="n"/>
      <c r="G1260" s="21" t="n"/>
      <c r="H1260" s="25">
        <f>IF(COUNTA(A1260,B1260,D1260)=0,"",IF(NOT(ISNUMBER(A1260)),"날짜를 확인하세요",IF(A1260&gt;TODAY(),"오늘 이후 날짜예요",IF(ISNA(MATCH(B1260,현장번호,0)),"현장 번호를 확인하세요",IF(OR(NOT(ISNUMBER(D1260)),N(D1260)&lt;=0),"금액을 확인하세요","")))))</f>
        <v/>
      </c>
    </row>
    <row r="1261">
      <c r="A1261" s="20" t="n"/>
      <c r="B1261" s="26" t="n"/>
      <c r="C1261" s="27">
        <f>IF(B1261="","",IFERROR(INDEX(현장_고객,MATCH(B1261,현장번호,0))&amp;" · "&amp;INDEX(현장_주소,MATCH(B1261,현장번호,0)),"없는 번호"))</f>
        <v/>
      </c>
      <c r="D1261" s="22" t="n"/>
      <c r="E1261" s="21" t="n"/>
      <c r="F1261" s="21" t="n"/>
      <c r="G1261" s="21" t="n"/>
      <c r="H1261" s="25">
        <f>IF(COUNTA(A1261,B1261,D1261)=0,"",IF(NOT(ISNUMBER(A1261)),"날짜를 확인하세요",IF(A1261&gt;TODAY(),"오늘 이후 날짜예요",IF(ISNA(MATCH(B1261,현장번호,0)),"현장 번호를 확인하세요",IF(OR(NOT(ISNUMBER(D1261)),N(D1261)&lt;=0),"금액을 확인하세요","")))))</f>
        <v/>
      </c>
    </row>
    <row r="1262">
      <c r="A1262" s="20" t="n"/>
      <c r="B1262" s="26" t="n"/>
      <c r="C1262" s="27">
        <f>IF(B1262="","",IFERROR(INDEX(현장_고객,MATCH(B1262,현장번호,0))&amp;" · "&amp;INDEX(현장_주소,MATCH(B1262,현장번호,0)),"없는 번호"))</f>
        <v/>
      </c>
      <c r="D1262" s="22" t="n"/>
      <c r="E1262" s="21" t="n"/>
      <c r="F1262" s="21" t="n"/>
      <c r="G1262" s="21" t="n"/>
      <c r="H1262" s="25">
        <f>IF(COUNTA(A1262,B1262,D1262)=0,"",IF(NOT(ISNUMBER(A1262)),"날짜를 확인하세요",IF(A1262&gt;TODAY(),"오늘 이후 날짜예요",IF(ISNA(MATCH(B1262,현장번호,0)),"현장 번호를 확인하세요",IF(OR(NOT(ISNUMBER(D1262)),N(D1262)&lt;=0),"금액을 확인하세요","")))))</f>
        <v/>
      </c>
    </row>
    <row r="1263">
      <c r="A1263" s="20" t="n"/>
      <c r="B1263" s="26" t="n"/>
      <c r="C1263" s="27">
        <f>IF(B1263="","",IFERROR(INDEX(현장_고객,MATCH(B1263,현장번호,0))&amp;" · "&amp;INDEX(현장_주소,MATCH(B1263,현장번호,0)),"없는 번호"))</f>
        <v/>
      </c>
      <c r="D1263" s="22" t="n"/>
      <c r="E1263" s="21" t="n"/>
      <c r="F1263" s="21" t="n"/>
      <c r="G1263" s="21" t="n"/>
      <c r="H1263" s="25">
        <f>IF(COUNTA(A1263,B1263,D1263)=0,"",IF(NOT(ISNUMBER(A1263)),"날짜를 확인하세요",IF(A1263&gt;TODAY(),"오늘 이후 날짜예요",IF(ISNA(MATCH(B1263,현장번호,0)),"현장 번호를 확인하세요",IF(OR(NOT(ISNUMBER(D1263)),N(D1263)&lt;=0),"금액을 확인하세요","")))))</f>
        <v/>
      </c>
    </row>
    <row r="1264">
      <c r="A1264" s="20" t="n"/>
      <c r="B1264" s="26" t="n"/>
      <c r="C1264" s="27">
        <f>IF(B1264="","",IFERROR(INDEX(현장_고객,MATCH(B1264,현장번호,0))&amp;" · "&amp;INDEX(현장_주소,MATCH(B1264,현장번호,0)),"없는 번호"))</f>
        <v/>
      </c>
      <c r="D1264" s="22" t="n"/>
      <c r="E1264" s="21" t="n"/>
      <c r="F1264" s="21" t="n"/>
      <c r="G1264" s="21" t="n"/>
      <c r="H1264" s="25">
        <f>IF(COUNTA(A1264,B1264,D1264)=0,"",IF(NOT(ISNUMBER(A1264)),"날짜를 확인하세요",IF(A1264&gt;TODAY(),"오늘 이후 날짜예요",IF(ISNA(MATCH(B1264,현장번호,0)),"현장 번호를 확인하세요",IF(OR(NOT(ISNUMBER(D1264)),N(D1264)&lt;=0),"금액을 확인하세요","")))))</f>
        <v/>
      </c>
    </row>
    <row r="1265">
      <c r="A1265" s="20" t="n"/>
      <c r="B1265" s="26" t="n"/>
      <c r="C1265" s="27">
        <f>IF(B1265="","",IFERROR(INDEX(현장_고객,MATCH(B1265,현장번호,0))&amp;" · "&amp;INDEX(현장_주소,MATCH(B1265,현장번호,0)),"없는 번호"))</f>
        <v/>
      </c>
      <c r="D1265" s="22" t="n"/>
      <c r="E1265" s="21" t="n"/>
      <c r="F1265" s="21" t="n"/>
      <c r="G1265" s="21" t="n"/>
      <c r="H1265" s="25">
        <f>IF(COUNTA(A1265,B1265,D1265)=0,"",IF(NOT(ISNUMBER(A1265)),"날짜를 확인하세요",IF(A1265&gt;TODAY(),"오늘 이후 날짜예요",IF(ISNA(MATCH(B1265,현장번호,0)),"현장 번호를 확인하세요",IF(OR(NOT(ISNUMBER(D1265)),N(D1265)&lt;=0),"금액을 확인하세요","")))))</f>
        <v/>
      </c>
    </row>
    <row r="1266">
      <c r="A1266" s="20" t="n"/>
      <c r="B1266" s="26" t="n"/>
      <c r="C1266" s="27">
        <f>IF(B1266="","",IFERROR(INDEX(현장_고객,MATCH(B1266,현장번호,0))&amp;" · "&amp;INDEX(현장_주소,MATCH(B1266,현장번호,0)),"없는 번호"))</f>
        <v/>
      </c>
      <c r="D1266" s="22" t="n"/>
      <c r="E1266" s="21" t="n"/>
      <c r="F1266" s="21" t="n"/>
      <c r="G1266" s="21" t="n"/>
      <c r="H1266" s="25">
        <f>IF(COUNTA(A1266,B1266,D1266)=0,"",IF(NOT(ISNUMBER(A1266)),"날짜를 확인하세요",IF(A1266&gt;TODAY(),"오늘 이후 날짜예요",IF(ISNA(MATCH(B1266,현장번호,0)),"현장 번호를 확인하세요",IF(OR(NOT(ISNUMBER(D1266)),N(D1266)&lt;=0),"금액을 확인하세요","")))))</f>
        <v/>
      </c>
    </row>
    <row r="1267">
      <c r="A1267" s="20" t="n"/>
      <c r="B1267" s="26" t="n"/>
      <c r="C1267" s="27">
        <f>IF(B1267="","",IFERROR(INDEX(현장_고객,MATCH(B1267,현장번호,0))&amp;" · "&amp;INDEX(현장_주소,MATCH(B1267,현장번호,0)),"없는 번호"))</f>
        <v/>
      </c>
      <c r="D1267" s="22" t="n"/>
      <c r="E1267" s="21" t="n"/>
      <c r="F1267" s="21" t="n"/>
      <c r="G1267" s="21" t="n"/>
      <c r="H1267" s="25">
        <f>IF(COUNTA(A1267,B1267,D1267)=0,"",IF(NOT(ISNUMBER(A1267)),"날짜를 확인하세요",IF(A1267&gt;TODAY(),"오늘 이후 날짜예요",IF(ISNA(MATCH(B1267,현장번호,0)),"현장 번호를 확인하세요",IF(OR(NOT(ISNUMBER(D1267)),N(D1267)&lt;=0),"금액을 확인하세요","")))))</f>
        <v/>
      </c>
    </row>
    <row r="1268">
      <c r="A1268" s="20" t="n"/>
      <c r="B1268" s="26" t="n"/>
      <c r="C1268" s="27">
        <f>IF(B1268="","",IFERROR(INDEX(현장_고객,MATCH(B1268,현장번호,0))&amp;" · "&amp;INDEX(현장_주소,MATCH(B1268,현장번호,0)),"없는 번호"))</f>
        <v/>
      </c>
      <c r="D1268" s="22" t="n"/>
      <c r="E1268" s="21" t="n"/>
      <c r="F1268" s="21" t="n"/>
      <c r="G1268" s="21" t="n"/>
      <c r="H1268" s="25">
        <f>IF(COUNTA(A1268,B1268,D1268)=0,"",IF(NOT(ISNUMBER(A1268)),"날짜를 확인하세요",IF(A1268&gt;TODAY(),"오늘 이후 날짜예요",IF(ISNA(MATCH(B1268,현장번호,0)),"현장 번호를 확인하세요",IF(OR(NOT(ISNUMBER(D1268)),N(D1268)&lt;=0),"금액을 확인하세요","")))))</f>
        <v/>
      </c>
    </row>
    <row r="1269">
      <c r="A1269" s="20" t="n"/>
      <c r="B1269" s="26" t="n"/>
      <c r="C1269" s="27">
        <f>IF(B1269="","",IFERROR(INDEX(현장_고객,MATCH(B1269,현장번호,0))&amp;" · "&amp;INDEX(현장_주소,MATCH(B1269,현장번호,0)),"없는 번호"))</f>
        <v/>
      </c>
      <c r="D1269" s="22" t="n"/>
      <c r="E1269" s="21" t="n"/>
      <c r="F1269" s="21" t="n"/>
      <c r="G1269" s="21" t="n"/>
      <c r="H1269" s="25">
        <f>IF(COUNTA(A1269,B1269,D1269)=0,"",IF(NOT(ISNUMBER(A1269)),"날짜를 확인하세요",IF(A1269&gt;TODAY(),"오늘 이후 날짜예요",IF(ISNA(MATCH(B1269,현장번호,0)),"현장 번호를 확인하세요",IF(OR(NOT(ISNUMBER(D1269)),N(D1269)&lt;=0),"금액을 확인하세요","")))))</f>
        <v/>
      </c>
    </row>
    <row r="1270">
      <c r="A1270" s="20" t="n"/>
      <c r="B1270" s="26" t="n"/>
      <c r="C1270" s="27">
        <f>IF(B1270="","",IFERROR(INDEX(현장_고객,MATCH(B1270,현장번호,0))&amp;" · "&amp;INDEX(현장_주소,MATCH(B1270,현장번호,0)),"없는 번호"))</f>
        <v/>
      </c>
      <c r="D1270" s="22" t="n"/>
      <c r="E1270" s="21" t="n"/>
      <c r="F1270" s="21" t="n"/>
      <c r="G1270" s="21" t="n"/>
      <c r="H1270" s="25">
        <f>IF(COUNTA(A1270,B1270,D1270)=0,"",IF(NOT(ISNUMBER(A1270)),"날짜를 확인하세요",IF(A1270&gt;TODAY(),"오늘 이후 날짜예요",IF(ISNA(MATCH(B1270,현장번호,0)),"현장 번호를 확인하세요",IF(OR(NOT(ISNUMBER(D1270)),N(D1270)&lt;=0),"금액을 확인하세요","")))))</f>
        <v/>
      </c>
    </row>
    <row r="1271">
      <c r="A1271" s="20" t="n"/>
      <c r="B1271" s="26" t="n"/>
      <c r="C1271" s="27">
        <f>IF(B1271="","",IFERROR(INDEX(현장_고객,MATCH(B1271,현장번호,0))&amp;" · "&amp;INDEX(현장_주소,MATCH(B1271,현장번호,0)),"없는 번호"))</f>
        <v/>
      </c>
      <c r="D1271" s="22" t="n"/>
      <c r="E1271" s="21" t="n"/>
      <c r="F1271" s="21" t="n"/>
      <c r="G1271" s="21" t="n"/>
      <c r="H1271" s="25">
        <f>IF(COUNTA(A1271,B1271,D1271)=0,"",IF(NOT(ISNUMBER(A1271)),"날짜를 확인하세요",IF(A1271&gt;TODAY(),"오늘 이후 날짜예요",IF(ISNA(MATCH(B1271,현장번호,0)),"현장 번호를 확인하세요",IF(OR(NOT(ISNUMBER(D1271)),N(D1271)&lt;=0),"금액을 확인하세요","")))))</f>
        <v/>
      </c>
    </row>
    <row r="1272">
      <c r="A1272" s="20" t="n"/>
      <c r="B1272" s="26" t="n"/>
      <c r="C1272" s="27">
        <f>IF(B1272="","",IFERROR(INDEX(현장_고객,MATCH(B1272,현장번호,0))&amp;" · "&amp;INDEX(현장_주소,MATCH(B1272,현장번호,0)),"없는 번호"))</f>
        <v/>
      </c>
      <c r="D1272" s="22" t="n"/>
      <c r="E1272" s="21" t="n"/>
      <c r="F1272" s="21" t="n"/>
      <c r="G1272" s="21" t="n"/>
      <c r="H1272" s="25">
        <f>IF(COUNTA(A1272,B1272,D1272)=0,"",IF(NOT(ISNUMBER(A1272)),"날짜를 확인하세요",IF(A1272&gt;TODAY(),"오늘 이후 날짜예요",IF(ISNA(MATCH(B1272,현장번호,0)),"현장 번호를 확인하세요",IF(OR(NOT(ISNUMBER(D1272)),N(D1272)&lt;=0),"금액을 확인하세요","")))))</f>
        <v/>
      </c>
    </row>
    <row r="1273">
      <c r="A1273" s="20" t="n"/>
      <c r="B1273" s="26" t="n"/>
      <c r="C1273" s="27">
        <f>IF(B1273="","",IFERROR(INDEX(현장_고객,MATCH(B1273,현장번호,0))&amp;" · "&amp;INDEX(현장_주소,MATCH(B1273,현장번호,0)),"없는 번호"))</f>
        <v/>
      </c>
      <c r="D1273" s="22" t="n"/>
      <c r="E1273" s="21" t="n"/>
      <c r="F1273" s="21" t="n"/>
      <c r="G1273" s="21" t="n"/>
      <c r="H1273" s="25">
        <f>IF(COUNTA(A1273,B1273,D1273)=0,"",IF(NOT(ISNUMBER(A1273)),"날짜를 확인하세요",IF(A1273&gt;TODAY(),"오늘 이후 날짜예요",IF(ISNA(MATCH(B1273,현장번호,0)),"현장 번호를 확인하세요",IF(OR(NOT(ISNUMBER(D1273)),N(D1273)&lt;=0),"금액을 확인하세요","")))))</f>
        <v/>
      </c>
    </row>
    <row r="1274">
      <c r="A1274" s="20" t="n"/>
      <c r="B1274" s="26" t="n"/>
      <c r="C1274" s="27">
        <f>IF(B1274="","",IFERROR(INDEX(현장_고객,MATCH(B1274,현장번호,0))&amp;" · "&amp;INDEX(현장_주소,MATCH(B1274,현장번호,0)),"없는 번호"))</f>
        <v/>
      </c>
      <c r="D1274" s="22" t="n"/>
      <c r="E1274" s="21" t="n"/>
      <c r="F1274" s="21" t="n"/>
      <c r="G1274" s="21" t="n"/>
      <c r="H1274" s="25">
        <f>IF(COUNTA(A1274,B1274,D1274)=0,"",IF(NOT(ISNUMBER(A1274)),"날짜를 확인하세요",IF(A1274&gt;TODAY(),"오늘 이후 날짜예요",IF(ISNA(MATCH(B1274,현장번호,0)),"현장 번호를 확인하세요",IF(OR(NOT(ISNUMBER(D1274)),N(D1274)&lt;=0),"금액을 확인하세요","")))))</f>
        <v/>
      </c>
    </row>
    <row r="1275">
      <c r="A1275" s="20" t="n"/>
      <c r="B1275" s="26" t="n"/>
      <c r="C1275" s="27">
        <f>IF(B1275="","",IFERROR(INDEX(현장_고객,MATCH(B1275,현장번호,0))&amp;" · "&amp;INDEX(현장_주소,MATCH(B1275,현장번호,0)),"없는 번호"))</f>
        <v/>
      </c>
      <c r="D1275" s="22" t="n"/>
      <c r="E1275" s="21" t="n"/>
      <c r="F1275" s="21" t="n"/>
      <c r="G1275" s="21" t="n"/>
      <c r="H1275" s="25">
        <f>IF(COUNTA(A1275,B1275,D1275)=0,"",IF(NOT(ISNUMBER(A1275)),"날짜를 확인하세요",IF(A1275&gt;TODAY(),"오늘 이후 날짜예요",IF(ISNA(MATCH(B1275,현장번호,0)),"현장 번호를 확인하세요",IF(OR(NOT(ISNUMBER(D1275)),N(D1275)&lt;=0),"금액을 확인하세요","")))))</f>
        <v/>
      </c>
    </row>
    <row r="1276">
      <c r="A1276" s="20" t="n"/>
      <c r="B1276" s="26" t="n"/>
      <c r="C1276" s="27">
        <f>IF(B1276="","",IFERROR(INDEX(현장_고객,MATCH(B1276,현장번호,0))&amp;" · "&amp;INDEX(현장_주소,MATCH(B1276,현장번호,0)),"없는 번호"))</f>
        <v/>
      </c>
      <c r="D1276" s="22" t="n"/>
      <c r="E1276" s="21" t="n"/>
      <c r="F1276" s="21" t="n"/>
      <c r="G1276" s="21" t="n"/>
      <c r="H1276" s="25">
        <f>IF(COUNTA(A1276,B1276,D1276)=0,"",IF(NOT(ISNUMBER(A1276)),"날짜를 확인하세요",IF(A1276&gt;TODAY(),"오늘 이후 날짜예요",IF(ISNA(MATCH(B1276,현장번호,0)),"현장 번호를 확인하세요",IF(OR(NOT(ISNUMBER(D1276)),N(D1276)&lt;=0),"금액을 확인하세요","")))))</f>
        <v/>
      </c>
    </row>
    <row r="1277">
      <c r="A1277" s="20" t="n"/>
      <c r="B1277" s="26" t="n"/>
      <c r="C1277" s="27">
        <f>IF(B1277="","",IFERROR(INDEX(현장_고객,MATCH(B1277,현장번호,0))&amp;" · "&amp;INDEX(현장_주소,MATCH(B1277,현장번호,0)),"없는 번호"))</f>
        <v/>
      </c>
      <c r="D1277" s="22" t="n"/>
      <c r="E1277" s="21" t="n"/>
      <c r="F1277" s="21" t="n"/>
      <c r="G1277" s="21" t="n"/>
      <c r="H1277" s="25">
        <f>IF(COUNTA(A1277,B1277,D1277)=0,"",IF(NOT(ISNUMBER(A1277)),"날짜를 확인하세요",IF(A1277&gt;TODAY(),"오늘 이후 날짜예요",IF(ISNA(MATCH(B1277,현장번호,0)),"현장 번호를 확인하세요",IF(OR(NOT(ISNUMBER(D1277)),N(D1277)&lt;=0),"금액을 확인하세요","")))))</f>
        <v/>
      </c>
    </row>
    <row r="1278">
      <c r="A1278" s="20" t="n"/>
      <c r="B1278" s="26" t="n"/>
      <c r="C1278" s="27">
        <f>IF(B1278="","",IFERROR(INDEX(현장_고객,MATCH(B1278,현장번호,0))&amp;" · "&amp;INDEX(현장_주소,MATCH(B1278,현장번호,0)),"없는 번호"))</f>
        <v/>
      </c>
      <c r="D1278" s="22" t="n"/>
      <c r="E1278" s="21" t="n"/>
      <c r="F1278" s="21" t="n"/>
      <c r="G1278" s="21" t="n"/>
      <c r="H1278" s="25">
        <f>IF(COUNTA(A1278,B1278,D1278)=0,"",IF(NOT(ISNUMBER(A1278)),"날짜를 확인하세요",IF(A1278&gt;TODAY(),"오늘 이후 날짜예요",IF(ISNA(MATCH(B1278,현장번호,0)),"현장 번호를 확인하세요",IF(OR(NOT(ISNUMBER(D1278)),N(D1278)&lt;=0),"금액을 확인하세요","")))))</f>
        <v/>
      </c>
    </row>
    <row r="1279">
      <c r="A1279" s="20" t="n"/>
      <c r="B1279" s="26" t="n"/>
      <c r="C1279" s="27">
        <f>IF(B1279="","",IFERROR(INDEX(현장_고객,MATCH(B1279,현장번호,0))&amp;" · "&amp;INDEX(현장_주소,MATCH(B1279,현장번호,0)),"없는 번호"))</f>
        <v/>
      </c>
      <c r="D1279" s="22" t="n"/>
      <c r="E1279" s="21" t="n"/>
      <c r="F1279" s="21" t="n"/>
      <c r="G1279" s="21" t="n"/>
      <c r="H1279" s="25">
        <f>IF(COUNTA(A1279,B1279,D1279)=0,"",IF(NOT(ISNUMBER(A1279)),"날짜를 확인하세요",IF(A1279&gt;TODAY(),"오늘 이후 날짜예요",IF(ISNA(MATCH(B1279,현장번호,0)),"현장 번호를 확인하세요",IF(OR(NOT(ISNUMBER(D1279)),N(D1279)&lt;=0),"금액을 확인하세요","")))))</f>
        <v/>
      </c>
    </row>
    <row r="1280">
      <c r="A1280" s="20" t="n"/>
      <c r="B1280" s="26" t="n"/>
      <c r="C1280" s="27">
        <f>IF(B1280="","",IFERROR(INDEX(현장_고객,MATCH(B1280,현장번호,0))&amp;" · "&amp;INDEX(현장_주소,MATCH(B1280,현장번호,0)),"없는 번호"))</f>
        <v/>
      </c>
      <c r="D1280" s="22" t="n"/>
      <c r="E1280" s="21" t="n"/>
      <c r="F1280" s="21" t="n"/>
      <c r="G1280" s="21" t="n"/>
      <c r="H1280" s="25">
        <f>IF(COUNTA(A1280,B1280,D1280)=0,"",IF(NOT(ISNUMBER(A1280)),"날짜를 확인하세요",IF(A1280&gt;TODAY(),"오늘 이후 날짜예요",IF(ISNA(MATCH(B1280,현장번호,0)),"현장 번호를 확인하세요",IF(OR(NOT(ISNUMBER(D1280)),N(D1280)&lt;=0),"금액을 확인하세요","")))))</f>
        <v/>
      </c>
    </row>
    <row r="1281">
      <c r="A1281" s="20" t="n"/>
      <c r="B1281" s="26" t="n"/>
      <c r="C1281" s="27">
        <f>IF(B1281="","",IFERROR(INDEX(현장_고객,MATCH(B1281,현장번호,0))&amp;" · "&amp;INDEX(현장_주소,MATCH(B1281,현장번호,0)),"없는 번호"))</f>
        <v/>
      </c>
      <c r="D1281" s="22" t="n"/>
      <c r="E1281" s="21" t="n"/>
      <c r="F1281" s="21" t="n"/>
      <c r="G1281" s="21" t="n"/>
      <c r="H1281" s="25">
        <f>IF(COUNTA(A1281,B1281,D1281)=0,"",IF(NOT(ISNUMBER(A1281)),"날짜를 확인하세요",IF(A1281&gt;TODAY(),"오늘 이후 날짜예요",IF(ISNA(MATCH(B1281,현장번호,0)),"현장 번호를 확인하세요",IF(OR(NOT(ISNUMBER(D1281)),N(D1281)&lt;=0),"금액을 확인하세요","")))))</f>
        <v/>
      </c>
    </row>
    <row r="1282">
      <c r="A1282" s="20" t="n"/>
      <c r="B1282" s="26" t="n"/>
      <c r="C1282" s="27">
        <f>IF(B1282="","",IFERROR(INDEX(현장_고객,MATCH(B1282,현장번호,0))&amp;" · "&amp;INDEX(현장_주소,MATCH(B1282,현장번호,0)),"없는 번호"))</f>
        <v/>
      </c>
      <c r="D1282" s="22" t="n"/>
      <c r="E1282" s="21" t="n"/>
      <c r="F1282" s="21" t="n"/>
      <c r="G1282" s="21" t="n"/>
      <c r="H1282" s="25">
        <f>IF(COUNTA(A1282,B1282,D1282)=0,"",IF(NOT(ISNUMBER(A1282)),"날짜를 확인하세요",IF(A1282&gt;TODAY(),"오늘 이후 날짜예요",IF(ISNA(MATCH(B1282,현장번호,0)),"현장 번호를 확인하세요",IF(OR(NOT(ISNUMBER(D1282)),N(D1282)&lt;=0),"금액을 확인하세요","")))))</f>
        <v/>
      </c>
    </row>
    <row r="1283">
      <c r="A1283" s="20" t="n"/>
      <c r="B1283" s="26" t="n"/>
      <c r="C1283" s="27">
        <f>IF(B1283="","",IFERROR(INDEX(현장_고객,MATCH(B1283,현장번호,0))&amp;" · "&amp;INDEX(현장_주소,MATCH(B1283,현장번호,0)),"없는 번호"))</f>
        <v/>
      </c>
      <c r="D1283" s="22" t="n"/>
      <c r="E1283" s="21" t="n"/>
      <c r="F1283" s="21" t="n"/>
      <c r="G1283" s="21" t="n"/>
      <c r="H1283" s="25">
        <f>IF(COUNTA(A1283,B1283,D1283)=0,"",IF(NOT(ISNUMBER(A1283)),"날짜를 확인하세요",IF(A1283&gt;TODAY(),"오늘 이후 날짜예요",IF(ISNA(MATCH(B1283,현장번호,0)),"현장 번호를 확인하세요",IF(OR(NOT(ISNUMBER(D1283)),N(D1283)&lt;=0),"금액을 확인하세요","")))))</f>
        <v/>
      </c>
    </row>
    <row r="1284">
      <c r="A1284" s="20" t="n"/>
      <c r="B1284" s="26" t="n"/>
      <c r="C1284" s="27">
        <f>IF(B1284="","",IFERROR(INDEX(현장_고객,MATCH(B1284,현장번호,0))&amp;" · "&amp;INDEX(현장_주소,MATCH(B1284,현장번호,0)),"없는 번호"))</f>
        <v/>
      </c>
      <c r="D1284" s="22" t="n"/>
      <c r="E1284" s="21" t="n"/>
      <c r="F1284" s="21" t="n"/>
      <c r="G1284" s="21" t="n"/>
      <c r="H1284" s="25">
        <f>IF(COUNTA(A1284,B1284,D1284)=0,"",IF(NOT(ISNUMBER(A1284)),"날짜를 확인하세요",IF(A1284&gt;TODAY(),"오늘 이후 날짜예요",IF(ISNA(MATCH(B1284,현장번호,0)),"현장 번호를 확인하세요",IF(OR(NOT(ISNUMBER(D1284)),N(D1284)&lt;=0),"금액을 확인하세요","")))))</f>
        <v/>
      </c>
    </row>
    <row r="1285">
      <c r="A1285" s="20" t="n"/>
      <c r="B1285" s="26" t="n"/>
      <c r="C1285" s="27">
        <f>IF(B1285="","",IFERROR(INDEX(현장_고객,MATCH(B1285,현장번호,0))&amp;" · "&amp;INDEX(현장_주소,MATCH(B1285,현장번호,0)),"없는 번호"))</f>
        <v/>
      </c>
      <c r="D1285" s="22" t="n"/>
      <c r="E1285" s="21" t="n"/>
      <c r="F1285" s="21" t="n"/>
      <c r="G1285" s="21" t="n"/>
      <c r="H1285" s="25">
        <f>IF(COUNTA(A1285,B1285,D1285)=0,"",IF(NOT(ISNUMBER(A1285)),"날짜를 확인하세요",IF(A1285&gt;TODAY(),"오늘 이후 날짜예요",IF(ISNA(MATCH(B1285,현장번호,0)),"현장 번호를 확인하세요",IF(OR(NOT(ISNUMBER(D1285)),N(D1285)&lt;=0),"금액을 확인하세요","")))))</f>
        <v/>
      </c>
    </row>
    <row r="1286">
      <c r="A1286" s="20" t="n"/>
      <c r="B1286" s="26" t="n"/>
      <c r="C1286" s="27">
        <f>IF(B1286="","",IFERROR(INDEX(현장_고객,MATCH(B1286,현장번호,0))&amp;" · "&amp;INDEX(현장_주소,MATCH(B1286,현장번호,0)),"없는 번호"))</f>
        <v/>
      </c>
      <c r="D1286" s="22" t="n"/>
      <c r="E1286" s="21" t="n"/>
      <c r="F1286" s="21" t="n"/>
      <c r="G1286" s="21" t="n"/>
      <c r="H1286" s="25">
        <f>IF(COUNTA(A1286,B1286,D1286)=0,"",IF(NOT(ISNUMBER(A1286)),"날짜를 확인하세요",IF(A1286&gt;TODAY(),"오늘 이후 날짜예요",IF(ISNA(MATCH(B1286,현장번호,0)),"현장 번호를 확인하세요",IF(OR(NOT(ISNUMBER(D1286)),N(D1286)&lt;=0),"금액을 확인하세요","")))))</f>
        <v/>
      </c>
    </row>
    <row r="1287">
      <c r="A1287" s="20" t="n"/>
      <c r="B1287" s="26" t="n"/>
      <c r="C1287" s="27">
        <f>IF(B1287="","",IFERROR(INDEX(현장_고객,MATCH(B1287,현장번호,0))&amp;" · "&amp;INDEX(현장_주소,MATCH(B1287,현장번호,0)),"없는 번호"))</f>
        <v/>
      </c>
      <c r="D1287" s="22" t="n"/>
      <c r="E1287" s="21" t="n"/>
      <c r="F1287" s="21" t="n"/>
      <c r="G1287" s="21" t="n"/>
      <c r="H1287" s="25">
        <f>IF(COUNTA(A1287,B1287,D1287)=0,"",IF(NOT(ISNUMBER(A1287)),"날짜를 확인하세요",IF(A1287&gt;TODAY(),"오늘 이후 날짜예요",IF(ISNA(MATCH(B1287,현장번호,0)),"현장 번호를 확인하세요",IF(OR(NOT(ISNUMBER(D1287)),N(D1287)&lt;=0),"금액을 확인하세요","")))))</f>
        <v/>
      </c>
    </row>
    <row r="1288">
      <c r="A1288" s="20" t="n"/>
      <c r="B1288" s="26" t="n"/>
      <c r="C1288" s="27">
        <f>IF(B1288="","",IFERROR(INDEX(현장_고객,MATCH(B1288,현장번호,0))&amp;" · "&amp;INDEX(현장_주소,MATCH(B1288,현장번호,0)),"없는 번호"))</f>
        <v/>
      </c>
      <c r="D1288" s="22" t="n"/>
      <c r="E1288" s="21" t="n"/>
      <c r="F1288" s="21" t="n"/>
      <c r="G1288" s="21" t="n"/>
      <c r="H1288" s="25">
        <f>IF(COUNTA(A1288,B1288,D1288)=0,"",IF(NOT(ISNUMBER(A1288)),"날짜를 확인하세요",IF(A1288&gt;TODAY(),"오늘 이후 날짜예요",IF(ISNA(MATCH(B1288,현장번호,0)),"현장 번호를 확인하세요",IF(OR(NOT(ISNUMBER(D1288)),N(D1288)&lt;=0),"금액을 확인하세요","")))))</f>
        <v/>
      </c>
    </row>
    <row r="1289">
      <c r="A1289" s="20" t="n"/>
      <c r="B1289" s="26" t="n"/>
      <c r="C1289" s="27">
        <f>IF(B1289="","",IFERROR(INDEX(현장_고객,MATCH(B1289,현장번호,0))&amp;" · "&amp;INDEX(현장_주소,MATCH(B1289,현장번호,0)),"없는 번호"))</f>
        <v/>
      </c>
      <c r="D1289" s="22" t="n"/>
      <c r="E1289" s="21" t="n"/>
      <c r="F1289" s="21" t="n"/>
      <c r="G1289" s="21" t="n"/>
      <c r="H1289" s="25">
        <f>IF(COUNTA(A1289,B1289,D1289)=0,"",IF(NOT(ISNUMBER(A1289)),"날짜를 확인하세요",IF(A1289&gt;TODAY(),"오늘 이후 날짜예요",IF(ISNA(MATCH(B1289,현장번호,0)),"현장 번호를 확인하세요",IF(OR(NOT(ISNUMBER(D1289)),N(D1289)&lt;=0),"금액을 확인하세요","")))))</f>
        <v/>
      </c>
    </row>
    <row r="1290">
      <c r="A1290" s="20" t="n"/>
      <c r="B1290" s="26" t="n"/>
      <c r="C1290" s="27">
        <f>IF(B1290="","",IFERROR(INDEX(현장_고객,MATCH(B1290,현장번호,0))&amp;" · "&amp;INDEX(현장_주소,MATCH(B1290,현장번호,0)),"없는 번호"))</f>
        <v/>
      </c>
      <c r="D1290" s="22" t="n"/>
      <c r="E1290" s="21" t="n"/>
      <c r="F1290" s="21" t="n"/>
      <c r="G1290" s="21" t="n"/>
      <c r="H1290" s="25">
        <f>IF(COUNTA(A1290,B1290,D1290)=0,"",IF(NOT(ISNUMBER(A1290)),"날짜를 확인하세요",IF(A1290&gt;TODAY(),"오늘 이후 날짜예요",IF(ISNA(MATCH(B1290,현장번호,0)),"현장 번호를 확인하세요",IF(OR(NOT(ISNUMBER(D1290)),N(D1290)&lt;=0),"금액을 확인하세요","")))))</f>
        <v/>
      </c>
    </row>
    <row r="1291">
      <c r="A1291" s="20" t="n"/>
      <c r="B1291" s="26" t="n"/>
      <c r="C1291" s="27">
        <f>IF(B1291="","",IFERROR(INDEX(현장_고객,MATCH(B1291,현장번호,0))&amp;" · "&amp;INDEX(현장_주소,MATCH(B1291,현장번호,0)),"없는 번호"))</f>
        <v/>
      </c>
      <c r="D1291" s="22" t="n"/>
      <c r="E1291" s="21" t="n"/>
      <c r="F1291" s="21" t="n"/>
      <c r="G1291" s="21" t="n"/>
      <c r="H1291" s="25">
        <f>IF(COUNTA(A1291,B1291,D1291)=0,"",IF(NOT(ISNUMBER(A1291)),"날짜를 확인하세요",IF(A1291&gt;TODAY(),"오늘 이후 날짜예요",IF(ISNA(MATCH(B1291,현장번호,0)),"현장 번호를 확인하세요",IF(OR(NOT(ISNUMBER(D1291)),N(D1291)&lt;=0),"금액을 확인하세요","")))))</f>
        <v/>
      </c>
    </row>
    <row r="1292">
      <c r="A1292" s="20" t="n"/>
      <c r="B1292" s="26" t="n"/>
      <c r="C1292" s="27">
        <f>IF(B1292="","",IFERROR(INDEX(현장_고객,MATCH(B1292,현장번호,0))&amp;" · "&amp;INDEX(현장_주소,MATCH(B1292,현장번호,0)),"없는 번호"))</f>
        <v/>
      </c>
      <c r="D1292" s="22" t="n"/>
      <c r="E1292" s="21" t="n"/>
      <c r="F1292" s="21" t="n"/>
      <c r="G1292" s="21" t="n"/>
      <c r="H1292" s="25">
        <f>IF(COUNTA(A1292,B1292,D1292)=0,"",IF(NOT(ISNUMBER(A1292)),"날짜를 확인하세요",IF(A1292&gt;TODAY(),"오늘 이후 날짜예요",IF(ISNA(MATCH(B1292,현장번호,0)),"현장 번호를 확인하세요",IF(OR(NOT(ISNUMBER(D1292)),N(D1292)&lt;=0),"금액을 확인하세요","")))))</f>
        <v/>
      </c>
    </row>
    <row r="1293">
      <c r="A1293" s="20" t="n"/>
      <c r="B1293" s="26" t="n"/>
      <c r="C1293" s="27">
        <f>IF(B1293="","",IFERROR(INDEX(현장_고객,MATCH(B1293,현장번호,0))&amp;" · "&amp;INDEX(현장_주소,MATCH(B1293,현장번호,0)),"없는 번호"))</f>
        <v/>
      </c>
      <c r="D1293" s="22" t="n"/>
      <c r="E1293" s="21" t="n"/>
      <c r="F1293" s="21" t="n"/>
      <c r="G1293" s="21" t="n"/>
      <c r="H1293" s="25">
        <f>IF(COUNTA(A1293,B1293,D1293)=0,"",IF(NOT(ISNUMBER(A1293)),"날짜를 확인하세요",IF(A1293&gt;TODAY(),"오늘 이후 날짜예요",IF(ISNA(MATCH(B1293,현장번호,0)),"현장 번호를 확인하세요",IF(OR(NOT(ISNUMBER(D1293)),N(D1293)&lt;=0),"금액을 확인하세요","")))))</f>
        <v/>
      </c>
    </row>
    <row r="1294">
      <c r="A1294" s="20" t="n"/>
      <c r="B1294" s="26" t="n"/>
      <c r="C1294" s="27">
        <f>IF(B1294="","",IFERROR(INDEX(현장_고객,MATCH(B1294,현장번호,0))&amp;" · "&amp;INDEX(현장_주소,MATCH(B1294,현장번호,0)),"없는 번호"))</f>
        <v/>
      </c>
      <c r="D1294" s="22" t="n"/>
      <c r="E1294" s="21" t="n"/>
      <c r="F1294" s="21" t="n"/>
      <c r="G1294" s="21" t="n"/>
      <c r="H1294" s="25">
        <f>IF(COUNTA(A1294,B1294,D1294)=0,"",IF(NOT(ISNUMBER(A1294)),"날짜를 확인하세요",IF(A1294&gt;TODAY(),"오늘 이후 날짜예요",IF(ISNA(MATCH(B1294,현장번호,0)),"현장 번호를 확인하세요",IF(OR(NOT(ISNUMBER(D1294)),N(D1294)&lt;=0),"금액을 확인하세요","")))))</f>
        <v/>
      </c>
    </row>
    <row r="1295">
      <c r="A1295" s="20" t="n"/>
      <c r="B1295" s="26" t="n"/>
      <c r="C1295" s="27">
        <f>IF(B1295="","",IFERROR(INDEX(현장_고객,MATCH(B1295,현장번호,0))&amp;" · "&amp;INDEX(현장_주소,MATCH(B1295,현장번호,0)),"없는 번호"))</f>
        <v/>
      </c>
      <c r="D1295" s="22" t="n"/>
      <c r="E1295" s="21" t="n"/>
      <c r="F1295" s="21" t="n"/>
      <c r="G1295" s="21" t="n"/>
      <c r="H1295" s="25">
        <f>IF(COUNTA(A1295,B1295,D1295)=0,"",IF(NOT(ISNUMBER(A1295)),"날짜를 확인하세요",IF(A1295&gt;TODAY(),"오늘 이후 날짜예요",IF(ISNA(MATCH(B1295,현장번호,0)),"현장 번호를 확인하세요",IF(OR(NOT(ISNUMBER(D1295)),N(D1295)&lt;=0),"금액을 확인하세요","")))))</f>
        <v/>
      </c>
    </row>
    <row r="1296">
      <c r="A1296" s="20" t="n"/>
      <c r="B1296" s="26" t="n"/>
      <c r="C1296" s="27">
        <f>IF(B1296="","",IFERROR(INDEX(현장_고객,MATCH(B1296,현장번호,0))&amp;" · "&amp;INDEX(현장_주소,MATCH(B1296,현장번호,0)),"없는 번호"))</f>
        <v/>
      </c>
      <c r="D1296" s="22" t="n"/>
      <c r="E1296" s="21" t="n"/>
      <c r="F1296" s="21" t="n"/>
      <c r="G1296" s="21" t="n"/>
      <c r="H1296" s="25">
        <f>IF(COUNTA(A1296,B1296,D1296)=0,"",IF(NOT(ISNUMBER(A1296)),"날짜를 확인하세요",IF(A1296&gt;TODAY(),"오늘 이후 날짜예요",IF(ISNA(MATCH(B1296,현장번호,0)),"현장 번호를 확인하세요",IF(OR(NOT(ISNUMBER(D1296)),N(D1296)&lt;=0),"금액을 확인하세요","")))))</f>
        <v/>
      </c>
    </row>
    <row r="1297">
      <c r="A1297" s="20" t="n"/>
      <c r="B1297" s="26" t="n"/>
      <c r="C1297" s="27">
        <f>IF(B1297="","",IFERROR(INDEX(현장_고객,MATCH(B1297,현장번호,0))&amp;" · "&amp;INDEX(현장_주소,MATCH(B1297,현장번호,0)),"없는 번호"))</f>
        <v/>
      </c>
      <c r="D1297" s="22" t="n"/>
      <c r="E1297" s="21" t="n"/>
      <c r="F1297" s="21" t="n"/>
      <c r="G1297" s="21" t="n"/>
      <c r="H1297" s="25">
        <f>IF(COUNTA(A1297,B1297,D1297)=0,"",IF(NOT(ISNUMBER(A1297)),"날짜를 확인하세요",IF(A1297&gt;TODAY(),"오늘 이후 날짜예요",IF(ISNA(MATCH(B1297,현장번호,0)),"현장 번호를 확인하세요",IF(OR(NOT(ISNUMBER(D1297)),N(D1297)&lt;=0),"금액을 확인하세요","")))))</f>
        <v/>
      </c>
    </row>
    <row r="1298">
      <c r="A1298" s="20" t="n"/>
      <c r="B1298" s="26" t="n"/>
      <c r="C1298" s="27">
        <f>IF(B1298="","",IFERROR(INDEX(현장_고객,MATCH(B1298,현장번호,0))&amp;" · "&amp;INDEX(현장_주소,MATCH(B1298,현장번호,0)),"없는 번호"))</f>
        <v/>
      </c>
      <c r="D1298" s="22" t="n"/>
      <c r="E1298" s="21" t="n"/>
      <c r="F1298" s="21" t="n"/>
      <c r="G1298" s="21" t="n"/>
      <c r="H1298" s="25">
        <f>IF(COUNTA(A1298,B1298,D1298)=0,"",IF(NOT(ISNUMBER(A1298)),"날짜를 확인하세요",IF(A1298&gt;TODAY(),"오늘 이후 날짜예요",IF(ISNA(MATCH(B1298,현장번호,0)),"현장 번호를 확인하세요",IF(OR(NOT(ISNUMBER(D1298)),N(D1298)&lt;=0),"금액을 확인하세요","")))))</f>
        <v/>
      </c>
    </row>
    <row r="1299">
      <c r="A1299" s="20" t="n"/>
      <c r="B1299" s="26" t="n"/>
      <c r="C1299" s="27">
        <f>IF(B1299="","",IFERROR(INDEX(현장_고객,MATCH(B1299,현장번호,0))&amp;" · "&amp;INDEX(현장_주소,MATCH(B1299,현장번호,0)),"없는 번호"))</f>
        <v/>
      </c>
      <c r="D1299" s="22" t="n"/>
      <c r="E1299" s="21" t="n"/>
      <c r="F1299" s="21" t="n"/>
      <c r="G1299" s="21" t="n"/>
      <c r="H1299" s="25">
        <f>IF(COUNTA(A1299,B1299,D1299)=0,"",IF(NOT(ISNUMBER(A1299)),"날짜를 확인하세요",IF(A1299&gt;TODAY(),"오늘 이후 날짜예요",IF(ISNA(MATCH(B1299,현장번호,0)),"현장 번호를 확인하세요",IF(OR(NOT(ISNUMBER(D1299)),N(D1299)&lt;=0),"금액을 확인하세요","")))))</f>
        <v/>
      </c>
    </row>
    <row r="1300">
      <c r="A1300" s="20" t="n"/>
      <c r="B1300" s="26" t="n"/>
      <c r="C1300" s="27">
        <f>IF(B1300="","",IFERROR(INDEX(현장_고객,MATCH(B1300,현장번호,0))&amp;" · "&amp;INDEX(현장_주소,MATCH(B1300,현장번호,0)),"없는 번호"))</f>
        <v/>
      </c>
      <c r="D1300" s="22" t="n"/>
      <c r="E1300" s="21" t="n"/>
      <c r="F1300" s="21" t="n"/>
      <c r="G1300" s="21" t="n"/>
      <c r="H1300" s="25">
        <f>IF(COUNTA(A1300,B1300,D1300)=0,"",IF(NOT(ISNUMBER(A1300)),"날짜를 확인하세요",IF(A1300&gt;TODAY(),"오늘 이후 날짜예요",IF(ISNA(MATCH(B1300,현장번호,0)),"현장 번호를 확인하세요",IF(OR(NOT(ISNUMBER(D1300)),N(D1300)&lt;=0),"금액을 확인하세요","")))))</f>
        <v/>
      </c>
    </row>
    <row r="1301">
      <c r="A1301" s="20" t="n"/>
      <c r="B1301" s="26" t="n"/>
      <c r="C1301" s="27">
        <f>IF(B1301="","",IFERROR(INDEX(현장_고객,MATCH(B1301,현장번호,0))&amp;" · "&amp;INDEX(현장_주소,MATCH(B1301,현장번호,0)),"없는 번호"))</f>
        <v/>
      </c>
      <c r="D1301" s="22" t="n"/>
      <c r="E1301" s="21" t="n"/>
      <c r="F1301" s="21" t="n"/>
      <c r="G1301" s="21" t="n"/>
      <c r="H1301" s="25">
        <f>IF(COUNTA(A1301,B1301,D1301)=0,"",IF(NOT(ISNUMBER(A1301)),"날짜를 확인하세요",IF(A1301&gt;TODAY(),"오늘 이후 날짜예요",IF(ISNA(MATCH(B1301,현장번호,0)),"현장 번호를 확인하세요",IF(OR(NOT(ISNUMBER(D1301)),N(D1301)&lt;=0),"금액을 확인하세요","")))))</f>
        <v/>
      </c>
    </row>
    <row r="1302">
      <c r="A1302" s="20" t="n"/>
      <c r="B1302" s="26" t="n"/>
      <c r="C1302" s="27">
        <f>IF(B1302="","",IFERROR(INDEX(현장_고객,MATCH(B1302,현장번호,0))&amp;" · "&amp;INDEX(현장_주소,MATCH(B1302,현장번호,0)),"없는 번호"))</f>
        <v/>
      </c>
      <c r="D1302" s="22" t="n"/>
      <c r="E1302" s="21" t="n"/>
      <c r="F1302" s="21" t="n"/>
      <c r="G1302" s="21" t="n"/>
      <c r="H1302" s="25">
        <f>IF(COUNTA(A1302,B1302,D1302)=0,"",IF(NOT(ISNUMBER(A1302)),"날짜를 확인하세요",IF(A1302&gt;TODAY(),"오늘 이후 날짜예요",IF(ISNA(MATCH(B1302,현장번호,0)),"현장 번호를 확인하세요",IF(OR(NOT(ISNUMBER(D1302)),N(D1302)&lt;=0),"금액을 확인하세요","")))))</f>
        <v/>
      </c>
    </row>
    <row r="1303">
      <c r="A1303" s="20" t="n"/>
      <c r="B1303" s="26" t="n"/>
      <c r="C1303" s="27">
        <f>IF(B1303="","",IFERROR(INDEX(현장_고객,MATCH(B1303,현장번호,0))&amp;" · "&amp;INDEX(현장_주소,MATCH(B1303,현장번호,0)),"없는 번호"))</f>
        <v/>
      </c>
      <c r="D1303" s="22" t="n"/>
      <c r="E1303" s="21" t="n"/>
      <c r="F1303" s="21" t="n"/>
      <c r="G1303" s="21" t="n"/>
      <c r="H1303" s="25">
        <f>IF(COUNTA(A1303,B1303,D1303)=0,"",IF(NOT(ISNUMBER(A1303)),"날짜를 확인하세요",IF(A1303&gt;TODAY(),"오늘 이후 날짜예요",IF(ISNA(MATCH(B1303,현장번호,0)),"현장 번호를 확인하세요",IF(OR(NOT(ISNUMBER(D1303)),N(D1303)&lt;=0),"금액을 확인하세요","")))))</f>
        <v/>
      </c>
    </row>
    <row r="1304">
      <c r="A1304" s="20" t="n"/>
      <c r="B1304" s="26" t="n"/>
      <c r="C1304" s="27">
        <f>IF(B1304="","",IFERROR(INDEX(현장_고객,MATCH(B1304,현장번호,0))&amp;" · "&amp;INDEX(현장_주소,MATCH(B1304,현장번호,0)),"없는 번호"))</f>
        <v/>
      </c>
      <c r="D1304" s="22" t="n"/>
      <c r="E1304" s="21" t="n"/>
      <c r="F1304" s="21" t="n"/>
      <c r="G1304" s="21" t="n"/>
      <c r="H1304" s="25">
        <f>IF(COUNTA(A1304,B1304,D1304)=0,"",IF(NOT(ISNUMBER(A1304)),"날짜를 확인하세요",IF(A1304&gt;TODAY(),"오늘 이후 날짜예요",IF(ISNA(MATCH(B1304,현장번호,0)),"현장 번호를 확인하세요",IF(OR(NOT(ISNUMBER(D1304)),N(D1304)&lt;=0),"금액을 확인하세요","")))))</f>
        <v/>
      </c>
    </row>
    <row r="1305">
      <c r="A1305" s="20" t="n"/>
      <c r="B1305" s="26" t="n"/>
      <c r="C1305" s="27">
        <f>IF(B1305="","",IFERROR(INDEX(현장_고객,MATCH(B1305,현장번호,0))&amp;" · "&amp;INDEX(현장_주소,MATCH(B1305,현장번호,0)),"없는 번호"))</f>
        <v/>
      </c>
      <c r="D1305" s="22" t="n"/>
      <c r="E1305" s="21" t="n"/>
      <c r="F1305" s="21" t="n"/>
      <c r="G1305" s="21" t="n"/>
      <c r="H1305" s="25">
        <f>IF(COUNTA(A1305,B1305,D1305)=0,"",IF(NOT(ISNUMBER(A1305)),"날짜를 확인하세요",IF(A1305&gt;TODAY(),"오늘 이후 날짜예요",IF(ISNA(MATCH(B1305,현장번호,0)),"현장 번호를 확인하세요",IF(OR(NOT(ISNUMBER(D1305)),N(D1305)&lt;=0),"금액을 확인하세요","")))))</f>
        <v/>
      </c>
    </row>
    <row r="1306">
      <c r="A1306" s="20" t="n"/>
      <c r="B1306" s="26" t="n"/>
      <c r="C1306" s="27">
        <f>IF(B1306="","",IFERROR(INDEX(현장_고객,MATCH(B1306,현장번호,0))&amp;" · "&amp;INDEX(현장_주소,MATCH(B1306,현장번호,0)),"없는 번호"))</f>
        <v/>
      </c>
      <c r="D1306" s="22" t="n"/>
      <c r="E1306" s="21" t="n"/>
      <c r="F1306" s="21" t="n"/>
      <c r="G1306" s="21" t="n"/>
      <c r="H1306" s="25">
        <f>IF(COUNTA(A1306,B1306,D1306)=0,"",IF(NOT(ISNUMBER(A1306)),"날짜를 확인하세요",IF(A1306&gt;TODAY(),"오늘 이후 날짜예요",IF(ISNA(MATCH(B1306,현장번호,0)),"현장 번호를 확인하세요",IF(OR(NOT(ISNUMBER(D1306)),N(D1306)&lt;=0),"금액을 확인하세요","")))))</f>
        <v/>
      </c>
    </row>
    <row r="1307">
      <c r="A1307" s="20" t="n"/>
      <c r="B1307" s="26" t="n"/>
      <c r="C1307" s="27">
        <f>IF(B1307="","",IFERROR(INDEX(현장_고객,MATCH(B1307,현장번호,0))&amp;" · "&amp;INDEX(현장_주소,MATCH(B1307,현장번호,0)),"없는 번호"))</f>
        <v/>
      </c>
      <c r="D1307" s="22" t="n"/>
      <c r="E1307" s="21" t="n"/>
      <c r="F1307" s="21" t="n"/>
      <c r="G1307" s="21" t="n"/>
      <c r="H1307" s="25">
        <f>IF(COUNTA(A1307,B1307,D1307)=0,"",IF(NOT(ISNUMBER(A1307)),"날짜를 확인하세요",IF(A1307&gt;TODAY(),"오늘 이후 날짜예요",IF(ISNA(MATCH(B1307,현장번호,0)),"현장 번호를 확인하세요",IF(OR(NOT(ISNUMBER(D1307)),N(D1307)&lt;=0),"금액을 확인하세요","")))))</f>
        <v/>
      </c>
    </row>
    <row r="1308">
      <c r="A1308" s="20" t="n"/>
      <c r="B1308" s="26" t="n"/>
      <c r="C1308" s="27">
        <f>IF(B1308="","",IFERROR(INDEX(현장_고객,MATCH(B1308,현장번호,0))&amp;" · "&amp;INDEX(현장_주소,MATCH(B1308,현장번호,0)),"없는 번호"))</f>
        <v/>
      </c>
      <c r="D1308" s="22" t="n"/>
      <c r="E1308" s="21" t="n"/>
      <c r="F1308" s="21" t="n"/>
      <c r="G1308" s="21" t="n"/>
      <c r="H1308" s="25">
        <f>IF(COUNTA(A1308,B1308,D1308)=0,"",IF(NOT(ISNUMBER(A1308)),"날짜를 확인하세요",IF(A1308&gt;TODAY(),"오늘 이후 날짜예요",IF(ISNA(MATCH(B1308,현장번호,0)),"현장 번호를 확인하세요",IF(OR(NOT(ISNUMBER(D1308)),N(D1308)&lt;=0),"금액을 확인하세요","")))))</f>
        <v/>
      </c>
    </row>
    <row r="1309">
      <c r="A1309" s="20" t="n"/>
      <c r="B1309" s="26" t="n"/>
      <c r="C1309" s="27">
        <f>IF(B1309="","",IFERROR(INDEX(현장_고객,MATCH(B1309,현장번호,0))&amp;" · "&amp;INDEX(현장_주소,MATCH(B1309,현장번호,0)),"없는 번호"))</f>
        <v/>
      </c>
      <c r="D1309" s="22" t="n"/>
      <c r="E1309" s="21" t="n"/>
      <c r="F1309" s="21" t="n"/>
      <c r="G1309" s="21" t="n"/>
      <c r="H1309" s="25">
        <f>IF(COUNTA(A1309,B1309,D1309)=0,"",IF(NOT(ISNUMBER(A1309)),"날짜를 확인하세요",IF(A1309&gt;TODAY(),"오늘 이후 날짜예요",IF(ISNA(MATCH(B1309,현장번호,0)),"현장 번호를 확인하세요",IF(OR(NOT(ISNUMBER(D1309)),N(D1309)&lt;=0),"금액을 확인하세요","")))))</f>
        <v/>
      </c>
    </row>
    <row r="1310">
      <c r="A1310" s="20" t="n"/>
      <c r="B1310" s="26" t="n"/>
      <c r="C1310" s="27">
        <f>IF(B1310="","",IFERROR(INDEX(현장_고객,MATCH(B1310,현장번호,0))&amp;" · "&amp;INDEX(현장_주소,MATCH(B1310,현장번호,0)),"없는 번호"))</f>
        <v/>
      </c>
      <c r="D1310" s="22" t="n"/>
      <c r="E1310" s="21" t="n"/>
      <c r="F1310" s="21" t="n"/>
      <c r="G1310" s="21" t="n"/>
      <c r="H1310" s="25">
        <f>IF(COUNTA(A1310,B1310,D1310)=0,"",IF(NOT(ISNUMBER(A1310)),"날짜를 확인하세요",IF(A1310&gt;TODAY(),"오늘 이후 날짜예요",IF(ISNA(MATCH(B1310,현장번호,0)),"현장 번호를 확인하세요",IF(OR(NOT(ISNUMBER(D1310)),N(D1310)&lt;=0),"금액을 확인하세요","")))))</f>
        <v/>
      </c>
    </row>
    <row r="1311">
      <c r="A1311" s="20" t="n"/>
      <c r="B1311" s="26" t="n"/>
      <c r="C1311" s="27">
        <f>IF(B1311="","",IFERROR(INDEX(현장_고객,MATCH(B1311,현장번호,0))&amp;" · "&amp;INDEX(현장_주소,MATCH(B1311,현장번호,0)),"없는 번호"))</f>
        <v/>
      </c>
      <c r="D1311" s="22" t="n"/>
      <c r="E1311" s="21" t="n"/>
      <c r="F1311" s="21" t="n"/>
      <c r="G1311" s="21" t="n"/>
      <c r="H1311" s="25">
        <f>IF(COUNTA(A1311,B1311,D1311)=0,"",IF(NOT(ISNUMBER(A1311)),"날짜를 확인하세요",IF(A1311&gt;TODAY(),"오늘 이후 날짜예요",IF(ISNA(MATCH(B1311,현장번호,0)),"현장 번호를 확인하세요",IF(OR(NOT(ISNUMBER(D1311)),N(D1311)&lt;=0),"금액을 확인하세요","")))))</f>
        <v/>
      </c>
    </row>
    <row r="1312">
      <c r="A1312" s="20" t="n"/>
      <c r="B1312" s="26" t="n"/>
      <c r="C1312" s="27">
        <f>IF(B1312="","",IFERROR(INDEX(현장_고객,MATCH(B1312,현장번호,0))&amp;" · "&amp;INDEX(현장_주소,MATCH(B1312,현장번호,0)),"없는 번호"))</f>
        <v/>
      </c>
      <c r="D1312" s="22" t="n"/>
      <c r="E1312" s="21" t="n"/>
      <c r="F1312" s="21" t="n"/>
      <c r="G1312" s="21" t="n"/>
      <c r="H1312" s="25">
        <f>IF(COUNTA(A1312,B1312,D1312)=0,"",IF(NOT(ISNUMBER(A1312)),"날짜를 확인하세요",IF(A1312&gt;TODAY(),"오늘 이후 날짜예요",IF(ISNA(MATCH(B1312,현장번호,0)),"현장 번호를 확인하세요",IF(OR(NOT(ISNUMBER(D1312)),N(D1312)&lt;=0),"금액을 확인하세요","")))))</f>
        <v/>
      </c>
    </row>
    <row r="1313">
      <c r="A1313" s="20" t="n"/>
      <c r="B1313" s="26" t="n"/>
      <c r="C1313" s="27">
        <f>IF(B1313="","",IFERROR(INDEX(현장_고객,MATCH(B1313,현장번호,0))&amp;" · "&amp;INDEX(현장_주소,MATCH(B1313,현장번호,0)),"없는 번호"))</f>
        <v/>
      </c>
      <c r="D1313" s="22" t="n"/>
      <c r="E1313" s="21" t="n"/>
      <c r="F1313" s="21" t="n"/>
      <c r="G1313" s="21" t="n"/>
      <c r="H1313" s="25">
        <f>IF(COUNTA(A1313,B1313,D1313)=0,"",IF(NOT(ISNUMBER(A1313)),"날짜를 확인하세요",IF(A1313&gt;TODAY(),"오늘 이후 날짜예요",IF(ISNA(MATCH(B1313,현장번호,0)),"현장 번호를 확인하세요",IF(OR(NOT(ISNUMBER(D1313)),N(D1313)&lt;=0),"금액을 확인하세요","")))))</f>
        <v/>
      </c>
    </row>
    <row r="1314">
      <c r="A1314" s="20" t="n"/>
      <c r="B1314" s="26" t="n"/>
      <c r="C1314" s="27">
        <f>IF(B1314="","",IFERROR(INDEX(현장_고객,MATCH(B1314,현장번호,0))&amp;" · "&amp;INDEX(현장_주소,MATCH(B1314,현장번호,0)),"없는 번호"))</f>
        <v/>
      </c>
      <c r="D1314" s="22" t="n"/>
      <c r="E1314" s="21" t="n"/>
      <c r="F1314" s="21" t="n"/>
      <c r="G1314" s="21" t="n"/>
      <c r="H1314" s="25">
        <f>IF(COUNTA(A1314,B1314,D1314)=0,"",IF(NOT(ISNUMBER(A1314)),"날짜를 확인하세요",IF(A1314&gt;TODAY(),"오늘 이후 날짜예요",IF(ISNA(MATCH(B1314,현장번호,0)),"현장 번호를 확인하세요",IF(OR(NOT(ISNUMBER(D1314)),N(D1314)&lt;=0),"금액을 확인하세요","")))))</f>
        <v/>
      </c>
    </row>
    <row r="1315">
      <c r="A1315" s="20" t="n"/>
      <c r="B1315" s="26" t="n"/>
      <c r="C1315" s="27">
        <f>IF(B1315="","",IFERROR(INDEX(현장_고객,MATCH(B1315,현장번호,0))&amp;" · "&amp;INDEX(현장_주소,MATCH(B1315,현장번호,0)),"없는 번호"))</f>
        <v/>
      </c>
      <c r="D1315" s="22" t="n"/>
      <c r="E1315" s="21" t="n"/>
      <c r="F1315" s="21" t="n"/>
      <c r="G1315" s="21" t="n"/>
      <c r="H1315" s="25">
        <f>IF(COUNTA(A1315,B1315,D1315)=0,"",IF(NOT(ISNUMBER(A1315)),"날짜를 확인하세요",IF(A1315&gt;TODAY(),"오늘 이후 날짜예요",IF(ISNA(MATCH(B1315,현장번호,0)),"현장 번호를 확인하세요",IF(OR(NOT(ISNUMBER(D1315)),N(D1315)&lt;=0),"금액을 확인하세요","")))))</f>
        <v/>
      </c>
    </row>
    <row r="1316">
      <c r="A1316" s="20" t="n"/>
      <c r="B1316" s="26" t="n"/>
      <c r="C1316" s="27">
        <f>IF(B1316="","",IFERROR(INDEX(현장_고객,MATCH(B1316,현장번호,0))&amp;" · "&amp;INDEX(현장_주소,MATCH(B1316,현장번호,0)),"없는 번호"))</f>
        <v/>
      </c>
      <c r="D1316" s="22" t="n"/>
      <c r="E1316" s="21" t="n"/>
      <c r="F1316" s="21" t="n"/>
      <c r="G1316" s="21" t="n"/>
      <c r="H1316" s="25">
        <f>IF(COUNTA(A1316,B1316,D1316)=0,"",IF(NOT(ISNUMBER(A1316)),"날짜를 확인하세요",IF(A1316&gt;TODAY(),"오늘 이후 날짜예요",IF(ISNA(MATCH(B1316,현장번호,0)),"현장 번호를 확인하세요",IF(OR(NOT(ISNUMBER(D1316)),N(D1316)&lt;=0),"금액을 확인하세요","")))))</f>
        <v/>
      </c>
    </row>
    <row r="1317">
      <c r="A1317" s="20" t="n"/>
      <c r="B1317" s="26" t="n"/>
      <c r="C1317" s="27">
        <f>IF(B1317="","",IFERROR(INDEX(현장_고객,MATCH(B1317,현장번호,0))&amp;" · "&amp;INDEX(현장_주소,MATCH(B1317,현장번호,0)),"없는 번호"))</f>
        <v/>
      </c>
      <c r="D1317" s="22" t="n"/>
      <c r="E1317" s="21" t="n"/>
      <c r="F1317" s="21" t="n"/>
      <c r="G1317" s="21" t="n"/>
      <c r="H1317" s="25">
        <f>IF(COUNTA(A1317,B1317,D1317)=0,"",IF(NOT(ISNUMBER(A1317)),"날짜를 확인하세요",IF(A1317&gt;TODAY(),"오늘 이후 날짜예요",IF(ISNA(MATCH(B1317,현장번호,0)),"현장 번호를 확인하세요",IF(OR(NOT(ISNUMBER(D1317)),N(D1317)&lt;=0),"금액을 확인하세요","")))))</f>
        <v/>
      </c>
    </row>
    <row r="1318">
      <c r="A1318" s="20" t="n"/>
      <c r="B1318" s="26" t="n"/>
      <c r="C1318" s="27">
        <f>IF(B1318="","",IFERROR(INDEX(현장_고객,MATCH(B1318,현장번호,0))&amp;" · "&amp;INDEX(현장_주소,MATCH(B1318,현장번호,0)),"없는 번호"))</f>
        <v/>
      </c>
      <c r="D1318" s="22" t="n"/>
      <c r="E1318" s="21" t="n"/>
      <c r="F1318" s="21" t="n"/>
      <c r="G1318" s="21" t="n"/>
      <c r="H1318" s="25">
        <f>IF(COUNTA(A1318,B1318,D1318)=0,"",IF(NOT(ISNUMBER(A1318)),"날짜를 확인하세요",IF(A1318&gt;TODAY(),"오늘 이후 날짜예요",IF(ISNA(MATCH(B1318,현장번호,0)),"현장 번호를 확인하세요",IF(OR(NOT(ISNUMBER(D1318)),N(D1318)&lt;=0),"금액을 확인하세요","")))))</f>
        <v/>
      </c>
    </row>
    <row r="1319">
      <c r="A1319" s="20" t="n"/>
      <c r="B1319" s="26" t="n"/>
      <c r="C1319" s="27">
        <f>IF(B1319="","",IFERROR(INDEX(현장_고객,MATCH(B1319,현장번호,0))&amp;" · "&amp;INDEX(현장_주소,MATCH(B1319,현장번호,0)),"없는 번호"))</f>
        <v/>
      </c>
      <c r="D1319" s="22" t="n"/>
      <c r="E1319" s="21" t="n"/>
      <c r="F1319" s="21" t="n"/>
      <c r="G1319" s="21" t="n"/>
      <c r="H1319" s="25">
        <f>IF(COUNTA(A1319,B1319,D1319)=0,"",IF(NOT(ISNUMBER(A1319)),"날짜를 확인하세요",IF(A1319&gt;TODAY(),"오늘 이후 날짜예요",IF(ISNA(MATCH(B1319,현장번호,0)),"현장 번호를 확인하세요",IF(OR(NOT(ISNUMBER(D1319)),N(D1319)&lt;=0),"금액을 확인하세요","")))))</f>
        <v/>
      </c>
    </row>
    <row r="1320">
      <c r="A1320" s="20" t="n"/>
      <c r="B1320" s="26" t="n"/>
      <c r="C1320" s="27">
        <f>IF(B1320="","",IFERROR(INDEX(현장_고객,MATCH(B1320,현장번호,0))&amp;" · "&amp;INDEX(현장_주소,MATCH(B1320,현장번호,0)),"없는 번호"))</f>
        <v/>
      </c>
      <c r="D1320" s="22" t="n"/>
      <c r="E1320" s="21" t="n"/>
      <c r="F1320" s="21" t="n"/>
      <c r="G1320" s="21" t="n"/>
      <c r="H1320" s="25">
        <f>IF(COUNTA(A1320,B1320,D1320)=0,"",IF(NOT(ISNUMBER(A1320)),"날짜를 확인하세요",IF(A1320&gt;TODAY(),"오늘 이후 날짜예요",IF(ISNA(MATCH(B1320,현장번호,0)),"현장 번호를 확인하세요",IF(OR(NOT(ISNUMBER(D1320)),N(D1320)&lt;=0),"금액을 확인하세요","")))))</f>
        <v/>
      </c>
    </row>
    <row r="1321">
      <c r="A1321" s="20" t="n"/>
      <c r="B1321" s="26" t="n"/>
      <c r="C1321" s="27">
        <f>IF(B1321="","",IFERROR(INDEX(현장_고객,MATCH(B1321,현장번호,0))&amp;" · "&amp;INDEX(현장_주소,MATCH(B1321,현장번호,0)),"없는 번호"))</f>
        <v/>
      </c>
      <c r="D1321" s="22" t="n"/>
      <c r="E1321" s="21" t="n"/>
      <c r="F1321" s="21" t="n"/>
      <c r="G1321" s="21" t="n"/>
      <c r="H1321" s="25">
        <f>IF(COUNTA(A1321,B1321,D1321)=0,"",IF(NOT(ISNUMBER(A1321)),"날짜를 확인하세요",IF(A1321&gt;TODAY(),"오늘 이후 날짜예요",IF(ISNA(MATCH(B1321,현장번호,0)),"현장 번호를 확인하세요",IF(OR(NOT(ISNUMBER(D1321)),N(D1321)&lt;=0),"금액을 확인하세요","")))))</f>
        <v/>
      </c>
    </row>
    <row r="1322">
      <c r="A1322" s="20" t="n"/>
      <c r="B1322" s="26" t="n"/>
      <c r="C1322" s="27">
        <f>IF(B1322="","",IFERROR(INDEX(현장_고객,MATCH(B1322,현장번호,0))&amp;" · "&amp;INDEX(현장_주소,MATCH(B1322,현장번호,0)),"없는 번호"))</f>
        <v/>
      </c>
      <c r="D1322" s="22" t="n"/>
      <c r="E1322" s="21" t="n"/>
      <c r="F1322" s="21" t="n"/>
      <c r="G1322" s="21" t="n"/>
      <c r="H1322" s="25">
        <f>IF(COUNTA(A1322,B1322,D1322)=0,"",IF(NOT(ISNUMBER(A1322)),"날짜를 확인하세요",IF(A1322&gt;TODAY(),"오늘 이후 날짜예요",IF(ISNA(MATCH(B1322,현장번호,0)),"현장 번호를 확인하세요",IF(OR(NOT(ISNUMBER(D1322)),N(D1322)&lt;=0),"금액을 확인하세요","")))))</f>
        <v/>
      </c>
    </row>
    <row r="1323">
      <c r="A1323" s="20" t="n"/>
      <c r="B1323" s="26" t="n"/>
      <c r="C1323" s="27">
        <f>IF(B1323="","",IFERROR(INDEX(현장_고객,MATCH(B1323,현장번호,0))&amp;" · "&amp;INDEX(현장_주소,MATCH(B1323,현장번호,0)),"없는 번호"))</f>
        <v/>
      </c>
      <c r="D1323" s="22" t="n"/>
      <c r="E1323" s="21" t="n"/>
      <c r="F1323" s="21" t="n"/>
      <c r="G1323" s="21" t="n"/>
      <c r="H1323" s="25">
        <f>IF(COUNTA(A1323,B1323,D1323)=0,"",IF(NOT(ISNUMBER(A1323)),"날짜를 확인하세요",IF(A1323&gt;TODAY(),"오늘 이후 날짜예요",IF(ISNA(MATCH(B1323,현장번호,0)),"현장 번호를 확인하세요",IF(OR(NOT(ISNUMBER(D1323)),N(D1323)&lt;=0),"금액을 확인하세요","")))))</f>
        <v/>
      </c>
    </row>
    <row r="1324">
      <c r="A1324" s="20" t="n"/>
      <c r="B1324" s="26" t="n"/>
      <c r="C1324" s="27">
        <f>IF(B1324="","",IFERROR(INDEX(현장_고객,MATCH(B1324,현장번호,0))&amp;" · "&amp;INDEX(현장_주소,MATCH(B1324,현장번호,0)),"없는 번호"))</f>
        <v/>
      </c>
      <c r="D1324" s="22" t="n"/>
      <c r="E1324" s="21" t="n"/>
      <c r="F1324" s="21" t="n"/>
      <c r="G1324" s="21" t="n"/>
      <c r="H1324" s="25">
        <f>IF(COUNTA(A1324,B1324,D1324)=0,"",IF(NOT(ISNUMBER(A1324)),"날짜를 확인하세요",IF(A1324&gt;TODAY(),"오늘 이후 날짜예요",IF(ISNA(MATCH(B1324,현장번호,0)),"현장 번호를 확인하세요",IF(OR(NOT(ISNUMBER(D1324)),N(D1324)&lt;=0),"금액을 확인하세요","")))))</f>
        <v/>
      </c>
    </row>
    <row r="1325">
      <c r="A1325" s="20" t="n"/>
      <c r="B1325" s="26" t="n"/>
      <c r="C1325" s="27">
        <f>IF(B1325="","",IFERROR(INDEX(현장_고객,MATCH(B1325,현장번호,0))&amp;" · "&amp;INDEX(현장_주소,MATCH(B1325,현장번호,0)),"없는 번호"))</f>
        <v/>
      </c>
      <c r="D1325" s="22" t="n"/>
      <c r="E1325" s="21" t="n"/>
      <c r="F1325" s="21" t="n"/>
      <c r="G1325" s="21" t="n"/>
      <c r="H1325" s="25">
        <f>IF(COUNTA(A1325,B1325,D1325)=0,"",IF(NOT(ISNUMBER(A1325)),"날짜를 확인하세요",IF(A1325&gt;TODAY(),"오늘 이후 날짜예요",IF(ISNA(MATCH(B1325,현장번호,0)),"현장 번호를 확인하세요",IF(OR(NOT(ISNUMBER(D1325)),N(D1325)&lt;=0),"금액을 확인하세요","")))))</f>
        <v/>
      </c>
    </row>
    <row r="1326">
      <c r="A1326" s="20" t="n"/>
      <c r="B1326" s="26" t="n"/>
      <c r="C1326" s="27">
        <f>IF(B1326="","",IFERROR(INDEX(현장_고객,MATCH(B1326,현장번호,0))&amp;" · "&amp;INDEX(현장_주소,MATCH(B1326,현장번호,0)),"없는 번호"))</f>
        <v/>
      </c>
      <c r="D1326" s="22" t="n"/>
      <c r="E1326" s="21" t="n"/>
      <c r="F1326" s="21" t="n"/>
      <c r="G1326" s="21" t="n"/>
      <c r="H1326" s="25">
        <f>IF(COUNTA(A1326,B1326,D1326)=0,"",IF(NOT(ISNUMBER(A1326)),"날짜를 확인하세요",IF(A1326&gt;TODAY(),"오늘 이후 날짜예요",IF(ISNA(MATCH(B1326,현장번호,0)),"현장 번호를 확인하세요",IF(OR(NOT(ISNUMBER(D1326)),N(D1326)&lt;=0),"금액을 확인하세요","")))))</f>
        <v/>
      </c>
    </row>
    <row r="1327">
      <c r="A1327" s="20" t="n"/>
      <c r="B1327" s="26" t="n"/>
      <c r="C1327" s="27">
        <f>IF(B1327="","",IFERROR(INDEX(현장_고객,MATCH(B1327,현장번호,0))&amp;" · "&amp;INDEX(현장_주소,MATCH(B1327,현장번호,0)),"없는 번호"))</f>
        <v/>
      </c>
      <c r="D1327" s="22" t="n"/>
      <c r="E1327" s="21" t="n"/>
      <c r="F1327" s="21" t="n"/>
      <c r="G1327" s="21" t="n"/>
      <c r="H1327" s="25">
        <f>IF(COUNTA(A1327,B1327,D1327)=0,"",IF(NOT(ISNUMBER(A1327)),"날짜를 확인하세요",IF(A1327&gt;TODAY(),"오늘 이후 날짜예요",IF(ISNA(MATCH(B1327,현장번호,0)),"현장 번호를 확인하세요",IF(OR(NOT(ISNUMBER(D1327)),N(D1327)&lt;=0),"금액을 확인하세요","")))))</f>
        <v/>
      </c>
    </row>
    <row r="1328">
      <c r="A1328" s="20" t="n"/>
      <c r="B1328" s="26" t="n"/>
      <c r="C1328" s="27">
        <f>IF(B1328="","",IFERROR(INDEX(현장_고객,MATCH(B1328,현장번호,0))&amp;" · "&amp;INDEX(현장_주소,MATCH(B1328,현장번호,0)),"없는 번호"))</f>
        <v/>
      </c>
      <c r="D1328" s="22" t="n"/>
      <c r="E1328" s="21" t="n"/>
      <c r="F1328" s="21" t="n"/>
      <c r="G1328" s="21" t="n"/>
      <c r="H1328" s="25">
        <f>IF(COUNTA(A1328,B1328,D1328)=0,"",IF(NOT(ISNUMBER(A1328)),"날짜를 확인하세요",IF(A1328&gt;TODAY(),"오늘 이후 날짜예요",IF(ISNA(MATCH(B1328,현장번호,0)),"현장 번호를 확인하세요",IF(OR(NOT(ISNUMBER(D1328)),N(D1328)&lt;=0),"금액을 확인하세요","")))))</f>
        <v/>
      </c>
    </row>
    <row r="1329">
      <c r="A1329" s="20" t="n"/>
      <c r="B1329" s="26" t="n"/>
      <c r="C1329" s="27">
        <f>IF(B1329="","",IFERROR(INDEX(현장_고객,MATCH(B1329,현장번호,0))&amp;" · "&amp;INDEX(현장_주소,MATCH(B1329,현장번호,0)),"없는 번호"))</f>
        <v/>
      </c>
      <c r="D1329" s="22" t="n"/>
      <c r="E1329" s="21" t="n"/>
      <c r="F1329" s="21" t="n"/>
      <c r="G1329" s="21" t="n"/>
      <c r="H1329" s="25">
        <f>IF(COUNTA(A1329,B1329,D1329)=0,"",IF(NOT(ISNUMBER(A1329)),"날짜를 확인하세요",IF(A1329&gt;TODAY(),"오늘 이후 날짜예요",IF(ISNA(MATCH(B1329,현장번호,0)),"현장 번호를 확인하세요",IF(OR(NOT(ISNUMBER(D1329)),N(D1329)&lt;=0),"금액을 확인하세요","")))))</f>
        <v/>
      </c>
    </row>
    <row r="1330">
      <c r="A1330" s="20" t="n"/>
      <c r="B1330" s="26" t="n"/>
      <c r="C1330" s="27">
        <f>IF(B1330="","",IFERROR(INDEX(현장_고객,MATCH(B1330,현장번호,0))&amp;" · "&amp;INDEX(현장_주소,MATCH(B1330,현장번호,0)),"없는 번호"))</f>
        <v/>
      </c>
      <c r="D1330" s="22" t="n"/>
      <c r="E1330" s="21" t="n"/>
      <c r="F1330" s="21" t="n"/>
      <c r="G1330" s="21" t="n"/>
      <c r="H1330" s="25">
        <f>IF(COUNTA(A1330,B1330,D1330)=0,"",IF(NOT(ISNUMBER(A1330)),"날짜를 확인하세요",IF(A1330&gt;TODAY(),"오늘 이후 날짜예요",IF(ISNA(MATCH(B1330,현장번호,0)),"현장 번호를 확인하세요",IF(OR(NOT(ISNUMBER(D1330)),N(D1330)&lt;=0),"금액을 확인하세요","")))))</f>
        <v/>
      </c>
    </row>
    <row r="1331">
      <c r="A1331" s="20" t="n"/>
      <c r="B1331" s="26" t="n"/>
      <c r="C1331" s="27">
        <f>IF(B1331="","",IFERROR(INDEX(현장_고객,MATCH(B1331,현장번호,0))&amp;" · "&amp;INDEX(현장_주소,MATCH(B1331,현장번호,0)),"없는 번호"))</f>
        <v/>
      </c>
      <c r="D1331" s="22" t="n"/>
      <c r="E1331" s="21" t="n"/>
      <c r="F1331" s="21" t="n"/>
      <c r="G1331" s="21" t="n"/>
      <c r="H1331" s="25">
        <f>IF(COUNTA(A1331,B1331,D1331)=0,"",IF(NOT(ISNUMBER(A1331)),"날짜를 확인하세요",IF(A1331&gt;TODAY(),"오늘 이후 날짜예요",IF(ISNA(MATCH(B1331,현장번호,0)),"현장 번호를 확인하세요",IF(OR(NOT(ISNUMBER(D1331)),N(D1331)&lt;=0),"금액을 확인하세요","")))))</f>
        <v/>
      </c>
    </row>
    <row r="1332">
      <c r="A1332" s="20" t="n"/>
      <c r="B1332" s="26" t="n"/>
      <c r="C1332" s="27">
        <f>IF(B1332="","",IFERROR(INDEX(현장_고객,MATCH(B1332,현장번호,0))&amp;" · "&amp;INDEX(현장_주소,MATCH(B1332,현장번호,0)),"없는 번호"))</f>
        <v/>
      </c>
      <c r="D1332" s="22" t="n"/>
      <c r="E1332" s="21" t="n"/>
      <c r="F1332" s="21" t="n"/>
      <c r="G1332" s="21" t="n"/>
      <c r="H1332" s="25">
        <f>IF(COUNTA(A1332,B1332,D1332)=0,"",IF(NOT(ISNUMBER(A1332)),"날짜를 확인하세요",IF(A1332&gt;TODAY(),"오늘 이후 날짜예요",IF(ISNA(MATCH(B1332,현장번호,0)),"현장 번호를 확인하세요",IF(OR(NOT(ISNUMBER(D1332)),N(D1332)&lt;=0),"금액을 확인하세요","")))))</f>
        <v/>
      </c>
    </row>
    <row r="1333">
      <c r="A1333" s="20" t="n"/>
      <c r="B1333" s="26" t="n"/>
      <c r="C1333" s="27">
        <f>IF(B1333="","",IFERROR(INDEX(현장_고객,MATCH(B1333,현장번호,0))&amp;" · "&amp;INDEX(현장_주소,MATCH(B1333,현장번호,0)),"없는 번호"))</f>
        <v/>
      </c>
      <c r="D1333" s="22" t="n"/>
      <c r="E1333" s="21" t="n"/>
      <c r="F1333" s="21" t="n"/>
      <c r="G1333" s="21" t="n"/>
      <c r="H1333" s="25">
        <f>IF(COUNTA(A1333,B1333,D1333)=0,"",IF(NOT(ISNUMBER(A1333)),"날짜를 확인하세요",IF(A1333&gt;TODAY(),"오늘 이후 날짜예요",IF(ISNA(MATCH(B1333,현장번호,0)),"현장 번호를 확인하세요",IF(OR(NOT(ISNUMBER(D1333)),N(D1333)&lt;=0),"금액을 확인하세요","")))))</f>
        <v/>
      </c>
    </row>
    <row r="1334">
      <c r="A1334" s="20" t="n"/>
      <c r="B1334" s="26" t="n"/>
      <c r="C1334" s="27">
        <f>IF(B1334="","",IFERROR(INDEX(현장_고객,MATCH(B1334,현장번호,0))&amp;" · "&amp;INDEX(현장_주소,MATCH(B1334,현장번호,0)),"없는 번호"))</f>
        <v/>
      </c>
      <c r="D1334" s="22" t="n"/>
      <c r="E1334" s="21" t="n"/>
      <c r="F1334" s="21" t="n"/>
      <c r="G1334" s="21" t="n"/>
      <c r="H1334" s="25">
        <f>IF(COUNTA(A1334,B1334,D1334)=0,"",IF(NOT(ISNUMBER(A1334)),"날짜를 확인하세요",IF(A1334&gt;TODAY(),"오늘 이후 날짜예요",IF(ISNA(MATCH(B1334,현장번호,0)),"현장 번호를 확인하세요",IF(OR(NOT(ISNUMBER(D1334)),N(D1334)&lt;=0),"금액을 확인하세요","")))))</f>
        <v/>
      </c>
    </row>
    <row r="1335">
      <c r="A1335" s="20" t="n"/>
      <c r="B1335" s="26" t="n"/>
      <c r="C1335" s="27">
        <f>IF(B1335="","",IFERROR(INDEX(현장_고객,MATCH(B1335,현장번호,0))&amp;" · "&amp;INDEX(현장_주소,MATCH(B1335,현장번호,0)),"없는 번호"))</f>
        <v/>
      </c>
      <c r="D1335" s="22" t="n"/>
      <c r="E1335" s="21" t="n"/>
      <c r="F1335" s="21" t="n"/>
      <c r="G1335" s="21" t="n"/>
      <c r="H1335" s="25">
        <f>IF(COUNTA(A1335,B1335,D1335)=0,"",IF(NOT(ISNUMBER(A1335)),"날짜를 확인하세요",IF(A1335&gt;TODAY(),"오늘 이후 날짜예요",IF(ISNA(MATCH(B1335,현장번호,0)),"현장 번호를 확인하세요",IF(OR(NOT(ISNUMBER(D1335)),N(D1335)&lt;=0),"금액을 확인하세요","")))))</f>
        <v/>
      </c>
    </row>
    <row r="1336">
      <c r="A1336" s="20" t="n"/>
      <c r="B1336" s="26" t="n"/>
      <c r="C1336" s="27">
        <f>IF(B1336="","",IFERROR(INDEX(현장_고객,MATCH(B1336,현장번호,0))&amp;" · "&amp;INDEX(현장_주소,MATCH(B1336,현장번호,0)),"없는 번호"))</f>
        <v/>
      </c>
      <c r="D1336" s="22" t="n"/>
      <c r="E1336" s="21" t="n"/>
      <c r="F1336" s="21" t="n"/>
      <c r="G1336" s="21" t="n"/>
      <c r="H1336" s="25">
        <f>IF(COUNTA(A1336,B1336,D1336)=0,"",IF(NOT(ISNUMBER(A1336)),"날짜를 확인하세요",IF(A1336&gt;TODAY(),"오늘 이후 날짜예요",IF(ISNA(MATCH(B1336,현장번호,0)),"현장 번호를 확인하세요",IF(OR(NOT(ISNUMBER(D1336)),N(D1336)&lt;=0),"금액을 확인하세요","")))))</f>
        <v/>
      </c>
    </row>
    <row r="1337">
      <c r="A1337" s="20" t="n"/>
      <c r="B1337" s="26" t="n"/>
      <c r="C1337" s="27">
        <f>IF(B1337="","",IFERROR(INDEX(현장_고객,MATCH(B1337,현장번호,0))&amp;" · "&amp;INDEX(현장_주소,MATCH(B1337,현장번호,0)),"없는 번호"))</f>
        <v/>
      </c>
      <c r="D1337" s="22" t="n"/>
      <c r="E1337" s="21" t="n"/>
      <c r="F1337" s="21" t="n"/>
      <c r="G1337" s="21" t="n"/>
      <c r="H1337" s="25">
        <f>IF(COUNTA(A1337,B1337,D1337)=0,"",IF(NOT(ISNUMBER(A1337)),"날짜를 확인하세요",IF(A1337&gt;TODAY(),"오늘 이후 날짜예요",IF(ISNA(MATCH(B1337,현장번호,0)),"현장 번호를 확인하세요",IF(OR(NOT(ISNUMBER(D1337)),N(D1337)&lt;=0),"금액을 확인하세요","")))))</f>
        <v/>
      </c>
    </row>
    <row r="1338">
      <c r="A1338" s="20" t="n"/>
      <c r="B1338" s="26" t="n"/>
      <c r="C1338" s="27">
        <f>IF(B1338="","",IFERROR(INDEX(현장_고객,MATCH(B1338,현장번호,0))&amp;" · "&amp;INDEX(현장_주소,MATCH(B1338,현장번호,0)),"없는 번호"))</f>
        <v/>
      </c>
      <c r="D1338" s="22" t="n"/>
      <c r="E1338" s="21" t="n"/>
      <c r="F1338" s="21" t="n"/>
      <c r="G1338" s="21" t="n"/>
      <c r="H1338" s="25">
        <f>IF(COUNTA(A1338,B1338,D1338)=0,"",IF(NOT(ISNUMBER(A1338)),"날짜를 확인하세요",IF(A1338&gt;TODAY(),"오늘 이후 날짜예요",IF(ISNA(MATCH(B1338,현장번호,0)),"현장 번호를 확인하세요",IF(OR(NOT(ISNUMBER(D1338)),N(D1338)&lt;=0),"금액을 확인하세요","")))))</f>
        <v/>
      </c>
    </row>
    <row r="1339">
      <c r="A1339" s="20" t="n"/>
      <c r="B1339" s="26" t="n"/>
      <c r="C1339" s="27">
        <f>IF(B1339="","",IFERROR(INDEX(현장_고객,MATCH(B1339,현장번호,0))&amp;" · "&amp;INDEX(현장_주소,MATCH(B1339,현장번호,0)),"없는 번호"))</f>
        <v/>
      </c>
      <c r="D1339" s="22" t="n"/>
      <c r="E1339" s="21" t="n"/>
      <c r="F1339" s="21" t="n"/>
      <c r="G1339" s="21" t="n"/>
      <c r="H1339" s="25">
        <f>IF(COUNTA(A1339,B1339,D1339)=0,"",IF(NOT(ISNUMBER(A1339)),"날짜를 확인하세요",IF(A1339&gt;TODAY(),"오늘 이후 날짜예요",IF(ISNA(MATCH(B1339,현장번호,0)),"현장 번호를 확인하세요",IF(OR(NOT(ISNUMBER(D1339)),N(D1339)&lt;=0),"금액을 확인하세요","")))))</f>
        <v/>
      </c>
    </row>
    <row r="1340">
      <c r="A1340" s="20" t="n"/>
      <c r="B1340" s="26" t="n"/>
      <c r="C1340" s="27">
        <f>IF(B1340="","",IFERROR(INDEX(현장_고객,MATCH(B1340,현장번호,0))&amp;" · "&amp;INDEX(현장_주소,MATCH(B1340,현장번호,0)),"없는 번호"))</f>
        <v/>
      </c>
      <c r="D1340" s="22" t="n"/>
      <c r="E1340" s="21" t="n"/>
      <c r="F1340" s="21" t="n"/>
      <c r="G1340" s="21" t="n"/>
      <c r="H1340" s="25">
        <f>IF(COUNTA(A1340,B1340,D1340)=0,"",IF(NOT(ISNUMBER(A1340)),"날짜를 확인하세요",IF(A1340&gt;TODAY(),"오늘 이후 날짜예요",IF(ISNA(MATCH(B1340,현장번호,0)),"현장 번호를 확인하세요",IF(OR(NOT(ISNUMBER(D1340)),N(D1340)&lt;=0),"금액을 확인하세요","")))))</f>
        <v/>
      </c>
    </row>
    <row r="1341">
      <c r="A1341" s="20" t="n"/>
      <c r="B1341" s="26" t="n"/>
      <c r="C1341" s="27">
        <f>IF(B1341="","",IFERROR(INDEX(현장_고객,MATCH(B1341,현장번호,0))&amp;" · "&amp;INDEX(현장_주소,MATCH(B1341,현장번호,0)),"없는 번호"))</f>
        <v/>
      </c>
      <c r="D1341" s="22" t="n"/>
      <c r="E1341" s="21" t="n"/>
      <c r="F1341" s="21" t="n"/>
      <c r="G1341" s="21" t="n"/>
      <c r="H1341" s="25">
        <f>IF(COUNTA(A1341,B1341,D1341)=0,"",IF(NOT(ISNUMBER(A1341)),"날짜를 확인하세요",IF(A1341&gt;TODAY(),"오늘 이후 날짜예요",IF(ISNA(MATCH(B1341,현장번호,0)),"현장 번호를 확인하세요",IF(OR(NOT(ISNUMBER(D1341)),N(D1341)&lt;=0),"금액을 확인하세요","")))))</f>
        <v/>
      </c>
    </row>
    <row r="1342">
      <c r="A1342" s="20" t="n"/>
      <c r="B1342" s="26" t="n"/>
      <c r="C1342" s="27">
        <f>IF(B1342="","",IFERROR(INDEX(현장_고객,MATCH(B1342,현장번호,0))&amp;" · "&amp;INDEX(현장_주소,MATCH(B1342,현장번호,0)),"없는 번호"))</f>
        <v/>
      </c>
      <c r="D1342" s="22" t="n"/>
      <c r="E1342" s="21" t="n"/>
      <c r="F1342" s="21" t="n"/>
      <c r="G1342" s="21" t="n"/>
      <c r="H1342" s="25">
        <f>IF(COUNTA(A1342,B1342,D1342)=0,"",IF(NOT(ISNUMBER(A1342)),"날짜를 확인하세요",IF(A1342&gt;TODAY(),"오늘 이후 날짜예요",IF(ISNA(MATCH(B1342,현장번호,0)),"현장 번호를 확인하세요",IF(OR(NOT(ISNUMBER(D1342)),N(D1342)&lt;=0),"금액을 확인하세요","")))))</f>
        <v/>
      </c>
    </row>
    <row r="1343">
      <c r="A1343" s="20" t="n"/>
      <c r="B1343" s="26" t="n"/>
      <c r="C1343" s="27">
        <f>IF(B1343="","",IFERROR(INDEX(현장_고객,MATCH(B1343,현장번호,0))&amp;" · "&amp;INDEX(현장_주소,MATCH(B1343,현장번호,0)),"없는 번호"))</f>
        <v/>
      </c>
      <c r="D1343" s="22" t="n"/>
      <c r="E1343" s="21" t="n"/>
      <c r="F1343" s="21" t="n"/>
      <c r="G1343" s="21" t="n"/>
      <c r="H1343" s="25">
        <f>IF(COUNTA(A1343,B1343,D1343)=0,"",IF(NOT(ISNUMBER(A1343)),"날짜를 확인하세요",IF(A1343&gt;TODAY(),"오늘 이후 날짜예요",IF(ISNA(MATCH(B1343,현장번호,0)),"현장 번호를 확인하세요",IF(OR(NOT(ISNUMBER(D1343)),N(D1343)&lt;=0),"금액을 확인하세요","")))))</f>
        <v/>
      </c>
    </row>
    <row r="1344">
      <c r="A1344" s="20" t="n"/>
      <c r="B1344" s="26" t="n"/>
      <c r="C1344" s="27">
        <f>IF(B1344="","",IFERROR(INDEX(현장_고객,MATCH(B1344,현장번호,0))&amp;" · "&amp;INDEX(현장_주소,MATCH(B1344,현장번호,0)),"없는 번호"))</f>
        <v/>
      </c>
      <c r="D1344" s="22" t="n"/>
      <c r="E1344" s="21" t="n"/>
      <c r="F1344" s="21" t="n"/>
      <c r="G1344" s="21" t="n"/>
      <c r="H1344" s="25">
        <f>IF(COUNTA(A1344,B1344,D1344)=0,"",IF(NOT(ISNUMBER(A1344)),"날짜를 확인하세요",IF(A1344&gt;TODAY(),"오늘 이후 날짜예요",IF(ISNA(MATCH(B1344,현장번호,0)),"현장 번호를 확인하세요",IF(OR(NOT(ISNUMBER(D1344)),N(D1344)&lt;=0),"금액을 확인하세요","")))))</f>
        <v/>
      </c>
    </row>
    <row r="1345">
      <c r="A1345" s="20" t="n"/>
      <c r="B1345" s="26" t="n"/>
      <c r="C1345" s="27">
        <f>IF(B1345="","",IFERROR(INDEX(현장_고객,MATCH(B1345,현장번호,0))&amp;" · "&amp;INDEX(현장_주소,MATCH(B1345,현장번호,0)),"없는 번호"))</f>
        <v/>
      </c>
      <c r="D1345" s="22" t="n"/>
      <c r="E1345" s="21" t="n"/>
      <c r="F1345" s="21" t="n"/>
      <c r="G1345" s="21" t="n"/>
      <c r="H1345" s="25">
        <f>IF(COUNTA(A1345,B1345,D1345)=0,"",IF(NOT(ISNUMBER(A1345)),"날짜를 확인하세요",IF(A1345&gt;TODAY(),"오늘 이후 날짜예요",IF(ISNA(MATCH(B1345,현장번호,0)),"현장 번호를 확인하세요",IF(OR(NOT(ISNUMBER(D1345)),N(D1345)&lt;=0),"금액을 확인하세요","")))))</f>
        <v/>
      </c>
    </row>
    <row r="1346">
      <c r="A1346" s="20" t="n"/>
      <c r="B1346" s="26" t="n"/>
      <c r="C1346" s="27">
        <f>IF(B1346="","",IFERROR(INDEX(현장_고객,MATCH(B1346,현장번호,0))&amp;" · "&amp;INDEX(현장_주소,MATCH(B1346,현장번호,0)),"없는 번호"))</f>
        <v/>
      </c>
      <c r="D1346" s="22" t="n"/>
      <c r="E1346" s="21" t="n"/>
      <c r="F1346" s="21" t="n"/>
      <c r="G1346" s="21" t="n"/>
      <c r="H1346" s="25">
        <f>IF(COUNTA(A1346,B1346,D1346)=0,"",IF(NOT(ISNUMBER(A1346)),"날짜를 확인하세요",IF(A1346&gt;TODAY(),"오늘 이후 날짜예요",IF(ISNA(MATCH(B1346,현장번호,0)),"현장 번호를 확인하세요",IF(OR(NOT(ISNUMBER(D1346)),N(D1346)&lt;=0),"금액을 확인하세요","")))))</f>
        <v/>
      </c>
    </row>
    <row r="1347">
      <c r="A1347" s="20" t="n"/>
      <c r="B1347" s="26" t="n"/>
      <c r="C1347" s="27">
        <f>IF(B1347="","",IFERROR(INDEX(현장_고객,MATCH(B1347,현장번호,0))&amp;" · "&amp;INDEX(현장_주소,MATCH(B1347,현장번호,0)),"없는 번호"))</f>
        <v/>
      </c>
      <c r="D1347" s="22" t="n"/>
      <c r="E1347" s="21" t="n"/>
      <c r="F1347" s="21" t="n"/>
      <c r="G1347" s="21" t="n"/>
      <c r="H1347" s="25">
        <f>IF(COUNTA(A1347,B1347,D1347)=0,"",IF(NOT(ISNUMBER(A1347)),"날짜를 확인하세요",IF(A1347&gt;TODAY(),"오늘 이후 날짜예요",IF(ISNA(MATCH(B1347,현장번호,0)),"현장 번호를 확인하세요",IF(OR(NOT(ISNUMBER(D1347)),N(D1347)&lt;=0),"금액을 확인하세요","")))))</f>
        <v/>
      </c>
    </row>
    <row r="1348">
      <c r="A1348" s="20" t="n"/>
      <c r="B1348" s="26" t="n"/>
      <c r="C1348" s="27">
        <f>IF(B1348="","",IFERROR(INDEX(현장_고객,MATCH(B1348,현장번호,0))&amp;" · "&amp;INDEX(현장_주소,MATCH(B1348,현장번호,0)),"없는 번호"))</f>
        <v/>
      </c>
      <c r="D1348" s="22" t="n"/>
      <c r="E1348" s="21" t="n"/>
      <c r="F1348" s="21" t="n"/>
      <c r="G1348" s="21" t="n"/>
      <c r="H1348" s="25">
        <f>IF(COUNTA(A1348,B1348,D1348)=0,"",IF(NOT(ISNUMBER(A1348)),"날짜를 확인하세요",IF(A1348&gt;TODAY(),"오늘 이후 날짜예요",IF(ISNA(MATCH(B1348,현장번호,0)),"현장 번호를 확인하세요",IF(OR(NOT(ISNUMBER(D1348)),N(D1348)&lt;=0),"금액을 확인하세요","")))))</f>
        <v/>
      </c>
    </row>
    <row r="1349">
      <c r="A1349" s="20" t="n"/>
      <c r="B1349" s="26" t="n"/>
      <c r="C1349" s="27">
        <f>IF(B1349="","",IFERROR(INDEX(현장_고객,MATCH(B1349,현장번호,0))&amp;" · "&amp;INDEX(현장_주소,MATCH(B1349,현장번호,0)),"없는 번호"))</f>
        <v/>
      </c>
      <c r="D1349" s="22" t="n"/>
      <c r="E1349" s="21" t="n"/>
      <c r="F1349" s="21" t="n"/>
      <c r="G1349" s="21" t="n"/>
      <c r="H1349" s="25">
        <f>IF(COUNTA(A1349,B1349,D1349)=0,"",IF(NOT(ISNUMBER(A1349)),"날짜를 확인하세요",IF(A1349&gt;TODAY(),"오늘 이후 날짜예요",IF(ISNA(MATCH(B1349,현장번호,0)),"현장 번호를 확인하세요",IF(OR(NOT(ISNUMBER(D1349)),N(D1349)&lt;=0),"금액을 확인하세요","")))))</f>
        <v/>
      </c>
    </row>
    <row r="1350">
      <c r="A1350" s="20" t="n"/>
      <c r="B1350" s="26" t="n"/>
      <c r="C1350" s="27">
        <f>IF(B1350="","",IFERROR(INDEX(현장_고객,MATCH(B1350,현장번호,0))&amp;" · "&amp;INDEX(현장_주소,MATCH(B1350,현장번호,0)),"없는 번호"))</f>
        <v/>
      </c>
      <c r="D1350" s="22" t="n"/>
      <c r="E1350" s="21" t="n"/>
      <c r="F1350" s="21" t="n"/>
      <c r="G1350" s="21" t="n"/>
      <c r="H1350" s="25">
        <f>IF(COUNTA(A1350,B1350,D1350)=0,"",IF(NOT(ISNUMBER(A1350)),"날짜를 확인하세요",IF(A1350&gt;TODAY(),"오늘 이후 날짜예요",IF(ISNA(MATCH(B1350,현장번호,0)),"현장 번호를 확인하세요",IF(OR(NOT(ISNUMBER(D1350)),N(D1350)&lt;=0),"금액을 확인하세요","")))))</f>
        <v/>
      </c>
    </row>
    <row r="1351">
      <c r="A1351" s="20" t="n"/>
      <c r="B1351" s="26" t="n"/>
      <c r="C1351" s="27">
        <f>IF(B1351="","",IFERROR(INDEX(현장_고객,MATCH(B1351,현장번호,0))&amp;" · "&amp;INDEX(현장_주소,MATCH(B1351,현장번호,0)),"없는 번호"))</f>
        <v/>
      </c>
      <c r="D1351" s="22" t="n"/>
      <c r="E1351" s="21" t="n"/>
      <c r="F1351" s="21" t="n"/>
      <c r="G1351" s="21" t="n"/>
      <c r="H1351" s="25">
        <f>IF(COUNTA(A1351,B1351,D1351)=0,"",IF(NOT(ISNUMBER(A1351)),"날짜를 확인하세요",IF(A1351&gt;TODAY(),"오늘 이후 날짜예요",IF(ISNA(MATCH(B1351,현장번호,0)),"현장 번호를 확인하세요",IF(OR(NOT(ISNUMBER(D1351)),N(D1351)&lt;=0),"금액을 확인하세요","")))))</f>
        <v/>
      </c>
    </row>
    <row r="1352">
      <c r="A1352" s="20" t="n"/>
      <c r="B1352" s="26" t="n"/>
      <c r="C1352" s="27">
        <f>IF(B1352="","",IFERROR(INDEX(현장_고객,MATCH(B1352,현장번호,0))&amp;" · "&amp;INDEX(현장_주소,MATCH(B1352,현장번호,0)),"없는 번호"))</f>
        <v/>
      </c>
      <c r="D1352" s="22" t="n"/>
      <c r="E1352" s="21" t="n"/>
      <c r="F1352" s="21" t="n"/>
      <c r="G1352" s="21" t="n"/>
      <c r="H1352" s="25">
        <f>IF(COUNTA(A1352,B1352,D1352)=0,"",IF(NOT(ISNUMBER(A1352)),"날짜를 확인하세요",IF(A1352&gt;TODAY(),"오늘 이후 날짜예요",IF(ISNA(MATCH(B1352,현장번호,0)),"현장 번호를 확인하세요",IF(OR(NOT(ISNUMBER(D1352)),N(D1352)&lt;=0),"금액을 확인하세요","")))))</f>
        <v/>
      </c>
    </row>
    <row r="1353">
      <c r="A1353" s="20" t="n"/>
      <c r="B1353" s="26" t="n"/>
      <c r="C1353" s="27">
        <f>IF(B1353="","",IFERROR(INDEX(현장_고객,MATCH(B1353,현장번호,0))&amp;" · "&amp;INDEX(현장_주소,MATCH(B1353,현장번호,0)),"없는 번호"))</f>
        <v/>
      </c>
      <c r="D1353" s="22" t="n"/>
      <c r="E1353" s="21" t="n"/>
      <c r="F1353" s="21" t="n"/>
      <c r="G1353" s="21" t="n"/>
      <c r="H1353" s="25">
        <f>IF(COUNTA(A1353,B1353,D1353)=0,"",IF(NOT(ISNUMBER(A1353)),"날짜를 확인하세요",IF(A1353&gt;TODAY(),"오늘 이후 날짜예요",IF(ISNA(MATCH(B1353,현장번호,0)),"현장 번호를 확인하세요",IF(OR(NOT(ISNUMBER(D1353)),N(D1353)&lt;=0),"금액을 확인하세요","")))))</f>
        <v/>
      </c>
    </row>
    <row r="1354">
      <c r="A1354" s="20" t="n"/>
      <c r="B1354" s="26" t="n"/>
      <c r="C1354" s="27">
        <f>IF(B1354="","",IFERROR(INDEX(현장_고객,MATCH(B1354,현장번호,0))&amp;" · "&amp;INDEX(현장_주소,MATCH(B1354,현장번호,0)),"없는 번호"))</f>
        <v/>
      </c>
      <c r="D1354" s="22" t="n"/>
      <c r="E1354" s="21" t="n"/>
      <c r="F1354" s="21" t="n"/>
      <c r="G1354" s="21" t="n"/>
      <c r="H1354" s="25">
        <f>IF(COUNTA(A1354,B1354,D1354)=0,"",IF(NOT(ISNUMBER(A1354)),"날짜를 확인하세요",IF(A1354&gt;TODAY(),"오늘 이후 날짜예요",IF(ISNA(MATCH(B1354,현장번호,0)),"현장 번호를 확인하세요",IF(OR(NOT(ISNUMBER(D1354)),N(D1354)&lt;=0),"금액을 확인하세요","")))))</f>
        <v/>
      </c>
    </row>
    <row r="1355">
      <c r="A1355" s="20" t="n"/>
      <c r="B1355" s="26" t="n"/>
      <c r="C1355" s="27">
        <f>IF(B1355="","",IFERROR(INDEX(현장_고객,MATCH(B1355,현장번호,0))&amp;" · "&amp;INDEX(현장_주소,MATCH(B1355,현장번호,0)),"없는 번호"))</f>
        <v/>
      </c>
      <c r="D1355" s="22" t="n"/>
      <c r="E1355" s="21" t="n"/>
      <c r="F1355" s="21" t="n"/>
      <c r="G1355" s="21" t="n"/>
      <c r="H1355" s="25">
        <f>IF(COUNTA(A1355,B1355,D1355)=0,"",IF(NOT(ISNUMBER(A1355)),"날짜를 확인하세요",IF(A1355&gt;TODAY(),"오늘 이후 날짜예요",IF(ISNA(MATCH(B1355,현장번호,0)),"현장 번호를 확인하세요",IF(OR(NOT(ISNUMBER(D1355)),N(D1355)&lt;=0),"금액을 확인하세요","")))))</f>
        <v/>
      </c>
    </row>
    <row r="1356">
      <c r="A1356" s="20" t="n"/>
      <c r="B1356" s="26" t="n"/>
      <c r="C1356" s="27">
        <f>IF(B1356="","",IFERROR(INDEX(현장_고객,MATCH(B1356,현장번호,0))&amp;" · "&amp;INDEX(현장_주소,MATCH(B1356,현장번호,0)),"없는 번호"))</f>
        <v/>
      </c>
      <c r="D1356" s="22" t="n"/>
      <c r="E1356" s="21" t="n"/>
      <c r="F1356" s="21" t="n"/>
      <c r="G1356" s="21" t="n"/>
      <c r="H1356" s="25">
        <f>IF(COUNTA(A1356,B1356,D1356)=0,"",IF(NOT(ISNUMBER(A1356)),"날짜를 확인하세요",IF(A1356&gt;TODAY(),"오늘 이후 날짜예요",IF(ISNA(MATCH(B1356,현장번호,0)),"현장 번호를 확인하세요",IF(OR(NOT(ISNUMBER(D1356)),N(D1356)&lt;=0),"금액을 확인하세요","")))))</f>
        <v/>
      </c>
    </row>
    <row r="1357">
      <c r="A1357" s="20" t="n"/>
      <c r="B1357" s="26" t="n"/>
      <c r="C1357" s="27">
        <f>IF(B1357="","",IFERROR(INDEX(현장_고객,MATCH(B1357,현장번호,0))&amp;" · "&amp;INDEX(현장_주소,MATCH(B1357,현장번호,0)),"없는 번호"))</f>
        <v/>
      </c>
      <c r="D1357" s="22" t="n"/>
      <c r="E1357" s="21" t="n"/>
      <c r="F1357" s="21" t="n"/>
      <c r="G1357" s="21" t="n"/>
      <c r="H1357" s="25">
        <f>IF(COUNTA(A1357,B1357,D1357)=0,"",IF(NOT(ISNUMBER(A1357)),"날짜를 확인하세요",IF(A1357&gt;TODAY(),"오늘 이후 날짜예요",IF(ISNA(MATCH(B1357,현장번호,0)),"현장 번호를 확인하세요",IF(OR(NOT(ISNUMBER(D1357)),N(D1357)&lt;=0),"금액을 확인하세요","")))))</f>
        <v/>
      </c>
    </row>
    <row r="1358">
      <c r="A1358" s="20" t="n"/>
      <c r="B1358" s="26" t="n"/>
      <c r="C1358" s="27">
        <f>IF(B1358="","",IFERROR(INDEX(현장_고객,MATCH(B1358,현장번호,0))&amp;" · "&amp;INDEX(현장_주소,MATCH(B1358,현장번호,0)),"없는 번호"))</f>
        <v/>
      </c>
      <c r="D1358" s="22" t="n"/>
      <c r="E1358" s="21" t="n"/>
      <c r="F1358" s="21" t="n"/>
      <c r="G1358" s="21" t="n"/>
      <c r="H1358" s="25">
        <f>IF(COUNTA(A1358,B1358,D1358)=0,"",IF(NOT(ISNUMBER(A1358)),"날짜를 확인하세요",IF(A1358&gt;TODAY(),"오늘 이후 날짜예요",IF(ISNA(MATCH(B1358,현장번호,0)),"현장 번호를 확인하세요",IF(OR(NOT(ISNUMBER(D1358)),N(D1358)&lt;=0),"금액을 확인하세요","")))))</f>
        <v/>
      </c>
    </row>
    <row r="1359">
      <c r="A1359" s="20" t="n"/>
      <c r="B1359" s="26" t="n"/>
      <c r="C1359" s="27">
        <f>IF(B1359="","",IFERROR(INDEX(현장_고객,MATCH(B1359,현장번호,0))&amp;" · "&amp;INDEX(현장_주소,MATCH(B1359,현장번호,0)),"없는 번호"))</f>
        <v/>
      </c>
      <c r="D1359" s="22" t="n"/>
      <c r="E1359" s="21" t="n"/>
      <c r="F1359" s="21" t="n"/>
      <c r="G1359" s="21" t="n"/>
      <c r="H1359" s="25">
        <f>IF(COUNTA(A1359,B1359,D1359)=0,"",IF(NOT(ISNUMBER(A1359)),"날짜를 확인하세요",IF(A1359&gt;TODAY(),"오늘 이후 날짜예요",IF(ISNA(MATCH(B1359,현장번호,0)),"현장 번호를 확인하세요",IF(OR(NOT(ISNUMBER(D1359)),N(D1359)&lt;=0),"금액을 확인하세요","")))))</f>
        <v/>
      </c>
    </row>
    <row r="1360">
      <c r="A1360" s="20" t="n"/>
      <c r="B1360" s="26" t="n"/>
      <c r="C1360" s="27">
        <f>IF(B1360="","",IFERROR(INDEX(현장_고객,MATCH(B1360,현장번호,0))&amp;" · "&amp;INDEX(현장_주소,MATCH(B1360,현장번호,0)),"없는 번호"))</f>
        <v/>
      </c>
      <c r="D1360" s="22" t="n"/>
      <c r="E1360" s="21" t="n"/>
      <c r="F1360" s="21" t="n"/>
      <c r="G1360" s="21" t="n"/>
      <c r="H1360" s="25">
        <f>IF(COUNTA(A1360,B1360,D1360)=0,"",IF(NOT(ISNUMBER(A1360)),"날짜를 확인하세요",IF(A1360&gt;TODAY(),"오늘 이후 날짜예요",IF(ISNA(MATCH(B1360,현장번호,0)),"현장 번호를 확인하세요",IF(OR(NOT(ISNUMBER(D1360)),N(D1360)&lt;=0),"금액을 확인하세요","")))))</f>
        <v/>
      </c>
    </row>
    <row r="1361">
      <c r="A1361" s="20" t="n"/>
      <c r="B1361" s="26" t="n"/>
      <c r="C1361" s="27">
        <f>IF(B1361="","",IFERROR(INDEX(현장_고객,MATCH(B1361,현장번호,0))&amp;" · "&amp;INDEX(현장_주소,MATCH(B1361,현장번호,0)),"없는 번호"))</f>
        <v/>
      </c>
      <c r="D1361" s="22" t="n"/>
      <c r="E1361" s="21" t="n"/>
      <c r="F1361" s="21" t="n"/>
      <c r="G1361" s="21" t="n"/>
      <c r="H1361" s="25">
        <f>IF(COUNTA(A1361,B1361,D1361)=0,"",IF(NOT(ISNUMBER(A1361)),"날짜를 확인하세요",IF(A1361&gt;TODAY(),"오늘 이후 날짜예요",IF(ISNA(MATCH(B1361,현장번호,0)),"현장 번호를 확인하세요",IF(OR(NOT(ISNUMBER(D1361)),N(D1361)&lt;=0),"금액을 확인하세요","")))))</f>
        <v/>
      </c>
    </row>
    <row r="1362">
      <c r="A1362" s="20" t="n"/>
      <c r="B1362" s="26" t="n"/>
      <c r="C1362" s="27">
        <f>IF(B1362="","",IFERROR(INDEX(현장_고객,MATCH(B1362,현장번호,0))&amp;" · "&amp;INDEX(현장_주소,MATCH(B1362,현장번호,0)),"없는 번호"))</f>
        <v/>
      </c>
      <c r="D1362" s="22" t="n"/>
      <c r="E1362" s="21" t="n"/>
      <c r="F1362" s="21" t="n"/>
      <c r="G1362" s="21" t="n"/>
      <c r="H1362" s="25">
        <f>IF(COUNTA(A1362,B1362,D1362)=0,"",IF(NOT(ISNUMBER(A1362)),"날짜를 확인하세요",IF(A1362&gt;TODAY(),"오늘 이후 날짜예요",IF(ISNA(MATCH(B1362,현장번호,0)),"현장 번호를 확인하세요",IF(OR(NOT(ISNUMBER(D1362)),N(D1362)&lt;=0),"금액을 확인하세요","")))))</f>
        <v/>
      </c>
    </row>
    <row r="1363">
      <c r="A1363" s="20" t="n"/>
      <c r="B1363" s="26" t="n"/>
      <c r="C1363" s="27">
        <f>IF(B1363="","",IFERROR(INDEX(현장_고객,MATCH(B1363,현장번호,0))&amp;" · "&amp;INDEX(현장_주소,MATCH(B1363,현장번호,0)),"없는 번호"))</f>
        <v/>
      </c>
      <c r="D1363" s="22" t="n"/>
      <c r="E1363" s="21" t="n"/>
      <c r="F1363" s="21" t="n"/>
      <c r="G1363" s="21" t="n"/>
      <c r="H1363" s="25">
        <f>IF(COUNTA(A1363,B1363,D1363)=0,"",IF(NOT(ISNUMBER(A1363)),"날짜를 확인하세요",IF(A1363&gt;TODAY(),"오늘 이후 날짜예요",IF(ISNA(MATCH(B1363,현장번호,0)),"현장 번호를 확인하세요",IF(OR(NOT(ISNUMBER(D1363)),N(D1363)&lt;=0),"금액을 확인하세요","")))))</f>
        <v/>
      </c>
    </row>
    <row r="1364">
      <c r="A1364" s="20" t="n"/>
      <c r="B1364" s="26" t="n"/>
      <c r="C1364" s="27">
        <f>IF(B1364="","",IFERROR(INDEX(현장_고객,MATCH(B1364,현장번호,0))&amp;" · "&amp;INDEX(현장_주소,MATCH(B1364,현장번호,0)),"없는 번호"))</f>
        <v/>
      </c>
      <c r="D1364" s="22" t="n"/>
      <c r="E1364" s="21" t="n"/>
      <c r="F1364" s="21" t="n"/>
      <c r="G1364" s="21" t="n"/>
      <c r="H1364" s="25">
        <f>IF(COUNTA(A1364,B1364,D1364)=0,"",IF(NOT(ISNUMBER(A1364)),"날짜를 확인하세요",IF(A1364&gt;TODAY(),"오늘 이후 날짜예요",IF(ISNA(MATCH(B1364,현장번호,0)),"현장 번호를 확인하세요",IF(OR(NOT(ISNUMBER(D1364)),N(D1364)&lt;=0),"금액을 확인하세요","")))))</f>
        <v/>
      </c>
    </row>
    <row r="1365">
      <c r="A1365" s="20" t="n"/>
      <c r="B1365" s="26" t="n"/>
      <c r="C1365" s="27">
        <f>IF(B1365="","",IFERROR(INDEX(현장_고객,MATCH(B1365,현장번호,0))&amp;" · "&amp;INDEX(현장_주소,MATCH(B1365,현장번호,0)),"없는 번호"))</f>
        <v/>
      </c>
      <c r="D1365" s="22" t="n"/>
      <c r="E1365" s="21" t="n"/>
      <c r="F1365" s="21" t="n"/>
      <c r="G1365" s="21" t="n"/>
      <c r="H1365" s="25">
        <f>IF(COUNTA(A1365,B1365,D1365)=0,"",IF(NOT(ISNUMBER(A1365)),"날짜를 확인하세요",IF(A1365&gt;TODAY(),"오늘 이후 날짜예요",IF(ISNA(MATCH(B1365,현장번호,0)),"현장 번호를 확인하세요",IF(OR(NOT(ISNUMBER(D1365)),N(D1365)&lt;=0),"금액을 확인하세요","")))))</f>
        <v/>
      </c>
    </row>
    <row r="1366">
      <c r="A1366" s="20" t="n"/>
      <c r="B1366" s="26" t="n"/>
      <c r="C1366" s="27">
        <f>IF(B1366="","",IFERROR(INDEX(현장_고객,MATCH(B1366,현장번호,0))&amp;" · "&amp;INDEX(현장_주소,MATCH(B1366,현장번호,0)),"없는 번호"))</f>
        <v/>
      </c>
      <c r="D1366" s="22" t="n"/>
      <c r="E1366" s="21" t="n"/>
      <c r="F1366" s="21" t="n"/>
      <c r="G1366" s="21" t="n"/>
      <c r="H1366" s="25">
        <f>IF(COUNTA(A1366,B1366,D1366)=0,"",IF(NOT(ISNUMBER(A1366)),"날짜를 확인하세요",IF(A1366&gt;TODAY(),"오늘 이후 날짜예요",IF(ISNA(MATCH(B1366,현장번호,0)),"현장 번호를 확인하세요",IF(OR(NOT(ISNUMBER(D1366)),N(D1366)&lt;=0),"금액을 확인하세요","")))))</f>
        <v/>
      </c>
    </row>
    <row r="1367">
      <c r="A1367" s="20" t="n"/>
      <c r="B1367" s="26" t="n"/>
      <c r="C1367" s="27">
        <f>IF(B1367="","",IFERROR(INDEX(현장_고객,MATCH(B1367,현장번호,0))&amp;" · "&amp;INDEX(현장_주소,MATCH(B1367,현장번호,0)),"없는 번호"))</f>
        <v/>
      </c>
      <c r="D1367" s="22" t="n"/>
      <c r="E1367" s="21" t="n"/>
      <c r="F1367" s="21" t="n"/>
      <c r="G1367" s="21" t="n"/>
      <c r="H1367" s="25">
        <f>IF(COUNTA(A1367,B1367,D1367)=0,"",IF(NOT(ISNUMBER(A1367)),"날짜를 확인하세요",IF(A1367&gt;TODAY(),"오늘 이후 날짜예요",IF(ISNA(MATCH(B1367,현장번호,0)),"현장 번호를 확인하세요",IF(OR(NOT(ISNUMBER(D1367)),N(D1367)&lt;=0),"금액을 확인하세요","")))))</f>
        <v/>
      </c>
    </row>
    <row r="1368">
      <c r="A1368" s="20" t="n"/>
      <c r="B1368" s="26" t="n"/>
      <c r="C1368" s="27">
        <f>IF(B1368="","",IFERROR(INDEX(현장_고객,MATCH(B1368,현장번호,0))&amp;" · "&amp;INDEX(현장_주소,MATCH(B1368,현장번호,0)),"없는 번호"))</f>
        <v/>
      </c>
      <c r="D1368" s="22" t="n"/>
      <c r="E1368" s="21" t="n"/>
      <c r="F1368" s="21" t="n"/>
      <c r="G1368" s="21" t="n"/>
      <c r="H1368" s="25">
        <f>IF(COUNTA(A1368,B1368,D1368)=0,"",IF(NOT(ISNUMBER(A1368)),"날짜를 확인하세요",IF(A1368&gt;TODAY(),"오늘 이후 날짜예요",IF(ISNA(MATCH(B1368,현장번호,0)),"현장 번호를 확인하세요",IF(OR(NOT(ISNUMBER(D1368)),N(D1368)&lt;=0),"금액을 확인하세요","")))))</f>
        <v/>
      </c>
    </row>
    <row r="1369">
      <c r="A1369" s="20" t="n"/>
      <c r="B1369" s="26" t="n"/>
      <c r="C1369" s="27">
        <f>IF(B1369="","",IFERROR(INDEX(현장_고객,MATCH(B1369,현장번호,0))&amp;" · "&amp;INDEX(현장_주소,MATCH(B1369,현장번호,0)),"없는 번호"))</f>
        <v/>
      </c>
      <c r="D1369" s="22" t="n"/>
      <c r="E1369" s="21" t="n"/>
      <c r="F1369" s="21" t="n"/>
      <c r="G1369" s="21" t="n"/>
      <c r="H1369" s="25">
        <f>IF(COUNTA(A1369,B1369,D1369)=0,"",IF(NOT(ISNUMBER(A1369)),"날짜를 확인하세요",IF(A1369&gt;TODAY(),"오늘 이후 날짜예요",IF(ISNA(MATCH(B1369,현장번호,0)),"현장 번호를 확인하세요",IF(OR(NOT(ISNUMBER(D1369)),N(D1369)&lt;=0),"금액을 확인하세요","")))))</f>
        <v/>
      </c>
    </row>
    <row r="1370">
      <c r="A1370" s="20" t="n"/>
      <c r="B1370" s="26" t="n"/>
      <c r="C1370" s="27">
        <f>IF(B1370="","",IFERROR(INDEX(현장_고객,MATCH(B1370,현장번호,0))&amp;" · "&amp;INDEX(현장_주소,MATCH(B1370,현장번호,0)),"없는 번호"))</f>
        <v/>
      </c>
      <c r="D1370" s="22" t="n"/>
      <c r="E1370" s="21" t="n"/>
      <c r="F1370" s="21" t="n"/>
      <c r="G1370" s="21" t="n"/>
      <c r="H1370" s="25">
        <f>IF(COUNTA(A1370,B1370,D1370)=0,"",IF(NOT(ISNUMBER(A1370)),"날짜를 확인하세요",IF(A1370&gt;TODAY(),"오늘 이후 날짜예요",IF(ISNA(MATCH(B1370,현장번호,0)),"현장 번호를 확인하세요",IF(OR(NOT(ISNUMBER(D1370)),N(D1370)&lt;=0),"금액을 확인하세요","")))))</f>
        <v/>
      </c>
    </row>
    <row r="1371">
      <c r="A1371" s="20" t="n"/>
      <c r="B1371" s="26" t="n"/>
      <c r="C1371" s="27">
        <f>IF(B1371="","",IFERROR(INDEX(현장_고객,MATCH(B1371,현장번호,0))&amp;" · "&amp;INDEX(현장_주소,MATCH(B1371,현장번호,0)),"없는 번호"))</f>
        <v/>
      </c>
      <c r="D1371" s="22" t="n"/>
      <c r="E1371" s="21" t="n"/>
      <c r="F1371" s="21" t="n"/>
      <c r="G1371" s="21" t="n"/>
      <c r="H1371" s="25">
        <f>IF(COUNTA(A1371,B1371,D1371)=0,"",IF(NOT(ISNUMBER(A1371)),"날짜를 확인하세요",IF(A1371&gt;TODAY(),"오늘 이후 날짜예요",IF(ISNA(MATCH(B1371,현장번호,0)),"현장 번호를 확인하세요",IF(OR(NOT(ISNUMBER(D1371)),N(D1371)&lt;=0),"금액을 확인하세요","")))))</f>
        <v/>
      </c>
    </row>
    <row r="1372">
      <c r="A1372" s="20" t="n"/>
      <c r="B1372" s="26" t="n"/>
      <c r="C1372" s="27">
        <f>IF(B1372="","",IFERROR(INDEX(현장_고객,MATCH(B1372,현장번호,0))&amp;" · "&amp;INDEX(현장_주소,MATCH(B1372,현장번호,0)),"없는 번호"))</f>
        <v/>
      </c>
      <c r="D1372" s="22" t="n"/>
      <c r="E1372" s="21" t="n"/>
      <c r="F1372" s="21" t="n"/>
      <c r="G1372" s="21" t="n"/>
      <c r="H1372" s="25">
        <f>IF(COUNTA(A1372,B1372,D1372)=0,"",IF(NOT(ISNUMBER(A1372)),"날짜를 확인하세요",IF(A1372&gt;TODAY(),"오늘 이후 날짜예요",IF(ISNA(MATCH(B1372,현장번호,0)),"현장 번호를 확인하세요",IF(OR(NOT(ISNUMBER(D1372)),N(D1372)&lt;=0),"금액을 확인하세요","")))))</f>
        <v/>
      </c>
    </row>
    <row r="1373">
      <c r="A1373" s="20" t="n"/>
      <c r="B1373" s="26" t="n"/>
      <c r="C1373" s="27">
        <f>IF(B1373="","",IFERROR(INDEX(현장_고객,MATCH(B1373,현장번호,0))&amp;" · "&amp;INDEX(현장_주소,MATCH(B1373,현장번호,0)),"없는 번호"))</f>
        <v/>
      </c>
      <c r="D1373" s="22" t="n"/>
      <c r="E1373" s="21" t="n"/>
      <c r="F1373" s="21" t="n"/>
      <c r="G1373" s="21" t="n"/>
      <c r="H1373" s="25">
        <f>IF(COUNTA(A1373,B1373,D1373)=0,"",IF(NOT(ISNUMBER(A1373)),"날짜를 확인하세요",IF(A1373&gt;TODAY(),"오늘 이후 날짜예요",IF(ISNA(MATCH(B1373,현장번호,0)),"현장 번호를 확인하세요",IF(OR(NOT(ISNUMBER(D1373)),N(D1373)&lt;=0),"금액을 확인하세요","")))))</f>
        <v/>
      </c>
    </row>
    <row r="1374">
      <c r="A1374" s="20" t="n"/>
      <c r="B1374" s="26" t="n"/>
      <c r="C1374" s="27">
        <f>IF(B1374="","",IFERROR(INDEX(현장_고객,MATCH(B1374,현장번호,0))&amp;" · "&amp;INDEX(현장_주소,MATCH(B1374,현장번호,0)),"없는 번호"))</f>
        <v/>
      </c>
      <c r="D1374" s="22" t="n"/>
      <c r="E1374" s="21" t="n"/>
      <c r="F1374" s="21" t="n"/>
      <c r="G1374" s="21" t="n"/>
      <c r="H1374" s="25">
        <f>IF(COUNTA(A1374,B1374,D1374)=0,"",IF(NOT(ISNUMBER(A1374)),"날짜를 확인하세요",IF(A1374&gt;TODAY(),"오늘 이후 날짜예요",IF(ISNA(MATCH(B1374,현장번호,0)),"현장 번호를 확인하세요",IF(OR(NOT(ISNUMBER(D1374)),N(D1374)&lt;=0),"금액을 확인하세요","")))))</f>
        <v/>
      </c>
    </row>
    <row r="1375">
      <c r="A1375" s="20" t="n"/>
      <c r="B1375" s="26" t="n"/>
      <c r="C1375" s="27">
        <f>IF(B1375="","",IFERROR(INDEX(현장_고객,MATCH(B1375,현장번호,0))&amp;" · "&amp;INDEX(현장_주소,MATCH(B1375,현장번호,0)),"없는 번호"))</f>
        <v/>
      </c>
      <c r="D1375" s="22" t="n"/>
      <c r="E1375" s="21" t="n"/>
      <c r="F1375" s="21" t="n"/>
      <c r="G1375" s="21" t="n"/>
      <c r="H1375" s="25">
        <f>IF(COUNTA(A1375,B1375,D1375)=0,"",IF(NOT(ISNUMBER(A1375)),"날짜를 확인하세요",IF(A1375&gt;TODAY(),"오늘 이후 날짜예요",IF(ISNA(MATCH(B1375,현장번호,0)),"현장 번호를 확인하세요",IF(OR(NOT(ISNUMBER(D1375)),N(D1375)&lt;=0),"금액을 확인하세요","")))))</f>
        <v/>
      </c>
    </row>
    <row r="1376">
      <c r="A1376" s="20" t="n"/>
      <c r="B1376" s="26" t="n"/>
      <c r="C1376" s="27">
        <f>IF(B1376="","",IFERROR(INDEX(현장_고객,MATCH(B1376,현장번호,0))&amp;" · "&amp;INDEX(현장_주소,MATCH(B1376,현장번호,0)),"없는 번호"))</f>
        <v/>
      </c>
      <c r="D1376" s="22" t="n"/>
      <c r="E1376" s="21" t="n"/>
      <c r="F1376" s="21" t="n"/>
      <c r="G1376" s="21" t="n"/>
      <c r="H1376" s="25">
        <f>IF(COUNTA(A1376,B1376,D1376)=0,"",IF(NOT(ISNUMBER(A1376)),"날짜를 확인하세요",IF(A1376&gt;TODAY(),"오늘 이후 날짜예요",IF(ISNA(MATCH(B1376,현장번호,0)),"현장 번호를 확인하세요",IF(OR(NOT(ISNUMBER(D1376)),N(D1376)&lt;=0),"금액을 확인하세요","")))))</f>
        <v/>
      </c>
    </row>
    <row r="1377">
      <c r="A1377" s="20" t="n"/>
      <c r="B1377" s="26" t="n"/>
      <c r="C1377" s="27">
        <f>IF(B1377="","",IFERROR(INDEX(현장_고객,MATCH(B1377,현장번호,0))&amp;" · "&amp;INDEX(현장_주소,MATCH(B1377,현장번호,0)),"없는 번호"))</f>
        <v/>
      </c>
      <c r="D1377" s="22" t="n"/>
      <c r="E1377" s="21" t="n"/>
      <c r="F1377" s="21" t="n"/>
      <c r="G1377" s="21" t="n"/>
      <c r="H1377" s="25">
        <f>IF(COUNTA(A1377,B1377,D1377)=0,"",IF(NOT(ISNUMBER(A1377)),"날짜를 확인하세요",IF(A1377&gt;TODAY(),"오늘 이후 날짜예요",IF(ISNA(MATCH(B1377,현장번호,0)),"현장 번호를 확인하세요",IF(OR(NOT(ISNUMBER(D1377)),N(D1377)&lt;=0),"금액을 확인하세요","")))))</f>
        <v/>
      </c>
    </row>
    <row r="1378">
      <c r="A1378" s="20" t="n"/>
      <c r="B1378" s="26" t="n"/>
      <c r="C1378" s="27">
        <f>IF(B1378="","",IFERROR(INDEX(현장_고객,MATCH(B1378,현장번호,0))&amp;" · "&amp;INDEX(현장_주소,MATCH(B1378,현장번호,0)),"없는 번호"))</f>
        <v/>
      </c>
      <c r="D1378" s="22" t="n"/>
      <c r="E1378" s="21" t="n"/>
      <c r="F1378" s="21" t="n"/>
      <c r="G1378" s="21" t="n"/>
      <c r="H1378" s="25">
        <f>IF(COUNTA(A1378,B1378,D1378)=0,"",IF(NOT(ISNUMBER(A1378)),"날짜를 확인하세요",IF(A1378&gt;TODAY(),"오늘 이후 날짜예요",IF(ISNA(MATCH(B1378,현장번호,0)),"현장 번호를 확인하세요",IF(OR(NOT(ISNUMBER(D1378)),N(D1378)&lt;=0),"금액을 확인하세요","")))))</f>
        <v/>
      </c>
    </row>
    <row r="1379">
      <c r="A1379" s="20" t="n"/>
      <c r="B1379" s="26" t="n"/>
      <c r="C1379" s="27">
        <f>IF(B1379="","",IFERROR(INDEX(현장_고객,MATCH(B1379,현장번호,0))&amp;" · "&amp;INDEX(현장_주소,MATCH(B1379,현장번호,0)),"없는 번호"))</f>
        <v/>
      </c>
      <c r="D1379" s="22" t="n"/>
      <c r="E1379" s="21" t="n"/>
      <c r="F1379" s="21" t="n"/>
      <c r="G1379" s="21" t="n"/>
      <c r="H1379" s="25">
        <f>IF(COUNTA(A1379,B1379,D1379)=0,"",IF(NOT(ISNUMBER(A1379)),"날짜를 확인하세요",IF(A1379&gt;TODAY(),"오늘 이후 날짜예요",IF(ISNA(MATCH(B1379,현장번호,0)),"현장 번호를 확인하세요",IF(OR(NOT(ISNUMBER(D1379)),N(D1379)&lt;=0),"금액을 확인하세요","")))))</f>
        <v/>
      </c>
    </row>
    <row r="1380">
      <c r="A1380" s="20" t="n"/>
      <c r="B1380" s="26" t="n"/>
      <c r="C1380" s="27">
        <f>IF(B1380="","",IFERROR(INDEX(현장_고객,MATCH(B1380,현장번호,0))&amp;" · "&amp;INDEX(현장_주소,MATCH(B1380,현장번호,0)),"없는 번호"))</f>
        <v/>
      </c>
      <c r="D1380" s="22" t="n"/>
      <c r="E1380" s="21" t="n"/>
      <c r="F1380" s="21" t="n"/>
      <c r="G1380" s="21" t="n"/>
      <c r="H1380" s="25">
        <f>IF(COUNTA(A1380,B1380,D1380)=0,"",IF(NOT(ISNUMBER(A1380)),"날짜를 확인하세요",IF(A1380&gt;TODAY(),"오늘 이후 날짜예요",IF(ISNA(MATCH(B1380,현장번호,0)),"현장 번호를 확인하세요",IF(OR(NOT(ISNUMBER(D1380)),N(D1380)&lt;=0),"금액을 확인하세요","")))))</f>
        <v/>
      </c>
    </row>
    <row r="1381">
      <c r="A1381" s="20" t="n"/>
      <c r="B1381" s="26" t="n"/>
      <c r="C1381" s="27">
        <f>IF(B1381="","",IFERROR(INDEX(현장_고객,MATCH(B1381,현장번호,0))&amp;" · "&amp;INDEX(현장_주소,MATCH(B1381,현장번호,0)),"없는 번호"))</f>
        <v/>
      </c>
      <c r="D1381" s="22" t="n"/>
      <c r="E1381" s="21" t="n"/>
      <c r="F1381" s="21" t="n"/>
      <c r="G1381" s="21" t="n"/>
      <c r="H1381" s="25">
        <f>IF(COUNTA(A1381,B1381,D1381)=0,"",IF(NOT(ISNUMBER(A1381)),"날짜를 확인하세요",IF(A1381&gt;TODAY(),"오늘 이후 날짜예요",IF(ISNA(MATCH(B1381,현장번호,0)),"현장 번호를 확인하세요",IF(OR(NOT(ISNUMBER(D1381)),N(D1381)&lt;=0),"금액을 확인하세요","")))))</f>
        <v/>
      </c>
    </row>
    <row r="1382">
      <c r="A1382" s="20" t="n"/>
      <c r="B1382" s="26" t="n"/>
      <c r="C1382" s="27">
        <f>IF(B1382="","",IFERROR(INDEX(현장_고객,MATCH(B1382,현장번호,0))&amp;" · "&amp;INDEX(현장_주소,MATCH(B1382,현장번호,0)),"없는 번호"))</f>
        <v/>
      </c>
      <c r="D1382" s="22" t="n"/>
      <c r="E1382" s="21" t="n"/>
      <c r="F1382" s="21" t="n"/>
      <c r="G1382" s="21" t="n"/>
      <c r="H1382" s="25">
        <f>IF(COUNTA(A1382,B1382,D1382)=0,"",IF(NOT(ISNUMBER(A1382)),"날짜를 확인하세요",IF(A1382&gt;TODAY(),"오늘 이후 날짜예요",IF(ISNA(MATCH(B1382,현장번호,0)),"현장 번호를 확인하세요",IF(OR(NOT(ISNUMBER(D1382)),N(D1382)&lt;=0),"금액을 확인하세요","")))))</f>
        <v/>
      </c>
    </row>
    <row r="1383">
      <c r="A1383" s="20" t="n"/>
      <c r="B1383" s="26" t="n"/>
      <c r="C1383" s="27">
        <f>IF(B1383="","",IFERROR(INDEX(현장_고객,MATCH(B1383,현장번호,0))&amp;" · "&amp;INDEX(현장_주소,MATCH(B1383,현장번호,0)),"없는 번호"))</f>
        <v/>
      </c>
      <c r="D1383" s="22" t="n"/>
      <c r="E1383" s="21" t="n"/>
      <c r="F1383" s="21" t="n"/>
      <c r="G1383" s="21" t="n"/>
      <c r="H1383" s="25">
        <f>IF(COUNTA(A1383,B1383,D1383)=0,"",IF(NOT(ISNUMBER(A1383)),"날짜를 확인하세요",IF(A1383&gt;TODAY(),"오늘 이후 날짜예요",IF(ISNA(MATCH(B1383,현장번호,0)),"현장 번호를 확인하세요",IF(OR(NOT(ISNUMBER(D1383)),N(D1383)&lt;=0),"금액을 확인하세요","")))))</f>
        <v/>
      </c>
    </row>
    <row r="1384">
      <c r="A1384" s="20" t="n"/>
      <c r="B1384" s="26" t="n"/>
      <c r="C1384" s="27">
        <f>IF(B1384="","",IFERROR(INDEX(현장_고객,MATCH(B1384,현장번호,0))&amp;" · "&amp;INDEX(현장_주소,MATCH(B1384,현장번호,0)),"없는 번호"))</f>
        <v/>
      </c>
      <c r="D1384" s="22" t="n"/>
      <c r="E1384" s="21" t="n"/>
      <c r="F1384" s="21" t="n"/>
      <c r="G1384" s="21" t="n"/>
      <c r="H1384" s="25">
        <f>IF(COUNTA(A1384,B1384,D1384)=0,"",IF(NOT(ISNUMBER(A1384)),"날짜를 확인하세요",IF(A1384&gt;TODAY(),"오늘 이후 날짜예요",IF(ISNA(MATCH(B1384,현장번호,0)),"현장 번호를 확인하세요",IF(OR(NOT(ISNUMBER(D1384)),N(D1384)&lt;=0),"금액을 확인하세요","")))))</f>
        <v/>
      </c>
    </row>
    <row r="1385">
      <c r="A1385" s="20" t="n"/>
      <c r="B1385" s="26" t="n"/>
      <c r="C1385" s="27">
        <f>IF(B1385="","",IFERROR(INDEX(현장_고객,MATCH(B1385,현장번호,0))&amp;" · "&amp;INDEX(현장_주소,MATCH(B1385,현장번호,0)),"없는 번호"))</f>
        <v/>
      </c>
      <c r="D1385" s="22" t="n"/>
      <c r="E1385" s="21" t="n"/>
      <c r="F1385" s="21" t="n"/>
      <c r="G1385" s="21" t="n"/>
      <c r="H1385" s="25">
        <f>IF(COUNTA(A1385,B1385,D1385)=0,"",IF(NOT(ISNUMBER(A1385)),"날짜를 확인하세요",IF(A1385&gt;TODAY(),"오늘 이후 날짜예요",IF(ISNA(MATCH(B1385,현장번호,0)),"현장 번호를 확인하세요",IF(OR(NOT(ISNUMBER(D1385)),N(D1385)&lt;=0),"금액을 확인하세요","")))))</f>
        <v/>
      </c>
    </row>
    <row r="1386">
      <c r="A1386" s="20" t="n"/>
      <c r="B1386" s="26" t="n"/>
      <c r="C1386" s="27">
        <f>IF(B1386="","",IFERROR(INDEX(현장_고객,MATCH(B1386,현장번호,0))&amp;" · "&amp;INDEX(현장_주소,MATCH(B1386,현장번호,0)),"없는 번호"))</f>
        <v/>
      </c>
      <c r="D1386" s="22" t="n"/>
      <c r="E1386" s="21" t="n"/>
      <c r="F1386" s="21" t="n"/>
      <c r="G1386" s="21" t="n"/>
      <c r="H1386" s="25">
        <f>IF(COUNTA(A1386,B1386,D1386)=0,"",IF(NOT(ISNUMBER(A1386)),"날짜를 확인하세요",IF(A1386&gt;TODAY(),"오늘 이후 날짜예요",IF(ISNA(MATCH(B1386,현장번호,0)),"현장 번호를 확인하세요",IF(OR(NOT(ISNUMBER(D1386)),N(D1386)&lt;=0),"금액을 확인하세요","")))))</f>
        <v/>
      </c>
    </row>
    <row r="1387">
      <c r="A1387" s="20" t="n"/>
      <c r="B1387" s="26" t="n"/>
      <c r="C1387" s="27">
        <f>IF(B1387="","",IFERROR(INDEX(현장_고객,MATCH(B1387,현장번호,0))&amp;" · "&amp;INDEX(현장_주소,MATCH(B1387,현장번호,0)),"없는 번호"))</f>
        <v/>
      </c>
      <c r="D1387" s="22" t="n"/>
      <c r="E1387" s="21" t="n"/>
      <c r="F1387" s="21" t="n"/>
      <c r="G1387" s="21" t="n"/>
      <c r="H1387" s="25">
        <f>IF(COUNTA(A1387,B1387,D1387)=0,"",IF(NOT(ISNUMBER(A1387)),"날짜를 확인하세요",IF(A1387&gt;TODAY(),"오늘 이후 날짜예요",IF(ISNA(MATCH(B1387,현장번호,0)),"현장 번호를 확인하세요",IF(OR(NOT(ISNUMBER(D1387)),N(D1387)&lt;=0),"금액을 확인하세요","")))))</f>
        <v/>
      </c>
    </row>
    <row r="1388">
      <c r="A1388" s="20" t="n"/>
      <c r="B1388" s="26" t="n"/>
      <c r="C1388" s="27">
        <f>IF(B1388="","",IFERROR(INDEX(현장_고객,MATCH(B1388,현장번호,0))&amp;" · "&amp;INDEX(현장_주소,MATCH(B1388,현장번호,0)),"없는 번호"))</f>
        <v/>
      </c>
      <c r="D1388" s="22" t="n"/>
      <c r="E1388" s="21" t="n"/>
      <c r="F1388" s="21" t="n"/>
      <c r="G1388" s="21" t="n"/>
      <c r="H1388" s="25">
        <f>IF(COUNTA(A1388,B1388,D1388)=0,"",IF(NOT(ISNUMBER(A1388)),"날짜를 확인하세요",IF(A1388&gt;TODAY(),"오늘 이후 날짜예요",IF(ISNA(MATCH(B1388,현장번호,0)),"현장 번호를 확인하세요",IF(OR(NOT(ISNUMBER(D1388)),N(D1388)&lt;=0),"금액을 확인하세요","")))))</f>
        <v/>
      </c>
    </row>
    <row r="1389">
      <c r="A1389" s="20" t="n"/>
      <c r="B1389" s="26" t="n"/>
      <c r="C1389" s="27">
        <f>IF(B1389="","",IFERROR(INDEX(현장_고객,MATCH(B1389,현장번호,0))&amp;" · "&amp;INDEX(현장_주소,MATCH(B1389,현장번호,0)),"없는 번호"))</f>
        <v/>
      </c>
      <c r="D1389" s="22" t="n"/>
      <c r="E1389" s="21" t="n"/>
      <c r="F1389" s="21" t="n"/>
      <c r="G1389" s="21" t="n"/>
      <c r="H1389" s="25">
        <f>IF(COUNTA(A1389,B1389,D1389)=0,"",IF(NOT(ISNUMBER(A1389)),"날짜를 확인하세요",IF(A1389&gt;TODAY(),"오늘 이후 날짜예요",IF(ISNA(MATCH(B1389,현장번호,0)),"현장 번호를 확인하세요",IF(OR(NOT(ISNUMBER(D1389)),N(D1389)&lt;=0),"금액을 확인하세요","")))))</f>
        <v/>
      </c>
    </row>
    <row r="1390">
      <c r="A1390" s="20" t="n"/>
      <c r="B1390" s="26" t="n"/>
      <c r="C1390" s="27">
        <f>IF(B1390="","",IFERROR(INDEX(현장_고객,MATCH(B1390,현장번호,0))&amp;" · "&amp;INDEX(현장_주소,MATCH(B1390,현장번호,0)),"없는 번호"))</f>
        <v/>
      </c>
      <c r="D1390" s="22" t="n"/>
      <c r="E1390" s="21" t="n"/>
      <c r="F1390" s="21" t="n"/>
      <c r="G1390" s="21" t="n"/>
      <c r="H1390" s="25">
        <f>IF(COUNTA(A1390,B1390,D1390)=0,"",IF(NOT(ISNUMBER(A1390)),"날짜를 확인하세요",IF(A1390&gt;TODAY(),"오늘 이후 날짜예요",IF(ISNA(MATCH(B1390,현장번호,0)),"현장 번호를 확인하세요",IF(OR(NOT(ISNUMBER(D1390)),N(D1390)&lt;=0),"금액을 확인하세요","")))))</f>
        <v/>
      </c>
    </row>
    <row r="1391">
      <c r="A1391" s="20" t="n"/>
      <c r="B1391" s="26" t="n"/>
      <c r="C1391" s="27">
        <f>IF(B1391="","",IFERROR(INDEX(현장_고객,MATCH(B1391,현장번호,0))&amp;" · "&amp;INDEX(현장_주소,MATCH(B1391,현장번호,0)),"없는 번호"))</f>
        <v/>
      </c>
      <c r="D1391" s="22" t="n"/>
      <c r="E1391" s="21" t="n"/>
      <c r="F1391" s="21" t="n"/>
      <c r="G1391" s="21" t="n"/>
      <c r="H1391" s="25">
        <f>IF(COUNTA(A1391,B1391,D1391)=0,"",IF(NOT(ISNUMBER(A1391)),"날짜를 확인하세요",IF(A1391&gt;TODAY(),"오늘 이후 날짜예요",IF(ISNA(MATCH(B1391,현장번호,0)),"현장 번호를 확인하세요",IF(OR(NOT(ISNUMBER(D1391)),N(D1391)&lt;=0),"금액을 확인하세요","")))))</f>
        <v/>
      </c>
    </row>
    <row r="1392">
      <c r="A1392" s="20" t="n"/>
      <c r="B1392" s="26" t="n"/>
      <c r="C1392" s="27">
        <f>IF(B1392="","",IFERROR(INDEX(현장_고객,MATCH(B1392,현장번호,0))&amp;" · "&amp;INDEX(현장_주소,MATCH(B1392,현장번호,0)),"없는 번호"))</f>
        <v/>
      </c>
      <c r="D1392" s="22" t="n"/>
      <c r="E1392" s="21" t="n"/>
      <c r="F1392" s="21" t="n"/>
      <c r="G1392" s="21" t="n"/>
      <c r="H1392" s="25">
        <f>IF(COUNTA(A1392,B1392,D1392)=0,"",IF(NOT(ISNUMBER(A1392)),"날짜를 확인하세요",IF(A1392&gt;TODAY(),"오늘 이후 날짜예요",IF(ISNA(MATCH(B1392,현장번호,0)),"현장 번호를 확인하세요",IF(OR(NOT(ISNUMBER(D1392)),N(D1392)&lt;=0),"금액을 확인하세요","")))))</f>
        <v/>
      </c>
    </row>
    <row r="1393">
      <c r="A1393" s="20" t="n"/>
      <c r="B1393" s="26" t="n"/>
      <c r="C1393" s="27">
        <f>IF(B1393="","",IFERROR(INDEX(현장_고객,MATCH(B1393,현장번호,0))&amp;" · "&amp;INDEX(현장_주소,MATCH(B1393,현장번호,0)),"없는 번호"))</f>
        <v/>
      </c>
      <c r="D1393" s="22" t="n"/>
      <c r="E1393" s="21" t="n"/>
      <c r="F1393" s="21" t="n"/>
      <c r="G1393" s="21" t="n"/>
      <c r="H1393" s="25">
        <f>IF(COUNTA(A1393,B1393,D1393)=0,"",IF(NOT(ISNUMBER(A1393)),"날짜를 확인하세요",IF(A1393&gt;TODAY(),"오늘 이후 날짜예요",IF(ISNA(MATCH(B1393,현장번호,0)),"현장 번호를 확인하세요",IF(OR(NOT(ISNUMBER(D1393)),N(D1393)&lt;=0),"금액을 확인하세요","")))))</f>
        <v/>
      </c>
    </row>
    <row r="1394">
      <c r="A1394" s="20" t="n"/>
      <c r="B1394" s="26" t="n"/>
      <c r="C1394" s="27">
        <f>IF(B1394="","",IFERROR(INDEX(현장_고객,MATCH(B1394,현장번호,0))&amp;" · "&amp;INDEX(현장_주소,MATCH(B1394,현장번호,0)),"없는 번호"))</f>
        <v/>
      </c>
      <c r="D1394" s="22" t="n"/>
      <c r="E1394" s="21" t="n"/>
      <c r="F1394" s="21" t="n"/>
      <c r="G1394" s="21" t="n"/>
      <c r="H1394" s="25">
        <f>IF(COUNTA(A1394,B1394,D1394)=0,"",IF(NOT(ISNUMBER(A1394)),"날짜를 확인하세요",IF(A1394&gt;TODAY(),"오늘 이후 날짜예요",IF(ISNA(MATCH(B1394,현장번호,0)),"현장 번호를 확인하세요",IF(OR(NOT(ISNUMBER(D1394)),N(D1394)&lt;=0),"금액을 확인하세요","")))))</f>
        <v/>
      </c>
    </row>
    <row r="1395">
      <c r="A1395" s="20" t="n"/>
      <c r="B1395" s="26" t="n"/>
      <c r="C1395" s="27">
        <f>IF(B1395="","",IFERROR(INDEX(현장_고객,MATCH(B1395,현장번호,0))&amp;" · "&amp;INDEX(현장_주소,MATCH(B1395,현장번호,0)),"없는 번호"))</f>
        <v/>
      </c>
      <c r="D1395" s="22" t="n"/>
      <c r="E1395" s="21" t="n"/>
      <c r="F1395" s="21" t="n"/>
      <c r="G1395" s="21" t="n"/>
      <c r="H1395" s="25">
        <f>IF(COUNTA(A1395,B1395,D1395)=0,"",IF(NOT(ISNUMBER(A1395)),"날짜를 확인하세요",IF(A1395&gt;TODAY(),"오늘 이후 날짜예요",IF(ISNA(MATCH(B1395,현장번호,0)),"현장 번호를 확인하세요",IF(OR(NOT(ISNUMBER(D1395)),N(D1395)&lt;=0),"금액을 확인하세요","")))))</f>
        <v/>
      </c>
    </row>
    <row r="1396">
      <c r="A1396" s="20" t="n"/>
      <c r="B1396" s="26" t="n"/>
      <c r="C1396" s="27">
        <f>IF(B1396="","",IFERROR(INDEX(현장_고객,MATCH(B1396,현장번호,0))&amp;" · "&amp;INDEX(현장_주소,MATCH(B1396,현장번호,0)),"없는 번호"))</f>
        <v/>
      </c>
      <c r="D1396" s="22" t="n"/>
      <c r="E1396" s="21" t="n"/>
      <c r="F1396" s="21" t="n"/>
      <c r="G1396" s="21" t="n"/>
      <c r="H1396" s="25">
        <f>IF(COUNTA(A1396,B1396,D1396)=0,"",IF(NOT(ISNUMBER(A1396)),"날짜를 확인하세요",IF(A1396&gt;TODAY(),"오늘 이후 날짜예요",IF(ISNA(MATCH(B1396,현장번호,0)),"현장 번호를 확인하세요",IF(OR(NOT(ISNUMBER(D1396)),N(D1396)&lt;=0),"금액을 확인하세요","")))))</f>
        <v/>
      </c>
    </row>
    <row r="1397">
      <c r="A1397" s="20" t="n"/>
      <c r="B1397" s="26" t="n"/>
      <c r="C1397" s="27">
        <f>IF(B1397="","",IFERROR(INDEX(현장_고객,MATCH(B1397,현장번호,0))&amp;" · "&amp;INDEX(현장_주소,MATCH(B1397,현장번호,0)),"없는 번호"))</f>
        <v/>
      </c>
      <c r="D1397" s="22" t="n"/>
      <c r="E1397" s="21" t="n"/>
      <c r="F1397" s="21" t="n"/>
      <c r="G1397" s="21" t="n"/>
      <c r="H1397" s="25">
        <f>IF(COUNTA(A1397,B1397,D1397)=0,"",IF(NOT(ISNUMBER(A1397)),"날짜를 확인하세요",IF(A1397&gt;TODAY(),"오늘 이후 날짜예요",IF(ISNA(MATCH(B1397,현장번호,0)),"현장 번호를 확인하세요",IF(OR(NOT(ISNUMBER(D1397)),N(D1397)&lt;=0),"금액을 확인하세요","")))))</f>
        <v/>
      </c>
    </row>
    <row r="1398">
      <c r="A1398" s="20" t="n"/>
      <c r="B1398" s="26" t="n"/>
      <c r="C1398" s="27">
        <f>IF(B1398="","",IFERROR(INDEX(현장_고객,MATCH(B1398,현장번호,0))&amp;" · "&amp;INDEX(현장_주소,MATCH(B1398,현장번호,0)),"없는 번호"))</f>
        <v/>
      </c>
      <c r="D1398" s="22" t="n"/>
      <c r="E1398" s="21" t="n"/>
      <c r="F1398" s="21" t="n"/>
      <c r="G1398" s="21" t="n"/>
      <c r="H1398" s="25">
        <f>IF(COUNTA(A1398,B1398,D1398)=0,"",IF(NOT(ISNUMBER(A1398)),"날짜를 확인하세요",IF(A1398&gt;TODAY(),"오늘 이후 날짜예요",IF(ISNA(MATCH(B1398,현장번호,0)),"현장 번호를 확인하세요",IF(OR(NOT(ISNUMBER(D1398)),N(D1398)&lt;=0),"금액을 확인하세요","")))))</f>
        <v/>
      </c>
    </row>
    <row r="1399">
      <c r="A1399" s="20" t="n"/>
      <c r="B1399" s="26" t="n"/>
      <c r="C1399" s="27">
        <f>IF(B1399="","",IFERROR(INDEX(현장_고객,MATCH(B1399,현장번호,0))&amp;" · "&amp;INDEX(현장_주소,MATCH(B1399,현장번호,0)),"없는 번호"))</f>
        <v/>
      </c>
      <c r="D1399" s="22" t="n"/>
      <c r="E1399" s="21" t="n"/>
      <c r="F1399" s="21" t="n"/>
      <c r="G1399" s="21" t="n"/>
      <c r="H1399" s="25">
        <f>IF(COUNTA(A1399,B1399,D1399)=0,"",IF(NOT(ISNUMBER(A1399)),"날짜를 확인하세요",IF(A1399&gt;TODAY(),"오늘 이후 날짜예요",IF(ISNA(MATCH(B1399,현장번호,0)),"현장 번호를 확인하세요",IF(OR(NOT(ISNUMBER(D1399)),N(D1399)&lt;=0),"금액을 확인하세요","")))))</f>
        <v/>
      </c>
    </row>
    <row r="1400">
      <c r="A1400" s="20" t="n"/>
      <c r="B1400" s="26" t="n"/>
      <c r="C1400" s="27">
        <f>IF(B1400="","",IFERROR(INDEX(현장_고객,MATCH(B1400,현장번호,0))&amp;" · "&amp;INDEX(현장_주소,MATCH(B1400,현장번호,0)),"없는 번호"))</f>
        <v/>
      </c>
      <c r="D1400" s="22" t="n"/>
      <c r="E1400" s="21" t="n"/>
      <c r="F1400" s="21" t="n"/>
      <c r="G1400" s="21" t="n"/>
      <c r="H1400" s="25">
        <f>IF(COUNTA(A1400,B1400,D1400)=0,"",IF(NOT(ISNUMBER(A1400)),"날짜를 확인하세요",IF(A1400&gt;TODAY(),"오늘 이후 날짜예요",IF(ISNA(MATCH(B1400,현장번호,0)),"현장 번호를 확인하세요",IF(OR(NOT(ISNUMBER(D1400)),N(D1400)&lt;=0),"금액을 확인하세요","")))))</f>
        <v/>
      </c>
    </row>
    <row r="1401">
      <c r="A1401" s="20" t="n"/>
      <c r="B1401" s="26" t="n"/>
      <c r="C1401" s="27">
        <f>IF(B1401="","",IFERROR(INDEX(현장_고객,MATCH(B1401,현장번호,0))&amp;" · "&amp;INDEX(현장_주소,MATCH(B1401,현장번호,0)),"없는 번호"))</f>
        <v/>
      </c>
      <c r="D1401" s="22" t="n"/>
      <c r="E1401" s="21" t="n"/>
      <c r="F1401" s="21" t="n"/>
      <c r="G1401" s="21" t="n"/>
      <c r="H1401" s="25">
        <f>IF(COUNTA(A1401,B1401,D1401)=0,"",IF(NOT(ISNUMBER(A1401)),"날짜를 확인하세요",IF(A1401&gt;TODAY(),"오늘 이후 날짜예요",IF(ISNA(MATCH(B1401,현장번호,0)),"현장 번호를 확인하세요",IF(OR(NOT(ISNUMBER(D1401)),N(D1401)&lt;=0),"금액을 확인하세요","")))))</f>
        <v/>
      </c>
    </row>
    <row r="1402">
      <c r="A1402" s="20" t="n"/>
      <c r="B1402" s="26" t="n"/>
      <c r="C1402" s="27">
        <f>IF(B1402="","",IFERROR(INDEX(현장_고객,MATCH(B1402,현장번호,0))&amp;" · "&amp;INDEX(현장_주소,MATCH(B1402,현장번호,0)),"없는 번호"))</f>
        <v/>
      </c>
      <c r="D1402" s="22" t="n"/>
      <c r="E1402" s="21" t="n"/>
      <c r="F1402" s="21" t="n"/>
      <c r="G1402" s="21" t="n"/>
      <c r="H1402" s="25">
        <f>IF(COUNTA(A1402,B1402,D1402)=0,"",IF(NOT(ISNUMBER(A1402)),"날짜를 확인하세요",IF(A1402&gt;TODAY(),"오늘 이후 날짜예요",IF(ISNA(MATCH(B1402,현장번호,0)),"현장 번호를 확인하세요",IF(OR(NOT(ISNUMBER(D1402)),N(D1402)&lt;=0),"금액을 확인하세요","")))))</f>
        <v/>
      </c>
    </row>
    <row r="1403">
      <c r="A1403" s="20" t="n"/>
      <c r="B1403" s="26" t="n"/>
      <c r="C1403" s="27">
        <f>IF(B1403="","",IFERROR(INDEX(현장_고객,MATCH(B1403,현장번호,0))&amp;" · "&amp;INDEX(현장_주소,MATCH(B1403,현장번호,0)),"없는 번호"))</f>
        <v/>
      </c>
      <c r="D1403" s="22" t="n"/>
      <c r="E1403" s="21" t="n"/>
      <c r="F1403" s="21" t="n"/>
      <c r="G1403" s="21" t="n"/>
      <c r="H1403" s="25">
        <f>IF(COUNTA(A1403,B1403,D1403)=0,"",IF(NOT(ISNUMBER(A1403)),"날짜를 확인하세요",IF(A1403&gt;TODAY(),"오늘 이후 날짜예요",IF(ISNA(MATCH(B1403,현장번호,0)),"현장 번호를 확인하세요",IF(OR(NOT(ISNUMBER(D1403)),N(D1403)&lt;=0),"금액을 확인하세요","")))))</f>
        <v/>
      </c>
    </row>
    <row r="1404">
      <c r="A1404" s="20" t="n"/>
      <c r="B1404" s="26" t="n"/>
      <c r="C1404" s="27">
        <f>IF(B1404="","",IFERROR(INDEX(현장_고객,MATCH(B1404,현장번호,0))&amp;" · "&amp;INDEX(현장_주소,MATCH(B1404,현장번호,0)),"없는 번호"))</f>
        <v/>
      </c>
      <c r="D1404" s="22" t="n"/>
      <c r="E1404" s="21" t="n"/>
      <c r="F1404" s="21" t="n"/>
      <c r="G1404" s="21" t="n"/>
      <c r="H1404" s="25">
        <f>IF(COUNTA(A1404,B1404,D1404)=0,"",IF(NOT(ISNUMBER(A1404)),"날짜를 확인하세요",IF(A1404&gt;TODAY(),"오늘 이후 날짜예요",IF(ISNA(MATCH(B1404,현장번호,0)),"현장 번호를 확인하세요",IF(OR(NOT(ISNUMBER(D1404)),N(D1404)&lt;=0),"금액을 확인하세요","")))))</f>
        <v/>
      </c>
    </row>
    <row r="1405">
      <c r="A1405" s="20" t="n"/>
      <c r="B1405" s="26" t="n"/>
      <c r="C1405" s="27">
        <f>IF(B1405="","",IFERROR(INDEX(현장_고객,MATCH(B1405,현장번호,0))&amp;" · "&amp;INDEX(현장_주소,MATCH(B1405,현장번호,0)),"없는 번호"))</f>
        <v/>
      </c>
      <c r="D1405" s="22" t="n"/>
      <c r="E1405" s="21" t="n"/>
      <c r="F1405" s="21" t="n"/>
      <c r="G1405" s="21" t="n"/>
      <c r="H1405" s="25">
        <f>IF(COUNTA(A1405,B1405,D1405)=0,"",IF(NOT(ISNUMBER(A1405)),"날짜를 확인하세요",IF(A1405&gt;TODAY(),"오늘 이후 날짜예요",IF(ISNA(MATCH(B1405,현장번호,0)),"현장 번호를 확인하세요",IF(OR(NOT(ISNUMBER(D1405)),N(D1405)&lt;=0),"금액을 확인하세요","")))))</f>
        <v/>
      </c>
    </row>
    <row r="1406">
      <c r="A1406" s="20" t="n"/>
      <c r="B1406" s="26" t="n"/>
      <c r="C1406" s="27">
        <f>IF(B1406="","",IFERROR(INDEX(현장_고객,MATCH(B1406,현장번호,0))&amp;" · "&amp;INDEX(현장_주소,MATCH(B1406,현장번호,0)),"없는 번호"))</f>
        <v/>
      </c>
      <c r="D1406" s="22" t="n"/>
      <c r="E1406" s="21" t="n"/>
      <c r="F1406" s="21" t="n"/>
      <c r="G1406" s="21" t="n"/>
      <c r="H1406" s="25">
        <f>IF(COUNTA(A1406,B1406,D1406)=0,"",IF(NOT(ISNUMBER(A1406)),"날짜를 확인하세요",IF(A1406&gt;TODAY(),"오늘 이후 날짜예요",IF(ISNA(MATCH(B1406,현장번호,0)),"현장 번호를 확인하세요",IF(OR(NOT(ISNUMBER(D1406)),N(D1406)&lt;=0),"금액을 확인하세요","")))))</f>
        <v/>
      </c>
    </row>
    <row r="1407">
      <c r="A1407" s="20" t="n"/>
      <c r="B1407" s="26" t="n"/>
      <c r="C1407" s="27">
        <f>IF(B1407="","",IFERROR(INDEX(현장_고객,MATCH(B1407,현장번호,0))&amp;" · "&amp;INDEX(현장_주소,MATCH(B1407,현장번호,0)),"없는 번호"))</f>
        <v/>
      </c>
      <c r="D1407" s="22" t="n"/>
      <c r="E1407" s="21" t="n"/>
      <c r="F1407" s="21" t="n"/>
      <c r="G1407" s="21" t="n"/>
      <c r="H1407" s="25">
        <f>IF(COUNTA(A1407,B1407,D1407)=0,"",IF(NOT(ISNUMBER(A1407)),"날짜를 확인하세요",IF(A1407&gt;TODAY(),"오늘 이후 날짜예요",IF(ISNA(MATCH(B1407,현장번호,0)),"현장 번호를 확인하세요",IF(OR(NOT(ISNUMBER(D1407)),N(D1407)&lt;=0),"금액을 확인하세요","")))))</f>
        <v/>
      </c>
    </row>
    <row r="1408">
      <c r="A1408" s="20" t="n"/>
      <c r="B1408" s="26" t="n"/>
      <c r="C1408" s="27">
        <f>IF(B1408="","",IFERROR(INDEX(현장_고객,MATCH(B1408,현장번호,0))&amp;" · "&amp;INDEX(현장_주소,MATCH(B1408,현장번호,0)),"없는 번호"))</f>
        <v/>
      </c>
      <c r="D1408" s="22" t="n"/>
      <c r="E1408" s="21" t="n"/>
      <c r="F1408" s="21" t="n"/>
      <c r="G1408" s="21" t="n"/>
      <c r="H1408" s="25">
        <f>IF(COUNTA(A1408,B1408,D1408)=0,"",IF(NOT(ISNUMBER(A1408)),"날짜를 확인하세요",IF(A1408&gt;TODAY(),"오늘 이후 날짜예요",IF(ISNA(MATCH(B1408,현장번호,0)),"현장 번호를 확인하세요",IF(OR(NOT(ISNUMBER(D1408)),N(D1408)&lt;=0),"금액을 확인하세요","")))))</f>
        <v/>
      </c>
    </row>
    <row r="1409">
      <c r="A1409" s="20" t="n"/>
      <c r="B1409" s="26" t="n"/>
      <c r="C1409" s="27">
        <f>IF(B1409="","",IFERROR(INDEX(현장_고객,MATCH(B1409,현장번호,0))&amp;" · "&amp;INDEX(현장_주소,MATCH(B1409,현장번호,0)),"없는 번호"))</f>
        <v/>
      </c>
      <c r="D1409" s="22" t="n"/>
      <c r="E1409" s="21" t="n"/>
      <c r="F1409" s="21" t="n"/>
      <c r="G1409" s="21" t="n"/>
      <c r="H1409" s="25">
        <f>IF(COUNTA(A1409,B1409,D1409)=0,"",IF(NOT(ISNUMBER(A1409)),"날짜를 확인하세요",IF(A1409&gt;TODAY(),"오늘 이후 날짜예요",IF(ISNA(MATCH(B1409,현장번호,0)),"현장 번호를 확인하세요",IF(OR(NOT(ISNUMBER(D1409)),N(D1409)&lt;=0),"금액을 확인하세요","")))))</f>
        <v/>
      </c>
    </row>
    <row r="1410">
      <c r="A1410" s="20" t="n"/>
      <c r="B1410" s="26" t="n"/>
      <c r="C1410" s="27">
        <f>IF(B1410="","",IFERROR(INDEX(현장_고객,MATCH(B1410,현장번호,0))&amp;" · "&amp;INDEX(현장_주소,MATCH(B1410,현장번호,0)),"없는 번호"))</f>
        <v/>
      </c>
      <c r="D1410" s="22" t="n"/>
      <c r="E1410" s="21" t="n"/>
      <c r="F1410" s="21" t="n"/>
      <c r="G1410" s="21" t="n"/>
      <c r="H1410" s="25">
        <f>IF(COUNTA(A1410,B1410,D1410)=0,"",IF(NOT(ISNUMBER(A1410)),"날짜를 확인하세요",IF(A1410&gt;TODAY(),"오늘 이후 날짜예요",IF(ISNA(MATCH(B1410,현장번호,0)),"현장 번호를 확인하세요",IF(OR(NOT(ISNUMBER(D1410)),N(D1410)&lt;=0),"금액을 확인하세요","")))))</f>
        <v/>
      </c>
    </row>
    <row r="1411">
      <c r="A1411" s="20" t="n"/>
      <c r="B1411" s="26" t="n"/>
      <c r="C1411" s="27">
        <f>IF(B1411="","",IFERROR(INDEX(현장_고객,MATCH(B1411,현장번호,0))&amp;" · "&amp;INDEX(현장_주소,MATCH(B1411,현장번호,0)),"없는 번호"))</f>
        <v/>
      </c>
      <c r="D1411" s="22" t="n"/>
      <c r="E1411" s="21" t="n"/>
      <c r="F1411" s="21" t="n"/>
      <c r="G1411" s="21" t="n"/>
      <c r="H1411" s="25">
        <f>IF(COUNTA(A1411,B1411,D1411)=0,"",IF(NOT(ISNUMBER(A1411)),"날짜를 확인하세요",IF(A1411&gt;TODAY(),"오늘 이후 날짜예요",IF(ISNA(MATCH(B1411,현장번호,0)),"현장 번호를 확인하세요",IF(OR(NOT(ISNUMBER(D1411)),N(D1411)&lt;=0),"금액을 확인하세요","")))))</f>
        <v/>
      </c>
    </row>
    <row r="1412">
      <c r="A1412" s="20" t="n"/>
      <c r="B1412" s="26" t="n"/>
      <c r="C1412" s="27">
        <f>IF(B1412="","",IFERROR(INDEX(현장_고객,MATCH(B1412,현장번호,0))&amp;" · "&amp;INDEX(현장_주소,MATCH(B1412,현장번호,0)),"없는 번호"))</f>
        <v/>
      </c>
      <c r="D1412" s="22" t="n"/>
      <c r="E1412" s="21" t="n"/>
      <c r="F1412" s="21" t="n"/>
      <c r="G1412" s="21" t="n"/>
      <c r="H1412" s="25">
        <f>IF(COUNTA(A1412,B1412,D1412)=0,"",IF(NOT(ISNUMBER(A1412)),"날짜를 확인하세요",IF(A1412&gt;TODAY(),"오늘 이후 날짜예요",IF(ISNA(MATCH(B1412,현장번호,0)),"현장 번호를 확인하세요",IF(OR(NOT(ISNUMBER(D1412)),N(D1412)&lt;=0),"금액을 확인하세요","")))))</f>
        <v/>
      </c>
    </row>
    <row r="1413">
      <c r="A1413" s="20" t="n"/>
      <c r="B1413" s="26" t="n"/>
      <c r="C1413" s="27">
        <f>IF(B1413="","",IFERROR(INDEX(현장_고객,MATCH(B1413,현장번호,0))&amp;" · "&amp;INDEX(현장_주소,MATCH(B1413,현장번호,0)),"없는 번호"))</f>
        <v/>
      </c>
      <c r="D1413" s="22" t="n"/>
      <c r="E1413" s="21" t="n"/>
      <c r="F1413" s="21" t="n"/>
      <c r="G1413" s="21" t="n"/>
      <c r="H1413" s="25">
        <f>IF(COUNTA(A1413,B1413,D1413)=0,"",IF(NOT(ISNUMBER(A1413)),"날짜를 확인하세요",IF(A1413&gt;TODAY(),"오늘 이후 날짜예요",IF(ISNA(MATCH(B1413,현장번호,0)),"현장 번호를 확인하세요",IF(OR(NOT(ISNUMBER(D1413)),N(D1413)&lt;=0),"금액을 확인하세요","")))))</f>
        <v/>
      </c>
    </row>
    <row r="1414">
      <c r="A1414" s="20" t="n"/>
      <c r="B1414" s="26" t="n"/>
      <c r="C1414" s="27">
        <f>IF(B1414="","",IFERROR(INDEX(현장_고객,MATCH(B1414,현장번호,0))&amp;" · "&amp;INDEX(현장_주소,MATCH(B1414,현장번호,0)),"없는 번호"))</f>
        <v/>
      </c>
      <c r="D1414" s="22" t="n"/>
      <c r="E1414" s="21" t="n"/>
      <c r="F1414" s="21" t="n"/>
      <c r="G1414" s="21" t="n"/>
      <c r="H1414" s="25">
        <f>IF(COUNTA(A1414,B1414,D1414)=0,"",IF(NOT(ISNUMBER(A1414)),"날짜를 확인하세요",IF(A1414&gt;TODAY(),"오늘 이후 날짜예요",IF(ISNA(MATCH(B1414,현장번호,0)),"현장 번호를 확인하세요",IF(OR(NOT(ISNUMBER(D1414)),N(D1414)&lt;=0),"금액을 확인하세요","")))))</f>
        <v/>
      </c>
    </row>
    <row r="1415">
      <c r="A1415" s="20" t="n"/>
      <c r="B1415" s="26" t="n"/>
      <c r="C1415" s="27">
        <f>IF(B1415="","",IFERROR(INDEX(현장_고객,MATCH(B1415,현장번호,0))&amp;" · "&amp;INDEX(현장_주소,MATCH(B1415,현장번호,0)),"없는 번호"))</f>
        <v/>
      </c>
      <c r="D1415" s="22" t="n"/>
      <c r="E1415" s="21" t="n"/>
      <c r="F1415" s="21" t="n"/>
      <c r="G1415" s="21" t="n"/>
      <c r="H1415" s="25">
        <f>IF(COUNTA(A1415,B1415,D1415)=0,"",IF(NOT(ISNUMBER(A1415)),"날짜를 확인하세요",IF(A1415&gt;TODAY(),"오늘 이후 날짜예요",IF(ISNA(MATCH(B1415,현장번호,0)),"현장 번호를 확인하세요",IF(OR(NOT(ISNUMBER(D1415)),N(D1415)&lt;=0),"금액을 확인하세요","")))))</f>
        <v/>
      </c>
    </row>
    <row r="1416">
      <c r="A1416" s="20" t="n"/>
      <c r="B1416" s="26" t="n"/>
      <c r="C1416" s="27">
        <f>IF(B1416="","",IFERROR(INDEX(현장_고객,MATCH(B1416,현장번호,0))&amp;" · "&amp;INDEX(현장_주소,MATCH(B1416,현장번호,0)),"없는 번호"))</f>
        <v/>
      </c>
      <c r="D1416" s="22" t="n"/>
      <c r="E1416" s="21" t="n"/>
      <c r="F1416" s="21" t="n"/>
      <c r="G1416" s="21" t="n"/>
      <c r="H1416" s="25">
        <f>IF(COUNTA(A1416,B1416,D1416)=0,"",IF(NOT(ISNUMBER(A1416)),"날짜를 확인하세요",IF(A1416&gt;TODAY(),"오늘 이후 날짜예요",IF(ISNA(MATCH(B1416,현장번호,0)),"현장 번호를 확인하세요",IF(OR(NOT(ISNUMBER(D1416)),N(D1416)&lt;=0),"금액을 확인하세요","")))))</f>
        <v/>
      </c>
    </row>
    <row r="1417">
      <c r="A1417" s="20" t="n"/>
      <c r="B1417" s="26" t="n"/>
      <c r="C1417" s="27">
        <f>IF(B1417="","",IFERROR(INDEX(현장_고객,MATCH(B1417,현장번호,0))&amp;" · "&amp;INDEX(현장_주소,MATCH(B1417,현장번호,0)),"없는 번호"))</f>
        <v/>
      </c>
      <c r="D1417" s="22" t="n"/>
      <c r="E1417" s="21" t="n"/>
      <c r="F1417" s="21" t="n"/>
      <c r="G1417" s="21" t="n"/>
      <c r="H1417" s="25">
        <f>IF(COUNTA(A1417,B1417,D1417)=0,"",IF(NOT(ISNUMBER(A1417)),"날짜를 확인하세요",IF(A1417&gt;TODAY(),"오늘 이후 날짜예요",IF(ISNA(MATCH(B1417,현장번호,0)),"현장 번호를 확인하세요",IF(OR(NOT(ISNUMBER(D1417)),N(D1417)&lt;=0),"금액을 확인하세요","")))))</f>
        <v/>
      </c>
    </row>
    <row r="1418">
      <c r="A1418" s="20" t="n"/>
      <c r="B1418" s="26" t="n"/>
      <c r="C1418" s="27">
        <f>IF(B1418="","",IFERROR(INDEX(현장_고객,MATCH(B1418,현장번호,0))&amp;" · "&amp;INDEX(현장_주소,MATCH(B1418,현장번호,0)),"없는 번호"))</f>
        <v/>
      </c>
      <c r="D1418" s="22" t="n"/>
      <c r="E1418" s="21" t="n"/>
      <c r="F1418" s="21" t="n"/>
      <c r="G1418" s="21" t="n"/>
      <c r="H1418" s="25">
        <f>IF(COUNTA(A1418,B1418,D1418)=0,"",IF(NOT(ISNUMBER(A1418)),"날짜를 확인하세요",IF(A1418&gt;TODAY(),"오늘 이후 날짜예요",IF(ISNA(MATCH(B1418,현장번호,0)),"현장 번호를 확인하세요",IF(OR(NOT(ISNUMBER(D1418)),N(D1418)&lt;=0),"금액을 확인하세요","")))))</f>
        <v/>
      </c>
    </row>
    <row r="1419">
      <c r="A1419" s="20" t="n"/>
      <c r="B1419" s="26" t="n"/>
      <c r="C1419" s="27">
        <f>IF(B1419="","",IFERROR(INDEX(현장_고객,MATCH(B1419,현장번호,0))&amp;" · "&amp;INDEX(현장_주소,MATCH(B1419,현장번호,0)),"없는 번호"))</f>
        <v/>
      </c>
      <c r="D1419" s="22" t="n"/>
      <c r="E1419" s="21" t="n"/>
      <c r="F1419" s="21" t="n"/>
      <c r="G1419" s="21" t="n"/>
      <c r="H1419" s="25">
        <f>IF(COUNTA(A1419,B1419,D1419)=0,"",IF(NOT(ISNUMBER(A1419)),"날짜를 확인하세요",IF(A1419&gt;TODAY(),"오늘 이후 날짜예요",IF(ISNA(MATCH(B1419,현장번호,0)),"현장 번호를 확인하세요",IF(OR(NOT(ISNUMBER(D1419)),N(D1419)&lt;=0),"금액을 확인하세요","")))))</f>
        <v/>
      </c>
    </row>
    <row r="1420">
      <c r="A1420" s="20" t="n"/>
      <c r="B1420" s="26" t="n"/>
      <c r="C1420" s="27">
        <f>IF(B1420="","",IFERROR(INDEX(현장_고객,MATCH(B1420,현장번호,0))&amp;" · "&amp;INDEX(현장_주소,MATCH(B1420,현장번호,0)),"없는 번호"))</f>
        <v/>
      </c>
      <c r="D1420" s="22" t="n"/>
      <c r="E1420" s="21" t="n"/>
      <c r="F1420" s="21" t="n"/>
      <c r="G1420" s="21" t="n"/>
      <c r="H1420" s="25">
        <f>IF(COUNTA(A1420,B1420,D1420)=0,"",IF(NOT(ISNUMBER(A1420)),"날짜를 확인하세요",IF(A1420&gt;TODAY(),"오늘 이후 날짜예요",IF(ISNA(MATCH(B1420,현장번호,0)),"현장 번호를 확인하세요",IF(OR(NOT(ISNUMBER(D1420)),N(D1420)&lt;=0),"금액을 확인하세요","")))))</f>
        <v/>
      </c>
    </row>
    <row r="1421">
      <c r="A1421" s="20" t="n"/>
      <c r="B1421" s="26" t="n"/>
      <c r="C1421" s="27">
        <f>IF(B1421="","",IFERROR(INDEX(현장_고객,MATCH(B1421,현장번호,0))&amp;" · "&amp;INDEX(현장_주소,MATCH(B1421,현장번호,0)),"없는 번호"))</f>
        <v/>
      </c>
      <c r="D1421" s="22" t="n"/>
      <c r="E1421" s="21" t="n"/>
      <c r="F1421" s="21" t="n"/>
      <c r="G1421" s="21" t="n"/>
      <c r="H1421" s="25">
        <f>IF(COUNTA(A1421,B1421,D1421)=0,"",IF(NOT(ISNUMBER(A1421)),"날짜를 확인하세요",IF(A1421&gt;TODAY(),"오늘 이후 날짜예요",IF(ISNA(MATCH(B1421,현장번호,0)),"현장 번호를 확인하세요",IF(OR(NOT(ISNUMBER(D1421)),N(D1421)&lt;=0),"금액을 확인하세요","")))))</f>
        <v/>
      </c>
    </row>
    <row r="1422">
      <c r="A1422" s="20" t="n"/>
      <c r="B1422" s="26" t="n"/>
      <c r="C1422" s="27">
        <f>IF(B1422="","",IFERROR(INDEX(현장_고객,MATCH(B1422,현장번호,0))&amp;" · "&amp;INDEX(현장_주소,MATCH(B1422,현장번호,0)),"없는 번호"))</f>
        <v/>
      </c>
      <c r="D1422" s="22" t="n"/>
      <c r="E1422" s="21" t="n"/>
      <c r="F1422" s="21" t="n"/>
      <c r="G1422" s="21" t="n"/>
      <c r="H1422" s="25">
        <f>IF(COUNTA(A1422,B1422,D1422)=0,"",IF(NOT(ISNUMBER(A1422)),"날짜를 확인하세요",IF(A1422&gt;TODAY(),"오늘 이후 날짜예요",IF(ISNA(MATCH(B1422,현장번호,0)),"현장 번호를 확인하세요",IF(OR(NOT(ISNUMBER(D1422)),N(D1422)&lt;=0),"금액을 확인하세요","")))))</f>
        <v/>
      </c>
    </row>
    <row r="1423">
      <c r="A1423" s="20" t="n"/>
      <c r="B1423" s="26" t="n"/>
      <c r="C1423" s="27">
        <f>IF(B1423="","",IFERROR(INDEX(현장_고객,MATCH(B1423,현장번호,0))&amp;" · "&amp;INDEX(현장_주소,MATCH(B1423,현장번호,0)),"없는 번호"))</f>
        <v/>
      </c>
      <c r="D1423" s="22" t="n"/>
      <c r="E1423" s="21" t="n"/>
      <c r="F1423" s="21" t="n"/>
      <c r="G1423" s="21" t="n"/>
      <c r="H1423" s="25">
        <f>IF(COUNTA(A1423,B1423,D1423)=0,"",IF(NOT(ISNUMBER(A1423)),"날짜를 확인하세요",IF(A1423&gt;TODAY(),"오늘 이후 날짜예요",IF(ISNA(MATCH(B1423,현장번호,0)),"현장 번호를 확인하세요",IF(OR(NOT(ISNUMBER(D1423)),N(D1423)&lt;=0),"금액을 확인하세요","")))))</f>
        <v/>
      </c>
    </row>
    <row r="1424">
      <c r="A1424" s="20" t="n"/>
      <c r="B1424" s="26" t="n"/>
      <c r="C1424" s="27">
        <f>IF(B1424="","",IFERROR(INDEX(현장_고객,MATCH(B1424,현장번호,0))&amp;" · "&amp;INDEX(현장_주소,MATCH(B1424,현장번호,0)),"없는 번호"))</f>
        <v/>
      </c>
      <c r="D1424" s="22" t="n"/>
      <c r="E1424" s="21" t="n"/>
      <c r="F1424" s="21" t="n"/>
      <c r="G1424" s="21" t="n"/>
      <c r="H1424" s="25">
        <f>IF(COUNTA(A1424,B1424,D1424)=0,"",IF(NOT(ISNUMBER(A1424)),"날짜를 확인하세요",IF(A1424&gt;TODAY(),"오늘 이후 날짜예요",IF(ISNA(MATCH(B1424,현장번호,0)),"현장 번호를 확인하세요",IF(OR(NOT(ISNUMBER(D1424)),N(D1424)&lt;=0),"금액을 확인하세요","")))))</f>
        <v/>
      </c>
    </row>
    <row r="1425">
      <c r="A1425" s="20" t="n"/>
      <c r="B1425" s="26" t="n"/>
      <c r="C1425" s="27">
        <f>IF(B1425="","",IFERROR(INDEX(현장_고객,MATCH(B1425,현장번호,0))&amp;" · "&amp;INDEX(현장_주소,MATCH(B1425,현장번호,0)),"없는 번호"))</f>
        <v/>
      </c>
      <c r="D1425" s="22" t="n"/>
      <c r="E1425" s="21" t="n"/>
      <c r="F1425" s="21" t="n"/>
      <c r="G1425" s="21" t="n"/>
      <c r="H1425" s="25">
        <f>IF(COUNTA(A1425,B1425,D1425)=0,"",IF(NOT(ISNUMBER(A1425)),"날짜를 확인하세요",IF(A1425&gt;TODAY(),"오늘 이후 날짜예요",IF(ISNA(MATCH(B1425,현장번호,0)),"현장 번호를 확인하세요",IF(OR(NOT(ISNUMBER(D1425)),N(D1425)&lt;=0),"금액을 확인하세요","")))))</f>
        <v/>
      </c>
    </row>
    <row r="1426">
      <c r="A1426" s="20" t="n"/>
      <c r="B1426" s="26" t="n"/>
      <c r="C1426" s="27">
        <f>IF(B1426="","",IFERROR(INDEX(현장_고객,MATCH(B1426,현장번호,0))&amp;" · "&amp;INDEX(현장_주소,MATCH(B1426,현장번호,0)),"없는 번호"))</f>
        <v/>
      </c>
      <c r="D1426" s="22" t="n"/>
      <c r="E1426" s="21" t="n"/>
      <c r="F1426" s="21" t="n"/>
      <c r="G1426" s="21" t="n"/>
      <c r="H1426" s="25">
        <f>IF(COUNTA(A1426,B1426,D1426)=0,"",IF(NOT(ISNUMBER(A1426)),"날짜를 확인하세요",IF(A1426&gt;TODAY(),"오늘 이후 날짜예요",IF(ISNA(MATCH(B1426,현장번호,0)),"현장 번호를 확인하세요",IF(OR(NOT(ISNUMBER(D1426)),N(D1426)&lt;=0),"금액을 확인하세요","")))))</f>
        <v/>
      </c>
    </row>
    <row r="1427">
      <c r="A1427" s="20" t="n"/>
      <c r="B1427" s="26" t="n"/>
      <c r="C1427" s="27">
        <f>IF(B1427="","",IFERROR(INDEX(현장_고객,MATCH(B1427,현장번호,0))&amp;" · "&amp;INDEX(현장_주소,MATCH(B1427,현장번호,0)),"없는 번호"))</f>
        <v/>
      </c>
      <c r="D1427" s="22" t="n"/>
      <c r="E1427" s="21" t="n"/>
      <c r="F1427" s="21" t="n"/>
      <c r="G1427" s="21" t="n"/>
      <c r="H1427" s="25">
        <f>IF(COUNTA(A1427,B1427,D1427)=0,"",IF(NOT(ISNUMBER(A1427)),"날짜를 확인하세요",IF(A1427&gt;TODAY(),"오늘 이후 날짜예요",IF(ISNA(MATCH(B1427,현장번호,0)),"현장 번호를 확인하세요",IF(OR(NOT(ISNUMBER(D1427)),N(D1427)&lt;=0),"금액을 확인하세요","")))))</f>
        <v/>
      </c>
    </row>
    <row r="1428">
      <c r="A1428" s="20" t="n"/>
      <c r="B1428" s="26" t="n"/>
      <c r="C1428" s="27">
        <f>IF(B1428="","",IFERROR(INDEX(현장_고객,MATCH(B1428,현장번호,0))&amp;" · "&amp;INDEX(현장_주소,MATCH(B1428,현장번호,0)),"없는 번호"))</f>
        <v/>
      </c>
      <c r="D1428" s="22" t="n"/>
      <c r="E1428" s="21" t="n"/>
      <c r="F1428" s="21" t="n"/>
      <c r="G1428" s="21" t="n"/>
      <c r="H1428" s="25">
        <f>IF(COUNTA(A1428,B1428,D1428)=0,"",IF(NOT(ISNUMBER(A1428)),"날짜를 확인하세요",IF(A1428&gt;TODAY(),"오늘 이후 날짜예요",IF(ISNA(MATCH(B1428,현장번호,0)),"현장 번호를 확인하세요",IF(OR(NOT(ISNUMBER(D1428)),N(D1428)&lt;=0),"금액을 확인하세요","")))))</f>
        <v/>
      </c>
    </row>
    <row r="1429">
      <c r="A1429" s="20" t="n"/>
      <c r="B1429" s="26" t="n"/>
      <c r="C1429" s="27">
        <f>IF(B1429="","",IFERROR(INDEX(현장_고객,MATCH(B1429,현장번호,0))&amp;" · "&amp;INDEX(현장_주소,MATCH(B1429,현장번호,0)),"없는 번호"))</f>
        <v/>
      </c>
      <c r="D1429" s="22" t="n"/>
      <c r="E1429" s="21" t="n"/>
      <c r="F1429" s="21" t="n"/>
      <c r="G1429" s="21" t="n"/>
      <c r="H1429" s="25">
        <f>IF(COUNTA(A1429,B1429,D1429)=0,"",IF(NOT(ISNUMBER(A1429)),"날짜를 확인하세요",IF(A1429&gt;TODAY(),"오늘 이후 날짜예요",IF(ISNA(MATCH(B1429,현장번호,0)),"현장 번호를 확인하세요",IF(OR(NOT(ISNUMBER(D1429)),N(D1429)&lt;=0),"금액을 확인하세요","")))))</f>
        <v/>
      </c>
    </row>
    <row r="1430">
      <c r="A1430" s="20" t="n"/>
      <c r="B1430" s="26" t="n"/>
      <c r="C1430" s="27">
        <f>IF(B1430="","",IFERROR(INDEX(현장_고객,MATCH(B1430,현장번호,0))&amp;" · "&amp;INDEX(현장_주소,MATCH(B1430,현장번호,0)),"없는 번호"))</f>
        <v/>
      </c>
      <c r="D1430" s="22" t="n"/>
      <c r="E1430" s="21" t="n"/>
      <c r="F1430" s="21" t="n"/>
      <c r="G1430" s="21" t="n"/>
      <c r="H1430" s="25">
        <f>IF(COUNTA(A1430,B1430,D1430)=0,"",IF(NOT(ISNUMBER(A1430)),"날짜를 확인하세요",IF(A1430&gt;TODAY(),"오늘 이후 날짜예요",IF(ISNA(MATCH(B1430,현장번호,0)),"현장 번호를 확인하세요",IF(OR(NOT(ISNUMBER(D1430)),N(D1430)&lt;=0),"금액을 확인하세요","")))))</f>
        <v/>
      </c>
    </row>
    <row r="1431">
      <c r="A1431" s="20" t="n"/>
      <c r="B1431" s="26" t="n"/>
      <c r="C1431" s="27">
        <f>IF(B1431="","",IFERROR(INDEX(현장_고객,MATCH(B1431,현장번호,0))&amp;" · "&amp;INDEX(현장_주소,MATCH(B1431,현장번호,0)),"없는 번호"))</f>
        <v/>
      </c>
      <c r="D1431" s="22" t="n"/>
      <c r="E1431" s="21" t="n"/>
      <c r="F1431" s="21" t="n"/>
      <c r="G1431" s="21" t="n"/>
      <c r="H1431" s="25">
        <f>IF(COUNTA(A1431,B1431,D1431)=0,"",IF(NOT(ISNUMBER(A1431)),"날짜를 확인하세요",IF(A1431&gt;TODAY(),"오늘 이후 날짜예요",IF(ISNA(MATCH(B1431,현장번호,0)),"현장 번호를 확인하세요",IF(OR(NOT(ISNUMBER(D1431)),N(D1431)&lt;=0),"금액을 확인하세요","")))))</f>
        <v/>
      </c>
    </row>
    <row r="1432">
      <c r="A1432" s="20" t="n"/>
      <c r="B1432" s="26" t="n"/>
      <c r="C1432" s="27">
        <f>IF(B1432="","",IFERROR(INDEX(현장_고객,MATCH(B1432,현장번호,0))&amp;" · "&amp;INDEX(현장_주소,MATCH(B1432,현장번호,0)),"없는 번호"))</f>
        <v/>
      </c>
      <c r="D1432" s="22" t="n"/>
      <c r="E1432" s="21" t="n"/>
      <c r="F1432" s="21" t="n"/>
      <c r="G1432" s="21" t="n"/>
      <c r="H1432" s="25">
        <f>IF(COUNTA(A1432,B1432,D1432)=0,"",IF(NOT(ISNUMBER(A1432)),"날짜를 확인하세요",IF(A1432&gt;TODAY(),"오늘 이후 날짜예요",IF(ISNA(MATCH(B1432,현장번호,0)),"현장 번호를 확인하세요",IF(OR(NOT(ISNUMBER(D1432)),N(D1432)&lt;=0),"금액을 확인하세요","")))))</f>
        <v/>
      </c>
    </row>
    <row r="1433">
      <c r="A1433" s="20" t="n"/>
      <c r="B1433" s="26" t="n"/>
      <c r="C1433" s="27">
        <f>IF(B1433="","",IFERROR(INDEX(현장_고객,MATCH(B1433,현장번호,0))&amp;" · "&amp;INDEX(현장_주소,MATCH(B1433,현장번호,0)),"없는 번호"))</f>
        <v/>
      </c>
      <c r="D1433" s="22" t="n"/>
      <c r="E1433" s="21" t="n"/>
      <c r="F1433" s="21" t="n"/>
      <c r="G1433" s="21" t="n"/>
      <c r="H1433" s="25">
        <f>IF(COUNTA(A1433,B1433,D1433)=0,"",IF(NOT(ISNUMBER(A1433)),"날짜를 확인하세요",IF(A1433&gt;TODAY(),"오늘 이후 날짜예요",IF(ISNA(MATCH(B1433,현장번호,0)),"현장 번호를 확인하세요",IF(OR(NOT(ISNUMBER(D1433)),N(D1433)&lt;=0),"금액을 확인하세요","")))))</f>
        <v/>
      </c>
    </row>
    <row r="1434">
      <c r="A1434" s="20" t="n"/>
      <c r="B1434" s="26" t="n"/>
      <c r="C1434" s="27">
        <f>IF(B1434="","",IFERROR(INDEX(현장_고객,MATCH(B1434,현장번호,0))&amp;" · "&amp;INDEX(현장_주소,MATCH(B1434,현장번호,0)),"없는 번호"))</f>
        <v/>
      </c>
      <c r="D1434" s="22" t="n"/>
      <c r="E1434" s="21" t="n"/>
      <c r="F1434" s="21" t="n"/>
      <c r="G1434" s="21" t="n"/>
      <c r="H1434" s="25">
        <f>IF(COUNTA(A1434,B1434,D1434)=0,"",IF(NOT(ISNUMBER(A1434)),"날짜를 확인하세요",IF(A1434&gt;TODAY(),"오늘 이후 날짜예요",IF(ISNA(MATCH(B1434,현장번호,0)),"현장 번호를 확인하세요",IF(OR(NOT(ISNUMBER(D1434)),N(D1434)&lt;=0),"금액을 확인하세요","")))))</f>
        <v/>
      </c>
    </row>
    <row r="1435">
      <c r="A1435" s="20" t="n"/>
      <c r="B1435" s="26" t="n"/>
      <c r="C1435" s="27">
        <f>IF(B1435="","",IFERROR(INDEX(현장_고객,MATCH(B1435,현장번호,0))&amp;" · "&amp;INDEX(현장_주소,MATCH(B1435,현장번호,0)),"없는 번호"))</f>
        <v/>
      </c>
      <c r="D1435" s="22" t="n"/>
      <c r="E1435" s="21" t="n"/>
      <c r="F1435" s="21" t="n"/>
      <c r="G1435" s="21" t="n"/>
      <c r="H1435" s="25">
        <f>IF(COUNTA(A1435,B1435,D1435)=0,"",IF(NOT(ISNUMBER(A1435)),"날짜를 확인하세요",IF(A1435&gt;TODAY(),"오늘 이후 날짜예요",IF(ISNA(MATCH(B1435,현장번호,0)),"현장 번호를 확인하세요",IF(OR(NOT(ISNUMBER(D1435)),N(D1435)&lt;=0),"금액을 확인하세요","")))))</f>
        <v/>
      </c>
    </row>
    <row r="1436">
      <c r="A1436" s="20" t="n"/>
      <c r="B1436" s="26" t="n"/>
      <c r="C1436" s="27">
        <f>IF(B1436="","",IFERROR(INDEX(현장_고객,MATCH(B1436,현장번호,0))&amp;" · "&amp;INDEX(현장_주소,MATCH(B1436,현장번호,0)),"없는 번호"))</f>
        <v/>
      </c>
      <c r="D1436" s="22" t="n"/>
      <c r="E1436" s="21" t="n"/>
      <c r="F1436" s="21" t="n"/>
      <c r="G1436" s="21" t="n"/>
      <c r="H1436" s="25">
        <f>IF(COUNTA(A1436,B1436,D1436)=0,"",IF(NOT(ISNUMBER(A1436)),"날짜를 확인하세요",IF(A1436&gt;TODAY(),"오늘 이후 날짜예요",IF(ISNA(MATCH(B1436,현장번호,0)),"현장 번호를 확인하세요",IF(OR(NOT(ISNUMBER(D1436)),N(D1436)&lt;=0),"금액을 확인하세요","")))))</f>
        <v/>
      </c>
    </row>
    <row r="1437">
      <c r="A1437" s="20" t="n"/>
      <c r="B1437" s="26" t="n"/>
      <c r="C1437" s="27">
        <f>IF(B1437="","",IFERROR(INDEX(현장_고객,MATCH(B1437,현장번호,0))&amp;" · "&amp;INDEX(현장_주소,MATCH(B1437,현장번호,0)),"없는 번호"))</f>
        <v/>
      </c>
      <c r="D1437" s="22" t="n"/>
      <c r="E1437" s="21" t="n"/>
      <c r="F1437" s="21" t="n"/>
      <c r="G1437" s="21" t="n"/>
      <c r="H1437" s="25">
        <f>IF(COUNTA(A1437,B1437,D1437)=0,"",IF(NOT(ISNUMBER(A1437)),"날짜를 확인하세요",IF(A1437&gt;TODAY(),"오늘 이후 날짜예요",IF(ISNA(MATCH(B1437,현장번호,0)),"현장 번호를 확인하세요",IF(OR(NOT(ISNUMBER(D1437)),N(D1437)&lt;=0),"금액을 확인하세요","")))))</f>
        <v/>
      </c>
    </row>
    <row r="1438">
      <c r="A1438" s="20" t="n"/>
      <c r="B1438" s="26" t="n"/>
      <c r="C1438" s="27">
        <f>IF(B1438="","",IFERROR(INDEX(현장_고객,MATCH(B1438,현장번호,0))&amp;" · "&amp;INDEX(현장_주소,MATCH(B1438,현장번호,0)),"없는 번호"))</f>
        <v/>
      </c>
      <c r="D1438" s="22" t="n"/>
      <c r="E1438" s="21" t="n"/>
      <c r="F1438" s="21" t="n"/>
      <c r="G1438" s="21" t="n"/>
      <c r="H1438" s="25">
        <f>IF(COUNTA(A1438,B1438,D1438)=0,"",IF(NOT(ISNUMBER(A1438)),"날짜를 확인하세요",IF(A1438&gt;TODAY(),"오늘 이후 날짜예요",IF(ISNA(MATCH(B1438,현장번호,0)),"현장 번호를 확인하세요",IF(OR(NOT(ISNUMBER(D1438)),N(D1438)&lt;=0),"금액을 확인하세요","")))))</f>
        <v/>
      </c>
    </row>
    <row r="1439">
      <c r="A1439" s="20" t="n"/>
      <c r="B1439" s="26" t="n"/>
      <c r="C1439" s="27">
        <f>IF(B1439="","",IFERROR(INDEX(현장_고객,MATCH(B1439,현장번호,0))&amp;" · "&amp;INDEX(현장_주소,MATCH(B1439,현장번호,0)),"없는 번호"))</f>
        <v/>
      </c>
      <c r="D1439" s="22" t="n"/>
      <c r="E1439" s="21" t="n"/>
      <c r="F1439" s="21" t="n"/>
      <c r="G1439" s="21" t="n"/>
      <c r="H1439" s="25">
        <f>IF(COUNTA(A1439,B1439,D1439)=0,"",IF(NOT(ISNUMBER(A1439)),"날짜를 확인하세요",IF(A1439&gt;TODAY(),"오늘 이후 날짜예요",IF(ISNA(MATCH(B1439,현장번호,0)),"현장 번호를 확인하세요",IF(OR(NOT(ISNUMBER(D1439)),N(D1439)&lt;=0),"금액을 확인하세요","")))))</f>
        <v/>
      </c>
    </row>
    <row r="1440">
      <c r="A1440" s="20" t="n"/>
      <c r="B1440" s="26" t="n"/>
      <c r="C1440" s="27">
        <f>IF(B1440="","",IFERROR(INDEX(현장_고객,MATCH(B1440,현장번호,0))&amp;" · "&amp;INDEX(현장_주소,MATCH(B1440,현장번호,0)),"없는 번호"))</f>
        <v/>
      </c>
      <c r="D1440" s="22" t="n"/>
      <c r="E1440" s="21" t="n"/>
      <c r="F1440" s="21" t="n"/>
      <c r="G1440" s="21" t="n"/>
      <c r="H1440" s="25">
        <f>IF(COUNTA(A1440,B1440,D1440)=0,"",IF(NOT(ISNUMBER(A1440)),"날짜를 확인하세요",IF(A1440&gt;TODAY(),"오늘 이후 날짜예요",IF(ISNA(MATCH(B1440,현장번호,0)),"현장 번호를 확인하세요",IF(OR(NOT(ISNUMBER(D1440)),N(D1440)&lt;=0),"금액을 확인하세요","")))))</f>
        <v/>
      </c>
    </row>
    <row r="1441">
      <c r="A1441" s="20" t="n"/>
      <c r="B1441" s="26" t="n"/>
      <c r="C1441" s="27">
        <f>IF(B1441="","",IFERROR(INDEX(현장_고객,MATCH(B1441,현장번호,0))&amp;" · "&amp;INDEX(현장_주소,MATCH(B1441,현장번호,0)),"없는 번호"))</f>
        <v/>
      </c>
      <c r="D1441" s="22" t="n"/>
      <c r="E1441" s="21" t="n"/>
      <c r="F1441" s="21" t="n"/>
      <c r="G1441" s="21" t="n"/>
      <c r="H1441" s="25">
        <f>IF(COUNTA(A1441,B1441,D1441)=0,"",IF(NOT(ISNUMBER(A1441)),"날짜를 확인하세요",IF(A1441&gt;TODAY(),"오늘 이후 날짜예요",IF(ISNA(MATCH(B1441,현장번호,0)),"현장 번호를 확인하세요",IF(OR(NOT(ISNUMBER(D1441)),N(D1441)&lt;=0),"금액을 확인하세요","")))))</f>
        <v/>
      </c>
    </row>
    <row r="1442">
      <c r="A1442" s="20" t="n"/>
      <c r="B1442" s="26" t="n"/>
      <c r="C1442" s="27">
        <f>IF(B1442="","",IFERROR(INDEX(현장_고객,MATCH(B1442,현장번호,0))&amp;" · "&amp;INDEX(현장_주소,MATCH(B1442,현장번호,0)),"없는 번호"))</f>
        <v/>
      </c>
      <c r="D1442" s="22" t="n"/>
      <c r="E1442" s="21" t="n"/>
      <c r="F1442" s="21" t="n"/>
      <c r="G1442" s="21" t="n"/>
      <c r="H1442" s="25">
        <f>IF(COUNTA(A1442,B1442,D1442)=0,"",IF(NOT(ISNUMBER(A1442)),"날짜를 확인하세요",IF(A1442&gt;TODAY(),"오늘 이후 날짜예요",IF(ISNA(MATCH(B1442,현장번호,0)),"현장 번호를 확인하세요",IF(OR(NOT(ISNUMBER(D1442)),N(D1442)&lt;=0),"금액을 확인하세요","")))))</f>
        <v/>
      </c>
    </row>
    <row r="1443">
      <c r="A1443" s="20" t="n"/>
      <c r="B1443" s="26" t="n"/>
      <c r="C1443" s="27">
        <f>IF(B1443="","",IFERROR(INDEX(현장_고객,MATCH(B1443,현장번호,0))&amp;" · "&amp;INDEX(현장_주소,MATCH(B1443,현장번호,0)),"없는 번호"))</f>
        <v/>
      </c>
      <c r="D1443" s="22" t="n"/>
      <c r="E1443" s="21" t="n"/>
      <c r="F1443" s="21" t="n"/>
      <c r="G1443" s="21" t="n"/>
      <c r="H1443" s="25">
        <f>IF(COUNTA(A1443,B1443,D1443)=0,"",IF(NOT(ISNUMBER(A1443)),"날짜를 확인하세요",IF(A1443&gt;TODAY(),"오늘 이후 날짜예요",IF(ISNA(MATCH(B1443,현장번호,0)),"현장 번호를 확인하세요",IF(OR(NOT(ISNUMBER(D1443)),N(D1443)&lt;=0),"금액을 확인하세요","")))))</f>
        <v/>
      </c>
    </row>
    <row r="1444">
      <c r="A1444" s="20" t="n"/>
      <c r="B1444" s="26" t="n"/>
      <c r="C1444" s="27">
        <f>IF(B1444="","",IFERROR(INDEX(현장_고객,MATCH(B1444,현장번호,0))&amp;" · "&amp;INDEX(현장_주소,MATCH(B1444,현장번호,0)),"없는 번호"))</f>
        <v/>
      </c>
      <c r="D1444" s="22" t="n"/>
      <c r="E1444" s="21" t="n"/>
      <c r="F1444" s="21" t="n"/>
      <c r="G1444" s="21" t="n"/>
      <c r="H1444" s="25">
        <f>IF(COUNTA(A1444,B1444,D1444)=0,"",IF(NOT(ISNUMBER(A1444)),"날짜를 확인하세요",IF(A1444&gt;TODAY(),"오늘 이후 날짜예요",IF(ISNA(MATCH(B1444,현장번호,0)),"현장 번호를 확인하세요",IF(OR(NOT(ISNUMBER(D1444)),N(D1444)&lt;=0),"금액을 확인하세요","")))))</f>
        <v/>
      </c>
    </row>
    <row r="1445">
      <c r="A1445" s="20" t="n"/>
      <c r="B1445" s="26" t="n"/>
      <c r="C1445" s="27">
        <f>IF(B1445="","",IFERROR(INDEX(현장_고객,MATCH(B1445,현장번호,0))&amp;" · "&amp;INDEX(현장_주소,MATCH(B1445,현장번호,0)),"없는 번호"))</f>
        <v/>
      </c>
      <c r="D1445" s="22" t="n"/>
      <c r="E1445" s="21" t="n"/>
      <c r="F1445" s="21" t="n"/>
      <c r="G1445" s="21" t="n"/>
      <c r="H1445" s="25">
        <f>IF(COUNTA(A1445,B1445,D1445)=0,"",IF(NOT(ISNUMBER(A1445)),"날짜를 확인하세요",IF(A1445&gt;TODAY(),"오늘 이후 날짜예요",IF(ISNA(MATCH(B1445,현장번호,0)),"현장 번호를 확인하세요",IF(OR(NOT(ISNUMBER(D1445)),N(D1445)&lt;=0),"금액을 확인하세요","")))))</f>
        <v/>
      </c>
    </row>
    <row r="1446">
      <c r="A1446" s="20" t="n"/>
      <c r="B1446" s="26" t="n"/>
      <c r="C1446" s="27">
        <f>IF(B1446="","",IFERROR(INDEX(현장_고객,MATCH(B1446,현장번호,0))&amp;" · "&amp;INDEX(현장_주소,MATCH(B1446,현장번호,0)),"없는 번호"))</f>
        <v/>
      </c>
      <c r="D1446" s="22" t="n"/>
      <c r="E1446" s="21" t="n"/>
      <c r="F1446" s="21" t="n"/>
      <c r="G1446" s="21" t="n"/>
      <c r="H1446" s="25">
        <f>IF(COUNTA(A1446,B1446,D1446)=0,"",IF(NOT(ISNUMBER(A1446)),"날짜를 확인하세요",IF(A1446&gt;TODAY(),"오늘 이후 날짜예요",IF(ISNA(MATCH(B1446,현장번호,0)),"현장 번호를 확인하세요",IF(OR(NOT(ISNUMBER(D1446)),N(D1446)&lt;=0),"금액을 확인하세요","")))))</f>
        <v/>
      </c>
    </row>
    <row r="1447">
      <c r="A1447" s="20" t="n"/>
      <c r="B1447" s="26" t="n"/>
      <c r="C1447" s="27">
        <f>IF(B1447="","",IFERROR(INDEX(현장_고객,MATCH(B1447,현장번호,0))&amp;" · "&amp;INDEX(현장_주소,MATCH(B1447,현장번호,0)),"없는 번호"))</f>
        <v/>
      </c>
      <c r="D1447" s="22" t="n"/>
      <c r="E1447" s="21" t="n"/>
      <c r="F1447" s="21" t="n"/>
      <c r="G1447" s="21" t="n"/>
      <c r="H1447" s="25">
        <f>IF(COUNTA(A1447,B1447,D1447)=0,"",IF(NOT(ISNUMBER(A1447)),"날짜를 확인하세요",IF(A1447&gt;TODAY(),"오늘 이후 날짜예요",IF(ISNA(MATCH(B1447,현장번호,0)),"현장 번호를 확인하세요",IF(OR(NOT(ISNUMBER(D1447)),N(D1447)&lt;=0),"금액을 확인하세요","")))))</f>
        <v/>
      </c>
    </row>
    <row r="1448">
      <c r="A1448" s="20" t="n"/>
      <c r="B1448" s="26" t="n"/>
      <c r="C1448" s="27">
        <f>IF(B1448="","",IFERROR(INDEX(현장_고객,MATCH(B1448,현장번호,0))&amp;" · "&amp;INDEX(현장_주소,MATCH(B1448,현장번호,0)),"없는 번호"))</f>
        <v/>
      </c>
      <c r="D1448" s="22" t="n"/>
      <c r="E1448" s="21" t="n"/>
      <c r="F1448" s="21" t="n"/>
      <c r="G1448" s="21" t="n"/>
      <c r="H1448" s="25">
        <f>IF(COUNTA(A1448,B1448,D1448)=0,"",IF(NOT(ISNUMBER(A1448)),"날짜를 확인하세요",IF(A1448&gt;TODAY(),"오늘 이후 날짜예요",IF(ISNA(MATCH(B1448,현장번호,0)),"현장 번호를 확인하세요",IF(OR(NOT(ISNUMBER(D1448)),N(D1448)&lt;=0),"금액을 확인하세요","")))))</f>
        <v/>
      </c>
    </row>
    <row r="1449">
      <c r="A1449" s="20" t="n"/>
      <c r="B1449" s="26" t="n"/>
      <c r="C1449" s="27">
        <f>IF(B1449="","",IFERROR(INDEX(현장_고객,MATCH(B1449,현장번호,0))&amp;" · "&amp;INDEX(현장_주소,MATCH(B1449,현장번호,0)),"없는 번호"))</f>
        <v/>
      </c>
      <c r="D1449" s="22" t="n"/>
      <c r="E1449" s="21" t="n"/>
      <c r="F1449" s="21" t="n"/>
      <c r="G1449" s="21" t="n"/>
      <c r="H1449" s="25">
        <f>IF(COUNTA(A1449,B1449,D1449)=0,"",IF(NOT(ISNUMBER(A1449)),"날짜를 확인하세요",IF(A1449&gt;TODAY(),"오늘 이후 날짜예요",IF(ISNA(MATCH(B1449,현장번호,0)),"현장 번호를 확인하세요",IF(OR(NOT(ISNUMBER(D1449)),N(D1449)&lt;=0),"금액을 확인하세요","")))))</f>
        <v/>
      </c>
    </row>
    <row r="1450">
      <c r="A1450" s="20" t="n"/>
      <c r="B1450" s="26" t="n"/>
      <c r="C1450" s="27">
        <f>IF(B1450="","",IFERROR(INDEX(현장_고객,MATCH(B1450,현장번호,0))&amp;" · "&amp;INDEX(현장_주소,MATCH(B1450,현장번호,0)),"없는 번호"))</f>
        <v/>
      </c>
      <c r="D1450" s="22" t="n"/>
      <c r="E1450" s="21" t="n"/>
      <c r="F1450" s="21" t="n"/>
      <c r="G1450" s="21" t="n"/>
      <c r="H1450" s="25">
        <f>IF(COUNTA(A1450,B1450,D1450)=0,"",IF(NOT(ISNUMBER(A1450)),"날짜를 확인하세요",IF(A1450&gt;TODAY(),"오늘 이후 날짜예요",IF(ISNA(MATCH(B1450,현장번호,0)),"현장 번호를 확인하세요",IF(OR(NOT(ISNUMBER(D1450)),N(D1450)&lt;=0),"금액을 확인하세요","")))))</f>
        <v/>
      </c>
    </row>
    <row r="1451">
      <c r="A1451" s="20" t="n"/>
      <c r="B1451" s="26" t="n"/>
      <c r="C1451" s="27">
        <f>IF(B1451="","",IFERROR(INDEX(현장_고객,MATCH(B1451,현장번호,0))&amp;" · "&amp;INDEX(현장_주소,MATCH(B1451,현장번호,0)),"없는 번호"))</f>
        <v/>
      </c>
      <c r="D1451" s="22" t="n"/>
      <c r="E1451" s="21" t="n"/>
      <c r="F1451" s="21" t="n"/>
      <c r="G1451" s="21" t="n"/>
      <c r="H1451" s="25">
        <f>IF(COUNTA(A1451,B1451,D1451)=0,"",IF(NOT(ISNUMBER(A1451)),"날짜를 확인하세요",IF(A1451&gt;TODAY(),"오늘 이후 날짜예요",IF(ISNA(MATCH(B1451,현장번호,0)),"현장 번호를 확인하세요",IF(OR(NOT(ISNUMBER(D1451)),N(D1451)&lt;=0),"금액을 확인하세요","")))))</f>
        <v/>
      </c>
    </row>
    <row r="1452">
      <c r="A1452" s="20" t="n"/>
      <c r="B1452" s="26" t="n"/>
      <c r="C1452" s="27">
        <f>IF(B1452="","",IFERROR(INDEX(현장_고객,MATCH(B1452,현장번호,0))&amp;" · "&amp;INDEX(현장_주소,MATCH(B1452,현장번호,0)),"없는 번호"))</f>
        <v/>
      </c>
      <c r="D1452" s="22" t="n"/>
      <c r="E1452" s="21" t="n"/>
      <c r="F1452" s="21" t="n"/>
      <c r="G1452" s="21" t="n"/>
      <c r="H1452" s="25">
        <f>IF(COUNTA(A1452,B1452,D1452)=0,"",IF(NOT(ISNUMBER(A1452)),"날짜를 확인하세요",IF(A1452&gt;TODAY(),"오늘 이후 날짜예요",IF(ISNA(MATCH(B1452,현장번호,0)),"현장 번호를 확인하세요",IF(OR(NOT(ISNUMBER(D1452)),N(D1452)&lt;=0),"금액을 확인하세요","")))))</f>
        <v/>
      </c>
    </row>
    <row r="1453">
      <c r="A1453" s="20" t="n"/>
      <c r="B1453" s="26" t="n"/>
      <c r="C1453" s="27">
        <f>IF(B1453="","",IFERROR(INDEX(현장_고객,MATCH(B1453,현장번호,0))&amp;" · "&amp;INDEX(현장_주소,MATCH(B1453,현장번호,0)),"없는 번호"))</f>
        <v/>
      </c>
      <c r="D1453" s="22" t="n"/>
      <c r="E1453" s="21" t="n"/>
      <c r="F1453" s="21" t="n"/>
      <c r="G1453" s="21" t="n"/>
      <c r="H1453" s="25">
        <f>IF(COUNTA(A1453,B1453,D1453)=0,"",IF(NOT(ISNUMBER(A1453)),"날짜를 확인하세요",IF(A1453&gt;TODAY(),"오늘 이후 날짜예요",IF(ISNA(MATCH(B1453,현장번호,0)),"현장 번호를 확인하세요",IF(OR(NOT(ISNUMBER(D1453)),N(D1453)&lt;=0),"금액을 확인하세요","")))))</f>
        <v/>
      </c>
    </row>
    <row r="1454">
      <c r="A1454" s="20" t="n"/>
      <c r="B1454" s="26" t="n"/>
      <c r="C1454" s="27">
        <f>IF(B1454="","",IFERROR(INDEX(현장_고객,MATCH(B1454,현장번호,0))&amp;" · "&amp;INDEX(현장_주소,MATCH(B1454,현장번호,0)),"없는 번호"))</f>
        <v/>
      </c>
      <c r="D1454" s="22" t="n"/>
      <c r="E1454" s="21" t="n"/>
      <c r="F1454" s="21" t="n"/>
      <c r="G1454" s="21" t="n"/>
      <c r="H1454" s="25">
        <f>IF(COUNTA(A1454,B1454,D1454)=0,"",IF(NOT(ISNUMBER(A1454)),"날짜를 확인하세요",IF(A1454&gt;TODAY(),"오늘 이후 날짜예요",IF(ISNA(MATCH(B1454,현장번호,0)),"현장 번호를 확인하세요",IF(OR(NOT(ISNUMBER(D1454)),N(D1454)&lt;=0),"금액을 확인하세요","")))))</f>
        <v/>
      </c>
    </row>
    <row r="1455">
      <c r="A1455" s="20" t="n"/>
      <c r="B1455" s="26" t="n"/>
      <c r="C1455" s="27">
        <f>IF(B1455="","",IFERROR(INDEX(현장_고객,MATCH(B1455,현장번호,0))&amp;" · "&amp;INDEX(현장_주소,MATCH(B1455,현장번호,0)),"없는 번호"))</f>
        <v/>
      </c>
      <c r="D1455" s="22" t="n"/>
      <c r="E1455" s="21" t="n"/>
      <c r="F1455" s="21" t="n"/>
      <c r="G1455" s="21" t="n"/>
      <c r="H1455" s="25">
        <f>IF(COUNTA(A1455,B1455,D1455)=0,"",IF(NOT(ISNUMBER(A1455)),"날짜를 확인하세요",IF(A1455&gt;TODAY(),"오늘 이후 날짜예요",IF(ISNA(MATCH(B1455,현장번호,0)),"현장 번호를 확인하세요",IF(OR(NOT(ISNUMBER(D1455)),N(D1455)&lt;=0),"금액을 확인하세요","")))))</f>
        <v/>
      </c>
    </row>
    <row r="1456">
      <c r="A1456" s="20" t="n"/>
      <c r="B1456" s="26" t="n"/>
      <c r="C1456" s="27">
        <f>IF(B1456="","",IFERROR(INDEX(현장_고객,MATCH(B1456,현장번호,0))&amp;" · "&amp;INDEX(현장_주소,MATCH(B1456,현장번호,0)),"없는 번호"))</f>
        <v/>
      </c>
      <c r="D1456" s="22" t="n"/>
      <c r="E1456" s="21" t="n"/>
      <c r="F1456" s="21" t="n"/>
      <c r="G1456" s="21" t="n"/>
      <c r="H1456" s="25">
        <f>IF(COUNTA(A1456,B1456,D1456)=0,"",IF(NOT(ISNUMBER(A1456)),"날짜를 확인하세요",IF(A1456&gt;TODAY(),"오늘 이후 날짜예요",IF(ISNA(MATCH(B1456,현장번호,0)),"현장 번호를 확인하세요",IF(OR(NOT(ISNUMBER(D1456)),N(D1456)&lt;=0),"금액을 확인하세요","")))))</f>
        <v/>
      </c>
    </row>
    <row r="1457">
      <c r="A1457" s="20" t="n"/>
      <c r="B1457" s="26" t="n"/>
      <c r="C1457" s="27">
        <f>IF(B1457="","",IFERROR(INDEX(현장_고객,MATCH(B1457,현장번호,0))&amp;" · "&amp;INDEX(현장_주소,MATCH(B1457,현장번호,0)),"없는 번호"))</f>
        <v/>
      </c>
      <c r="D1457" s="22" t="n"/>
      <c r="E1457" s="21" t="n"/>
      <c r="F1457" s="21" t="n"/>
      <c r="G1457" s="21" t="n"/>
      <c r="H1457" s="25">
        <f>IF(COUNTA(A1457,B1457,D1457)=0,"",IF(NOT(ISNUMBER(A1457)),"날짜를 확인하세요",IF(A1457&gt;TODAY(),"오늘 이후 날짜예요",IF(ISNA(MATCH(B1457,현장번호,0)),"현장 번호를 확인하세요",IF(OR(NOT(ISNUMBER(D1457)),N(D1457)&lt;=0),"금액을 확인하세요","")))))</f>
        <v/>
      </c>
    </row>
    <row r="1458">
      <c r="A1458" s="20" t="n"/>
      <c r="B1458" s="26" t="n"/>
      <c r="C1458" s="27">
        <f>IF(B1458="","",IFERROR(INDEX(현장_고객,MATCH(B1458,현장번호,0))&amp;" · "&amp;INDEX(현장_주소,MATCH(B1458,현장번호,0)),"없는 번호"))</f>
        <v/>
      </c>
      <c r="D1458" s="22" t="n"/>
      <c r="E1458" s="21" t="n"/>
      <c r="F1458" s="21" t="n"/>
      <c r="G1458" s="21" t="n"/>
      <c r="H1458" s="25">
        <f>IF(COUNTA(A1458,B1458,D1458)=0,"",IF(NOT(ISNUMBER(A1458)),"날짜를 확인하세요",IF(A1458&gt;TODAY(),"오늘 이후 날짜예요",IF(ISNA(MATCH(B1458,현장번호,0)),"현장 번호를 확인하세요",IF(OR(NOT(ISNUMBER(D1458)),N(D1458)&lt;=0),"금액을 확인하세요","")))))</f>
        <v/>
      </c>
    </row>
    <row r="1459">
      <c r="A1459" s="20" t="n"/>
      <c r="B1459" s="26" t="n"/>
      <c r="C1459" s="27">
        <f>IF(B1459="","",IFERROR(INDEX(현장_고객,MATCH(B1459,현장번호,0))&amp;" · "&amp;INDEX(현장_주소,MATCH(B1459,현장번호,0)),"없는 번호"))</f>
        <v/>
      </c>
      <c r="D1459" s="22" t="n"/>
      <c r="E1459" s="21" t="n"/>
      <c r="F1459" s="21" t="n"/>
      <c r="G1459" s="21" t="n"/>
      <c r="H1459" s="25">
        <f>IF(COUNTA(A1459,B1459,D1459)=0,"",IF(NOT(ISNUMBER(A1459)),"날짜를 확인하세요",IF(A1459&gt;TODAY(),"오늘 이후 날짜예요",IF(ISNA(MATCH(B1459,현장번호,0)),"현장 번호를 확인하세요",IF(OR(NOT(ISNUMBER(D1459)),N(D1459)&lt;=0),"금액을 확인하세요","")))))</f>
        <v/>
      </c>
    </row>
    <row r="1460">
      <c r="A1460" s="20" t="n"/>
      <c r="B1460" s="26" t="n"/>
      <c r="C1460" s="27">
        <f>IF(B1460="","",IFERROR(INDEX(현장_고객,MATCH(B1460,현장번호,0))&amp;" · "&amp;INDEX(현장_주소,MATCH(B1460,현장번호,0)),"없는 번호"))</f>
        <v/>
      </c>
      <c r="D1460" s="22" t="n"/>
      <c r="E1460" s="21" t="n"/>
      <c r="F1460" s="21" t="n"/>
      <c r="G1460" s="21" t="n"/>
      <c r="H1460" s="25">
        <f>IF(COUNTA(A1460,B1460,D1460)=0,"",IF(NOT(ISNUMBER(A1460)),"날짜를 확인하세요",IF(A1460&gt;TODAY(),"오늘 이후 날짜예요",IF(ISNA(MATCH(B1460,현장번호,0)),"현장 번호를 확인하세요",IF(OR(NOT(ISNUMBER(D1460)),N(D1460)&lt;=0),"금액을 확인하세요","")))))</f>
        <v/>
      </c>
    </row>
    <row r="1461">
      <c r="A1461" s="20" t="n"/>
      <c r="B1461" s="26" t="n"/>
      <c r="C1461" s="27">
        <f>IF(B1461="","",IFERROR(INDEX(현장_고객,MATCH(B1461,현장번호,0))&amp;" · "&amp;INDEX(현장_주소,MATCH(B1461,현장번호,0)),"없는 번호"))</f>
        <v/>
      </c>
      <c r="D1461" s="22" t="n"/>
      <c r="E1461" s="21" t="n"/>
      <c r="F1461" s="21" t="n"/>
      <c r="G1461" s="21" t="n"/>
      <c r="H1461" s="25">
        <f>IF(COUNTA(A1461,B1461,D1461)=0,"",IF(NOT(ISNUMBER(A1461)),"날짜를 확인하세요",IF(A1461&gt;TODAY(),"오늘 이후 날짜예요",IF(ISNA(MATCH(B1461,현장번호,0)),"현장 번호를 확인하세요",IF(OR(NOT(ISNUMBER(D1461)),N(D1461)&lt;=0),"금액을 확인하세요","")))))</f>
        <v/>
      </c>
    </row>
    <row r="1462">
      <c r="A1462" s="20" t="n"/>
      <c r="B1462" s="26" t="n"/>
      <c r="C1462" s="27">
        <f>IF(B1462="","",IFERROR(INDEX(현장_고객,MATCH(B1462,현장번호,0))&amp;" · "&amp;INDEX(현장_주소,MATCH(B1462,현장번호,0)),"없는 번호"))</f>
        <v/>
      </c>
      <c r="D1462" s="22" t="n"/>
      <c r="E1462" s="21" t="n"/>
      <c r="F1462" s="21" t="n"/>
      <c r="G1462" s="21" t="n"/>
      <c r="H1462" s="25">
        <f>IF(COUNTA(A1462,B1462,D1462)=0,"",IF(NOT(ISNUMBER(A1462)),"날짜를 확인하세요",IF(A1462&gt;TODAY(),"오늘 이후 날짜예요",IF(ISNA(MATCH(B1462,현장번호,0)),"현장 번호를 확인하세요",IF(OR(NOT(ISNUMBER(D1462)),N(D1462)&lt;=0),"금액을 확인하세요","")))))</f>
        <v/>
      </c>
    </row>
    <row r="1463">
      <c r="A1463" s="20" t="n"/>
      <c r="B1463" s="26" t="n"/>
      <c r="C1463" s="27">
        <f>IF(B1463="","",IFERROR(INDEX(현장_고객,MATCH(B1463,현장번호,0))&amp;" · "&amp;INDEX(현장_주소,MATCH(B1463,현장번호,0)),"없는 번호"))</f>
        <v/>
      </c>
      <c r="D1463" s="22" t="n"/>
      <c r="E1463" s="21" t="n"/>
      <c r="F1463" s="21" t="n"/>
      <c r="G1463" s="21" t="n"/>
      <c r="H1463" s="25">
        <f>IF(COUNTA(A1463,B1463,D1463)=0,"",IF(NOT(ISNUMBER(A1463)),"날짜를 확인하세요",IF(A1463&gt;TODAY(),"오늘 이후 날짜예요",IF(ISNA(MATCH(B1463,현장번호,0)),"현장 번호를 확인하세요",IF(OR(NOT(ISNUMBER(D1463)),N(D1463)&lt;=0),"금액을 확인하세요","")))))</f>
        <v/>
      </c>
    </row>
    <row r="1464">
      <c r="A1464" s="20" t="n"/>
      <c r="B1464" s="26" t="n"/>
      <c r="C1464" s="27">
        <f>IF(B1464="","",IFERROR(INDEX(현장_고객,MATCH(B1464,현장번호,0))&amp;" · "&amp;INDEX(현장_주소,MATCH(B1464,현장번호,0)),"없는 번호"))</f>
        <v/>
      </c>
      <c r="D1464" s="22" t="n"/>
      <c r="E1464" s="21" t="n"/>
      <c r="F1464" s="21" t="n"/>
      <c r="G1464" s="21" t="n"/>
      <c r="H1464" s="25">
        <f>IF(COUNTA(A1464,B1464,D1464)=0,"",IF(NOT(ISNUMBER(A1464)),"날짜를 확인하세요",IF(A1464&gt;TODAY(),"오늘 이후 날짜예요",IF(ISNA(MATCH(B1464,현장번호,0)),"현장 번호를 확인하세요",IF(OR(NOT(ISNUMBER(D1464)),N(D1464)&lt;=0),"금액을 확인하세요","")))))</f>
        <v/>
      </c>
    </row>
    <row r="1465">
      <c r="A1465" s="20" t="n"/>
      <c r="B1465" s="26" t="n"/>
      <c r="C1465" s="27">
        <f>IF(B1465="","",IFERROR(INDEX(현장_고객,MATCH(B1465,현장번호,0))&amp;" · "&amp;INDEX(현장_주소,MATCH(B1465,현장번호,0)),"없는 번호"))</f>
        <v/>
      </c>
      <c r="D1465" s="22" t="n"/>
      <c r="E1465" s="21" t="n"/>
      <c r="F1465" s="21" t="n"/>
      <c r="G1465" s="21" t="n"/>
      <c r="H1465" s="25">
        <f>IF(COUNTA(A1465,B1465,D1465)=0,"",IF(NOT(ISNUMBER(A1465)),"날짜를 확인하세요",IF(A1465&gt;TODAY(),"오늘 이후 날짜예요",IF(ISNA(MATCH(B1465,현장번호,0)),"현장 번호를 확인하세요",IF(OR(NOT(ISNUMBER(D1465)),N(D1465)&lt;=0),"금액을 확인하세요","")))))</f>
        <v/>
      </c>
    </row>
    <row r="1466">
      <c r="A1466" s="20" t="n"/>
      <c r="B1466" s="26" t="n"/>
      <c r="C1466" s="27">
        <f>IF(B1466="","",IFERROR(INDEX(현장_고객,MATCH(B1466,현장번호,0))&amp;" · "&amp;INDEX(현장_주소,MATCH(B1466,현장번호,0)),"없는 번호"))</f>
        <v/>
      </c>
      <c r="D1466" s="22" t="n"/>
      <c r="E1466" s="21" t="n"/>
      <c r="F1466" s="21" t="n"/>
      <c r="G1466" s="21" t="n"/>
      <c r="H1466" s="25">
        <f>IF(COUNTA(A1466,B1466,D1466)=0,"",IF(NOT(ISNUMBER(A1466)),"날짜를 확인하세요",IF(A1466&gt;TODAY(),"오늘 이후 날짜예요",IF(ISNA(MATCH(B1466,현장번호,0)),"현장 번호를 확인하세요",IF(OR(NOT(ISNUMBER(D1466)),N(D1466)&lt;=0),"금액을 확인하세요","")))))</f>
        <v/>
      </c>
    </row>
    <row r="1467">
      <c r="A1467" s="20" t="n"/>
      <c r="B1467" s="26" t="n"/>
      <c r="C1467" s="27">
        <f>IF(B1467="","",IFERROR(INDEX(현장_고객,MATCH(B1467,현장번호,0))&amp;" · "&amp;INDEX(현장_주소,MATCH(B1467,현장번호,0)),"없는 번호"))</f>
        <v/>
      </c>
      <c r="D1467" s="22" t="n"/>
      <c r="E1467" s="21" t="n"/>
      <c r="F1467" s="21" t="n"/>
      <c r="G1467" s="21" t="n"/>
      <c r="H1467" s="25">
        <f>IF(COUNTA(A1467,B1467,D1467)=0,"",IF(NOT(ISNUMBER(A1467)),"날짜를 확인하세요",IF(A1467&gt;TODAY(),"오늘 이후 날짜예요",IF(ISNA(MATCH(B1467,현장번호,0)),"현장 번호를 확인하세요",IF(OR(NOT(ISNUMBER(D1467)),N(D1467)&lt;=0),"금액을 확인하세요","")))))</f>
        <v/>
      </c>
    </row>
    <row r="1468">
      <c r="A1468" s="20" t="n"/>
      <c r="B1468" s="26" t="n"/>
      <c r="C1468" s="27">
        <f>IF(B1468="","",IFERROR(INDEX(현장_고객,MATCH(B1468,현장번호,0))&amp;" · "&amp;INDEX(현장_주소,MATCH(B1468,현장번호,0)),"없는 번호"))</f>
        <v/>
      </c>
      <c r="D1468" s="22" t="n"/>
      <c r="E1468" s="21" t="n"/>
      <c r="F1468" s="21" t="n"/>
      <c r="G1468" s="21" t="n"/>
      <c r="H1468" s="25">
        <f>IF(COUNTA(A1468,B1468,D1468)=0,"",IF(NOT(ISNUMBER(A1468)),"날짜를 확인하세요",IF(A1468&gt;TODAY(),"오늘 이후 날짜예요",IF(ISNA(MATCH(B1468,현장번호,0)),"현장 번호를 확인하세요",IF(OR(NOT(ISNUMBER(D1468)),N(D1468)&lt;=0),"금액을 확인하세요","")))))</f>
        <v/>
      </c>
    </row>
    <row r="1469">
      <c r="A1469" s="20" t="n"/>
      <c r="B1469" s="26" t="n"/>
      <c r="C1469" s="27">
        <f>IF(B1469="","",IFERROR(INDEX(현장_고객,MATCH(B1469,현장번호,0))&amp;" · "&amp;INDEX(현장_주소,MATCH(B1469,현장번호,0)),"없는 번호"))</f>
        <v/>
      </c>
      <c r="D1469" s="22" t="n"/>
      <c r="E1469" s="21" t="n"/>
      <c r="F1469" s="21" t="n"/>
      <c r="G1469" s="21" t="n"/>
      <c r="H1469" s="25">
        <f>IF(COUNTA(A1469,B1469,D1469)=0,"",IF(NOT(ISNUMBER(A1469)),"날짜를 확인하세요",IF(A1469&gt;TODAY(),"오늘 이후 날짜예요",IF(ISNA(MATCH(B1469,현장번호,0)),"현장 번호를 확인하세요",IF(OR(NOT(ISNUMBER(D1469)),N(D1469)&lt;=0),"금액을 확인하세요","")))))</f>
        <v/>
      </c>
    </row>
    <row r="1470">
      <c r="A1470" s="20" t="n"/>
      <c r="B1470" s="26" t="n"/>
      <c r="C1470" s="27">
        <f>IF(B1470="","",IFERROR(INDEX(현장_고객,MATCH(B1470,현장번호,0))&amp;" · "&amp;INDEX(현장_주소,MATCH(B1470,현장번호,0)),"없는 번호"))</f>
        <v/>
      </c>
      <c r="D1470" s="22" t="n"/>
      <c r="E1470" s="21" t="n"/>
      <c r="F1470" s="21" t="n"/>
      <c r="G1470" s="21" t="n"/>
      <c r="H1470" s="25">
        <f>IF(COUNTA(A1470,B1470,D1470)=0,"",IF(NOT(ISNUMBER(A1470)),"날짜를 확인하세요",IF(A1470&gt;TODAY(),"오늘 이후 날짜예요",IF(ISNA(MATCH(B1470,현장번호,0)),"현장 번호를 확인하세요",IF(OR(NOT(ISNUMBER(D1470)),N(D1470)&lt;=0),"금액을 확인하세요","")))))</f>
        <v/>
      </c>
    </row>
    <row r="1471">
      <c r="A1471" s="20" t="n"/>
      <c r="B1471" s="26" t="n"/>
      <c r="C1471" s="27">
        <f>IF(B1471="","",IFERROR(INDEX(현장_고객,MATCH(B1471,현장번호,0))&amp;" · "&amp;INDEX(현장_주소,MATCH(B1471,현장번호,0)),"없는 번호"))</f>
        <v/>
      </c>
      <c r="D1471" s="22" t="n"/>
      <c r="E1471" s="21" t="n"/>
      <c r="F1471" s="21" t="n"/>
      <c r="G1471" s="21" t="n"/>
      <c r="H1471" s="25">
        <f>IF(COUNTA(A1471,B1471,D1471)=0,"",IF(NOT(ISNUMBER(A1471)),"날짜를 확인하세요",IF(A1471&gt;TODAY(),"오늘 이후 날짜예요",IF(ISNA(MATCH(B1471,현장번호,0)),"현장 번호를 확인하세요",IF(OR(NOT(ISNUMBER(D1471)),N(D1471)&lt;=0),"금액을 확인하세요","")))))</f>
        <v/>
      </c>
    </row>
    <row r="1472">
      <c r="A1472" s="20" t="n"/>
      <c r="B1472" s="26" t="n"/>
      <c r="C1472" s="27">
        <f>IF(B1472="","",IFERROR(INDEX(현장_고객,MATCH(B1472,현장번호,0))&amp;" · "&amp;INDEX(현장_주소,MATCH(B1472,현장번호,0)),"없는 번호"))</f>
        <v/>
      </c>
      <c r="D1472" s="22" t="n"/>
      <c r="E1472" s="21" t="n"/>
      <c r="F1472" s="21" t="n"/>
      <c r="G1472" s="21" t="n"/>
      <c r="H1472" s="25">
        <f>IF(COUNTA(A1472,B1472,D1472)=0,"",IF(NOT(ISNUMBER(A1472)),"날짜를 확인하세요",IF(A1472&gt;TODAY(),"오늘 이후 날짜예요",IF(ISNA(MATCH(B1472,현장번호,0)),"현장 번호를 확인하세요",IF(OR(NOT(ISNUMBER(D1472)),N(D1472)&lt;=0),"금액을 확인하세요","")))))</f>
        <v/>
      </c>
    </row>
    <row r="1473">
      <c r="A1473" s="20" t="n"/>
      <c r="B1473" s="26" t="n"/>
      <c r="C1473" s="27">
        <f>IF(B1473="","",IFERROR(INDEX(현장_고객,MATCH(B1473,현장번호,0))&amp;" · "&amp;INDEX(현장_주소,MATCH(B1473,현장번호,0)),"없는 번호"))</f>
        <v/>
      </c>
      <c r="D1473" s="22" t="n"/>
      <c r="E1473" s="21" t="n"/>
      <c r="F1473" s="21" t="n"/>
      <c r="G1473" s="21" t="n"/>
      <c r="H1473" s="25">
        <f>IF(COUNTA(A1473,B1473,D1473)=0,"",IF(NOT(ISNUMBER(A1473)),"날짜를 확인하세요",IF(A1473&gt;TODAY(),"오늘 이후 날짜예요",IF(ISNA(MATCH(B1473,현장번호,0)),"현장 번호를 확인하세요",IF(OR(NOT(ISNUMBER(D1473)),N(D1473)&lt;=0),"금액을 확인하세요","")))))</f>
        <v/>
      </c>
    </row>
    <row r="1474">
      <c r="A1474" s="20" t="n"/>
      <c r="B1474" s="26" t="n"/>
      <c r="C1474" s="27">
        <f>IF(B1474="","",IFERROR(INDEX(현장_고객,MATCH(B1474,현장번호,0))&amp;" · "&amp;INDEX(현장_주소,MATCH(B1474,현장번호,0)),"없는 번호"))</f>
        <v/>
      </c>
      <c r="D1474" s="22" t="n"/>
      <c r="E1474" s="21" t="n"/>
      <c r="F1474" s="21" t="n"/>
      <c r="G1474" s="21" t="n"/>
      <c r="H1474" s="25">
        <f>IF(COUNTA(A1474,B1474,D1474)=0,"",IF(NOT(ISNUMBER(A1474)),"날짜를 확인하세요",IF(A1474&gt;TODAY(),"오늘 이후 날짜예요",IF(ISNA(MATCH(B1474,현장번호,0)),"현장 번호를 확인하세요",IF(OR(NOT(ISNUMBER(D1474)),N(D1474)&lt;=0),"금액을 확인하세요","")))))</f>
        <v/>
      </c>
    </row>
    <row r="1475">
      <c r="A1475" s="20" t="n"/>
      <c r="B1475" s="26" t="n"/>
      <c r="C1475" s="27">
        <f>IF(B1475="","",IFERROR(INDEX(현장_고객,MATCH(B1475,현장번호,0))&amp;" · "&amp;INDEX(현장_주소,MATCH(B1475,현장번호,0)),"없는 번호"))</f>
        <v/>
      </c>
      <c r="D1475" s="22" t="n"/>
      <c r="E1475" s="21" t="n"/>
      <c r="F1475" s="21" t="n"/>
      <c r="G1475" s="21" t="n"/>
      <c r="H1475" s="25">
        <f>IF(COUNTA(A1475,B1475,D1475)=0,"",IF(NOT(ISNUMBER(A1475)),"날짜를 확인하세요",IF(A1475&gt;TODAY(),"오늘 이후 날짜예요",IF(ISNA(MATCH(B1475,현장번호,0)),"현장 번호를 확인하세요",IF(OR(NOT(ISNUMBER(D1475)),N(D1475)&lt;=0),"금액을 확인하세요","")))))</f>
        <v/>
      </c>
    </row>
    <row r="1476">
      <c r="A1476" s="20" t="n"/>
      <c r="B1476" s="26" t="n"/>
      <c r="C1476" s="27">
        <f>IF(B1476="","",IFERROR(INDEX(현장_고객,MATCH(B1476,현장번호,0))&amp;" · "&amp;INDEX(현장_주소,MATCH(B1476,현장번호,0)),"없는 번호"))</f>
        <v/>
      </c>
      <c r="D1476" s="22" t="n"/>
      <c r="E1476" s="21" t="n"/>
      <c r="F1476" s="21" t="n"/>
      <c r="G1476" s="21" t="n"/>
      <c r="H1476" s="25">
        <f>IF(COUNTA(A1476,B1476,D1476)=0,"",IF(NOT(ISNUMBER(A1476)),"날짜를 확인하세요",IF(A1476&gt;TODAY(),"오늘 이후 날짜예요",IF(ISNA(MATCH(B1476,현장번호,0)),"현장 번호를 확인하세요",IF(OR(NOT(ISNUMBER(D1476)),N(D1476)&lt;=0),"금액을 확인하세요","")))))</f>
        <v/>
      </c>
    </row>
    <row r="1477">
      <c r="A1477" s="20" t="n"/>
      <c r="B1477" s="26" t="n"/>
      <c r="C1477" s="27">
        <f>IF(B1477="","",IFERROR(INDEX(현장_고객,MATCH(B1477,현장번호,0))&amp;" · "&amp;INDEX(현장_주소,MATCH(B1477,현장번호,0)),"없는 번호"))</f>
        <v/>
      </c>
      <c r="D1477" s="22" t="n"/>
      <c r="E1477" s="21" t="n"/>
      <c r="F1477" s="21" t="n"/>
      <c r="G1477" s="21" t="n"/>
      <c r="H1477" s="25">
        <f>IF(COUNTA(A1477,B1477,D1477)=0,"",IF(NOT(ISNUMBER(A1477)),"날짜를 확인하세요",IF(A1477&gt;TODAY(),"오늘 이후 날짜예요",IF(ISNA(MATCH(B1477,현장번호,0)),"현장 번호를 확인하세요",IF(OR(NOT(ISNUMBER(D1477)),N(D1477)&lt;=0),"금액을 확인하세요","")))))</f>
        <v/>
      </c>
    </row>
    <row r="1478">
      <c r="A1478" s="20" t="n"/>
      <c r="B1478" s="26" t="n"/>
      <c r="C1478" s="27">
        <f>IF(B1478="","",IFERROR(INDEX(현장_고객,MATCH(B1478,현장번호,0))&amp;" · "&amp;INDEX(현장_주소,MATCH(B1478,현장번호,0)),"없는 번호"))</f>
        <v/>
      </c>
      <c r="D1478" s="22" t="n"/>
      <c r="E1478" s="21" t="n"/>
      <c r="F1478" s="21" t="n"/>
      <c r="G1478" s="21" t="n"/>
      <c r="H1478" s="25">
        <f>IF(COUNTA(A1478,B1478,D1478)=0,"",IF(NOT(ISNUMBER(A1478)),"날짜를 확인하세요",IF(A1478&gt;TODAY(),"오늘 이후 날짜예요",IF(ISNA(MATCH(B1478,현장번호,0)),"현장 번호를 확인하세요",IF(OR(NOT(ISNUMBER(D1478)),N(D1478)&lt;=0),"금액을 확인하세요","")))))</f>
        <v/>
      </c>
    </row>
    <row r="1479">
      <c r="A1479" s="20" t="n"/>
      <c r="B1479" s="26" t="n"/>
      <c r="C1479" s="27">
        <f>IF(B1479="","",IFERROR(INDEX(현장_고객,MATCH(B1479,현장번호,0))&amp;" · "&amp;INDEX(현장_주소,MATCH(B1479,현장번호,0)),"없는 번호"))</f>
        <v/>
      </c>
      <c r="D1479" s="22" t="n"/>
      <c r="E1479" s="21" t="n"/>
      <c r="F1479" s="21" t="n"/>
      <c r="G1479" s="21" t="n"/>
      <c r="H1479" s="25">
        <f>IF(COUNTA(A1479,B1479,D1479)=0,"",IF(NOT(ISNUMBER(A1479)),"날짜를 확인하세요",IF(A1479&gt;TODAY(),"오늘 이후 날짜예요",IF(ISNA(MATCH(B1479,현장번호,0)),"현장 번호를 확인하세요",IF(OR(NOT(ISNUMBER(D1479)),N(D1479)&lt;=0),"금액을 확인하세요","")))))</f>
        <v/>
      </c>
    </row>
    <row r="1480">
      <c r="A1480" s="20" t="n"/>
      <c r="B1480" s="26" t="n"/>
      <c r="C1480" s="27">
        <f>IF(B1480="","",IFERROR(INDEX(현장_고객,MATCH(B1480,현장번호,0))&amp;" · "&amp;INDEX(현장_주소,MATCH(B1480,현장번호,0)),"없는 번호"))</f>
        <v/>
      </c>
      <c r="D1480" s="22" t="n"/>
      <c r="E1480" s="21" t="n"/>
      <c r="F1480" s="21" t="n"/>
      <c r="G1480" s="21" t="n"/>
      <c r="H1480" s="25">
        <f>IF(COUNTA(A1480,B1480,D1480)=0,"",IF(NOT(ISNUMBER(A1480)),"날짜를 확인하세요",IF(A1480&gt;TODAY(),"오늘 이후 날짜예요",IF(ISNA(MATCH(B1480,현장번호,0)),"현장 번호를 확인하세요",IF(OR(NOT(ISNUMBER(D1480)),N(D1480)&lt;=0),"금액을 확인하세요","")))))</f>
        <v/>
      </c>
    </row>
    <row r="1481">
      <c r="A1481" s="20" t="n"/>
      <c r="B1481" s="26" t="n"/>
      <c r="C1481" s="27">
        <f>IF(B1481="","",IFERROR(INDEX(현장_고객,MATCH(B1481,현장번호,0))&amp;" · "&amp;INDEX(현장_주소,MATCH(B1481,현장번호,0)),"없는 번호"))</f>
        <v/>
      </c>
      <c r="D1481" s="22" t="n"/>
      <c r="E1481" s="21" t="n"/>
      <c r="F1481" s="21" t="n"/>
      <c r="G1481" s="21" t="n"/>
      <c r="H1481" s="25">
        <f>IF(COUNTA(A1481,B1481,D1481)=0,"",IF(NOT(ISNUMBER(A1481)),"날짜를 확인하세요",IF(A1481&gt;TODAY(),"오늘 이후 날짜예요",IF(ISNA(MATCH(B1481,현장번호,0)),"현장 번호를 확인하세요",IF(OR(NOT(ISNUMBER(D1481)),N(D1481)&lt;=0),"금액을 확인하세요","")))))</f>
        <v/>
      </c>
    </row>
    <row r="1482">
      <c r="A1482" s="20" t="n"/>
      <c r="B1482" s="26" t="n"/>
      <c r="C1482" s="27">
        <f>IF(B1482="","",IFERROR(INDEX(현장_고객,MATCH(B1482,현장번호,0))&amp;" · "&amp;INDEX(현장_주소,MATCH(B1482,현장번호,0)),"없는 번호"))</f>
        <v/>
      </c>
      <c r="D1482" s="22" t="n"/>
      <c r="E1482" s="21" t="n"/>
      <c r="F1482" s="21" t="n"/>
      <c r="G1482" s="21" t="n"/>
      <c r="H1482" s="25">
        <f>IF(COUNTA(A1482,B1482,D1482)=0,"",IF(NOT(ISNUMBER(A1482)),"날짜를 확인하세요",IF(A1482&gt;TODAY(),"오늘 이후 날짜예요",IF(ISNA(MATCH(B1482,현장번호,0)),"현장 번호를 확인하세요",IF(OR(NOT(ISNUMBER(D1482)),N(D1482)&lt;=0),"금액을 확인하세요","")))))</f>
        <v/>
      </c>
    </row>
    <row r="1483">
      <c r="A1483" s="20" t="n"/>
      <c r="B1483" s="26" t="n"/>
      <c r="C1483" s="27">
        <f>IF(B1483="","",IFERROR(INDEX(현장_고객,MATCH(B1483,현장번호,0))&amp;" · "&amp;INDEX(현장_주소,MATCH(B1483,현장번호,0)),"없는 번호"))</f>
        <v/>
      </c>
      <c r="D1483" s="22" t="n"/>
      <c r="E1483" s="21" t="n"/>
      <c r="F1483" s="21" t="n"/>
      <c r="G1483" s="21" t="n"/>
      <c r="H1483" s="25">
        <f>IF(COUNTA(A1483,B1483,D1483)=0,"",IF(NOT(ISNUMBER(A1483)),"날짜를 확인하세요",IF(A1483&gt;TODAY(),"오늘 이후 날짜예요",IF(ISNA(MATCH(B1483,현장번호,0)),"현장 번호를 확인하세요",IF(OR(NOT(ISNUMBER(D1483)),N(D1483)&lt;=0),"금액을 확인하세요","")))))</f>
        <v/>
      </c>
    </row>
    <row r="1484">
      <c r="A1484" s="20" t="n"/>
      <c r="B1484" s="26" t="n"/>
      <c r="C1484" s="27">
        <f>IF(B1484="","",IFERROR(INDEX(현장_고객,MATCH(B1484,현장번호,0))&amp;" · "&amp;INDEX(현장_주소,MATCH(B1484,현장번호,0)),"없는 번호"))</f>
        <v/>
      </c>
      <c r="D1484" s="22" t="n"/>
      <c r="E1484" s="21" t="n"/>
      <c r="F1484" s="21" t="n"/>
      <c r="G1484" s="21" t="n"/>
      <c r="H1484" s="25">
        <f>IF(COUNTA(A1484,B1484,D1484)=0,"",IF(NOT(ISNUMBER(A1484)),"날짜를 확인하세요",IF(A1484&gt;TODAY(),"오늘 이후 날짜예요",IF(ISNA(MATCH(B1484,현장번호,0)),"현장 번호를 확인하세요",IF(OR(NOT(ISNUMBER(D1484)),N(D1484)&lt;=0),"금액을 확인하세요","")))))</f>
        <v/>
      </c>
    </row>
    <row r="1485">
      <c r="A1485" s="20" t="n"/>
      <c r="B1485" s="26" t="n"/>
      <c r="C1485" s="27">
        <f>IF(B1485="","",IFERROR(INDEX(현장_고객,MATCH(B1485,현장번호,0))&amp;" · "&amp;INDEX(현장_주소,MATCH(B1485,현장번호,0)),"없는 번호"))</f>
        <v/>
      </c>
      <c r="D1485" s="22" t="n"/>
      <c r="E1485" s="21" t="n"/>
      <c r="F1485" s="21" t="n"/>
      <c r="G1485" s="21" t="n"/>
      <c r="H1485" s="25">
        <f>IF(COUNTA(A1485,B1485,D1485)=0,"",IF(NOT(ISNUMBER(A1485)),"날짜를 확인하세요",IF(A1485&gt;TODAY(),"오늘 이후 날짜예요",IF(ISNA(MATCH(B1485,현장번호,0)),"현장 번호를 확인하세요",IF(OR(NOT(ISNUMBER(D1485)),N(D1485)&lt;=0),"금액을 확인하세요","")))))</f>
        <v/>
      </c>
    </row>
    <row r="1486">
      <c r="A1486" s="20" t="n"/>
      <c r="B1486" s="26" t="n"/>
      <c r="C1486" s="27">
        <f>IF(B1486="","",IFERROR(INDEX(현장_고객,MATCH(B1486,현장번호,0))&amp;" · "&amp;INDEX(현장_주소,MATCH(B1486,현장번호,0)),"없는 번호"))</f>
        <v/>
      </c>
      <c r="D1486" s="22" t="n"/>
      <c r="E1486" s="21" t="n"/>
      <c r="F1486" s="21" t="n"/>
      <c r="G1486" s="21" t="n"/>
      <c r="H1486" s="25">
        <f>IF(COUNTA(A1486,B1486,D1486)=0,"",IF(NOT(ISNUMBER(A1486)),"날짜를 확인하세요",IF(A1486&gt;TODAY(),"오늘 이후 날짜예요",IF(ISNA(MATCH(B1486,현장번호,0)),"현장 번호를 확인하세요",IF(OR(NOT(ISNUMBER(D1486)),N(D1486)&lt;=0),"금액을 확인하세요","")))))</f>
        <v/>
      </c>
    </row>
    <row r="1487">
      <c r="A1487" s="20" t="n"/>
      <c r="B1487" s="26" t="n"/>
      <c r="C1487" s="27">
        <f>IF(B1487="","",IFERROR(INDEX(현장_고객,MATCH(B1487,현장번호,0))&amp;" · "&amp;INDEX(현장_주소,MATCH(B1487,현장번호,0)),"없는 번호"))</f>
        <v/>
      </c>
      <c r="D1487" s="22" t="n"/>
      <c r="E1487" s="21" t="n"/>
      <c r="F1487" s="21" t="n"/>
      <c r="G1487" s="21" t="n"/>
      <c r="H1487" s="25">
        <f>IF(COUNTA(A1487,B1487,D1487)=0,"",IF(NOT(ISNUMBER(A1487)),"날짜를 확인하세요",IF(A1487&gt;TODAY(),"오늘 이후 날짜예요",IF(ISNA(MATCH(B1487,현장번호,0)),"현장 번호를 확인하세요",IF(OR(NOT(ISNUMBER(D1487)),N(D1487)&lt;=0),"금액을 확인하세요","")))))</f>
        <v/>
      </c>
    </row>
    <row r="1488">
      <c r="A1488" s="20" t="n"/>
      <c r="B1488" s="26" t="n"/>
      <c r="C1488" s="27">
        <f>IF(B1488="","",IFERROR(INDEX(현장_고객,MATCH(B1488,현장번호,0))&amp;" · "&amp;INDEX(현장_주소,MATCH(B1488,현장번호,0)),"없는 번호"))</f>
        <v/>
      </c>
      <c r="D1488" s="22" t="n"/>
      <c r="E1488" s="21" t="n"/>
      <c r="F1488" s="21" t="n"/>
      <c r="G1488" s="21" t="n"/>
      <c r="H1488" s="25">
        <f>IF(COUNTA(A1488,B1488,D1488)=0,"",IF(NOT(ISNUMBER(A1488)),"날짜를 확인하세요",IF(A1488&gt;TODAY(),"오늘 이후 날짜예요",IF(ISNA(MATCH(B1488,현장번호,0)),"현장 번호를 확인하세요",IF(OR(NOT(ISNUMBER(D1488)),N(D1488)&lt;=0),"금액을 확인하세요","")))))</f>
        <v/>
      </c>
    </row>
    <row r="1489">
      <c r="A1489" s="20" t="n"/>
      <c r="B1489" s="26" t="n"/>
      <c r="C1489" s="27">
        <f>IF(B1489="","",IFERROR(INDEX(현장_고객,MATCH(B1489,현장번호,0))&amp;" · "&amp;INDEX(현장_주소,MATCH(B1489,현장번호,0)),"없는 번호"))</f>
        <v/>
      </c>
      <c r="D1489" s="22" t="n"/>
      <c r="E1489" s="21" t="n"/>
      <c r="F1489" s="21" t="n"/>
      <c r="G1489" s="21" t="n"/>
      <c r="H1489" s="25">
        <f>IF(COUNTA(A1489,B1489,D1489)=0,"",IF(NOT(ISNUMBER(A1489)),"날짜를 확인하세요",IF(A1489&gt;TODAY(),"오늘 이후 날짜예요",IF(ISNA(MATCH(B1489,현장번호,0)),"현장 번호를 확인하세요",IF(OR(NOT(ISNUMBER(D1489)),N(D1489)&lt;=0),"금액을 확인하세요","")))))</f>
        <v/>
      </c>
    </row>
    <row r="1490">
      <c r="A1490" s="20" t="n"/>
      <c r="B1490" s="26" t="n"/>
      <c r="C1490" s="27">
        <f>IF(B1490="","",IFERROR(INDEX(현장_고객,MATCH(B1490,현장번호,0))&amp;" · "&amp;INDEX(현장_주소,MATCH(B1490,현장번호,0)),"없는 번호"))</f>
        <v/>
      </c>
      <c r="D1490" s="22" t="n"/>
      <c r="E1490" s="21" t="n"/>
      <c r="F1490" s="21" t="n"/>
      <c r="G1490" s="21" t="n"/>
      <c r="H1490" s="25">
        <f>IF(COUNTA(A1490,B1490,D1490)=0,"",IF(NOT(ISNUMBER(A1490)),"날짜를 확인하세요",IF(A1490&gt;TODAY(),"오늘 이후 날짜예요",IF(ISNA(MATCH(B1490,현장번호,0)),"현장 번호를 확인하세요",IF(OR(NOT(ISNUMBER(D1490)),N(D1490)&lt;=0),"금액을 확인하세요","")))))</f>
        <v/>
      </c>
    </row>
    <row r="1491">
      <c r="A1491" s="20" t="n"/>
      <c r="B1491" s="26" t="n"/>
      <c r="C1491" s="27">
        <f>IF(B1491="","",IFERROR(INDEX(현장_고객,MATCH(B1491,현장번호,0))&amp;" · "&amp;INDEX(현장_주소,MATCH(B1491,현장번호,0)),"없는 번호"))</f>
        <v/>
      </c>
      <c r="D1491" s="22" t="n"/>
      <c r="E1491" s="21" t="n"/>
      <c r="F1491" s="21" t="n"/>
      <c r="G1491" s="21" t="n"/>
      <c r="H1491" s="25">
        <f>IF(COUNTA(A1491,B1491,D1491)=0,"",IF(NOT(ISNUMBER(A1491)),"날짜를 확인하세요",IF(A1491&gt;TODAY(),"오늘 이후 날짜예요",IF(ISNA(MATCH(B1491,현장번호,0)),"현장 번호를 확인하세요",IF(OR(NOT(ISNUMBER(D1491)),N(D1491)&lt;=0),"금액을 확인하세요","")))))</f>
        <v/>
      </c>
    </row>
    <row r="1492">
      <c r="A1492" s="20" t="n"/>
      <c r="B1492" s="26" t="n"/>
      <c r="C1492" s="27">
        <f>IF(B1492="","",IFERROR(INDEX(현장_고객,MATCH(B1492,현장번호,0))&amp;" · "&amp;INDEX(현장_주소,MATCH(B1492,현장번호,0)),"없는 번호"))</f>
        <v/>
      </c>
      <c r="D1492" s="22" t="n"/>
      <c r="E1492" s="21" t="n"/>
      <c r="F1492" s="21" t="n"/>
      <c r="G1492" s="21" t="n"/>
      <c r="H1492" s="25">
        <f>IF(COUNTA(A1492,B1492,D1492)=0,"",IF(NOT(ISNUMBER(A1492)),"날짜를 확인하세요",IF(A1492&gt;TODAY(),"오늘 이후 날짜예요",IF(ISNA(MATCH(B1492,현장번호,0)),"현장 번호를 확인하세요",IF(OR(NOT(ISNUMBER(D1492)),N(D1492)&lt;=0),"금액을 확인하세요","")))))</f>
        <v/>
      </c>
    </row>
    <row r="1493">
      <c r="A1493" s="20" t="n"/>
      <c r="B1493" s="26" t="n"/>
      <c r="C1493" s="27">
        <f>IF(B1493="","",IFERROR(INDEX(현장_고객,MATCH(B1493,현장번호,0))&amp;" · "&amp;INDEX(현장_주소,MATCH(B1493,현장번호,0)),"없는 번호"))</f>
        <v/>
      </c>
      <c r="D1493" s="22" t="n"/>
      <c r="E1493" s="21" t="n"/>
      <c r="F1493" s="21" t="n"/>
      <c r="G1493" s="21" t="n"/>
      <c r="H1493" s="25">
        <f>IF(COUNTA(A1493,B1493,D1493)=0,"",IF(NOT(ISNUMBER(A1493)),"날짜를 확인하세요",IF(A1493&gt;TODAY(),"오늘 이후 날짜예요",IF(ISNA(MATCH(B1493,현장번호,0)),"현장 번호를 확인하세요",IF(OR(NOT(ISNUMBER(D1493)),N(D1493)&lt;=0),"금액을 확인하세요","")))))</f>
        <v/>
      </c>
    </row>
    <row r="1494">
      <c r="A1494" s="20" t="n"/>
      <c r="B1494" s="26" t="n"/>
      <c r="C1494" s="27">
        <f>IF(B1494="","",IFERROR(INDEX(현장_고객,MATCH(B1494,현장번호,0))&amp;" · "&amp;INDEX(현장_주소,MATCH(B1494,현장번호,0)),"없는 번호"))</f>
        <v/>
      </c>
      <c r="D1494" s="22" t="n"/>
      <c r="E1494" s="21" t="n"/>
      <c r="F1494" s="21" t="n"/>
      <c r="G1494" s="21" t="n"/>
      <c r="H1494" s="25">
        <f>IF(COUNTA(A1494,B1494,D1494)=0,"",IF(NOT(ISNUMBER(A1494)),"날짜를 확인하세요",IF(A1494&gt;TODAY(),"오늘 이후 날짜예요",IF(ISNA(MATCH(B1494,현장번호,0)),"현장 번호를 확인하세요",IF(OR(NOT(ISNUMBER(D1494)),N(D1494)&lt;=0),"금액을 확인하세요","")))))</f>
        <v/>
      </c>
    </row>
    <row r="1495">
      <c r="A1495" s="20" t="n"/>
      <c r="B1495" s="26" t="n"/>
      <c r="C1495" s="27">
        <f>IF(B1495="","",IFERROR(INDEX(현장_고객,MATCH(B1495,현장번호,0))&amp;" · "&amp;INDEX(현장_주소,MATCH(B1495,현장번호,0)),"없는 번호"))</f>
        <v/>
      </c>
      <c r="D1495" s="22" t="n"/>
      <c r="E1495" s="21" t="n"/>
      <c r="F1495" s="21" t="n"/>
      <c r="G1495" s="21" t="n"/>
      <c r="H1495" s="25">
        <f>IF(COUNTA(A1495,B1495,D1495)=0,"",IF(NOT(ISNUMBER(A1495)),"날짜를 확인하세요",IF(A1495&gt;TODAY(),"오늘 이후 날짜예요",IF(ISNA(MATCH(B1495,현장번호,0)),"현장 번호를 확인하세요",IF(OR(NOT(ISNUMBER(D1495)),N(D1495)&lt;=0),"금액을 확인하세요","")))))</f>
        <v/>
      </c>
    </row>
    <row r="1496">
      <c r="A1496" s="20" t="n"/>
      <c r="B1496" s="26" t="n"/>
      <c r="C1496" s="27">
        <f>IF(B1496="","",IFERROR(INDEX(현장_고객,MATCH(B1496,현장번호,0))&amp;" · "&amp;INDEX(현장_주소,MATCH(B1496,현장번호,0)),"없는 번호"))</f>
        <v/>
      </c>
      <c r="D1496" s="22" t="n"/>
      <c r="E1496" s="21" t="n"/>
      <c r="F1496" s="21" t="n"/>
      <c r="G1496" s="21" t="n"/>
      <c r="H1496" s="25">
        <f>IF(COUNTA(A1496,B1496,D1496)=0,"",IF(NOT(ISNUMBER(A1496)),"날짜를 확인하세요",IF(A1496&gt;TODAY(),"오늘 이후 날짜예요",IF(ISNA(MATCH(B1496,현장번호,0)),"현장 번호를 확인하세요",IF(OR(NOT(ISNUMBER(D1496)),N(D1496)&lt;=0),"금액을 확인하세요","")))))</f>
        <v/>
      </c>
    </row>
    <row r="1497">
      <c r="A1497" s="20" t="n"/>
      <c r="B1497" s="26" t="n"/>
      <c r="C1497" s="27">
        <f>IF(B1497="","",IFERROR(INDEX(현장_고객,MATCH(B1497,현장번호,0))&amp;" · "&amp;INDEX(현장_주소,MATCH(B1497,현장번호,0)),"없는 번호"))</f>
        <v/>
      </c>
      <c r="D1497" s="22" t="n"/>
      <c r="E1497" s="21" t="n"/>
      <c r="F1497" s="21" t="n"/>
      <c r="G1497" s="21" t="n"/>
      <c r="H1497" s="25">
        <f>IF(COUNTA(A1497,B1497,D1497)=0,"",IF(NOT(ISNUMBER(A1497)),"날짜를 확인하세요",IF(A1497&gt;TODAY(),"오늘 이후 날짜예요",IF(ISNA(MATCH(B1497,현장번호,0)),"현장 번호를 확인하세요",IF(OR(NOT(ISNUMBER(D1497)),N(D1497)&lt;=0),"금액을 확인하세요","")))))</f>
        <v/>
      </c>
    </row>
    <row r="1498">
      <c r="A1498" s="20" t="n"/>
      <c r="B1498" s="26" t="n"/>
      <c r="C1498" s="27">
        <f>IF(B1498="","",IFERROR(INDEX(현장_고객,MATCH(B1498,현장번호,0))&amp;" · "&amp;INDEX(현장_주소,MATCH(B1498,현장번호,0)),"없는 번호"))</f>
        <v/>
      </c>
      <c r="D1498" s="22" t="n"/>
      <c r="E1498" s="21" t="n"/>
      <c r="F1498" s="21" t="n"/>
      <c r="G1498" s="21" t="n"/>
      <c r="H1498" s="25">
        <f>IF(COUNTA(A1498,B1498,D1498)=0,"",IF(NOT(ISNUMBER(A1498)),"날짜를 확인하세요",IF(A1498&gt;TODAY(),"오늘 이후 날짜예요",IF(ISNA(MATCH(B1498,현장번호,0)),"현장 번호를 확인하세요",IF(OR(NOT(ISNUMBER(D1498)),N(D1498)&lt;=0),"금액을 확인하세요","")))))</f>
        <v/>
      </c>
    </row>
    <row r="1499">
      <c r="A1499" s="20" t="n"/>
      <c r="B1499" s="26" t="n"/>
      <c r="C1499" s="27">
        <f>IF(B1499="","",IFERROR(INDEX(현장_고객,MATCH(B1499,현장번호,0))&amp;" · "&amp;INDEX(현장_주소,MATCH(B1499,현장번호,0)),"없는 번호"))</f>
        <v/>
      </c>
      <c r="D1499" s="22" t="n"/>
      <c r="E1499" s="21" t="n"/>
      <c r="F1499" s="21" t="n"/>
      <c r="G1499" s="21" t="n"/>
      <c r="H1499" s="25">
        <f>IF(COUNTA(A1499,B1499,D1499)=0,"",IF(NOT(ISNUMBER(A1499)),"날짜를 확인하세요",IF(A1499&gt;TODAY(),"오늘 이후 날짜예요",IF(ISNA(MATCH(B1499,현장번호,0)),"현장 번호를 확인하세요",IF(OR(NOT(ISNUMBER(D1499)),N(D1499)&lt;=0),"금액을 확인하세요","")))))</f>
        <v/>
      </c>
    </row>
    <row r="1500">
      <c r="A1500" s="20" t="n"/>
      <c r="B1500" s="26" t="n"/>
      <c r="C1500" s="27">
        <f>IF(B1500="","",IFERROR(INDEX(현장_고객,MATCH(B1500,현장번호,0))&amp;" · "&amp;INDEX(현장_주소,MATCH(B1500,현장번호,0)),"없는 번호"))</f>
        <v/>
      </c>
      <c r="D1500" s="22" t="n"/>
      <c r="E1500" s="21" t="n"/>
      <c r="F1500" s="21" t="n"/>
      <c r="G1500" s="21" t="n"/>
      <c r="H1500" s="25">
        <f>IF(COUNTA(A1500,B1500,D1500)=0,"",IF(NOT(ISNUMBER(A1500)),"날짜를 확인하세요",IF(A1500&gt;TODAY(),"오늘 이후 날짜예요",IF(ISNA(MATCH(B1500,현장번호,0)),"현장 번호를 확인하세요",IF(OR(NOT(ISNUMBER(D1500)),N(D1500)&lt;=0),"금액을 확인하세요","")))))</f>
        <v/>
      </c>
    </row>
    <row r="1501">
      <c r="A1501" s="20" t="n"/>
      <c r="B1501" s="26" t="n"/>
      <c r="C1501" s="27">
        <f>IF(B1501="","",IFERROR(INDEX(현장_고객,MATCH(B1501,현장번호,0))&amp;" · "&amp;INDEX(현장_주소,MATCH(B1501,현장번호,0)),"없는 번호"))</f>
        <v/>
      </c>
      <c r="D1501" s="22" t="n"/>
      <c r="E1501" s="21" t="n"/>
      <c r="F1501" s="21" t="n"/>
      <c r="G1501" s="21" t="n"/>
      <c r="H1501" s="25">
        <f>IF(COUNTA(A1501,B1501,D1501)=0,"",IF(NOT(ISNUMBER(A1501)),"날짜를 확인하세요",IF(A1501&gt;TODAY(),"오늘 이후 날짜예요",IF(ISNA(MATCH(B1501,현장번호,0)),"현장 번호를 확인하세요",IF(OR(NOT(ISNUMBER(D1501)),N(D1501)&lt;=0),"금액을 확인하세요","")))))</f>
        <v/>
      </c>
    </row>
    <row r="1502">
      <c r="A1502" s="20" t="n"/>
      <c r="B1502" s="26" t="n"/>
      <c r="C1502" s="27">
        <f>IF(B1502="","",IFERROR(INDEX(현장_고객,MATCH(B1502,현장번호,0))&amp;" · "&amp;INDEX(현장_주소,MATCH(B1502,현장번호,0)),"없는 번호"))</f>
        <v/>
      </c>
      <c r="D1502" s="22" t="n"/>
      <c r="E1502" s="21" t="n"/>
      <c r="F1502" s="21" t="n"/>
      <c r="G1502" s="21" t="n"/>
      <c r="H1502" s="25">
        <f>IF(COUNTA(A1502,B1502,D1502)=0,"",IF(NOT(ISNUMBER(A1502)),"날짜를 확인하세요",IF(A1502&gt;TODAY(),"오늘 이후 날짜예요",IF(ISNA(MATCH(B1502,현장번호,0)),"현장 번호를 확인하세요",IF(OR(NOT(ISNUMBER(D1502)),N(D1502)&lt;=0),"금액을 확인하세요","")))))</f>
        <v/>
      </c>
    </row>
    <row r="1503">
      <c r="A1503" s="20" t="n"/>
      <c r="B1503" s="26" t="n"/>
      <c r="C1503" s="27">
        <f>IF(B1503="","",IFERROR(INDEX(현장_고객,MATCH(B1503,현장번호,0))&amp;" · "&amp;INDEX(현장_주소,MATCH(B1503,현장번호,0)),"없는 번호"))</f>
        <v/>
      </c>
      <c r="D1503" s="22" t="n"/>
      <c r="E1503" s="21" t="n"/>
      <c r="F1503" s="21" t="n"/>
      <c r="G1503" s="21" t="n"/>
      <c r="H1503" s="25">
        <f>IF(COUNTA(A1503,B1503,D1503)=0,"",IF(NOT(ISNUMBER(A1503)),"날짜를 확인하세요",IF(A1503&gt;TODAY(),"오늘 이후 날짜예요",IF(ISNA(MATCH(B1503,현장번호,0)),"현장 번호를 확인하세요",IF(OR(NOT(ISNUMBER(D1503)),N(D1503)&lt;=0),"금액을 확인하세요","")))))</f>
        <v/>
      </c>
    </row>
    <row r="1504">
      <c r="A1504" s="20" t="n"/>
      <c r="B1504" s="26" t="n"/>
      <c r="C1504" s="27">
        <f>IF(B1504="","",IFERROR(INDEX(현장_고객,MATCH(B1504,현장번호,0))&amp;" · "&amp;INDEX(현장_주소,MATCH(B1504,현장번호,0)),"없는 번호"))</f>
        <v/>
      </c>
      <c r="D1504" s="22" t="n"/>
      <c r="E1504" s="21" t="n"/>
      <c r="F1504" s="21" t="n"/>
      <c r="G1504" s="21" t="n"/>
      <c r="H1504" s="25">
        <f>IF(COUNTA(A1504,B1504,D1504)=0,"",IF(NOT(ISNUMBER(A1504)),"날짜를 확인하세요",IF(A1504&gt;TODAY(),"오늘 이후 날짜예요",IF(ISNA(MATCH(B1504,현장번호,0)),"현장 번호를 확인하세요",IF(OR(NOT(ISNUMBER(D1504)),N(D1504)&lt;=0),"금액을 확인하세요","")))))</f>
        <v/>
      </c>
    </row>
    <row r="1505">
      <c r="A1505" s="20" t="n"/>
      <c r="B1505" s="26" t="n"/>
      <c r="C1505" s="27">
        <f>IF(B1505="","",IFERROR(INDEX(현장_고객,MATCH(B1505,현장번호,0))&amp;" · "&amp;INDEX(현장_주소,MATCH(B1505,현장번호,0)),"없는 번호"))</f>
        <v/>
      </c>
      <c r="D1505" s="22" t="n"/>
      <c r="E1505" s="21" t="n"/>
      <c r="F1505" s="21" t="n"/>
      <c r="G1505" s="21" t="n"/>
      <c r="H1505" s="25">
        <f>IF(COUNTA(A1505,B1505,D1505)=0,"",IF(NOT(ISNUMBER(A1505)),"날짜를 확인하세요",IF(A1505&gt;TODAY(),"오늘 이후 날짜예요",IF(ISNA(MATCH(B1505,현장번호,0)),"현장 번호를 확인하세요",IF(OR(NOT(ISNUMBER(D1505)),N(D1505)&lt;=0),"금액을 확인하세요","")))))</f>
        <v/>
      </c>
    </row>
    <row r="1506">
      <c r="A1506" s="20" t="n"/>
      <c r="B1506" s="26" t="n"/>
      <c r="C1506" s="27">
        <f>IF(B1506="","",IFERROR(INDEX(현장_고객,MATCH(B1506,현장번호,0))&amp;" · "&amp;INDEX(현장_주소,MATCH(B1506,현장번호,0)),"없는 번호"))</f>
        <v/>
      </c>
      <c r="D1506" s="22" t="n"/>
      <c r="E1506" s="21" t="n"/>
      <c r="F1506" s="21" t="n"/>
      <c r="G1506" s="21" t="n"/>
      <c r="H1506" s="25">
        <f>IF(COUNTA(A1506,B1506,D1506)=0,"",IF(NOT(ISNUMBER(A1506)),"날짜를 확인하세요",IF(A1506&gt;TODAY(),"오늘 이후 날짜예요",IF(ISNA(MATCH(B1506,현장번호,0)),"현장 번호를 확인하세요",IF(OR(NOT(ISNUMBER(D1506)),N(D1506)&lt;=0),"금액을 확인하세요","")))))</f>
        <v/>
      </c>
    </row>
    <row r="1507">
      <c r="A1507" s="20" t="n"/>
      <c r="B1507" s="26" t="n"/>
      <c r="C1507" s="27">
        <f>IF(B1507="","",IFERROR(INDEX(현장_고객,MATCH(B1507,현장번호,0))&amp;" · "&amp;INDEX(현장_주소,MATCH(B1507,현장번호,0)),"없는 번호"))</f>
        <v/>
      </c>
      <c r="D1507" s="22" t="n"/>
      <c r="E1507" s="21" t="n"/>
      <c r="F1507" s="21" t="n"/>
      <c r="G1507" s="21" t="n"/>
      <c r="H1507" s="25">
        <f>IF(COUNTA(A1507,B1507,D1507)=0,"",IF(NOT(ISNUMBER(A1507)),"날짜를 확인하세요",IF(A1507&gt;TODAY(),"오늘 이후 날짜예요",IF(ISNA(MATCH(B1507,현장번호,0)),"현장 번호를 확인하세요",IF(OR(NOT(ISNUMBER(D1507)),N(D1507)&lt;=0),"금액을 확인하세요","")))))</f>
        <v/>
      </c>
    </row>
    <row r="1508">
      <c r="A1508" s="20" t="n"/>
      <c r="B1508" s="26" t="n"/>
      <c r="C1508" s="27">
        <f>IF(B1508="","",IFERROR(INDEX(현장_고객,MATCH(B1508,현장번호,0))&amp;" · "&amp;INDEX(현장_주소,MATCH(B1508,현장번호,0)),"없는 번호"))</f>
        <v/>
      </c>
      <c r="D1508" s="22" t="n"/>
      <c r="E1508" s="21" t="n"/>
      <c r="F1508" s="21" t="n"/>
      <c r="G1508" s="21" t="n"/>
      <c r="H1508" s="25">
        <f>IF(COUNTA(A1508,B1508,D1508)=0,"",IF(NOT(ISNUMBER(A1508)),"날짜를 확인하세요",IF(A1508&gt;TODAY(),"오늘 이후 날짜예요",IF(ISNA(MATCH(B1508,현장번호,0)),"현장 번호를 확인하세요",IF(OR(NOT(ISNUMBER(D1508)),N(D1508)&lt;=0),"금액을 확인하세요","")))))</f>
        <v/>
      </c>
    </row>
    <row r="1509">
      <c r="A1509" s="20" t="n"/>
      <c r="B1509" s="26" t="n"/>
      <c r="C1509" s="27">
        <f>IF(B1509="","",IFERROR(INDEX(현장_고객,MATCH(B1509,현장번호,0))&amp;" · "&amp;INDEX(현장_주소,MATCH(B1509,현장번호,0)),"없는 번호"))</f>
        <v/>
      </c>
      <c r="D1509" s="22" t="n"/>
      <c r="E1509" s="21" t="n"/>
      <c r="F1509" s="21" t="n"/>
      <c r="G1509" s="21" t="n"/>
      <c r="H1509" s="25">
        <f>IF(COUNTA(A1509,B1509,D1509)=0,"",IF(NOT(ISNUMBER(A1509)),"날짜를 확인하세요",IF(A1509&gt;TODAY(),"오늘 이후 날짜예요",IF(ISNA(MATCH(B1509,현장번호,0)),"현장 번호를 확인하세요",IF(OR(NOT(ISNUMBER(D1509)),N(D1509)&lt;=0),"금액을 확인하세요","")))))</f>
        <v/>
      </c>
    </row>
    <row r="1510">
      <c r="A1510" s="20" t="n"/>
      <c r="B1510" s="26" t="n"/>
      <c r="C1510" s="27">
        <f>IF(B1510="","",IFERROR(INDEX(현장_고객,MATCH(B1510,현장번호,0))&amp;" · "&amp;INDEX(현장_주소,MATCH(B1510,현장번호,0)),"없는 번호"))</f>
        <v/>
      </c>
      <c r="D1510" s="22" t="n"/>
      <c r="E1510" s="21" t="n"/>
      <c r="F1510" s="21" t="n"/>
      <c r="G1510" s="21" t="n"/>
      <c r="H1510" s="25">
        <f>IF(COUNTA(A1510,B1510,D1510)=0,"",IF(NOT(ISNUMBER(A1510)),"날짜를 확인하세요",IF(A1510&gt;TODAY(),"오늘 이후 날짜예요",IF(ISNA(MATCH(B1510,현장번호,0)),"현장 번호를 확인하세요",IF(OR(NOT(ISNUMBER(D1510)),N(D1510)&lt;=0),"금액을 확인하세요","")))))</f>
        <v/>
      </c>
    </row>
    <row r="1511">
      <c r="A1511" s="20" t="n"/>
      <c r="B1511" s="26" t="n"/>
      <c r="C1511" s="27">
        <f>IF(B1511="","",IFERROR(INDEX(현장_고객,MATCH(B1511,현장번호,0))&amp;" · "&amp;INDEX(현장_주소,MATCH(B1511,현장번호,0)),"없는 번호"))</f>
        <v/>
      </c>
      <c r="D1511" s="22" t="n"/>
      <c r="E1511" s="21" t="n"/>
      <c r="F1511" s="21" t="n"/>
      <c r="G1511" s="21" t="n"/>
      <c r="H1511" s="25">
        <f>IF(COUNTA(A1511,B1511,D1511)=0,"",IF(NOT(ISNUMBER(A1511)),"날짜를 확인하세요",IF(A1511&gt;TODAY(),"오늘 이후 날짜예요",IF(ISNA(MATCH(B1511,현장번호,0)),"현장 번호를 확인하세요",IF(OR(NOT(ISNUMBER(D1511)),N(D1511)&lt;=0),"금액을 확인하세요","")))))</f>
        <v/>
      </c>
    </row>
    <row r="1512">
      <c r="A1512" s="20" t="n"/>
      <c r="B1512" s="26" t="n"/>
      <c r="C1512" s="27">
        <f>IF(B1512="","",IFERROR(INDEX(현장_고객,MATCH(B1512,현장번호,0))&amp;" · "&amp;INDEX(현장_주소,MATCH(B1512,현장번호,0)),"없는 번호"))</f>
        <v/>
      </c>
      <c r="D1512" s="22" t="n"/>
      <c r="E1512" s="21" t="n"/>
      <c r="F1512" s="21" t="n"/>
      <c r="G1512" s="21" t="n"/>
      <c r="H1512" s="25">
        <f>IF(COUNTA(A1512,B1512,D1512)=0,"",IF(NOT(ISNUMBER(A1512)),"날짜를 확인하세요",IF(A1512&gt;TODAY(),"오늘 이후 날짜예요",IF(ISNA(MATCH(B1512,현장번호,0)),"현장 번호를 확인하세요",IF(OR(NOT(ISNUMBER(D1512)),N(D1512)&lt;=0),"금액을 확인하세요","")))))</f>
        <v/>
      </c>
    </row>
    <row r="1513">
      <c r="A1513" s="20" t="n"/>
      <c r="B1513" s="26" t="n"/>
      <c r="C1513" s="27">
        <f>IF(B1513="","",IFERROR(INDEX(현장_고객,MATCH(B1513,현장번호,0))&amp;" · "&amp;INDEX(현장_주소,MATCH(B1513,현장번호,0)),"없는 번호"))</f>
        <v/>
      </c>
      <c r="D1513" s="22" t="n"/>
      <c r="E1513" s="21" t="n"/>
      <c r="F1513" s="21" t="n"/>
      <c r="G1513" s="21" t="n"/>
      <c r="H1513" s="25">
        <f>IF(COUNTA(A1513,B1513,D1513)=0,"",IF(NOT(ISNUMBER(A1513)),"날짜를 확인하세요",IF(A1513&gt;TODAY(),"오늘 이후 날짜예요",IF(ISNA(MATCH(B1513,현장번호,0)),"현장 번호를 확인하세요",IF(OR(NOT(ISNUMBER(D1513)),N(D1513)&lt;=0),"금액을 확인하세요","")))))</f>
        <v/>
      </c>
    </row>
    <row r="1514">
      <c r="A1514" s="20" t="n"/>
      <c r="B1514" s="26" t="n"/>
      <c r="C1514" s="27">
        <f>IF(B1514="","",IFERROR(INDEX(현장_고객,MATCH(B1514,현장번호,0))&amp;" · "&amp;INDEX(현장_주소,MATCH(B1514,현장번호,0)),"없는 번호"))</f>
        <v/>
      </c>
      <c r="D1514" s="22" t="n"/>
      <c r="E1514" s="21" t="n"/>
      <c r="F1514" s="21" t="n"/>
      <c r="G1514" s="21" t="n"/>
      <c r="H1514" s="25">
        <f>IF(COUNTA(A1514,B1514,D1514)=0,"",IF(NOT(ISNUMBER(A1514)),"날짜를 확인하세요",IF(A1514&gt;TODAY(),"오늘 이후 날짜예요",IF(ISNA(MATCH(B1514,현장번호,0)),"현장 번호를 확인하세요",IF(OR(NOT(ISNUMBER(D1514)),N(D1514)&lt;=0),"금액을 확인하세요","")))))</f>
        <v/>
      </c>
    </row>
    <row r="1515">
      <c r="A1515" s="20" t="n"/>
      <c r="B1515" s="26" t="n"/>
      <c r="C1515" s="27">
        <f>IF(B1515="","",IFERROR(INDEX(현장_고객,MATCH(B1515,현장번호,0))&amp;" · "&amp;INDEX(현장_주소,MATCH(B1515,현장번호,0)),"없는 번호"))</f>
        <v/>
      </c>
      <c r="D1515" s="22" t="n"/>
      <c r="E1515" s="21" t="n"/>
      <c r="F1515" s="21" t="n"/>
      <c r="G1515" s="21" t="n"/>
      <c r="H1515" s="25">
        <f>IF(COUNTA(A1515,B1515,D1515)=0,"",IF(NOT(ISNUMBER(A1515)),"날짜를 확인하세요",IF(A1515&gt;TODAY(),"오늘 이후 날짜예요",IF(ISNA(MATCH(B1515,현장번호,0)),"현장 번호를 확인하세요",IF(OR(NOT(ISNUMBER(D1515)),N(D1515)&lt;=0),"금액을 확인하세요","")))))</f>
        <v/>
      </c>
    </row>
    <row r="1516">
      <c r="A1516" s="20" t="n"/>
      <c r="B1516" s="26" t="n"/>
      <c r="C1516" s="27">
        <f>IF(B1516="","",IFERROR(INDEX(현장_고객,MATCH(B1516,현장번호,0))&amp;" · "&amp;INDEX(현장_주소,MATCH(B1516,현장번호,0)),"없는 번호"))</f>
        <v/>
      </c>
      <c r="D1516" s="22" t="n"/>
      <c r="E1516" s="21" t="n"/>
      <c r="F1516" s="21" t="n"/>
      <c r="G1516" s="21" t="n"/>
      <c r="H1516" s="25">
        <f>IF(COUNTA(A1516,B1516,D1516)=0,"",IF(NOT(ISNUMBER(A1516)),"날짜를 확인하세요",IF(A1516&gt;TODAY(),"오늘 이후 날짜예요",IF(ISNA(MATCH(B1516,현장번호,0)),"현장 번호를 확인하세요",IF(OR(NOT(ISNUMBER(D1516)),N(D1516)&lt;=0),"금액을 확인하세요","")))))</f>
        <v/>
      </c>
    </row>
    <row r="1517">
      <c r="A1517" s="20" t="n"/>
      <c r="B1517" s="26" t="n"/>
      <c r="C1517" s="27">
        <f>IF(B1517="","",IFERROR(INDEX(현장_고객,MATCH(B1517,현장번호,0))&amp;" · "&amp;INDEX(현장_주소,MATCH(B1517,현장번호,0)),"없는 번호"))</f>
        <v/>
      </c>
      <c r="D1517" s="22" t="n"/>
      <c r="E1517" s="21" t="n"/>
      <c r="F1517" s="21" t="n"/>
      <c r="G1517" s="21" t="n"/>
      <c r="H1517" s="25">
        <f>IF(COUNTA(A1517,B1517,D1517)=0,"",IF(NOT(ISNUMBER(A1517)),"날짜를 확인하세요",IF(A1517&gt;TODAY(),"오늘 이후 날짜예요",IF(ISNA(MATCH(B1517,현장번호,0)),"현장 번호를 확인하세요",IF(OR(NOT(ISNUMBER(D1517)),N(D1517)&lt;=0),"금액을 확인하세요","")))))</f>
        <v/>
      </c>
    </row>
    <row r="1518">
      <c r="A1518" s="20" t="n"/>
      <c r="B1518" s="26" t="n"/>
      <c r="C1518" s="27">
        <f>IF(B1518="","",IFERROR(INDEX(현장_고객,MATCH(B1518,현장번호,0))&amp;" · "&amp;INDEX(현장_주소,MATCH(B1518,현장번호,0)),"없는 번호"))</f>
        <v/>
      </c>
      <c r="D1518" s="22" t="n"/>
      <c r="E1518" s="21" t="n"/>
      <c r="F1518" s="21" t="n"/>
      <c r="G1518" s="21" t="n"/>
      <c r="H1518" s="25">
        <f>IF(COUNTA(A1518,B1518,D1518)=0,"",IF(NOT(ISNUMBER(A1518)),"날짜를 확인하세요",IF(A1518&gt;TODAY(),"오늘 이후 날짜예요",IF(ISNA(MATCH(B1518,현장번호,0)),"현장 번호를 확인하세요",IF(OR(NOT(ISNUMBER(D1518)),N(D1518)&lt;=0),"금액을 확인하세요","")))))</f>
        <v/>
      </c>
    </row>
    <row r="1519">
      <c r="A1519" s="20" t="n"/>
      <c r="B1519" s="26" t="n"/>
      <c r="C1519" s="27">
        <f>IF(B1519="","",IFERROR(INDEX(현장_고객,MATCH(B1519,현장번호,0))&amp;" · "&amp;INDEX(현장_주소,MATCH(B1519,현장번호,0)),"없는 번호"))</f>
        <v/>
      </c>
      <c r="D1519" s="22" t="n"/>
      <c r="E1519" s="21" t="n"/>
      <c r="F1519" s="21" t="n"/>
      <c r="G1519" s="21" t="n"/>
      <c r="H1519" s="25">
        <f>IF(COUNTA(A1519,B1519,D1519)=0,"",IF(NOT(ISNUMBER(A1519)),"날짜를 확인하세요",IF(A1519&gt;TODAY(),"오늘 이후 날짜예요",IF(ISNA(MATCH(B1519,현장번호,0)),"현장 번호를 확인하세요",IF(OR(NOT(ISNUMBER(D1519)),N(D1519)&lt;=0),"금액을 확인하세요","")))))</f>
        <v/>
      </c>
    </row>
    <row r="1520">
      <c r="A1520" s="20" t="n"/>
      <c r="B1520" s="26" t="n"/>
      <c r="C1520" s="27">
        <f>IF(B1520="","",IFERROR(INDEX(현장_고객,MATCH(B1520,현장번호,0))&amp;" · "&amp;INDEX(현장_주소,MATCH(B1520,현장번호,0)),"없는 번호"))</f>
        <v/>
      </c>
      <c r="D1520" s="22" t="n"/>
      <c r="E1520" s="21" t="n"/>
      <c r="F1520" s="21" t="n"/>
      <c r="G1520" s="21" t="n"/>
      <c r="H1520" s="25">
        <f>IF(COUNTA(A1520,B1520,D1520)=0,"",IF(NOT(ISNUMBER(A1520)),"날짜를 확인하세요",IF(A1520&gt;TODAY(),"오늘 이후 날짜예요",IF(ISNA(MATCH(B1520,현장번호,0)),"현장 번호를 확인하세요",IF(OR(NOT(ISNUMBER(D1520)),N(D1520)&lt;=0),"금액을 확인하세요","")))))</f>
        <v/>
      </c>
    </row>
    <row r="1521">
      <c r="A1521" s="20" t="n"/>
      <c r="B1521" s="26" t="n"/>
      <c r="C1521" s="27">
        <f>IF(B1521="","",IFERROR(INDEX(현장_고객,MATCH(B1521,현장번호,0))&amp;" · "&amp;INDEX(현장_주소,MATCH(B1521,현장번호,0)),"없는 번호"))</f>
        <v/>
      </c>
      <c r="D1521" s="22" t="n"/>
      <c r="E1521" s="21" t="n"/>
      <c r="F1521" s="21" t="n"/>
      <c r="G1521" s="21" t="n"/>
      <c r="H1521" s="25">
        <f>IF(COUNTA(A1521,B1521,D1521)=0,"",IF(NOT(ISNUMBER(A1521)),"날짜를 확인하세요",IF(A1521&gt;TODAY(),"오늘 이후 날짜예요",IF(ISNA(MATCH(B1521,현장번호,0)),"현장 번호를 확인하세요",IF(OR(NOT(ISNUMBER(D1521)),N(D1521)&lt;=0),"금액을 확인하세요","")))))</f>
        <v/>
      </c>
    </row>
    <row r="1522">
      <c r="A1522" s="20" t="n"/>
      <c r="B1522" s="26" t="n"/>
      <c r="C1522" s="27">
        <f>IF(B1522="","",IFERROR(INDEX(현장_고객,MATCH(B1522,현장번호,0))&amp;" · "&amp;INDEX(현장_주소,MATCH(B1522,현장번호,0)),"없는 번호"))</f>
        <v/>
      </c>
      <c r="D1522" s="22" t="n"/>
      <c r="E1522" s="21" t="n"/>
      <c r="F1522" s="21" t="n"/>
      <c r="G1522" s="21" t="n"/>
      <c r="H1522" s="25">
        <f>IF(COUNTA(A1522,B1522,D1522)=0,"",IF(NOT(ISNUMBER(A1522)),"날짜를 확인하세요",IF(A1522&gt;TODAY(),"오늘 이후 날짜예요",IF(ISNA(MATCH(B1522,현장번호,0)),"현장 번호를 확인하세요",IF(OR(NOT(ISNUMBER(D1522)),N(D1522)&lt;=0),"금액을 확인하세요","")))))</f>
        <v/>
      </c>
    </row>
    <row r="1523">
      <c r="A1523" s="20" t="n"/>
      <c r="B1523" s="26" t="n"/>
      <c r="C1523" s="27">
        <f>IF(B1523="","",IFERROR(INDEX(현장_고객,MATCH(B1523,현장번호,0))&amp;" · "&amp;INDEX(현장_주소,MATCH(B1523,현장번호,0)),"없는 번호"))</f>
        <v/>
      </c>
      <c r="D1523" s="22" t="n"/>
      <c r="E1523" s="21" t="n"/>
      <c r="F1523" s="21" t="n"/>
      <c r="G1523" s="21" t="n"/>
      <c r="H1523" s="25">
        <f>IF(COUNTA(A1523,B1523,D1523)=0,"",IF(NOT(ISNUMBER(A1523)),"날짜를 확인하세요",IF(A1523&gt;TODAY(),"오늘 이후 날짜예요",IF(ISNA(MATCH(B1523,현장번호,0)),"현장 번호를 확인하세요",IF(OR(NOT(ISNUMBER(D1523)),N(D1523)&lt;=0),"금액을 확인하세요","")))))</f>
        <v/>
      </c>
    </row>
    <row r="1524">
      <c r="A1524" s="20" t="n"/>
      <c r="B1524" s="26" t="n"/>
      <c r="C1524" s="27">
        <f>IF(B1524="","",IFERROR(INDEX(현장_고객,MATCH(B1524,현장번호,0))&amp;" · "&amp;INDEX(현장_주소,MATCH(B1524,현장번호,0)),"없는 번호"))</f>
        <v/>
      </c>
      <c r="D1524" s="22" t="n"/>
      <c r="E1524" s="21" t="n"/>
      <c r="F1524" s="21" t="n"/>
      <c r="G1524" s="21" t="n"/>
      <c r="H1524" s="25">
        <f>IF(COUNTA(A1524,B1524,D1524)=0,"",IF(NOT(ISNUMBER(A1524)),"날짜를 확인하세요",IF(A1524&gt;TODAY(),"오늘 이후 날짜예요",IF(ISNA(MATCH(B1524,현장번호,0)),"현장 번호를 확인하세요",IF(OR(NOT(ISNUMBER(D1524)),N(D1524)&lt;=0),"금액을 확인하세요","")))))</f>
        <v/>
      </c>
    </row>
    <row r="1525">
      <c r="A1525" s="20" t="n"/>
      <c r="B1525" s="26" t="n"/>
      <c r="C1525" s="27">
        <f>IF(B1525="","",IFERROR(INDEX(현장_고객,MATCH(B1525,현장번호,0))&amp;" · "&amp;INDEX(현장_주소,MATCH(B1525,현장번호,0)),"없는 번호"))</f>
        <v/>
      </c>
      <c r="D1525" s="22" t="n"/>
      <c r="E1525" s="21" t="n"/>
      <c r="F1525" s="21" t="n"/>
      <c r="G1525" s="21" t="n"/>
      <c r="H1525" s="25">
        <f>IF(COUNTA(A1525,B1525,D1525)=0,"",IF(NOT(ISNUMBER(A1525)),"날짜를 확인하세요",IF(A1525&gt;TODAY(),"오늘 이후 날짜예요",IF(ISNA(MATCH(B1525,현장번호,0)),"현장 번호를 확인하세요",IF(OR(NOT(ISNUMBER(D1525)),N(D1525)&lt;=0),"금액을 확인하세요","")))))</f>
        <v/>
      </c>
    </row>
    <row r="1526">
      <c r="A1526" s="20" t="n"/>
      <c r="B1526" s="26" t="n"/>
      <c r="C1526" s="27">
        <f>IF(B1526="","",IFERROR(INDEX(현장_고객,MATCH(B1526,현장번호,0))&amp;" · "&amp;INDEX(현장_주소,MATCH(B1526,현장번호,0)),"없는 번호"))</f>
        <v/>
      </c>
      <c r="D1526" s="22" t="n"/>
      <c r="E1526" s="21" t="n"/>
      <c r="F1526" s="21" t="n"/>
      <c r="G1526" s="21" t="n"/>
      <c r="H1526" s="25">
        <f>IF(COUNTA(A1526,B1526,D1526)=0,"",IF(NOT(ISNUMBER(A1526)),"날짜를 확인하세요",IF(A1526&gt;TODAY(),"오늘 이후 날짜예요",IF(ISNA(MATCH(B1526,현장번호,0)),"현장 번호를 확인하세요",IF(OR(NOT(ISNUMBER(D1526)),N(D1526)&lt;=0),"금액을 확인하세요","")))))</f>
        <v/>
      </c>
    </row>
    <row r="1527">
      <c r="A1527" s="20" t="n"/>
      <c r="B1527" s="26" t="n"/>
      <c r="C1527" s="27">
        <f>IF(B1527="","",IFERROR(INDEX(현장_고객,MATCH(B1527,현장번호,0))&amp;" · "&amp;INDEX(현장_주소,MATCH(B1527,현장번호,0)),"없는 번호"))</f>
        <v/>
      </c>
      <c r="D1527" s="22" t="n"/>
      <c r="E1527" s="21" t="n"/>
      <c r="F1527" s="21" t="n"/>
      <c r="G1527" s="21" t="n"/>
      <c r="H1527" s="25">
        <f>IF(COUNTA(A1527,B1527,D1527)=0,"",IF(NOT(ISNUMBER(A1527)),"날짜를 확인하세요",IF(A1527&gt;TODAY(),"오늘 이후 날짜예요",IF(ISNA(MATCH(B1527,현장번호,0)),"현장 번호를 확인하세요",IF(OR(NOT(ISNUMBER(D1527)),N(D1527)&lt;=0),"금액을 확인하세요","")))))</f>
        <v/>
      </c>
    </row>
    <row r="1528">
      <c r="A1528" s="20" t="n"/>
      <c r="B1528" s="26" t="n"/>
      <c r="C1528" s="27">
        <f>IF(B1528="","",IFERROR(INDEX(현장_고객,MATCH(B1528,현장번호,0))&amp;" · "&amp;INDEX(현장_주소,MATCH(B1528,현장번호,0)),"없는 번호"))</f>
        <v/>
      </c>
      <c r="D1528" s="22" t="n"/>
      <c r="E1528" s="21" t="n"/>
      <c r="F1528" s="21" t="n"/>
      <c r="G1528" s="21" t="n"/>
      <c r="H1528" s="25">
        <f>IF(COUNTA(A1528,B1528,D1528)=0,"",IF(NOT(ISNUMBER(A1528)),"날짜를 확인하세요",IF(A1528&gt;TODAY(),"오늘 이후 날짜예요",IF(ISNA(MATCH(B1528,현장번호,0)),"현장 번호를 확인하세요",IF(OR(NOT(ISNUMBER(D1528)),N(D1528)&lt;=0),"금액을 확인하세요","")))))</f>
        <v/>
      </c>
    </row>
    <row r="1529">
      <c r="A1529" s="20" t="n"/>
      <c r="B1529" s="26" t="n"/>
      <c r="C1529" s="27">
        <f>IF(B1529="","",IFERROR(INDEX(현장_고객,MATCH(B1529,현장번호,0))&amp;" · "&amp;INDEX(현장_주소,MATCH(B1529,현장번호,0)),"없는 번호"))</f>
        <v/>
      </c>
      <c r="D1529" s="22" t="n"/>
      <c r="E1529" s="21" t="n"/>
      <c r="F1529" s="21" t="n"/>
      <c r="G1529" s="21" t="n"/>
      <c r="H1529" s="25">
        <f>IF(COUNTA(A1529,B1529,D1529)=0,"",IF(NOT(ISNUMBER(A1529)),"날짜를 확인하세요",IF(A1529&gt;TODAY(),"오늘 이후 날짜예요",IF(ISNA(MATCH(B1529,현장번호,0)),"현장 번호를 확인하세요",IF(OR(NOT(ISNUMBER(D1529)),N(D1529)&lt;=0),"금액을 확인하세요","")))))</f>
        <v/>
      </c>
    </row>
    <row r="1530">
      <c r="A1530" s="20" t="n"/>
      <c r="B1530" s="26" t="n"/>
      <c r="C1530" s="27">
        <f>IF(B1530="","",IFERROR(INDEX(현장_고객,MATCH(B1530,현장번호,0))&amp;" · "&amp;INDEX(현장_주소,MATCH(B1530,현장번호,0)),"없는 번호"))</f>
        <v/>
      </c>
      <c r="D1530" s="22" t="n"/>
      <c r="E1530" s="21" t="n"/>
      <c r="F1530" s="21" t="n"/>
      <c r="G1530" s="21" t="n"/>
      <c r="H1530" s="25">
        <f>IF(COUNTA(A1530,B1530,D1530)=0,"",IF(NOT(ISNUMBER(A1530)),"날짜를 확인하세요",IF(A1530&gt;TODAY(),"오늘 이후 날짜예요",IF(ISNA(MATCH(B1530,현장번호,0)),"현장 번호를 확인하세요",IF(OR(NOT(ISNUMBER(D1530)),N(D1530)&lt;=0),"금액을 확인하세요","")))))</f>
        <v/>
      </c>
    </row>
    <row r="1531">
      <c r="A1531" s="20" t="n"/>
      <c r="B1531" s="26" t="n"/>
      <c r="C1531" s="27">
        <f>IF(B1531="","",IFERROR(INDEX(현장_고객,MATCH(B1531,현장번호,0))&amp;" · "&amp;INDEX(현장_주소,MATCH(B1531,현장번호,0)),"없는 번호"))</f>
        <v/>
      </c>
      <c r="D1531" s="22" t="n"/>
      <c r="E1531" s="21" t="n"/>
      <c r="F1531" s="21" t="n"/>
      <c r="G1531" s="21" t="n"/>
      <c r="H1531" s="25">
        <f>IF(COUNTA(A1531,B1531,D1531)=0,"",IF(NOT(ISNUMBER(A1531)),"날짜를 확인하세요",IF(A1531&gt;TODAY(),"오늘 이후 날짜예요",IF(ISNA(MATCH(B1531,현장번호,0)),"현장 번호를 확인하세요",IF(OR(NOT(ISNUMBER(D1531)),N(D1531)&lt;=0),"금액을 확인하세요","")))))</f>
        <v/>
      </c>
    </row>
    <row r="1532">
      <c r="A1532" s="20" t="n"/>
      <c r="B1532" s="26" t="n"/>
      <c r="C1532" s="27">
        <f>IF(B1532="","",IFERROR(INDEX(현장_고객,MATCH(B1532,현장번호,0))&amp;" · "&amp;INDEX(현장_주소,MATCH(B1532,현장번호,0)),"없는 번호"))</f>
        <v/>
      </c>
      <c r="D1532" s="22" t="n"/>
      <c r="E1532" s="21" t="n"/>
      <c r="F1532" s="21" t="n"/>
      <c r="G1532" s="21" t="n"/>
      <c r="H1532" s="25">
        <f>IF(COUNTA(A1532,B1532,D1532)=0,"",IF(NOT(ISNUMBER(A1532)),"날짜를 확인하세요",IF(A1532&gt;TODAY(),"오늘 이후 날짜예요",IF(ISNA(MATCH(B1532,현장번호,0)),"현장 번호를 확인하세요",IF(OR(NOT(ISNUMBER(D1532)),N(D1532)&lt;=0),"금액을 확인하세요","")))))</f>
        <v/>
      </c>
    </row>
    <row r="1533">
      <c r="A1533" s="20" t="n"/>
      <c r="B1533" s="26" t="n"/>
      <c r="C1533" s="27">
        <f>IF(B1533="","",IFERROR(INDEX(현장_고객,MATCH(B1533,현장번호,0))&amp;" · "&amp;INDEX(현장_주소,MATCH(B1533,현장번호,0)),"없는 번호"))</f>
        <v/>
      </c>
      <c r="D1533" s="22" t="n"/>
      <c r="E1533" s="21" t="n"/>
      <c r="F1533" s="21" t="n"/>
      <c r="G1533" s="21" t="n"/>
      <c r="H1533" s="25">
        <f>IF(COUNTA(A1533,B1533,D1533)=0,"",IF(NOT(ISNUMBER(A1533)),"날짜를 확인하세요",IF(A1533&gt;TODAY(),"오늘 이후 날짜예요",IF(ISNA(MATCH(B1533,현장번호,0)),"현장 번호를 확인하세요",IF(OR(NOT(ISNUMBER(D1533)),N(D1533)&lt;=0),"금액을 확인하세요","")))))</f>
        <v/>
      </c>
    </row>
    <row r="1534">
      <c r="A1534" s="20" t="n"/>
      <c r="B1534" s="26" t="n"/>
      <c r="C1534" s="27">
        <f>IF(B1534="","",IFERROR(INDEX(현장_고객,MATCH(B1534,현장번호,0))&amp;" · "&amp;INDEX(현장_주소,MATCH(B1534,현장번호,0)),"없는 번호"))</f>
        <v/>
      </c>
      <c r="D1534" s="22" t="n"/>
      <c r="E1534" s="21" t="n"/>
      <c r="F1534" s="21" t="n"/>
      <c r="G1534" s="21" t="n"/>
      <c r="H1534" s="25">
        <f>IF(COUNTA(A1534,B1534,D1534)=0,"",IF(NOT(ISNUMBER(A1534)),"날짜를 확인하세요",IF(A1534&gt;TODAY(),"오늘 이후 날짜예요",IF(ISNA(MATCH(B1534,현장번호,0)),"현장 번호를 확인하세요",IF(OR(NOT(ISNUMBER(D1534)),N(D1534)&lt;=0),"금액을 확인하세요","")))))</f>
        <v/>
      </c>
    </row>
    <row r="1535">
      <c r="A1535" s="20" t="n"/>
      <c r="B1535" s="26" t="n"/>
      <c r="C1535" s="27">
        <f>IF(B1535="","",IFERROR(INDEX(현장_고객,MATCH(B1535,현장번호,0))&amp;" · "&amp;INDEX(현장_주소,MATCH(B1535,현장번호,0)),"없는 번호"))</f>
        <v/>
      </c>
      <c r="D1535" s="22" t="n"/>
      <c r="E1535" s="21" t="n"/>
      <c r="F1535" s="21" t="n"/>
      <c r="G1535" s="21" t="n"/>
      <c r="H1535" s="25">
        <f>IF(COUNTA(A1535,B1535,D1535)=0,"",IF(NOT(ISNUMBER(A1535)),"날짜를 확인하세요",IF(A1535&gt;TODAY(),"오늘 이후 날짜예요",IF(ISNA(MATCH(B1535,현장번호,0)),"현장 번호를 확인하세요",IF(OR(NOT(ISNUMBER(D1535)),N(D1535)&lt;=0),"금액을 확인하세요","")))))</f>
        <v/>
      </c>
    </row>
    <row r="1536">
      <c r="A1536" s="20" t="n"/>
      <c r="B1536" s="26" t="n"/>
      <c r="C1536" s="27">
        <f>IF(B1536="","",IFERROR(INDEX(현장_고객,MATCH(B1536,현장번호,0))&amp;" · "&amp;INDEX(현장_주소,MATCH(B1536,현장번호,0)),"없는 번호"))</f>
        <v/>
      </c>
      <c r="D1536" s="22" t="n"/>
      <c r="E1536" s="21" t="n"/>
      <c r="F1536" s="21" t="n"/>
      <c r="G1536" s="21" t="n"/>
      <c r="H1536" s="25">
        <f>IF(COUNTA(A1536,B1536,D1536)=0,"",IF(NOT(ISNUMBER(A1536)),"날짜를 확인하세요",IF(A1536&gt;TODAY(),"오늘 이후 날짜예요",IF(ISNA(MATCH(B1536,현장번호,0)),"현장 번호를 확인하세요",IF(OR(NOT(ISNUMBER(D1536)),N(D1536)&lt;=0),"금액을 확인하세요","")))))</f>
        <v/>
      </c>
    </row>
    <row r="1537">
      <c r="A1537" s="20" t="n"/>
      <c r="B1537" s="26" t="n"/>
      <c r="C1537" s="27">
        <f>IF(B1537="","",IFERROR(INDEX(현장_고객,MATCH(B1537,현장번호,0))&amp;" · "&amp;INDEX(현장_주소,MATCH(B1537,현장번호,0)),"없는 번호"))</f>
        <v/>
      </c>
      <c r="D1537" s="22" t="n"/>
      <c r="E1537" s="21" t="n"/>
      <c r="F1537" s="21" t="n"/>
      <c r="G1537" s="21" t="n"/>
      <c r="H1537" s="25">
        <f>IF(COUNTA(A1537,B1537,D1537)=0,"",IF(NOT(ISNUMBER(A1537)),"날짜를 확인하세요",IF(A1537&gt;TODAY(),"오늘 이후 날짜예요",IF(ISNA(MATCH(B1537,현장번호,0)),"현장 번호를 확인하세요",IF(OR(NOT(ISNUMBER(D1537)),N(D1537)&lt;=0),"금액을 확인하세요","")))))</f>
        <v/>
      </c>
    </row>
    <row r="1538">
      <c r="A1538" s="20" t="n"/>
      <c r="B1538" s="26" t="n"/>
      <c r="C1538" s="27">
        <f>IF(B1538="","",IFERROR(INDEX(현장_고객,MATCH(B1538,현장번호,0))&amp;" · "&amp;INDEX(현장_주소,MATCH(B1538,현장번호,0)),"없는 번호"))</f>
        <v/>
      </c>
      <c r="D1538" s="22" t="n"/>
      <c r="E1538" s="21" t="n"/>
      <c r="F1538" s="21" t="n"/>
      <c r="G1538" s="21" t="n"/>
      <c r="H1538" s="25">
        <f>IF(COUNTA(A1538,B1538,D1538)=0,"",IF(NOT(ISNUMBER(A1538)),"날짜를 확인하세요",IF(A1538&gt;TODAY(),"오늘 이후 날짜예요",IF(ISNA(MATCH(B1538,현장번호,0)),"현장 번호를 확인하세요",IF(OR(NOT(ISNUMBER(D1538)),N(D1538)&lt;=0),"금액을 확인하세요","")))))</f>
        <v/>
      </c>
    </row>
    <row r="1539">
      <c r="A1539" s="20" t="n"/>
      <c r="B1539" s="26" t="n"/>
      <c r="C1539" s="27">
        <f>IF(B1539="","",IFERROR(INDEX(현장_고객,MATCH(B1539,현장번호,0))&amp;" · "&amp;INDEX(현장_주소,MATCH(B1539,현장번호,0)),"없는 번호"))</f>
        <v/>
      </c>
      <c r="D1539" s="22" t="n"/>
      <c r="E1539" s="21" t="n"/>
      <c r="F1539" s="21" t="n"/>
      <c r="G1539" s="21" t="n"/>
      <c r="H1539" s="25">
        <f>IF(COUNTA(A1539,B1539,D1539)=0,"",IF(NOT(ISNUMBER(A1539)),"날짜를 확인하세요",IF(A1539&gt;TODAY(),"오늘 이후 날짜예요",IF(ISNA(MATCH(B1539,현장번호,0)),"현장 번호를 확인하세요",IF(OR(NOT(ISNUMBER(D1539)),N(D1539)&lt;=0),"금액을 확인하세요","")))))</f>
        <v/>
      </c>
    </row>
    <row r="1540">
      <c r="A1540" s="20" t="n"/>
      <c r="B1540" s="26" t="n"/>
      <c r="C1540" s="27">
        <f>IF(B1540="","",IFERROR(INDEX(현장_고객,MATCH(B1540,현장번호,0))&amp;" · "&amp;INDEX(현장_주소,MATCH(B1540,현장번호,0)),"없는 번호"))</f>
        <v/>
      </c>
      <c r="D1540" s="22" t="n"/>
      <c r="E1540" s="21" t="n"/>
      <c r="F1540" s="21" t="n"/>
      <c r="G1540" s="21" t="n"/>
      <c r="H1540" s="25">
        <f>IF(COUNTA(A1540,B1540,D1540)=0,"",IF(NOT(ISNUMBER(A1540)),"날짜를 확인하세요",IF(A1540&gt;TODAY(),"오늘 이후 날짜예요",IF(ISNA(MATCH(B1540,현장번호,0)),"현장 번호를 확인하세요",IF(OR(NOT(ISNUMBER(D1540)),N(D1540)&lt;=0),"금액을 확인하세요","")))))</f>
        <v/>
      </c>
    </row>
    <row r="1541">
      <c r="A1541" s="20" t="n"/>
      <c r="B1541" s="26" t="n"/>
      <c r="C1541" s="27">
        <f>IF(B1541="","",IFERROR(INDEX(현장_고객,MATCH(B1541,현장번호,0))&amp;" · "&amp;INDEX(현장_주소,MATCH(B1541,현장번호,0)),"없는 번호"))</f>
        <v/>
      </c>
      <c r="D1541" s="22" t="n"/>
      <c r="E1541" s="21" t="n"/>
      <c r="F1541" s="21" t="n"/>
      <c r="G1541" s="21" t="n"/>
      <c r="H1541" s="25">
        <f>IF(COUNTA(A1541,B1541,D1541)=0,"",IF(NOT(ISNUMBER(A1541)),"날짜를 확인하세요",IF(A1541&gt;TODAY(),"오늘 이후 날짜예요",IF(ISNA(MATCH(B1541,현장번호,0)),"현장 번호를 확인하세요",IF(OR(NOT(ISNUMBER(D1541)),N(D1541)&lt;=0),"금액을 확인하세요","")))))</f>
        <v/>
      </c>
    </row>
    <row r="1542">
      <c r="A1542" s="20" t="n"/>
      <c r="B1542" s="26" t="n"/>
      <c r="C1542" s="27">
        <f>IF(B1542="","",IFERROR(INDEX(현장_고객,MATCH(B1542,현장번호,0))&amp;" · "&amp;INDEX(현장_주소,MATCH(B1542,현장번호,0)),"없는 번호"))</f>
        <v/>
      </c>
      <c r="D1542" s="22" t="n"/>
      <c r="E1542" s="21" t="n"/>
      <c r="F1542" s="21" t="n"/>
      <c r="G1542" s="21" t="n"/>
      <c r="H1542" s="25">
        <f>IF(COUNTA(A1542,B1542,D1542)=0,"",IF(NOT(ISNUMBER(A1542)),"날짜를 확인하세요",IF(A1542&gt;TODAY(),"오늘 이후 날짜예요",IF(ISNA(MATCH(B1542,현장번호,0)),"현장 번호를 확인하세요",IF(OR(NOT(ISNUMBER(D1542)),N(D1542)&lt;=0),"금액을 확인하세요","")))))</f>
        <v/>
      </c>
    </row>
    <row r="1543">
      <c r="A1543" s="20" t="n"/>
      <c r="B1543" s="26" t="n"/>
      <c r="C1543" s="27">
        <f>IF(B1543="","",IFERROR(INDEX(현장_고객,MATCH(B1543,현장번호,0))&amp;" · "&amp;INDEX(현장_주소,MATCH(B1543,현장번호,0)),"없는 번호"))</f>
        <v/>
      </c>
      <c r="D1543" s="22" t="n"/>
      <c r="E1543" s="21" t="n"/>
      <c r="F1543" s="21" t="n"/>
      <c r="G1543" s="21" t="n"/>
      <c r="H1543" s="25">
        <f>IF(COUNTA(A1543,B1543,D1543)=0,"",IF(NOT(ISNUMBER(A1543)),"날짜를 확인하세요",IF(A1543&gt;TODAY(),"오늘 이후 날짜예요",IF(ISNA(MATCH(B1543,현장번호,0)),"현장 번호를 확인하세요",IF(OR(NOT(ISNUMBER(D1543)),N(D1543)&lt;=0),"금액을 확인하세요","")))))</f>
        <v/>
      </c>
    </row>
    <row r="1544">
      <c r="A1544" s="20" t="n"/>
      <c r="B1544" s="26" t="n"/>
      <c r="C1544" s="27">
        <f>IF(B1544="","",IFERROR(INDEX(현장_고객,MATCH(B1544,현장번호,0))&amp;" · "&amp;INDEX(현장_주소,MATCH(B1544,현장번호,0)),"없는 번호"))</f>
        <v/>
      </c>
      <c r="D1544" s="22" t="n"/>
      <c r="E1544" s="21" t="n"/>
      <c r="F1544" s="21" t="n"/>
      <c r="G1544" s="21" t="n"/>
      <c r="H1544" s="25">
        <f>IF(COUNTA(A1544,B1544,D1544)=0,"",IF(NOT(ISNUMBER(A1544)),"날짜를 확인하세요",IF(A1544&gt;TODAY(),"오늘 이후 날짜예요",IF(ISNA(MATCH(B1544,현장번호,0)),"현장 번호를 확인하세요",IF(OR(NOT(ISNUMBER(D1544)),N(D1544)&lt;=0),"금액을 확인하세요","")))))</f>
        <v/>
      </c>
    </row>
    <row r="1545">
      <c r="A1545" s="20" t="n"/>
      <c r="B1545" s="26" t="n"/>
      <c r="C1545" s="27">
        <f>IF(B1545="","",IFERROR(INDEX(현장_고객,MATCH(B1545,현장번호,0))&amp;" · "&amp;INDEX(현장_주소,MATCH(B1545,현장번호,0)),"없는 번호"))</f>
        <v/>
      </c>
      <c r="D1545" s="22" t="n"/>
      <c r="E1545" s="21" t="n"/>
      <c r="F1545" s="21" t="n"/>
      <c r="G1545" s="21" t="n"/>
      <c r="H1545" s="25">
        <f>IF(COUNTA(A1545,B1545,D1545)=0,"",IF(NOT(ISNUMBER(A1545)),"날짜를 확인하세요",IF(A1545&gt;TODAY(),"오늘 이후 날짜예요",IF(ISNA(MATCH(B1545,현장번호,0)),"현장 번호를 확인하세요",IF(OR(NOT(ISNUMBER(D1545)),N(D1545)&lt;=0),"금액을 확인하세요","")))))</f>
        <v/>
      </c>
    </row>
    <row r="1546">
      <c r="A1546" s="20" t="n"/>
      <c r="B1546" s="26" t="n"/>
      <c r="C1546" s="27">
        <f>IF(B1546="","",IFERROR(INDEX(현장_고객,MATCH(B1546,현장번호,0))&amp;" · "&amp;INDEX(현장_주소,MATCH(B1546,현장번호,0)),"없는 번호"))</f>
        <v/>
      </c>
      <c r="D1546" s="22" t="n"/>
      <c r="E1546" s="21" t="n"/>
      <c r="F1546" s="21" t="n"/>
      <c r="G1546" s="21" t="n"/>
      <c r="H1546" s="25">
        <f>IF(COUNTA(A1546,B1546,D1546)=0,"",IF(NOT(ISNUMBER(A1546)),"날짜를 확인하세요",IF(A1546&gt;TODAY(),"오늘 이후 날짜예요",IF(ISNA(MATCH(B1546,현장번호,0)),"현장 번호를 확인하세요",IF(OR(NOT(ISNUMBER(D1546)),N(D1546)&lt;=0),"금액을 확인하세요","")))))</f>
        <v/>
      </c>
    </row>
    <row r="1547">
      <c r="A1547" s="20" t="n"/>
      <c r="B1547" s="26" t="n"/>
      <c r="C1547" s="27">
        <f>IF(B1547="","",IFERROR(INDEX(현장_고객,MATCH(B1547,현장번호,0))&amp;" · "&amp;INDEX(현장_주소,MATCH(B1547,현장번호,0)),"없는 번호"))</f>
        <v/>
      </c>
      <c r="D1547" s="22" t="n"/>
      <c r="E1547" s="21" t="n"/>
      <c r="F1547" s="21" t="n"/>
      <c r="G1547" s="21" t="n"/>
      <c r="H1547" s="25">
        <f>IF(COUNTA(A1547,B1547,D1547)=0,"",IF(NOT(ISNUMBER(A1547)),"날짜를 확인하세요",IF(A1547&gt;TODAY(),"오늘 이후 날짜예요",IF(ISNA(MATCH(B1547,현장번호,0)),"현장 번호를 확인하세요",IF(OR(NOT(ISNUMBER(D1547)),N(D1547)&lt;=0),"금액을 확인하세요","")))))</f>
        <v/>
      </c>
    </row>
    <row r="1548">
      <c r="A1548" s="20" t="n"/>
      <c r="B1548" s="26" t="n"/>
      <c r="C1548" s="27">
        <f>IF(B1548="","",IFERROR(INDEX(현장_고객,MATCH(B1548,현장번호,0))&amp;" · "&amp;INDEX(현장_주소,MATCH(B1548,현장번호,0)),"없는 번호"))</f>
        <v/>
      </c>
      <c r="D1548" s="22" t="n"/>
      <c r="E1548" s="21" t="n"/>
      <c r="F1548" s="21" t="n"/>
      <c r="G1548" s="21" t="n"/>
      <c r="H1548" s="25">
        <f>IF(COUNTA(A1548,B1548,D1548)=0,"",IF(NOT(ISNUMBER(A1548)),"날짜를 확인하세요",IF(A1548&gt;TODAY(),"오늘 이후 날짜예요",IF(ISNA(MATCH(B1548,현장번호,0)),"현장 번호를 확인하세요",IF(OR(NOT(ISNUMBER(D1548)),N(D1548)&lt;=0),"금액을 확인하세요","")))))</f>
        <v/>
      </c>
    </row>
    <row r="1549">
      <c r="A1549" s="20" t="n"/>
      <c r="B1549" s="26" t="n"/>
      <c r="C1549" s="27">
        <f>IF(B1549="","",IFERROR(INDEX(현장_고객,MATCH(B1549,현장번호,0))&amp;" · "&amp;INDEX(현장_주소,MATCH(B1549,현장번호,0)),"없는 번호"))</f>
        <v/>
      </c>
      <c r="D1549" s="22" t="n"/>
      <c r="E1549" s="21" t="n"/>
      <c r="F1549" s="21" t="n"/>
      <c r="G1549" s="21" t="n"/>
      <c r="H1549" s="25">
        <f>IF(COUNTA(A1549,B1549,D1549)=0,"",IF(NOT(ISNUMBER(A1549)),"날짜를 확인하세요",IF(A1549&gt;TODAY(),"오늘 이후 날짜예요",IF(ISNA(MATCH(B1549,현장번호,0)),"현장 번호를 확인하세요",IF(OR(NOT(ISNUMBER(D1549)),N(D1549)&lt;=0),"금액을 확인하세요","")))))</f>
        <v/>
      </c>
    </row>
    <row r="1550">
      <c r="A1550" s="20" t="n"/>
      <c r="B1550" s="26" t="n"/>
      <c r="C1550" s="27">
        <f>IF(B1550="","",IFERROR(INDEX(현장_고객,MATCH(B1550,현장번호,0))&amp;" · "&amp;INDEX(현장_주소,MATCH(B1550,현장번호,0)),"없는 번호"))</f>
        <v/>
      </c>
      <c r="D1550" s="22" t="n"/>
      <c r="E1550" s="21" t="n"/>
      <c r="F1550" s="21" t="n"/>
      <c r="G1550" s="21" t="n"/>
      <c r="H1550" s="25">
        <f>IF(COUNTA(A1550,B1550,D1550)=0,"",IF(NOT(ISNUMBER(A1550)),"날짜를 확인하세요",IF(A1550&gt;TODAY(),"오늘 이후 날짜예요",IF(ISNA(MATCH(B1550,현장번호,0)),"현장 번호를 확인하세요",IF(OR(NOT(ISNUMBER(D1550)),N(D1550)&lt;=0),"금액을 확인하세요","")))))</f>
        <v/>
      </c>
    </row>
    <row r="1551">
      <c r="A1551" s="20" t="n"/>
      <c r="B1551" s="26" t="n"/>
      <c r="C1551" s="27">
        <f>IF(B1551="","",IFERROR(INDEX(현장_고객,MATCH(B1551,현장번호,0))&amp;" · "&amp;INDEX(현장_주소,MATCH(B1551,현장번호,0)),"없는 번호"))</f>
        <v/>
      </c>
      <c r="D1551" s="22" t="n"/>
      <c r="E1551" s="21" t="n"/>
      <c r="F1551" s="21" t="n"/>
      <c r="G1551" s="21" t="n"/>
      <c r="H1551" s="25">
        <f>IF(COUNTA(A1551,B1551,D1551)=0,"",IF(NOT(ISNUMBER(A1551)),"날짜를 확인하세요",IF(A1551&gt;TODAY(),"오늘 이후 날짜예요",IF(ISNA(MATCH(B1551,현장번호,0)),"현장 번호를 확인하세요",IF(OR(NOT(ISNUMBER(D1551)),N(D1551)&lt;=0),"금액을 확인하세요","")))))</f>
        <v/>
      </c>
    </row>
    <row r="1552">
      <c r="A1552" s="20" t="n"/>
      <c r="B1552" s="26" t="n"/>
      <c r="C1552" s="27">
        <f>IF(B1552="","",IFERROR(INDEX(현장_고객,MATCH(B1552,현장번호,0))&amp;" · "&amp;INDEX(현장_주소,MATCH(B1552,현장번호,0)),"없는 번호"))</f>
        <v/>
      </c>
      <c r="D1552" s="22" t="n"/>
      <c r="E1552" s="21" t="n"/>
      <c r="F1552" s="21" t="n"/>
      <c r="G1552" s="21" t="n"/>
      <c r="H1552" s="25">
        <f>IF(COUNTA(A1552,B1552,D1552)=0,"",IF(NOT(ISNUMBER(A1552)),"날짜를 확인하세요",IF(A1552&gt;TODAY(),"오늘 이후 날짜예요",IF(ISNA(MATCH(B1552,현장번호,0)),"현장 번호를 확인하세요",IF(OR(NOT(ISNUMBER(D1552)),N(D1552)&lt;=0),"금액을 확인하세요","")))))</f>
        <v/>
      </c>
    </row>
    <row r="1553">
      <c r="A1553" s="20" t="n"/>
      <c r="B1553" s="26" t="n"/>
      <c r="C1553" s="27">
        <f>IF(B1553="","",IFERROR(INDEX(현장_고객,MATCH(B1553,현장번호,0))&amp;" · "&amp;INDEX(현장_주소,MATCH(B1553,현장번호,0)),"없는 번호"))</f>
        <v/>
      </c>
      <c r="D1553" s="22" t="n"/>
      <c r="E1553" s="21" t="n"/>
      <c r="F1553" s="21" t="n"/>
      <c r="G1553" s="21" t="n"/>
      <c r="H1553" s="25">
        <f>IF(COUNTA(A1553,B1553,D1553)=0,"",IF(NOT(ISNUMBER(A1553)),"날짜를 확인하세요",IF(A1553&gt;TODAY(),"오늘 이후 날짜예요",IF(ISNA(MATCH(B1553,현장번호,0)),"현장 번호를 확인하세요",IF(OR(NOT(ISNUMBER(D1553)),N(D1553)&lt;=0),"금액을 확인하세요","")))))</f>
        <v/>
      </c>
    </row>
    <row r="1554">
      <c r="A1554" s="20" t="n"/>
      <c r="B1554" s="26" t="n"/>
      <c r="C1554" s="27">
        <f>IF(B1554="","",IFERROR(INDEX(현장_고객,MATCH(B1554,현장번호,0))&amp;" · "&amp;INDEX(현장_주소,MATCH(B1554,현장번호,0)),"없는 번호"))</f>
        <v/>
      </c>
      <c r="D1554" s="22" t="n"/>
      <c r="E1554" s="21" t="n"/>
      <c r="F1554" s="21" t="n"/>
      <c r="G1554" s="21" t="n"/>
      <c r="H1554" s="25">
        <f>IF(COUNTA(A1554,B1554,D1554)=0,"",IF(NOT(ISNUMBER(A1554)),"날짜를 확인하세요",IF(A1554&gt;TODAY(),"오늘 이후 날짜예요",IF(ISNA(MATCH(B1554,현장번호,0)),"현장 번호를 확인하세요",IF(OR(NOT(ISNUMBER(D1554)),N(D1554)&lt;=0),"금액을 확인하세요","")))))</f>
        <v/>
      </c>
    </row>
    <row r="1555">
      <c r="A1555" s="20" t="n"/>
      <c r="B1555" s="26" t="n"/>
      <c r="C1555" s="27">
        <f>IF(B1555="","",IFERROR(INDEX(현장_고객,MATCH(B1555,현장번호,0))&amp;" · "&amp;INDEX(현장_주소,MATCH(B1555,현장번호,0)),"없는 번호"))</f>
        <v/>
      </c>
      <c r="D1555" s="22" t="n"/>
      <c r="E1555" s="21" t="n"/>
      <c r="F1555" s="21" t="n"/>
      <c r="G1555" s="21" t="n"/>
      <c r="H1555" s="25">
        <f>IF(COUNTA(A1555,B1555,D1555)=0,"",IF(NOT(ISNUMBER(A1555)),"날짜를 확인하세요",IF(A1555&gt;TODAY(),"오늘 이후 날짜예요",IF(ISNA(MATCH(B1555,현장번호,0)),"현장 번호를 확인하세요",IF(OR(NOT(ISNUMBER(D1555)),N(D1555)&lt;=0),"금액을 확인하세요","")))))</f>
        <v/>
      </c>
    </row>
    <row r="1556">
      <c r="A1556" s="20" t="n"/>
      <c r="B1556" s="26" t="n"/>
      <c r="C1556" s="27">
        <f>IF(B1556="","",IFERROR(INDEX(현장_고객,MATCH(B1556,현장번호,0))&amp;" · "&amp;INDEX(현장_주소,MATCH(B1556,현장번호,0)),"없는 번호"))</f>
        <v/>
      </c>
      <c r="D1556" s="22" t="n"/>
      <c r="E1556" s="21" t="n"/>
      <c r="F1556" s="21" t="n"/>
      <c r="G1556" s="21" t="n"/>
      <c r="H1556" s="25">
        <f>IF(COUNTA(A1556,B1556,D1556)=0,"",IF(NOT(ISNUMBER(A1556)),"날짜를 확인하세요",IF(A1556&gt;TODAY(),"오늘 이후 날짜예요",IF(ISNA(MATCH(B1556,현장번호,0)),"현장 번호를 확인하세요",IF(OR(NOT(ISNUMBER(D1556)),N(D1556)&lt;=0),"금액을 확인하세요","")))))</f>
        <v/>
      </c>
    </row>
    <row r="1557">
      <c r="A1557" s="20" t="n"/>
      <c r="B1557" s="26" t="n"/>
      <c r="C1557" s="27">
        <f>IF(B1557="","",IFERROR(INDEX(현장_고객,MATCH(B1557,현장번호,0))&amp;" · "&amp;INDEX(현장_주소,MATCH(B1557,현장번호,0)),"없는 번호"))</f>
        <v/>
      </c>
      <c r="D1557" s="22" t="n"/>
      <c r="E1557" s="21" t="n"/>
      <c r="F1557" s="21" t="n"/>
      <c r="G1557" s="21" t="n"/>
      <c r="H1557" s="25">
        <f>IF(COUNTA(A1557,B1557,D1557)=0,"",IF(NOT(ISNUMBER(A1557)),"날짜를 확인하세요",IF(A1557&gt;TODAY(),"오늘 이후 날짜예요",IF(ISNA(MATCH(B1557,현장번호,0)),"현장 번호를 확인하세요",IF(OR(NOT(ISNUMBER(D1557)),N(D1557)&lt;=0),"금액을 확인하세요","")))))</f>
        <v/>
      </c>
    </row>
    <row r="1558">
      <c r="A1558" s="20" t="n"/>
      <c r="B1558" s="26" t="n"/>
      <c r="C1558" s="27">
        <f>IF(B1558="","",IFERROR(INDEX(현장_고객,MATCH(B1558,현장번호,0))&amp;" · "&amp;INDEX(현장_주소,MATCH(B1558,현장번호,0)),"없는 번호"))</f>
        <v/>
      </c>
      <c r="D1558" s="22" t="n"/>
      <c r="E1558" s="21" t="n"/>
      <c r="F1558" s="21" t="n"/>
      <c r="G1558" s="21" t="n"/>
      <c r="H1558" s="25">
        <f>IF(COUNTA(A1558,B1558,D1558)=0,"",IF(NOT(ISNUMBER(A1558)),"날짜를 확인하세요",IF(A1558&gt;TODAY(),"오늘 이후 날짜예요",IF(ISNA(MATCH(B1558,현장번호,0)),"현장 번호를 확인하세요",IF(OR(NOT(ISNUMBER(D1558)),N(D1558)&lt;=0),"금액을 확인하세요","")))))</f>
        <v/>
      </c>
    </row>
    <row r="1559">
      <c r="A1559" s="20" t="n"/>
      <c r="B1559" s="26" t="n"/>
      <c r="C1559" s="27">
        <f>IF(B1559="","",IFERROR(INDEX(현장_고객,MATCH(B1559,현장번호,0))&amp;" · "&amp;INDEX(현장_주소,MATCH(B1559,현장번호,0)),"없는 번호"))</f>
        <v/>
      </c>
      <c r="D1559" s="22" t="n"/>
      <c r="E1559" s="21" t="n"/>
      <c r="F1559" s="21" t="n"/>
      <c r="G1559" s="21" t="n"/>
      <c r="H1559" s="25">
        <f>IF(COUNTA(A1559,B1559,D1559)=0,"",IF(NOT(ISNUMBER(A1559)),"날짜를 확인하세요",IF(A1559&gt;TODAY(),"오늘 이후 날짜예요",IF(ISNA(MATCH(B1559,현장번호,0)),"현장 번호를 확인하세요",IF(OR(NOT(ISNUMBER(D1559)),N(D1559)&lt;=0),"금액을 확인하세요","")))))</f>
        <v/>
      </c>
    </row>
    <row r="1560">
      <c r="A1560" s="20" t="n"/>
      <c r="B1560" s="26" t="n"/>
      <c r="C1560" s="27">
        <f>IF(B1560="","",IFERROR(INDEX(현장_고객,MATCH(B1560,현장번호,0))&amp;" · "&amp;INDEX(현장_주소,MATCH(B1560,현장번호,0)),"없는 번호"))</f>
        <v/>
      </c>
      <c r="D1560" s="22" t="n"/>
      <c r="E1560" s="21" t="n"/>
      <c r="F1560" s="21" t="n"/>
      <c r="G1560" s="21" t="n"/>
      <c r="H1560" s="25">
        <f>IF(COUNTA(A1560,B1560,D1560)=0,"",IF(NOT(ISNUMBER(A1560)),"날짜를 확인하세요",IF(A1560&gt;TODAY(),"오늘 이후 날짜예요",IF(ISNA(MATCH(B1560,현장번호,0)),"현장 번호를 확인하세요",IF(OR(NOT(ISNUMBER(D1560)),N(D1560)&lt;=0),"금액을 확인하세요","")))))</f>
        <v/>
      </c>
    </row>
    <row r="1561">
      <c r="A1561" s="20" t="n"/>
      <c r="B1561" s="26" t="n"/>
      <c r="C1561" s="27">
        <f>IF(B1561="","",IFERROR(INDEX(현장_고객,MATCH(B1561,현장번호,0))&amp;" · "&amp;INDEX(현장_주소,MATCH(B1561,현장번호,0)),"없는 번호"))</f>
        <v/>
      </c>
      <c r="D1561" s="22" t="n"/>
      <c r="E1561" s="21" t="n"/>
      <c r="F1561" s="21" t="n"/>
      <c r="G1561" s="21" t="n"/>
      <c r="H1561" s="25">
        <f>IF(COUNTA(A1561,B1561,D1561)=0,"",IF(NOT(ISNUMBER(A1561)),"날짜를 확인하세요",IF(A1561&gt;TODAY(),"오늘 이후 날짜예요",IF(ISNA(MATCH(B1561,현장번호,0)),"현장 번호를 확인하세요",IF(OR(NOT(ISNUMBER(D1561)),N(D1561)&lt;=0),"금액을 확인하세요","")))))</f>
        <v/>
      </c>
    </row>
    <row r="1562">
      <c r="A1562" s="20" t="n"/>
      <c r="B1562" s="26" t="n"/>
      <c r="C1562" s="27">
        <f>IF(B1562="","",IFERROR(INDEX(현장_고객,MATCH(B1562,현장번호,0))&amp;" · "&amp;INDEX(현장_주소,MATCH(B1562,현장번호,0)),"없는 번호"))</f>
        <v/>
      </c>
      <c r="D1562" s="22" t="n"/>
      <c r="E1562" s="21" t="n"/>
      <c r="F1562" s="21" t="n"/>
      <c r="G1562" s="21" t="n"/>
      <c r="H1562" s="25">
        <f>IF(COUNTA(A1562,B1562,D1562)=0,"",IF(NOT(ISNUMBER(A1562)),"날짜를 확인하세요",IF(A1562&gt;TODAY(),"오늘 이후 날짜예요",IF(ISNA(MATCH(B1562,현장번호,0)),"현장 번호를 확인하세요",IF(OR(NOT(ISNUMBER(D1562)),N(D1562)&lt;=0),"금액을 확인하세요","")))))</f>
        <v/>
      </c>
    </row>
    <row r="1563">
      <c r="A1563" s="20" t="n"/>
      <c r="B1563" s="26" t="n"/>
      <c r="C1563" s="27">
        <f>IF(B1563="","",IFERROR(INDEX(현장_고객,MATCH(B1563,현장번호,0))&amp;" · "&amp;INDEX(현장_주소,MATCH(B1563,현장번호,0)),"없는 번호"))</f>
        <v/>
      </c>
      <c r="D1563" s="22" t="n"/>
      <c r="E1563" s="21" t="n"/>
      <c r="F1563" s="21" t="n"/>
      <c r="G1563" s="21" t="n"/>
      <c r="H1563" s="25">
        <f>IF(COUNTA(A1563,B1563,D1563)=0,"",IF(NOT(ISNUMBER(A1563)),"날짜를 확인하세요",IF(A1563&gt;TODAY(),"오늘 이후 날짜예요",IF(ISNA(MATCH(B1563,현장번호,0)),"현장 번호를 확인하세요",IF(OR(NOT(ISNUMBER(D1563)),N(D1563)&lt;=0),"금액을 확인하세요","")))))</f>
        <v/>
      </c>
    </row>
    <row r="1564">
      <c r="A1564" s="20" t="n"/>
      <c r="B1564" s="26" t="n"/>
      <c r="C1564" s="27">
        <f>IF(B1564="","",IFERROR(INDEX(현장_고객,MATCH(B1564,현장번호,0))&amp;" · "&amp;INDEX(현장_주소,MATCH(B1564,현장번호,0)),"없는 번호"))</f>
        <v/>
      </c>
      <c r="D1564" s="22" t="n"/>
      <c r="E1564" s="21" t="n"/>
      <c r="F1564" s="21" t="n"/>
      <c r="G1564" s="21" t="n"/>
      <c r="H1564" s="25">
        <f>IF(COUNTA(A1564,B1564,D1564)=0,"",IF(NOT(ISNUMBER(A1564)),"날짜를 확인하세요",IF(A1564&gt;TODAY(),"오늘 이후 날짜예요",IF(ISNA(MATCH(B1564,현장번호,0)),"현장 번호를 확인하세요",IF(OR(NOT(ISNUMBER(D1564)),N(D1564)&lt;=0),"금액을 확인하세요","")))))</f>
        <v/>
      </c>
    </row>
    <row r="1565">
      <c r="A1565" s="20" t="n"/>
      <c r="B1565" s="26" t="n"/>
      <c r="C1565" s="27">
        <f>IF(B1565="","",IFERROR(INDEX(현장_고객,MATCH(B1565,현장번호,0))&amp;" · "&amp;INDEX(현장_주소,MATCH(B1565,현장번호,0)),"없는 번호"))</f>
        <v/>
      </c>
      <c r="D1565" s="22" t="n"/>
      <c r="E1565" s="21" t="n"/>
      <c r="F1565" s="21" t="n"/>
      <c r="G1565" s="21" t="n"/>
      <c r="H1565" s="25">
        <f>IF(COUNTA(A1565,B1565,D1565)=0,"",IF(NOT(ISNUMBER(A1565)),"날짜를 확인하세요",IF(A1565&gt;TODAY(),"오늘 이후 날짜예요",IF(ISNA(MATCH(B1565,현장번호,0)),"현장 번호를 확인하세요",IF(OR(NOT(ISNUMBER(D1565)),N(D1565)&lt;=0),"금액을 확인하세요","")))))</f>
        <v/>
      </c>
    </row>
    <row r="1566">
      <c r="A1566" s="20" t="n"/>
      <c r="B1566" s="26" t="n"/>
      <c r="C1566" s="27">
        <f>IF(B1566="","",IFERROR(INDEX(현장_고객,MATCH(B1566,현장번호,0))&amp;" · "&amp;INDEX(현장_주소,MATCH(B1566,현장번호,0)),"없는 번호"))</f>
        <v/>
      </c>
      <c r="D1566" s="22" t="n"/>
      <c r="E1566" s="21" t="n"/>
      <c r="F1566" s="21" t="n"/>
      <c r="G1566" s="21" t="n"/>
      <c r="H1566" s="25">
        <f>IF(COUNTA(A1566,B1566,D1566)=0,"",IF(NOT(ISNUMBER(A1566)),"날짜를 확인하세요",IF(A1566&gt;TODAY(),"오늘 이후 날짜예요",IF(ISNA(MATCH(B1566,현장번호,0)),"현장 번호를 확인하세요",IF(OR(NOT(ISNUMBER(D1566)),N(D1566)&lt;=0),"금액을 확인하세요","")))))</f>
        <v/>
      </c>
    </row>
    <row r="1567">
      <c r="A1567" s="20" t="n"/>
      <c r="B1567" s="26" t="n"/>
      <c r="C1567" s="27">
        <f>IF(B1567="","",IFERROR(INDEX(현장_고객,MATCH(B1567,현장번호,0))&amp;" · "&amp;INDEX(현장_주소,MATCH(B1567,현장번호,0)),"없는 번호"))</f>
        <v/>
      </c>
      <c r="D1567" s="22" t="n"/>
      <c r="E1567" s="21" t="n"/>
      <c r="F1567" s="21" t="n"/>
      <c r="G1567" s="21" t="n"/>
      <c r="H1567" s="25">
        <f>IF(COUNTA(A1567,B1567,D1567)=0,"",IF(NOT(ISNUMBER(A1567)),"날짜를 확인하세요",IF(A1567&gt;TODAY(),"오늘 이후 날짜예요",IF(ISNA(MATCH(B1567,현장번호,0)),"현장 번호를 확인하세요",IF(OR(NOT(ISNUMBER(D1567)),N(D1567)&lt;=0),"금액을 확인하세요","")))))</f>
        <v/>
      </c>
    </row>
    <row r="1568">
      <c r="A1568" s="20" t="n"/>
      <c r="B1568" s="26" t="n"/>
      <c r="C1568" s="27">
        <f>IF(B1568="","",IFERROR(INDEX(현장_고객,MATCH(B1568,현장번호,0))&amp;" · "&amp;INDEX(현장_주소,MATCH(B1568,현장번호,0)),"없는 번호"))</f>
        <v/>
      </c>
      <c r="D1568" s="22" t="n"/>
      <c r="E1568" s="21" t="n"/>
      <c r="F1568" s="21" t="n"/>
      <c r="G1568" s="21" t="n"/>
      <c r="H1568" s="25">
        <f>IF(COUNTA(A1568,B1568,D1568)=0,"",IF(NOT(ISNUMBER(A1568)),"날짜를 확인하세요",IF(A1568&gt;TODAY(),"오늘 이후 날짜예요",IF(ISNA(MATCH(B1568,현장번호,0)),"현장 번호를 확인하세요",IF(OR(NOT(ISNUMBER(D1568)),N(D1568)&lt;=0),"금액을 확인하세요","")))))</f>
        <v/>
      </c>
    </row>
    <row r="1569">
      <c r="A1569" s="20" t="n"/>
      <c r="B1569" s="26" t="n"/>
      <c r="C1569" s="27">
        <f>IF(B1569="","",IFERROR(INDEX(현장_고객,MATCH(B1569,현장번호,0))&amp;" · "&amp;INDEX(현장_주소,MATCH(B1569,현장번호,0)),"없는 번호"))</f>
        <v/>
      </c>
      <c r="D1569" s="22" t="n"/>
      <c r="E1569" s="21" t="n"/>
      <c r="F1569" s="21" t="n"/>
      <c r="G1569" s="21" t="n"/>
      <c r="H1569" s="25">
        <f>IF(COUNTA(A1569,B1569,D1569)=0,"",IF(NOT(ISNUMBER(A1569)),"날짜를 확인하세요",IF(A1569&gt;TODAY(),"오늘 이후 날짜예요",IF(ISNA(MATCH(B1569,현장번호,0)),"현장 번호를 확인하세요",IF(OR(NOT(ISNUMBER(D1569)),N(D1569)&lt;=0),"금액을 확인하세요","")))))</f>
        <v/>
      </c>
    </row>
    <row r="1570">
      <c r="A1570" s="20" t="n"/>
      <c r="B1570" s="26" t="n"/>
      <c r="C1570" s="27">
        <f>IF(B1570="","",IFERROR(INDEX(현장_고객,MATCH(B1570,현장번호,0))&amp;" · "&amp;INDEX(현장_주소,MATCH(B1570,현장번호,0)),"없는 번호"))</f>
        <v/>
      </c>
      <c r="D1570" s="22" t="n"/>
      <c r="E1570" s="21" t="n"/>
      <c r="F1570" s="21" t="n"/>
      <c r="G1570" s="21" t="n"/>
      <c r="H1570" s="25">
        <f>IF(COUNTA(A1570,B1570,D1570)=0,"",IF(NOT(ISNUMBER(A1570)),"날짜를 확인하세요",IF(A1570&gt;TODAY(),"오늘 이후 날짜예요",IF(ISNA(MATCH(B1570,현장번호,0)),"현장 번호를 확인하세요",IF(OR(NOT(ISNUMBER(D1570)),N(D1570)&lt;=0),"금액을 확인하세요","")))))</f>
        <v/>
      </c>
    </row>
    <row r="1571">
      <c r="A1571" s="20" t="n"/>
      <c r="B1571" s="26" t="n"/>
      <c r="C1571" s="27">
        <f>IF(B1571="","",IFERROR(INDEX(현장_고객,MATCH(B1571,현장번호,0))&amp;" · "&amp;INDEX(현장_주소,MATCH(B1571,현장번호,0)),"없는 번호"))</f>
        <v/>
      </c>
      <c r="D1571" s="22" t="n"/>
      <c r="E1571" s="21" t="n"/>
      <c r="F1571" s="21" t="n"/>
      <c r="G1571" s="21" t="n"/>
      <c r="H1571" s="25">
        <f>IF(COUNTA(A1571,B1571,D1571)=0,"",IF(NOT(ISNUMBER(A1571)),"날짜를 확인하세요",IF(A1571&gt;TODAY(),"오늘 이후 날짜예요",IF(ISNA(MATCH(B1571,현장번호,0)),"현장 번호를 확인하세요",IF(OR(NOT(ISNUMBER(D1571)),N(D1571)&lt;=0),"금액을 확인하세요","")))))</f>
        <v/>
      </c>
    </row>
    <row r="1572">
      <c r="A1572" s="20" t="n"/>
      <c r="B1572" s="26" t="n"/>
      <c r="C1572" s="27">
        <f>IF(B1572="","",IFERROR(INDEX(현장_고객,MATCH(B1572,현장번호,0))&amp;" · "&amp;INDEX(현장_주소,MATCH(B1572,현장번호,0)),"없는 번호"))</f>
        <v/>
      </c>
      <c r="D1572" s="22" t="n"/>
      <c r="E1572" s="21" t="n"/>
      <c r="F1572" s="21" t="n"/>
      <c r="G1572" s="21" t="n"/>
      <c r="H1572" s="25">
        <f>IF(COUNTA(A1572,B1572,D1572)=0,"",IF(NOT(ISNUMBER(A1572)),"날짜를 확인하세요",IF(A1572&gt;TODAY(),"오늘 이후 날짜예요",IF(ISNA(MATCH(B1572,현장번호,0)),"현장 번호를 확인하세요",IF(OR(NOT(ISNUMBER(D1572)),N(D1572)&lt;=0),"금액을 확인하세요","")))))</f>
        <v/>
      </c>
    </row>
    <row r="1573">
      <c r="A1573" s="20" t="n"/>
      <c r="B1573" s="26" t="n"/>
      <c r="C1573" s="27">
        <f>IF(B1573="","",IFERROR(INDEX(현장_고객,MATCH(B1573,현장번호,0))&amp;" · "&amp;INDEX(현장_주소,MATCH(B1573,현장번호,0)),"없는 번호"))</f>
        <v/>
      </c>
      <c r="D1573" s="22" t="n"/>
      <c r="E1573" s="21" t="n"/>
      <c r="F1573" s="21" t="n"/>
      <c r="G1573" s="21" t="n"/>
      <c r="H1573" s="25">
        <f>IF(COUNTA(A1573,B1573,D1573)=0,"",IF(NOT(ISNUMBER(A1573)),"날짜를 확인하세요",IF(A1573&gt;TODAY(),"오늘 이후 날짜예요",IF(ISNA(MATCH(B1573,현장번호,0)),"현장 번호를 확인하세요",IF(OR(NOT(ISNUMBER(D1573)),N(D1573)&lt;=0),"금액을 확인하세요","")))))</f>
        <v/>
      </c>
    </row>
    <row r="1574">
      <c r="A1574" s="20" t="n"/>
      <c r="B1574" s="26" t="n"/>
      <c r="C1574" s="27">
        <f>IF(B1574="","",IFERROR(INDEX(현장_고객,MATCH(B1574,현장번호,0))&amp;" · "&amp;INDEX(현장_주소,MATCH(B1574,현장번호,0)),"없는 번호"))</f>
        <v/>
      </c>
      <c r="D1574" s="22" t="n"/>
      <c r="E1574" s="21" t="n"/>
      <c r="F1574" s="21" t="n"/>
      <c r="G1574" s="21" t="n"/>
      <c r="H1574" s="25">
        <f>IF(COUNTA(A1574,B1574,D1574)=0,"",IF(NOT(ISNUMBER(A1574)),"날짜를 확인하세요",IF(A1574&gt;TODAY(),"오늘 이후 날짜예요",IF(ISNA(MATCH(B1574,현장번호,0)),"현장 번호를 확인하세요",IF(OR(NOT(ISNUMBER(D1574)),N(D1574)&lt;=0),"금액을 확인하세요","")))))</f>
        <v/>
      </c>
    </row>
    <row r="1575">
      <c r="A1575" s="20" t="n"/>
      <c r="B1575" s="26" t="n"/>
      <c r="C1575" s="27">
        <f>IF(B1575="","",IFERROR(INDEX(현장_고객,MATCH(B1575,현장번호,0))&amp;" · "&amp;INDEX(현장_주소,MATCH(B1575,현장번호,0)),"없는 번호"))</f>
        <v/>
      </c>
      <c r="D1575" s="22" t="n"/>
      <c r="E1575" s="21" t="n"/>
      <c r="F1575" s="21" t="n"/>
      <c r="G1575" s="21" t="n"/>
      <c r="H1575" s="25">
        <f>IF(COUNTA(A1575,B1575,D1575)=0,"",IF(NOT(ISNUMBER(A1575)),"날짜를 확인하세요",IF(A1575&gt;TODAY(),"오늘 이후 날짜예요",IF(ISNA(MATCH(B1575,현장번호,0)),"현장 번호를 확인하세요",IF(OR(NOT(ISNUMBER(D1575)),N(D1575)&lt;=0),"금액을 확인하세요","")))))</f>
        <v/>
      </c>
    </row>
    <row r="1576">
      <c r="A1576" s="20" t="n"/>
      <c r="B1576" s="26" t="n"/>
      <c r="C1576" s="27">
        <f>IF(B1576="","",IFERROR(INDEX(현장_고객,MATCH(B1576,현장번호,0))&amp;" · "&amp;INDEX(현장_주소,MATCH(B1576,현장번호,0)),"없는 번호"))</f>
        <v/>
      </c>
      <c r="D1576" s="22" t="n"/>
      <c r="E1576" s="21" t="n"/>
      <c r="F1576" s="21" t="n"/>
      <c r="G1576" s="21" t="n"/>
      <c r="H1576" s="25">
        <f>IF(COUNTA(A1576,B1576,D1576)=0,"",IF(NOT(ISNUMBER(A1576)),"날짜를 확인하세요",IF(A1576&gt;TODAY(),"오늘 이후 날짜예요",IF(ISNA(MATCH(B1576,현장번호,0)),"현장 번호를 확인하세요",IF(OR(NOT(ISNUMBER(D1576)),N(D1576)&lt;=0),"금액을 확인하세요","")))))</f>
        <v/>
      </c>
    </row>
    <row r="1577">
      <c r="A1577" s="20" t="n"/>
      <c r="B1577" s="26" t="n"/>
      <c r="C1577" s="27">
        <f>IF(B1577="","",IFERROR(INDEX(현장_고객,MATCH(B1577,현장번호,0))&amp;" · "&amp;INDEX(현장_주소,MATCH(B1577,현장번호,0)),"없는 번호"))</f>
        <v/>
      </c>
      <c r="D1577" s="22" t="n"/>
      <c r="E1577" s="21" t="n"/>
      <c r="F1577" s="21" t="n"/>
      <c r="G1577" s="21" t="n"/>
      <c r="H1577" s="25">
        <f>IF(COUNTA(A1577,B1577,D1577)=0,"",IF(NOT(ISNUMBER(A1577)),"날짜를 확인하세요",IF(A1577&gt;TODAY(),"오늘 이후 날짜예요",IF(ISNA(MATCH(B1577,현장번호,0)),"현장 번호를 확인하세요",IF(OR(NOT(ISNUMBER(D1577)),N(D1577)&lt;=0),"금액을 확인하세요","")))))</f>
        <v/>
      </c>
    </row>
    <row r="1578">
      <c r="A1578" s="20" t="n"/>
      <c r="B1578" s="26" t="n"/>
      <c r="C1578" s="27">
        <f>IF(B1578="","",IFERROR(INDEX(현장_고객,MATCH(B1578,현장번호,0))&amp;" · "&amp;INDEX(현장_주소,MATCH(B1578,현장번호,0)),"없는 번호"))</f>
        <v/>
      </c>
      <c r="D1578" s="22" t="n"/>
      <c r="E1578" s="21" t="n"/>
      <c r="F1578" s="21" t="n"/>
      <c r="G1578" s="21" t="n"/>
      <c r="H1578" s="25">
        <f>IF(COUNTA(A1578,B1578,D1578)=0,"",IF(NOT(ISNUMBER(A1578)),"날짜를 확인하세요",IF(A1578&gt;TODAY(),"오늘 이후 날짜예요",IF(ISNA(MATCH(B1578,현장번호,0)),"현장 번호를 확인하세요",IF(OR(NOT(ISNUMBER(D1578)),N(D1578)&lt;=0),"금액을 확인하세요","")))))</f>
        <v/>
      </c>
    </row>
    <row r="1579">
      <c r="A1579" s="20" t="n"/>
      <c r="B1579" s="26" t="n"/>
      <c r="C1579" s="27">
        <f>IF(B1579="","",IFERROR(INDEX(현장_고객,MATCH(B1579,현장번호,0))&amp;" · "&amp;INDEX(현장_주소,MATCH(B1579,현장번호,0)),"없는 번호"))</f>
        <v/>
      </c>
      <c r="D1579" s="22" t="n"/>
      <c r="E1579" s="21" t="n"/>
      <c r="F1579" s="21" t="n"/>
      <c r="G1579" s="21" t="n"/>
      <c r="H1579" s="25">
        <f>IF(COUNTA(A1579,B1579,D1579)=0,"",IF(NOT(ISNUMBER(A1579)),"날짜를 확인하세요",IF(A1579&gt;TODAY(),"오늘 이후 날짜예요",IF(ISNA(MATCH(B1579,현장번호,0)),"현장 번호를 확인하세요",IF(OR(NOT(ISNUMBER(D1579)),N(D1579)&lt;=0),"금액을 확인하세요","")))))</f>
        <v/>
      </c>
    </row>
    <row r="1580">
      <c r="A1580" s="20" t="n"/>
      <c r="B1580" s="26" t="n"/>
      <c r="C1580" s="27">
        <f>IF(B1580="","",IFERROR(INDEX(현장_고객,MATCH(B1580,현장번호,0))&amp;" · "&amp;INDEX(현장_주소,MATCH(B1580,현장번호,0)),"없는 번호"))</f>
        <v/>
      </c>
      <c r="D1580" s="22" t="n"/>
      <c r="E1580" s="21" t="n"/>
      <c r="F1580" s="21" t="n"/>
      <c r="G1580" s="21" t="n"/>
      <c r="H1580" s="25">
        <f>IF(COUNTA(A1580,B1580,D1580)=0,"",IF(NOT(ISNUMBER(A1580)),"날짜를 확인하세요",IF(A1580&gt;TODAY(),"오늘 이후 날짜예요",IF(ISNA(MATCH(B1580,현장번호,0)),"현장 번호를 확인하세요",IF(OR(NOT(ISNUMBER(D1580)),N(D1580)&lt;=0),"금액을 확인하세요","")))))</f>
        <v/>
      </c>
    </row>
    <row r="1581">
      <c r="A1581" s="20" t="n"/>
      <c r="B1581" s="26" t="n"/>
      <c r="C1581" s="27">
        <f>IF(B1581="","",IFERROR(INDEX(현장_고객,MATCH(B1581,현장번호,0))&amp;" · "&amp;INDEX(현장_주소,MATCH(B1581,현장번호,0)),"없는 번호"))</f>
        <v/>
      </c>
      <c r="D1581" s="22" t="n"/>
      <c r="E1581" s="21" t="n"/>
      <c r="F1581" s="21" t="n"/>
      <c r="G1581" s="21" t="n"/>
      <c r="H1581" s="25">
        <f>IF(COUNTA(A1581,B1581,D1581)=0,"",IF(NOT(ISNUMBER(A1581)),"날짜를 확인하세요",IF(A1581&gt;TODAY(),"오늘 이후 날짜예요",IF(ISNA(MATCH(B1581,현장번호,0)),"현장 번호를 확인하세요",IF(OR(NOT(ISNUMBER(D1581)),N(D1581)&lt;=0),"금액을 확인하세요","")))))</f>
        <v/>
      </c>
    </row>
    <row r="1582">
      <c r="A1582" s="20" t="n"/>
      <c r="B1582" s="26" t="n"/>
      <c r="C1582" s="27">
        <f>IF(B1582="","",IFERROR(INDEX(현장_고객,MATCH(B1582,현장번호,0))&amp;" · "&amp;INDEX(현장_주소,MATCH(B1582,현장번호,0)),"없는 번호"))</f>
        <v/>
      </c>
      <c r="D1582" s="22" t="n"/>
      <c r="E1582" s="21" t="n"/>
      <c r="F1582" s="21" t="n"/>
      <c r="G1582" s="21" t="n"/>
      <c r="H1582" s="25">
        <f>IF(COUNTA(A1582,B1582,D1582)=0,"",IF(NOT(ISNUMBER(A1582)),"날짜를 확인하세요",IF(A1582&gt;TODAY(),"오늘 이후 날짜예요",IF(ISNA(MATCH(B1582,현장번호,0)),"현장 번호를 확인하세요",IF(OR(NOT(ISNUMBER(D1582)),N(D1582)&lt;=0),"금액을 확인하세요","")))))</f>
        <v/>
      </c>
    </row>
    <row r="1583">
      <c r="A1583" s="20" t="n"/>
      <c r="B1583" s="26" t="n"/>
      <c r="C1583" s="27">
        <f>IF(B1583="","",IFERROR(INDEX(현장_고객,MATCH(B1583,현장번호,0))&amp;" · "&amp;INDEX(현장_주소,MATCH(B1583,현장번호,0)),"없는 번호"))</f>
        <v/>
      </c>
      <c r="D1583" s="22" t="n"/>
      <c r="E1583" s="21" t="n"/>
      <c r="F1583" s="21" t="n"/>
      <c r="G1583" s="21" t="n"/>
      <c r="H1583" s="25">
        <f>IF(COUNTA(A1583,B1583,D1583)=0,"",IF(NOT(ISNUMBER(A1583)),"날짜를 확인하세요",IF(A1583&gt;TODAY(),"오늘 이후 날짜예요",IF(ISNA(MATCH(B1583,현장번호,0)),"현장 번호를 확인하세요",IF(OR(NOT(ISNUMBER(D1583)),N(D1583)&lt;=0),"금액을 확인하세요","")))))</f>
        <v/>
      </c>
    </row>
    <row r="1584">
      <c r="A1584" s="20" t="n"/>
      <c r="B1584" s="26" t="n"/>
      <c r="C1584" s="27">
        <f>IF(B1584="","",IFERROR(INDEX(현장_고객,MATCH(B1584,현장번호,0))&amp;" · "&amp;INDEX(현장_주소,MATCH(B1584,현장번호,0)),"없는 번호"))</f>
        <v/>
      </c>
      <c r="D1584" s="22" t="n"/>
      <c r="E1584" s="21" t="n"/>
      <c r="F1584" s="21" t="n"/>
      <c r="G1584" s="21" t="n"/>
      <c r="H1584" s="25">
        <f>IF(COUNTA(A1584,B1584,D1584)=0,"",IF(NOT(ISNUMBER(A1584)),"날짜를 확인하세요",IF(A1584&gt;TODAY(),"오늘 이후 날짜예요",IF(ISNA(MATCH(B1584,현장번호,0)),"현장 번호를 확인하세요",IF(OR(NOT(ISNUMBER(D1584)),N(D1584)&lt;=0),"금액을 확인하세요","")))))</f>
        <v/>
      </c>
    </row>
    <row r="1585">
      <c r="A1585" s="20" t="n"/>
      <c r="B1585" s="26" t="n"/>
      <c r="C1585" s="27">
        <f>IF(B1585="","",IFERROR(INDEX(현장_고객,MATCH(B1585,현장번호,0))&amp;" · "&amp;INDEX(현장_주소,MATCH(B1585,현장번호,0)),"없는 번호"))</f>
        <v/>
      </c>
      <c r="D1585" s="22" t="n"/>
      <c r="E1585" s="21" t="n"/>
      <c r="F1585" s="21" t="n"/>
      <c r="G1585" s="21" t="n"/>
      <c r="H1585" s="25">
        <f>IF(COUNTA(A1585,B1585,D1585)=0,"",IF(NOT(ISNUMBER(A1585)),"날짜를 확인하세요",IF(A1585&gt;TODAY(),"오늘 이후 날짜예요",IF(ISNA(MATCH(B1585,현장번호,0)),"현장 번호를 확인하세요",IF(OR(NOT(ISNUMBER(D1585)),N(D1585)&lt;=0),"금액을 확인하세요","")))))</f>
        <v/>
      </c>
    </row>
    <row r="1586">
      <c r="A1586" s="20" t="n"/>
      <c r="B1586" s="26" t="n"/>
      <c r="C1586" s="27">
        <f>IF(B1586="","",IFERROR(INDEX(현장_고객,MATCH(B1586,현장번호,0))&amp;" · "&amp;INDEX(현장_주소,MATCH(B1586,현장번호,0)),"없는 번호"))</f>
        <v/>
      </c>
      <c r="D1586" s="22" t="n"/>
      <c r="E1586" s="21" t="n"/>
      <c r="F1586" s="21" t="n"/>
      <c r="G1586" s="21" t="n"/>
      <c r="H1586" s="25">
        <f>IF(COUNTA(A1586,B1586,D1586)=0,"",IF(NOT(ISNUMBER(A1586)),"날짜를 확인하세요",IF(A1586&gt;TODAY(),"오늘 이후 날짜예요",IF(ISNA(MATCH(B1586,현장번호,0)),"현장 번호를 확인하세요",IF(OR(NOT(ISNUMBER(D1586)),N(D1586)&lt;=0),"금액을 확인하세요","")))))</f>
        <v/>
      </c>
    </row>
    <row r="1587">
      <c r="A1587" s="20" t="n"/>
      <c r="B1587" s="26" t="n"/>
      <c r="C1587" s="27">
        <f>IF(B1587="","",IFERROR(INDEX(현장_고객,MATCH(B1587,현장번호,0))&amp;" · "&amp;INDEX(현장_주소,MATCH(B1587,현장번호,0)),"없는 번호"))</f>
        <v/>
      </c>
      <c r="D1587" s="22" t="n"/>
      <c r="E1587" s="21" t="n"/>
      <c r="F1587" s="21" t="n"/>
      <c r="G1587" s="21" t="n"/>
      <c r="H1587" s="25">
        <f>IF(COUNTA(A1587,B1587,D1587)=0,"",IF(NOT(ISNUMBER(A1587)),"날짜를 확인하세요",IF(A1587&gt;TODAY(),"오늘 이후 날짜예요",IF(ISNA(MATCH(B1587,현장번호,0)),"현장 번호를 확인하세요",IF(OR(NOT(ISNUMBER(D1587)),N(D1587)&lt;=0),"금액을 확인하세요","")))))</f>
        <v/>
      </c>
    </row>
    <row r="1588">
      <c r="A1588" s="20" t="n"/>
      <c r="B1588" s="26" t="n"/>
      <c r="C1588" s="27">
        <f>IF(B1588="","",IFERROR(INDEX(현장_고객,MATCH(B1588,현장번호,0))&amp;" · "&amp;INDEX(현장_주소,MATCH(B1588,현장번호,0)),"없는 번호"))</f>
        <v/>
      </c>
      <c r="D1588" s="22" t="n"/>
      <c r="E1588" s="21" t="n"/>
      <c r="F1588" s="21" t="n"/>
      <c r="G1588" s="21" t="n"/>
      <c r="H1588" s="25">
        <f>IF(COUNTA(A1588,B1588,D1588)=0,"",IF(NOT(ISNUMBER(A1588)),"날짜를 확인하세요",IF(A1588&gt;TODAY(),"오늘 이후 날짜예요",IF(ISNA(MATCH(B1588,현장번호,0)),"현장 번호를 확인하세요",IF(OR(NOT(ISNUMBER(D1588)),N(D1588)&lt;=0),"금액을 확인하세요","")))))</f>
        <v/>
      </c>
    </row>
    <row r="1589">
      <c r="A1589" s="20" t="n"/>
      <c r="B1589" s="26" t="n"/>
      <c r="C1589" s="27">
        <f>IF(B1589="","",IFERROR(INDEX(현장_고객,MATCH(B1589,현장번호,0))&amp;" · "&amp;INDEX(현장_주소,MATCH(B1589,현장번호,0)),"없는 번호"))</f>
        <v/>
      </c>
      <c r="D1589" s="22" t="n"/>
      <c r="E1589" s="21" t="n"/>
      <c r="F1589" s="21" t="n"/>
      <c r="G1589" s="21" t="n"/>
      <c r="H1589" s="25">
        <f>IF(COUNTA(A1589,B1589,D1589)=0,"",IF(NOT(ISNUMBER(A1589)),"날짜를 확인하세요",IF(A1589&gt;TODAY(),"오늘 이후 날짜예요",IF(ISNA(MATCH(B1589,현장번호,0)),"현장 번호를 확인하세요",IF(OR(NOT(ISNUMBER(D1589)),N(D1589)&lt;=0),"금액을 확인하세요","")))))</f>
        <v/>
      </c>
    </row>
    <row r="1590">
      <c r="A1590" s="20" t="n"/>
      <c r="B1590" s="26" t="n"/>
      <c r="C1590" s="27">
        <f>IF(B1590="","",IFERROR(INDEX(현장_고객,MATCH(B1590,현장번호,0))&amp;" · "&amp;INDEX(현장_주소,MATCH(B1590,현장번호,0)),"없는 번호"))</f>
        <v/>
      </c>
      <c r="D1590" s="22" t="n"/>
      <c r="E1590" s="21" t="n"/>
      <c r="F1590" s="21" t="n"/>
      <c r="G1590" s="21" t="n"/>
      <c r="H1590" s="25">
        <f>IF(COUNTA(A1590,B1590,D1590)=0,"",IF(NOT(ISNUMBER(A1590)),"날짜를 확인하세요",IF(A1590&gt;TODAY(),"오늘 이후 날짜예요",IF(ISNA(MATCH(B1590,현장번호,0)),"현장 번호를 확인하세요",IF(OR(NOT(ISNUMBER(D1590)),N(D1590)&lt;=0),"금액을 확인하세요","")))))</f>
        <v/>
      </c>
    </row>
    <row r="1591">
      <c r="A1591" s="20" t="n"/>
      <c r="B1591" s="26" t="n"/>
      <c r="C1591" s="27">
        <f>IF(B1591="","",IFERROR(INDEX(현장_고객,MATCH(B1591,현장번호,0))&amp;" · "&amp;INDEX(현장_주소,MATCH(B1591,현장번호,0)),"없는 번호"))</f>
        <v/>
      </c>
      <c r="D1591" s="22" t="n"/>
      <c r="E1591" s="21" t="n"/>
      <c r="F1591" s="21" t="n"/>
      <c r="G1591" s="21" t="n"/>
      <c r="H1591" s="25">
        <f>IF(COUNTA(A1591,B1591,D1591)=0,"",IF(NOT(ISNUMBER(A1591)),"날짜를 확인하세요",IF(A1591&gt;TODAY(),"오늘 이후 날짜예요",IF(ISNA(MATCH(B1591,현장번호,0)),"현장 번호를 확인하세요",IF(OR(NOT(ISNUMBER(D1591)),N(D1591)&lt;=0),"금액을 확인하세요","")))))</f>
        <v/>
      </c>
    </row>
    <row r="1592">
      <c r="A1592" s="20" t="n"/>
      <c r="B1592" s="26" t="n"/>
      <c r="C1592" s="27">
        <f>IF(B1592="","",IFERROR(INDEX(현장_고객,MATCH(B1592,현장번호,0))&amp;" · "&amp;INDEX(현장_주소,MATCH(B1592,현장번호,0)),"없는 번호"))</f>
        <v/>
      </c>
      <c r="D1592" s="22" t="n"/>
      <c r="E1592" s="21" t="n"/>
      <c r="F1592" s="21" t="n"/>
      <c r="G1592" s="21" t="n"/>
      <c r="H1592" s="25">
        <f>IF(COUNTA(A1592,B1592,D1592)=0,"",IF(NOT(ISNUMBER(A1592)),"날짜를 확인하세요",IF(A1592&gt;TODAY(),"오늘 이후 날짜예요",IF(ISNA(MATCH(B1592,현장번호,0)),"현장 번호를 확인하세요",IF(OR(NOT(ISNUMBER(D1592)),N(D1592)&lt;=0),"금액을 확인하세요","")))))</f>
        <v/>
      </c>
    </row>
    <row r="1593">
      <c r="A1593" s="20" t="n"/>
      <c r="B1593" s="26" t="n"/>
      <c r="C1593" s="27">
        <f>IF(B1593="","",IFERROR(INDEX(현장_고객,MATCH(B1593,현장번호,0))&amp;" · "&amp;INDEX(현장_주소,MATCH(B1593,현장번호,0)),"없는 번호"))</f>
        <v/>
      </c>
      <c r="D1593" s="22" t="n"/>
      <c r="E1593" s="21" t="n"/>
      <c r="F1593" s="21" t="n"/>
      <c r="G1593" s="21" t="n"/>
      <c r="H1593" s="25">
        <f>IF(COUNTA(A1593,B1593,D1593)=0,"",IF(NOT(ISNUMBER(A1593)),"날짜를 확인하세요",IF(A1593&gt;TODAY(),"오늘 이후 날짜예요",IF(ISNA(MATCH(B1593,현장번호,0)),"현장 번호를 확인하세요",IF(OR(NOT(ISNUMBER(D1593)),N(D1593)&lt;=0),"금액을 확인하세요","")))))</f>
        <v/>
      </c>
    </row>
    <row r="1594">
      <c r="A1594" s="20" t="n"/>
      <c r="B1594" s="26" t="n"/>
      <c r="C1594" s="27">
        <f>IF(B1594="","",IFERROR(INDEX(현장_고객,MATCH(B1594,현장번호,0))&amp;" · "&amp;INDEX(현장_주소,MATCH(B1594,현장번호,0)),"없는 번호"))</f>
        <v/>
      </c>
      <c r="D1594" s="22" t="n"/>
      <c r="E1594" s="21" t="n"/>
      <c r="F1594" s="21" t="n"/>
      <c r="G1594" s="21" t="n"/>
      <c r="H1594" s="25">
        <f>IF(COUNTA(A1594,B1594,D1594)=0,"",IF(NOT(ISNUMBER(A1594)),"날짜를 확인하세요",IF(A1594&gt;TODAY(),"오늘 이후 날짜예요",IF(ISNA(MATCH(B1594,현장번호,0)),"현장 번호를 확인하세요",IF(OR(NOT(ISNUMBER(D1594)),N(D1594)&lt;=0),"금액을 확인하세요","")))))</f>
        <v/>
      </c>
    </row>
    <row r="1595">
      <c r="A1595" s="20" t="n"/>
      <c r="B1595" s="26" t="n"/>
      <c r="C1595" s="27">
        <f>IF(B1595="","",IFERROR(INDEX(현장_고객,MATCH(B1595,현장번호,0))&amp;" · "&amp;INDEX(현장_주소,MATCH(B1595,현장번호,0)),"없는 번호"))</f>
        <v/>
      </c>
      <c r="D1595" s="22" t="n"/>
      <c r="E1595" s="21" t="n"/>
      <c r="F1595" s="21" t="n"/>
      <c r="G1595" s="21" t="n"/>
      <c r="H1595" s="25">
        <f>IF(COUNTA(A1595,B1595,D1595)=0,"",IF(NOT(ISNUMBER(A1595)),"날짜를 확인하세요",IF(A1595&gt;TODAY(),"오늘 이후 날짜예요",IF(ISNA(MATCH(B1595,현장번호,0)),"현장 번호를 확인하세요",IF(OR(NOT(ISNUMBER(D1595)),N(D1595)&lt;=0),"금액을 확인하세요","")))))</f>
        <v/>
      </c>
    </row>
    <row r="1596">
      <c r="A1596" s="20" t="n"/>
      <c r="B1596" s="26" t="n"/>
      <c r="C1596" s="27">
        <f>IF(B1596="","",IFERROR(INDEX(현장_고객,MATCH(B1596,현장번호,0))&amp;" · "&amp;INDEX(현장_주소,MATCH(B1596,현장번호,0)),"없는 번호"))</f>
        <v/>
      </c>
      <c r="D1596" s="22" t="n"/>
      <c r="E1596" s="21" t="n"/>
      <c r="F1596" s="21" t="n"/>
      <c r="G1596" s="21" t="n"/>
      <c r="H1596" s="25">
        <f>IF(COUNTA(A1596,B1596,D1596)=0,"",IF(NOT(ISNUMBER(A1596)),"날짜를 확인하세요",IF(A1596&gt;TODAY(),"오늘 이후 날짜예요",IF(ISNA(MATCH(B1596,현장번호,0)),"현장 번호를 확인하세요",IF(OR(NOT(ISNUMBER(D1596)),N(D1596)&lt;=0),"금액을 확인하세요","")))))</f>
        <v/>
      </c>
    </row>
    <row r="1597">
      <c r="A1597" s="20" t="n"/>
      <c r="B1597" s="26" t="n"/>
      <c r="C1597" s="27">
        <f>IF(B1597="","",IFERROR(INDEX(현장_고객,MATCH(B1597,현장번호,0))&amp;" · "&amp;INDEX(현장_주소,MATCH(B1597,현장번호,0)),"없는 번호"))</f>
        <v/>
      </c>
      <c r="D1597" s="22" t="n"/>
      <c r="E1597" s="21" t="n"/>
      <c r="F1597" s="21" t="n"/>
      <c r="G1597" s="21" t="n"/>
      <c r="H1597" s="25">
        <f>IF(COUNTA(A1597,B1597,D1597)=0,"",IF(NOT(ISNUMBER(A1597)),"날짜를 확인하세요",IF(A1597&gt;TODAY(),"오늘 이후 날짜예요",IF(ISNA(MATCH(B1597,현장번호,0)),"현장 번호를 확인하세요",IF(OR(NOT(ISNUMBER(D1597)),N(D1597)&lt;=0),"금액을 확인하세요","")))))</f>
        <v/>
      </c>
    </row>
    <row r="1598">
      <c r="A1598" s="20" t="n"/>
      <c r="B1598" s="26" t="n"/>
      <c r="C1598" s="27">
        <f>IF(B1598="","",IFERROR(INDEX(현장_고객,MATCH(B1598,현장번호,0))&amp;" · "&amp;INDEX(현장_주소,MATCH(B1598,현장번호,0)),"없는 번호"))</f>
        <v/>
      </c>
      <c r="D1598" s="22" t="n"/>
      <c r="E1598" s="21" t="n"/>
      <c r="F1598" s="21" t="n"/>
      <c r="G1598" s="21" t="n"/>
      <c r="H1598" s="25">
        <f>IF(COUNTA(A1598,B1598,D1598)=0,"",IF(NOT(ISNUMBER(A1598)),"날짜를 확인하세요",IF(A1598&gt;TODAY(),"오늘 이후 날짜예요",IF(ISNA(MATCH(B1598,현장번호,0)),"현장 번호를 확인하세요",IF(OR(NOT(ISNUMBER(D1598)),N(D1598)&lt;=0),"금액을 확인하세요","")))))</f>
        <v/>
      </c>
    </row>
    <row r="1599">
      <c r="A1599" s="20" t="n"/>
      <c r="B1599" s="26" t="n"/>
      <c r="C1599" s="27">
        <f>IF(B1599="","",IFERROR(INDEX(현장_고객,MATCH(B1599,현장번호,0))&amp;" · "&amp;INDEX(현장_주소,MATCH(B1599,현장번호,0)),"없는 번호"))</f>
        <v/>
      </c>
      <c r="D1599" s="22" t="n"/>
      <c r="E1599" s="21" t="n"/>
      <c r="F1599" s="21" t="n"/>
      <c r="G1599" s="21" t="n"/>
      <c r="H1599" s="25">
        <f>IF(COUNTA(A1599,B1599,D1599)=0,"",IF(NOT(ISNUMBER(A1599)),"날짜를 확인하세요",IF(A1599&gt;TODAY(),"오늘 이후 날짜예요",IF(ISNA(MATCH(B1599,현장번호,0)),"현장 번호를 확인하세요",IF(OR(NOT(ISNUMBER(D1599)),N(D1599)&lt;=0),"금액을 확인하세요","")))))</f>
        <v/>
      </c>
    </row>
    <row r="1600">
      <c r="A1600" s="20" t="n"/>
      <c r="B1600" s="26" t="n"/>
      <c r="C1600" s="27">
        <f>IF(B1600="","",IFERROR(INDEX(현장_고객,MATCH(B1600,현장번호,0))&amp;" · "&amp;INDEX(현장_주소,MATCH(B1600,현장번호,0)),"없는 번호"))</f>
        <v/>
      </c>
      <c r="D1600" s="22" t="n"/>
      <c r="E1600" s="21" t="n"/>
      <c r="F1600" s="21" t="n"/>
      <c r="G1600" s="21" t="n"/>
      <c r="H1600" s="25">
        <f>IF(COUNTA(A1600,B1600,D1600)=0,"",IF(NOT(ISNUMBER(A1600)),"날짜를 확인하세요",IF(A1600&gt;TODAY(),"오늘 이후 날짜예요",IF(ISNA(MATCH(B1600,현장번호,0)),"현장 번호를 확인하세요",IF(OR(NOT(ISNUMBER(D1600)),N(D1600)&lt;=0),"금액을 확인하세요","")))))</f>
        <v/>
      </c>
    </row>
    <row r="1601">
      <c r="A1601" s="20" t="n"/>
      <c r="B1601" s="26" t="n"/>
      <c r="C1601" s="27">
        <f>IF(B1601="","",IFERROR(INDEX(현장_고객,MATCH(B1601,현장번호,0))&amp;" · "&amp;INDEX(현장_주소,MATCH(B1601,현장번호,0)),"없는 번호"))</f>
        <v/>
      </c>
      <c r="D1601" s="22" t="n"/>
      <c r="E1601" s="21" t="n"/>
      <c r="F1601" s="21" t="n"/>
      <c r="G1601" s="21" t="n"/>
      <c r="H1601" s="25">
        <f>IF(COUNTA(A1601,B1601,D1601)=0,"",IF(NOT(ISNUMBER(A1601)),"날짜를 확인하세요",IF(A1601&gt;TODAY(),"오늘 이후 날짜예요",IF(ISNA(MATCH(B1601,현장번호,0)),"현장 번호를 확인하세요",IF(OR(NOT(ISNUMBER(D1601)),N(D1601)&lt;=0),"금액을 확인하세요","")))))</f>
        <v/>
      </c>
    </row>
    <row r="1602">
      <c r="A1602" s="20" t="n"/>
      <c r="B1602" s="26" t="n"/>
      <c r="C1602" s="27">
        <f>IF(B1602="","",IFERROR(INDEX(현장_고객,MATCH(B1602,현장번호,0))&amp;" · "&amp;INDEX(현장_주소,MATCH(B1602,현장번호,0)),"없는 번호"))</f>
        <v/>
      </c>
      <c r="D1602" s="22" t="n"/>
      <c r="E1602" s="21" t="n"/>
      <c r="F1602" s="21" t="n"/>
      <c r="G1602" s="21" t="n"/>
      <c r="H1602" s="25">
        <f>IF(COUNTA(A1602,B1602,D1602)=0,"",IF(NOT(ISNUMBER(A1602)),"날짜를 확인하세요",IF(A1602&gt;TODAY(),"오늘 이후 날짜예요",IF(ISNA(MATCH(B1602,현장번호,0)),"현장 번호를 확인하세요",IF(OR(NOT(ISNUMBER(D1602)),N(D1602)&lt;=0),"금액을 확인하세요","")))))</f>
        <v/>
      </c>
    </row>
    <row r="1603">
      <c r="A1603" s="20" t="n"/>
      <c r="B1603" s="26" t="n"/>
      <c r="C1603" s="27">
        <f>IF(B1603="","",IFERROR(INDEX(현장_고객,MATCH(B1603,현장번호,0))&amp;" · "&amp;INDEX(현장_주소,MATCH(B1603,현장번호,0)),"없는 번호"))</f>
        <v/>
      </c>
      <c r="D1603" s="22" t="n"/>
      <c r="E1603" s="21" t="n"/>
      <c r="F1603" s="21" t="n"/>
      <c r="G1603" s="21" t="n"/>
      <c r="H1603" s="25">
        <f>IF(COUNTA(A1603,B1603,D1603)=0,"",IF(NOT(ISNUMBER(A1603)),"날짜를 확인하세요",IF(A1603&gt;TODAY(),"오늘 이후 날짜예요",IF(ISNA(MATCH(B1603,현장번호,0)),"현장 번호를 확인하세요",IF(OR(NOT(ISNUMBER(D1603)),N(D1603)&lt;=0),"금액을 확인하세요","")))))</f>
        <v/>
      </c>
    </row>
    <row r="1604">
      <c r="A1604" s="20" t="n"/>
      <c r="B1604" s="26" t="n"/>
      <c r="C1604" s="27">
        <f>IF(B1604="","",IFERROR(INDEX(현장_고객,MATCH(B1604,현장번호,0))&amp;" · "&amp;INDEX(현장_주소,MATCH(B1604,현장번호,0)),"없는 번호"))</f>
        <v/>
      </c>
      <c r="D1604" s="22" t="n"/>
      <c r="E1604" s="21" t="n"/>
      <c r="F1604" s="21" t="n"/>
      <c r="G1604" s="21" t="n"/>
      <c r="H1604" s="25">
        <f>IF(COUNTA(A1604,B1604,D1604)=0,"",IF(NOT(ISNUMBER(A1604)),"날짜를 확인하세요",IF(A1604&gt;TODAY(),"오늘 이후 날짜예요",IF(ISNA(MATCH(B1604,현장번호,0)),"현장 번호를 확인하세요",IF(OR(NOT(ISNUMBER(D1604)),N(D1604)&lt;=0),"금액을 확인하세요","")))))</f>
        <v/>
      </c>
    </row>
    <row r="1605">
      <c r="A1605" s="20" t="n"/>
      <c r="B1605" s="26" t="n"/>
      <c r="C1605" s="27">
        <f>IF(B1605="","",IFERROR(INDEX(현장_고객,MATCH(B1605,현장번호,0))&amp;" · "&amp;INDEX(현장_주소,MATCH(B1605,현장번호,0)),"없는 번호"))</f>
        <v/>
      </c>
      <c r="D1605" s="22" t="n"/>
      <c r="E1605" s="21" t="n"/>
      <c r="F1605" s="21" t="n"/>
      <c r="G1605" s="21" t="n"/>
      <c r="H1605" s="25">
        <f>IF(COUNTA(A1605,B1605,D1605)=0,"",IF(NOT(ISNUMBER(A1605)),"날짜를 확인하세요",IF(A1605&gt;TODAY(),"오늘 이후 날짜예요",IF(ISNA(MATCH(B1605,현장번호,0)),"현장 번호를 확인하세요",IF(OR(NOT(ISNUMBER(D1605)),N(D1605)&lt;=0),"금액을 확인하세요","")))))</f>
        <v/>
      </c>
    </row>
    <row r="1606">
      <c r="A1606" s="20" t="n"/>
      <c r="B1606" s="26" t="n"/>
      <c r="C1606" s="27">
        <f>IF(B1606="","",IFERROR(INDEX(현장_고객,MATCH(B1606,현장번호,0))&amp;" · "&amp;INDEX(현장_주소,MATCH(B1606,현장번호,0)),"없는 번호"))</f>
        <v/>
      </c>
      <c r="D1606" s="22" t="n"/>
      <c r="E1606" s="21" t="n"/>
      <c r="F1606" s="21" t="n"/>
      <c r="G1606" s="21" t="n"/>
      <c r="H1606" s="25">
        <f>IF(COUNTA(A1606,B1606,D1606)=0,"",IF(NOT(ISNUMBER(A1606)),"날짜를 확인하세요",IF(A1606&gt;TODAY(),"오늘 이후 날짜예요",IF(ISNA(MATCH(B1606,현장번호,0)),"현장 번호를 확인하세요",IF(OR(NOT(ISNUMBER(D1606)),N(D1606)&lt;=0),"금액을 확인하세요","")))))</f>
        <v/>
      </c>
    </row>
    <row r="1607">
      <c r="A1607" s="20" t="n"/>
      <c r="B1607" s="26" t="n"/>
      <c r="C1607" s="27">
        <f>IF(B1607="","",IFERROR(INDEX(현장_고객,MATCH(B1607,현장번호,0))&amp;" · "&amp;INDEX(현장_주소,MATCH(B1607,현장번호,0)),"없는 번호"))</f>
        <v/>
      </c>
      <c r="D1607" s="22" t="n"/>
      <c r="E1607" s="21" t="n"/>
      <c r="F1607" s="21" t="n"/>
      <c r="G1607" s="21" t="n"/>
      <c r="H1607" s="25">
        <f>IF(COUNTA(A1607,B1607,D1607)=0,"",IF(NOT(ISNUMBER(A1607)),"날짜를 확인하세요",IF(A1607&gt;TODAY(),"오늘 이후 날짜예요",IF(ISNA(MATCH(B1607,현장번호,0)),"현장 번호를 확인하세요",IF(OR(NOT(ISNUMBER(D1607)),N(D1607)&lt;=0),"금액을 확인하세요","")))))</f>
        <v/>
      </c>
    </row>
    <row r="1608">
      <c r="A1608" s="20" t="n"/>
      <c r="B1608" s="26" t="n"/>
      <c r="C1608" s="27">
        <f>IF(B1608="","",IFERROR(INDEX(현장_고객,MATCH(B1608,현장번호,0))&amp;" · "&amp;INDEX(현장_주소,MATCH(B1608,현장번호,0)),"없는 번호"))</f>
        <v/>
      </c>
      <c r="D1608" s="22" t="n"/>
      <c r="E1608" s="21" t="n"/>
      <c r="F1608" s="21" t="n"/>
      <c r="G1608" s="21" t="n"/>
      <c r="H1608" s="25">
        <f>IF(COUNTA(A1608,B1608,D1608)=0,"",IF(NOT(ISNUMBER(A1608)),"날짜를 확인하세요",IF(A1608&gt;TODAY(),"오늘 이후 날짜예요",IF(ISNA(MATCH(B1608,현장번호,0)),"현장 번호를 확인하세요",IF(OR(NOT(ISNUMBER(D1608)),N(D1608)&lt;=0),"금액을 확인하세요","")))))</f>
        <v/>
      </c>
    </row>
    <row r="1609">
      <c r="A1609" s="20" t="n"/>
      <c r="B1609" s="26" t="n"/>
      <c r="C1609" s="27">
        <f>IF(B1609="","",IFERROR(INDEX(현장_고객,MATCH(B1609,현장번호,0))&amp;" · "&amp;INDEX(현장_주소,MATCH(B1609,현장번호,0)),"없는 번호"))</f>
        <v/>
      </c>
      <c r="D1609" s="22" t="n"/>
      <c r="E1609" s="21" t="n"/>
      <c r="F1609" s="21" t="n"/>
      <c r="G1609" s="21" t="n"/>
      <c r="H1609" s="25">
        <f>IF(COUNTA(A1609,B1609,D1609)=0,"",IF(NOT(ISNUMBER(A1609)),"날짜를 확인하세요",IF(A1609&gt;TODAY(),"오늘 이후 날짜예요",IF(ISNA(MATCH(B1609,현장번호,0)),"현장 번호를 확인하세요",IF(OR(NOT(ISNUMBER(D1609)),N(D1609)&lt;=0),"금액을 확인하세요","")))))</f>
        <v/>
      </c>
    </row>
    <row r="1610">
      <c r="A1610" s="20" t="n"/>
      <c r="B1610" s="26" t="n"/>
      <c r="C1610" s="27">
        <f>IF(B1610="","",IFERROR(INDEX(현장_고객,MATCH(B1610,현장번호,0))&amp;" · "&amp;INDEX(현장_주소,MATCH(B1610,현장번호,0)),"없는 번호"))</f>
        <v/>
      </c>
      <c r="D1610" s="22" t="n"/>
      <c r="E1610" s="21" t="n"/>
      <c r="F1610" s="21" t="n"/>
      <c r="G1610" s="21" t="n"/>
      <c r="H1610" s="25">
        <f>IF(COUNTA(A1610,B1610,D1610)=0,"",IF(NOT(ISNUMBER(A1610)),"날짜를 확인하세요",IF(A1610&gt;TODAY(),"오늘 이후 날짜예요",IF(ISNA(MATCH(B1610,현장번호,0)),"현장 번호를 확인하세요",IF(OR(NOT(ISNUMBER(D1610)),N(D1610)&lt;=0),"금액을 확인하세요","")))))</f>
        <v/>
      </c>
    </row>
    <row r="1611">
      <c r="A1611" s="20" t="n"/>
      <c r="B1611" s="26" t="n"/>
      <c r="C1611" s="27">
        <f>IF(B1611="","",IFERROR(INDEX(현장_고객,MATCH(B1611,현장번호,0))&amp;" · "&amp;INDEX(현장_주소,MATCH(B1611,현장번호,0)),"없는 번호"))</f>
        <v/>
      </c>
      <c r="D1611" s="22" t="n"/>
      <c r="E1611" s="21" t="n"/>
      <c r="F1611" s="21" t="n"/>
      <c r="G1611" s="21" t="n"/>
      <c r="H1611" s="25">
        <f>IF(COUNTA(A1611,B1611,D1611)=0,"",IF(NOT(ISNUMBER(A1611)),"날짜를 확인하세요",IF(A1611&gt;TODAY(),"오늘 이후 날짜예요",IF(ISNA(MATCH(B1611,현장번호,0)),"현장 번호를 확인하세요",IF(OR(NOT(ISNUMBER(D1611)),N(D1611)&lt;=0),"금액을 확인하세요","")))))</f>
        <v/>
      </c>
    </row>
    <row r="1612">
      <c r="A1612" s="20" t="n"/>
      <c r="B1612" s="26" t="n"/>
      <c r="C1612" s="27">
        <f>IF(B1612="","",IFERROR(INDEX(현장_고객,MATCH(B1612,현장번호,0))&amp;" · "&amp;INDEX(현장_주소,MATCH(B1612,현장번호,0)),"없는 번호"))</f>
        <v/>
      </c>
      <c r="D1612" s="22" t="n"/>
      <c r="E1612" s="21" t="n"/>
      <c r="F1612" s="21" t="n"/>
      <c r="G1612" s="21" t="n"/>
      <c r="H1612" s="25">
        <f>IF(COUNTA(A1612,B1612,D1612)=0,"",IF(NOT(ISNUMBER(A1612)),"날짜를 확인하세요",IF(A1612&gt;TODAY(),"오늘 이후 날짜예요",IF(ISNA(MATCH(B1612,현장번호,0)),"현장 번호를 확인하세요",IF(OR(NOT(ISNUMBER(D1612)),N(D1612)&lt;=0),"금액을 확인하세요","")))))</f>
        <v/>
      </c>
    </row>
    <row r="1613">
      <c r="A1613" s="20" t="n"/>
      <c r="B1613" s="26" t="n"/>
      <c r="C1613" s="27">
        <f>IF(B1613="","",IFERROR(INDEX(현장_고객,MATCH(B1613,현장번호,0))&amp;" · "&amp;INDEX(현장_주소,MATCH(B1613,현장번호,0)),"없는 번호"))</f>
        <v/>
      </c>
      <c r="D1613" s="22" t="n"/>
      <c r="E1613" s="21" t="n"/>
      <c r="F1613" s="21" t="n"/>
      <c r="G1613" s="21" t="n"/>
      <c r="H1613" s="25">
        <f>IF(COUNTA(A1613,B1613,D1613)=0,"",IF(NOT(ISNUMBER(A1613)),"날짜를 확인하세요",IF(A1613&gt;TODAY(),"오늘 이후 날짜예요",IF(ISNA(MATCH(B1613,현장번호,0)),"현장 번호를 확인하세요",IF(OR(NOT(ISNUMBER(D1613)),N(D1613)&lt;=0),"금액을 확인하세요","")))))</f>
        <v/>
      </c>
    </row>
    <row r="1614">
      <c r="A1614" s="20" t="n"/>
      <c r="B1614" s="26" t="n"/>
      <c r="C1614" s="27">
        <f>IF(B1614="","",IFERROR(INDEX(현장_고객,MATCH(B1614,현장번호,0))&amp;" · "&amp;INDEX(현장_주소,MATCH(B1614,현장번호,0)),"없는 번호"))</f>
        <v/>
      </c>
      <c r="D1614" s="22" t="n"/>
      <c r="E1614" s="21" t="n"/>
      <c r="F1614" s="21" t="n"/>
      <c r="G1614" s="21" t="n"/>
      <c r="H1614" s="25">
        <f>IF(COUNTA(A1614,B1614,D1614)=0,"",IF(NOT(ISNUMBER(A1614)),"날짜를 확인하세요",IF(A1614&gt;TODAY(),"오늘 이후 날짜예요",IF(ISNA(MATCH(B1614,현장번호,0)),"현장 번호를 확인하세요",IF(OR(NOT(ISNUMBER(D1614)),N(D1614)&lt;=0),"금액을 확인하세요","")))))</f>
        <v/>
      </c>
    </row>
    <row r="1615">
      <c r="A1615" s="20" t="n"/>
      <c r="B1615" s="26" t="n"/>
      <c r="C1615" s="27">
        <f>IF(B1615="","",IFERROR(INDEX(현장_고객,MATCH(B1615,현장번호,0))&amp;" · "&amp;INDEX(현장_주소,MATCH(B1615,현장번호,0)),"없는 번호"))</f>
        <v/>
      </c>
      <c r="D1615" s="22" t="n"/>
      <c r="E1615" s="21" t="n"/>
      <c r="F1615" s="21" t="n"/>
      <c r="G1615" s="21" t="n"/>
      <c r="H1615" s="25">
        <f>IF(COUNTA(A1615,B1615,D1615)=0,"",IF(NOT(ISNUMBER(A1615)),"날짜를 확인하세요",IF(A1615&gt;TODAY(),"오늘 이후 날짜예요",IF(ISNA(MATCH(B1615,현장번호,0)),"현장 번호를 확인하세요",IF(OR(NOT(ISNUMBER(D1615)),N(D1615)&lt;=0),"금액을 확인하세요","")))))</f>
        <v/>
      </c>
    </row>
    <row r="1616">
      <c r="A1616" s="20" t="n"/>
      <c r="B1616" s="26" t="n"/>
      <c r="C1616" s="27">
        <f>IF(B1616="","",IFERROR(INDEX(현장_고객,MATCH(B1616,현장번호,0))&amp;" · "&amp;INDEX(현장_주소,MATCH(B1616,현장번호,0)),"없는 번호"))</f>
        <v/>
      </c>
      <c r="D1616" s="22" t="n"/>
      <c r="E1616" s="21" t="n"/>
      <c r="F1616" s="21" t="n"/>
      <c r="G1616" s="21" t="n"/>
      <c r="H1616" s="25">
        <f>IF(COUNTA(A1616,B1616,D1616)=0,"",IF(NOT(ISNUMBER(A1616)),"날짜를 확인하세요",IF(A1616&gt;TODAY(),"오늘 이후 날짜예요",IF(ISNA(MATCH(B1616,현장번호,0)),"현장 번호를 확인하세요",IF(OR(NOT(ISNUMBER(D1616)),N(D1616)&lt;=0),"금액을 확인하세요","")))))</f>
        <v/>
      </c>
    </row>
    <row r="1617">
      <c r="A1617" s="20" t="n"/>
      <c r="B1617" s="26" t="n"/>
      <c r="C1617" s="27">
        <f>IF(B1617="","",IFERROR(INDEX(현장_고객,MATCH(B1617,현장번호,0))&amp;" · "&amp;INDEX(현장_주소,MATCH(B1617,현장번호,0)),"없는 번호"))</f>
        <v/>
      </c>
      <c r="D1617" s="22" t="n"/>
      <c r="E1617" s="21" t="n"/>
      <c r="F1617" s="21" t="n"/>
      <c r="G1617" s="21" t="n"/>
      <c r="H1617" s="25">
        <f>IF(COUNTA(A1617,B1617,D1617)=0,"",IF(NOT(ISNUMBER(A1617)),"날짜를 확인하세요",IF(A1617&gt;TODAY(),"오늘 이후 날짜예요",IF(ISNA(MATCH(B1617,현장번호,0)),"현장 번호를 확인하세요",IF(OR(NOT(ISNUMBER(D1617)),N(D1617)&lt;=0),"금액을 확인하세요","")))))</f>
        <v/>
      </c>
    </row>
    <row r="1618">
      <c r="A1618" s="20" t="n"/>
      <c r="B1618" s="26" t="n"/>
      <c r="C1618" s="27">
        <f>IF(B1618="","",IFERROR(INDEX(현장_고객,MATCH(B1618,현장번호,0))&amp;" · "&amp;INDEX(현장_주소,MATCH(B1618,현장번호,0)),"없는 번호"))</f>
        <v/>
      </c>
      <c r="D1618" s="22" t="n"/>
      <c r="E1618" s="21" t="n"/>
      <c r="F1618" s="21" t="n"/>
      <c r="G1618" s="21" t="n"/>
      <c r="H1618" s="25">
        <f>IF(COUNTA(A1618,B1618,D1618)=0,"",IF(NOT(ISNUMBER(A1618)),"날짜를 확인하세요",IF(A1618&gt;TODAY(),"오늘 이후 날짜예요",IF(ISNA(MATCH(B1618,현장번호,0)),"현장 번호를 확인하세요",IF(OR(NOT(ISNUMBER(D1618)),N(D1618)&lt;=0),"금액을 확인하세요","")))))</f>
        <v/>
      </c>
    </row>
    <row r="1619">
      <c r="A1619" s="20" t="n"/>
      <c r="B1619" s="26" t="n"/>
      <c r="C1619" s="27">
        <f>IF(B1619="","",IFERROR(INDEX(현장_고객,MATCH(B1619,현장번호,0))&amp;" · "&amp;INDEX(현장_주소,MATCH(B1619,현장번호,0)),"없는 번호"))</f>
        <v/>
      </c>
      <c r="D1619" s="22" t="n"/>
      <c r="E1619" s="21" t="n"/>
      <c r="F1619" s="21" t="n"/>
      <c r="G1619" s="21" t="n"/>
      <c r="H1619" s="25">
        <f>IF(COUNTA(A1619,B1619,D1619)=0,"",IF(NOT(ISNUMBER(A1619)),"날짜를 확인하세요",IF(A1619&gt;TODAY(),"오늘 이후 날짜예요",IF(ISNA(MATCH(B1619,현장번호,0)),"현장 번호를 확인하세요",IF(OR(NOT(ISNUMBER(D1619)),N(D1619)&lt;=0),"금액을 확인하세요","")))))</f>
        <v/>
      </c>
    </row>
    <row r="1620">
      <c r="A1620" s="20" t="n"/>
      <c r="B1620" s="26" t="n"/>
      <c r="C1620" s="27">
        <f>IF(B1620="","",IFERROR(INDEX(현장_고객,MATCH(B1620,현장번호,0))&amp;" · "&amp;INDEX(현장_주소,MATCH(B1620,현장번호,0)),"없는 번호"))</f>
        <v/>
      </c>
      <c r="D1620" s="22" t="n"/>
      <c r="E1620" s="21" t="n"/>
      <c r="F1620" s="21" t="n"/>
      <c r="G1620" s="21" t="n"/>
      <c r="H1620" s="25">
        <f>IF(COUNTA(A1620,B1620,D1620)=0,"",IF(NOT(ISNUMBER(A1620)),"날짜를 확인하세요",IF(A1620&gt;TODAY(),"오늘 이후 날짜예요",IF(ISNA(MATCH(B1620,현장번호,0)),"현장 번호를 확인하세요",IF(OR(NOT(ISNUMBER(D1620)),N(D1620)&lt;=0),"금액을 확인하세요","")))))</f>
        <v/>
      </c>
    </row>
    <row r="1621">
      <c r="A1621" s="20" t="n"/>
      <c r="B1621" s="26" t="n"/>
      <c r="C1621" s="27">
        <f>IF(B1621="","",IFERROR(INDEX(현장_고객,MATCH(B1621,현장번호,0))&amp;" · "&amp;INDEX(현장_주소,MATCH(B1621,현장번호,0)),"없는 번호"))</f>
        <v/>
      </c>
      <c r="D1621" s="22" t="n"/>
      <c r="E1621" s="21" t="n"/>
      <c r="F1621" s="21" t="n"/>
      <c r="G1621" s="21" t="n"/>
      <c r="H1621" s="25">
        <f>IF(COUNTA(A1621,B1621,D1621)=0,"",IF(NOT(ISNUMBER(A1621)),"날짜를 확인하세요",IF(A1621&gt;TODAY(),"오늘 이후 날짜예요",IF(ISNA(MATCH(B1621,현장번호,0)),"현장 번호를 확인하세요",IF(OR(NOT(ISNUMBER(D1621)),N(D1621)&lt;=0),"금액을 확인하세요","")))))</f>
        <v/>
      </c>
    </row>
    <row r="1622">
      <c r="A1622" s="20" t="n"/>
      <c r="B1622" s="26" t="n"/>
      <c r="C1622" s="27">
        <f>IF(B1622="","",IFERROR(INDEX(현장_고객,MATCH(B1622,현장번호,0))&amp;" · "&amp;INDEX(현장_주소,MATCH(B1622,현장번호,0)),"없는 번호"))</f>
        <v/>
      </c>
      <c r="D1622" s="22" t="n"/>
      <c r="E1622" s="21" t="n"/>
      <c r="F1622" s="21" t="n"/>
      <c r="G1622" s="21" t="n"/>
      <c r="H1622" s="25">
        <f>IF(COUNTA(A1622,B1622,D1622)=0,"",IF(NOT(ISNUMBER(A1622)),"날짜를 확인하세요",IF(A1622&gt;TODAY(),"오늘 이후 날짜예요",IF(ISNA(MATCH(B1622,현장번호,0)),"현장 번호를 확인하세요",IF(OR(NOT(ISNUMBER(D1622)),N(D1622)&lt;=0),"금액을 확인하세요","")))))</f>
        <v/>
      </c>
    </row>
    <row r="1623">
      <c r="A1623" s="20" t="n"/>
      <c r="B1623" s="26" t="n"/>
      <c r="C1623" s="27">
        <f>IF(B1623="","",IFERROR(INDEX(현장_고객,MATCH(B1623,현장번호,0))&amp;" · "&amp;INDEX(현장_주소,MATCH(B1623,현장번호,0)),"없는 번호"))</f>
        <v/>
      </c>
      <c r="D1623" s="22" t="n"/>
      <c r="E1623" s="21" t="n"/>
      <c r="F1623" s="21" t="n"/>
      <c r="G1623" s="21" t="n"/>
      <c r="H1623" s="25">
        <f>IF(COUNTA(A1623,B1623,D1623)=0,"",IF(NOT(ISNUMBER(A1623)),"날짜를 확인하세요",IF(A1623&gt;TODAY(),"오늘 이후 날짜예요",IF(ISNA(MATCH(B1623,현장번호,0)),"현장 번호를 확인하세요",IF(OR(NOT(ISNUMBER(D1623)),N(D1623)&lt;=0),"금액을 확인하세요","")))))</f>
        <v/>
      </c>
    </row>
    <row r="1624">
      <c r="A1624" s="20" t="n"/>
      <c r="B1624" s="26" t="n"/>
      <c r="C1624" s="27">
        <f>IF(B1624="","",IFERROR(INDEX(현장_고객,MATCH(B1624,현장번호,0))&amp;" · "&amp;INDEX(현장_주소,MATCH(B1624,현장번호,0)),"없는 번호"))</f>
        <v/>
      </c>
      <c r="D1624" s="22" t="n"/>
      <c r="E1624" s="21" t="n"/>
      <c r="F1624" s="21" t="n"/>
      <c r="G1624" s="21" t="n"/>
      <c r="H1624" s="25">
        <f>IF(COUNTA(A1624,B1624,D1624)=0,"",IF(NOT(ISNUMBER(A1624)),"날짜를 확인하세요",IF(A1624&gt;TODAY(),"오늘 이후 날짜예요",IF(ISNA(MATCH(B1624,현장번호,0)),"현장 번호를 확인하세요",IF(OR(NOT(ISNUMBER(D1624)),N(D1624)&lt;=0),"금액을 확인하세요","")))))</f>
        <v/>
      </c>
    </row>
    <row r="1625">
      <c r="A1625" s="20" t="n"/>
      <c r="B1625" s="26" t="n"/>
      <c r="C1625" s="27">
        <f>IF(B1625="","",IFERROR(INDEX(현장_고객,MATCH(B1625,현장번호,0))&amp;" · "&amp;INDEX(현장_주소,MATCH(B1625,현장번호,0)),"없는 번호"))</f>
        <v/>
      </c>
      <c r="D1625" s="22" t="n"/>
      <c r="E1625" s="21" t="n"/>
      <c r="F1625" s="21" t="n"/>
      <c r="G1625" s="21" t="n"/>
      <c r="H1625" s="25">
        <f>IF(COUNTA(A1625,B1625,D1625)=0,"",IF(NOT(ISNUMBER(A1625)),"날짜를 확인하세요",IF(A1625&gt;TODAY(),"오늘 이후 날짜예요",IF(ISNA(MATCH(B1625,현장번호,0)),"현장 번호를 확인하세요",IF(OR(NOT(ISNUMBER(D1625)),N(D1625)&lt;=0),"금액을 확인하세요","")))))</f>
        <v/>
      </c>
    </row>
    <row r="1626">
      <c r="A1626" s="20" t="n"/>
      <c r="B1626" s="26" t="n"/>
      <c r="C1626" s="27">
        <f>IF(B1626="","",IFERROR(INDEX(현장_고객,MATCH(B1626,현장번호,0))&amp;" · "&amp;INDEX(현장_주소,MATCH(B1626,현장번호,0)),"없는 번호"))</f>
        <v/>
      </c>
      <c r="D1626" s="22" t="n"/>
      <c r="E1626" s="21" t="n"/>
      <c r="F1626" s="21" t="n"/>
      <c r="G1626" s="21" t="n"/>
      <c r="H1626" s="25">
        <f>IF(COUNTA(A1626,B1626,D1626)=0,"",IF(NOT(ISNUMBER(A1626)),"날짜를 확인하세요",IF(A1626&gt;TODAY(),"오늘 이후 날짜예요",IF(ISNA(MATCH(B1626,현장번호,0)),"현장 번호를 확인하세요",IF(OR(NOT(ISNUMBER(D1626)),N(D1626)&lt;=0),"금액을 확인하세요","")))))</f>
        <v/>
      </c>
    </row>
    <row r="1627">
      <c r="A1627" s="20" t="n"/>
      <c r="B1627" s="26" t="n"/>
      <c r="C1627" s="27">
        <f>IF(B1627="","",IFERROR(INDEX(현장_고객,MATCH(B1627,현장번호,0))&amp;" · "&amp;INDEX(현장_주소,MATCH(B1627,현장번호,0)),"없는 번호"))</f>
        <v/>
      </c>
      <c r="D1627" s="22" t="n"/>
      <c r="E1627" s="21" t="n"/>
      <c r="F1627" s="21" t="n"/>
      <c r="G1627" s="21" t="n"/>
      <c r="H1627" s="25">
        <f>IF(COUNTA(A1627,B1627,D1627)=0,"",IF(NOT(ISNUMBER(A1627)),"날짜를 확인하세요",IF(A1627&gt;TODAY(),"오늘 이후 날짜예요",IF(ISNA(MATCH(B1627,현장번호,0)),"현장 번호를 확인하세요",IF(OR(NOT(ISNUMBER(D1627)),N(D1627)&lt;=0),"금액을 확인하세요","")))))</f>
        <v/>
      </c>
    </row>
    <row r="1628">
      <c r="A1628" s="20" t="n"/>
      <c r="B1628" s="26" t="n"/>
      <c r="C1628" s="27">
        <f>IF(B1628="","",IFERROR(INDEX(현장_고객,MATCH(B1628,현장번호,0))&amp;" · "&amp;INDEX(현장_주소,MATCH(B1628,현장번호,0)),"없는 번호"))</f>
        <v/>
      </c>
      <c r="D1628" s="22" t="n"/>
      <c r="E1628" s="21" t="n"/>
      <c r="F1628" s="21" t="n"/>
      <c r="G1628" s="21" t="n"/>
      <c r="H1628" s="25">
        <f>IF(COUNTA(A1628,B1628,D1628)=0,"",IF(NOT(ISNUMBER(A1628)),"날짜를 확인하세요",IF(A1628&gt;TODAY(),"오늘 이후 날짜예요",IF(ISNA(MATCH(B1628,현장번호,0)),"현장 번호를 확인하세요",IF(OR(NOT(ISNUMBER(D1628)),N(D1628)&lt;=0),"금액을 확인하세요","")))))</f>
        <v/>
      </c>
    </row>
    <row r="1629">
      <c r="A1629" s="20" t="n"/>
      <c r="B1629" s="26" t="n"/>
      <c r="C1629" s="27">
        <f>IF(B1629="","",IFERROR(INDEX(현장_고객,MATCH(B1629,현장번호,0))&amp;" · "&amp;INDEX(현장_주소,MATCH(B1629,현장번호,0)),"없는 번호"))</f>
        <v/>
      </c>
      <c r="D1629" s="22" t="n"/>
      <c r="E1629" s="21" t="n"/>
      <c r="F1629" s="21" t="n"/>
      <c r="G1629" s="21" t="n"/>
      <c r="H1629" s="25">
        <f>IF(COUNTA(A1629,B1629,D1629)=0,"",IF(NOT(ISNUMBER(A1629)),"날짜를 확인하세요",IF(A1629&gt;TODAY(),"오늘 이후 날짜예요",IF(ISNA(MATCH(B1629,현장번호,0)),"현장 번호를 확인하세요",IF(OR(NOT(ISNUMBER(D1629)),N(D1629)&lt;=0),"금액을 확인하세요","")))))</f>
        <v/>
      </c>
    </row>
    <row r="1630">
      <c r="A1630" s="20" t="n"/>
      <c r="B1630" s="26" t="n"/>
      <c r="C1630" s="27">
        <f>IF(B1630="","",IFERROR(INDEX(현장_고객,MATCH(B1630,현장번호,0))&amp;" · "&amp;INDEX(현장_주소,MATCH(B1630,현장번호,0)),"없는 번호"))</f>
        <v/>
      </c>
      <c r="D1630" s="22" t="n"/>
      <c r="E1630" s="21" t="n"/>
      <c r="F1630" s="21" t="n"/>
      <c r="G1630" s="21" t="n"/>
      <c r="H1630" s="25">
        <f>IF(COUNTA(A1630,B1630,D1630)=0,"",IF(NOT(ISNUMBER(A1630)),"날짜를 확인하세요",IF(A1630&gt;TODAY(),"오늘 이후 날짜예요",IF(ISNA(MATCH(B1630,현장번호,0)),"현장 번호를 확인하세요",IF(OR(NOT(ISNUMBER(D1630)),N(D1630)&lt;=0),"금액을 확인하세요","")))))</f>
        <v/>
      </c>
    </row>
    <row r="1631">
      <c r="A1631" s="20" t="n"/>
      <c r="B1631" s="26" t="n"/>
      <c r="C1631" s="27">
        <f>IF(B1631="","",IFERROR(INDEX(현장_고객,MATCH(B1631,현장번호,0))&amp;" · "&amp;INDEX(현장_주소,MATCH(B1631,현장번호,0)),"없는 번호"))</f>
        <v/>
      </c>
      <c r="D1631" s="22" t="n"/>
      <c r="E1631" s="21" t="n"/>
      <c r="F1631" s="21" t="n"/>
      <c r="G1631" s="21" t="n"/>
      <c r="H1631" s="25">
        <f>IF(COUNTA(A1631,B1631,D1631)=0,"",IF(NOT(ISNUMBER(A1631)),"날짜를 확인하세요",IF(A1631&gt;TODAY(),"오늘 이후 날짜예요",IF(ISNA(MATCH(B1631,현장번호,0)),"현장 번호를 확인하세요",IF(OR(NOT(ISNUMBER(D1631)),N(D1631)&lt;=0),"금액을 확인하세요","")))))</f>
        <v/>
      </c>
    </row>
    <row r="1632">
      <c r="A1632" s="20" t="n"/>
      <c r="B1632" s="26" t="n"/>
      <c r="C1632" s="27">
        <f>IF(B1632="","",IFERROR(INDEX(현장_고객,MATCH(B1632,현장번호,0))&amp;" · "&amp;INDEX(현장_주소,MATCH(B1632,현장번호,0)),"없는 번호"))</f>
        <v/>
      </c>
      <c r="D1632" s="22" t="n"/>
      <c r="E1632" s="21" t="n"/>
      <c r="F1632" s="21" t="n"/>
      <c r="G1632" s="21" t="n"/>
      <c r="H1632" s="25">
        <f>IF(COUNTA(A1632,B1632,D1632)=0,"",IF(NOT(ISNUMBER(A1632)),"날짜를 확인하세요",IF(A1632&gt;TODAY(),"오늘 이후 날짜예요",IF(ISNA(MATCH(B1632,현장번호,0)),"현장 번호를 확인하세요",IF(OR(NOT(ISNUMBER(D1632)),N(D1632)&lt;=0),"금액을 확인하세요","")))))</f>
        <v/>
      </c>
    </row>
    <row r="1633">
      <c r="A1633" s="20" t="n"/>
      <c r="B1633" s="26" t="n"/>
      <c r="C1633" s="27">
        <f>IF(B1633="","",IFERROR(INDEX(현장_고객,MATCH(B1633,현장번호,0))&amp;" · "&amp;INDEX(현장_주소,MATCH(B1633,현장번호,0)),"없는 번호"))</f>
        <v/>
      </c>
      <c r="D1633" s="22" t="n"/>
      <c r="E1633" s="21" t="n"/>
      <c r="F1633" s="21" t="n"/>
      <c r="G1633" s="21" t="n"/>
      <c r="H1633" s="25">
        <f>IF(COUNTA(A1633,B1633,D1633)=0,"",IF(NOT(ISNUMBER(A1633)),"날짜를 확인하세요",IF(A1633&gt;TODAY(),"오늘 이후 날짜예요",IF(ISNA(MATCH(B1633,현장번호,0)),"현장 번호를 확인하세요",IF(OR(NOT(ISNUMBER(D1633)),N(D1633)&lt;=0),"금액을 확인하세요","")))))</f>
        <v/>
      </c>
    </row>
    <row r="1634">
      <c r="A1634" s="20" t="n"/>
      <c r="B1634" s="26" t="n"/>
      <c r="C1634" s="27">
        <f>IF(B1634="","",IFERROR(INDEX(현장_고객,MATCH(B1634,현장번호,0))&amp;" · "&amp;INDEX(현장_주소,MATCH(B1634,현장번호,0)),"없는 번호"))</f>
        <v/>
      </c>
      <c r="D1634" s="22" t="n"/>
      <c r="E1634" s="21" t="n"/>
      <c r="F1634" s="21" t="n"/>
      <c r="G1634" s="21" t="n"/>
      <c r="H1634" s="25">
        <f>IF(COUNTA(A1634,B1634,D1634)=0,"",IF(NOT(ISNUMBER(A1634)),"날짜를 확인하세요",IF(A1634&gt;TODAY(),"오늘 이후 날짜예요",IF(ISNA(MATCH(B1634,현장번호,0)),"현장 번호를 확인하세요",IF(OR(NOT(ISNUMBER(D1634)),N(D1634)&lt;=0),"금액을 확인하세요","")))))</f>
        <v/>
      </c>
    </row>
    <row r="1635">
      <c r="A1635" s="20" t="n"/>
      <c r="B1635" s="26" t="n"/>
      <c r="C1635" s="27">
        <f>IF(B1635="","",IFERROR(INDEX(현장_고객,MATCH(B1635,현장번호,0))&amp;" · "&amp;INDEX(현장_주소,MATCH(B1635,현장번호,0)),"없는 번호"))</f>
        <v/>
      </c>
      <c r="D1635" s="22" t="n"/>
      <c r="E1635" s="21" t="n"/>
      <c r="F1635" s="21" t="n"/>
      <c r="G1635" s="21" t="n"/>
      <c r="H1635" s="25">
        <f>IF(COUNTA(A1635,B1635,D1635)=0,"",IF(NOT(ISNUMBER(A1635)),"날짜를 확인하세요",IF(A1635&gt;TODAY(),"오늘 이후 날짜예요",IF(ISNA(MATCH(B1635,현장번호,0)),"현장 번호를 확인하세요",IF(OR(NOT(ISNUMBER(D1635)),N(D1635)&lt;=0),"금액을 확인하세요","")))))</f>
        <v/>
      </c>
    </row>
    <row r="1636">
      <c r="A1636" s="20" t="n"/>
      <c r="B1636" s="26" t="n"/>
      <c r="C1636" s="27">
        <f>IF(B1636="","",IFERROR(INDEX(현장_고객,MATCH(B1636,현장번호,0))&amp;" · "&amp;INDEX(현장_주소,MATCH(B1636,현장번호,0)),"없는 번호"))</f>
        <v/>
      </c>
      <c r="D1636" s="22" t="n"/>
      <c r="E1636" s="21" t="n"/>
      <c r="F1636" s="21" t="n"/>
      <c r="G1636" s="21" t="n"/>
      <c r="H1636" s="25">
        <f>IF(COUNTA(A1636,B1636,D1636)=0,"",IF(NOT(ISNUMBER(A1636)),"날짜를 확인하세요",IF(A1636&gt;TODAY(),"오늘 이후 날짜예요",IF(ISNA(MATCH(B1636,현장번호,0)),"현장 번호를 확인하세요",IF(OR(NOT(ISNUMBER(D1636)),N(D1636)&lt;=0),"금액을 확인하세요","")))))</f>
        <v/>
      </c>
    </row>
    <row r="1637">
      <c r="A1637" s="20" t="n"/>
      <c r="B1637" s="26" t="n"/>
      <c r="C1637" s="27">
        <f>IF(B1637="","",IFERROR(INDEX(현장_고객,MATCH(B1637,현장번호,0))&amp;" · "&amp;INDEX(현장_주소,MATCH(B1637,현장번호,0)),"없는 번호"))</f>
        <v/>
      </c>
      <c r="D1637" s="22" t="n"/>
      <c r="E1637" s="21" t="n"/>
      <c r="F1637" s="21" t="n"/>
      <c r="G1637" s="21" t="n"/>
      <c r="H1637" s="25">
        <f>IF(COUNTA(A1637,B1637,D1637)=0,"",IF(NOT(ISNUMBER(A1637)),"날짜를 확인하세요",IF(A1637&gt;TODAY(),"오늘 이후 날짜예요",IF(ISNA(MATCH(B1637,현장번호,0)),"현장 번호를 확인하세요",IF(OR(NOT(ISNUMBER(D1637)),N(D1637)&lt;=0),"금액을 확인하세요","")))))</f>
        <v/>
      </c>
    </row>
    <row r="1638">
      <c r="A1638" s="20" t="n"/>
      <c r="B1638" s="26" t="n"/>
      <c r="C1638" s="27">
        <f>IF(B1638="","",IFERROR(INDEX(현장_고객,MATCH(B1638,현장번호,0))&amp;" · "&amp;INDEX(현장_주소,MATCH(B1638,현장번호,0)),"없는 번호"))</f>
        <v/>
      </c>
      <c r="D1638" s="22" t="n"/>
      <c r="E1638" s="21" t="n"/>
      <c r="F1638" s="21" t="n"/>
      <c r="G1638" s="21" t="n"/>
      <c r="H1638" s="25">
        <f>IF(COUNTA(A1638,B1638,D1638)=0,"",IF(NOT(ISNUMBER(A1638)),"날짜를 확인하세요",IF(A1638&gt;TODAY(),"오늘 이후 날짜예요",IF(ISNA(MATCH(B1638,현장번호,0)),"현장 번호를 확인하세요",IF(OR(NOT(ISNUMBER(D1638)),N(D1638)&lt;=0),"금액을 확인하세요","")))))</f>
        <v/>
      </c>
    </row>
    <row r="1639">
      <c r="A1639" s="20" t="n"/>
      <c r="B1639" s="26" t="n"/>
      <c r="C1639" s="27">
        <f>IF(B1639="","",IFERROR(INDEX(현장_고객,MATCH(B1639,현장번호,0))&amp;" · "&amp;INDEX(현장_주소,MATCH(B1639,현장번호,0)),"없는 번호"))</f>
        <v/>
      </c>
      <c r="D1639" s="22" t="n"/>
      <c r="E1639" s="21" t="n"/>
      <c r="F1639" s="21" t="n"/>
      <c r="G1639" s="21" t="n"/>
      <c r="H1639" s="25">
        <f>IF(COUNTA(A1639,B1639,D1639)=0,"",IF(NOT(ISNUMBER(A1639)),"날짜를 확인하세요",IF(A1639&gt;TODAY(),"오늘 이후 날짜예요",IF(ISNA(MATCH(B1639,현장번호,0)),"현장 번호를 확인하세요",IF(OR(NOT(ISNUMBER(D1639)),N(D1639)&lt;=0),"금액을 확인하세요","")))))</f>
        <v/>
      </c>
    </row>
    <row r="1640">
      <c r="A1640" s="20" t="n"/>
      <c r="B1640" s="26" t="n"/>
      <c r="C1640" s="27">
        <f>IF(B1640="","",IFERROR(INDEX(현장_고객,MATCH(B1640,현장번호,0))&amp;" · "&amp;INDEX(현장_주소,MATCH(B1640,현장번호,0)),"없는 번호"))</f>
        <v/>
      </c>
      <c r="D1640" s="22" t="n"/>
      <c r="E1640" s="21" t="n"/>
      <c r="F1640" s="21" t="n"/>
      <c r="G1640" s="21" t="n"/>
      <c r="H1640" s="25">
        <f>IF(COUNTA(A1640,B1640,D1640)=0,"",IF(NOT(ISNUMBER(A1640)),"날짜를 확인하세요",IF(A1640&gt;TODAY(),"오늘 이후 날짜예요",IF(ISNA(MATCH(B1640,현장번호,0)),"현장 번호를 확인하세요",IF(OR(NOT(ISNUMBER(D1640)),N(D1640)&lt;=0),"금액을 확인하세요","")))))</f>
        <v/>
      </c>
    </row>
    <row r="1641">
      <c r="A1641" s="20" t="n"/>
      <c r="B1641" s="26" t="n"/>
      <c r="C1641" s="27">
        <f>IF(B1641="","",IFERROR(INDEX(현장_고객,MATCH(B1641,현장번호,0))&amp;" · "&amp;INDEX(현장_주소,MATCH(B1641,현장번호,0)),"없는 번호"))</f>
        <v/>
      </c>
      <c r="D1641" s="22" t="n"/>
      <c r="E1641" s="21" t="n"/>
      <c r="F1641" s="21" t="n"/>
      <c r="G1641" s="21" t="n"/>
      <c r="H1641" s="25">
        <f>IF(COUNTA(A1641,B1641,D1641)=0,"",IF(NOT(ISNUMBER(A1641)),"날짜를 확인하세요",IF(A1641&gt;TODAY(),"오늘 이후 날짜예요",IF(ISNA(MATCH(B1641,현장번호,0)),"현장 번호를 확인하세요",IF(OR(NOT(ISNUMBER(D1641)),N(D1641)&lt;=0),"금액을 확인하세요","")))))</f>
        <v/>
      </c>
    </row>
    <row r="1642">
      <c r="A1642" s="20" t="n"/>
      <c r="B1642" s="26" t="n"/>
      <c r="C1642" s="27">
        <f>IF(B1642="","",IFERROR(INDEX(현장_고객,MATCH(B1642,현장번호,0))&amp;" · "&amp;INDEX(현장_주소,MATCH(B1642,현장번호,0)),"없는 번호"))</f>
        <v/>
      </c>
      <c r="D1642" s="22" t="n"/>
      <c r="E1642" s="21" t="n"/>
      <c r="F1642" s="21" t="n"/>
      <c r="G1642" s="21" t="n"/>
      <c r="H1642" s="25">
        <f>IF(COUNTA(A1642,B1642,D1642)=0,"",IF(NOT(ISNUMBER(A1642)),"날짜를 확인하세요",IF(A1642&gt;TODAY(),"오늘 이후 날짜예요",IF(ISNA(MATCH(B1642,현장번호,0)),"현장 번호를 확인하세요",IF(OR(NOT(ISNUMBER(D1642)),N(D1642)&lt;=0),"금액을 확인하세요","")))))</f>
        <v/>
      </c>
    </row>
    <row r="1643">
      <c r="A1643" s="20" t="n"/>
      <c r="B1643" s="26" t="n"/>
      <c r="C1643" s="27">
        <f>IF(B1643="","",IFERROR(INDEX(현장_고객,MATCH(B1643,현장번호,0))&amp;" · "&amp;INDEX(현장_주소,MATCH(B1643,현장번호,0)),"없는 번호"))</f>
        <v/>
      </c>
      <c r="D1643" s="22" t="n"/>
      <c r="E1643" s="21" t="n"/>
      <c r="F1643" s="21" t="n"/>
      <c r="G1643" s="21" t="n"/>
      <c r="H1643" s="25">
        <f>IF(COUNTA(A1643,B1643,D1643)=0,"",IF(NOT(ISNUMBER(A1643)),"날짜를 확인하세요",IF(A1643&gt;TODAY(),"오늘 이후 날짜예요",IF(ISNA(MATCH(B1643,현장번호,0)),"현장 번호를 확인하세요",IF(OR(NOT(ISNUMBER(D1643)),N(D1643)&lt;=0),"금액을 확인하세요","")))))</f>
        <v/>
      </c>
    </row>
    <row r="1644">
      <c r="A1644" s="20" t="n"/>
      <c r="B1644" s="26" t="n"/>
      <c r="C1644" s="27">
        <f>IF(B1644="","",IFERROR(INDEX(현장_고객,MATCH(B1644,현장번호,0))&amp;" · "&amp;INDEX(현장_주소,MATCH(B1644,현장번호,0)),"없는 번호"))</f>
        <v/>
      </c>
      <c r="D1644" s="22" t="n"/>
      <c r="E1644" s="21" t="n"/>
      <c r="F1644" s="21" t="n"/>
      <c r="G1644" s="21" t="n"/>
      <c r="H1644" s="25">
        <f>IF(COUNTA(A1644,B1644,D1644)=0,"",IF(NOT(ISNUMBER(A1644)),"날짜를 확인하세요",IF(A1644&gt;TODAY(),"오늘 이후 날짜예요",IF(ISNA(MATCH(B1644,현장번호,0)),"현장 번호를 확인하세요",IF(OR(NOT(ISNUMBER(D1644)),N(D1644)&lt;=0),"금액을 확인하세요","")))))</f>
        <v/>
      </c>
    </row>
    <row r="1645">
      <c r="A1645" s="20" t="n"/>
      <c r="B1645" s="26" t="n"/>
      <c r="C1645" s="27">
        <f>IF(B1645="","",IFERROR(INDEX(현장_고객,MATCH(B1645,현장번호,0))&amp;" · "&amp;INDEX(현장_주소,MATCH(B1645,현장번호,0)),"없는 번호"))</f>
        <v/>
      </c>
      <c r="D1645" s="22" t="n"/>
      <c r="E1645" s="21" t="n"/>
      <c r="F1645" s="21" t="n"/>
      <c r="G1645" s="21" t="n"/>
      <c r="H1645" s="25">
        <f>IF(COUNTA(A1645,B1645,D1645)=0,"",IF(NOT(ISNUMBER(A1645)),"날짜를 확인하세요",IF(A1645&gt;TODAY(),"오늘 이후 날짜예요",IF(ISNA(MATCH(B1645,현장번호,0)),"현장 번호를 확인하세요",IF(OR(NOT(ISNUMBER(D1645)),N(D1645)&lt;=0),"금액을 확인하세요","")))))</f>
        <v/>
      </c>
    </row>
    <row r="1646">
      <c r="A1646" s="20" t="n"/>
      <c r="B1646" s="26" t="n"/>
      <c r="C1646" s="27">
        <f>IF(B1646="","",IFERROR(INDEX(현장_고객,MATCH(B1646,현장번호,0))&amp;" · "&amp;INDEX(현장_주소,MATCH(B1646,현장번호,0)),"없는 번호"))</f>
        <v/>
      </c>
      <c r="D1646" s="22" t="n"/>
      <c r="E1646" s="21" t="n"/>
      <c r="F1646" s="21" t="n"/>
      <c r="G1646" s="21" t="n"/>
      <c r="H1646" s="25">
        <f>IF(COUNTA(A1646,B1646,D1646)=0,"",IF(NOT(ISNUMBER(A1646)),"날짜를 확인하세요",IF(A1646&gt;TODAY(),"오늘 이후 날짜예요",IF(ISNA(MATCH(B1646,현장번호,0)),"현장 번호를 확인하세요",IF(OR(NOT(ISNUMBER(D1646)),N(D1646)&lt;=0),"금액을 확인하세요","")))))</f>
        <v/>
      </c>
    </row>
    <row r="1647">
      <c r="A1647" s="20" t="n"/>
      <c r="B1647" s="26" t="n"/>
      <c r="C1647" s="27">
        <f>IF(B1647="","",IFERROR(INDEX(현장_고객,MATCH(B1647,현장번호,0))&amp;" · "&amp;INDEX(현장_주소,MATCH(B1647,현장번호,0)),"없는 번호"))</f>
        <v/>
      </c>
      <c r="D1647" s="22" t="n"/>
      <c r="E1647" s="21" t="n"/>
      <c r="F1647" s="21" t="n"/>
      <c r="G1647" s="21" t="n"/>
      <c r="H1647" s="25">
        <f>IF(COUNTA(A1647,B1647,D1647)=0,"",IF(NOT(ISNUMBER(A1647)),"날짜를 확인하세요",IF(A1647&gt;TODAY(),"오늘 이후 날짜예요",IF(ISNA(MATCH(B1647,현장번호,0)),"현장 번호를 확인하세요",IF(OR(NOT(ISNUMBER(D1647)),N(D1647)&lt;=0),"금액을 확인하세요","")))))</f>
        <v/>
      </c>
    </row>
    <row r="1648">
      <c r="A1648" s="20" t="n"/>
      <c r="B1648" s="26" t="n"/>
      <c r="C1648" s="27">
        <f>IF(B1648="","",IFERROR(INDEX(현장_고객,MATCH(B1648,현장번호,0))&amp;" · "&amp;INDEX(현장_주소,MATCH(B1648,현장번호,0)),"없는 번호"))</f>
        <v/>
      </c>
      <c r="D1648" s="22" t="n"/>
      <c r="E1648" s="21" t="n"/>
      <c r="F1648" s="21" t="n"/>
      <c r="G1648" s="21" t="n"/>
      <c r="H1648" s="25">
        <f>IF(COUNTA(A1648,B1648,D1648)=0,"",IF(NOT(ISNUMBER(A1648)),"날짜를 확인하세요",IF(A1648&gt;TODAY(),"오늘 이후 날짜예요",IF(ISNA(MATCH(B1648,현장번호,0)),"현장 번호를 확인하세요",IF(OR(NOT(ISNUMBER(D1648)),N(D1648)&lt;=0),"금액을 확인하세요","")))))</f>
        <v/>
      </c>
    </row>
    <row r="1649">
      <c r="A1649" s="20" t="n"/>
      <c r="B1649" s="26" t="n"/>
      <c r="C1649" s="27">
        <f>IF(B1649="","",IFERROR(INDEX(현장_고객,MATCH(B1649,현장번호,0))&amp;" · "&amp;INDEX(현장_주소,MATCH(B1649,현장번호,0)),"없는 번호"))</f>
        <v/>
      </c>
      <c r="D1649" s="22" t="n"/>
      <c r="E1649" s="21" t="n"/>
      <c r="F1649" s="21" t="n"/>
      <c r="G1649" s="21" t="n"/>
      <c r="H1649" s="25">
        <f>IF(COUNTA(A1649,B1649,D1649)=0,"",IF(NOT(ISNUMBER(A1649)),"날짜를 확인하세요",IF(A1649&gt;TODAY(),"오늘 이후 날짜예요",IF(ISNA(MATCH(B1649,현장번호,0)),"현장 번호를 확인하세요",IF(OR(NOT(ISNUMBER(D1649)),N(D1649)&lt;=0),"금액을 확인하세요","")))))</f>
        <v/>
      </c>
    </row>
    <row r="1650">
      <c r="A1650" s="20" t="n"/>
      <c r="B1650" s="26" t="n"/>
      <c r="C1650" s="27">
        <f>IF(B1650="","",IFERROR(INDEX(현장_고객,MATCH(B1650,현장번호,0))&amp;" · "&amp;INDEX(현장_주소,MATCH(B1650,현장번호,0)),"없는 번호"))</f>
        <v/>
      </c>
      <c r="D1650" s="22" t="n"/>
      <c r="E1650" s="21" t="n"/>
      <c r="F1650" s="21" t="n"/>
      <c r="G1650" s="21" t="n"/>
      <c r="H1650" s="25">
        <f>IF(COUNTA(A1650,B1650,D1650)=0,"",IF(NOT(ISNUMBER(A1650)),"날짜를 확인하세요",IF(A1650&gt;TODAY(),"오늘 이후 날짜예요",IF(ISNA(MATCH(B1650,현장번호,0)),"현장 번호를 확인하세요",IF(OR(NOT(ISNUMBER(D1650)),N(D1650)&lt;=0),"금액을 확인하세요","")))))</f>
        <v/>
      </c>
    </row>
    <row r="1651">
      <c r="A1651" s="20" t="n"/>
      <c r="B1651" s="26" t="n"/>
      <c r="C1651" s="27">
        <f>IF(B1651="","",IFERROR(INDEX(현장_고객,MATCH(B1651,현장번호,0))&amp;" · "&amp;INDEX(현장_주소,MATCH(B1651,현장번호,0)),"없는 번호"))</f>
        <v/>
      </c>
      <c r="D1651" s="22" t="n"/>
      <c r="E1651" s="21" t="n"/>
      <c r="F1651" s="21" t="n"/>
      <c r="G1651" s="21" t="n"/>
      <c r="H1651" s="25">
        <f>IF(COUNTA(A1651,B1651,D1651)=0,"",IF(NOT(ISNUMBER(A1651)),"날짜를 확인하세요",IF(A1651&gt;TODAY(),"오늘 이후 날짜예요",IF(ISNA(MATCH(B1651,현장번호,0)),"현장 번호를 확인하세요",IF(OR(NOT(ISNUMBER(D1651)),N(D1651)&lt;=0),"금액을 확인하세요","")))))</f>
        <v/>
      </c>
    </row>
    <row r="1652">
      <c r="A1652" s="20" t="n"/>
      <c r="B1652" s="26" t="n"/>
      <c r="C1652" s="27">
        <f>IF(B1652="","",IFERROR(INDEX(현장_고객,MATCH(B1652,현장번호,0))&amp;" · "&amp;INDEX(현장_주소,MATCH(B1652,현장번호,0)),"없는 번호"))</f>
        <v/>
      </c>
      <c r="D1652" s="22" t="n"/>
      <c r="E1652" s="21" t="n"/>
      <c r="F1652" s="21" t="n"/>
      <c r="G1652" s="21" t="n"/>
      <c r="H1652" s="25">
        <f>IF(COUNTA(A1652,B1652,D1652)=0,"",IF(NOT(ISNUMBER(A1652)),"날짜를 확인하세요",IF(A1652&gt;TODAY(),"오늘 이후 날짜예요",IF(ISNA(MATCH(B1652,현장번호,0)),"현장 번호를 확인하세요",IF(OR(NOT(ISNUMBER(D1652)),N(D1652)&lt;=0),"금액을 확인하세요","")))))</f>
        <v/>
      </c>
    </row>
    <row r="1653">
      <c r="A1653" s="20" t="n"/>
      <c r="B1653" s="26" t="n"/>
      <c r="C1653" s="27">
        <f>IF(B1653="","",IFERROR(INDEX(현장_고객,MATCH(B1653,현장번호,0))&amp;" · "&amp;INDEX(현장_주소,MATCH(B1653,현장번호,0)),"없는 번호"))</f>
        <v/>
      </c>
      <c r="D1653" s="22" t="n"/>
      <c r="E1653" s="21" t="n"/>
      <c r="F1653" s="21" t="n"/>
      <c r="G1653" s="21" t="n"/>
      <c r="H1653" s="25">
        <f>IF(COUNTA(A1653,B1653,D1653)=0,"",IF(NOT(ISNUMBER(A1653)),"날짜를 확인하세요",IF(A1653&gt;TODAY(),"오늘 이후 날짜예요",IF(ISNA(MATCH(B1653,현장번호,0)),"현장 번호를 확인하세요",IF(OR(NOT(ISNUMBER(D1653)),N(D1653)&lt;=0),"금액을 확인하세요","")))))</f>
        <v/>
      </c>
    </row>
    <row r="1654">
      <c r="A1654" s="20" t="n"/>
      <c r="B1654" s="26" t="n"/>
      <c r="C1654" s="27">
        <f>IF(B1654="","",IFERROR(INDEX(현장_고객,MATCH(B1654,현장번호,0))&amp;" · "&amp;INDEX(현장_주소,MATCH(B1654,현장번호,0)),"없는 번호"))</f>
        <v/>
      </c>
      <c r="D1654" s="22" t="n"/>
      <c r="E1654" s="21" t="n"/>
      <c r="F1654" s="21" t="n"/>
      <c r="G1654" s="21" t="n"/>
      <c r="H1654" s="25">
        <f>IF(COUNTA(A1654,B1654,D1654)=0,"",IF(NOT(ISNUMBER(A1654)),"날짜를 확인하세요",IF(A1654&gt;TODAY(),"오늘 이후 날짜예요",IF(ISNA(MATCH(B1654,현장번호,0)),"현장 번호를 확인하세요",IF(OR(NOT(ISNUMBER(D1654)),N(D1654)&lt;=0),"금액을 확인하세요","")))))</f>
        <v/>
      </c>
    </row>
    <row r="1655">
      <c r="A1655" s="20" t="n"/>
      <c r="B1655" s="26" t="n"/>
      <c r="C1655" s="27">
        <f>IF(B1655="","",IFERROR(INDEX(현장_고객,MATCH(B1655,현장번호,0))&amp;" · "&amp;INDEX(현장_주소,MATCH(B1655,현장번호,0)),"없는 번호"))</f>
        <v/>
      </c>
      <c r="D1655" s="22" t="n"/>
      <c r="E1655" s="21" t="n"/>
      <c r="F1655" s="21" t="n"/>
      <c r="G1655" s="21" t="n"/>
      <c r="H1655" s="25">
        <f>IF(COUNTA(A1655,B1655,D1655)=0,"",IF(NOT(ISNUMBER(A1655)),"날짜를 확인하세요",IF(A1655&gt;TODAY(),"오늘 이후 날짜예요",IF(ISNA(MATCH(B1655,현장번호,0)),"현장 번호를 확인하세요",IF(OR(NOT(ISNUMBER(D1655)),N(D1655)&lt;=0),"금액을 확인하세요","")))))</f>
        <v/>
      </c>
    </row>
    <row r="1656">
      <c r="A1656" s="20" t="n"/>
      <c r="B1656" s="26" t="n"/>
      <c r="C1656" s="27">
        <f>IF(B1656="","",IFERROR(INDEX(현장_고객,MATCH(B1656,현장번호,0))&amp;" · "&amp;INDEX(현장_주소,MATCH(B1656,현장번호,0)),"없는 번호"))</f>
        <v/>
      </c>
      <c r="D1656" s="22" t="n"/>
      <c r="E1656" s="21" t="n"/>
      <c r="F1656" s="21" t="n"/>
      <c r="G1656" s="21" t="n"/>
      <c r="H1656" s="25">
        <f>IF(COUNTA(A1656,B1656,D1656)=0,"",IF(NOT(ISNUMBER(A1656)),"날짜를 확인하세요",IF(A1656&gt;TODAY(),"오늘 이후 날짜예요",IF(ISNA(MATCH(B1656,현장번호,0)),"현장 번호를 확인하세요",IF(OR(NOT(ISNUMBER(D1656)),N(D1656)&lt;=0),"금액을 확인하세요","")))))</f>
        <v/>
      </c>
    </row>
    <row r="1657">
      <c r="A1657" s="20" t="n"/>
      <c r="B1657" s="26" t="n"/>
      <c r="C1657" s="27">
        <f>IF(B1657="","",IFERROR(INDEX(현장_고객,MATCH(B1657,현장번호,0))&amp;" · "&amp;INDEX(현장_주소,MATCH(B1657,현장번호,0)),"없는 번호"))</f>
        <v/>
      </c>
      <c r="D1657" s="22" t="n"/>
      <c r="E1657" s="21" t="n"/>
      <c r="F1657" s="21" t="n"/>
      <c r="G1657" s="21" t="n"/>
      <c r="H1657" s="25">
        <f>IF(COUNTA(A1657,B1657,D1657)=0,"",IF(NOT(ISNUMBER(A1657)),"날짜를 확인하세요",IF(A1657&gt;TODAY(),"오늘 이후 날짜예요",IF(ISNA(MATCH(B1657,현장번호,0)),"현장 번호를 확인하세요",IF(OR(NOT(ISNUMBER(D1657)),N(D1657)&lt;=0),"금액을 확인하세요","")))))</f>
        <v/>
      </c>
    </row>
    <row r="1658">
      <c r="A1658" s="20" t="n"/>
      <c r="B1658" s="26" t="n"/>
      <c r="C1658" s="27">
        <f>IF(B1658="","",IFERROR(INDEX(현장_고객,MATCH(B1658,현장번호,0))&amp;" · "&amp;INDEX(현장_주소,MATCH(B1658,현장번호,0)),"없는 번호"))</f>
        <v/>
      </c>
      <c r="D1658" s="22" t="n"/>
      <c r="E1658" s="21" t="n"/>
      <c r="F1658" s="21" t="n"/>
      <c r="G1658" s="21" t="n"/>
      <c r="H1658" s="25">
        <f>IF(COUNTA(A1658,B1658,D1658)=0,"",IF(NOT(ISNUMBER(A1658)),"날짜를 확인하세요",IF(A1658&gt;TODAY(),"오늘 이후 날짜예요",IF(ISNA(MATCH(B1658,현장번호,0)),"현장 번호를 확인하세요",IF(OR(NOT(ISNUMBER(D1658)),N(D1658)&lt;=0),"금액을 확인하세요","")))))</f>
        <v/>
      </c>
    </row>
    <row r="1659">
      <c r="A1659" s="20" t="n"/>
      <c r="B1659" s="26" t="n"/>
      <c r="C1659" s="27">
        <f>IF(B1659="","",IFERROR(INDEX(현장_고객,MATCH(B1659,현장번호,0))&amp;" · "&amp;INDEX(현장_주소,MATCH(B1659,현장번호,0)),"없는 번호"))</f>
        <v/>
      </c>
      <c r="D1659" s="22" t="n"/>
      <c r="E1659" s="21" t="n"/>
      <c r="F1659" s="21" t="n"/>
      <c r="G1659" s="21" t="n"/>
      <c r="H1659" s="25">
        <f>IF(COUNTA(A1659,B1659,D1659)=0,"",IF(NOT(ISNUMBER(A1659)),"날짜를 확인하세요",IF(A1659&gt;TODAY(),"오늘 이후 날짜예요",IF(ISNA(MATCH(B1659,현장번호,0)),"현장 번호를 확인하세요",IF(OR(NOT(ISNUMBER(D1659)),N(D1659)&lt;=0),"금액을 확인하세요","")))))</f>
        <v/>
      </c>
    </row>
    <row r="1660">
      <c r="A1660" s="20" t="n"/>
      <c r="B1660" s="26" t="n"/>
      <c r="C1660" s="27">
        <f>IF(B1660="","",IFERROR(INDEX(현장_고객,MATCH(B1660,현장번호,0))&amp;" · "&amp;INDEX(현장_주소,MATCH(B1660,현장번호,0)),"없는 번호"))</f>
        <v/>
      </c>
      <c r="D1660" s="22" t="n"/>
      <c r="E1660" s="21" t="n"/>
      <c r="F1660" s="21" t="n"/>
      <c r="G1660" s="21" t="n"/>
      <c r="H1660" s="25">
        <f>IF(COUNTA(A1660,B1660,D1660)=0,"",IF(NOT(ISNUMBER(A1660)),"날짜를 확인하세요",IF(A1660&gt;TODAY(),"오늘 이후 날짜예요",IF(ISNA(MATCH(B1660,현장번호,0)),"현장 번호를 확인하세요",IF(OR(NOT(ISNUMBER(D1660)),N(D1660)&lt;=0),"금액을 확인하세요","")))))</f>
        <v/>
      </c>
    </row>
    <row r="1661">
      <c r="A1661" s="20" t="n"/>
      <c r="B1661" s="26" t="n"/>
      <c r="C1661" s="27">
        <f>IF(B1661="","",IFERROR(INDEX(현장_고객,MATCH(B1661,현장번호,0))&amp;" · "&amp;INDEX(현장_주소,MATCH(B1661,현장번호,0)),"없는 번호"))</f>
        <v/>
      </c>
      <c r="D1661" s="22" t="n"/>
      <c r="E1661" s="21" t="n"/>
      <c r="F1661" s="21" t="n"/>
      <c r="G1661" s="21" t="n"/>
      <c r="H1661" s="25">
        <f>IF(COUNTA(A1661,B1661,D1661)=0,"",IF(NOT(ISNUMBER(A1661)),"날짜를 확인하세요",IF(A1661&gt;TODAY(),"오늘 이후 날짜예요",IF(ISNA(MATCH(B1661,현장번호,0)),"현장 번호를 확인하세요",IF(OR(NOT(ISNUMBER(D1661)),N(D1661)&lt;=0),"금액을 확인하세요","")))))</f>
        <v/>
      </c>
    </row>
    <row r="1662">
      <c r="A1662" s="20" t="n"/>
      <c r="B1662" s="26" t="n"/>
      <c r="C1662" s="27">
        <f>IF(B1662="","",IFERROR(INDEX(현장_고객,MATCH(B1662,현장번호,0))&amp;" · "&amp;INDEX(현장_주소,MATCH(B1662,현장번호,0)),"없는 번호"))</f>
        <v/>
      </c>
      <c r="D1662" s="22" t="n"/>
      <c r="E1662" s="21" t="n"/>
      <c r="F1662" s="21" t="n"/>
      <c r="G1662" s="21" t="n"/>
      <c r="H1662" s="25">
        <f>IF(COUNTA(A1662,B1662,D1662)=0,"",IF(NOT(ISNUMBER(A1662)),"날짜를 확인하세요",IF(A1662&gt;TODAY(),"오늘 이후 날짜예요",IF(ISNA(MATCH(B1662,현장번호,0)),"현장 번호를 확인하세요",IF(OR(NOT(ISNUMBER(D1662)),N(D1662)&lt;=0),"금액을 확인하세요","")))))</f>
        <v/>
      </c>
    </row>
    <row r="1663">
      <c r="A1663" s="20" t="n"/>
      <c r="B1663" s="26" t="n"/>
      <c r="C1663" s="27">
        <f>IF(B1663="","",IFERROR(INDEX(현장_고객,MATCH(B1663,현장번호,0))&amp;" · "&amp;INDEX(현장_주소,MATCH(B1663,현장번호,0)),"없는 번호"))</f>
        <v/>
      </c>
      <c r="D1663" s="22" t="n"/>
      <c r="E1663" s="21" t="n"/>
      <c r="F1663" s="21" t="n"/>
      <c r="G1663" s="21" t="n"/>
      <c r="H1663" s="25">
        <f>IF(COUNTA(A1663,B1663,D1663)=0,"",IF(NOT(ISNUMBER(A1663)),"날짜를 확인하세요",IF(A1663&gt;TODAY(),"오늘 이후 날짜예요",IF(ISNA(MATCH(B1663,현장번호,0)),"현장 번호를 확인하세요",IF(OR(NOT(ISNUMBER(D1663)),N(D1663)&lt;=0),"금액을 확인하세요","")))))</f>
        <v/>
      </c>
    </row>
    <row r="1664">
      <c r="A1664" s="20" t="n"/>
      <c r="B1664" s="26" t="n"/>
      <c r="C1664" s="27">
        <f>IF(B1664="","",IFERROR(INDEX(현장_고객,MATCH(B1664,현장번호,0))&amp;" · "&amp;INDEX(현장_주소,MATCH(B1664,현장번호,0)),"없는 번호"))</f>
        <v/>
      </c>
      <c r="D1664" s="22" t="n"/>
      <c r="E1664" s="21" t="n"/>
      <c r="F1664" s="21" t="n"/>
      <c r="G1664" s="21" t="n"/>
      <c r="H1664" s="25">
        <f>IF(COUNTA(A1664,B1664,D1664)=0,"",IF(NOT(ISNUMBER(A1664)),"날짜를 확인하세요",IF(A1664&gt;TODAY(),"오늘 이후 날짜예요",IF(ISNA(MATCH(B1664,현장번호,0)),"현장 번호를 확인하세요",IF(OR(NOT(ISNUMBER(D1664)),N(D1664)&lt;=0),"금액을 확인하세요","")))))</f>
        <v/>
      </c>
    </row>
    <row r="1665">
      <c r="A1665" s="20" t="n"/>
      <c r="B1665" s="26" t="n"/>
      <c r="C1665" s="27">
        <f>IF(B1665="","",IFERROR(INDEX(현장_고객,MATCH(B1665,현장번호,0))&amp;" · "&amp;INDEX(현장_주소,MATCH(B1665,현장번호,0)),"없는 번호"))</f>
        <v/>
      </c>
      <c r="D1665" s="22" t="n"/>
      <c r="E1665" s="21" t="n"/>
      <c r="F1665" s="21" t="n"/>
      <c r="G1665" s="21" t="n"/>
      <c r="H1665" s="25">
        <f>IF(COUNTA(A1665,B1665,D1665)=0,"",IF(NOT(ISNUMBER(A1665)),"날짜를 확인하세요",IF(A1665&gt;TODAY(),"오늘 이후 날짜예요",IF(ISNA(MATCH(B1665,현장번호,0)),"현장 번호를 확인하세요",IF(OR(NOT(ISNUMBER(D1665)),N(D1665)&lt;=0),"금액을 확인하세요","")))))</f>
        <v/>
      </c>
    </row>
    <row r="1666">
      <c r="A1666" s="20" t="n"/>
      <c r="B1666" s="26" t="n"/>
      <c r="C1666" s="27">
        <f>IF(B1666="","",IFERROR(INDEX(현장_고객,MATCH(B1666,현장번호,0))&amp;" · "&amp;INDEX(현장_주소,MATCH(B1666,현장번호,0)),"없는 번호"))</f>
        <v/>
      </c>
      <c r="D1666" s="22" t="n"/>
      <c r="E1666" s="21" t="n"/>
      <c r="F1666" s="21" t="n"/>
      <c r="G1666" s="21" t="n"/>
      <c r="H1666" s="25">
        <f>IF(COUNTA(A1666,B1666,D1666)=0,"",IF(NOT(ISNUMBER(A1666)),"날짜를 확인하세요",IF(A1666&gt;TODAY(),"오늘 이후 날짜예요",IF(ISNA(MATCH(B1666,현장번호,0)),"현장 번호를 확인하세요",IF(OR(NOT(ISNUMBER(D1666)),N(D1666)&lt;=0),"금액을 확인하세요","")))))</f>
        <v/>
      </c>
    </row>
    <row r="1667">
      <c r="A1667" s="20" t="n"/>
      <c r="B1667" s="26" t="n"/>
      <c r="C1667" s="27">
        <f>IF(B1667="","",IFERROR(INDEX(현장_고객,MATCH(B1667,현장번호,0))&amp;" · "&amp;INDEX(현장_주소,MATCH(B1667,현장번호,0)),"없는 번호"))</f>
        <v/>
      </c>
      <c r="D1667" s="22" t="n"/>
      <c r="E1667" s="21" t="n"/>
      <c r="F1667" s="21" t="n"/>
      <c r="G1667" s="21" t="n"/>
      <c r="H1667" s="25">
        <f>IF(COUNTA(A1667,B1667,D1667)=0,"",IF(NOT(ISNUMBER(A1667)),"날짜를 확인하세요",IF(A1667&gt;TODAY(),"오늘 이후 날짜예요",IF(ISNA(MATCH(B1667,현장번호,0)),"현장 번호를 확인하세요",IF(OR(NOT(ISNUMBER(D1667)),N(D1667)&lt;=0),"금액을 확인하세요","")))))</f>
        <v/>
      </c>
    </row>
    <row r="1668">
      <c r="A1668" s="20" t="n"/>
      <c r="B1668" s="26" t="n"/>
      <c r="C1668" s="27">
        <f>IF(B1668="","",IFERROR(INDEX(현장_고객,MATCH(B1668,현장번호,0))&amp;" · "&amp;INDEX(현장_주소,MATCH(B1668,현장번호,0)),"없는 번호"))</f>
        <v/>
      </c>
      <c r="D1668" s="22" t="n"/>
      <c r="E1668" s="21" t="n"/>
      <c r="F1668" s="21" t="n"/>
      <c r="G1668" s="21" t="n"/>
      <c r="H1668" s="25">
        <f>IF(COUNTA(A1668,B1668,D1668)=0,"",IF(NOT(ISNUMBER(A1668)),"날짜를 확인하세요",IF(A1668&gt;TODAY(),"오늘 이후 날짜예요",IF(ISNA(MATCH(B1668,현장번호,0)),"현장 번호를 확인하세요",IF(OR(NOT(ISNUMBER(D1668)),N(D1668)&lt;=0),"금액을 확인하세요","")))))</f>
        <v/>
      </c>
    </row>
    <row r="1669">
      <c r="A1669" s="20" t="n"/>
      <c r="B1669" s="26" t="n"/>
      <c r="C1669" s="27">
        <f>IF(B1669="","",IFERROR(INDEX(현장_고객,MATCH(B1669,현장번호,0))&amp;" · "&amp;INDEX(현장_주소,MATCH(B1669,현장번호,0)),"없는 번호"))</f>
        <v/>
      </c>
      <c r="D1669" s="22" t="n"/>
      <c r="E1669" s="21" t="n"/>
      <c r="F1669" s="21" t="n"/>
      <c r="G1669" s="21" t="n"/>
      <c r="H1669" s="25">
        <f>IF(COUNTA(A1669,B1669,D1669)=0,"",IF(NOT(ISNUMBER(A1669)),"날짜를 확인하세요",IF(A1669&gt;TODAY(),"오늘 이후 날짜예요",IF(ISNA(MATCH(B1669,현장번호,0)),"현장 번호를 확인하세요",IF(OR(NOT(ISNUMBER(D1669)),N(D1669)&lt;=0),"금액을 확인하세요","")))))</f>
        <v/>
      </c>
    </row>
    <row r="1670">
      <c r="A1670" s="20" t="n"/>
      <c r="B1670" s="26" t="n"/>
      <c r="C1670" s="27">
        <f>IF(B1670="","",IFERROR(INDEX(현장_고객,MATCH(B1670,현장번호,0))&amp;" · "&amp;INDEX(현장_주소,MATCH(B1670,현장번호,0)),"없는 번호"))</f>
        <v/>
      </c>
      <c r="D1670" s="22" t="n"/>
      <c r="E1670" s="21" t="n"/>
      <c r="F1670" s="21" t="n"/>
      <c r="G1670" s="21" t="n"/>
      <c r="H1670" s="25">
        <f>IF(COUNTA(A1670,B1670,D1670)=0,"",IF(NOT(ISNUMBER(A1670)),"날짜를 확인하세요",IF(A1670&gt;TODAY(),"오늘 이후 날짜예요",IF(ISNA(MATCH(B1670,현장번호,0)),"현장 번호를 확인하세요",IF(OR(NOT(ISNUMBER(D1670)),N(D1670)&lt;=0),"금액을 확인하세요","")))))</f>
        <v/>
      </c>
    </row>
    <row r="1671">
      <c r="A1671" s="20" t="n"/>
      <c r="B1671" s="26" t="n"/>
      <c r="C1671" s="27">
        <f>IF(B1671="","",IFERROR(INDEX(현장_고객,MATCH(B1671,현장번호,0))&amp;" · "&amp;INDEX(현장_주소,MATCH(B1671,현장번호,0)),"없는 번호"))</f>
        <v/>
      </c>
      <c r="D1671" s="22" t="n"/>
      <c r="E1671" s="21" t="n"/>
      <c r="F1671" s="21" t="n"/>
      <c r="G1671" s="21" t="n"/>
      <c r="H1671" s="25">
        <f>IF(COUNTA(A1671,B1671,D1671)=0,"",IF(NOT(ISNUMBER(A1671)),"날짜를 확인하세요",IF(A1671&gt;TODAY(),"오늘 이후 날짜예요",IF(ISNA(MATCH(B1671,현장번호,0)),"현장 번호를 확인하세요",IF(OR(NOT(ISNUMBER(D1671)),N(D1671)&lt;=0),"금액을 확인하세요","")))))</f>
        <v/>
      </c>
    </row>
    <row r="1672">
      <c r="A1672" s="20" t="n"/>
      <c r="B1672" s="26" t="n"/>
      <c r="C1672" s="27">
        <f>IF(B1672="","",IFERROR(INDEX(현장_고객,MATCH(B1672,현장번호,0))&amp;" · "&amp;INDEX(현장_주소,MATCH(B1672,현장번호,0)),"없는 번호"))</f>
        <v/>
      </c>
      <c r="D1672" s="22" t="n"/>
      <c r="E1672" s="21" t="n"/>
      <c r="F1672" s="21" t="n"/>
      <c r="G1672" s="21" t="n"/>
      <c r="H1672" s="25">
        <f>IF(COUNTA(A1672,B1672,D1672)=0,"",IF(NOT(ISNUMBER(A1672)),"날짜를 확인하세요",IF(A1672&gt;TODAY(),"오늘 이후 날짜예요",IF(ISNA(MATCH(B1672,현장번호,0)),"현장 번호를 확인하세요",IF(OR(NOT(ISNUMBER(D1672)),N(D1672)&lt;=0),"금액을 확인하세요","")))))</f>
        <v/>
      </c>
    </row>
    <row r="1673">
      <c r="A1673" s="20" t="n"/>
      <c r="B1673" s="26" t="n"/>
      <c r="C1673" s="27">
        <f>IF(B1673="","",IFERROR(INDEX(현장_고객,MATCH(B1673,현장번호,0))&amp;" · "&amp;INDEX(현장_주소,MATCH(B1673,현장번호,0)),"없는 번호"))</f>
        <v/>
      </c>
      <c r="D1673" s="22" t="n"/>
      <c r="E1673" s="21" t="n"/>
      <c r="F1673" s="21" t="n"/>
      <c r="G1673" s="21" t="n"/>
      <c r="H1673" s="25">
        <f>IF(COUNTA(A1673,B1673,D1673)=0,"",IF(NOT(ISNUMBER(A1673)),"날짜를 확인하세요",IF(A1673&gt;TODAY(),"오늘 이후 날짜예요",IF(ISNA(MATCH(B1673,현장번호,0)),"현장 번호를 확인하세요",IF(OR(NOT(ISNUMBER(D1673)),N(D1673)&lt;=0),"금액을 확인하세요","")))))</f>
        <v/>
      </c>
    </row>
    <row r="1674">
      <c r="A1674" s="20" t="n"/>
      <c r="B1674" s="26" t="n"/>
      <c r="C1674" s="27">
        <f>IF(B1674="","",IFERROR(INDEX(현장_고객,MATCH(B1674,현장번호,0))&amp;" · "&amp;INDEX(현장_주소,MATCH(B1674,현장번호,0)),"없는 번호"))</f>
        <v/>
      </c>
      <c r="D1674" s="22" t="n"/>
      <c r="E1674" s="21" t="n"/>
      <c r="F1674" s="21" t="n"/>
      <c r="G1674" s="21" t="n"/>
      <c r="H1674" s="25">
        <f>IF(COUNTA(A1674,B1674,D1674)=0,"",IF(NOT(ISNUMBER(A1674)),"날짜를 확인하세요",IF(A1674&gt;TODAY(),"오늘 이후 날짜예요",IF(ISNA(MATCH(B1674,현장번호,0)),"현장 번호를 확인하세요",IF(OR(NOT(ISNUMBER(D1674)),N(D1674)&lt;=0),"금액을 확인하세요","")))))</f>
        <v/>
      </c>
    </row>
    <row r="1675">
      <c r="A1675" s="20" t="n"/>
      <c r="B1675" s="26" t="n"/>
      <c r="C1675" s="27">
        <f>IF(B1675="","",IFERROR(INDEX(현장_고객,MATCH(B1675,현장번호,0))&amp;" · "&amp;INDEX(현장_주소,MATCH(B1675,현장번호,0)),"없는 번호"))</f>
        <v/>
      </c>
      <c r="D1675" s="22" t="n"/>
      <c r="E1675" s="21" t="n"/>
      <c r="F1675" s="21" t="n"/>
      <c r="G1675" s="21" t="n"/>
      <c r="H1675" s="25">
        <f>IF(COUNTA(A1675,B1675,D1675)=0,"",IF(NOT(ISNUMBER(A1675)),"날짜를 확인하세요",IF(A1675&gt;TODAY(),"오늘 이후 날짜예요",IF(ISNA(MATCH(B1675,현장번호,0)),"현장 번호를 확인하세요",IF(OR(NOT(ISNUMBER(D1675)),N(D1675)&lt;=0),"금액을 확인하세요","")))))</f>
        <v/>
      </c>
    </row>
    <row r="1676">
      <c r="A1676" s="20" t="n"/>
      <c r="B1676" s="26" t="n"/>
      <c r="C1676" s="27">
        <f>IF(B1676="","",IFERROR(INDEX(현장_고객,MATCH(B1676,현장번호,0))&amp;" · "&amp;INDEX(현장_주소,MATCH(B1676,현장번호,0)),"없는 번호"))</f>
        <v/>
      </c>
      <c r="D1676" s="22" t="n"/>
      <c r="E1676" s="21" t="n"/>
      <c r="F1676" s="21" t="n"/>
      <c r="G1676" s="21" t="n"/>
      <c r="H1676" s="25">
        <f>IF(COUNTA(A1676,B1676,D1676)=0,"",IF(NOT(ISNUMBER(A1676)),"날짜를 확인하세요",IF(A1676&gt;TODAY(),"오늘 이후 날짜예요",IF(ISNA(MATCH(B1676,현장번호,0)),"현장 번호를 확인하세요",IF(OR(NOT(ISNUMBER(D1676)),N(D1676)&lt;=0),"금액을 확인하세요","")))))</f>
        <v/>
      </c>
    </row>
    <row r="1677">
      <c r="A1677" s="20" t="n"/>
      <c r="B1677" s="26" t="n"/>
      <c r="C1677" s="27">
        <f>IF(B1677="","",IFERROR(INDEX(현장_고객,MATCH(B1677,현장번호,0))&amp;" · "&amp;INDEX(현장_주소,MATCH(B1677,현장번호,0)),"없는 번호"))</f>
        <v/>
      </c>
      <c r="D1677" s="22" t="n"/>
      <c r="E1677" s="21" t="n"/>
      <c r="F1677" s="21" t="n"/>
      <c r="G1677" s="21" t="n"/>
      <c r="H1677" s="25">
        <f>IF(COUNTA(A1677,B1677,D1677)=0,"",IF(NOT(ISNUMBER(A1677)),"날짜를 확인하세요",IF(A1677&gt;TODAY(),"오늘 이후 날짜예요",IF(ISNA(MATCH(B1677,현장번호,0)),"현장 번호를 확인하세요",IF(OR(NOT(ISNUMBER(D1677)),N(D1677)&lt;=0),"금액을 확인하세요","")))))</f>
        <v/>
      </c>
    </row>
    <row r="1678">
      <c r="A1678" s="20" t="n"/>
      <c r="B1678" s="26" t="n"/>
      <c r="C1678" s="27">
        <f>IF(B1678="","",IFERROR(INDEX(현장_고객,MATCH(B1678,현장번호,0))&amp;" · "&amp;INDEX(현장_주소,MATCH(B1678,현장번호,0)),"없는 번호"))</f>
        <v/>
      </c>
      <c r="D1678" s="22" t="n"/>
      <c r="E1678" s="21" t="n"/>
      <c r="F1678" s="21" t="n"/>
      <c r="G1678" s="21" t="n"/>
      <c r="H1678" s="25">
        <f>IF(COUNTA(A1678,B1678,D1678)=0,"",IF(NOT(ISNUMBER(A1678)),"날짜를 확인하세요",IF(A1678&gt;TODAY(),"오늘 이후 날짜예요",IF(ISNA(MATCH(B1678,현장번호,0)),"현장 번호를 확인하세요",IF(OR(NOT(ISNUMBER(D1678)),N(D1678)&lt;=0),"금액을 확인하세요","")))))</f>
        <v/>
      </c>
    </row>
    <row r="1679">
      <c r="A1679" s="20" t="n"/>
      <c r="B1679" s="26" t="n"/>
      <c r="C1679" s="27">
        <f>IF(B1679="","",IFERROR(INDEX(현장_고객,MATCH(B1679,현장번호,0))&amp;" · "&amp;INDEX(현장_주소,MATCH(B1679,현장번호,0)),"없는 번호"))</f>
        <v/>
      </c>
      <c r="D1679" s="22" t="n"/>
      <c r="E1679" s="21" t="n"/>
      <c r="F1679" s="21" t="n"/>
      <c r="G1679" s="21" t="n"/>
      <c r="H1679" s="25">
        <f>IF(COUNTA(A1679,B1679,D1679)=0,"",IF(NOT(ISNUMBER(A1679)),"날짜를 확인하세요",IF(A1679&gt;TODAY(),"오늘 이후 날짜예요",IF(ISNA(MATCH(B1679,현장번호,0)),"현장 번호를 확인하세요",IF(OR(NOT(ISNUMBER(D1679)),N(D1679)&lt;=0),"금액을 확인하세요","")))))</f>
        <v/>
      </c>
    </row>
    <row r="1680">
      <c r="A1680" s="20" t="n"/>
      <c r="B1680" s="26" t="n"/>
      <c r="C1680" s="27">
        <f>IF(B1680="","",IFERROR(INDEX(현장_고객,MATCH(B1680,현장번호,0))&amp;" · "&amp;INDEX(현장_주소,MATCH(B1680,현장번호,0)),"없는 번호"))</f>
        <v/>
      </c>
      <c r="D1680" s="22" t="n"/>
      <c r="E1680" s="21" t="n"/>
      <c r="F1680" s="21" t="n"/>
      <c r="G1680" s="21" t="n"/>
      <c r="H1680" s="25">
        <f>IF(COUNTA(A1680,B1680,D1680)=0,"",IF(NOT(ISNUMBER(A1680)),"날짜를 확인하세요",IF(A1680&gt;TODAY(),"오늘 이후 날짜예요",IF(ISNA(MATCH(B1680,현장번호,0)),"현장 번호를 확인하세요",IF(OR(NOT(ISNUMBER(D1680)),N(D1680)&lt;=0),"금액을 확인하세요","")))))</f>
        <v/>
      </c>
    </row>
    <row r="1681">
      <c r="A1681" s="20" t="n"/>
      <c r="B1681" s="26" t="n"/>
      <c r="C1681" s="27">
        <f>IF(B1681="","",IFERROR(INDEX(현장_고객,MATCH(B1681,현장번호,0))&amp;" · "&amp;INDEX(현장_주소,MATCH(B1681,현장번호,0)),"없는 번호"))</f>
        <v/>
      </c>
      <c r="D1681" s="22" t="n"/>
      <c r="E1681" s="21" t="n"/>
      <c r="F1681" s="21" t="n"/>
      <c r="G1681" s="21" t="n"/>
      <c r="H1681" s="25">
        <f>IF(COUNTA(A1681,B1681,D1681)=0,"",IF(NOT(ISNUMBER(A1681)),"날짜를 확인하세요",IF(A1681&gt;TODAY(),"오늘 이후 날짜예요",IF(ISNA(MATCH(B1681,현장번호,0)),"현장 번호를 확인하세요",IF(OR(NOT(ISNUMBER(D1681)),N(D1681)&lt;=0),"금액을 확인하세요","")))))</f>
        <v/>
      </c>
    </row>
    <row r="1682">
      <c r="A1682" s="20" t="n"/>
      <c r="B1682" s="26" t="n"/>
      <c r="C1682" s="27">
        <f>IF(B1682="","",IFERROR(INDEX(현장_고객,MATCH(B1682,현장번호,0))&amp;" · "&amp;INDEX(현장_주소,MATCH(B1682,현장번호,0)),"없는 번호"))</f>
        <v/>
      </c>
      <c r="D1682" s="22" t="n"/>
      <c r="E1682" s="21" t="n"/>
      <c r="F1682" s="21" t="n"/>
      <c r="G1682" s="21" t="n"/>
      <c r="H1682" s="25">
        <f>IF(COUNTA(A1682,B1682,D1682)=0,"",IF(NOT(ISNUMBER(A1682)),"날짜를 확인하세요",IF(A1682&gt;TODAY(),"오늘 이후 날짜예요",IF(ISNA(MATCH(B1682,현장번호,0)),"현장 번호를 확인하세요",IF(OR(NOT(ISNUMBER(D1682)),N(D1682)&lt;=0),"금액을 확인하세요","")))))</f>
        <v/>
      </c>
    </row>
    <row r="1683">
      <c r="A1683" s="20" t="n"/>
      <c r="B1683" s="26" t="n"/>
      <c r="C1683" s="27">
        <f>IF(B1683="","",IFERROR(INDEX(현장_고객,MATCH(B1683,현장번호,0))&amp;" · "&amp;INDEX(현장_주소,MATCH(B1683,현장번호,0)),"없는 번호"))</f>
        <v/>
      </c>
      <c r="D1683" s="22" t="n"/>
      <c r="E1683" s="21" t="n"/>
      <c r="F1683" s="21" t="n"/>
      <c r="G1683" s="21" t="n"/>
      <c r="H1683" s="25">
        <f>IF(COUNTA(A1683,B1683,D1683)=0,"",IF(NOT(ISNUMBER(A1683)),"날짜를 확인하세요",IF(A1683&gt;TODAY(),"오늘 이후 날짜예요",IF(ISNA(MATCH(B1683,현장번호,0)),"현장 번호를 확인하세요",IF(OR(NOT(ISNUMBER(D1683)),N(D1683)&lt;=0),"금액을 확인하세요","")))))</f>
        <v/>
      </c>
    </row>
    <row r="1684">
      <c r="A1684" s="20" t="n"/>
      <c r="B1684" s="26" t="n"/>
      <c r="C1684" s="27">
        <f>IF(B1684="","",IFERROR(INDEX(현장_고객,MATCH(B1684,현장번호,0))&amp;" · "&amp;INDEX(현장_주소,MATCH(B1684,현장번호,0)),"없는 번호"))</f>
        <v/>
      </c>
      <c r="D1684" s="22" t="n"/>
      <c r="E1684" s="21" t="n"/>
      <c r="F1684" s="21" t="n"/>
      <c r="G1684" s="21" t="n"/>
      <c r="H1684" s="25">
        <f>IF(COUNTA(A1684,B1684,D1684)=0,"",IF(NOT(ISNUMBER(A1684)),"날짜를 확인하세요",IF(A1684&gt;TODAY(),"오늘 이후 날짜예요",IF(ISNA(MATCH(B1684,현장번호,0)),"현장 번호를 확인하세요",IF(OR(NOT(ISNUMBER(D1684)),N(D1684)&lt;=0),"금액을 확인하세요","")))))</f>
        <v/>
      </c>
    </row>
    <row r="1685">
      <c r="A1685" s="20" t="n"/>
      <c r="B1685" s="26" t="n"/>
      <c r="C1685" s="27">
        <f>IF(B1685="","",IFERROR(INDEX(현장_고객,MATCH(B1685,현장번호,0))&amp;" · "&amp;INDEX(현장_주소,MATCH(B1685,현장번호,0)),"없는 번호"))</f>
        <v/>
      </c>
      <c r="D1685" s="22" t="n"/>
      <c r="E1685" s="21" t="n"/>
      <c r="F1685" s="21" t="n"/>
      <c r="G1685" s="21" t="n"/>
      <c r="H1685" s="25">
        <f>IF(COUNTA(A1685,B1685,D1685)=0,"",IF(NOT(ISNUMBER(A1685)),"날짜를 확인하세요",IF(A1685&gt;TODAY(),"오늘 이후 날짜예요",IF(ISNA(MATCH(B1685,현장번호,0)),"현장 번호를 확인하세요",IF(OR(NOT(ISNUMBER(D1685)),N(D1685)&lt;=0),"금액을 확인하세요","")))))</f>
        <v/>
      </c>
    </row>
    <row r="1686">
      <c r="A1686" s="20" t="n"/>
      <c r="B1686" s="26" t="n"/>
      <c r="C1686" s="27">
        <f>IF(B1686="","",IFERROR(INDEX(현장_고객,MATCH(B1686,현장번호,0))&amp;" · "&amp;INDEX(현장_주소,MATCH(B1686,현장번호,0)),"없는 번호"))</f>
        <v/>
      </c>
      <c r="D1686" s="22" t="n"/>
      <c r="E1686" s="21" t="n"/>
      <c r="F1686" s="21" t="n"/>
      <c r="G1686" s="21" t="n"/>
      <c r="H1686" s="25">
        <f>IF(COUNTA(A1686,B1686,D1686)=0,"",IF(NOT(ISNUMBER(A1686)),"날짜를 확인하세요",IF(A1686&gt;TODAY(),"오늘 이후 날짜예요",IF(ISNA(MATCH(B1686,현장번호,0)),"현장 번호를 확인하세요",IF(OR(NOT(ISNUMBER(D1686)),N(D1686)&lt;=0),"금액을 확인하세요","")))))</f>
        <v/>
      </c>
    </row>
    <row r="1687">
      <c r="A1687" s="20" t="n"/>
      <c r="B1687" s="26" t="n"/>
      <c r="C1687" s="27">
        <f>IF(B1687="","",IFERROR(INDEX(현장_고객,MATCH(B1687,현장번호,0))&amp;" · "&amp;INDEX(현장_주소,MATCH(B1687,현장번호,0)),"없는 번호"))</f>
        <v/>
      </c>
      <c r="D1687" s="22" t="n"/>
      <c r="E1687" s="21" t="n"/>
      <c r="F1687" s="21" t="n"/>
      <c r="G1687" s="21" t="n"/>
      <c r="H1687" s="25">
        <f>IF(COUNTA(A1687,B1687,D1687)=0,"",IF(NOT(ISNUMBER(A1687)),"날짜를 확인하세요",IF(A1687&gt;TODAY(),"오늘 이후 날짜예요",IF(ISNA(MATCH(B1687,현장번호,0)),"현장 번호를 확인하세요",IF(OR(NOT(ISNUMBER(D1687)),N(D1687)&lt;=0),"금액을 확인하세요","")))))</f>
        <v/>
      </c>
    </row>
    <row r="1688">
      <c r="A1688" s="20" t="n"/>
      <c r="B1688" s="26" t="n"/>
      <c r="C1688" s="27">
        <f>IF(B1688="","",IFERROR(INDEX(현장_고객,MATCH(B1688,현장번호,0))&amp;" · "&amp;INDEX(현장_주소,MATCH(B1688,현장번호,0)),"없는 번호"))</f>
        <v/>
      </c>
      <c r="D1688" s="22" t="n"/>
      <c r="E1688" s="21" t="n"/>
      <c r="F1688" s="21" t="n"/>
      <c r="G1688" s="21" t="n"/>
      <c r="H1688" s="25">
        <f>IF(COUNTA(A1688,B1688,D1688)=0,"",IF(NOT(ISNUMBER(A1688)),"날짜를 확인하세요",IF(A1688&gt;TODAY(),"오늘 이후 날짜예요",IF(ISNA(MATCH(B1688,현장번호,0)),"현장 번호를 확인하세요",IF(OR(NOT(ISNUMBER(D1688)),N(D1688)&lt;=0),"금액을 확인하세요","")))))</f>
        <v/>
      </c>
    </row>
    <row r="1689">
      <c r="A1689" s="20" t="n"/>
      <c r="B1689" s="26" t="n"/>
      <c r="C1689" s="27">
        <f>IF(B1689="","",IFERROR(INDEX(현장_고객,MATCH(B1689,현장번호,0))&amp;" · "&amp;INDEX(현장_주소,MATCH(B1689,현장번호,0)),"없는 번호"))</f>
        <v/>
      </c>
      <c r="D1689" s="22" t="n"/>
      <c r="E1689" s="21" t="n"/>
      <c r="F1689" s="21" t="n"/>
      <c r="G1689" s="21" t="n"/>
      <c r="H1689" s="25">
        <f>IF(COUNTA(A1689,B1689,D1689)=0,"",IF(NOT(ISNUMBER(A1689)),"날짜를 확인하세요",IF(A1689&gt;TODAY(),"오늘 이후 날짜예요",IF(ISNA(MATCH(B1689,현장번호,0)),"현장 번호를 확인하세요",IF(OR(NOT(ISNUMBER(D1689)),N(D1689)&lt;=0),"금액을 확인하세요","")))))</f>
        <v/>
      </c>
    </row>
    <row r="1690">
      <c r="A1690" s="20" t="n"/>
      <c r="B1690" s="26" t="n"/>
      <c r="C1690" s="27">
        <f>IF(B1690="","",IFERROR(INDEX(현장_고객,MATCH(B1690,현장번호,0))&amp;" · "&amp;INDEX(현장_주소,MATCH(B1690,현장번호,0)),"없는 번호"))</f>
        <v/>
      </c>
      <c r="D1690" s="22" t="n"/>
      <c r="E1690" s="21" t="n"/>
      <c r="F1690" s="21" t="n"/>
      <c r="G1690" s="21" t="n"/>
      <c r="H1690" s="25">
        <f>IF(COUNTA(A1690,B1690,D1690)=0,"",IF(NOT(ISNUMBER(A1690)),"날짜를 확인하세요",IF(A1690&gt;TODAY(),"오늘 이후 날짜예요",IF(ISNA(MATCH(B1690,현장번호,0)),"현장 번호를 확인하세요",IF(OR(NOT(ISNUMBER(D1690)),N(D1690)&lt;=0),"금액을 확인하세요","")))))</f>
        <v/>
      </c>
    </row>
    <row r="1691">
      <c r="A1691" s="20" t="n"/>
      <c r="B1691" s="26" t="n"/>
      <c r="C1691" s="27">
        <f>IF(B1691="","",IFERROR(INDEX(현장_고객,MATCH(B1691,현장번호,0))&amp;" · "&amp;INDEX(현장_주소,MATCH(B1691,현장번호,0)),"없는 번호"))</f>
        <v/>
      </c>
      <c r="D1691" s="22" t="n"/>
      <c r="E1691" s="21" t="n"/>
      <c r="F1691" s="21" t="n"/>
      <c r="G1691" s="21" t="n"/>
      <c r="H1691" s="25">
        <f>IF(COUNTA(A1691,B1691,D1691)=0,"",IF(NOT(ISNUMBER(A1691)),"날짜를 확인하세요",IF(A1691&gt;TODAY(),"오늘 이후 날짜예요",IF(ISNA(MATCH(B1691,현장번호,0)),"현장 번호를 확인하세요",IF(OR(NOT(ISNUMBER(D1691)),N(D1691)&lt;=0),"금액을 확인하세요","")))))</f>
        <v/>
      </c>
    </row>
    <row r="1692">
      <c r="A1692" s="20" t="n"/>
      <c r="B1692" s="26" t="n"/>
      <c r="C1692" s="27">
        <f>IF(B1692="","",IFERROR(INDEX(현장_고객,MATCH(B1692,현장번호,0))&amp;" · "&amp;INDEX(현장_주소,MATCH(B1692,현장번호,0)),"없는 번호"))</f>
        <v/>
      </c>
      <c r="D1692" s="22" t="n"/>
      <c r="E1692" s="21" t="n"/>
      <c r="F1692" s="21" t="n"/>
      <c r="G1692" s="21" t="n"/>
      <c r="H1692" s="25">
        <f>IF(COUNTA(A1692,B1692,D1692)=0,"",IF(NOT(ISNUMBER(A1692)),"날짜를 확인하세요",IF(A1692&gt;TODAY(),"오늘 이후 날짜예요",IF(ISNA(MATCH(B1692,현장번호,0)),"현장 번호를 확인하세요",IF(OR(NOT(ISNUMBER(D1692)),N(D1692)&lt;=0),"금액을 확인하세요","")))))</f>
        <v/>
      </c>
    </row>
    <row r="1693">
      <c r="A1693" s="20" t="n"/>
      <c r="B1693" s="26" t="n"/>
      <c r="C1693" s="27">
        <f>IF(B1693="","",IFERROR(INDEX(현장_고객,MATCH(B1693,현장번호,0))&amp;" · "&amp;INDEX(현장_주소,MATCH(B1693,현장번호,0)),"없는 번호"))</f>
        <v/>
      </c>
      <c r="D1693" s="22" t="n"/>
      <c r="E1693" s="21" t="n"/>
      <c r="F1693" s="21" t="n"/>
      <c r="G1693" s="21" t="n"/>
      <c r="H1693" s="25">
        <f>IF(COUNTA(A1693,B1693,D1693)=0,"",IF(NOT(ISNUMBER(A1693)),"날짜를 확인하세요",IF(A1693&gt;TODAY(),"오늘 이후 날짜예요",IF(ISNA(MATCH(B1693,현장번호,0)),"현장 번호를 확인하세요",IF(OR(NOT(ISNUMBER(D1693)),N(D1693)&lt;=0),"금액을 확인하세요","")))))</f>
        <v/>
      </c>
    </row>
    <row r="1694">
      <c r="A1694" s="20" t="n"/>
      <c r="B1694" s="26" t="n"/>
      <c r="C1694" s="27">
        <f>IF(B1694="","",IFERROR(INDEX(현장_고객,MATCH(B1694,현장번호,0))&amp;" · "&amp;INDEX(현장_주소,MATCH(B1694,현장번호,0)),"없는 번호"))</f>
        <v/>
      </c>
      <c r="D1694" s="22" t="n"/>
      <c r="E1694" s="21" t="n"/>
      <c r="F1694" s="21" t="n"/>
      <c r="G1694" s="21" t="n"/>
      <c r="H1694" s="25">
        <f>IF(COUNTA(A1694,B1694,D1694)=0,"",IF(NOT(ISNUMBER(A1694)),"날짜를 확인하세요",IF(A1694&gt;TODAY(),"오늘 이후 날짜예요",IF(ISNA(MATCH(B1694,현장번호,0)),"현장 번호를 확인하세요",IF(OR(NOT(ISNUMBER(D1694)),N(D1694)&lt;=0),"금액을 확인하세요","")))))</f>
        <v/>
      </c>
    </row>
    <row r="1695">
      <c r="A1695" s="20" t="n"/>
      <c r="B1695" s="26" t="n"/>
      <c r="C1695" s="27">
        <f>IF(B1695="","",IFERROR(INDEX(현장_고객,MATCH(B1695,현장번호,0))&amp;" · "&amp;INDEX(현장_주소,MATCH(B1695,현장번호,0)),"없는 번호"))</f>
        <v/>
      </c>
      <c r="D1695" s="22" t="n"/>
      <c r="E1695" s="21" t="n"/>
      <c r="F1695" s="21" t="n"/>
      <c r="G1695" s="21" t="n"/>
      <c r="H1695" s="25">
        <f>IF(COUNTA(A1695,B1695,D1695)=0,"",IF(NOT(ISNUMBER(A1695)),"날짜를 확인하세요",IF(A1695&gt;TODAY(),"오늘 이후 날짜예요",IF(ISNA(MATCH(B1695,현장번호,0)),"현장 번호를 확인하세요",IF(OR(NOT(ISNUMBER(D1695)),N(D1695)&lt;=0),"금액을 확인하세요","")))))</f>
        <v/>
      </c>
    </row>
    <row r="1696">
      <c r="A1696" s="20" t="n"/>
      <c r="B1696" s="26" t="n"/>
      <c r="C1696" s="27">
        <f>IF(B1696="","",IFERROR(INDEX(현장_고객,MATCH(B1696,현장번호,0))&amp;" · "&amp;INDEX(현장_주소,MATCH(B1696,현장번호,0)),"없는 번호"))</f>
        <v/>
      </c>
      <c r="D1696" s="22" t="n"/>
      <c r="E1696" s="21" t="n"/>
      <c r="F1696" s="21" t="n"/>
      <c r="G1696" s="21" t="n"/>
      <c r="H1696" s="25">
        <f>IF(COUNTA(A1696,B1696,D1696)=0,"",IF(NOT(ISNUMBER(A1696)),"날짜를 확인하세요",IF(A1696&gt;TODAY(),"오늘 이후 날짜예요",IF(ISNA(MATCH(B1696,현장번호,0)),"현장 번호를 확인하세요",IF(OR(NOT(ISNUMBER(D1696)),N(D1696)&lt;=0),"금액을 확인하세요","")))))</f>
        <v/>
      </c>
    </row>
    <row r="1697">
      <c r="A1697" s="20" t="n"/>
      <c r="B1697" s="26" t="n"/>
      <c r="C1697" s="27">
        <f>IF(B1697="","",IFERROR(INDEX(현장_고객,MATCH(B1697,현장번호,0))&amp;" · "&amp;INDEX(현장_주소,MATCH(B1697,현장번호,0)),"없는 번호"))</f>
        <v/>
      </c>
      <c r="D1697" s="22" t="n"/>
      <c r="E1697" s="21" t="n"/>
      <c r="F1697" s="21" t="n"/>
      <c r="G1697" s="21" t="n"/>
      <c r="H1697" s="25">
        <f>IF(COUNTA(A1697,B1697,D1697)=0,"",IF(NOT(ISNUMBER(A1697)),"날짜를 확인하세요",IF(A1697&gt;TODAY(),"오늘 이후 날짜예요",IF(ISNA(MATCH(B1697,현장번호,0)),"현장 번호를 확인하세요",IF(OR(NOT(ISNUMBER(D1697)),N(D1697)&lt;=0),"금액을 확인하세요","")))))</f>
        <v/>
      </c>
    </row>
    <row r="1698">
      <c r="A1698" s="20" t="n"/>
      <c r="B1698" s="26" t="n"/>
      <c r="C1698" s="27">
        <f>IF(B1698="","",IFERROR(INDEX(현장_고객,MATCH(B1698,현장번호,0))&amp;" · "&amp;INDEX(현장_주소,MATCH(B1698,현장번호,0)),"없는 번호"))</f>
        <v/>
      </c>
      <c r="D1698" s="22" t="n"/>
      <c r="E1698" s="21" t="n"/>
      <c r="F1698" s="21" t="n"/>
      <c r="G1698" s="21" t="n"/>
      <c r="H1698" s="25">
        <f>IF(COUNTA(A1698,B1698,D1698)=0,"",IF(NOT(ISNUMBER(A1698)),"날짜를 확인하세요",IF(A1698&gt;TODAY(),"오늘 이후 날짜예요",IF(ISNA(MATCH(B1698,현장번호,0)),"현장 번호를 확인하세요",IF(OR(NOT(ISNUMBER(D1698)),N(D1698)&lt;=0),"금액을 확인하세요","")))))</f>
        <v/>
      </c>
    </row>
    <row r="1699">
      <c r="A1699" s="20" t="n"/>
      <c r="B1699" s="26" t="n"/>
      <c r="C1699" s="27">
        <f>IF(B1699="","",IFERROR(INDEX(현장_고객,MATCH(B1699,현장번호,0))&amp;" · "&amp;INDEX(현장_주소,MATCH(B1699,현장번호,0)),"없는 번호"))</f>
        <v/>
      </c>
      <c r="D1699" s="22" t="n"/>
      <c r="E1699" s="21" t="n"/>
      <c r="F1699" s="21" t="n"/>
      <c r="G1699" s="21" t="n"/>
      <c r="H1699" s="25">
        <f>IF(COUNTA(A1699,B1699,D1699)=0,"",IF(NOT(ISNUMBER(A1699)),"날짜를 확인하세요",IF(A1699&gt;TODAY(),"오늘 이후 날짜예요",IF(ISNA(MATCH(B1699,현장번호,0)),"현장 번호를 확인하세요",IF(OR(NOT(ISNUMBER(D1699)),N(D1699)&lt;=0),"금액을 확인하세요","")))))</f>
        <v/>
      </c>
    </row>
    <row r="1700">
      <c r="A1700" s="20" t="n"/>
      <c r="B1700" s="26" t="n"/>
      <c r="C1700" s="27">
        <f>IF(B1700="","",IFERROR(INDEX(현장_고객,MATCH(B1700,현장번호,0))&amp;" · "&amp;INDEX(현장_주소,MATCH(B1700,현장번호,0)),"없는 번호"))</f>
        <v/>
      </c>
      <c r="D1700" s="22" t="n"/>
      <c r="E1700" s="21" t="n"/>
      <c r="F1700" s="21" t="n"/>
      <c r="G1700" s="21" t="n"/>
      <c r="H1700" s="25">
        <f>IF(COUNTA(A1700,B1700,D1700)=0,"",IF(NOT(ISNUMBER(A1700)),"날짜를 확인하세요",IF(A1700&gt;TODAY(),"오늘 이후 날짜예요",IF(ISNA(MATCH(B1700,현장번호,0)),"현장 번호를 확인하세요",IF(OR(NOT(ISNUMBER(D1700)),N(D1700)&lt;=0),"금액을 확인하세요","")))))</f>
        <v/>
      </c>
    </row>
    <row r="1701">
      <c r="A1701" s="20" t="n"/>
      <c r="B1701" s="26" t="n"/>
      <c r="C1701" s="27">
        <f>IF(B1701="","",IFERROR(INDEX(현장_고객,MATCH(B1701,현장번호,0))&amp;" · "&amp;INDEX(현장_주소,MATCH(B1701,현장번호,0)),"없는 번호"))</f>
        <v/>
      </c>
      <c r="D1701" s="22" t="n"/>
      <c r="E1701" s="21" t="n"/>
      <c r="F1701" s="21" t="n"/>
      <c r="G1701" s="21" t="n"/>
      <c r="H1701" s="25">
        <f>IF(COUNTA(A1701,B1701,D1701)=0,"",IF(NOT(ISNUMBER(A1701)),"날짜를 확인하세요",IF(A1701&gt;TODAY(),"오늘 이후 날짜예요",IF(ISNA(MATCH(B1701,현장번호,0)),"현장 번호를 확인하세요",IF(OR(NOT(ISNUMBER(D1701)),N(D1701)&lt;=0),"금액을 확인하세요","")))))</f>
        <v/>
      </c>
    </row>
    <row r="1702">
      <c r="A1702" s="20" t="n"/>
      <c r="B1702" s="26" t="n"/>
      <c r="C1702" s="27">
        <f>IF(B1702="","",IFERROR(INDEX(현장_고객,MATCH(B1702,현장번호,0))&amp;" · "&amp;INDEX(현장_주소,MATCH(B1702,현장번호,0)),"없는 번호"))</f>
        <v/>
      </c>
      <c r="D1702" s="22" t="n"/>
      <c r="E1702" s="21" t="n"/>
      <c r="F1702" s="21" t="n"/>
      <c r="G1702" s="21" t="n"/>
      <c r="H1702" s="25">
        <f>IF(COUNTA(A1702,B1702,D1702)=0,"",IF(NOT(ISNUMBER(A1702)),"날짜를 확인하세요",IF(A1702&gt;TODAY(),"오늘 이후 날짜예요",IF(ISNA(MATCH(B1702,현장번호,0)),"현장 번호를 확인하세요",IF(OR(NOT(ISNUMBER(D1702)),N(D1702)&lt;=0),"금액을 확인하세요","")))))</f>
        <v/>
      </c>
    </row>
    <row r="1703">
      <c r="A1703" s="20" t="n"/>
      <c r="B1703" s="26" t="n"/>
      <c r="C1703" s="27">
        <f>IF(B1703="","",IFERROR(INDEX(현장_고객,MATCH(B1703,현장번호,0))&amp;" · "&amp;INDEX(현장_주소,MATCH(B1703,현장번호,0)),"없는 번호"))</f>
        <v/>
      </c>
      <c r="D1703" s="22" t="n"/>
      <c r="E1703" s="21" t="n"/>
      <c r="F1703" s="21" t="n"/>
      <c r="G1703" s="21" t="n"/>
      <c r="H1703" s="25">
        <f>IF(COUNTA(A1703,B1703,D1703)=0,"",IF(NOT(ISNUMBER(A1703)),"날짜를 확인하세요",IF(A1703&gt;TODAY(),"오늘 이후 날짜예요",IF(ISNA(MATCH(B1703,현장번호,0)),"현장 번호를 확인하세요",IF(OR(NOT(ISNUMBER(D1703)),N(D1703)&lt;=0),"금액을 확인하세요","")))))</f>
        <v/>
      </c>
    </row>
    <row r="1704">
      <c r="A1704" s="20" t="n"/>
      <c r="B1704" s="26" t="n"/>
      <c r="C1704" s="27">
        <f>IF(B1704="","",IFERROR(INDEX(현장_고객,MATCH(B1704,현장번호,0))&amp;" · "&amp;INDEX(현장_주소,MATCH(B1704,현장번호,0)),"없는 번호"))</f>
        <v/>
      </c>
      <c r="D1704" s="22" t="n"/>
      <c r="E1704" s="21" t="n"/>
      <c r="F1704" s="21" t="n"/>
      <c r="G1704" s="21" t="n"/>
      <c r="H1704" s="25">
        <f>IF(COUNTA(A1704,B1704,D1704)=0,"",IF(NOT(ISNUMBER(A1704)),"날짜를 확인하세요",IF(A1704&gt;TODAY(),"오늘 이후 날짜예요",IF(ISNA(MATCH(B1704,현장번호,0)),"현장 번호를 확인하세요",IF(OR(NOT(ISNUMBER(D1704)),N(D1704)&lt;=0),"금액을 확인하세요","")))))</f>
        <v/>
      </c>
    </row>
    <row r="1705">
      <c r="A1705" s="20" t="n"/>
      <c r="B1705" s="26" t="n"/>
      <c r="C1705" s="27">
        <f>IF(B1705="","",IFERROR(INDEX(현장_고객,MATCH(B1705,현장번호,0))&amp;" · "&amp;INDEX(현장_주소,MATCH(B1705,현장번호,0)),"없는 번호"))</f>
        <v/>
      </c>
      <c r="D1705" s="22" t="n"/>
      <c r="E1705" s="21" t="n"/>
      <c r="F1705" s="21" t="n"/>
      <c r="G1705" s="21" t="n"/>
      <c r="H1705" s="25">
        <f>IF(COUNTA(A1705,B1705,D1705)=0,"",IF(NOT(ISNUMBER(A1705)),"날짜를 확인하세요",IF(A1705&gt;TODAY(),"오늘 이후 날짜예요",IF(ISNA(MATCH(B1705,현장번호,0)),"현장 번호를 확인하세요",IF(OR(NOT(ISNUMBER(D1705)),N(D1705)&lt;=0),"금액을 확인하세요","")))))</f>
        <v/>
      </c>
    </row>
    <row r="1706">
      <c r="A1706" s="20" t="n"/>
      <c r="B1706" s="26" t="n"/>
      <c r="C1706" s="27">
        <f>IF(B1706="","",IFERROR(INDEX(현장_고객,MATCH(B1706,현장번호,0))&amp;" · "&amp;INDEX(현장_주소,MATCH(B1706,현장번호,0)),"없는 번호"))</f>
        <v/>
      </c>
      <c r="D1706" s="22" t="n"/>
      <c r="E1706" s="21" t="n"/>
      <c r="F1706" s="21" t="n"/>
      <c r="G1706" s="21" t="n"/>
      <c r="H1706" s="25">
        <f>IF(COUNTA(A1706,B1706,D1706)=0,"",IF(NOT(ISNUMBER(A1706)),"날짜를 확인하세요",IF(A1706&gt;TODAY(),"오늘 이후 날짜예요",IF(ISNA(MATCH(B1706,현장번호,0)),"현장 번호를 확인하세요",IF(OR(NOT(ISNUMBER(D1706)),N(D1706)&lt;=0),"금액을 확인하세요","")))))</f>
        <v/>
      </c>
    </row>
    <row r="1707">
      <c r="A1707" s="20" t="n"/>
      <c r="B1707" s="26" t="n"/>
      <c r="C1707" s="27">
        <f>IF(B1707="","",IFERROR(INDEX(현장_고객,MATCH(B1707,현장번호,0))&amp;" · "&amp;INDEX(현장_주소,MATCH(B1707,현장번호,0)),"없는 번호"))</f>
        <v/>
      </c>
      <c r="D1707" s="22" t="n"/>
      <c r="E1707" s="21" t="n"/>
      <c r="F1707" s="21" t="n"/>
      <c r="G1707" s="21" t="n"/>
      <c r="H1707" s="25">
        <f>IF(COUNTA(A1707,B1707,D1707)=0,"",IF(NOT(ISNUMBER(A1707)),"날짜를 확인하세요",IF(A1707&gt;TODAY(),"오늘 이후 날짜예요",IF(ISNA(MATCH(B1707,현장번호,0)),"현장 번호를 확인하세요",IF(OR(NOT(ISNUMBER(D1707)),N(D1707)&lt;=0),"금액을 확인하세요","")))))</f>
        <v/>
      </c>
    </row>
    <row r="1708">
      <c r="A1708" s="20" t="n"/>
      <c r="B1708" s="26" t="n"/>
      <c r="C1708" s="27">
        <f>IF(B1708="","",IFERROR(INDEX(현장_고객,MATCH(B1708,현장번호,0))&amp;" · "&amp;INDEX(현장_주소,MATCH(B1708,현장번호,0)),"없는 번호"))</f>
        <v/>
      </c>
      <c r="D1708" s="22" t="n"/>
      <c r="E1708" s="21" t="n"/>
      <c r="F1708" s="21" t="n"/>
      <c r="G1708" s="21" t="n"/>
      <c r="H1708" s="25">
        <f>IF(COUNTA(A1708,B1708,D1708)=0,"",IF(NOT(ISNUMBER(A1708)),"날짜를 확인하세요",IF(A1708&gt;TODAY(),"오늘 이후 날짜예요",IF(ISNA(MATCH(B1708,현장번호,0)),"현장 번호를 확인하세요",IF(OR(NOT(ISNUMBER(D1708)),N(D1708)&lt;=0),"금액을 확인하세요","")))))</f>
        <v/>
      </c>
    </row>
    <row r="1709">
      <c r="A1709" s="20" t="n"/>
      <c r="B1709" s="26" t="n"/>
      <c r="C1709" s="27">
        <f>IF(B1709="","",IFERROR(INDEX(현장_고객,MATCH(B1709,현장번호,0))&amp;" · "&amp;INDEX(현장_주소,MATCH(B1709,현장번호,0)),"없는 번호"))</f>
        <v/>
      </c>
      <c r="D1709" s="22" t="n"/>
      <c r="E1709" s="21" t="n"/>
      <c r="F1709" s="21" t="n"/>
      <c r="G1709" s="21" t="n"/>
      <c r="H1709" s="25">
        <f>IF(COUNTA(A1709,B1709,D1709)=0,"",IF(NOT(ISNUMBER(A1709)),"날짜를 확인하세요",IF(A1709&gt;TODAY(),"오늘 이후 날짜예요",IF(ISNA(MATCH(B1709,현장번호,0)),"현장 번호를 확인하세요",IF(OR(NOT(ISNUMBER(D1709)),N(D1709)&lt;=0),"금액을 확인하세요","")))))</f>
        <v/>
      </c>
    </row>
    <row r="1710">
      <c r="A1710" s="20" t="n"/>
      <c r="B1710" s="26" t="n"/>
      <c r="C1710" s="27">
        <f>IF(B1710="","",IFERROR(INDEX(현장_고객,MATCH(B1710,현장번호,0))&amp;" · "&amp;INDEX(현장_주소,MATCH(B1710,현장번호,0)),"없는 번호"))</f>
        <v/>
      </c>
      <c r="D1710" s="22" t="n"/>
      <c r="E1710" s="21" t="n"/>
      <c r="F1710" s="21" t="n"/>
      <c r="G1710" s="21" t="n"/>
      <c r="H1710" s="25">
        <f>IF(COUNTA(A1710,B1710,D1710)=0,"",IF(NOT(ISNUMBER(A1710)),"날짜를 확인하세요",IF(A1710&gt;TODAY(),"오늘 이후 날짜예요",IF(ISNA(MATCH(B1710,현장번호,0)),"현장 번호를 확인하세요",IF(OR(NOT(ISNUMBER(D1710)),N(D1710)&lt;=0),"금액을 확인하세요","")))))</f>
        <v/>
      </c>
    </row>
    <row r="1711">
      <c r="A1711" s="20" t="n"/>
      <c r="B1711" s="26" t="n"/>
      <c r="C1711" s="27">
        <f>IF(B1711="","",IFERROR(INDEX(현장_고객,MATCH(B1711,현장번호,0))&amp;" · "&amp;INDEX(현장_주소,MATCH(B1711,현장번호,0)),"없는 번호"))</f>
        <v/>
      </c>
      <c r="D1711" s="22" t="n"/>
      <c r="E1711" s="21" t="n"/>
      <c r="F1711" s="21" t="n"/>
      <c r="G1711" s="21" t="n"/>
      <c r="H1711" s="25">
        <f>IF(COUNTA(A1711,B1711,D1711)=0,"",IF(NOT(ISNUMBER(A1711)),"날짜를 확인하세요",IF(A1711&gt;TODAY(),"오늘 이후 날짜예요",IF(ISNA(MATCH(B1711,현장번호,0)),"현장 번호를 확인하세요",IF(OR(NOT(ISNUMBER(D1711)),N(D1711)&lt;=0),"금액을 확인하세요","")))))</f>
        <v/>
      </c>
    </row>
    <row r="1712">
      <c r="A1712" s="20" t="n"/>
      <c r="B1712" s="26" t="n"/>
      <c r="C1712" s="27">
        <f>IF(B1712="","",IFERROR(INDEX(현장_고객,MATCH(B1712,현장번호,0))&amp;" · "&amp;INDEX(현장_주소,MATCH(B1712,현장번호,0)),"없는 번호"))</f>
        <v/>
      </c>
      <c r="D1712" s="22" t="n"/>
      <c r="E1712" s="21" t="n"/>
      <c r="F1712" s="21" t="n"/>
      <c r="G1712" s="21" t="n"/>
      <c r="H1712" s="25">
        <f>IF(COUNTA(A1712,B1712,D1712)=0,"",IF(NOT(ISNUMBER(A1712)),"날짜를 확인하세요",IF(A1712&gt;TODAY(),"오늘 이후 날짜예요",IF(ISNA(MATCH(B1712,현장번호,0)),"현장 번호를 확인하세요",IF(OR(NOT(ISNUMBER(D1712)),N(D1712)&lt;=0),"금액을 확인하세요","")))))</f>
        <v/>
      </c>
    </row>
    <row r="1713">
      <c r="A1713" s="20" t="n"/>
      <c r="B1713" s="26" t="n"/>
      <c r="C1713" s="27">
        <f>IF(B1713="","",IFERROR(INDEX(현장_고객,MATCH(B1713,현장번호,0))&amp;" · "&amp;INDEX(현장_주소,MATCH(B1713,현장번호,0)),"없는 번호"))</f>
        <v/>
      </c>
      <c r="D1713" s="22" t="n"/>
      <c r="E1713" s="21" t="n"/>
      <c r="F1713" s="21" t="n"/>
      <c r="G1713" s="21" t="n"/>
      <c r="H1713" s="25">
        <f>IF(COUNTA(A1713,B1713,D1713)=0,"",IF(NOT(ISNUMBER(A1713)),"날짜를 확인하세요",IF(A1713&gt;TODAY(),"오늘 이후 날짜예요",IF(ISNA(MATCH(B1713,현장번호,0)),"현장 번호를 확인하세요",IF(OR(NOT(ISNUMBER(D1713)),N(D1713)&lt;=0),"금액을 확인하세요","")))))</f>
        <v/>
      </c>
    </row>
    <row r="1714">
      <c r="A1714" s="20" t="n"/>
      <c r="B1714" s="26" t="n"/>
      <c r="C1714" s="27">
        <f>IF(B1714="","",IFERROR(INDEX(현장_고객,MATCH(B1714,현장번호,0))&amp;" · "&amp;INDEX(현장_주소,MATCH(B1714,현장번호,0)),"없는 번호"))</f>
        <v/>
      </c>
      <c r="D1714" s="22" t="n"/>
      <c r="E1714" s="21" t="n"/>
      <c r="F1714" s="21" t="n"/>
      <c r="G1714" s="21" t="n"/>
      <c r="H1714" s="25">
        <f>IF(COUNTA(A1714,B1714,D1714)=0,"",IF(NOT(ISNUMBER(A1714)),"날짜를 확인하세요",IF(A1714&gt;TODAY(),"오늘 이후 날짜예요",IF(ISNA(MATCH(B1714,현장번호,0)),"현장 번호를 확인하세요",IF(OR(NOT(ISNUMBER(D1714)),N(D1714)&lt;=0),"금액을 확인하세요","")))))</f>
        <v/>
      </c>
    </row>
    <row r="1715">
      <c r="A1715" s="20" t="n"/>
      <c r="B1715" s="26" t="n"/>
      <c r="C1715" s="27">
        <f>IF(B1715="","",IFERROR(INDEX(현장_고객,MATCH(B1715,현장번호,0))&amp;" · "&amp;INDEX(현장_주소,MATCH(B1715,현장번호,0)),"없는 번호"))</f>
        <v/>
      </c>
      <c r="D1715" s="22" t="n"/>
      <c r="E1715" s="21" t="n"/>
      <c r="F1715" s="21" t="n"/>
      <c r="G1715" s="21" t="n"/>
      <c r="H1715" s="25">
        <f>IF(COUNTA(A1715,B1715,D1715)=0,"",IF(NOT(ISNUMBER(A1715)),"날짜를 확인하세요",IF(A1715&gt;TODAY(),"오늘 이후 날짜예요",IF(ISNA(MATCH(B1715,현장번호,0)),"현장 번호를 확인하세요",IF(OR(NOT(ISNUMBER(D1715)),N(D1715)&lt;=0),"금액을 확인하세요","")))))</f>
        <v/>
      </c>
    </row>
    <row r="1716">
      <c r="A1716" s="20" t="n"/>
      <c r="B1716" s="26" t="n"/>
      <c r="C1716" s="27">
        <f>IF(B1716="","",IFERROR(INDEX(현장_고객,MATCH(B1716,현장번호,0))&amp;" · "&amp;INDEX(현장_주소,MATCH(B1716,현장번호,0)),"없는 번호"))</f>
        <v/>
      </c>
      <c r="D1716" s="22" t="n"/>
      <c r="E1716" s="21" t="n"/>
      <c r="F1716" s="21" t="n"/>
      <c r="G1716" s="21" t="n"/>
      <c r="H1716" s="25">
        <f>IF(COUNTA(A1716,B1716,D1716)=0,"",IF(NOT(ISNUMBER(A1716)),"날짜를 확인하세요",IF(A1716&gt;TODAY(),"오늘 이후 날짜예요",IF(ISNA(MATCH(B1716,현장번호,0)),"현장 번호를 확인하세요",IF(OR(NOT(ISNUMBER(D1716)),N(D1716)&lt;=0),"금액을 확인하세요","")))))</f>
        <v/>
      </c>
    </row>
    <row r="1717">
      <c r="A1717" s="20" t="n"/>
      <c r="B1717" s="26" t="n"/>
      <c r="C1717" s="27">
        <f>IF(B1717="","",IFERROR(INDEX(현장_고객,MATCH(B1717,현장번호,0))&amp;" · "&amp;INDEX(현장_주소,MATCH(B1717,현장번호,0)),"없는 번호"))</f>
        <v/>
      </c>
      <c r="D1717" s="22" t="n"/>
      <c r="E1717" s="21" t="n"/>
      <c r="F1717" s="21" t="n"/>
      <c r="G1717" s="21" t="n"/>
      <c r="H1717" s="25">
        <f>IF(COUNTA(A1717,B1717,D1717)=0,"",IF(NOT(ISNUMBER(A1717)),"날짜를 확인하세요",IF(A1717&gt;TODAY(),"오늘 이후 날짜예요",IF(ISNA(MATCH(B1717,현장번호,0)),"현장 번호를 확인하세요",IF(OR(NOT(ISNUMBER(D1717)),N(D1717)&lt;=0),"금액을 확인하세요","")))))</f>
        <v/>
      </c>
    </row>
    <row r="1718">
      <c r="A1718" s="20" t="n"/>
      <c r="B1718" s="26" t="n"/>
      <c r="C1718" s="27">
        <f>IF(B1718="","",IFERROR(INDEX(현장_고객,MATCH(B1718,현장번호,0))&amp;" · "&amp;INDEX(현장_주소,MATCH(B1718,현장번호,0)),"없는 번호"))</f>
        <v/>
      </c>
      <c r="D1718" s="22" t="n"/>
      <c r="E1718" s="21" t="n"/>
      <c r="F1718" s="21" t="n"/>
      <c r="G1718" s="21" t="n"/>
      <c r="H1718" s="25">
        <f>IF(COUNTA(A1718,B1718,D1718)=0,"",IF(NOT(ISNUMBER(A1718)),"날짜를 확인하세요",IF(A1718&gt;TODAY(),"오늘 이후 날짜예요",IF(ISNA(MATCH(B1718,현장번호,0)),"현장 번호를 확인하세요",IF(OR(NOT(ISNUMBER(D1718)),N(D1718)&lt;=0),"금액을 확인하세요","")))))</f>
        <v/>
      </c>
    </row>
    <row r="1719">
      <c r="A1719" s="20" t="n"/>
      <c r="B1719" s="26" t="n"/>
      <c r="C1719" s="27">
        <f>IF(B1719="","",IFERROR(INDEX(현장_고객,MATCH(B1719,현장번호,0))&amp;" · "&amp;INDEX(현장_주소,MATCH(B1719,현장번호,0)),"없는 번호"))</f>
        <v/>
      </c>
      <c r="D1719" s="22" t="n"/>
      <c r="E1719" s="21" t="n"/>
      <c r="F1719" s="21" t="n"/>
      <c r="G1719" s="21" t="n"/>
      <c r="H1719" s="25">
        <f>IF(COUNTA(A1719,B1719,D1719)=0,"",IF(NOT(ISNUMBER(A1719)),"날짜를 확인하세요",IF(A1719&gt;TODAY(),"오늘 이후 날짜예요",IF(ISNA(MATCH(B1719,현장번호,0)),"현장 번호를 확인하세요",IF(OR(NOT(ISNUMBER(D1719)),N(D1719)&lt;=0),"금액을 확인하세요","")))))</f>
        <v/>
      </c>
    </row>
    <row r="1720">
      <c r="A1720" s="20" t="n"/>
      <c r="B1720" s="26" t="n"/>
      <c r="C1720" s="27">
        <f>IF(B1720="","",IFERROR(INDEX(현장_고객,MATCH(B1720,현장번호,0))&amp;" · "&amp;INDEX(현장_주소,MATCH(B1720,현장번호,0)),"없는 번호"))</f>
        <v/>
      </c>
      <c r="D1720" s="22" t="n"/>
      <c r="E1720" s="21" t="n"/>
      <c r="F1720" s="21" t="n"/>
      <c r="G1720" s="21" t="n"/>
      <c r="H1720" s="25">
        <f>IF(COUNTA(A1720,B1720,D1720)=0,"",IF(NOT(ISNUMBER(A1720)),"날짜를 확인하세요",IF(A1720&gt;TODAY(),"오늘 이후 날짜예요",IF(ISNA(MATCH(B1720,현장번호,0)),"현장 번호를 확인하세요",IF(OR(NOT(ISNUMBER(D1720)),N(D1720)&lt;=0),"금액을 확인하세요","")))))</f>
        <v/>
      </c>
    </row>
    <row r="1721">
      <c r="A1721" s="20" t="n"/>
      <c r="B1721" s="26" t="n"/>
      <c r="C1721" s="27">
        <f>IF(B1721="","",IFERROR(INDEX(현장_고객,MATCH(B1721,현장번호,0))&amp;" · "&amp;INDEX(현장_주소,MATCH(B1721,현장번호,0)),"없는 번호"))</f>
        <v/>
      </c>
      <c r="D1721" s="22" t="n"/>
      <c r="E1721" s="21" t="n"/>
      <c r="F1721" s="21" t="n"/>
      <c r="G1721" s="21" t="n"/>
      <c r="H1721" s="25">
        <f>IF(COUNTA(A1721,B1721,D1721)=0,"",IF(NOT(ISNUMBER(A1721)),"날짜를 확인하세요",IF(A1721&gt;TODAY(),"오늘 이후 날짜예요",IF(ISNA(MATCH(B1721,현장번호,0)),"현장 번호를 확인하세요",IF(OR(NOT(ISNUMBER(D1721)),N(D1721)&lt;=0),"금액을 확인하세요","")))))</f>
        <v/>
      </c>
    </row>
    <row r="1722">
      <c r="A1722" s="20" t="n"/>
      <c r="B1722" s="26" t="n"/>
      <c r="C1722" s="27">
        <f>IF(B1722="","",IFERROR(INDEX(현장_고객,MATCH(B1722,현장번호,0))&amp;" · "&amp;INDEX(현장_주소,MATCH(B1722,현장번호,0)),"없는 번호"))</f>
        <v/>
      </c>
      <c r="D1722" s="22" t="n"/>
      <c r="E1722" s="21" t="n"/>
      <c r="F1722" s="21" t="n"/>
      <c r="G1722" s="21" t="n"/>
      <c r="H1722" s="25">
        <f>IF(COUNTA(A1722,B1722,D1722)=0,"",IF(NOT(ISNUMBER(A1722)),"날짜를 확인하세요",IF(A1722&gt;TODAY(),"오늘 이후 날짜예요",IF(ISNA(MATCH(B1722,현장번호,0)),"현장 번호를 확인하세요",IF(OR(NOT(ISNUMBER(D1722)),N(D1722)&lt;=0),"금액을 확인하세요","")))))</f>
        <v/>
      </c>
    </row>
    <row r="1723">
      <c r="A1723" s="20" t="n"/>
      <c r="B1723" s="26" t="n"/>
      <c r="C1723" s="27">
        <f>IF(B1723="","",IFERROR(INDEX(현장_고객,MATCH(B1723,현장번호,0))&amp;" · "&amp;INDEX(현장_주소,MATCH(B1723,현장번호,0)),"없는 번호"))</f>
        <v/>
      </c>
      <c r="D1723" s="22" t="n"/>
      <c r="E1723" s="21" t="n"/>
      <c r="F1723" s="21" t="n"/>
      <c r="G1723" s="21" t="n"/>
      <c r="H1723" s="25">
        <f>IF(COUNTA(A1723,B1723,D1723)=0,"",IF(NOT(ISNUMBER(A1723)),"날짜를 확인하세요",IF(A1723&gt;TODAY(),"오늘 이후 날짜예요",IF(ISNA(MATCH(B1723,현장번호,0)),"현장 번호를 확인하세요",IF(OR(NOT(ISNUMBER(D1723)),N(D1723)&lt;=0),"금액을 확인하세요","")))))</f>
        <v/>
      </c>
    </row>
    <row r="1724">
      <c r="A1724" s="20" t="n"/>
      <c r="B1724" s="26" t="n"/>
      <c r="C1724" s="27">
        <f>IF(B1724="","",IFERROR(INDEX(현장_고객,MATCH(B1724,현장번호,0))&amp;" · "&amp;INDEX(현장_주소,MATCH(B1724,현장번호,0)),"없는 번호"))</f>
        <v/>
      </c>
      <c r="D1724" s="22" t="n"/>
      <c r="E1724" s="21" t="n"/>
      <c r="F1724" s="21" t="n"/>
      <c r="G1724" s="21" t="n"/>
      <c r="H1724" s="25">
        <f>IF(COUNTA(A1724,B1724,D1724)=0,"",IF(NOT(ISNUMBER(A1724)),"날짜를 확인하세요",IF(A1724&gt;TODAY(),"오늘 이후 날짜예요",IF(ISNA(MATCH(B1724,현장번호,0)),"현장 번호를 확인하세요",IF(OR(NOT(ISNUMBER(D1724)),N(D1724)&lt;=0),"금액을 확인하세요","")))))</f>
        <v/>
      </c>
    </row>
    <row r="1725">
      <c r="A1725" s="20" t="n"/>
      <c r="B1725" s="26" t="n"/>
      <c r="C1725" s="27">
        <f>IF(B1725="","",IFERROR(INDEX(현장_고객,MATCH(B1725,현장번호,0))&amp;" · "&amp;INDEX(현장_주소,MATCH(B1725,현장번호,0)),"없는 번호"))</f>
        <v/>
      </c>
      <c r="D1725" s="22" t="n"/>
      <c r="E1725" s="21" t="n"/>
      <c r="F1725" s="21" t="n"/>
      <c r="G1725" s="21" t="n"/>
      <c r="H1725" s="25">
        <f>IF(COUNTA(A1725,B1725,D1725)=0,"",IF(NOT(ISNUMBER(A1725)),"날짜를 확인하세요",IF(A1725&gt;TODAY(),"오늘 이후 날짜예요",IF(ISNA(MATCH(B1725,현장번호,0)),"현장 번호를 확인하세요",IF(OR(NOT(ISNUMBER(D1725)),N(D1725)&lt;=0),"금액을 확인하세요","")))))</f>
        <v/>
      </c>
    </row>
    <row r="1726">
      <c r="A1726" s="20" t="n"/>
      <c r="B1726" s="26" t="n"/>
      <c r="C1726" s="27">
        <f>IF(B1726="","",IFERROR(INDEX(현장_고객,MATCH(B1726,현장번호,0))&amp;" · "&amp;INDEX(현장_주소,MATCH(B1726,현장번호,0)),"없는 번호"))</f>
        <v/>
      </c>
      <c r="D1726" s="22" t="n"/>
      <c r="E1726" s="21" t="n"/>
      <c r="F1726" s="21" t="n"/>
      <c r="G1726" s="21" t="n"/>
      <c r="H1726" s="25">
        <f>IF(COUNTA(A1726,B1726,D1726)=0,"",IF(NOT(ISNUMBER(A1726)),"날짜를 확인하세요",IF(A1726&gt;TODAY(),"오늘 이후 날짜예요",IF(ISNA(MATCH(B1726,현장번호,0)),"현장 번호를 확인하세요",IF(OR(NOT(ISNUMBER(D1726)),N(D1726)&lt;=0),"금액을 확인하세요","")))))</f>
        <v/>
      </c>
    </row>
    <row r="1727">
      <c r="A1727" s="20" t="n"/>
      <c r="B1727" s="26" t="n"/>
      <c r="C1727" s="27">
        <f>IF(B1727="","",IFERROR(INDEX(현장_고객,MATCH(B1727,현장번호,0))&amp;" · "&amp;INDEX(현장_주소,MATCH(B1727,현장번호,0)),"없는 번호"))</f>
        <v/>
      </c>
      <c r="D1727" s="22" t="n"/>
      <c r="E1727" s="21" t="n"/>
      <c r="F1727" s="21" t="n"/>
      <c r="G1727" s="21" t="n"/>
      <c r="H1727" s="25">
        <f>IF(COUNTA(A1727,B1727,D1727)=0,"",IF(NOT(ISNUMBER(A1727)),"날짜를 확인하세요",IF(A1727&gt;TODAY(),"오늘 이후 날짜예요",IF(ISNA(MATCH(B1727,현장번호,0)),"현장 번호를 확인하세요",IF(OR(NOT(ISNUMBER(D1727)),N(D1727)&lt;=0),"금액을 확인하세요","")))))</f>
        <v/>
      </c>
    </row>
    <row r="1728">
      <c r="A1728" s="20" t="n"/>
      <c r="B1728" s="26" t="n"/>
      <c r="C1728" s="27">
        <f>IF(B1728="","",IFERROR(INDEX(현장_고객,MATCH(B1728,현장번호,0))&amp;" · "&amp;INDEX(현장_주소,MATCH(B1728,현장번호,0)),"없는 번호"))</f>
        <v/>
      </c>
      <c r="D1728" s="22" t="n"/>
      <c r="E1728" s="21" t="n"/>
      <c r="F1728" s="21" t="n"/>
      <c r="G1728" s="21" t="n"/>
      <c r="H1728" s="25">
        <f>IF(COUNTA(A1728,B1728,D1728)=0,"",IF(NOT(ISNUMBER(A1728)),"날짜를 확인하세요",IF(A1728&gt;TODAY(),"오늘 이후 날짜예요",IF(ISNA(MATCH(B1728,현장번호,0)),"현장 번호를 확인하세요",IF(OR(NOT(ISNUMBER(D1728)),N(D1728)&lt;=0),"금액을 확인하세요","")))))</f>
        <v/>
      </c>
    </row>
    <row r="1729">
      <c r="A1729" s="20" t="n"/>
      <c r="B1729" s="26" t="n"/>
      <c r="C1729" s="27">
        <f>IF(B1729="","",IFERROR(INDEX(현장_고객,MATCH(B1729,현장번호,0))&amp;" · "&amp;INDEX(현장_주소,MATCH(B1729,현장번호,0)),"없는 번호"))</f>
        <v/>
      </c>
      <c r="D1729" s="22" t="n"/>
      <c r="E1729" s="21" t="n"/>
      <c r="F1729" s="21" t="n"/>
      <c r="G1729" s="21" t="n"/>
      <c r="H1729" s="25">
        <f>IF(COUNTA(A1729,B1729,D1729)=0,"",IF(NOT(ISNUMBER(A1729)),"날짜를 확인하세요",IF(A1729&gt;TODAY(),"오늘 이후 날짜예요",IF(ISNA(MATCH(B1729,현장번호,0)),"현장 번호를 확인하세요",IF(OR(NOT(ISNUMBER(D1729)),N(D1729)&lt;=0),"금액을 확인하세요","")))))</f>
        <v/>
      </c>
    </row>
    <row r="1730">
      <c r="A1730" s="20" t="n"/>
      <c r="B1730" s="26" t="n"/>
      <c r="C1730" s="27">
        <f>IF(B1730="","",IFERROR(INDEX(현장_고객,MATCH(B1730,현장번호,0))&amp;" · "&amp;INDEX(현장_주소,MATCH(B1730,현장번호,0)),"없는 번호"))</f>
        <v/>
      </c>
      <c r="D1730" s="22" t="n"/>
      <c r="E1730" s="21" t="n"/>
      <c r="F1730" s="21" t="n"/>
      <c r="G1730" s="21" t="n"/>
      <c r="H1730" s="25">
        <f>IF(COUNTA(A1730,B1730,D1730)=0,"",IF(NOT(ISNUMBER(A1730)),"날짜를 확인하세요",IF(A1730&gt;TODAY(),"오늘 이후 날짜예요",IF(ISNA(MATCH(B1730,현장번호,0)),"현장 번호를 확인하세요",IF(OR(NOT(ISNUMBER(D1730)),N(D1730)&lt;=0),"금액을 확인하세요","")))))</f>
        <v/>
      </c>
    </row>
    <row r="1731">
      <c r="A1731" s="20" t="n"/>
      <c r="B1731" s="26" t="n"/>
      <c r="C1731" s="27">
        <f>IF(B1731="","",IFERROR(INDEX(현장_고객,MATCH(B1731,현장번호,0))&amp;" · "&amp;INDEX(현장_주소,MATCH(B1731,현장번호,0)),"없는 번호"))</f>
        <v/>
      </c>
      <c r="D1731" s="22" t="n"/>
      <c r="E1731" s="21" t="n"/>
      <c r="F1731" s="21" t="n"/>
      <c r="G1731" s="21" t="n"/>
      <c r="H1731" s="25">
        <f>IF(COUNTA(A1731,B1731,D1731)=0,"",IF(NOT(ISNUMBER(A1731)),"날짜를 확인하세요",IF(A1731&gt;TODAY(),"오늘 이후 날짜예요",IF(ISNA(MATCH(B1731,현장번호,0)),"현장 번호를 확인하세요",IF(OR(NOT(ISNUMBER(D1731)),N(D1731)&lt;=0),"금액을 확인하세요","")))))</f>
        <v/>
      </c>
    </row>
    <row r="1732">
      <c r="A1732" s="20" t="n"/>
      <c r="B1732" s="26" t="n"/>
      <c r="C1732" s="27">
        <f>IF(B1732="","",IFERROR(INDEX(현장_고객,MATCH(B1732,현장번호,0))&amp;" · "&amp;INDEX(현장_주소,MATCH(B1732,현장번호,0)),"없는 번호"))</f>
        <v/>
      </c>
      <c r="D1732" s="22" t="n"/>
      <c r="E1732" s="21" t="n"/>
      <c r="F1732" s="21" t="n"/>
      <c r="G1732" s="21" t="n"/>
      <c r="H1732" s="25">
        <f>IF(COUNTA(A1732,B1732,D1732)=0,"",IF(NOT(ISNUMBER(A1732)),"날짜를 확인하세요",IF(A1732&gt;TODAY(),"오늘 이후 날짜예요",IF(ISNA(MATCH(B1732,현장번호,0)),"현장 번호를 확인하세요",IF(OR(NOT(ISNUMBER(D1732)),N(D1732)&lt;=0),"금액을 확인하세요","")))))</f>
        <v/>
      </c>
    </row>
    <row r="1733">
      <c r="A1733" s="20" t="n"/>
      <c r="B1733" s="26" t="n"/>
      <c r="C1733" s="27">
        <f>IF(B1733="","",IFERROR(INDEX(현장_고객,MATCH(B1733,현장번호,0))&amp;" · "&amp;INDEX(현장_주소,MATCH(B1733,현장번호,0)),"없는 번호"))</f>
        <v/>
      </c>
      <c r="D1733" s="22" t="n"/>
      <c r="E1733" s="21" t="n"/>
      <c r="F1733" s="21" t="n"/>
      <c r="G1733" s="21" t="n"/>
      <c r="H1733" s="25">
        <f>IF(COUNTA(A1733,B1733,D1733)=0,"",IF(NOT(ISNUMBER(A1733)),"날짜를 확인하세요",IF(A1733&gt;TODAY(),"오늘 이후 날짜예요",IF(ISNA(MATCH(B1733,현장번호,0)),"현장 번호를 확인하세요",IF(OR(NOT(ISNUMBER(D1733)),N(D1733)&lt;=0),"금액을 확인하세요","")))))</f>
        <v/>
      </c>
    </row>
    <row r="1734">
      <c r="A1734" s="20" t="n"/>
      <c r="B1734" s="26" t="n"/>
      <c r="C1734" s="27">
        <f>IF(B1734="","",IFERROR(INDEX(현장_고객,MATCH(B1734,현장번호,0))&amp;" · "&amp;INDEX(현장_주소,MATCH(B1734,현장번호,0)),"없는 번호"))</f>
        <v/>
      </c>
      <c r="D1734" s="22" t="n"/>
      <c r="E1734" s="21" t="n"/>
      <c r="F1734" s="21" t="n"/>
      <c r="G1734" s="21" t="n"/>
      <c r="H1734" s="25">
        <f>IF(COUNTA(A1734,B1734,D1734)=0,"",IF(NOT(ISNUMBER(A1734)),"날짜를 확인하세요",IF(A1734&gt;TODAY(),"오늘 이후 날짜예요",IF(ISNA(MATCH(B1734,현장번호,0)),"현장 번호를 확인하세요",IF(OR(NOT(ISNUMBER(D1734)),N(D1734)&lt;=0),"금액을 확인하세요","")))))</f>
        <v/>
      </c>
    </row>
    <row r="1735">
      <c r="A1735" s="20" t="n"/>
      <c r="B1735" s="26" t="n"/>
      <c r="C1735" s="27">
        <f>IF(B1735="","",IFERROR(INDEX(현장_고객,MATCH(B1735,현장번호,0))&amp;" · "&amp;INDEX(현장_주소,MATCH(B1735,현장번호,0)),"없는 번호"))</f>
        <v/>
      </c>
      <c r="D1735" s="22" t="n"/>
      <c r="E1735" s="21" t="n"/>
      <c r="F1735" s="21" t="n"/>
      <c r="G1735" s="21" t="n"/>
      <c r="H1735" s="25">
        <f>IF(COUNTA(A1735,B1735,D1735)=0,"",IF(NOT(ISNUMBER(A1735)),"날짜를 확인하세요",IF(A1735&gt;TODAY(),"오늘 이후 날짜예요",IF(ISNA(MATCH(B1735,현장번호,0)),"현장 번호를 확인하세요",IF(OR(NOT(ISNUMBER(D1735)),N(D1735)&lt;=0),"금액을 확인하세요","")))))</f>
        <v/>
      </c>
    </row>
    <row r="1736">
      <c r="A1736" s="20" t="n"/>
      <c r="B1736" s="26" t="n"/>
      <c r="C1736" s="27">
        <f>IF(B1736="","",IFERROR(INDEX(현장_고객,MATCH(B1736,현장번호,0))&amp;" · "&amp;INDEX(현장_주소,MATCH(B1736,현장번호,0)),"없는 번호"))</f>
        <v/>
      </c>
      <c r="D1736" s="22" t="n"/>
      <c r="E1736" s="21" t="n"/>
      <c r="F1736" s="21" t="n"/>
      <c r="G1736" s="21" t="n"/>
      <c r="H1736" s="25">
        <f>IF(COUNTA(A1736,B1736,D1736)=0,"",IF(NOT(ISNUMBER(A1736)),"날짜를 확인하세요",IF(A1736&gt;TODAY(),"오늘 이후 날짜예요",IF(ISNA(MATCH(B1736,현장번호,0)),"현장 번호를 확인하세요",IF(OR(NOT(ISNUMBER(D1736)),N(D1736)&lt;=0),"금액을 확인하세요","")))))</f>
        <v/>
      </c>
    </row>
    <row r="1737">
      <c r="A1737" s="20" t="n"/>
      <c r="B1737" s="26" t="n"/>
      <c r="C1737" s="27">
        <f>IF(B1737="","",IFERROR(INDEX(현장_고객,MATCH(B1737,현장번호,0))&amp;" · "&amp;INDEX(현장_주소,MATCH(B1737,현장번호,0)),"없는 번호"))</f>
        <v/>
      </c>
      <c r="D1737" s="22" t="n"/>
      <c r="E1737" s="21" t="n"/>
      <c r="F1737" s="21" t="n"/>
      <c r="G1737" s="21" t="n"/>
      <c r="H1737" s="25">
        <f>IF(COUNTA(A1737,B1737,D1737)=0,"",IF(NOT(ISNUMBER(A1737)),"날짜를 확인하세요",IF(A1737&gt;TODAY(),"오늘 이후 날짜예요",IF(ISNA(MATCH(B1737,현장번호,0)),"현장 번호를 확인하세요",IF(OR(NOT(ISNUMBER(D1737)),N(D1737)&lt;=0),"금액을 확인하세요","")))))</f>
        <v/>
      </c>
    </row>
    <row r="1738">
      <c r="A1738" s="20" t="n"/>
      <c r="B1738" s="26" t="n"/>
      <c r="C1738" s="27">
        <f>IF(B1738="","",IFERROR(INDEX(현장_고객,MATCH(B1738,현장번호,0))&amp;" · "&amp;INDEX(현장_주소,MATCH(B1738,현장번호,0)),"없는 번호"))</f>
        <v/>
      </c>
      <c r="D1738" s="22" t="n"/>
      <c r="E1738" s="21" t="n"/>
      <c r="F1738" s="21" t="n"/>
      <c r="G1738" s="21" t="n"/>
      <c r="H1738" s="25">
        <f>IF(COUNTA(A1738,B1738,D1738)=0,"",IF(NOT(ISNUMBER(A1738)),"날짜를 확인하세요",IF(A1738&gt;TODAY(),"오늘 이후 날짜예요",IF(ISNA(MATCH(B1738,현장번호,0)),"현장 번호를 확인하세요",IF(OR(NOT(ISNUMBER(D1738)),N(D1738)&lt;=0),"금액을 확인하세요","")))))</f>
        <v/>
      </c>
    </row>
    <row r="1739">
      <c r="A1739" s="20" t="n"/>
      <c r="B1739" s="26" t="n"/>
      <c r="C1739" s="27">
        <f>IF(B1739="","",IFERROR(INDEX(현장_고객,MATCH(B1739,현장번호,0))&amp;" · "&amp;INDEX(현장_주소,MATCH(B1739,현장번호,0)),"없는 번호"))</f>
        <v/>
      </c>
      <c r="D1739" s="22" t="n"/>
      <c r="E1739" s="21" t="n"/>
      <c r="F1739" s="21" t="n"/>
      <c r="G1739" s="21" t="n"/>
      <c r="H1739" s="25">
        <f>IF(COUNTA(A1739,B1739,D1739)=0,"",IF(NOT(ISNUMBER(A1739)),"날짜를 확인하세요",IF(A1739&gt;TODAY(),"오늘 이후 날짜예요",IF(ISNA(MATCH(B1739,현장번호,0)),"현장 번호를 확인하세요",IF(OR(NOT(ISNUMBER(D1739)),N(D1739)&lt;=0),"금액을 확인하세요","")))))</f>
        <v/>
      </c>
    </row>
    <row r="1740">
      <c r="A1740" s="20" t="n"/>
      <c r="B1740" s="26" t="n"/>
      <c r="C1740" s="27">
        <f>IF(B1740="","",IFERROR(INDEX(현장_고객,MATCH(B1740,현장번호,0))&amp;" · "&amp;INDEX(현장_주소,MATCH(B1740,현장번호,0)),"없는 번호"))</f>
        <v/>
      </c>
      <c r="D1740" s="22" t="n"/>
      <c r="E1740" s="21" t="n"/>
      <c r="F1740" s="21" t="n"/>
      <c r="G1740" s="21" t="n"/>
      <c r="H1740" s="25">
        <f>IF(COUNTA(A1740,B1740,D1740)=0,"",IF(NOT(ISNUMBER(A1740)),"날짜를 확인하세요",IF(A1740&gt;TODAY(),"오늘 이후 날짜예요",IF(ISNA(MATCH(B1740,현장번호,0)),"현장 번호를 확인하세요",IF(OR(NOT(ISNUMBER(D1740)),N(D1740)&lt;=0),"금액을 확인하세요","")))))</f>
        <v/>
      </c>
    </row>
    <row r="1741">
      <c r="A1741" s="20" t="n"/>
      <c r="B1741" s="26" t="n"/>
      <c r="C1741" s="27">
        <f>IF(B1741="","",IFERROR(INDEX(현장_고객,MATCH(B1741,현장번호,0))&amp;" · "&amp;INDEX(현장_주소,MATCH(B1741,현장번호,0)),"없는 번호"))</f>
        <v/>
      </c>
      <c r="D1741" s="22" t="n"/>
      <c r="E1741" s="21" t="n"/>
      <c r="F1741" s="21" t="n"/>
      <c r="G1741" s="21" t="n"/>
      <c r="H1741" s="25">
        <f>IF(COUNTA(A1741,B1741,D1741)=0,"",IF(NOT(ISNUMBER(A1741)),"날짜를 확인하세요",IF(A1741&gt;TODAY(),"오늘 이후 날짜예요",IF(ISNA(MATCH(B1741,현장번호,0)),"현장 번호를 확인하세요",IF(OR(NOT(ISNUMBER(D1741)),N(D1741)&lt;=0),"금액을 확인하세요","")))))</f>
        <v/>
      </c>
    </row>
    <row r="1742">
      <c r="A1742" s="20" t="n"/>
      <c r="B1742" s="26" t="n"/>
      <c r="C1742" s="27">
        <f>IF(B1742="","",IFERROR(INDEX(현장_고객,MATCH(B1742,현장번호,0))&amp;" · "&amp;INDEX(현장_주소,MATCH(B1742,현장번호,0)),"없는 번호"))</f>
        <v/>
      </c>
      <c r="D1742" s="22" t="n"/>
      <c r="E1742" s="21" t="n"/>
      <c r="F1742" s="21" t="n"/>
      <c r="G1742" s="21" t="n"/>
      <c r="H1742" s="25">
        <f>IF(COUNTA(A1742,B1742,D1742)=0,"",IF(NOT(ISNUMBER(A1742)),"날짜를 확인하세요",IF(A1742&gt;TODAY(),"오늘 이후 날짜예요",IF(ISNA(MATCH(B1742,현장번호,0)),"현장 번호를 확인하세요",IF(OR(NOT(ISNUMBER(D1742)),N(D1742)&lt;=0),"금액을 확인하세요","")))))</f>
        <v/>
      </c>
    </row>
    <row r="1743">
      <c r="A1743" s="20" t="n"/>
      <c r="B1743" s="26" t="n"/>
      <c r="C1743" s="27">
        <f>IF(B1743="","",IFERROR(INDEX(현장_고객,MATCH(B1743,현장번호,0))&amp;" · "&amp;INDEX(현장_주소,MATCH(B1743,현장번호,0)),"없는 번호"))</f>
        <v/>
      </c>
      <c r="D1743" s="22" t="n"/>
      <c r="E1743" s="21" t="n"/>
      <c r="F1743" s="21" t="n"/>
      <c r="G1743" s="21" t="n"/>
      <c r="H1743" s="25">
        <f>IF(COUNTA(A1743,B1743,D1743)=0,"",IF(NOT(ISNUMBER(A1743)),"날짜를 확인하세요",IF(A1743&gt;TODAY(),"오늘 이후 날짜예요",IF(ISNA(MATCH(B1743,현장번호,0)),"현장 번호를 확인하세요",IF(OR(NOT(ISNUMBER(D1743)),N(D1743)&lt;=0),"금액을 확인하세요","")))))</f>
        <v/>
      </c>
    </row>
    <row r="1744">
      <c r="A1744" s="20" t="n"/>
      <c r="B1744" s="26" t="n"/>
      <c r="C1744" s="27">
        <f>IF(B1744="","",IFERROR(INDEX(현장_고객,MATCH(B1744,현장번호,0))&amp;" · "&amp;INDEX(현장_주소,MATCH(B1744,현장번호,0)),"없는 번호"))</f>
        <v/>
      </c>
      <c r="D1744" s="22" t="n"/>
      <c r="E1744" s="21" t="n"/>
      <c r="F1744" s="21" t="n"/>
      <c r="G1744" s="21" t="n"/>
      <c r="H1744" s="25">
        <f>IF(COUNTA(A1744,B1744,D1744)=0,"",IF(NOT(ISNUMBER(A1744)),"날짜를 확인하세요",IF(A1744&gt;TODAY(),"오늘 이후 날짜예요",IF(ISNA(MATCH(B1744,현장번호,0)),"현장 번호를 확인하세요",IF(OR(NOT(ISNUMBER(D1744)),N(D1744)&lt;=0),"금액을 확인하세요","")))))</f>
        <v/>
      </c>
    </row>
    <row r="1745">
      <c r="A1745" s="20" t="n"/>
      <c r="B1745" s="26" t="n"/>
      <c r="C1745" s="27">
        <f>IF(B1745="","",IFERROR(INDEX(현장_고객,MATCH(B1745,현장번호,0))&amp;" · "&amp;INDEX(현장_주소,MATCH(B1745,현장번호,0)),"없는 번호"))</f>
        <v/>
      </c>
      <c r="D1745" s="22" t="n"/>
      <c r="E1745" s="21" t="n"/>
      <c r="F1745" s="21" t="n"/>
      <c r="G1745" s="21" t="n"/>
      <c r="H1745" s="25">
        <f>IF(COUNTA(A1745,B1745,D1745)=0,"",IF(NOT(ISNUMBER(A1745)),"날짜를 확인하세요",IF(A1745&gt;TODAY(),"오늘 이후 날짜예요",IF(ISNA(MATCH(B1745,현장번호,0)),"현장 번호를 확인하세요",IF(OR(NOT(ISNUMBER(D1745)),N(D1745)&lt;=0),"금액을 확인하세요","")))))</f>
        <v/>
      </c>
    </row>
    <row r="1746">
      <c r="A1746" s="20" t="n"/>
      <c r="B1746" s="26" t="n"/>
      <c r="C1746" s="27">
        <f>IF(B1746="","",IFERROR(INDEX(현장_고객,MATCH(B1746,현장번호,0))&amp;" · "&amp;INDEX(현장_주소,MATCH(B1746,현장번호,0)),"없는 번호"))</f>
        <v/>
      </c>
      <c r="D1746" s="22" t="n"/>
      <c r="E1746" s="21" t="n"/>
      <c r="F1746" s="21" t="n"/>
      <c r="G1746" s="21" t="n"/>
      <c r="H1746" s="25">
        <f>IF(COUNTA(A1746,B1746,D1746)=0,"",IF(NOT(ISNUMBER(A1746)),"날짜를 확인하세요",IF(A1746&gt;TODAY(),"오늘 이후 날짜예요",IF(ISNA(MATCH(B1746,현장번호,0)),"현장 번호를 확인하세요",IF(OR(NOT(ISNUMBER(D1746)),N(D1746)&lt;=0),"금액을 확인하세요","")))))</f>
        <v/>
      </c>
    </row>
    <row r="1747">
      <c r="A1747" s="20" t="n"/>
      <c r="B1747" s="26" t="n"/>
      <c r="C1747" s="27">
        <f>IF(B1747="","",IFERROR(INDEX(현장_고객,MATCH(B1747,현장번호,0))&amp;" · "&amp;INDEX(현장_주소,MATCH(B1747,현장번호,0)),"없는 번호"))</f>
        <v/>
      </c>
      <c r="D1747" s="22" t="n"/>
      <c r="E1747" s="21" t="n"/>
      <c r="F1747" s="21" t="n"/>
      <c r="G1747" s="21" t="n"/>
      <c r="H1747" s="25">
        <f>IF(COUNTA(A1747,B1747,D1747)=0,"",IF(NOT(ISNUMBER(A1747)),"날짜를 확인하세요",IF(A1747&gt;TODAY(),"오늘 이후 날짜예요",IF(ISNA(MATCH(B1747,현장번호,0)),"현장 번호를 확인하세요",IF(OR(NOT(ISNUMBER(D1747)),N(D1747)&lt;=0),"금액을 확인하세요","")))))</f>
        <v/>
      </c>
    </row>
    <row r="1748">
      <c r="A1748" s="20" t="n"/>
      <c r="B1748" s="26" t="n"/>
      <c r="C1748" s="27">
        <f>IF(B1748="","",IFERROR(INDEX(현장_고객,MATCH(B1748,현장번호,0))&amp;" · "&amp;INDEX(현장_주소,MATCH(B1748,현장번호,0)),"없는 번호"))</f>
        <v/>
      </c>
      <c r="D1748" s="22" t="n"/>
      <c r="E1748" s="21" t="n"/>
      <c r="F1748" s="21" t="n"/>
      <c r="G1748" s="21" t="n"/>
      <c r="H1748" s="25">
        <f>IF(COUNTA(A1748,B1748,D1748)=0,"",IF(NOT(ISNUMBER(A1748)),"날짜를 확인하세요",IF(A1748&gt;TODAY(),"오늘 이후 날짜예요",IF(ISNA(MATCH(B1748,현장번호,0)),"현장 번호를 확인하세요",IF(OR(NOT(ISNUMBER(D1748)),N(D1748)&lt;=0),"금액을 확인하세요","")))))</f>
        <v/>
      </c>
    </row>
    <row r="1749">
      <c r="A1749" s="20" t="n"/>
      <c r="B1749" s="26" t="n"/>
      <c r="C1749" s="27">
        <f>IF(B1749="","",IFERROR(INDEX(현장_고객,MATCH(B1749,현장번호,0))&amp;" · "&amp;INDEX(현장_주소,MATCH(B1749,현장번호,0)),"없는 번호"))</f>
        <v/>
      </c>
      <c r="D1749" s="22" t="n"/>
      <c r="E1749" s="21" t="n"/>
      <c r="F1749" s="21" t="n"/>
      <c r="G1749" s="21" t="n"/>
      <c r="H1749" s="25">
        <f>IF(COUNTA(A1749,B1749,D1749)=0,"",IF(NOT(ISNUMBER(A1749)),"날짜를 확인하세요",IF(A1749&gt;TODAY(),"오늘 이후 날짜예요",IF(ISNA(MATCH(B1749,현장번호,0)),"현장 번호를 확인하세요",IF(OR(NOT(ISNUMBER(D1749)),N(D1749)&lt;=0),"금액을 확인하세요","")))))</f>
        <v/>
      </c>
    </row>
    <row r="1750">
      <c r="A1750" s="20" t="n"/>
      <c r="B1750" s="26" t="n"/>
      <c r="C1750" s="27">
        <f>IF(B1750="","",IFERROR(INDEX(현장_고객,MATCH(B1750,현장번호,0))&amp;" · "&amp;INDEX(현장_주소,MATCH(B1750,현장번호,0)),"없는 번호"))</f>
        <v/>
      </c>
      <c r="D1750" s="22" t="n"/>
      <c r="E1750" s="21" t="n"/>
      <c r="F1750" s="21" t="n"/>
      <c r="G1750" s="21" t="n"/>
      <c r="H1750" s="25">
        <f>IF(COUNTA(A1750,B1750,D1750)=0,"",IF(NOT(ISNUMBER(A1750)),"날짜를 확인하세요",IF(A1750&gt;TODAY(),"오늘 이후 날짜예요",IF(ISNA(MATCH(B1750,현장번호,0)),"현장 번호를 확인하세요",IF(OR(NOT(ISNUMBER(D1750)),N(D1750)&lt;=0),"금액을 확인하세요","")))))</f>
        <v/>
      </c>
    </row>
    <row r="1751">
      <c r="A1751" s="20" t="n"/>
      <c r="B1751" s="26" t="n"/>
      <c r="C1751" s="27">
        <f>IF(B1751="","",IFERROR(INDEX(현장_고객,MATCH(B1751,현장번호,0))&amp;" · "&amp;INDEX(현장_주소,MATCH(B1751,현장번호,0)),"없는 번호"))</f>
        <v/>
      </c>
      <c r="D1751" s="22" t="n"/>
      <c r="E1751" s="21" t="n"/>
      <c r="F1751" s="21" t="n"/>
      <c r="G1751" s="21" t="n"/>
      <c r="H1751" s="25">
        <f>IF(COUNTA(A1751,B1751,D1751)=0,"",IF(NOT(ISNUMBER(A1751)),"날짜를 확인하세요",IF(A1751&gt;TODAY(),"오늘 이후 날짜예요",IF(ISNA(MATCH(B1751,현장번호,0)),"현장 번호를 확인하세요",IF(OR(NOT(ISNUMBER(D1751)),N(D1751)&lt;=0),"금액을 확인하세요","")))))</f>
        <v/>
      </c>
    </row>
    <row r="1752">
      <c r="A1752" s="20" t="n"/>
      <c r="B1752" s="26" t="n"/>
      <c r="C1752" s="27">
        <f>IF(B1752="","",IFERROR(INDEX(현장_고객,MATCH(B1752,현장번호,0))&amp;" · "&amp;INDEX(현장_주소,MATCH(B1752,현장번호,0)),"없는 번호"))</f>
        <v/>
      </c>
      <c r="D1752" s="22" t="n"/>
      <c r="E1752" s="21" t="n"/>
      <c r="F1752" s="21" t="n"/>
      <c r="G1752" s="21" t="n"/>
      <c r="H1752" s="25">
        <f>IF(COUNTA(A1752,B1752,D1752)=0,"",IF(NOT(ISNUMBER(A1752)),"날짜를 확인하세요",IF(A1752&gt;TODAY(),"오늘 이후 날짜예요",IF(ISNA(MATCH(B1752,현장번호,0)),"현장 번호를 확인하세요",IF(OR(NOT(ISNUMBER(D1752)),N(D1752)&lt;=0),"금액을 확인하세요","")))))</f>
        <v/>
      </c>
    </row>
    <row r="1753">
      <c r="A1753" s="20" t="n"/>
      <c r="B1753" s="26" t="n"/>
      <c r="C1753" s="27">
        <f>IF(B1753="","",IFERROR(INDEX(현장_고객,MATCH(B1753,현장번호,0))&amp;" · "&amp;INDEX(현장_주소,MATCH(B1753,현장번호,0)),"없는 번호"))</f>
        <v/>
      </c>
      <c r="D1753" s="22" t="n"/>
      <c r="E1753" s="21" t="n"/>
      <c r="F1753" s="21" t="n"/>
      <c r="G1753" s="21" t="n"/>
      <c r="H1753" s="25">
        <f>IF(COUNTA(A1753,B1753,D1753)=0,"",IF(NOT(ISNUMBER(A1753)),"날짜를 확인하세요",IF(A1753&gt;TODAY(),"오늘 이후 날짜예요",IF(ISNA(MATCH(B1753,현장번호,0)),"현장 번호를 확인하세요",IF(OR(NOT(ISNUMBER(D1753)),N(D1753)&lt;=0),"금액을 확인하세요","")))))</f>
        <v/>
      </c>
    </row>
    <row r="1754">
      <c r="A1754" s="20" t="n"/>
      <c r="B1754" s="26" t="n"/>
      <c r="C1754" s="27">
        <f>IF(B1754="","",IFERROR(INDEX(현장_고객,MATCH(B1754,현장번호,0))&amp;" · "&amp;INDEX(현장_주소,MATCH(B1754,현장번호,0)),"없는 번호"))</f>
        <v/>
      </c>
      <c r="D1754" s="22" t="n"/>
      <c r="E1754" s="21" t="n"/>
      <c r="F1754" s="21" t="n"/>
      <c r="G1754" s="21" t="n"/>
      <c r="H1754" s="25">
        <f>IF(COUNTA(A1754,B1754,D1754)=0,"",IF(NOT(ISNUMBER(A1754)),"날짜를 확인하세요",IF(A1754&gt;TODAY(),"오늘 이후 날짜예요",IF(ISNA(MATCH(B1754,현장번호,0)),"현장 번호를 확인하세요",IF(OR(NOT(ISNUMBER(D1754)),N(D1754)&lt;=0),"금액을 확인하세요","")))))</f>
        <v/>
      </c>
    </row>
    <row r="1755">
      <c r="A1755" s="20" t="n"/>
      <c r="B1755" s="26" t="n"/>
      <c r="C1755" s="27">
        <f>IF(B1755="","",IFERROR(INDEX(현장_고객,MATCH(B1755,현장번호,0))&amp;" · "&amp;INDEX(현장_주소,MATCH(B1755,현장번호,0)),"없는 번호"))</f>
        <v/>
      </c>
      <c r="D1755" s="22" t="n"/>
      <c r="E1755" s="21" t="n"/>
      <c r="F1755" s="21" t="n"/>
      <c r="G1755" s="21" t="n"/>
      <c r="H1755" s="25">
        <f>IF(COUNTA(A1755,B1755,D1755)=0,"",IF(NOT(ISNUMBER(A1755)),"날짜를 확인하세요",IF(A1755&gt;TODAY(),"오늘 이후 날짜예요",IF(ISNA(MATCH(B1755,현장번호,0)),"현장 번호를 확인하세요",IF(OR(NOT(ISNUMBER(D1755)),N(D1755)&lt;=0),"금액을 확인하세요","")))))</f>
        <v/>
      </c>
    </row>
    <row r="1756">
      <c r="A1756" s="20" t="n"/>
      <c r="B1756" s="26" t="n"/>
      <c r="C1756" s="27">
        <f>IF(B1756="","",IFERROR(INDEX(현장_고객,MATCH(B1756,현장번호,0))&amp;" · "&amp;INDEX(현장_주소,MATCH(B1756,현장번호,0)),"없는 번호"))</f>
        <v/>
      </c>
      <c r="D1756" s="22" t="n"/>
      <c r="E1756" s="21" t="n"/>
      <c r="F1756" s="21" t="n"/>
      <c r="G1756" s="21" t="n"/>
      <c r="H1756" s="25">
        <f>IF(COUNTA(A1756,B1756,D1756)=0,"",IF(NOT(ISNUMBER(A1756)),"날짜를 확인하세요",IF(A1756&gt;TODAY(),"오늘 이후 날짜예요",IF(ISNA(MATCH(B1756,현장번호,0)),"현장 번호를 확인하세요",IF(OR(NOT(ISNUMBER(D1756)),N(D1756)&lt;=0),"금액을 확인하세요","")))))</f>
        <v/>
      </c>
    </row>
    <row r="1757">
      <c r="A1757" s="20" t="n"/>
      <c r="B1757" s="26" t="n"/>
      <c r="C1757" s="27">
        <f>IF(B1757="","",IFERROR(INDEX(현장_고객,MATCH(B1757,현장번호,0))&amp;" · "&amp;INDEX(현장_주소,MATCH(B1757,현장번호,0)),"없는 번호"))</f>
        <v/>
      </c>
      <c r="D1757" s="22" t="n"/>
      <c r="E1757" s="21" t="n"/>
      <c r="F1757" s="21" t="n"/>
      <c r="G1757" s="21" t="n"/>
      <c r="H1757" s="25">
        <f>IF(COUNTA(A1757,B1757,D1757)=0,"",IF(NOT(ISNUMBER(A1757)),"날짜를 확인하세요",IF(A1757&gt;TODAY(),"오늘 이후 날짜예요",IF(ISNA(MATCH(B1757,현장번호,0)),"현장 번호를 확인하세요",IF(OR(NOT(ISNUMBER(D1757)),N(D1757)&lt;=0),"금액을 확인하세요","")))))</f>
        <v/>
      </c>
    </row>
    <row r="1758">
      <c r="A1758" s="20" t="n"/>
      <c r="B1758" s="26" t="n"/>
      <c r="C1758" s="27">
        <f>IF(B1758="","",IFERROR(INDEX(현장_고객,MATCH(B1758,현장번호,0))&amp;" · "&amp;INDEX(현장_주소,MATCH(B1758,현장번호,0)),"없는 번호"))</f>
        <v/>
      </c>
      <c r="D1758" s="22" t="n"/>
      <c r="E1758" s="21" t="n"/>
      <c r="F1758" s="21" t="n"/>
      <c r="G1758" s="21" t="n"/>
      <c r="H1758" s="25">
        <f>IF(COUNTA(A1758,B1758,D1758)=0,"",IF(NOT(ISNUMBER(A1758)),"날짜를 확인하세요",IF(A1758&gt;TODAY(),"오늘 이후 날짜예요",IF(ISNA(MATCH(B1758,현장번호,0)),"현장 번호를 확인하세요",IF(OR(NOT(ISNUMBER(D1758)),N(D1758)&lt;=0),"금액을 확인하세요","")))))</f>
        <v/>
      </c>
    </row>
    <row r="1759">
      <c r="A1759" s="20" t="n"/>
      <c r="B1759" s="26" t="n"/>
      <c r="C1759" s="27">
        <f>IF(B1759="","",IFERROR(INDEX(현장_고객,MATCH(B1759,현장번호,0))&amp;" · "&amp;INDEX(현장_주소,MATCH(B1759,현장번호,0)),"없는 번호"))</f>
        <v/>
      </c>
      <c r="D1759" s="22" t="n"/>
      <c r="E1759" s="21" t="n"/>
      <c r="F1759" s="21" t="n"/>
      <c r="G1759" s="21" t="n"/>
      <c r="H1759" s="25">
        <f>IF(COUNTA(A1759,B1759,D1759)=0,"",IF(NOT(ISNUMBER(A1759)),"날짜를 확인하세요",IF(A1759&gt;TODAY(),"오늘 이후 날짜예요",IF(ISNA(MATCH(B1759,현장번호,0)),"현장 번호를 확인하세요",IF(OR(NOT(ISNUMBER(D1759)),N(D1759)&lt;=0),"금액을 확인하세요","")))))</f>
        <v/>
      </c>
    </row>
    <row r="1760">
      <c r="A1760" s="20" t="n"/>
      <c r="B1760" s="26" t="n"/>
      <c r="C1760" s="27">
        <f>IF(B1760="","",IFERROR(INDEX(현장_고객,MATCH(B1760,현장번호,0))&amp;" · "&amp;INDEX(현장_주소,MATCH(B1760,현장번호,0)),"없는 번호"))</f>
        <v/>
      </c>
      <c r="D1760" s="22" t="n"/>
      <c r="E1760" s="21" t="n"/>
      <c r="F1760" s="21" t="n"/>
      <c r="G1760" s="21" t="n"/>
      <c r="H1760" s="25">
        <f>IF(COUNTA(A1760,B1760,D1760)=0,"",IF(NOT(ISNUMBER(A1760)),"날짜를 확인하세요",IF(A1760&gt;TODAY(),"오늘 이후 날짜예요",IF(ISNA(MATCH(B1760,현장번호,0)),"현장 번호를 확인하세요",IF(OR(NOT(ISNUMBER(D1760)),N(D1760)&lt;=0),"금액을 확인하세요","")))))</f>
        <v/>
      </c>
    </row>
    <row r="1761">
      <c r="A1761" s="20" t="n"/>
      <c r="B1761" s="26" t="n"/>
      <c r="C1761" s="27">
        <f>IF(B1761="","",IFERROR(INDEX(현장_고객,MATCH(B1761,현장번호,0))&amp;" · "&amp;INDEX(현장_주소,MATCH(B1761,현장번호,0)),"없는 번호"))</f>
        <v/>
      </c>
      <c r="D1761" s="22" t="n"/>
      <c r="E1761" s="21" t="n"/>
      <c r="F1761" s="21" t="n"/>
      <c r="G1761" s="21" t="n"/>
      <c r="H1761" s="25">
        <f>IF(COUNTA(A1761,B1761,D1761)=0,"",IF(NOT(ISNUMBER(A1761)),"날짜를 확인하세요",IF(A1761&gt;TODAY(),"오늘 이후 날짜예요",IF(ISNA(MATCH(B1761,현장번호,0)),"현장 번호를 확인하세요",IF(OR(NOT(ISNUMBER(D1761)),N(D1761)&lt;=0),"금액을 확인하세요","")))))</f>
        <v/>
      </c>
    </row>
    <row r="1762">
      <c r="A1762" s="20" t="n"/>
      <c r="B1762" s="26" t="n"/>
      <c r="C1762" s="27">
        <f>IF(B1762="","",IFERROR(INDEX(현장_고객,MATCH(B1762,현장번호,0))&amp;" · "&amp;INDEX(현장_주소,MATCH(B1762,현장번호,0)),"없는 번호"))</f>
        <v/>
      </c>
      <c r="D1762" s="22" t="n"/>
      <c r="E1762" s="21" t="n"/>
      <c r="F1762" s="21" t="n"/>
      <c r="G1762" s="21" t="n"/>
      <c r="H1762" s="25">
        <f>IF(COUNTA(A1762,B1762,D1762)=0,"",IF(NOT(ISNUMBER(A1762)),"날짜를 확인하세요",IF(A1762&gt;TODAY(),"오늘 이후 날짜예요",IF(ISNA(MATCH(B1762,현장번호,0)),"현장 번호를 확인하세요",IF(OR(NOT(ISNUMBER(D1762)),N(D1762)&lt;=0),"금액을 확인하세요","")))))</f>
        <v/>
      </c>
    </row>
    <row r="1763">
      <c r="A1763" s="20" t="n"/>
      <c r="B1763" s="26" t="n"/>
      <c r="C1763" s="27">
        <f>IF(B1763="","",IFERROR(INDEX(현장_고객,MATCH(B1763,현장번호,0))&amp;" · "&amp;INDEX(현장_주소,MATCH(B1763,현장번호,0)),"없는 번호"))</f>
        <v/>
      </c>
      <c r="D1763" s="22" t="n"/>
      <c r="E1763" s="21" t="n"/>
      <c r="F1763" s="21" t="n"/>
      <c r="G1763" s="21" t="n"/>
      <c r="H1763" s="25">
        <f>IF(COUNTA(A1763,B1763,D1763)=0,"",IF(NOT(ISNUMBER(A1763)),"날짜를 확인하세요",IF(A1763&gt;TODAY(),"오늘 이후 날짜예요",IF(ISNA(MATCH(B1763,현장번호,0)),"현장 번호를 확인하세요",IF(OR(NOT(ISNUMBER(D1763)),N(D1763)&lt;=0),"금액을 확인하세요","")))))</f>
        <v/>
      </c>
    </row>
    <row r="1764">
      <c r="A1764" s="20" t="n"/>
      <c r="B1764" s="26" t="n"/>
      <c r="C1764" s="27">
        <f>IF(B1764="","",IFERROR(INDEX(현장_고객,MATCH(B1764,현장번호,0))&amp;" · "&amp;INDEX(현장_주소,MATCH(B1764,현장번호,0)),"없는 번호"))</f>
        <v/>
      </c>
      <c r="D1764" s="22" t="n"/>
      <c r="E1764" s="21" t="n"/>
      <c r="F1764" s="21" t="n"/>
      <c r="G1764" s="21" t="n"/>
      <c r="H1764" s="25">
        <f>IF(COUNTA(A1764,B1764,D1764)=0,"",IF(NOT(ISNUMBER(A1764)),"날짜를 확인하세요",IF(A1764&gt;TODAY(),"오늘 이후 날짜예요",IF(ISNA(MATCH(B1764,현장번호,0)),"현장 번호를 확인하세요",IF(OR(NOT(ISNUMBER(D1764)),N(D1764)&lt;=0),"금액을 확인하세요","")))))</f>
        <v/>
      </c>
    </row>
    <row r="1765">
      <c r="A1765" s="20" t="n"/>
      <c r="B1765" s="26" t="n"/>
      <c r="C1765" s="27">
        <f>IF(B1765="","",IFERROR(INDEX(현장_고객,MATCH(B1765,현장번호,0))&amp;" · "&amp;INDEX(현장_주소,MATCH(B1765,현장번호,0)),"없는 번호"))</f>
        <v/>
      </c>
      <c r="D1765" s="22" t="n"/>
      <c r="E1765" s="21" t="n"/>
      <c r="F1765" s="21" t="n"/>
      <c r="G1765" s="21" t="n"/>
      <c r="H1765" s="25">
        <f>IF(COUNTA(A1765,B1765,D1765)=0,"",IF(NOT(ISNUMBER(A1765)),"날짜를 확인하세요",IF(A1765&gt;TODAY(),"오늘 이후 날짜예요",IF(ISNA(MATCH(B1765,현장번호,0)),"현장 번호를 확인하세요",IF(OR(NOT(ISNUMBER(D1765)),N(D1765)&lt;=0),"금액을 확인하세요","")))))</f>
        <v/>
      </c>
    </row>
    <row r="1766">
      <c r="A1766" s="20" t="n"/>
      <c r="B1766" s="26" t="n"/>
      <c r="C1766" s="27">
        <f>IF(B1766="","",IFERROR(INDEX(현장_고객,MATCH(B1766,현장번호,0))&amp;" · "&amp;INDEX(현장_주소,MATCH(B1766,현장번호,0)),"없는 번호"))</f>
        <v/>
      </c>
      <c r="D1766" s="22" t="n"/>
      <c r="E1766" s="21" t="n"/>
      <c r="F1766" s="21" t="n"/>
      <c r="G1766" s="21" t="n"/>
      <c r="H1766" s="25">
        <f>IF(COUNTA(A1766,B1766,D1766)=0,"",IF(NOT(ISNUMBER(A1766)),"날짜를 확인하세요",IF(A1766&gt;TODAY(),"오늘 이후 날짜예요",IF(ISNA(MATCH(B1766,현장번호,0)),"현장 번호를 확인하세요",IF(OR(NOT(ISNUMBER(D1766)),N(D1766)&lt;=0),"금액을 확인하세요","")))))</f>
        <v/>
      </c>
    </row>
    <row r="1767">
      <c r="A1767" s="20" t="n"/>
      <c r="B1767" s="26" t="n"/>
      <c r="C1767" s="27">
        <f>IF(B1767="","",IFERROR(INDEX(현장_고객,MATCH(B1767,현장번호,0))&amp;" · "&amp;INDEX(현장_주소,MATCH(B1767,현장번호,0)),"없는 번호"))</f>
        <v/>
      </c>
      <c r="D1767" s="22" t="n"/>
      <c r="E1767" s="21" t="n"/>
      <c r="F1767" s="21" t="n"/>
      <c r="G1767" s="21" t="n"/>
      <c r="H1767" s="25">
        <f>IF(COUNTA(A1767,B1767,D1767)=0,"",IF(NOT(ISNUMBER(A1767)),"날짜를 확인하세요",IF(A1767&gt;TODAY(),"오늘 이후 날짜예요",IF(ISNA(MATCH(B1767,현장번호,0)),"현장 번호를 확인하세요",IF(OR(NOT(ISNUMBER(D1767)),N(D1767)&lt;=0),"금액을 확인하세요","")))))</f>
        <v/>
      </c>
    </row>
    <row r="1768">
      <c r="A1768" s="20" t="n"/>
      <c r="B1768" s="26" t="n"/>
      <c r="C1768" s="27">
        <f>IF(B1768="","",IFERROR(INDEX(현장_고객,MATCH(B1768,현장번호,0))&amp;" · "&amp;INDEX(현장_주소,MATCH(B1768,현장번호,0)),"없는 번호"))</f>
        <v/>
      </c>
      <c r="D1768" s="22" t="n"/>
      <c r="E1768" s="21" t="n"/>
      <c r="F1768" s="21" t="n"/>
      <c r="G1768" s="21" t="n"/>
      <c r="H1768" s="25">
        <f>IF(COUNTA(A1768,B1768,D1768)=0,"",IF(NOT(ISNUMBER(A1768)),"날짜를 확인하세요",IF(A1768&gt;TODAY(),"오늘 이후 날짜예요",IF(ISNA(MATCH(B1768,현장번호,0)),"현장 번호를 확인하세요",IF(OR(NOT(ISNUMBER(D1768)),N(D1768)&lt;=0),"금액을 확인하세요","")))))</f>
        <v/>
      </c>
    </row>
    <row r="1769">
      <c r="A1769" s="20" t="n"/>
      <c r="B1769" s="26" t="n"/>
      <c r="C1769" s="27">
        <f>IF(B1769="","",IFERROR(INDEX(현장_고객,MATCH(B1769,현장번호,0))&amp;" · "&amp;INDEX(현장_주소,MATCH(B1769,현장번호,0)),"없는 번호"))</f>
        <v/>
      </c>
      <c r="D1769" s="22" t="n"/>
      <c r="E1769" s="21" t="n"/>
      <c r="F1769" s="21" t="n"/>
      <c r="G1769" s="21" t="n"/>
      <c r="H1769" s="25">
        <f>IF(COUNTA(A1769,B1769,D1769)=0,"",IF(NOT(ISNUMBER(A1769)),"날짜를 확인하세요",IF(A1769&gt;TODAY(),"오늘 이후 날짜예요",IF(ISNA(MATCH(B1769,현장번호,0)),"현장 번호를 확인하세요",IF(OR(NOT(ISNUMBER(D1769)),N(D1769)&lt;=0),"금액을 확인하세요","")))))</f>
        <v/>
      </c>
    </row>
    <row r="1770">
      <c r="A1770" s="20" t="n"/>
      <c r="B1770" s="26" t="n"/>
      <c r="C1770" s="27">
        <f>IF(B1770="","",IFERROR(INDEX(현장_고객,MATCH(B1770,현장번호,0))&amp;" · "&amp;INDEX(현장_주소,MATCH(B1770,현장번호,0)),"없는 번호"))</f>
        <v/>
      </c>
      <c r="D1770" s="22" t="n"/>
      <c r="E1770" s="21" t="n"/>
      <c r="F1770" s="21" t="n"/>
      <c r="G1770" s="21" t="n"/>
      <c r="H1770" s="25">
        <f>IF(COUNTA(A1770,B1770,D1770)=0,"",IF(NOT(ISNUMBER(A1770)),"날짜를 확인하세요",IF(A1770&gt;TODAY(),"오늘 이후 날짜예요",IF(ISNA(MATCH(B1770,현장번호,0)),"현장 번호를 확인하세요",IF(OR(NOT(ISNUMBER(D1770)),N(D1770)&lt;=0),"금액을 확인하세요","")))))</f>
        <v/>
      </c>
    </row>
    <row r="1771">
      <c r="A1771" s="20" t="n"/>
      <c r="B1771" s="26" t="n"/>
      <c r="C1771" s="27">
        <f>IF(B1771="","",IFERROR(INDEX(현장_고객,MATCH(B1771,현장번호,0))&amp;" · "&amp;INDEX(현장_주소,MATCH(B1771,현장번호,0)),"없는 번호"))</f>
        <v/>
      </c>
      <c r="D1771" s="22" t="n"/>
      <c r="E1771" s="21" t="n"/>
      <c r="F1771" s="21" t="n"/>
      <c r="G1771" s="21" t="n"/>
      <c r="H1771" s="25">
        <f>IF(COUNTA(A1771,B1771,D1771)=0,"",IF(NOT(ISNUMBER(A1771)),"날짜를 확인하세요",IF(A1771&gt;TODAY(),"오늘 이후 날짜예요",IF(ISNA(MATCH(B1771,현장번호,0)),"현장 번호를 확인하세요",IF(OR(NOT(ISNUMBER(D1771)),N(D1771)&lt;=0),"금액을 확인하세요","")))))</f>
        <v/>
      </c>
    </row>
    <row r="1772">
      <c r="A1772" s="20" t="n"/>
      <c r="B1772" s="26" t="n"/>
      <c r="C1772" s="27">
        <f>IF(B1772="","",IFERROR(INDEX(현장_고객,MATCH(B1772,현장번호,0))&amp;" · "&amp;INDEX(현장_주소,MATCH(B1772,현장번호,0)),"없는 번호"))</f>
        <v/>
      </c>
      <c r="D1772" s="22" t="n"/>
      <c r="E1772" s="21" t="n"/>
      <c r="F1772" s="21" t="n"/>
      <c r="G1772" s="21" t="n"/>
      <c r="H1772" s="25">
        <f>IF(COUNTA(A1772,B1772,D1772)=0,"",IF(NOT(ISNUMBER(A1772)),"날짜를 확인하세요",IF(A1772&gt;TODAY(),"오늘 이후 날짜예요",IF(ISNA(MATCH(B1772,현장번호,0)),"현장 번호를 확인하세요",IF(OR(NOT(ISNUMBER(D1772)),N(D1772)&lt;=0),"금액을 확인하세요","")))))</f>
        <v/>
      </c>
    </row>
    <row r="1773">
      <c r="A1773" s="20" t="n"/>
      <c r="B1773" s="26" t="n"/>
      <c r="C1773" s="27">
        <f>IF(B1773="","",IFERROR(INDEX(현장_고객,MATCH(B1773,현장번호,0))&amp;" · "&amp;INDEX(현장_주소,MATCH(B1773,현장번호,0)),"없는 번호"))</f>
        <v/>
      </c>
      <c r="D1773" s="22" t="n"/>
      <c r="E1773" s="21" t="n"/>
      <c r="F1773" s="21" t="n"/>
      <c r="G1773" s="21" t="n"/>
      <c r="H1773" s="25">
        <f>IF(COUNTA(A1773,B1773,D1773)=0,"",IF(NOT(ISNUMBER(A1773)),"날짜를 확인하세요",IF(A1773&gt;TODAY(),"오늘 이후 날짜예요",IF(ISNA(MATCH(B1773,현장번호,0)),"현장 번호를 확인하세요",IF(OR(NOT(ISNUMBER(D1773)),N(D1773)&lt;=0),"금액을 확인하세요","")))))</f>
        <v/>
      </c>
    </row>
    <row r="1774">
      <c r="A1774" s="20" t="n"/>
      <c r="B1774" s="26" t="n"/>
      <c r="C1774" s="27">
        <f>IF(B1774="","",IFERROR(INDEX(현장_고객,MATCH(B1774,현장번호,0))&amp;" · "&amp;INDEX(현장_주소,MATCH(B1774,현장번호,0)),"없는 번호"))</f>
        <v/>
      </c>
      <c r="D1774" s="22" t="n"/>
      <c r="E1774" s="21" t="n"/>
      <c r="F1774" s="21" t="n"/>
      <c r="G1774" s="21" t="n"/>
      <c r="H1774" s="25">
        <f>IF(COUNTA(A1774,B1774,D1774)=0,"",IF(NOT(ISNUMBER(A1774)),"날짜를 확인하세요",IF(A1774&gt;TODAY(),"오늘 이후 날짜예요",IF(ISNA(MATCH(B1774,현장번호,0)),"현장 번호를 확인하세요",IF(OR(NOT(ISNUMBER(D1774)),N(D1774)&lt;=0),"금액을 확인하세요","")))))</f>
        <v/>
      </c>
    </row>
    <row r="1775">
      <c r="A1775" s="20" t="n"/>
      <c r="B1775" s="26" t="n"/>
      <c r="C1775" s="27">
        <f>IF(B1775="","",IFERROR(INDEX(현장_고객,MATCH(B1775,현장번호,0))&amp;" · "&amp;INDEX(현장_주소,MATCH(B1775,현장번호,0)),"없는 번호"))</f>
        <v/>
      </c>
      <c r="D1775" s="22" t="n"/>
      <c r="E1775" s="21" t="n"/>
      <c r="F1775" s="21" t="n"/>
      <c r="G1775" s="21" t="n"/>
      <c r="H1775" s="25">
        <f>IF(COUNTA(A1775,B1775,D1775)=0,"",IF(NOT(ISNUMBER(A1775)),"날짜를 확인하세요",IF(A1775&gt;TODAY(),"오늘 이후 날짜예요",IF(ISNA(MATCH(B1775,현장번호,0)),"현장 번호를 확인하세요",IF(OR(NOT(ISNUMBER(D1775)),N(D1775)&lt;=0),"금액을 확인하세요","")))))</f>
        <v/>
      </c>
    </row>
    <row r="1776">
      <c r="A1776" s="20" t="n"/>
      <c r="B1776" s="26" t="n"/>
      <c r="C1776" s="27">
        <f>IF(B1776="","",IFERROR(INDEX(현장_고객,MATCH(B1776,현장번호,0))&amp;" · "&amp;INDEX(현장_주소,MATCH(B1776,현장번호,0)),"없는 번호"))</f>
        <v/>
      </c>
      <c r="D1776" s="22" t="n"/>
      <c r="E1776" s="21" t="n"/>
      <c r="F1776" s="21" t="n"/>
      <c r="G1776" s="21" t="n"/>
      <c r="H1776" s="25">
        <f>IF(COUNTA(A1776,B1776,D1776)=0,"",IF(NOT(ISNUMBER(A1776)),"날짜를 확인하세요",IF(A1776&gt;TODAY(),"오늘 이후 날짜예요",IF(ISNA(MATCH(B1776,현장번호,0)),"현장 번호를 확인하세요",IF(OR(NOT(ISNUMBER(D1776)),N(D1776)&lt;=0),"금액을 확인하세요","")))))</f>
        <v/>
      </c>
    </row>
    <row r="1777">
      <c r="A1777" s="20" t="n"/>
      <c r="B1777" s="26" t="n"/>
      <c r="C1777" s="27">
        <f>IF(B1777="","",IFERROR(INDEX(현장_고객,MATCH(B1777,현장번호,0))&amp;" · "&amp;INDEX(현장_주소,MATCH(B1777,현장번호,0)),"없는 번호"))</f>
        <v/>
      </c>
      <c r="D1777" s="22" t="n"/>
      <c r="E1777" s="21" t="n"/>
      <c r="F1777" s="21" t="n"/>
      <c r="G1777" s="21" t="n"/>
      <c r="H1777" s="25">
        <f>IF(COUNTA(A1777,B1777,D1777)=0,"",IF(NOT(ISNUMBER(A1777)),"날짜를 확인하세요",IF(A1777&gt;TODAY(),"오늘 이후 날짜예요",IF(ISNA(MATCH(B1777,현장번호,0)),"현장 번호를 확인하세요",IF(OR(NOT(ISNUMBER(D1777)),N(D1777)&lt;=0),"금액을 확인하세요","")))))</f>
        <v/>
      </c>
    </row>
    <row r="1778">
      <c r="A1778" s="20" t="n"/>
      <c r="B1778" s="26" t="n"/>
      <c r="C1778" s="27">
        <f>IF(B1778="","",IFERROR(INDEX(현장_고객,MATCH(B1778,현장번호,0))&amp;" · "&amp;INDEX(현장_주소,MATCH(B1778,현장번호,0)),"없는 번호"))</f>
        <v/>
      </c>
      <c r="D1778" s="22" t="n"/>
      <c r="E1778" s="21" t="n"/>
      <c r="F1778" s="21" t="n"/>
      <c r="G1778" s="21" t="n"/>
      <c r="H1778" s="25">
        <f>IF(COUNTA(A1778,B1778,D1778)=0,"",IF(NOT(ISNUMBER(A1778)),"날짜를 확인하세요",IF(A1778&gt;TODAY(),"오늘 이후 날짜예요",IF(ISNA(MATCH(B1778,현장번호,0)),"현장 번호를 확인하세요",IF(OR(NOT(ISNUMBER(D1778)),N(D1778)&lt;=0),"금액을 확인하세요","")))))</f>
        <v/>
      </c>
    </row>
    <row r="1779">
      <c r="A1779" s="20" t="n"/>
      <c r="B1779" s="26" t="n"/>
      <c r="C1779" s="27">
        <f>IF(B1779="","",IFERROR(INDEX(현장_고객,MATCH(B1779,현장번호,0))&amp;" · "&amp;INDEX(현장_주소,MATCH(B1779,현장번호,0)),"없는 번호"))</f>
        <v/>
      </c>
      <c r="D1779" s="22" t="n"/>
      <c r="E1779" s="21" t="n"/>
      <c r="F1779" s="21" t="n"/>
      <c r="G1779" s="21" t="n"/>
      <c r="H1779" s="25">
        <f>IF(COUNTA(A1779,B1779,D1779)=0,"",IF(NOT(ISNUMBER(A1779)),"날짜를 확인하세요",IF(A1779&gt;TODAY(),"오늘 이후 날짜예요",IF(ISNA(MATCH(B1779,현장번호,0)),"현장 번호를 확인하세요",IF(OR(NOT(ISNUMBER(D1779)),N(D1779)&lt;=0),"금액을 확인하세요","")))))</f>
        <v/>
      </c>
    </row>
    <row r="1780">
      <c r="A1780" s="20" t="n"/>
      <c r="B1780" s="26" t="n"/>
      <c r="C1780" s="27">
        <f>IF(B1780="","",IFERROR(INDEX(현장_고객,MATCH(B1780,현장번호,0))&amp;" · "&amp;INDEX(현장_주소,MATCH(B1780,현장번호,0)),"없는 번호"))</f>
        <v/>
      </c>
      <c r="D1780" s="22" t="n"/>
      <c r="E1780" s="21" t="n"/>
      <c r="F1780" s="21" t="n"/>
      <c r="G1780" s="21" t="n"/>
      <c r="H1780" s="25">
        <f>IF(COUNTA(A1780,B1780,D1780)=0,"",IF(NOT(ISNUMBER(A1780)),"날짜를 확인하세요",IF(A1780&gt;TODAY(),"오늘 이후 날짜예요",IF(ISNA(MATCH(B1780,현장번호,0)),"현장 번호를 확인하세요",IF(OR(NOT(ISNUMBER(D1780)),N(D1780)&lt;=0),"금액을 확인하세요","")))))</f>
        <v/>
      </c>
    </row>
    <row r="1781">
      <c r="A1781" s="20" t="n"/>
      <c r="B1781" s="26" t="n"/>
      <c r="C1781" s="27">
        <f>IF(B1781="","",IFERROR(INDEX(현장_고객,MATCH(B1781,현장번호,0))&amp;" · "&amp;INDEX(현장_주소,MATCH(B1781,현장번호,0)),"없는 번호"))</f>
        <v/>
      </c>
      <c r="D1781" s="22" t="n"/>
      <c r="E1781" s="21" t="n"/>
      <c r="F1781" s="21" t="n"/>
      <c r="G1781" s="21" t="n"/>
      <c r="H1781" s="25">
        <f>IF(COUNTA(A1781,B1781,D1781)=0,"",IF(NOT(ISNUMBER(A1781)),"날짜를 확인하세요",IF(A1781&gt;TODAY(),"오늘 이후 날짜예요",IF(ISNA(MATCH(B1781,현장번호,0)),"현장 번호를 확인하세요",IF(OR(NOT(ISNUMBER(D1781)),N(D1781)&lt;=0),"금액을 확인하세요","")))))</f>
        <v/>
      </c>
    </row>
    <row r="1782">
      <c r="A1782" s="20" t="n"/>
      <c r="B1782" s="26" t="n"/>
      <c r="C1782" s="27">
        <f>IF(B1782="","",IFERROR(INDEX(현장_고객,MATCH(B1782,현장번호,0))&amp;" · "&amp;INDEX(현장_주소,MATCH(B1782,현장번호,0)),"없는 번호"))</f>
        <v/>
      </c>
      <c r="D1782" s="22" t="n"/>
      <c r="E1782" s="21" t="n"/>
      <c r="F1782" s="21" t="n"/>
      <c r="G1782" s="21" t="n"/>
      <c r="H1782" s="25">
        <f>IF(COUNTA(A1782,B1782,D1782)=0,"",IF(NOT(ISNUMBER(A1782)),"날짜를 확인하세요",IF(A1782&gt;TODAY(),"오늘 이후 날짜예요",IF(ISNA(MATCH(B1782,현장번호,0)),"현장 번호를 확인하세요",IF(OR(NOT(ISNUMBER(D1782)),N(D1782)&lt;=0),"금액을 확인하세요","")))))</f>
        <v/>
      </c>
    </row>
    <row r="1783">
      <c r="A1783" s="20" t="n"/>
      <c r="B1783" s="26" t="n"/>
      <c r="C1783" s="27">
        <f>IF(B1783="","",IFERROR(INDEX(현장_고객,MATCH(B1783,현장번호,0))&amp;" · "&amp;INDEX(현장_주소,MATCH(B1783,현장번호,0)),"없는 번호"))</f>
        <v/>
      </c>
      <c r="D1783" s="22" t="n"/>
      <c r="E1783" s="21" t="n"/>
      <c r="F1783" s="21" t="n"/>
      <c r="G1783" s="21" t="n"/>
      <c r="H1783" s="25">
        <f>IF(COUNTA(A1783,B1783,D1783)=0,"",IF(NOT(ISNUMBER(A1783)),"날짜를 확인하세요",IF(A1783&gt;TODAY(),"오늘 이후 날짜예요",IF(ISNA(MATCH(B1783,현장번호,0)),"현장 번호를 확인하세요",IF(OR(NOT(ISNUMBER(D1783)),N(D1783)&lt;=0),"금액을 확인하세요","")))))</f>
        <v/>
      </c>
    </row>
    <row r="1784">
      <c r="A1784" s="20" t="n"/>
      <c r="B1784" s="26" t="n"/>
      <c r="C1784" s="27">
        <f>IF(B1784="","",IFERROR(INDEX(현장_고객,MATCH(B1784,현장번호,0))&amp;" · "&amp;INDEX(현장_주소,MATCH(B1784,현장번호,0)),"없는 번호"))</f>
        <v/>
      </c>
      <c r="D1784" s="22" t="n"/>
      <c r="E1784" s="21" t="n"/>
      <c r="F1784" s="21" t="n"/>
      <c r="G1784" s="21" t="n"/>
      <c r="H1784" s="25">
        <f>IF(COUNTA(A1784,B1784,D1784)=0,"",IF(NOT(ISNUMBER(A1784)),"날짜를 확인하세요",IF(A1784&gt;TODAY(),"오늘 이후 날짜예요",IF(ISNA(MATCH(B1784,현장번호,0)),"현장 번호를 확인하세요",IF(OR(NOT(ISNUMBER(D1784)),N(D1784)&lt;=0),"금액을 확인하세요","")))))</f>
        <v/>
      </c>
    </row>
    <row r="1785">
      <c r="A1785" s="20" t="n"/>
      <c r="B1785" s="26" t="n"/>
      <c r="C1785" s="27">
        <f>IF(B1785="","",IFERROR(INDEX(현장_고객,MATCH(B1785,현장번호,0))&amp;" · "&amp;INDEX(현장_주소,MATCH(B1785,현장번호,0)),"없는 번호"))</f>
        <v/>
      </c>
      <c r="D1785" s="22" t="n"/>
      <c r="E1785" s="21" t="n"/>
      <c r="F1785" s="21" t="n"/>
      <c r="G1785" s="21" t="n"/>
      <c r="H1785" s="25">
        <f>IF(COUNTA(A1785,B1785,D1785)=0,"",IF(NOT(ISNUMBER(A1785)),"날짜를 확인하세요",IF(A1785&gt;TODAY(),"오늘 이후 날짜예요",IF(ISNA(MATCH(B1785,현장번호,0)),"현장 번호를 확인하세요",IF(OR(NOT(ISNUMBER(D1785)),N(D1785)&lt;=0),"금액을 확인하세요","")))))</f>
        <v/>
      </c>
    </row>
    <row r="1786">
      <c r="A1786" s="20" t="n"/>
      <c r="B1786" s="26" t="n"/>
      <c r="C1786" s="27">
        <f>IF(B1786="","",IFERROR(INDEX(현장_고객,MATCH(B1786,현장번호,0))&amp;" · "&amp;INDEX(현장_주소,MATCH(B1786,현장번호,0)),"없는 번호"))</f>
        <v/>
      </c>
      <c r="D1786" s="22" t="n"/>
      <c r="E1786" s="21" t="n"/>
      <c r="F1786" s="21" t="n"/>
      <c r="G1786" s="21" t="n"/>
      <c r="H1786" s="25">
        <f>IF(COUNTA(A1786,B1786,D1786)=0,"",IF(NOT(ISNUMBER(A1786)),"날짜를 확인하세요",IF(A1786&gt;TODAY(),"오늘 이후 날짜예요",IF(ISNA(MATCH(B1786,현장번호,0)),"현장 번호를 확인하세요",IF(OR(NOT(ISNUMBER(D1786)),N(D1786)&lt;=0),"금액을 확인하세요","")))))</f>
        <v/>
      </c>
    </row>
    <row r="1787">
      <c r="A1787" s="20" t="n"/>
      <c r="B1787" s="26" t="n"/>
      <c r="C1787" s="27">
        <f>IF(B1787="","",IFERROR(INDEX(현장_고객,MATCH(B1787,현장번호,0))&amp;" · "&amp;INDEX(현장_주소,MATCH(B1787,현장번호,0)),"없는 번호"))</f>
        <v/>
      </c>
      <c r="D1787" s="22" t="n"/>
      <c r="E1787" s="21" t="n"/>
      <c r="F1787" s="21" t="n"/>
      <c r="G1787" s="21" t="n"/>
      <c r="H1787" s="25">
        <f>IF(COUNTA(A1787,B1787,D1787)=0,"",IF(NOT(ISNUMBER(A1787)),"날짜를 확인하세요",IF(A1787&gt;TODAY(),"오늘 이후 날짜예요",IF(ISNA(MATCH(B1787,현장번호,0)),"현장 번호를 확인하세요",IF(OR(NOT(ISNUMBER(D1787)),N(D1787)&lt;=0),"금액을 확인하세요","")))))</f>
        <v/>
      </c>
    </row>
    <row r="1788">
      <c r="A1788" s="20" t="n"/>
      <c r="B1788" s="26" t="n"/>
      <c r="C1788" s="27">
        <f>IF(B1788="","",IFERROR(INDEX(현장_고객,MATCH(B1788,현장번호,0))&amp;" · "&amp;INDEX(현장_주소,MATCH(B1788,현장번호,0)),"없는 번호"))</f>
        <v/>
      </c>
      <c r="D1788" s="22" t="n"/>
      <c r="E1788" s="21" t="n"/>
      <c r="F1788" s="21" t="n"/>
      <c r="G1788" s="21" t="n"/>
      <c r="H1788" s="25">
        <f>IF(COUNTA(A1788,B1788,D1788)=0,"",IF(NOT(ISNUMBER(A1788)),"날짜를 확인하세요",IF(A1788&gt;TODAY(),"오늘 이후 날짜예요",IF(ISNA(MATCH(B1788,현장번호,0)),"현장 번호를 확인하세요",IF(OR(NOT(ISNUMBER(D1788)),N(D1788)&lt;=0),"금액을 확인하세요","")))))</f>
        <v/>
      </c>
    </row>
    <row r="1789">
      <c r="A1789" s="20" t="n"/>
      <c r="B1789" s="26" t="n"/>
      <c r="C1789" s="27">
        <f>IF(B1789="","",IFERROR(INDEX(현장_고객,MATCH(B1789,현장번호,0))&amp;" · "&amp;INDEX(현장_주소,MATCH(B1789,현장번호,0)),"없는 번호"))</f>
        <v/>
      </c>
      <c r="D1789" s="22" t="n"/>
      <c r="E1789" s="21" t="n"/>
      <c r="F1789" s="21" t="n"/>
      <c r="G1789" s="21" t="n"/>
      <c r="H1789" s="25">
        <f>IF(COUNTA(A1789,B1789,D1789)=0,"",IF(NOT(ISNUMBER(A1789)),"날짜를 확인하세요",IF(A1789&gt;TODAY(),"오늘 이후 날짜예요",IF(ISNA(MATCH(B1789,현장번호,0)),"현장 번호를 확인하세요",IF(OR(NOT(ISNUMBER(D1789)),N(D1789)&lt;=0),"금액을 확인하세요","")))))</f>
        <v/>
      </c>
    </row>
    <row r="1790">
      <c r="A1790" s="20" t="n"/>
      <c r="B1790" s="26" t="n"/>
      <c r="C1790" s="27">
        <f>IF(B1790="","",IFERROR(INDEX(현장_고객,MATCH(B1790,현장번호,0))&amp;" · "&amp;INDEX(현장_주소,MATCH(B1790,현장번호,0)),"없는 번호"))</f>
        <v/>
      </c>
      <c r="D1790" s="22" t="n"/>
      <c r="E1790" s="21" t="n"/>
      <c r="F1790" s="21" t="n"/>
      <c r="G1790" s="21" t="n"/>
      <c r="H1790" s="25">
        <f>IF(COUNTA(A1790,B1790,D1790)=0,"",IF(NOT(ISNUMBER(A1790)),"날짜를 확인하세요",IF(A1790&gt;TODAY(),"오늘 이후 날짜예요",IF(ISNA(MATCH(B1790,현장번호,0)),"현장 번호를 확인하세요",IF(OR(NOT(ISNUMBER(D1790)),N(D1790)&lt;=0),"금액을 확인하세요","")))))</f>
        <v/>
      </c>
    </row>
    <row r="1791">
      <c r="A1791" s="20" t="n"/>
      <c r="B1791" s="26" t="n"/>
      <c r="C1791" s="27">
        <f>IF(B1791="","",IFERROR(INDEX(현장_고객,MATCH(B1791,현장번호,0))&amp;" · "&amp;INDEX(현장_주소,MATCH(B1791,현장번호,0)),"없는 번호"))</f>
        <v/>
      </c>
      <c r="D1791" s="22" t="n"/>
      <c r="E1791" s="21" t="n"/>
      <c r="F1791" s="21" t="n"/>
      <c r="G1791" s="21" t="n"/>
      <c r="H1791" s="25">
        <f>IF(COUNTA(A1791,B1791,D1791)=0,"",IF(NOT(ISNUMBER(A1791)),"날짜를 확인하세요",IF(A1791&gt;TODAY(),"오늘 이후 날짜예요",IF(ISNA(MATCH(B1791,현장번호,0)),"현장 번호를 확인하세요",IF(OR(NOT(ISNUMBER(D1791)),N(D1791)&lt;=0),"금액을 확인하세요","")))))</f>
        <v/>
      </c>
    </row>
    <row r="1792">
      <c r="A1792" s="20" t="n"/>
      <c r="B1792" s="26" t="n"/>
      <c r="C1792" s="27">
        <f>IF(B1792="","",IFERROR(INDEX(현장_고객,MATCH(B1792,현장번호,0))&amp;" · "&amp;INDEX(현장_주소,MATCH(B1792,현장번호,0)),"없는 번호"))</f>
        <v/>
      </c>
      <c r="D1792" s="22" t="n"/>
      <c r="E1792" s="21" t="n"/>
      <c r="F1792" s="21" t="n"/>
      <c r="G1792" s="21" t="n"/>
      <c r="H1792" s="25">
        <f>IF(COUNTA(A1792,B1792,D1792)=0,"",IF(NOT(ISNUMBER(A1792)),"날짜를 확인하세요",IF(A1792&gt;TODAY(),"오늘 이후 날짜예요",IF(ISNA(MATCH(B1792,현장번호,0)),"현장 번호를 확인하세요",IF(OR(NOT(ISNUMBER(D1792)),N(D1792)&lt;=0),"금액을 확인하세요","")))))</f>
        <v/>
      </c>
    </row>
    <row r="1793">
      <c r="A1793" s="20" t="n"/>
      <c r="B1793" s="26" t="n"/>
      <c r="C1793" s="27">
        <f>IF(B1793="","",IFERROR(INDEX(현장_고객,MATCH(B1793,현장번호,0))&amp;" · "&amp;INDEX(현장_주소,MATCH(B1793,현장번호,0)),"없는 번호"))</f>
        <v/>
      </c>
      <c r="D1793" s="22" t="n"/>
      <c r="E1793" s="21" t="n"/>
      <c r="F1793" s="21" t="n"/>
      <c r="G1793" s="21" t="n"/>
      <c r="H1793" s="25">
        <f>IF(COUNTA(A1793,B1793,D1793)=0,"",IF(NOT(ISNUMBER(A1793)),"날짜를 확인하세요",IF(A1793&gt;TODAY(),"오늘 이후 날짜예요",IF(ISNA(MATCH(B1793,현장번호,0)),"현장 번호를 확인하세요",IF(OR(NOT(ISNUMBER(D1793)),N(D1793)&lt;=0),"금액을 확인하세요","")))))</f>
        <v/>
      </c>
    </row>
    <row r="1794">
      <c r="A1794" s="20" t="n"/>
      <c r="B1794" s="26" t="n"/>
      <c r="C1794" s="27">
        <f>IF(B1794="","",IFERROR(INDEX(현장_고객,MATCH(B1794,현장번호,0))&amp;" · "&amp;INDEX(현장_주소,MATCH(B1794,현장번호,0)),"없는 번호"))</f>
        <v/>
      </c>
      <c r="D1794" s="22" t="n"/>
      <c r="E1794" s="21" t="n"/>
      <c r="F1794" s="21" t="n"/>
      <c r="G1794" s="21" t="n"/>
      <c r="H1794" s="25">
        <f>IF(COUNTA(A1794,B1794,D1794)=0,"",IF(NOT(ISNUMBER(A1794)),"날짜를 확인하세요",IF(A1794&gt;TODAY(),"오늘 이후 날짜예요",IF(ISNA(MATCH(B1794,현장번호,0)),"현장 번호를 확인하세요",IF(OR(NOT(ISNUMBER(D1794)),N(D1794)&lt;=0),"금액을 확인하세요","")))))</f>
        <v/>
      </c>
    </row>
    <row r="1795">
      <c r="A1795" s="20" t="n"/>
      <c r="B1795" s="26" t="n"/>
      <c r="C1795" s="27">
        <f>IF(B1795="","",IFERROR(INDEX(현장_고객,MATCH(B1795,현장번호,0))&amp;" · "&amp;INDEX(현장_주소,MATCH(B1795,현장번호,0)),"없는 번호"))</f>
        <v/>
      </c>
      <c r="D1795" s="22" t="n"/>
      <c r="E1795" s="21" t="n"/>
      <c r="F1795" s="21" t="n"/>
      <c r="G1795" s="21" t="n"/>
      <c r="H1795" s="25">
        <f>IF(COUNTA(A1795,B1795,D1795)=0,"",IF(NOT(ISNUMBER(A1795)),"날짜를 확인하세요",IF(A1795&gt;TODAY(),"오늘 이후 날짜예요",IF(ISNA(MATCH(B1795,현장번호,0)),"현장 번호를 확인하세요",IF(OR(NOT(ISNUMBER(D1795)),N(D1795)&lt;=0),"금액을 확인하세요","")))))</f>
        <v/>
      </c>
    </row>
    <row r="1796">
      <c r="A1796" s="20" t="n"/>
      <c r="B1796" s="26" t="n"/>
      <c r="C1796" s="27">
        <f>IF(B1796="","",IFERROR(INDEX(현장_고객,MATCH(B1796,현장번호,0))&amp;" · "&amp;INDEX(현장_주소,MATCH(B1796,현장번호,0)),"없는 번호"))</f>
        <v/>
      </c>
      <c r="D1796" s="22" t="n"/>
      <c r="E1796" s="21" t="n"/>
      <c r="F1796" s="21" t="n"/>
      <c r="G1796" s="21" t="n"/>
      <c r="H1796" s="25">
        <f>IF(COUNTA(A1796,B1796,D1796)=0,"",IF(NOT(ISNUMBER(A1796)),"날짜를 확인하세요",IF(A1796&gt;TODAY(),"오늘 이후 날짜예요",IF(ISNA(MATCH(B1796,현장번호,0)),"현장 번호를 확인하세요",IF(OR(NOT(ISNUMBER(D1796)),N(D1796)&lt;=0),"금액을 확인하세요","")))))</f>
        <v/>
      </c>
    </row>
    <row r="1797">
      <c r="A1797" s="20" t="n"/>
      <c r="B1797" s="26" t="n"/>
      <c r="C1797" s="27">
        <f>IF(B1797="","",IFERROR(INDEX(현장_고객,MATCH(B1797,현장번호,0))&amp;" · "&amp;INDEX(현장_주소,MATCH(B1797,현장번호,0)),"없는 번호"))</f>
        <v/>
      </c>
      <c r="D1797" s="22" t="n"/>
      <c r="E1797" s="21" t="n"/>
      <c r="F1797" s="21" t="n"/>
      <c r="G1797" s="21" t="n"/>
      <c r="H1797" s="25">
        <f>IF(COUNTA(A1797,B1797,D1797)=0,"",IF(NOT(ISNUMBER(A1797)),"날짜를 확인하세요",IF(A1797&gt;TODAY(),"오늘 이후 날짜예요",IF(ISNA(MATCH(B1797,현장번호,0)),"현장 번호를 확인하세요",IF(OR(NOT(ISNUMBER(D1797)),N(D1797)&lt;=0),"금액을 확인하세요","")))))</f>
        <v/>
      </c>
    </row>
    <row r="1798">
      <c r="A1798" s="20" t="n"/>
      <c r="B1798" s="26" t="n"/>
      <c r="C1798" s="27">
        <f>IF(B1798="","",IFERROR(INDEX(현장_고객,MATCH(B1798,현장번호,0))&amp;" · "&amp;INDEX(현장_주소,MATCH(B1798,현장번호,0)),"없는 번호"))</f>
        <v/>
      </c>
      <c r="D1798" s="22" t="n"/>
      <c r="E1798" s="21" t="n"/>
      <c r="F1798" s="21" t="n"/>
      <c r="G1798" s="21" t="n"/>
      <c r="H1798" s="25">
        <f>IF(COUNTA(A1798,B1798,D1798)=0,"",IF(NOT(ISNUMBER(A1798)),"날짜를 확인하세요",IF(A1798&gt;TODAY(),"오늘 이후 날짜예요",IF(ISNA(MATCH(B1798,현장번호,0)),"현장 번호를 확인하세요",IF(OR(NOT(ISNUMBER(D1798)),N(D1798)&lt;=0),"금액을 확인하세요","")))))</f>
        <v/>
      </c>
    </row>
    <row r="1799">
      <c r="A1799" s="20" t="n"/>
      <c r="B1799" s="26" t="n"/>
      <c r="C1799" s="27">
        <f>IF(B1799="","",IFERROR(INDEX(현장_고객,MATCH(B1799,현장번호,0))&amp;" · "&amp;INDEX(현장_주소,MATCH(B1799,현장번호,0)),"없는 번호"))</f>
        <v/>
      </c>
      <c r="D1799" s="22" t="n"/>
      <c r="E1799" s="21" t="n"/>
      <c r="F1799" s="21" t="n"/>
      <c r="G1799" s="21" t="n"/>
      <c r="H1799" s="25">
        <f>IF(COUNTA(A1799,B1799,D1799)=0,"",IF(NOT(ISNUMBER(A1799)),"날짜를 확인하세요",IF(A1799&gt;TODAY(),"오늘 이후 날짜예요",IF(ISNA(MATCH(B1799,현장번호,0)),"현장 번호를 확인하세요",IF(OR(NOT(ISNUMBER(D1799)),N(D1799)&lt;=0),"금액을 확인하세요","")))))</f>
        <v/>
      </c>
    </row>
    <row r="1800">
      <c r="A1800" s="20" t="n"/>
      <c r="B1800" s="26" t="n"/>
      <c r="C1800" s="27">
        <f>IF(B1800="","",IFERROR(INDEX(현장_고객,MATCH(B1800,현장번호,0))&amp;" · "&amp;INDEX(현장_주소,MATCH(B1800,현장번호,0)),"없는 번호"))</f>
        <v/>
      </c>
      <c r="D1800" s="22" t="n"/>
      <c r="E1800" s="21" t="n"/>
      <c r="F1800" s="21" t="n"/>
      <c r="G1800" s="21" t="n"/>
      <c r="H1800" s="25">
        <f>IF(COUNTA(A1800,B1800,D1800)=0,"",IF(NOT(ISNUMBER(A1800)),"날짜를 확인하세요",IF(A1800&gt;TODAY(),"오늘 이후 날짜예요",IF(ISNA(MATCH(B1800,현장번호,0)),"현장 번호를 확인하세요",IF(OR(NOT(ISNUMBER(D1800)),N(D1800)&lt;=0),"금액을 확인하세요","")))))</f>
        <v/>
      </c>
    </row>
    <row r="1801">
      <c r="A1801" s="20" t="n"/>
      <c r="B1801" s="26" t="n"/>
      <c r="C1801" s="27">
        <f>IF(B1801="","",IFERROR(INDEX(현장_고객,MATCH(B1801,현장번호,0))&amp;" · "&amp;INDEX(현장_주소,MATCH(B1801,현장번호,0)),"없는 번호"))</f>
        <v/>
      </c>
      <c r="D1801" s="22" t="n"/>
      <c r="E1801" s="21" t="n"/>
      <c r="F1801" s="21" t="n"/>
      <c r="G1801" s="21" t="n"/>
      <c r="H1801" s="25">
        <f>IF(COUNTA(A1801,B1801,D1801)=0,"",IF(NOT(ISNUMBER(A1801)),"날짜를 확인하세요",IF(A1801&gt;TODAY(),"오늘 이후 날짜예요",IF(ISNA(MATCH(B1801,현장번호,0)),"현장 번호를 확인하세요",IF(OR(NOT(ISNUMBER(D1801)),N(D1801)&lt;=0),"금액을 확인하세요","")))))</f>
        <v/>
      </c>
    </row>
    <row r="1802">
      <c r="A1802" s="20" t="n"/>
      <c r="B1802" s="26" t="n"/>
      <c r="C1802" s="27">
        <f>IF(B1802="","",IFERROR(INDEX(현장_고객,MATCH(B1802,현장번호,0))&amp;" · "&amp;INDEX(현장_주소,MATCH(B1802,현장번호,0)),"없는 번호"))</f>
        <v/>
      </c>
      <c r="D1802" s="22" t="n"/>
      <c r="E1802" s="21" t="n"/>
      <c r="F1802" s="21" t="n"/>
      <c r="G1802" s="21" t="n"/>
      <c r="H1802" s="25">
        <f>IF(COUNTA(A1802,B1802,D1802)=0,"",IF(NOT(ISNUMBER(A1802)),"날짜를 확인하세요",IF(A1802&gt;TODAY(),"오늘 이후 날짜예요",IF(ISNA(MATCH(B1802,현장번호,0)),"현장 번호를 확인하세요",IF(OR(NOT(ISNUMBER(D1802)),N(D1802)&lt;=0),"금액을 확인하세요","")))))</f>
        <v/>
      </c>
    </row>
    <row r="1803">
      <c r="A1803" s="20" t="n"/>
      <c r="B1803" s="26" t="n"/>
      <c r="C1803" s="27">
        <f>IF(B1803="","",IFERROR(INDEX(현장_고객,MATCH(B1803,현장번호,0))&amp;" · "&amp;INDEX(현장_주소,MATCH(B1803,현장번호,0)),"없는 번호"))</f>
        <v/>
      </c>
      <c r="D1803" s="22" t="n"/>
      <c r="E1803" s="21" t="n"/>
      <c r="F1803" s="21" t="n"/>
      <c r="G1803" s="21" t="n"/>
      <c r="H1803" s="25">
        <f>IF(COUNTA(A1803,B1803,D1803)=0,"",IF(NOT(ISNUMBER(A1803)),"날짜를 확인하세요",IF(A1803&gt;TODAY(),"오늘 이후 날짜예요",IF(ISNA(MATCH(B1803,현장번호,0)),"현장 번호를 확인하세요",IF(OR(NOT(ISNUMBER(D1803)),N(D1803)&lt;=0),"금액을 확인하세요","")))))</f>
        <v/>
      </c>
    </row>
    <row r="1804">
      <c r="A1804" s="20" t="n"/>
      <c r="B1804" s="26" t="n"/>
      <c r="C1804" s="27">
        <f>IF(B1804="","",IFERROR(INDEX(현장_고객,MATCH(B1804,현장번호,0))&amp;" · "&amp;INDEX(현장_주소,MATCH(B1804,현장번호,0)),"없는 번호"))</f>
        <v/>
      </c>
      <c r="D1804" s="22" t="n"/>
      <c r="E1804" s="21" t="n"/>
      <c r="F1804" s="21" t="n"/>
      <c r="G1804" s="21" t="n"/>
      <c r="H1804" s="25">
        <f>IF(COUNTA(A1804,B1804,D1804)=0,"",IF(NOT(ISNUMBER(A1804)),"날짜를 확인하세요",IF(A1804&gt;TODAY(),"오늘 이후 날짜예요",IF(ISNA(MATCH(B1804,현장번호,0)),"현장 번호를 확인하세요",IF(OR(NOT(ISNUMBER(D1804)),N(D1804)&lt;=0),"금액을 확인하세요","")))))</f>
        <v/>
      </c>
    </row>
    <row r="1805">
      <c r="A1805" s="20" t="n"/>
      <c r="B1805" s="26" t="n"/>
      <c r="C1805" s="27">
        <f>IF(B1805="","",IFERROR(INDEX(현장_고객,MATCH(B1805,현장번호,0))&amp;" · "&amp;INDEX(현장_주소,MATCH(B1805,현장번호,0)),"없는 번호"))</f>
        <v/>
      </c>
      <c r="D1805" s="22" t="n"/>
      <c r="E1805" s="21" t="n"/>
      <c r="F1805" s="21" t="n"/>
      <c r="G1805" s="21" t="n"/>
      <c r="H1805" s="25">
        <f>IF(COUNTA(A1805,B1805,D1805)=0,"",IF(NOT(ISNUMBER(A1805)),"날짜를 확인하세요",IF(A1805&gt;TODAY(),"오늘 이후 날짜예요",IF(ISNA(MATCH(B1805,현장번호,0)),"현장 번호를 확인하세요",IF(OR(NOT(ISNUMBER(D1805)),N(D1805)&lt;=0),"금액을 확인하세요","")))))</f>
        <v/>
      </c>
    </row>
    <row r="1806">
      <c r="A1806" s="20" t="n"/>
      <c r="B1806" s="26" t="n"/>
      <c r="C1806" s="27">
        <f>IF(B1806="","",IFERROR(INDEX(현장_고객,MATCH(B1806,현장번호,0))&amp;" · "&amp;INDEX(현장_주소,MATCH(B1806,현장번호,0)),"없는 번호"))</f>
        <v/>
      </c>
      <c r="D1806" s="22" t="n"/>
      <c r="E1806" s="21" t="n"/>
      <c r="F1806" s="21" t="n"/>
      <c r="G1806" s="21" t="n"/>
      <c r="H1806" s="25">
        <f>IF(COUNTA(A1806,B1806,D1806)=0,"",IF(NOT(ISNUMBER(A1806)),"날짜를 확인하세요",IF(A1806&gt;TODAY(),"오늘 이후 날짜예요",IF(ISNA(MATCH(B1806,현장번호,0)),"현장 번호를 확인하세요",IF(OR(NOT(ISNUMBER(D1806)),N(D1806)&lt;=0),"금액을 확인하세요","")))))</f>
        <v/>
      </c>
    </row>
    <row r="1807">
      <c r="A1807" s="20" t="n"/>
      <c r="B1807" s="26" t="n"/>
      <c r="C1807" s="27">
        <f>IF(B1807="","",IFERROR(INDEX(현장_고객,MATCH(B1807,현장번호,0))&amp;" · "&amp;INDEX(현장_주소,MATCH(B1807,현장번호,0)),"없는 번호"))</f>
        <v/>
      </c>
      <c r="D1807" s="22" t="n"/>
      <c r="E1807" s="21" t="n"/>
      <c r="F1807" s="21" t="n"/>
      <c r="G1807" s="21" t="n"/>
      <c r="H1807" s="25">
        <f>IF(COUNTA(A1807,B1807,D1807)=0,"",IF(NOT(ISNUMBER(A1807)),"날짜를 확인하세요",IF(A1807&gt;TODAY(),"오늘 이후 날짜예요",IF(ISNA(MATCH(B1807,현장번호,0)),"현장 번호를 확인하세요",IF(OR(NOT(ISNUMBER(D1807)),N(D1807)&lt;=0),"금액을 확인하세요","")))))</f>
        <v/>
      </c>
    </row>
    <row r="1808">
      <c r="A1808" s="20" t="n"/>
      <c r="B1808" s="26" t="n"/>
      <c r="C1808" s="27">
        <f>IF(B1808="","",IFERROR(INDEX(현장_고객,MATCH(B1808,현장번호,0))&amp;" · "&amp;INDEX(현장_주소,MATCH(B1808,현장번호,0)),"없는 번호"))</f>
        <v/>
      </c>
      <c r="D1808" s="22" t="n"/>
      <c r="E1808" s="21" t="n"/>
      <c r="F1808" s="21" t="n"/>
      <c r="G1808" s="21" t="n"/>
      <c r="H1808" s="25">
        <f>IF(COUNTA(A1808,B1808,D1808)=0,"",IF(NOT(ISNUMBER(A1808)),"날짜를 확인하세요",IF(A1808&gt;TODAY(),"오늘 이후 날짜예요",IF(ISNA(MATCH(B1808,현장번호,0)),"현장 번호를 확인하세요",IF(OR(NOT(ISNUMBER(D1808)),N(D1808)&lt;=0),"금액을 확인하세요","")))))</f>
        <v/>
      </c>
    </row>
    <row r="1809">
      <c r="A1809" s="20" t="n"/>
      <c r="B1809" s="26" t="n"/>
      <c r="C1809" s="27">
        <f>IF(B1809="","",IFERROR(INDEX(현장_고객,MATCH(B1809,현장번호,0))&amp;" · "&amp;INDEX(현장_주소,MATCH(B1809,현장번호,0)),"없는 번호"))</f>
        <v/>
      </c>
      <c r="D1809" s="22" t="n"/>
      <c r="E1809" s="21" t="n"/>
      <c r="F1809" s="21" t="n"/>
      <c r="G1809" s="21" t="n"/>
      <c r="H1809" s="25">
        <f>IF(COUNTA(A1809,B1809,D1809)=0,"",IF(NOT(ISNUMBER(A1809)),"날짜를 확인하세요",IF(A1809&gt;TODAY(),"오늘 이후 날짜예요",IF(ISNA(MATCH(B1809,현장번호,0)),"현장 번호를 확인하세요",IF(OR(NOT(ISNUMBER(D1809)),N(D1809)&lt;=0),"금액을 확인하세요","")))))</f>
        <v/>
      </c>
    </row>
    <row r="1810">
      <c r="A1810" s="20" t="n"/>
      <c r="B1810" s="26" t="n"/>
      <c r="C1810" s="27">
        <f>IF(B1810="","",IFERROR(INDEX(현장_고객,MATCH(B1810,현장번호,0))&amp;" · "&amp;INDEX(현장_주소,MATCH(B1810,현장번호,0)),"없는 번호"))</f>
        <v/>
      </c>
      <c r="D1810" s="22" t="n"/>
      <c r="E1810" s="21" t="n"/>
      <c r="F1810" s="21" t="n"/>
      <c r="G1810" s="21" t="n"/>
      <c r="H1810" s="25">
        <f>IF(COUNTA(A1810,B1810,D1810)=0,"",IF(NOT(ISNUMBER(A1810)),"날짜를 확인하세요",IF(A1810&gt;TODAY(),"오늘 이후 날짜예요",IF(ISNA(MATCH(B1810,현장번호,0)),"현장 번호를 확인하세요",IF(OR(NOT(ISNUMBER(D1810)),N(D1810)&lt;=0),"금액을 확인하세요","")))))</f>
        <v/>
      </c>
    </row>
    <row r="1811">
      <c r="A1811" s="20" t="n"/>
      <c r="B1811" s="26" t="n"/>
      <c r="C1811" s="27">
        <f>IF(B1811="","",IFERROR(INDEX(현장_고객,MATCH(B1811,현장번호,0))&amp;" · "&amp;INDEX(현장_주소,MATCH(B1811,현장번호,0)),"없는 번호"))</f>
        <v/>
      </c>
      <c r="D1811" s="22" t="n"/>
      <c r="E1811" s="21" t="n"/>
      <c r="F1811" s="21" t="n"/>
      <c r="G1811" s="21" t="n"/>
      <c r="H1811" s="25">
        <f>IF(COUNTA(A1811,B1811,D1811)=0,"",IF(NOT(ISNUMBER(A1811)),"날짜를 확인하세요",IF(A1811&gt;TODAY(),"오늘 이후 날짜예요",IF(ISNA(MATCH(B1811,현장번호,0)),"현장 번호를 확인하세요",IF(OR(NOT(ISNUMBER(D1811)),N(D1811)&lt;=0),"금액을 확인하세요","")))))</f>
        <v/>
      </c>
    </row>
    <row r="1812">
      <c r="A1812" s="20" t="n"/>
      <c r="B1812" s="26" t="n"/>
      <c r="C1812" s="27">
        <f>IF(B1812="","",IFERROR(INDEX(현장_고객,MATCH(B1812,현장번호,0))&amp;" · "&amp;INDEX(현장_주소,MATCH(B1812,현장번호,0)),"없는 번호"))</f>
        <v/>
      </c>
      <c r="D1812" s="22" t="n"/>
      <c r="E1812" s="21" t="n"/>
      <c r="F1812" s="21" t="n"/>
      <c r="G1812" s="21" t="n"/>
      <c r="H1812" s="25">
        <f>IF(COUNTA(A1812,B1812,D1812)=0,"",IF(NOT(ISNUMBER(A1812)),"날짜를 확인하세요",IF(A1812&gt;TODAY(),"오늘 이후 날짜예요",IF(ISNA(MATCH(B1812,현장번호,0)),"현장 번호를 확인하세요",IF(OR(NOT(ISNUMBER(D1812)),N(D1812)&lt;=0),"금액을 확인하세요","")))))</f>
        <v/>
      </c>
    </row>
    <row r="1813">
      <c r="A1813" s="20" t="n"/>
      <c r="B1813" s="26" t="n"/>
      <c r="C1813" s="27">
        <f>IF(B1813="","",IFERROR(INDEX(현장_고객,MATCH(B1813,현장번호,0))&amp;" · "&amp;INDEX(현장_주소,MATCH(B1813,현장번호,0)),"없는 번호"))</f>
        <v/>
      </c>
      <c r="D1813" s="22" t="n"/>
      <c r="E1813" s="21" t="n"/>
      <c r="F1813" s="21" t="n"/>
      <c r="G1813" s="21" t="n"/>
      <c r="H1813" s="25">
        <f>IF(COUNTA(A1813,B1813,D1813)=0,"",IF(NOT(ISNUMBER(A1813)),"날짜를 확인하세요",IF(A1813&gt;TODAY(),"오늘 이후 날짜예요",IF(ISNA(MATCH(B1813,현장번호,0)),"현장 번호를 확인하세요",IF(OR(NOT(ISNUMBER(D1813)),N(D1813)&lt;=0),"금액을 확인하세요","")))))</f>
        <v/>
      </c>
    </row>
    <row r="1814">
      <c r="A1814" s="20" t="n"/>
      <c r="B1814" s="26" t="n"/>
      <c r="C1814" s="27">
        <f>IF(B1814="","",IFERROR(INDEX(현장_고객,MATCH(B1814,현장번호,0))&amp;" · "&amp;INDEX(현장_주소,MATCH(B1814,현장번호,0)),"없는 번호"))</f>
        <v/>
      </c>
      <c r="D1814" s="22" t="n"/>
      <c r="E1814" s="21" t="n"/>
      <c r="F1814" s="21" t="n"/>
      <c r="G1814" s="21" t="n"/>
      <c r="H1814" s="25">
        <f>IF(COUNTA(A1814,B1814,D1814)=0,"",IF(NOT(ISNUMBER(A1814)),"날짜를 확인하세요",IF(A1814&gt;TODAY(),"오늘 이후 날짜예요",IF(ISNA(MATCH(B1814,현장번호,0)),"현장 번호를 확인하세요",IF(OR(NOT(ISNUMBER(D1814)),N(D1814)&lt;=0),"금액을 확인하세요","")))))</f>
        <v/>
      </c>
    </row>
    <row r="1815">
      <c r="A1815" s="20" t="n"/>
      <c r="B1815" s="26" t="n"/>
      <c r="C1815" s="27">
        <f>IF(B1815="","",IFERROR(INDEX(현장_고객,MATCH(B1815,현장번호,0))&amp;" · "&amp;INDEX(현장_주소,MATCH(B1815,현장번호,0)),"없는 번호"))</f>
        <v/>
      </c>
      <c r="D1815" s="22" t="n"/>
      <c r="E1815" s="21" t="n"/>
      <c r="F1815" s="21" t="n"/>
      <c r="G1815" s="21" t="n"/>
      <c r="H1815" s="25">
        <f>IF(COUNTA(A1815,B1815,D1815)=0,"",IF(NOT(ISNUMBER(A1815)),"날짜를 확인하세요",IF(A1815&gt;TODAY(),"오늘 이후 날짜예요",IF(ISNA(MATCH(B1815,현장번호,0)),"현장 번호를 확인하세요",IF(OR(NOT(ISNUMBER(D1815)),N(D1815)&lt;=0),"금액을 확인하세요","")))))</f>
        <v/>
      </c>
    </row>
    <row r="1816">
      <c r="A1816" s="20" t="n"/>
      <c r="B1816" s="26" t="n"/>
      <c r="C1816" s="27">
        <f>IF(B1816="","",IFERROR(INDEX(현장_고객,MATCH(B1816,현장번호,0))&amp;" · "&amp;INDEX(현장_주소,MATCH(B1816,현장번호,0)),"없는 번호"))</f>
        <v/>
      </c>
      <c r="D1816" s="22" t="n"/>
      <c r="E1816" s="21" t="n"/>
      <c r="F1816" s="21" t="n"/>
      <c r="G1816" s="21" t="n"/>
      <c r="H1816" s="25">
        <f>IF(COUNTA(A1816,B1816,D1816)=0,"",IF(NOT(ISNUMBER(A1816)),"날짜를 확인하세요",IF(A1816&gt;TODAY(),"오늘 이후 날짜예요",IF(ISNA(MATCH(B1816,현장번호,0)),"현장 번호를 확인하세요",IF(OR(NOT(ISNUMBER(D1816)),N(D1816)&lt;=0),"금액을 확인하세요","")))))</f>
        <v/>
      </c>
    </row>
    <row r="1817">
      <c r="A1817" s="20" t="n"/>
      <c r="B1817" s="26" t="n"/>
      <c r="C1817" s="27">
        <f>IF(B1817="","",IFERROR(INDEX(현장_고객,MATCH(B1817,현장번호,0))&amp;" · "&amp;INDEX(현장_주소,MATCH(B1817,현장번호,0)),"없는 번호"))</f>
        <v/>
      </c>
      <c r="D1817" s="22" t="n"/>
      <c r="E1817" s="21" t="n"/>
      <c r="F1817" s="21" t="n"/>
      <c r="G1817" s="21" t="n"/>
      <c r="H1817" s="25">
        <f>IF(COUNTA(A1817,B1817,D1817)=0,"",IF(NOT(ISNUMBER(A1817)),"날짜를 확인하세요",IF(A1817&gt;TODAY(),"오늘 이후 날짜예요",IF(ISNA(MATCH(B1817,현장번호,0)),"현장 번호를 확인하세요",IF(OR(NOT(ISNUMBER(D1817)),N(D1817)&lt;=0),"금액을 확인하세요","")))))</f>
        <v/>
      </c>
    </row>
    <row r="1818">
      <c r="A1818" s="20" t="n"/>
      <c r="B1818" s="26" t="n"/>
      <c r="C1818" s="27">
        <f>IF(B1818="","",IFERROR(INDEX(현장_고객,MATCH(B1818,현장번호,0))&amp;" · "&amp;INDEX(현장_주소,MATCH(B1818,현장번호,0)),"없는 번호"))</f>
        <v/>
      </c>
      <c r="D1818" s="22" t="n"/>
      <c r="E1818" s="21" t="n"/>
      <c r="F1818" s="21" t="n"/>
      <c r="G1818" s="21" t="n"/>
      <c r="H1818" s="25">
        <f>IF(COUNTA(A1818,B1818,D1818)=0,"",IF(NOT(ISNUMBER(A1818)),"날짜를 확인하세요",IF(A1818&gt;TODAY(),"오늘 이후 날짜예요",IF(ISNA(MATCH(B1818,현장번호,0)),"현장 번호를 확인하세요",IF(OR(NOT(ISNUMBER(D1818)),N(D1818)&lt;=0),"금액을 확인하세요","")))))</f>
        <v/>
      </c>
    </row>
    <row r="1819">
      <c r="A1819" s="20" t="n"/>
      <c r="B1819" s="26" t="n"/>
      <c r="C1819" s="27">
        <f>IF(B1819="","",IFERROR(INDEX(현장_고객,MATCH(B1819,현장번호,0))&amp;" · "&amp;INDEX(현장_주소,MATCH(B1819,현장번호,0)),"없는 번호"))</f>
        <v/>
      </c>
      <c r="D1819" s="22" t="n"/>
      <c r="E1819" s="21" t="n"/>
      <c r="F1819" s="21" t="n"/>
      <c r="G1819" s="21" t="n"/>
      <c r="H1819" s="25">
        <f>IF(COUNTA(A1819,B1819,D1819)=0,"",IF(NOT(ISNUMBER(A1819)),"날짜를 확인하세요",IF(A1819&gt;TODAY(),"오늘 이후 날짜예요",IF(ISNA(MATCH(B1819,현장번호,0)),"현장 번호를 확인하세요",IF(OR(NOT(ISNUMBER(D1819)),N(D1819)&lt;=0),"금액을 확인하세요","")))))</f>
        <v/>
      </c>
    </row>
    <row r="1820">
      <c r="A1820" s="20" t="n"/>
      <c r="B1820" s="26" t="n"/>
      <c r="C1820" s="27">
        <f>IF(B1820="","",IFERROR(INDEX(현장_고객,MATCH(B1820,현장번호,0))&amp;" · "&amp;INDEX(현장_주소,MATCH(B1820,현장번호,0)),"없는 번호"))</f>
        <v/>
      </c>
      <c r="D1820" s="22" t="n"/>
      <c r="E1820" s="21" t="n"/>
      <c r="F1820" s="21" t="n"/>
      <c r="G1820" s="21" t="n"/>
      <c r="H1820" s="25">
        <f>IF(COUNTA(A1820,B1820,D1820)=0,"",IF(NOT(ISNUMBER(A1820)),"날짜를 확인하세요",IF(A1820&gt;TODAY(),"오늘 이후 날짜예요",IF(ISNA(MATCH(B1820,현장번호,0)),"현장 번호를 확인하세요",IF(OR(NOT(ISNUMBER(D1820)),N(D1820)&lt;=0),"금액을 확인하세요","")))))</f>
        <v/>
      </c>
    </row>
    <row r="1821">
      <c r="A1821" s="20" t="n"/>
      <c r="B1821" s="26" t="n"/>
      <c r="C1821" s="27">
        <f>IF(B1821="","",IFERROR(INDEX(현장_고객,MATCH(B1821,현장번호,0))&amp;" · "&amp;INDEX(현장_주소,MATCH(B1821,현장번호,0)),"없는 번호"))</f>
        <v/>
      </c>
      <c r="D1821" s="22" t="n"/>
      <c r="E1821" s="21" t="n"/>
      <c r="F1821" s="21" t="n"/>
      <c r="G1821" s="21" t="n"/>
      <c r="H1821" s="25">
        <f>IF(COUNTA(A1821,B1821,D1821)=0,"",IF(NOT(ISNUMBER(A1821)),"날짜를 확인하세요",IF(A1821&gt;TODAY(),"오늘 이후 날짜예요",IF(ISNA(MATCH(B1821,현장번호,0)),"현장 번호를 확인하세요",IF(OR(NOT(ISNUMBER(D1821)),N(D1821)&lt;=0),"금액을 확인하세요","")))))</f>
        <v/>
      </c>
    </row>
    <row r="1822">
      <c r="A1822" s="20" t="n"/>
      <c r="B1822" s="26" t="n"/>
      <c r="C1822" s="27">
        <f>IF(B1822="","",IFERROR(INDEX(현장_고객,MATCH(B1822,현장번호,0))&amp;" · "&amp;INDEX(현장_주소,MATCH(B1822,현장번호,0)),"없는 번호"))</f>
        <v/>
      </c>
      <c r="D1822" s="22" t="n"/>
      <c r="E1822" s="21" t="n"/>
      <c r="F1822" s="21" t="n"/>
      <c r="G1822" s="21" t="n"/>
      <c r="H1822" s="25">
        <f>IF(COUNTA(A1822,B1822,D1822)=0,"",IF(NOT(ISNUMBER(A1822)),"날짜를 확인하세요",IF(A1822&gt;TODAY(),"오늘 이후 날짜예요",IF(ISNA(MATCH(B1822,현장번호,0)),"현장 번호를 확인하세요",IF(OR(NOT(ISNUMBER(D1822)),N(D1822)&lt;=0),"금액을 확인하세요","")))))</f>
        <v/>
      </c>
    </row>
    <row r="1823">
      <c r="A1823" s="20" t="n"/>
      <c r="B1823" s="26" t="n"/>
      <c r="C1823" s="27">
        <f>IF(B1823="","",IFERROR(INDEX(현장_고객,MATCH(B1823,현장번호,0))&amp;" · "&amp;INDEX(현장_주소,MATCH(B1823,현장번호,0)),"없는 번호"))</f>
        <v/>
      </c>
      <c r="D1823" s="22" t="n"/>
      <c r="E1823" s="21" t="n"/>
      <c r="F1823" s="21" t="n"/>
      <c r="G1823" s="21" t="n"/>
      <c r="H1823" s="25">
        <f>IF(COUNTA(A1823,B1823,D1823)=0,"",IF(NOT(ISNUMBER(A1823)),"날짜를 확인하세요",IF(A1823&gt;TODAY(),"오늘 이후 날짜예요",IF(ISNA(MATCH(B1823,현장번호,0)),"현장 번호를 확인하세요",IF(OR(NOT(ISNUMBER(D1823)),N(D1823)&lt;=0),"금액을 확인하세요","")))))</f>
        <v/>
      </c>
    </row>
    <row r="1824">
      <c r="A1824" s="20" t="n"/>
      <c r="B1824" s="26" t="n"/>
      <c r="C1824" s="27">
        <f>IF(B1824="","",IFERROR(INDEX(현장_고객,MATCH(B1824,현장번호,0))&amp;" · "&amp;INDEX(현장_주소,MATCH(B1824,현장번호,0)),"없는 번호"))</f>
        <v/>
      </c>
      <c r="D1824" s="22" t="n"/>
      <c r="E1824" s="21" t="n"/>
      <c r="F1824" s="21" t="n"/>
      <c r="G1824" s="21" t="n"/>
      <c r="H1824" s="25">
        <f>IF(COUNTA(A1824,B1824,D1824)=0,"",IF(NOT(ISNUMBER(A1824)),"날짜를 확인하세요",IF(A1824&gt;TODAY(),"오늘 이후 날짜예요",IF(ISNA(MATCH(B1824,현장번호,0)),"현장 번호를 확인하세요",IF(OR(NOT(ISNUMBER(D1824)),N(D1824)&lt;=0),"금액을 확인하세요","")))))</f>
        <v/>
      </c>
    </row>
    <row r="1825">
      <c r="A1825" s="20" t="n"/>
      <c r="B1825" s="26" t="n"/>
      <c r="C1825" s="27">
        <f>IF(B1825="","",IFERROR(INDEX(현장_고객,MATCH(B1825,현장번호,0))&amp;" · "&amp;INDEX(현장_주소,MATCH(B1825,현장번호,0)),"없는 번호"))</f>
        <v/>
      </c>
      <c r="D1825" s="22" t="n"/>
      <c r="E1825" s="21" t="n"/>
      <c r="F1825" s="21" t="n"/>
      <c r="G1825" s="21" t="n"/>
      <c r="H1825" s="25">
        <f>IF(COUNTA(A1825,B1825,D1825)=0,"",IF(NOT(ISNUMBER(A1825)),"날짜를 확인하세요",IF(A1825&gt;TODAY(),"오늘 이후 날짜예요",IF(ISNA(MATCH(B1825,현장번호,0)),"현장 번호를 확인하세요",IF(OR(NOT(ISNUMBER(D1825)),N(D1825)&lt;=0),"금액을 확인하세요","")))))</f>
        <v/>
      </c>
    </row>
    <row r="1826">
      <c r="A1826" s="20" t="n"/>
      <c r="B1826" s="26" t="n"/>
      <c r="C1826" s="27">
        <f>IF(B1826="","",IFERROR(INDEX(현장_고객,MATCH(B1826,현장번호,0))&amp;" · "&amp;INDEX(현장_주소,MATCH(B1826,현장번호,0)),"없는 번호"))</f>
        <v/>
      </c>
      <c r="D1826" s="22" t="n"/>
      <c r="E1826" s="21" t="n"/>
      <c r="F1826" s="21" t="n"/>
      <c r="G1826" s="21" t="n"/>
      <c r="H1826" s="25">
        <f>IF(COUNTA(A1826,B1826,D1826)=0,"",IF(NOT(ISNUMBER(A1826)),"날짜를 확인하세요",IF(A1826&gt;TODAY(),"오늘 이후 날짜예요",IF(ISNA(MATCH(B1826,현장번호,0)),"현장 번호를 확인하세요",IF(OR(NOT(ISNUMBER(D1826)),N(D1826)&lt;=0),"금액을 확인하세요","")))))</f>
        <v/>
      </c>
    </row>
    <row r="1827">
      <c r="A1827" s="20" t="n"/>
      <c r="B1827" s="26" t="n"/>
      <c r="C1827" s="27">
        <f>IF(B1827="","",IFERROR(INDEX(현장_고객,MATCH(B1827,현장번호,0))&amp;" · "&amp;INDEX(현장_주소,MATCH(B1827,현장번호,0)),"없는 번호"))</f>
        <v/>
      </c>
      <c r="D1827" s="22" t="n"/>
      <c r="E1827" s="21" t="n"/>
      <c r="F1827" s="21" t="n"/>
      <c r="G1827" s="21" t="n"/>
      <c r="H1827" s="25">
        <f>IF(COUNTA(A1827,B1827,D1827)=0,"",IF(NOT(ISNUMBER(A1827)),"날짜를 확인하세요",IF(A1827&gt;TODAY(),"오늘 이후 날짜예요",IF(ISNA(MATCH(B1827,현장번호,0)),"현장 번호를 확인하세요",IF(OR(NOT(ISNUMBER(D1827)),N(D1827)&lt;=0),"금액을 확인하세요","")))))</f>
        <v/>
      </c>
    </row>
    <row r="1828">
      <c r="A1828" s="20" t="n"/>
      <c r="B1828" s="26" t="n"/>
      <c r="C1828" s="27">
        <f>IF(B1828="","",IFERROR(INDEX(현장_고객,MATCH(B1828,현장번호,0))&amp;" · "&amp;INDEX(현장_주소,MATCH(B1828,현장번호,0)),"없는 번호"))</f>
        <v/>
      </c>
      <c r="D1828" s="22" t="n"/>
      <c r="E1828" s="21" t="n"/>
      <c r="F1828" s="21" t="n"/>
      <c r="G1828" s="21" t="n"/>
      <c r="H1828" s="25">
        <f>IF(COUNTA(A1828,B1828,D1828)=0,"",IF(NOT(ISNUMBER(A1828)),"날짜를 확인하세요",IF(A1828&gt;TODAY(),"오늘 이후 날짜예요",IF(ISNA(MATCH(B1828,현장번호,0)),"현장 번호를 확인하세요",IF(OR(NOT(ISNUMBER(D1828)),N(D1828)&lt;=0),"금액을 확인하세요","")))))</f>
        <v/>
      </c>
    </row>
    <row r="1829">
      <c r="A1829" s="20" t="n"/>
      <c r="B1829" s="26" t="n"/>
      <c r="C1829" s="27">
        <f>IF(B1829="","",IFERROR(INDEX(현장_고객,MATCH(B1829,현장번호,0))&amp;" · "&amp;INDEX(현장_주소,MATCH(B1829,현장번호,0)),"없는 번호"))</f>
        <v/>
      </c>
      <c r="D1829" s="22" t="n"/>
      <c r="E1829" s="21" t="n"/>
      <c r="F1829" s="21" t="n"/>
      <c r="G1829" s="21" t="n"/>
      <c r="H1829" s="25">
        <f>IF(COUNTA(A1829,B1829,D1829)=0,"",IF(NOT(ISNUMBER(A1829)),"날짜를 확인하세요",IF(A1829&gt;TODAY(),"오늘 이후 날짜예요",IF(ISNA(MATCH(B1829,현장번호,0)),"현장 번호를 확인하세요",IF(OR(NOT(ISNUMBER(D1829)),N(D1829)&lt;=0),"금액을 확인하세요","")))))</f>
        <v/>
      </c>
    </row>
    <row r="1830">
      <c r="A1830" s="20" t="n"/>
      <c r="B1830" s="26" t="n"/>
      <c r="C1830" s="27">
        <f>IF(B1830="","",IFERROR(INDEX(현장_고객,MATCH(B1830,현장번호,0))&amp;" · "&amp;INDEX(현장_주소,MATCH(B1830,현장번호,0)),"없는 번호"))</f>
        <v/>
      </c>
      <c r="D1830" s="22" t="n"/>
      <c r="E1830" s="21" t="n"/>
      <c r="F1830" s="21" t="n"/>
      <c r="G1830" s="21" t="n"/>
      <c r="H1830" s="25">
        <f>IF(COUNTA(A1830,B1830,D1830)=0,"",IF(NOT(ISNUMBER(A1830)),"날짜를 확인하세요",IF(A1830&gt;TODAY(),"오늘 이후 날짜예요",IF(ISNA(MATCH(B1830,현장번호,0)),"현장 번호를 확인하세요",IF(OR(NOT(ISNUMBER(D1830)),N(D1830)&lt;=0),"금액을 확인하세요","")))))</f>
        <v/>
      </c>
    </row>
    <row r="1831">
      <c r="A1831" s="20" t="n"/>
      <c r="B1831" s="26" t="n"/>
      <c r="C1831" s="27">
        <f>IF(B1831="","",IFERROR(INDEX(현장_고객,MATCH(B1831,현장번호,0))&amp;" · "&amp;INDEX(현장_주소,MATCH(B1831,현장번호,0)),"없는 번호"))</f>
        <v/>
      </c>
      <c r="D1831" s="22" t="n"/>
      <c r="E1831" s="21" t="n"/>
      <c r="F1831" s="21" t="n"/>
      <c r="G1831" s="21" t="n"/>
      <c r="H1831" s="25">
        <f>IF(COUNTA(A1831,B1831,D1831)=0,"",IF(NOT(ISNUMBER(A1831)),"날짜를 확인하세요",IF(A1831&gt;TODAY(),"오늘 이후 날짜예요",IF(ISNA(MATCH(B1831,현장번호,0)),"현장 번호를 확인하세요",IF(OR(NOT(ISNUMBER(D1831)),N(D1831)&lt;=0),"금액을 확인하세요","")))))</f>
        <v/>
      </c>
    </row>
    <row r="1832">
      <c r="A1832" s="20" t="n"/>
      <c r="B1832" s="26" t="n"/>
      <c r="C1832" s="27">
        <f>IF(B1832="","",IFERROR(INDEX(현장_고객,MATCH(B1832,현장번호,0))&amp;" · "&amp;INDEX(현장_주소,MATCH(B1832,현장번호,0)),"없는 번호"))</f>
        <v/>
      </c>
      <c r="D1832" s="22" t="n"/>
      <c r="E1832" s="21" t="n"/>
      <c r="F1832" s="21" t="n"/>
      <c r="G1832" s="21" t="n"/>
      <c r="H1832" s="25">
        <f>IF(COUNTA(A1832,B1832,D1832)=0,"",IF(NOT(ISNUMBER(A1832)),"날짜를 확인하세요",IF(A1832&gt;TODAY(),"오늘 이후 날짜예요",IF(ISNA(MATCH(B1832,현장번호,0)),"현장 번호를 확인하세요",IF(OR(NOT(ISNUMBER(D1832)),N(D1832)&lt;=0),"금액을 확인하세요","")))))</f>
        <v/>
      </c>
    </row>
    <row r="1833">
      <c r="A1833" s="20" t="n"/>
      <c r="B1833" s="26" t="n"/>
      <c r="C1833" s="27">
        <f>IF(B1833="","",IFERROR(INDEX(현장_고객,MATCH(B1833,현장번호,0))&amp;" · "&amp;INDEX(현장_주소,MATCH(B1833,현장번호,0)),"없는 번호"))</f>
        <v/>
      </c>
      <c r="D1833" s="22" t="n"/>
      <c r="E1833" s="21" t="n"/>
      <c r="F1833" s="21" t="n"/>
      <c r="G1833" s="21" t="n"/>
      <c r="H1833" s="25">
        <f>IF(COUNTA(A1833,B1833,D1833)=0,"",IF(NOT(ISNUMBER(A1833)),"날짜를 확인하세요",IF(A1833&gt;TODAY(),"오늘 이후 날짜예요",IF(ISNA(MATCH(B1833,현장번호,0)),"현장 번호를 확인하세요",IF(OR(NOT(ISNUMBER(D1833)),N(D1833)&lt;=0),"금액을 확인하세요","")))))</f>
        <v/>
      </c>
    </row>
    <row r="1834">
      <c r="A1834" s="20" t="n"/>
      <c r="B1834" s="26" t="n"/>
      <c r="C1834" s="27">
        <f>IF(B1834="","",IFERROR(INDEX(현장_고객,MATCH(B1834,현장번호,0))&amp;" · "&amp;INDEX(현장_주소,MATCH(B1834,현장번호,0)),"없는 번호"))</f>
        <v/>
      </c>
      <c r="D1834" s="22" t="n"/>
      <c r="E1834" s="21" t="n"/>
      <c r="F1834" s="21" t="n"/>
      <c r="G1834" s="21" t="n"/>
      <c r="H1834" s="25">
        <f>IF(COUNTA(A1834,B1834,D1834)=0,"",IF(NOT(ISNUMBER(A1834)),"날짜를 확인하세요",IF(A1834&gt;TODAY(),"오늘 이후 날짜예요",IF(ISNA(MATCH(B1834,현장번호,0)),"현장 번호를 확인하세요",IF(OR(NOT(ISNUMBER(D1834)),N(D1834)&lt;=0),"금액을 확인하세요","")))))</f>
        <v/>
      </c>
    </row>
    <row r="1835">
      <c r="A1835" s="20" t="n"/>
      <c r="B1835" s="26" t="n"/>
      <c r="C1835" s="27">
        <f>IF(B1835="","",IFERROR(INDEX(현장_고객,MATCH(B1835,현장번호,0))&amp;" · "&amp;INDEX(현장_주소,MATCH(B1835,현장번호,0)),"없는 번호"))</f>
        <v/>
      </c>
      <c r="D1835" s="22" t="n"/>
      <c r="E1835" s="21" t="n"/>
      <c r="F1835" s="21" t="n"/>
      <c r="G1835" s="21" t="n"/>
      <c r="H1835" s="25">
        <f>IF(COUNTA(A1835,B1835,D1835)=0,"",IF(NOT(ISNUMBER(A1835)),"날짜를 확인하세요",IF(A1835&gt;TODAY(),"오늘 이후 날짜예요",IF(ISNA(MATCH(B1835,현장번호,0)),"현장 번호를 확인하세요",IF(OR(NOT(ISNUMBER(D1835)),N(D1835)&lt;=0),"금액을 확인하세요","")))))</f>
        <v/>
      </c>
    </row>
    <row r="1836">
      <c r="A1836" s="20" t="n"/>
      <c r="B1836" s="26" t="n"/>
      <c r="C1836" s="27">
        <f>IF(B1836="","",IFERROR(INDEX(현장_고객,MATCH(B1836,현장번호,0))&amp;" · "&amp;INDEX(현장_주소,MATCH(B1836,현장번호,0)),"없는 번호"))</f>
        <v/>
      </c>
      <c r="D1836" s="22" t="n"/>
      <c r="E1836" s="21" t="n"/>
      <c r="F1836" s="21" t="n"/>
      <c r="G1836" s="21" t="n"/>
      <c r="H1836" s="25">
        <f>IF(COUNTA(A1836,B1836,D1836)=0,"",IF(NOT(ISNUMBER(A1836)),"날짜를 확인하세요",IF(A1836&gt;TODAY(),"오늘 이후 날짜예요",IF(ISNA(MATCH(B1836,현장번호,0)),"현장 번호를 확인하세요",IF(OR(NOT(ISNUMBER(D1836)),N(D1836)&lt;=0),"금액을 확인하세요","")))))</f>
        <v/>
      </c>
    </row>
    <row r="1837">
      <c r="A1837" s="20" t="n"/>
      <c r="B1837" s="26" t="n"/>
      <c r="C1837" s="27">
        <f>IF(B1837="","",IFERROR(INDEX(현장_고객,MATCH(B1837,현장번호,0))&amp;" · "&amp;INDEX(현장_주소,MATCH(B1837,현장번호,0)),"없는 번호"))</f>
        <v/>
      </c>
      <c r="D1837" s="22" t="n"/>
      <c r="E1837" s="21" t="n"/>
      <c r="F1837" s="21" t="n"/>
      <c r="G1837" s="21" t="n"/>
      <c r="H1837" s="25">
        <f>IF(COUNTA(A1837,B1837,D1837)=0,"",IF(NOT(ISNUMBER(A1837)),"날짜를 확인하세요",IF(A1837&gt;TODAY(),"오늘 이후 날짜예요",IF(ISNA(MATCH(B1837,현장번호,0)),"현장 번호를 확인하세요",IF(OR(NOT(ISNUMBER(D1837)),N(D1837)&lt;=0),"금액을 확인하세요","")))))</f>
        <v/>
      </c>
    </row>
    <row r="1838">
      <c r="A1838" s="20" t="n"/>
      <c r="B1838" s="26" t="n"/>
      <c r="C1838" s="27">
        <f>IF(B1838="","",IFERROR(INDEX(현장_고객,MATCH(B1838,현장번호,0))&amp;" · "&amp;INDEX(현장_주소,MATCH(B1838,현장번호,0)),"없는 번호"))</f>
        <v/>
      </c>
      <c r="D1838" s="22" t="n"/>
      <c r="E1838" s="21" t="n"/>
      <c r="F1838" s="21" t="n"/>
      <c r="G1838" s="21" t="n"/>
      <c r="H1838" s="25">
        <f>IF(COUNTA(A1838,B1838,D1838)=0,"",IF(NOT(ISNUMBER(A1838)),"날짜를 확인하세요",IF(A1838&gt;TODAY(),"오늘 이후 날짜예요",IF(ISNA(MATCH(B1838,현장번호,0)),"현장 번호를 확인하세요",IF(OR(NOT(ISNUMBER(D1838)),N(D1838)&lt;=0),"금액을 확인하세요","")))))</f>
        <v/>
      </c>
    </row>
    <row r="1839">
      <c r="A1839" s="20" t="n"/>
      <c r="B1839" s="26" t="n"/>
      <c r="C1839" s="27">
        <f>IF(B1839="","",IFERROR(INDEX(현장_고객,MATCH(B1839,현장번호,0))&amp;" · "&amp;INDEX(현장_주소,MATCH(B1839,현장번호,0)),"없는 번호"))</f>
        <v/>
      </c>
      <c r="D1839" s="22" t="n"/>
      <c r="E1839" s="21" t="n"/>
      <c r="F1839" s="21" t="n"/>
      <c r="G1839" s="21" t="n"/>
      <c r="H1839" s="25">
        <f>IF(COUNTA(A1839,B1839,D1839)=0,"",IF(NOT(ISNUMBER(A1839)),"날짜를 확인하세요",IF(A1839&gt;TODAY(),"오늘 이후 날짜예요",IF(ISNA(MATCH(B1839,현장번호,0)),"현장 번호를 확인하세요",IF(OR(NOT(ISNUMBER(D1839)),N(D1839)&lt;=0),"금액을 확인하세요","")))))</f>
        <v/>
      </c>
    </row>
    <row r="1840">
      <c r="A1840" s="20" t="n"/>
      <c r="B1840" s="26" t="n"/>
      <c r="C1840" s="27">
        <f>IF(B1840="","",IFERROR(INDEX(현장_고객,MATCH(B1840,현장번호,0))&amp;" · "&amp;INDEX(현장_주소,MATCH(B1840,현장번호,0)),"없는 번호"))</f>
        <v/>
      </c>
      <c r="D1840" s="22" t="n"/>
      <c r="E1840" s="21" t="n"/>
      <c r="F1840" s="21" t="n"/>
      <c r="G1840" s="21" t="n"/>
      <c r="H1840" s="25">
        <f>IF(COUNTA(A1840,B1840,D1840)=0,"",IF(NOT(ISNUMBER(A1840)),"날짜를 확인하세요",IF(A1840&gt;TODAY(),"오늘 이후 날짜예요",IF(ISNA(MATCH(B1840,현장번호,0)),"현장 번호를 확인하세요",IF(OR(NOT(ISNUMBER(D1840)),N(D1840)&lt;=0),"금액을 확인하세요","")))))</f>
        <v/>
      </c>
    </row>
    <row r="1841">
      <c r="A1841" s="20" t="n"/>
      <c r="B1841" s="26" t="n"/>
      <c r="C1841" s="27">
        <f>IF(B1841="","",IFERROR(INDEX(현장_고객,MATCH(B1841,현장번호,0))&amp;" · "&amp;INDEX(현장_주소,MATCH(B1841,현장번호,0)),"없는 번호"))</f>
        <v/>
      </c>
      <c r="D1841" s="22" t="n"/>
      <c r="E1841" s="21" t="n"/>
      <c r="F1841" s="21" t="n"/>
      <c r="G1841" s="21" t="n"/>
      <c r="H1841" s="25">
        <f>IF(COUNTA(A1841,B1841,D1841)=0,"",IF(NOT(ISNUMBER(A1841)),"날짜를 확인하세요",IF(A1841&gt;TODAY(),"오늘 이후 날짜예요",IF(ISNA(MATCH(B1841,현장번호,0)),"현장 번호를 확인하세요",IF(OR(NOT(ISNUMBER(D1841)),N(D1841)&lt;=0),"금액을 확인하세요","")))))</f>
        <v/>
      </c>
    </row>
    <row r="1842">
      <c r="A1842" s="20" t="n"/>
      <c r="B1842" s="26" t="n"/>
      <c r="C1842" s="27">
        <f>IF(B1842="","",IFERROR(INDEX(현장_고객,MATCH(B1842,현장번호,0))&amp;" · "&amp;INDEX(현장_주소,MATCH(B1842,현장번호,0)),"없는 번호"))</f>
        <v/>
      </c>
      <c r="D1842" s="22" t="n"/>
      <c r="E1842" s="21" t="n"/>
      <c r="F1842" s="21" t="n"/>
      <c r="G1842" s="21" t="n"/>
      <c r="H1842" s="25">
        <f>IF(COUNTA(A1842,B1842,D1842)=0,"",IF(NOT(ISNUMBER(A1842)),"날짜를 확인하세요",IF(A1842&gt;TODAY(),"오늘 이후 날짜예요",IF(ISNA(MATCH(B1842,현장번호,0)),"현장 번호를 확인하세요",IF(OR(NOT(ISNUMBER(D1842)),N(D1842)&lt;=0),"금액을 확인하세요","")))))</f>
        <v/>
      </c>
    </row>
    <row r="1843">
      <c r="A1843" s="20" t="n"/>
      <c r="B1843" s="26" t="n"/>
      <c r="C1843" s="27">
        <f>IF(B1843="","",IFERROR(INDEX(현장_고객,MATCH(B1843,현장번호,0))&amp;" · "&amp;INDEX(현장_주소,MATCH(B1843,현장번호,0)),"없는 번호"))</f>
        <v/>
      </c>
      <c r="D1843" s="22" t="n"/>
      <c r="E1843" s="21" t="n"/>
      <c r="F1843" s="21" t="n"/>
      <c r="G1843" s="21" t="n"/>
      <c r="H1843" s="25">
        <f>IF(COUNTA(A1843,B1843,D1843)=0,"",IF(NOT(ISNUMBER(A1843)),"날짜를 확인하세요",IF(A1843&gt;TODAY(),"오늘 이후 날짜예요",IF(ISNA(MATCH(B1843,현장번호,0)),"현장 번호를 확인하세요",IF(OR(NOT(ISNUMBER(D1843)),N(D1843)&lt;=0),"금액을 확인하세요","")))))</f>
        <v/>
      </c>
    </row>
    <row r="1844">
      <c r="A1844" s="20" t="n"/>
      <c r="B1844" s="26" t="n"/>
      <c r="C1844" s="27">
        <f>IF(B1844="","",IFERROR(INDEX(현장_고객,MATCH(B1844,현장번호,0))&amp;" · "&amp;INDEX(현장_주소,MATCH(B1844,현장번호,0)),"없는 번호"))</f>
        <v/>
      </c>
      <c r="D1844" s="22" t="n"/>
      <c r="E1844" s="21" t="n"/>
      <c r="F1844" s="21" t="n"/>
      <c r="G1844" s="21" t="n"/>
      <c r="H1844" s="25">
        <f>IF(COUNTA(A1844,B1844,D1844)=0,"",IF(NOT(ISNUMBER(A1844)),"날짜를 확인하세요",IF(A1844&gt;TODAY(),"오늘 이후 날짜예요",IF(ISNA(MATCH(B1844,현장번호,0)),"현장 번호를 확인하세요",IF(OR(NOT(ISNUMBER(D1844)),N(D1844)&lt;=0),"금액을 확인하세요","")))))</f>
        <v/>
      </c>
    </row>
    <row r="1845">
      <c r="A1845" s="20" t="n"/>
      <c r="B1845" s="26" t="n"/>
      <c r="C1845" s="27">
        <f>IF(B1845="","",IFERROR(INDEX(현장_고객,MATCH(B1845,현장번호,0))&amp;" · "&amp;INDEX(현장_주소,MATCH(B1845,현장번호,0)),"없는 번호"))</f>
        <v/>
      </c>
      <c r="D1845" s="22" t="n"/>
      <c r="E1845" s="21" t="n"/>
      <c r="F1845" s="21" t="n"/>
      <c r="G1845" s="21" t="n"/>
      <c r="H1845" s="25">
        <f>IF(COUNTA(A1845,B1845,D1845)=0,"",IF(NOT(ISNUMBER(A1845)),"날짜를 확인하세요",IF(A1845&gt;TODAY(),"오늘 이후 날짜예요",IF(ISNA(MATCH(B1845,현장번호,0)),"현장 번호를 확인하세요",IF(OR(NOT(ISNUMBER(D1845)),N(D1845)&lt;=0),"금액을 확인하세요","")))))</f>
        <v/>
      </c>
    </row>
    <row r="1846">
      <c r="A1846" s="20" t="n"/>
      <c r="B1846" s="26" t="n"/>
      <c r="C1846" s="27">
        <f>IF(B1846="","",IFERROR(INDEX(현장_고객,MATCH(B1846,현장번호,0))&amp;" · "&amp;INDEX(현장_주소,MATCH(B1846,현장번호,0)),"없는 번호"))</f>
        <v/>
      </c>
      <c r="D1846" s="22" t="n"/>
      <c r="E1846" s="21" t="n"/>
      <c r="F1846" s="21" t="n"/>
      <c r="G1846" s="21" t="n"/>
      <c r="H1846" s="25">
        <f>IF(COUNTA(A1846,B1846,D1846)=0,"",IF(NOT(ISNUMBER(A1846)),"날짜를 확인하세요",IF(A1846&gt;TODAY(),"오늘 이후 날짜예요",IF(ISNA(MATCH(B1846,현장번호,0)),"현장 번호를 확인하세요",IF(OR(NOT(ISNUMBER(D1846)),N(D1846)&lt;=0),"금액을 확인하세요","")))))</f>
        <v/>
      </c>
    </row>
    <row r="1847">
      <c r="A1847" s="20" t="n"/>
      <c r="B1847" s="26" t="n"/>
      <c r="C1847" s="27">
        <f>IF(B1847="","",IFERROR(INDEX(현장_고객,MATCH(B1847,현장번호,0))&amp;" · "&amp;INDEX(현장_주소,MATCH(B1847,현장번호,0)),"없는 번호"))</f>
        <v/>
      </c>
      <c r="D1847" s="22" t="n"/>
      <c r="E1847" s="21" t="n"/>
      <c r="F1847" s="21" t="n"/>
      <c r="G1847" s="21" t="n"/>
      <c r="H1847" s="25">
        <f>IF(COUNTA(A1847,B1847,D1847)=0,"",IF(NOT(ISNUMBER(A1847)),"날짜를 확인하세요",IF(A1847&gt;TODAY(),"오늘 이후 날짜예요",IF(ISNA(MATCH(B1847,현장번호,0)),"현장 번호를 확인하세요",IF(OR(NOT(ISNUMBER(D1847)),N(D1847)&lt;=0),"금액을 확인하세요","")))))</f>
        <v/>
      </c>
    </row>
    <row r="1848">
      <c r="A1848" s="20" t="n"/>
      <c r="B1848" s="26" t="n"/>
      <c r="C1848" s="27">
        <f>IF(B1848="","",IFERROR(INDEX(현장_고객,MATCH(B1848,현장번호,0))&amp;" · "&amp;INDEX(현장_주소,MATCH(B1848,현장번호,0)),"없는 번호"))</f>
        <v/>
      </c>
      <c r="D1848" s="22" t="n"/>
      <c r="E1848" s="21" t="n"/>
      <c r="F1848" s="21" t="n"/>
      <c r="G1848" s="21" t="n"/>
      <c r="H1848" s="25">
        <f>IF(COUNTA(A1848,B1848,D1848)=0,"",IF(NOT(ISNUMBER(A1848)),"날짜를 확인하세요",IF(A1848&gt;TODAY(),"오늘 이후 날짜예요",IF(ISNA(MATCH(B1848,현장번호,0)),"현장 번호를 확인하세요",IF(OR(NOT(ISNUMBER(D1848)),N(D1848)&lt;=0),"금액을 확인하세요","")))))</f>
        <v/>
      </c>
    </row>
    <row r="1849">
      <c r="A1849" s="20" t="n"/>
      <c r="B1849" s="26" t="n"/>
      <c r="C1849" s="27">
        <f>IF(B1849="","",IFERROR(INDEX(현장_고객,MATCH(B1849,현장번호,0))&amp;" · "&amp;INDEX(현장_주소,MATCH(B1849,현장번호,0)),"없는 번호"))</f>
        <v/>
      </c>
      <c r="D1849" s="22" t="n"/>
      <c r="E1849" s="21" t="n"/>
      <c r="F1849" s="21" t="n"/>
      <c r="G1849" s="21" t="n"/>
      <c r="H1849" s="25">
        <f>IF(COUNTA(A1849,B1849,D1849)=0,"",IF(NOT(ISNUMBER(A1849)),"날짜를 확인하세요",IF(A1849&gt;TODAY(),"오늘 이후 날짜예요",IF(ISNA(MATCH(B1849,현장번호,0)),"현장 번호를 확인하세요",IF(OR(NOT(ISNUMBER(D1849)),N(D1849)&lt;=0),"금액을 확인하세요","")))))</f>
        <v/>
      </c>
    </row>
    <row r="1850">
      <c r="A1850" s="20" t="n"/>
      <c r="B1850" s="26" t="n"/>
      <c r="C1850" s="27">
        <f>IF(B1850="","",IFERROR(INDEX(현장_고객,MATCH(B1850,현장번호,0))&amp;" · "&amp;INDEX(현장_주소,MATCH(B1850,현장번호,0)),"없는 번호"))</f>
        <v/>
      </c>
      <c r="D1850" s="22" t="n"/>
      <c r="E1850" s="21" t="n"/>
      <c r="F1850" s="21" t="n"/>
      <c r="G1850" s="21" t="n"/>
      <c r="H1850" s="25">
        <f>IF(COUNTA(A1850,B1850,D1850)=0,"",IF(NOT(ISNUMBER(A1850)),"날짜를 확인하세요",IF(A1850&gt;TODAY(),"오늘 이후 날짜예요",IF(ISNA(MATCH(B1850,현장번호,0)),"현장 번호를 확인하세요",IF(OR(NOT(ISNUMBER(D1850)),N(D1850)&lt;=0),"금액을 확인하세요","")))))</f>
        <v/>
      </c>
    </row>
    <row r="1851">
      <c r="A1851" s="20" t="n"/>
      <c r="B1851" s="26" t="n"/>
      <c r="C1851" s="27">
        <f>IF(B1851="","",IFERROR(INDEX(현장_고객,MATCH(B1851,현장번호,0))&amp;" · "&amp;INDEX(현장_주소,MATCH(B1851,현장번호,0)),"없는 번호"))</f>
        <v/>
      </c>
      <c r="D1851" s="22" t="n"/>
      <c r="E1851" s="21" t="n"/>
      <c r="F1851" s="21" t="n"/>
      <c r="G1851" s="21" t="n"/>
      <c r="H1851" s="25">
        <f>IF(COUNTA(A1851,B1851,D1851)=0,"",IF(NOT(ISNUMBER(A1851)),"날짜를 확인하세요",IF(A1851&gt;TODAY(),"오늘 이후 날짜예요",IF(ISNA(MATCH(B1851,현장번호,0)),"현장 번호를 확인하세요",IF(OR(NOT(ISNUMBER(D1851)),N(D1851)&lt;=0),"금액을 확인하세요","")))))</f>
        <v/>
      </c>
    </row>
    <row r="1852">
      <c r="A1852" s="20" t="n"/>
      <c r="B1852" s="26" t="n"/>
      <c r="C1852" s="27">
        <f>IF(B1852="","",IFERROR(INDEX(현장_고객,MATCH(B1852,현장번호,0))&amp;" · "&amp;INDEX(현장_주소,MATCH(B1852,현장번호,0)),"없는 번호"))</f>
        <v/>
      </c>
      <c r="D1852" s="22" t="n"/>
      <c r="E1852" s="21" t="n"/>
      <c r="F1852" s="21" t="n"/>
      <c r="G1852" s="21" t="n"/>
      <c r="H1852" s="25">
        <f>IF(COUNTA(A1852,B1852,D1852)=0,"",IF(NOT(ISNUMBER(A1852)),"날짜를 확인하세요",IF(A1852&gt;TODAY(),"오늘 이후 날짜예요",IF(ISNA(MATCH(B1852,현장번호,0)),"현장 번호를 확인하세요",IF(OR(NOT(ISNUMBER(D1852)),N(D1852)&lt;=0),"금액을 확인하세요","")))))</f>
        <v/>
      </c>
    </row>
    <row r="1853">
      <c r="A1853" s="20" t="n"/>
      <c r="B1853" s="26" t="n"/>
      <c r="C1853" s="27">
        <f>IF(B1853="","",IFERROR(INDEX(현장_고객,MATCH(B1853,현장번호,0))&amp;" · "&amp;INDEX(현장_주소,MATCH(B1853,현장번호,0)),"없는 번호"))</f>
        <v/>
      </c>
      <c r="D1853" s="22" t="n"/>
      <c r="E1853" s="21" t="n"/>
      <c r="F1853" s="21" t="n"/>
      <c r="G1853" s="21" t="n"/>
      <c r="H1853" s="25">
        <f>IF(COUNTA(A1853,B1853,D1853)=0,"",IF(NOT(ISNUMBER(A1853)),"날짜를 확인하세요",IF(A1853&gt;TODAY(),"오늘 이후 날짜예요",IF(ISNA(MATCH(B1853,현장번호,0)),"현장 번호를 확인하세요",IF(OR(NOT(ISNUMBER(D1853)),N(D1853)&lt;=0),"금액을 확인하세요","")))))</f>
        <v/>
      </c>
    </row>
    <row r="1854">
      <c r="A1854" s="20" t="n"/>
      <c r="B1854" s="26" t="n"/>
      <c r="C1854" s="27">
        <f>IF(B1854="","",IFERROR(INDEX(현장_고객,MATCH(B1854,현장번호,0))&amp;" · "&amp;INDEX(현장_주소,MATCH(B1854,현장번호,0)),"없는 번호"))</f>
        <v/>
      </c>
      <c r="D1854" s="22" t="n"/>
      <c r="E1854" s="21" t="n"/>
      <c r="F1854" s="21" t="n"/>
      <c r="G1854" s="21" t="n"/>
      <c r="H1854" s="25">
        <f>IF(COUNTA(A1854,B1854,D1854)=0,"",IF(NOT(ISNUMBER(A1854)),"날짜를 확인하세요",IF(A1854&gt;TODAY(),"오늘 이후 날짜예요",IF(ISNA(MATCH(B1854,현장번호,0)),"현장 번호를 확인하세요",IF(OR(NOT(ISNUMBER(D1854)),N(D1854)&lt;=0),"금액을 확인하세요","")))))</f>
        <v/>
      </c>
    </row>
    <row r="1855">
      <c r="A1855" s="20" t="n"/>
      <c r="B1855" s="26" t="n"/>
      <c r="C1855" s="27">
        <f>IF(B1855="","",IFERROR(INDEX(현장_고객,MATCH(B1855,현장번호,0))&amp;" · "&amp;INDEX(현장_주소,MATCH(B1855,현장번호,0)),"없는 번호"))</f>
        <v/>
      </c>
      <c r="D1855" s="22" t="n"/>
      <c r="E1855" s="21" t="n"/>
      <c r="F1855" s="21" t="n"/>
      <c r="G1855" s="21" t="n"/>
      <c r="H1855" s="25">
        <f>IF(COUNTA(A1855,B1855,D1855)=0,"",IF(NOT(ISNUMBER(A1855)),"날짜를 확인하세요",IF(A1855&gt;TODAY(),"오늘 이후 날짜예요",IF(ISNA(MATCH(B1855,현장번호,0)),"현장 번호를 확인하세요",IF(OR(NOT(ISNUMBER(D1855)),N(D1855)&lt;=0),"금액을 확인하세요","")))))</f>
        <v/>
      </c>
    </row>
    <row r="1856">
      <c r="A1856" s="20" t="n"/>
      <c r="B1856" s="26" t="n"/>
      <c r="C1856" s="27">
        <f>IF(B1856="","",IFERROR(INDEX(현장_고객,MATCH(B1856,현장번호,0))&amp;" · "&amp;INDEX(현장_주소,MATCH(B1856,현장번호,0)),"없는 번호"))</f>
        <v/>
      </c>
      <c r="D1856" s="22" t="n"/>
      <c r="E1856" s="21" t="n"/>
      <c r="F1856" s="21" t="n"/>
      <c r="G1856" s="21" t="n"/>
      <c r="H1856" s="25">
        <f>IF(COUNTA(A1856,B1856,D1856)=0,"",IF(NOT(ISNUMBER(A1856)),"날짜를 확인하세요",IF(A1856&gt;TODAY(),"오늘 이후 날짜예요",IF(ISNA(MATCH(B1856,현장번호,0)),"현장 번호를 확인하세요",IF(OR(NOT(ISNUMBER(D1856)),N(D1856)&lt;=0),"금액을 확인하세요","")))))</f>
        <v/>
      </c>
    </row>
    <row r="1857">
      <c r="A1857" s="20" t="n"/>
      <c r="B1857" s="26" t="n"/>
      <c r="C1857" s="27">
        <f>IF(B1857="","",IFERROR(INDEX(현장_고객,MATCH(B1857,현장번호,0))&amp;" · "&amp;INDEX(현장_주소,MATCH(B1857,현장번호,0)),"없는 번호"))</f>
        <v/>
      </c>
      <c r="D1857" s="22" t="n"/>
      <c r="E1857" s="21" t="n"/>
      <c r="F1857" s="21" t="n"/>
      <c r="G1857" s="21" t="n"/>
      <c r="H1857" s="25">
        <f>IF(COUNTA(A1857,B1857,D1857)=0,"",IF(NOT(ISNUMBER(A1857)),"날짜를 확인하세요",IF(A1857&gt;TODAY(),"오늘 이후 날짜예요",IF(ISNA(MATCH(B1857,현장번호,0)),"현장 번호를 확인하세요",IF(OR(NOT(ISNUMBER(D1857)),N(D1857)&lt;=0),"금액을 확인하세요","")))))</f>
        <v/>
      </c>
    </row>
    <row r="1858">
      <c r="A1858" s="20" t="n"/>
      <c r="B1858" s="26" t="n"/>
      <c r="C1858" s="27">
        <f>IF(B1858="","",IFERROR(INDEX(현장_고객,MATCH(B1858,현장번호,0))&amp;" · "&amp;INDEX(현장_주소,MATCH(B1858,현장번호,0)),"없는 번호"))</f>
        <v/>
      </c>
      <c r="D1858" s="22" t="n"/>
      <c r="E1858" s="21" t="n"/>
      <c r="F1858" s="21" t="n"/>
      <c r="G1858" s="21" t="n"/>
      <c r="H1858" s="25">
        <f>IF(COUNTA(A1858,B1858,D1858)=0,"",IF(NOT(ISNUMBER(A1858)),"날짜를 확인하세요",IF(A1858&gt;TODAY(),"오늘 이후 날짜예요",IF(ISNA(MATCH(B1858,현장번호,0)),"현장 번호를 확인하세요",IF(OR(NOT(ISNUMBER(D1858)),N(D1858)&lt;=0),"금액을 확인하세요","")))))</f>
        <v/>
      </c>
    </row>
    <row r="1859">
      <c r="A1859" s="20" t="n"/>
      <c r="B1859" s="26" t="n"/>
      <c r="C1859" s="27">
        <f>IF(B1859="","",IFERROR(INDEX(현장_고객,MATCH(B1859,현장번호,0))&amp;" · "&amp;INDEX(현장_주소,MATCH(B1859,현장번호,0)),"없는 번호"))</f>
        <v/>
      </c>
      <c r="D1859" s="22" t="n"/>
      <c r="E1859" s="21" t="n"/>
      <c r="F1859" s="21" t="n"/>
      <c r="G1859" s="21" t="n"/>
      <c r="H1859" s="25">
        <f>IF(COUNTA(A1859,B1859,D1859)=0,"",IF(NOT(ISNUMBER(A1859)),"날짜를 확인하세요",IF(A1859&gt;TODAY(),"오늘 이후 날짜예요",IF(ISNA(MATCH(B1859,현장번호,0)),"현장 번호를 확인하세요",IF(OR(NOT(ISNUMBER(D1859)),N(D1859)&lt;=0),"금액을 확인하세요","")))))</f>
        <v/>
      </c>
    </row>
    <row r="1860">
      <c r="A1860" s="20" t="n"/>
      <c r="B1860" s="26" t="n"/>
      <c r="C1860" s="27">
        <f>IF(B1860="","",IFERROR(INDEX(현장_고객,MATCH(B1860,현장번호,0))&amp;" · "&amp;INDEX(현장_주소,MATCH(B1860,현장번호,0)),"없는 번호"))</f>
        <v/>
      </c>
      <c r="D1860" s="22" t="n"/>
      <c r="E1860" s="21" t="n"/>
      <c r="F1860" s="21" t="n"/>
      <c r="G1860" s="21" t="n"/>
      <c r="H1860" s="25">
        <f>IF(COUNTA(A1860,B1860,D1860)=0,"",IF(NOT(ISNUMBER(A1860)),"날짜를 확인하세요",IF(A1860&gt;TODAY(),"오늘 이후 날짜예요",IF(ISNA(MATCH(B1860,현장번호,0)),"현장 번호를 확인하세요",IF(OR(NOT(ISNUMBER(D1860)),N(D1860)&lt;=0),"금액을 확인하세요","")))))</f>
        <v/>
      </c>
    </row>
    <row r="1861">
      <c r="A1861" s="20" t="n"/>
      <c r="B1861" s="26" t="n"/>
      <c r="C1861" s="27">
        <f>IF(B1861="","",IFERROR(INDEX(현장_고객,MATCH(B1861,현장번호,0))&amp;" · "&amp;INDEX(현장_주소,MATCH(B1861,현장번호,0)),"없는 번호"))</f>
        <v/>
      </c>
      <c r="D1861" s="22" t="n"/>
      <c r="E1861" s="21" t="n"/>
      <c r="F1861" s="21" t="n"/>
      <c r="G1861" s="21" t="n"/>
      <c r="H1861" s="25">
        <f>IF(COUNTA(A1861,B1861,D1861)=0,"",IF(NOT(ISNUMBER(A1861)),"날짜를 확인하세요",IF(A1861&gt;TODAY(),"오늘 이후 날짜예요",IF(ISNA(MATCH(B1861,현장번호,0)),"현장 번호를 확인하세요",IF(OR(NOT(ISNUMBER(D1861)),N(D1861)&lt;=0),"금액을 확인하세요","")))))</f>
        <v/>
      </c>
    </row>
    <row r="1862">
      <c r="A1862" s="20" t="n"/>
      <c r="B1862" s="26" t="n"/>
      <c r="C1862" s="27">
        <f>IF(B1862="","",IFERROR(INDEX(현장_고객,MATCH(B1862,현장번호,0))&amp;" · "&amp;INDEX(현장_주소,MATCH(B1862,현장번호,0)),"없는 번호"))</f>
        <v/>
      </c>
      <c r="D1862" s="22" t="n"/>
      <c r="E1862" s="21" t="n"/>
      <c r="F1862" s="21" t="n"/>
      <c r="G1862" s="21" t="n"/>
      <c r="H1862" s="25">
        <f>IF(COUNTA(A1862,B1862,D1862)=0,"",IF(NOT(ISNUMBER(A1862)),"날짜를 확인하세요",IF(A1862&gt;TODAY(),"오늘 이후 날짜예요",IF(ISNA(MATCH(B1862,현장번호,0)),"현장 번호를 확인하세요",IF(OR(NOT(ISNUMBER(D1862)),N(D1862)&lt;=0),"금액을 확인하세요","")))))</f>
        <v/>
      </c>
    </row>
    <row r="1863">
      <c r="A1863" s="20" t="n"/>
      <c r="B1863" s="26" t="n"/>
      <c r="C1863" s="27">
        <f>IF(B1863="","",IFERROR(INDEX(현장_고객,MATCH(B1863,현장번호,0))&amp;" · "&amp;INDEX(현장_주소,MATCH(B1863,현장번호,0)),"없는 번호"))</f>
        <v/>
      </c>
      <c r="D1863" s="22" t="n"/>
      <c r="E1863" s="21" t="n"/>
      <c r="F1863" s="21" t="n"/>
      <c r="G1863" s="21" t="n"/>
      <c r="H1863" s="25">
        <f>IF(COUNTA(A1863,B1863,D1863)=0,"",IF(NOT(ISNUMBER(A1863)),"날짜를 확인하세요",IF(A1863&gt;TODAY(),"오늘 이후 날짜예요",IF(ISNA(MATCH(B1863,현장번호,0)),"현장 번호를 확인하세요",IF(OR(NOT(ISNUMBER(D1863)),N(D1863)&lt;=0),"금액을 확인하세요","")))))</f>
        <v/>
      </c>
    </row>
    <row r="1864">
      <c r="A1864" s="20" t="n"/>
      <c r="B1864" s="26" t="n"/>
      <c r="C1864" s="27">
        <f>IF(B1864="","",IFERROR(INDEX(현장_고객,MATCH(B1864,현장번호,0))&amp;" · "&amp;INDEX(현장_주소,MATCH(B1864,현장번호,0)),"없는 번호"))</f>
        <v/>
      </c>
      <c r="D1864" s="22" t="n"/>
      <c r="E1864" s="21" t="n"/>
      <c r="F1864" s="21" t="n"/>
      <c r="G1864" s="21" t="n"/>
      <c r="H1864" s="25">
        <f>IF(COUNTA(A1864,B1864,D1864)=0,"",IF(NOT(ISNUMBER(A1864)),"날짜를 확인하세요",IF(A1864&gt;TODAY(),"오늘 이후 날짜예요",IF(ISNA(MATCH(B1864,현장번호,0)),"현장 번호를 확인하세요",IF(OR(NOT(ISNUMBER(D1864)),N(D1864)&lt;=0),"금액을 확인하세요","")))))</f>
        <v/>
      </c>
    </row>
    <row r="1865">
      <c r="A1865" s="20" t="n"/>
      <c r="B1865" s="26" t="n"/>
      <c r="C1865" s="27">
        <f>IF(B1865="","",IFERROR(INDEX(현장_고객,MATCH(B1865,현장번호,0))&amp;" · "&amp;INDEX(현장_주소,MATCH(B1865,현장번호,0)),"없는 번호"))</f>
        <v/>
      </c>
      <c r="D1865" s="22" t="n"/>
      <c r="E1865" s="21" t="n"/>
      <c r="F1865" s="21" t="n"/>
      <c r="G1865" s="21" t="n"/>
      <c r="H1865" s="25">
        <f>IF(COUNTA(A1865,B1865,D1865)=0,"",IF(NOT(ISNUMBER(A1865)),"날짜를 확인하세요",IF(A1865&gt;TODAY(),"오늘 이후 날짜예요",IF(ISNA(MATCH(B1865,현장번호,0)),"현장 번호를 확인하세요",IF(OR(NOT(ISNUMBER(D1865)),N(D1865)&lt;=0),"금액을 확인하세요","")))))</f>
        <v/>
      </c>
    </row>
    <row r="1866">
      <c r="A1866" s="20" t="n"/>
      <c r="B1866" s="26" t="n"/>
      <c r="C1866" s="27">
        <f>IF(B1866="","",IFERROR(INDEX(현장_고객,MATCH(B1866,현장번호,0))&amp;" · "&amp;INDEX(현장_주소,MATCH(B1866,현장번호,0)),"없는 번호"))</f>
        <v/>
      </c>
      <c r="D1866" s="22" t="n"/>
      <c r="E1866" s="21" t="n"/>
      <c r="F1866" s="21" t="n"/>
      <c r="G1866" s="21" t="n"/>
      <c r="H1866" s="25">
        <f>IF(COUNTA(A1866,B1866,D1866)=0,"",IF(NOT(ISNUMBER(A1866)),"날짜를 확인하세요",IF(A1866&gt;TODAY(),"오늘 이후 날짜예요",IF(ISNA(MATCH(B1866,현장번호,0)),"현장 번호를 확인하세요",IF(OR(NOT(ISNUMBER(D1866)),N(D1866)&lt;=0),"금액을 확인하세요","")))))</f>
        <v/>
      </c>
    </row>
    <row r="1867">
      <c r="A1867" s="20" t="n"/>
      <c r="B1867" s="26" t="n"/>
      <c r="C1867" s="27">
        <f>IF(B1867="","",IFERROR(INDEX(현장_고객,MATCH(B1867,현장번호,0))&amp;" · "&amp;INDEX(현장_주소,MATCH(B1867,현장번호,0)),"없는 번호"))</f>
        <v/>
      </c>
      <c r="D1867" s="22" t="n"/>
      <c r="E1867" s="21" t="n"/>
      <c r="F1867" s="21" t="n"/>
      <c r="G1867" s="21" t="n"/>
      <c r="H1867" s="25">
        <f>IF(COUNTA(A1867,B1867,D1867)=0,"",IF(NOT(ISNUMBER(A1867)),"날짜를 확인하세요",IF(A1867&gt;TODAY(),"오늘 이후 날짜예요",IF(ISNA(MATCH(B1867,현장번호,0)),"현장 번호를 확인하세요",IF(OR(NOT(ISNUMBER(D1867)),N(D1867)&lt;=0),"금액을 확인하세요","")))))</f>
        <v/>
      </c>
    </row>
    <row r="1868">
      <c r="A1868" s="20" t="n"/>
      <c r="B1868" s="26" t="n"/>
      <c r="C1868" s="27">
        <f>IF(B1868="","",IFERROR(INDEX(현장_고객,MATCH(B1868,현장번호,0))&amp;" · "&amp;INDEX(현장_주소,MATCH(B1868,현장번호,0)),"없는 번호"))</f>
        <v/>
      </c>
      <c r="D1868" s="22" t="n"/>
      <c r="E1868" s="21" t="n"/>
      <c r="F1868" s="21" t="n"/>
      <c r="G1868" s="21" t="n"/>
      <c r="H1868" s="25">
        <f>IF(COUNTA(A1868,B1868,D1868)=0,"",IF(NOT(ISNUMBER(A1868)),"날짜를 확인하세요",IF(A1868&gt;TODAY(),"오늘 이후 날짜예요",IF(ISNA(MATCH(B1868,현장번호,0)),"현장 번호를 확인하세요",IF(OR(NOT(ISNUMBER(D1868)),N(D1868)&lt;=0),"금액을 확인하세요","")))))</f>
        <v/>
      </c>
    </row>
    <row r="1869">
      <c r="A1869" s="20" t="n"/>
      <c r="B1869" s="26" t="n"/>
      <c r="C1869" s="27">
        <f>IF(B1869="","",IFERROR(INDEX(현장_고객,MATCH(B1869,현장번호,0))&amp;" · "&amp;INDEX(현장_주소,MATCH(B1869,현장번호,0)),"없는 번호"))</f>
        <v/>
      </c>
      <c r="D1869" s="22" t="n"/>
      <c r="E1869" s="21" t="n"/>
      <c r="F1869" s="21" t="n"/>
      <c r="G1869" s="21" t="n"/>
      <c r="H1869" s="25">
        <f>IF(COUNTA(A1869,B1869,D1869)=0,"",IF(NOT(ISNUMBER(A1869)),"날짜를 확인하세요",IF(A1869&gt;TODAY(),"오늘 이후 날짜예요",IF(ISNA(MATCH(B1869,현장번호,0)),"현장 번호를 확인하세요",IF(OR(NOT(ISNUMBER(D1869)),N(D1869)&lt;=0),"금액을 확인하세요","")))))</f>
        <v/>
      </c>
    </row>
    <row r="1870">
      <c r="A1870" s="20" t="n"/>
      <c r="B1870" s="26" t="n"/>
      <c r="C1870" s="27">
        <f>IF(B1870="","",IFERROR(INDEX(현장_고객,MATCH(B1870,현장번호,0))&amp;" · "&amp;INDEX(현장_주소,MATCH(B1870,현장번호,0)),"없는 번호"))</f>
        <v/>
      </c>
      <c r="D1870" s="22" t="n"/>
      <c r="E1870" s="21" t="n"/>
      <c r="F1870" s="21" t="n"/>
      <c r="G1870" s="21" t="n"/>
      <c r="H1870" s="25">
        <f>IF(COUNTA(A1870,B1870,D1870)=0,"",IF(NOT(ISNUMBER(A1870)),"날짜를 확인하세요",IF(A1870&gt;TODAY(),"오늘 이후 날짜예요",IF(ISNA(MATCH(B1870,현장번호,0)),"현장 번호를 확인하세요",IF(OR(NOT(ISNUMBER(D1870)),N(D1870)&lt;=0),"금액을 확인하세요","")))))</f>
        <v/>
      </c>
    </row>
    <row r="1871">
      <c r="A1871" s="20" t="n"/>
      <c r="B1871" s="26" t="n"/>
      <c r="C1871" s="27">
        <f>IF(B1871="","",IFERROR(INDEX(현장_고객,MATCH(B1871,현장번호,0))&amp;" · "&amp;INDEX(현장_주소,MATCH(B1871,현장번호,0)),"없는 번호"))</f>
        <v/>
      </c>
      <c r="D1871" s="22" t="n"/>
      <c r="E1871" s="21" t="n"/>
      <c r="F1871" s="21" t="n"/>
      <c r="G1871" s="21" t="n"/>
      <c r="H1871" s="25">
        <f>IF(COUNTA(A1871,B1871,D1871)=0,"",IF(NOT(ISNUMBER(A1871)),"날짜를 확인하세요",IF(A1871&gt;TODAY(),"오늘 이후 날짜예요",IF(ISNA(MATCH(B1871,현장번호,0)),"현장 번호를 확인하세요",IF(OR(NOT(ISNUMBER(D1871)),N(D1871)&lt;=0),"금액을 확인하세요","")))))</f>
        <v/>
      </c>
    </row>
    <row r="1872">
      <c r="A1872" s="20" t="n"/>
      <c r="B1872" s="26" t="n"/>
      <c r="C1872" s="27">
        <f>IF(B1872="","",IFERROR(INDEX(현장_고객,MATCH(B1872,현장번호,0))&amp;" · "&amp;INDEX(현장_주소,MATCH(B1872,현장번호,0)),"없는 번호"))</f>
        <v/>
      </c>
      <c r="D1872" s="22" t="n"/>
      <c r="E1872" s="21" t="n"/>
      <c r="F1872" s="21" t="n"/>
      <c r="G1872" s="21" t="n"/>
      <c r="H1872" s="25">
        <f>IF(COUNTA(A1872,B1872,D1872)=0,"",IF(NOT(ISNUMBER(A1872)),"날짜를 확인하세요",IF(A1872&gt;TODAY(),"오늘 이후 날짜예요",IF(ISNA(MATCH(B1872,현장번호,0)),"현장 번호를 확인하세요",IF(OR(NOT(ISNUMBER(D1872)),N(D1872)&lt;=0),"금액을 확인하세요","")))))</f>
        <v/>
      </c>
    </row>
    <row r="1873">
      <c r="A1873" s="20" t="n"/>
      <c r="B1873" s="26" t="n"/>
      <c r="C1873" s="27">
        <f>IF(B1873="","",IFERROR(INDEX(현장_고객,MATCH(B1873,현장번호,0))&amp;" · "&amp;INDEX(현장_주소,MATCH(B1873,현장번호,0)),"없는 번호"))</f>
        <v/>
      </c>
      <c r="D1873" s="22" t="n"/>
      <c r="E1873" s="21" t="n"/>
      <c r="F1873" s="21" t="n"/>
      <c r="G1873" s="21" t="n"/>
      <c r="H1873" s="25">
        <f>IF(COUNTA(A1873,B1873,D1873)=0,"",IF(NOT(ISNUMBER(A1873)),"날짜를 확인하세요",IF(A1873&gt;TODAY(),"오늘 이후 날짜예요",IF(ISNA(MATCH(B1873,현장번호,0)),"현장 번호를 확인하세요",IF(OR(NOT(ISNUMBER(D1873)),N(D1873)&lt;=0),"금액을 확인하세요","")))))</f>
        <v/>
      </c>
    </row>
    <row r="1874">
      <c r="A1874" s="20" t="n"/>
      <c r="B1874" s="26" t="n"/>
      <c r="C1874" s="27">
        <f>IF(B1874="","",IFERROR(INDEX(현장_고객,MATCH(B1874,현장번호,0))&amp;" · "&amp;INDEX(현장_주소,MATCH(B1874,현장번호,0)),"없는 번호"))</f>
        <v/>
      </c>
      <c r="D1874" s="22" t="n"/>
      <c r="E1874" s="21" t="n"/>
      <c r="F1874" s="21" t="n"/>
      <c r="G1874" s="21" t="n"/>
      <c r="H1874" s="25">
        <f>IF(COUNTA(A1874,B1874,D1874)=0,"",IF(NOT(ISNUMBER(A1874)),"날짜를 확인하세요",IF(A1874&gt;TODAY(),"오늘 이후 날짜예요",IF(ISNA(MATCH(B1874,현장번호,0)),"현장 번호를 확인하세요",IF(OR(NOT(ISNUMBER(D1874)),N(D1874)&lt;=0),"금액을 확인하세요","")))))</f>
        <v/>
      </c>
    </row>
    <row r="1875">
      <c r="A1875" s="20" t="n"/>
      <c r="B1875" s="26" t="n"/>
      <c r="C1875" s="27">
        <f>IF(B1875="","",IFERROR(INDEX(현장_고객,MATCH(B1875,현장번호,0))&amp;" · "&amp;INDEX(현장_주소,MATCH(B1875,현장번호,0)),"없는 번호"))</f>
        <v/>
      </c>
      <c r="D1875" s="22" t="n"/>
      <c r="E1875" s="21" t="n"/>
      <c r="F1875" s="21" t="n"/>
      <c r="G1875" s="21" t="n"/>
      <c r="H1875" s="25">
        <f>IF(COUNTA(A1875,B1875,D1875)=0,"",IF(NOT(ISNUMBER(A1875)),"날짜를 확인하세요",IF(A1875&gt;TODAY(),"오늘 이후 날짜예요",IF(ISNA(MATCH(B1875,현장번호,0)),"현장 번호를 확인하세요",IF(OR(NOT(ISNUMBER(D1875)),N(D1875)&lt;=0),"금액을 확인하세요","")))))</f>
        <v/>
      </c>
    </row>
    <row r="1876">
      <c r="A1876" s="20" t="n"/>
      <c r="B1876" s="26" t="n"/>
      <c r="C1876" s="27">
        <f>IF(B1876="","",IFERROR(INDEX(현장_고객,MATCH(B1876,현장번호,0))&amp;" · "&amp;INDEX(현장_주소,MATCH(B1876,현장번호,0)),"없는 번호"))</f>
        <v/>
      </c>
      <c r="D1876" s="22" t="n"/>
      <c r="E1876" s="21" t="n"/>
      <c r="F1876" s="21" t="n"/>
      <c r="G1876" s="21" t="n"/>
      <c r="H1876" s="25">
        <f>IF(COUNTA(A1876,B1876,D1876)=0,"",IF(NOT(ISNUMBER(A1876)),"날짜를 확인하세요",IF(A1876&gt;TODAY(),"오늘 이후 날짜예요",IF(ISNA(MATCH(B1876,현장번호,0)),"현장 번호를 확인하세요",IF(OR(NOT(ISNUMBER(D1876)),N(D1876)&lt;=0),"금액을 확인하세요","")))))</f>
        <v/>
      </c>
    </row>
    <row r="1877">
      <c r="A1877" s="20" t="n"/>
      <c r="B1877" s="26" t="n"/>
      <c r="C1877" s="27">
        <f>IF(B1877="","",IFERROR(INDEX(현장_고객,MATCH(B1877,현장번호,0))&amp;" · "&amp;INDEX(현장_주소,MATCH(B1877,현장번호,0)),"없는 번호"))</f>
        <v/>
      </c>
      <c r="D1877" s="22" t="n"/>
      <c r="E1877" s="21" t="n"/>
      <c r="F1877" s="21" t="n"/>
      <c r="G1877" s="21" t="n"/>
      <c r="H1877" s="25">
        <f>IF(COUNTA(A1877,B1877,D1877)=0,"",IF(NOT(ISNUMBER(A1877)),"날짜를 확인하세요",IF(A1877&gt;TODAY(),"오늘 이후 날짜예요",IF(ISNA(MATCH(B1877,현장번호,0)),"현장 번호를 확인하세요",IF(OR(NOT(ISNUMBER(D1877)),N(D1877)&lt;=0),"금액을 확인하세요","")))))</f>
        <v/>
      </c>
    </row>
    <row r="1878">
      <c r="A1878" s="20" t="n"/>
      <c r="B1878" s="26" t="n"/>
      <c r="C1878" s="27">
        <f>IF(B1878="","",IFERROR(INDEX(현장_고객,MATCH(B1878,현장번호,0))&amp;" · "&amp;INDEX(현장_주소,MATCH(B1878,현장번호,0)),"없는 번호"))</f>
        <v/>
      </c>
      <c r="D1878" s="22" t="n"/>
      <c r="E1878" s="21" t="n"/>
      <c r="F1878" s="21" t="n"/>
      <c r="G1878" s="21" t="n"/>
      <c r="H1878" s="25">
        <f>IF(COUNTA(A1878,B1878,D1878)=0,"",IF(NOT(ISNUMBER(A1878)),"날짜를 확인하세요",IF(A1878&gt;TODAY(),"오늘 이후 날짜예요",IF(ISNA(MATCH(B1878,현장번호,0)),"현장 번호를 확인하세요",IF(OR(NOT(ISNUMBER(D1878)),N(D1878)&lt;=0),"금액을 확인하세요","")))))</f>
        <v/>
      </c>
    </row>
    <row r="1879">
      <c r="A1879" s="20" t="n"/>
      <c r="B1879" s="26" t="n"/>
      <c r="C1879" s="27">
        <f>IF(B1879="","",IFERROR(INDEX(현장_고객,MATCH(B1879,현장번호,0))&amp;" · "&amp;INDEX(현장_주소,MATCH(B1879,현장번호,0)),"없는 번호"))</f>
        <v/>
      </c>
      <c r="D1879" s="22" t="n"/>
      <c r="E1879" s="21" t="n"/>
      <c r="F1879" s="21" t="n"/>
      <c r="G1879" s="21" t="n"/>
      <c r="H1879" s="25">
        <f>IF(COUNTA(A1879,B1879,D1879)=0,"",IF(NOT(ISNUMBER(A1879)),"날짜를 확인하세요",IF(A1879&gt;TODAY(),"오늘 이후 날짜예요",IF(ISNA(MATCH(B1879,현장번호,0)),"현장 번호를 확인하세요",IF(OR(NOT(ISNUMBER(D1879)),N(D1879)&lt;=0),"금액을 확인하세요","")))))</f>
        <v/>
      </c>
    </row>
    <row r="1880">
      <c r="A1880" s="20" t="n"/>
      <c r="B1880" s="26" t="n"/>
      <c r="C1880" s="27">
        <f>IF(B1880="","",IFERROR(INDEX(현장_고객,MATCH(B1880,현장번호,0))&amp;" · "&amp;INDEX(현장_주소,MATCH(B1880,현장번호,0)),"없는 번호"))</f>
        <v/>
      </c>
      <c r="D1880" s="22" t="n"/>
      <c r="E1880" s="21" t="n"/>
      <c r="F1880" s="21" t="n"/>
      <c r="G1880" s="21" t="n"/>
      <c r="H1880" s="25">
        <f>IF(COUNTA(A1880,B1880,D1880)=0,"",IF(NOT(ISNUMBER(A1880)),"날짜를 확인하세요",IF(A1880&gt;TODAY(),"오늘 이후 날짜예요",IF(ISNA(MATCH(B1880,현장번호,0)),"현장 번호를 확인하세요",IF(OR(NOT(ISNUMBER(D1880)),N(D1880)&lt;=0),"금액을 확인하세요","")))))</f>
        <v/>
      </c>
    </row>
    <row r="1881">
      <c r="A1881" s="20" t="n"/>
      <c r="B1881" s="26" t="n"/>
      <c r="C1881" s="27">
        <f>IF(B1881="","",IFERROR(INDEX(현장_고객,MATCH(B1881,현장번호,0))&amp;" · "&amp;INDEX(현장_주소,MATCH(B1881,현장번호,0)),"없는 번호"))</f>
        <v/>
      </c>
      <c r="D1881" s="22" t="n"/>
      <c r="E1881" s="21" t="n"/>
      <c r="F1881" s="21" t="n"/>
      <c r="G1881" s="21" t="n"/>
      <c r="H1881" s="25">
        <f>IF(COUNTA(A1881,B1881,D1881)=0,"",IF(NOT(ISNUMBER(A1881)),"날짜를 확인하세요",IF(A1881&gt;TODAY(),"오늘 이후 날짜예요",IF(ISNA(MATCH(B1881,현장번호,0)),"현장 번호를 확인하세요",IF(OR(NOT(ISNUMBER(D1881)),N(D1881)&lt;=0),"금액을 확인하세요","")))))</f>
        <v/>
      </c>
    </row>
    <row r="1882">
      <c r="A1882" s="20" t="n"/>
      <c r="B1882" s="26" t="n"/>
      <c r="C1882" s="27">
        <f>IF(B1882="","",IFERROR(INDEX(현장_고객,MATCH(B1882,현장번호,0))&amp;" · "&amp;INDEX(현장_주소,MATCH(B1882,현장번호,0)),"없는 번호"))</f>
        <v/>
      </c>
      <c r="D1882" s="22" t="n"/>
      <c r="E1882" s="21" t="n"/>
      <c r="F1882" s="21" t="n"/>
      <c r="G1882" s="21" t="n"/>
      <c r="H1882" s="25">
        <f>IF(COUNTA(A1882,B1882,D1882)=0,"",IF(NOT(ISNUMBER(A1882)),"날짜를 확인하세요",IF(A1882&gt;TODAY(),"오늘 이후 날짜예요",IF(ISNA(MATCH(B1882,현장번호,0)),"현장 번호를 확인하세요",IF(OR(NOT(ISNUMBER(D1882)),N(D1882)&lt;=0),"금액을 확인하세요","")))))</f>
        <v/>
      </c>
    </row>
    <row r="1883">
      <c r="A1883" s="20" t="n"/>
      <c r="B1883" s="26" t="n"/>
      <c r="C1883" s="27">
        <f>IF(B1883="","",IFERROR(INDEX(현장_고객,MATCH(B1883,현장번호,0))&amp;" · "&amp;INDEX(현장_주소,MATCH(B1883,현장번호,0)),"없는 번호"))</f>
        <v/>
      </c>
      <c r="D1883" s="22" t="n"/>
      <c r="E1883" s="21" t="n"/>
      <c r="F1883" s="21" t="n"/>
      <c r="G1883" s="21" t="n"/>
      <c r="H1883" s="25">
        <f>IF(COUNTA(A1883,B1883,D1883)=0,"",IF(NOT(ISNUMBER(A1883)),"날짜를 확인하세요",IF(A1883&gt;TODAY(),"오늘 이후 날짜예요",IF(ISNA(MATCH(B1883,현장번호,0)),"현장 번호를 확인하세요",IF(OR(NOT(ISNUMBER(D1883)),N(D1883)&lt;=0),"금액을 확인하세요","")))))</f>
        <v/>
      </c>
    </row>
    <row r="1884">
      <c r="A1884" s="20" t="n"/>
      <c r="B1884" s="26" t="n"/>
      <c r="C1884" s="27">
        <f>IF(B1884="","",IFERROR(INDEX(현장_고객,MATCH(B1884,현장번호,0))&amp;" · "&amp;INDEX(현장_주소,MATCH(B1884,현장번호,0)),"없는 번호"))</f>
        <v/>
      </c>
      <c r="D1884" s="22" t="n"/>
      <c r="E1884" s="21" t="n"/>
      <c r="F1884" s="21" t="n"/>
      <c r="G1884" s="21" t="n"/>
      <c r="H1884" s="25">
        <f>IF(COUNTA(A1884,B1884,D1884)=0,"",IF(NOT(ISNUMBER(A1884)),"날짜를 확인하세요",IF(A1884&gt;TODAY(),"오늘 이후 날짜예요",IF(ISNA(MATCH(B1884,현장번호,0)),"현장 번호를 확인하세요",IF(OR(NOT(ISNUMBER(D1884)),N(D1884)&lt;=0),"금액을 확인하세요","")))))</f>
        <v/>
      </c>
    </row>
    <row r="1885">
      <c r="A1885" s="20" t="n"/>
      <c r="B1885" s="26" t="n"/>
      <c r="C1885" s="27">
        <f>IF(B1885="","",IFERROR(INDEX(현장_고객,MATCH(B1885,현장번호,0))&amp;" · "&amp;INDEX(현장_주소,MATCH(B1885,현장번호,0)),"없는 번호"))</f>
        <v/>
      </c>
      <c r="D1885" s="22" t="n"/>
      <c r="E1885" s="21" t="n"/>
      <c r="F1885" s="21" t="n"/>
      <c r="G1885" s="21" t="n"/>
      <c r="H1885" s="25">
        <f>IF(COUNTA(A1885,B1885,D1885)=0,"",IF(NOT(ISNUMBER(A1885)),"날짜를 확인하세요",IF(A1885&gt;TODAY(),"오늘 이후 날짜예요",IF(ISNA(MATCH(B1885,현장번호,0)),"현장 번호를 확인하세요",IF(OR(NOT(ISNUMBER(D1885)),N(D1885)&lt;=0),"금액을 확인하세요","")))))</f>
        <v/>
      </c>
    </row>
    <row r="1886">
      <c r="A1886" s="20" t="n"/>
      <c r="B1886" s="26" t="n"/>
      <c r="C1886" s="27">
        <f>IF(B1886="","",IFERROR(INDEX(현장_고객,MATCH(B1886,현장번호,0))&amp;" · "&amp;INDEX(현장_주소,MATCH(B1886,현장번호,0)),"없는 번호"))</f>
        <v/>
      </c>
      <c r="D1886" s="22" t="n"/>
      <c r="E1886" s="21" t="n"/>
      <c r="F1886" s="21" t="n"/>
      <c r="G1886" s="21" t="n"/>
      <c r="H1886" s="25">
        <f>IF(COUNTA(A1886,B1886,D1886)=0,"",IF(NOT(ISNUMBER(A1886)),"날짜를 확인하세요",IF(A1886&gt;TODAY(),"오늘 이후 날짜예요",IF(ISNA(MATCH(B1886,현장번호,0)),"현장 번호를 확인하세요",IF(OR(NOT(ISNUMBER(D1886)),N(D1886)&lt;=0),"금액을 확인하세요","")))))</f>
        <v/>
      </c>
    </row>
    <row r="1887">
      <c r="A1887" s="20" t="n"/>
      <c r="B1887" s="26" t="n"/>
      <c r="C1887" s="27">
        <f>IF(B1887="","",IFERROR(INDEX(현장_고객,MATCH(B1887,현장번호,0))&amp;" · "&amp;INDEX(현장_주소,MATCH(B1887,현장번호,0)),"없는 번호"))</f>
        <v/>
      </c>
      <c r="D1887" s="22" t="n"/>
      <c r="E1887" s="21" t="n"/>
      <c r="F1887" s="21" t="n"/>
      <c r="G1887" s="21" t="n"/>
      <c r="H1887" s="25">
        <f>IF(COUNTA(A1887,B1887,D1887)=0,"",IF(NOT(ISNUMBER(A1887)),"날짜를 확인하세요",IF(A1887&gt;TODAY(),"오늘 이후 날짜예요",IF(ISNA(MATCH(B1887,현장번호,0)),"현장 번호를 확인하세요",IF(OR(NOT(ISNUMBER(D1887)),N(D1887)&lt;=0),"금액을 확인하세요","")))))</f>
        <v/>
      </c>
    </row>
    <row r="1888">
      <c r="A1888" s="20" t="n"/>
      <c r="B1888" s="26" t="n"/>
      <c r="C1888" s="27">
        <f>IF(B1888="","",IFERROR(INDEX(현장_고객,MATCH(B1888,현장번호,0))&amp;" · "&amp;INDEX(현장_주소,MATCH(B1888,현장번호,0)),"없는 번호"))</f>
        <v/>
      </c>
      <c r="D1888" s="22" t="n"/>
      <c r="E1888" s="21" t="n"/>
      <c r="F1888" s="21" t="n"/>
      <c r="G1888" s="21" t="n"/>
      <c r="H1888" s="25">
        <f>IF(COUNTA(A1888,B1888,D1888)=0,"",IF(NOT(ISNUMBER(A1888)),"날짜를 확인하세요",IF(A1888&gt;TODAY(),"오늘 이후 날짜예요",IF(ISNA(MATCH(B1888,현장번호,0)),"현장 번호를 확인하세요",IF(OR(NOT(ISNUMBER(D1888)),N(D1888)&lt;=0),"금액을 확인하세요","")))))</f>
        <v/>
      </c>
    </row>
    <row r="1889">
      <c r="A1889" s="20" t="n"/>
      <c r="B1889" s="26" t="n"/>
      <c r="C1889" s="27">
        <f>IF(B1889="","",IFERROR(INDEX(현장_고객,MATCH(B1889,현장번호,0))&amp;" · "&amp;INDEX(현장_주소,MATCH(B1889,현장번호,0)),"없는 번호"))</f>
        <v/>
      </c>
      <c r="D1889" s="22" t="n"/>
      <c r="E1889" s="21" t="n"/>
      <c r="F1889" s="21" t="n"/>
      <c r="G1889" s="21" t="n"/>
      <c r="H1889" s="25">
        <f>IF(COUNTA(A1889,B1889,D1889)=0,"",IF(NOT(ISNUMBER(A1889)),"날짜를 확인하세요",IF(A1889&gt;TODAY(),"오늘 이후 날짜예요",IF(ISNA(MATCH(B1889,현장번호,0)),"현장 번호를 확인하세요",IF(OR(NOT(ISNUMBER(D1889)),N(D1889)&lt;=0),"금액을 확인하세요","")))))</f>
        <v/>
      </c>
    </row>
    <row r="1890">
      <c r="A1890" s="20" t="n"/>
      <c r="B1890" s="26" t="n"/>
      <c r="C1890" s="27">
        <f>IF(B1890="","",IFERROR(INDEX(현장_고객,MATCH(B1890,현장번호,0))&amp;" · "&amp;INDEX(현장_주소,MATCH(B1890,현장번호,0)),"없는 번호"))</f>
        <v/>
      </c>
      <c r="D1890" s="22" t="n"/>
      <c r="E1890" s="21" t="n"/>
      <c r="F1890" s="21" t="n"/>
      <c r="G1890" s="21" t="n"/>
      <c r="H1890" s="25">
        <f>IF(COUNTA(A1890,B1890,D1890)=0,"",IF(NOT(ISNUMBER(A1890)),"날짜를 확인하세요",IF(A1890&gt;TODAY(),"오늘 이후 날짜예요",IF(ISNA(MATCH(B1890,현장번호,0)),"현장 번호를 확인하세요",IF(OR(NOT(ISNUMBER(D1890)),N(D1890)&lt;=0),"금액을 확인하세요","")))))</f>
        <v/>
      </c>
    </row>
    <row r="1891">
      <c r="A1891" s="20" t="n"/>
      <c r="B1891" s="26" t="n"/>
      <c r="C1891" s="27">
        <f>IF(B1891="","",IFERROR(INDEX(현장_고객,MATCH(B1891,현장번호,0))&amp;" · "&amp;INDEX(현장_주소,MATCH(B1891,현장번호,0)),"없는 번호"))</f>
        <v/>
      </c>
      <c r="D1891" s="22" t="n"/>
      <c r="E1891" s="21" t="n"/>
      <c r="F1891" s="21" t="n"/>
      <c r="G1891" s="21" t="n"/>
      <c r="H1891" s="25">
        <f>IF(COUNTA(A1891,B1891,D1891)=0,"",IF(NOT(ISNUMBER(A1891)),"날짜를 확인하세요",IF(A1891&gt;TODAY(),"오늘 이후 날짜예요",IF(ISNA(MATCH(B1891,현장번호,0)),"현장 번호를 확인하세요",IF(OR(NOT(ISNUMBER(D1891)),N(D1891)&lt;=0),"금액을 확인하세요","")))))</f>
        <v/>
      </c>
    </row>
    <row r="1892">
      <c r="A1892" s="20" t="n"/>
      <c r="B1892" s="26" t="n"/>
      <c r="C1892" s="27">
        <f>IF(B1892="","",IFERROR(INDEX(현장_고객,MATCH(B1892,현장번호,0))&amp;" · "&amp;INDEX(현장_주소,MATCH(B1892,현장번호,0)),"없는 번호"))</f>
        <v/>
      </c>
      <c r="D1892" s="22" t="n"/>
      <c r="E1892" s="21" t="n"/>
      <c r="F1892" s="21" t="n"/>
      <c r="G1892" s="21" t="n"/>
      <c r="H1892" s="25">
        <f>IF(COUNTA(A1892,B1892,D1892)=0,"",IF(NOT(ISNUMBER(A1892)),"날짜를 확인하세요",IF(A1892&gt;TODAY(),"오늘 이후 날짜예요",IF(ISNA(MATCH(B1892,현장번호,0)),"현장 번호를 확인하세요",IF(OR(NOT(ISNUMBER(D1892)),N(D1892)&lt;=0),"금액을 확인하세요","")))))</f>
        <v/>
      </c>
    </row>
    <row r="1893">
      <c r="A1893" s="20" t="n"/>
      <c r="B1893" s="26" t="n"/>
      <c r="C1893" s="27">
        <f>IF(B1893="","",IFERROR(INDEX(현장_고객,MATCH(B1893,현장번호,0))&amp;" · "&amp;INDEX(현장_주소,MATCH(B1893,현장번호,0)),"없는 번호"))</f>
        <v/>
      </c>
      <c r="D1893" s="22" t="n"/>
      <c r="E1893" s="21" t="n"/>
      <c r="F1893" s="21" t="n"/>
      <c r="G1893" s="21" t="n"/>
      <c r="H1893" s="25">
        <f>IF(COUNTA(A1893,B1893,D1893)=0,"",IF(NOT(ISNUMBER(A1893)),"날짜를 확인하세요",IF(A1893&gt;TODAY(),"오늘 이후 날짜예요",IF(ISNA(MATCH(B1893,현장번호,0)),"현장 번호를 확인하세요",IF(OR(NOT(ISNUMBER(D1893)),N(D1893)&lt;=0),"금액을 확인하세요","")))))</f>
        <v/>
      </c>
    </row>
    <row r="1894">
      <c r="A1894" s="20" t="n"/>
      <c r="B1894" s="26" t="n"/>
      <c r="C1894" s="27">
        <f>IF(B1894="","",IFERROR(INDEX(현장_고객,MATCH(B1894,현장번호,0))&amp;" · "&amp;INDEX(현장_주소,MATCH(B1894,현장번호,0)),"없는 번호"))</f>
        <v/>
      </c>
      <c r="D1894" s="22" t="n"/>
      <c r="E1894" s="21" t="n"/>
      <c r="F1894" s="21" t="n"/>
      <c r="G1894" s="21" t="n"/>
      <c r="H1894" s="25">
        <f>IF(COUNTA(A1894,B1894,D1894)=0,"",IF(NOT(ISNUMBER(A1894)),"날짜를 확인하세요",IF(A1894&gt;TODAY(),"오늘 이후 날짜예요",IF(ISNA(MATCH(B1894,현장번호,0)),"현장 번호를 확인하세요",IF(OR(NOT(ISNUMBER(D1894)),N(D1894)&lt;=0),"금액을 확인하세요","")))))</f>
        <v/>
      </c>
    </row>
    <row r="1895">
      <c r="A1895" s="20" t="n"/>
      <c r="B1895" s="26" t="n"/>
      <c r="C1895" s="27">
        <f>IF(B1895="","",IFERROR(INDEX(현장_고객,MATCH(B1895,현장번호,0))&amp;" · "&amp;INDEX(현장_주소,MATCH(B1895,현장번호,0)),"없는 번호"))</f>
        <v/>
      </c>
      <c r="D1895" s="22" t="n"/>
      <c r="E1895" s="21" t="n"/>
      <c r="F1895" s="21" t="n"/>
      <c r="G1895" s="21" t="n"/>
      <c r="H1895" s="25">
        <f>IF(COUNTA(A1895,B1895,D1895)=0,"",IF(NOT(ISNUMBER(A1895)),"날짜를 확인하세요",IF(A1895&gt;TODAY(),"오늘 이후 날짜예요",IF(ISNA(MATCH(B1895,현장번호,0)),"현장 번호를 확인하세요",IF(OR(NOT(ISNUMBER(D1895)),N(D1895)&lt;=0),"금액을 확인하세요","")))))</f>
        <v/>
      </c>
    </row>
    <row r="1896">
      <c r="A1896" s="20" t="n"/>
      <c r="B1896" s="26" t="n"/>
      <c r="C1896" s="27">
        <f>IF(B1896="","",IFERROR(INDEX(현장_고객,MATCH(B1896,현장번호,0))&amp;" · "&amp;INDEX(현장_주소,MATCH(B1896,현장번호,0)),"없는 번호"))</f>
        <v/>
      </c>
      <c r="D1896" s="22" t="n"/>
      <c r="E1896" s="21" t="n"/>
      <c r="F1896" s="21" t="n"/>
      <c r="G1896" s="21" t="n"/>
      <c r="H1896" s="25">
        <f>IF(COUNTA(A1896,B1896,D1896)=0,"",IF(NOT(ISNUMBER(A1896)),"날짜를 확인하세요",IF(A1896&gt;TODAY(),"오늘 이후 날짜예요",IF(ISNA(MATCH(B1896,현장번호,0)),"현장 번호를 확인하세요",IF(OR(NOT(ISNUMBER(D1896)),N(D1896)&lt;=0),"금액을 확인하세요","")))))</f>
        <v/>
      </c>
    </row>
    <row r="1897">
      <c r="A1897" s="20" t="n"/>
      <c r="B1897" s="26" t="n"/>
      <c r="C1897" s="27">
        <f>IF(B1897="","",IFERROR(INDEX(현장_고객,MATCH(B1897,현장번호,0))&amp;" · "&amp;INDEX(현장_주소,MATCH(B1897,현장번호,0)),"없는 번호"))</f>
        <v/>
      </c>
      <c r="D1897" s="22" t="n"/>
      <c r="E1897" s="21" t="n"/>
      <c r="F1897" s="21" t="n"/>
      <c r="G1897" s="21" t="n"/>
      <c r="H1897" s="25">
        <f>IF(COUNTA(A1897,B1897,D1897)=0,"",IF(NOT(ISNUMBER(A1897)),"날짜를 확인하세요",IF(A1897&gt;TODAY(),"오늘 이후 날짜예요",IF(ISNA(MATCH(B1897,현장번호,0)),"현장 번호를 확인하세요",IF(OR(NOT(ISNUMBER(D1897)),N(D1897)&lt;=0),"금액을 확인하세요","")))))</f>
        <v/>
      </c>
    </row>
    <row r="1898">
      <c r="A1898" s="20" t="n"/>
      <c r="B1898" s="26" t="n"/>
      <c r="C1898" s="27">
        <f>IF(B1898="","",IFERROR(INDEX(현장_고객,MATCH(B1898,현장번호,0))&amp;" · "&amp;INDEX(현장_주소,MATCH(B1898,현장번호,0)),"없는 번호"))</f>
        <v/>
      </c>
      <c r="D1898" s="22" t="n"/>
      <c r="E1898" s="21" t="n"/>
      <c r="F1898" s="21" t="n"/>
      <c r="G1898" s="21" t="n"/>
      <c r="H1898" s="25">
        <f>IF(COUNTA(A1898,B1898,D1898)=0,"",IF(NOT(ISNUMBER(A1898)),"날짜를 확인하세요",IF(A1898&gt;TODAY(),"오늘 이후 날짜예요",IF(ISNA(MATCH(B1898,현장번호,0)),"현장 번호를 확인하세요",IF(OR(NOT(ISNUMBER(D1898)),N(D1898)&lt;=0),"금액을 확인하세요","")))))</f>
        <v/>
      </c>
    </row>
    <row r="1899">
      <c r="A1899" s="20" t="n"/>
      <c r="B1899" s="26" t="n"/>
      <c r="C1899" s="27">
        <f>IF(B1899="","",IFERROR(INDEX(현장_고객,MATCH(B1899,현장번호,0))&amp;" · "&amp;INDEX(현장_주소,MATCH(B1899,현장번호,0)),"없는 번호"))</f>
        <v/>
      </c>
      <c r="D1899" s="22" t="n"/>
      <c r="E1899" s="21" t="n"/>
      <c r="F1899" s="21" t="n"/>
      <c r="G1899" s="21" t="n"/>
      <c r="H1899" s="25">
        <f>IF(COUNTA(A1899,B1899,D1899)=0,"",IF(NOT(ISNUMBER(A1899)),"날짜를 확인하세요",IF(A1899&gt;TODAY(),"오늘 이후 날짜예요",IF(ISNA(MATCH(B1899,현장번호,0)),"현장 번호를 확인하세요",IF(OR(NOT(ISNUMBER(D1899)),N(D1899)&lt;=0),"금액을 확인하세요","")))))</f>
        <v/>
      </c>
    </row>
    <row r="1900">
      <c r="A1900" s="20" t="n"/>
      <c r="B1900" s="26" t="n"/>
      <c r="C1900" s="27">
        <f>IF(B1900="","",IFERROR(INDEX(현장_고객,MATCH(B1900,현장번호,0))&amp;" · "&amp;INDEX(현장_주소,MATCH(B1900,현장번호,0)),"없는 번호"))</f>
        <v/>
      </c>
      <c r="D1900" s="22" t="n"/>
      <c r="E1900" s="21" t="n"/>
      <c r="F1900" s="21" t="n"/>
      <c r="G1900" s="21" t="n"/>
      <c r="H1900" s="25">
        <f>IF(COUNTA(A1900,B1900,D1900)=0,"",IF(NOT(ISNUMBER(A1900)),"날짜를 확인하세요",IF(A1900&gt;TODAY(),"오늘 이후 날짜예요",IF(ISNA(MATCH(B1900,현장번호,0)),"현장 번호를 확인하세요",IF(OR(NOT(ISNUMBER(D1900)),N(D1900)&lt;=0),"금액을 확인하세요","")))))</f>
        <v/>
      </c>
    </row>
    <row r="1901">
      <c r="A1901" s="20" t="n"/>
      <c r="B1901" s="26" t="n"/>
      <c r="C1901" s="27">
        <f>IF(B1901="","",IFERROR(INDEX(현장_고객,MATCH(B1901,현장번호,0))&amp;" · "&amp;INDEX(현장_주소,MATCH(B1901,현장번호,0)),"없는 번호"))</f>
        <v/>
      </c>
      <c r="D1901" s="22" t="n"/>
      <c r="E1901" s="21" t="n"/>
      <c r="F1901" s="21" t="n"/>
      <c r="G1901" s="21" t="n"/>
      <c r="H1901" s="25">
        <f>IF(COUNTA(A1901,B1901,D1901)=0,"",IF(NOT(ISNUMBER(A1901)),"날짜를 확인하세요",IF(A1901&gt;TODAY(),"오늘 이후 날짜예요",IF(ISNA(MATCH(B1901,현장번호,0)),"현장 번호를 확인하세요",IF(OR(NOT(ISNUMBER(D1901)),N(D1901)&lt;=0),"금액을 확인하세요","")))))</f>
        <v/>
      </c>
    </row>
    <row r="1902">
      <c r="A1902" s="20" t="n"/>
      <c r="B1902" s="26" t="n"/>
      <c r="C1902" s="27">
        <f>IF(B1902="","",IFERROR(INDEX(현장_고객,MATCH(B1902,현장번호,0))&amp;" · "&amp;INDEX(현장_주소,MATCH(B1902,현장번호,0)),"없는 번호"))</f>
        <v/>
      </c>
      <c r="D1902" s="22" t="n"/>
      <c r="E1902" s="21" t="n"/>
      <c r="F1902" s="21" t="n"/>
      <c r="G1902" s="21" t="n"/>
      <c r="H1902" s="25">
        <f>IF(COUNTA(A1902,B1902,D1902)=0,"",IF(NOT(ISNUMBER(A1902)),"날짜를 확인하세요",IF(A1902&gt;TODAY(),"오늘 이후 날짜예요",IF(ISNA(MATCH(B1902,현장번호,0)),"현장 번호를 확인하세요",IF(OR(NOT(ISNUMBER(D1902)),N(D1902)&lt;=0),"금액을 확인하세요","")))))</f>
        <v/>
      </c>
    </row>
    <row r="1903">
      <c r="A1903" s="20" t="n"/>
      <c r="B1903" s="26" t="n"/>
      <c r="C1903" s="27">
        <f>IF(B1903="","",IFERROR(INDEX(현장_고객,MATCH(B1903,현장번호,0))&amp;" · "&amp;INDEX(현장_주소,MATCH(B1903,현장번호,0)),"없는 번호"))</f>
        <v/>
      </c>
      <c r="D1903" s="22" t="n"/>
      <c r="E1903" s="21" t="n"/>
      <c r="F1903" s="21" t="n"/>
      <c r="G1903" s="21" t="n"/>
      <c r="H1903" s="25">
        <f>IF(COUNTA(A1903,B1903,D1903)=0,"",IF(NOT(ISNUMBER(A1903)),"날짜를 확인하세요",IF(A1903&gt;TODAY(),"오늘 이후 날짜예요",IF(ISNA(MATCH(B1903,현장번호,0)),"현장 번호를 확인하세요",IF(OR(NOT(ISNUMBER(D1903)),N(D1903)&lt;=0),"금액을 확인하세요","")))))</f>
        <v/>
      </c>
    </row>
    <row r="1904">
      <c r="A1904" s="20" t="n"/>
      <c r="B1904" s="26" t="n"/>
      <c r="C1904" s="27">
        <f>IF(B1904="","",IFERROR(INDEX(현장_고객,MATCH(B1904,현장번호,0))&amp;" · "&amp;INDEX(현장_주소,MATCH(B1904,현장번호,0)),"없는 번호"))</f>
        <v/>
      </c>
      <c r="D1904" s="22" t="n"/>
      <c r="E1904" s="21" t="n"/>
      <c r="F1904" s="21" t="n"/>
      <c r="G1904" s="21" t="n"/>
      <c r="H1904" s="25">
        <f>IF(COUNTA(A1904,B1904,D1904)=0,"",IF(NOT(ISNUMBER(A1904)),"날짜를 확인하세요",IF(A1904&gt;TODAY(),"오늘 이후 날짜예요",IF(ISNA(MATCH(B1904,현장번호,0)),"현장 번호를 확인하세요",IF(OR(NOT(ISNUMBER(D1904)),N(D1904)&lt;=0),"금액을 확인하세요","")))))</f>
        <v/>
      </c>
    </row>
    <row r="1905">
      <c r="A1905" s="20" t="n"/>
      <c r="B1905" s="26" t="n"/>
      <c r="C1905" s="27">
        <f>IF(B1905="","",IFERROR(INDEX(현장_고객,MATCH(B1905,현장번호,0))&amp;" · "&amp;INDEX(현장_주소,MATCH(B1905,현장번호,0)),"없는 번호"))</f>
        <v/>
      </c>
      <c r="D1905" s="22" t="n"/>
      <c r="E1905" s="21" t="n"/>
      <c r="F1905" s="21" t="n"/>
      <c r="G1905" s="21" t="n"/>
      <c r="H1905" s="25">
        <f>IF(COUNTA(A1905,B1905,D1905)=0,"",IF(NOT(ISNUMBER(A1905)),"날짜를 확인하세요",IF(A1905&gt;TODAY(),"오늘 이후 날짜예요",IF(ISNA(MATCH(B1905,현장번호,0)),"현장 번호를 확인하세요",IF(OR(NOT(ISNUMBER(D1905)),N(D1905)&lt;=0),"금액을 확인하세요","")))))</f>
        <v/>
      </c>
    </row>
    <row r="1906">
      <c r="A1906" s="20" t="n"/>
      <c r="B1906" s="26" t="n"/>
      <c r="C1906" s="27">
        <f>IF(B1906="","",IFERROR(INDEX(현장_고객,MATCH(B1906,현장번호,0))&amp;" · "&amp;INDEX(현장_주소,MATCH(B1906,현장번호,0)),"없는 번호"))</f>
        <v/>
      </c>
      <c r="D1906" s="22" t="n"/>
      <c r="E1906" s="21" t="n"/>
      <c r="F1906" s="21" t="n"/>
      <c r="G1906" s="21" t="n"/>
      <c r="H1906" s="25">
        <f>IF(COUNTA(A1906,B1906,D1906)=0,"",IF(NOT(ISNUMBER(A1906)),"날짜를 확인하세요",IF(A1906&gt;TODAY(),"오늘 이후 날짜예요",IF(ISNA(MATCH(B1906,현장번호,0)),"현장 번호를 확인하세요",IF(OR(NOT(ISNUMBER(D1906)),N(D1906)&lt;=0),"금액을 확인하세요","")))))</f>
        <v/>
      </c>
    </row>
    <row r="1907">
      <c r="A1907" s="20" t="n"/>
      <c r="B1907" s="26" t="n"/>
      <c r="C1907" s="27">
        <f>IF(B1907="","",IFERROR(INDEX(현장_고객,MATCH(B1907,현장번호,0))&amp;" · "&amp;INDEX(현장_주소,MATCH(B1907,현장번호,0)),"없는 번호"))</f>
        <v/>
      </c>
      <c r="D1907" s="22" t="n"/>
      <c r="E1907" s="21" t="n"/>
      <c r="F1907" s="21" t="n"/>
      <c r="G1907" s="21" t="n"/>
      <c r="H1907" s="25">
        <f>IF(COUNTA(A1907,B1907,D1907)=0,"",IF(NOT(ISNUMBER(A1907)),"날짜를 확인하세요",IF(A1907&gt;TODAY(),"오늘 이후 날짜예요",IF(ISNA(MATCH(B1907,현장번호,0)),"현장 번호를 확인하세요",IF(OR(NOT(ISNUMBER(D1907)),N(D1907)&lt;=0),"금액을 확인하세요","")))))</f>
        <v/>
      </c>
    </row>
    <row r="1908">
      <c r="A1908" s="20" t="n"/>
      <c r="B1908" s="26" t="n"/>
      <c r="C1908" s="27">
        <f>IF(B1908="","",IFERROR(INDEX(현장_고객,MATCH(B1908,현장번호,0))&amp;" · "&amp;INDEX(현장_주소,MATCH(B1908,현장번호,0)),"없는 번호"))</f>
        <v/>
      </c>
      <c r="D1908" s="22" t="n"/>
      <c r="E1908" s="21" t="n"/>
      <c r="F1908" s="21" t="n"/>
      <c r="G1908" s="21" t="n"/>
      <c r="H1908" s="25">
        <f>IF(COUNTA(A1908,B1908,D1908)=0,"",IF(NOT(ISNUMBER(A1908)),"날짜를 확인하세요",IF(A1908&gt;TODAY(),"오늘 이후 날짜예요",IF(ISNA(MATCH(B1908,현장번호,0)),"현장 번호를 확인하세요",IF(OR(NOT(ISNUMBER(D1908)),N(D1908)&lt;=0),"금액을 확인하세요","")))))</f>
        <v/>
      </c>
    </row>
    <row r="1909">
      <c r="A1909" s="20" t="n"/>
      <c r="B1909" s="26" t="n"/>
      <c r="C1909" s="27">
        <f>IF(B1909="","",IFERROR(INDEX(현장_고객,MATCH(B1909,현장번호,0))&amp;" · "&amp;INDEX(현장_주소,MATCH(B1909,현장번호,0)),"없는 번호"))</f>
        <v/>
      </c>
      <c r="D1909" s="22" t="n"/>
      <c r="E1909" s="21" t="n"/>
      <c r="F1909" s="21" t="n"/>
      <c r="G1909" s="21" t="n"/>
      <c r="H1909" s="25">
        <f>IF(COUNTA(A1909,B1909,D1909)=0,"",IF(NOT(ISNUMBER(A1909)),"날짜를 확인하세요",IF(A1909&gt;TODAY(),"오늘 이후 날짜예요",IF(ISNA(MATCH(B1909,현장번호,0)),"현장 번호를 확인하세요",IF(OR(NOT(ISNUMBER(D1909)),N(D1909)&lt;=0),"금액을 확인하세요","")))))</f>
        <v/>
      </c>
    </row>
    <row r="1910">
      <c r="A1910" s="20" t="n"/>
      <c r="B1910" s="26" t="n"/>
      <c r="C1910" s="27">
        <f>IF(B1910="","",IFERROR(INDEX(현장_고객,MATCH(B1910,현장번호,0))&amp;" · "&amp;INDEX(현장_주소,MATCH(B1910,현장번호,0)),"없는 번호"))</f>
        <v/>
      </c>
      <c r="D1910" s="22" t="n"/>
      <c r="E1910" s="21" t="n"/>
      <c r="F1910" s="21" t="n"/>
      <c r="G1910" s="21" t="n"/>
      <c r="H1910" s="25">
        <f>IF(COUNTA(A1910,B1910,D1910)=0,"",IF(NOT(ISNUMBER(A1910)),"날짜를 확인하세요",IF(A1910&gt;TODAY(),"오늘 이후 날짜예요",IF(ISNA(MATCH(B1910,현장번호,0)),"현장 번호를 확인하세요",IF(OR(NOT(ISNUMBER(D1910)),N(D1910)&lt;=0),"금액을 확인하세요","")))))</f>
        <v/>
      </c>
    </row>
    <row r="1911">
      <c r="A1911" s="20" t="n"/>
      <c r="B1911" s="26" t="n"/>
      <c r="C1911" s="27">
        <f>IF(B1911="","",IFERROR(INDEX(현장_고객,MATCH(B1911,현장번호,0))&amp;" · "&amp;INDEX(현장_주소,MATCH(B1911,현장번호,0)),"없는 번호"))</f>
        <v/>
      </c>
      <c r="D1911" s="22" t="n"/>
      <c r="E1911" s="21" t="n"/>
      <c r="F1911" s="21" t="n"/>
      <c r="G1911" s="21" t="n"/>
      <c r="H1911" s="25">
        <f>IF(COUNTA(A1911,B1911,D1911)=0,"",IF(NOT(ISNUMBER(A1911)),"날짜를 확인하세요",IF(A1911&gt;TODAY(),"오늘 이후 날짜예요",IF(ISNA(MATCH(B1911,현장번호,0)),"현장 번호를 확인하세요",IF(OR(NOT(ISNUMBER(D1911)),N(D1911)&lt;=0),"금액을 확인하세요","")))))</f>
        <v/>
      </c>
    </row>
    <row r="1912">
      <c r="A1912" s="20" t="n"/>
      <c r="B1912" s="26" t="n"/>
      <c r="C1912" s="27">
        <f>IF(B1912="","",IFERROR(INDEX(현장_고객,MATCH(B1912,현장번호,0))&amp;" · "&amp;INDEX(현장_주소,MATCH(B1912,현장번호,0)),"없는 번호"))</f>
        <v/>
      </c>
      <c r="D1912" s="22" t="n"/>
      <c r="E1912" s="21" t="n"/>
      <c r="F1912" s="21" t="n"/>
      <c r="G1912" s="21" t="n"/>
      <c r="H1912" s="25">
        <f>IF(COUNTA(A1912,B1912,D1912)=0,"",IF(NOT(ISNUMBER(A1912)),"날짜를 확인하세요",IF(A1912&gt;TODAY(),"오늘 이후 날짜예요",IF(ISNA(MATCH(B1912,현장번호,0)),"현장 번호를 확인하세요",IF(OR(NOT(ISNUMBER(D1912)),N(D1912)&lt;=0),"금액을 확인하세요","")))))</f>
        <v/>
      </c>
    </row>
    <row r="1913">
      <c r="A1913" s="20" t="n"/>
      <c r="B1913" s="26" t="n"/>
      <c r="C1913" s="27">
        <f>IF(B1913="","",IFERROR(INDEX(현장_고객,MATCH(B1913,현장번호,0))&amp;" · "&amp;INDEX(현장_주소,MATCH(B1913,현장번호,0)),"없는 번호"))</f>
        <v/>
      </c>
      <c r="D1913" s="22" t="n"/>
      <c r="E1913" s="21" t="n"/>
      <c r="F1913" s="21" t="n"/>
      <c r="G1913" s="21" t="n"/>
      <c r="H1913" s="25">
        <f>IF(COUNTA(A1913,B1913,D1913)=0,"",IF(NOT(ISNUMBER(A1913)),"날짜를 확인하세요",IF(A1913&gt;TODAY(),"오늘 이후 날짜예요",IF(ISNA(MATCH(B1913,현장번호,0)),"현장 번호를 확인하세요",IF(OR(NOT(ISNUMBER(D1913)),N(D1913)&lt;=0),"금액을 확인하세요","")))))</f>
        <v/>
      </c>
    </row>
    <row r="1914">
      <c r="A1914" s="20" t="n"/>
      <c r="B1914" s="26" t="n"/>
      <c r="C1914" s="27">
        <f>IF(B1914="","",IFERROR(INDEX(현장_고객,MATCH(B1914,현장번호,0))&amp;" · "&amp;INDEX(현장_주소,MATCH(B1914,현장번호,0)),"없는 번호"))</f>
        <v/>
      </c>
      <c r="D1914" s="22" t="n"/>
      <c r="E1914" s="21" t="n"/>
      <c r="F1914" s="21" t="n"/>
      <c r="G1914" s="21" t="n"/>
      <c r="H1914" s="25">
        <f>IF(COUNTA(A1914,B1914,D1914)=0,"",IF(NOT(ISNUMBER(A1914)),"날짜를 확인하세요",IF(A1914&gt;TODAY(),"오늘 이후 날짜예요",IF(ISNA(MATCH(B1914,현장번호,0)),"현장 번호를 확인하세요",IF(OR(NOT(ISNUMBER(D1914)),N(D1914)&lt;=0),"금액을 확인하세요","")))))</f>
        <v/>
      </c>
    </row>
    <row r="1915">
      <c r="A1915" s="20" t="n"/>
      <c r="B1915" s="26" t="n"/>
      <c r="C1915" s="27">
        <f>IF(B1915="","",IFERROR(INDEX(현장_고객,MATCH(B1915,현장번호,0))&amp;" · "&amp;INDEX(현장_주소,MATCH(B1915,현장번호,0)),"없는 번호"))</f>
        <v/>
      </c>
      <c r="D1915" s="22" t="n"/>
      <c r="E1915" s="21" t="n"/>
      <c r="F1915" s="21" t="n"/>
      <c r="G1915" s="21" t="n"/>
      <c r="H1915" s="25">
        <f>IF(COUNTA(A1915,B1915,D1915)=0,"",IF(NOT(ISNUMBER(A1915)),"날짜를 확인하세요",IF(A1915&gt;TODAY(),"오늘 이후 날짜예요",IF(ISNA(MATCH(B1915,현장번호,0)),"현장 번호를 확인하세요",IF(OR(NOT(ISNUMBER(D1915)),N(D1915)&lt;=0),"금액을 확인하세요","")))))</f>
        <v/>
      </c>
    </row>
    <row r="1916">
      <c r="A1916" s="20" t="n"/>
      <c r="B1916" s="26" t="n"/>
      <c r="C1916" s="27">
        <f>IF(B1916="","",IFERROR(INDEX(현장_고객,MATCH(B1916,현장번호,0))&amp;" · "&amp;INDEX(현장_주소,MATCH(B1916,현장번호,0)),"없는 번호"))</f>
        <v/>
      </c>
      <c r="D1916" s="22" t="n"/>
      <c r="E1916" s="21" t="n"/>
      <c r="F1916" s="21" t="n"/>
      <c r="G1916" s="21" t="n"/>
      <c r="H1916" s="25">
        <f>IF(COUNTA(A1916,B1916,D1916)=0,"",IF(NOT(ISNUMBER(A1916)),"날짜를 확인하세요",IF(A1916&gt;TODAY(),"오늘 이후 날짜예요",IF(ISNA(MATCH(B1916,현장번호,0)),"현장 번호를 확인하세요",IF(OR(NOT(ISNUMBER(D1916)),N(D1916)&lt;=0),"금액을 확인하세요","")))))</f>
        <v/>
      </c>
    </row>
    <row r="1917">
      <c r="A1917" s="20" t="n"/>
      <c r="B1917" s="26" t="n"/>
      <c r="C1917" s="27">
        <f>IF(B1917="","",IFERROR(INDEX(현장_고객,MATCH(B1917,현장번호,0))&amp;" · "&amp;INDEX(현장_주소,MATCH(B1917,현장번호,0)),"없는 번호"))</f>
        <v/>
      </c>
      <c r="D1917" s="22" t="n"/>
      <c r="E1917" s="21" t="n"/>
      <c r="F1917" s="21" t="n"/>
      <c r="G1917" s="21" t="n"/>
      <c r="H1917" s="25">
        <f>IF(COUNTA(A1917,B1917,D1917)=0,"",IF(NOT(ISNUMBER(A1917)),"날짜를 확인하세요",IF(A1917&gt;TODAY(),"오늘 이후 날짜예요",IF(ISNA(MATCH(B1917,현장번호,0)),"현장 번호를 확인하세요",IF(OR(NOT(ISNUMBER(D1917)),N(D1917)&lt;=0),"금액을 확인하세요","")))))</f>
        <v/>
      </c>
    </row>
    <row r="1918">
      <c r="A1918" s="20" t="n"/>
      <c r="B1918" s="26" t="n"/>
      <c r="C1918" s="27">
        <f>IF(B1918="","",IFERROR(INDEX(현장_고객,MATCH(B1918,현장번호,0))&amp;" · "&amp;INDEX(현장_주소,MATCH(B1918,현장번호,0)),"없는 번호"))</f>
        <v/>
      </c>
      <c r="D1918" s="22" t="n"/>
      <c r="E1918" s="21" t="n"/>
      <c r="F1918" s="21" t="n"/>
      <c r="G1918" s="21" t="n"/>
      <c r="H1918" s="25">
        <f>IF(COUNTA(A1918,B1918,D1918)=0,"",IF(NOT(ISNUMBER(A1918)),"날짜를 확인하세요",IF(A1918&gt;TODAY(),"오늘 이후 날짜예요",IF(ISNA(MATCH(B1918,현장번호,0)),"현장 번호를 확인하세요",IF(OR(NOT(ISNUMBER(D1918)),N(D1918)&lt;=0),"금액을 확인하세요","")))))</f>
        <v/>
      </c>
    </row>
    <row r="1919">
      <c r="A1919" s="20" t="n"/>
      <c r="B1919" s="26" t="n"/>
      <c r="C1919" s="27">
        <f>IF(B1919="","",IFERROR(INDEX(현장_고객,MATCH(B1919,현장번호,0))&amp;" · "&amp;INDEX(현장_주소,MATCH(B1919,현장번호,0)),"없는 번호"))</f>
        <v/>
      </c>
      <c r="D1919" s="22" t="n"/>
      <c r="E1919" s="21" t="n"/>
      <c r="F1919" s="21" t="n"/>
      <c r="G1919" s="21" t="n"/>
      <c r="H1919" s="25">
        <f>IF(COUNTA(A1919,B1919,D1919)=0,"",IF(NOT(ISNUMBER(A1919)),"날짜를 확인하세요",IF(A1919&gt;TODAY(),"오늘 이후 날짜예요",IF(ISNA(MATCH(B1919,현장번호,0)),"현장 번호를 확인하세요",IF(OR(NOT(ISNUMBER(D1919)),N(D1919)&lt;=0),"금액을 확인하세요","")))))</f>
        <v/>
      </c>
    </row>
    <row r="1920">
      <c r="A1920" s="20" t="n"/>
      <c r="B1920" s="26" t="n"/>
      <c r="C1920" s="27">
        <f>IF(B1920="","",IFERROR(INDEX(현장_고객,MATCH(B1920,현장번호,0))&amp;" · "&amp;INDEX(현장_주소,MATCH(B1920,현장번호,0)),"없는 번호"))</f>
        <v/>
      </c>
      <c r="D1920" s="22" t="n"/>
      <c r="E1920" s="21" t="n"/>
      <c r="F1920" s="21" t="n"/>
      <c r="G1920" s="21" t="n"/>
      <c r="H1920" s="25">
        <f>IF(COUNTA(A1920,B1920,D1920)=0,"",IF(NOT(ISNUMBER(A1920)),"날짜를 확인하세요",IF(A1920&gt;TODAY(),"오늘 이후 날짜예요",IF(ISNA(MATCH(B1920,현장번호,0)),"현장 번호를 확인하세요",IF(OR(NOT(ISNUMBER(D1920)),N(D1920)&lt;=0),"금액을 확인하세요","")))))</f>
        <v/>
      </c>
    </row>
    <row r="1921">
      <c r="A1921" s="20" t="n"/>
      <c r="B1921" s="26" t="n"/>
      <c r="C1921" s="27">
        <f>IF(B1921="","",IFERROR(INDEX(현장_고객,MATCH(B1921,현장번호,0))&amp;" · "&amp;INDEX(현장_주소,MATCH(B1921,현장번호,0)),"없는 번호"))</f>
        <v/>
      </c>
      <c r="D1921" s="22" t="n"/>
      <c r="E1921" s="21" t="n"/>
      <c r="F1921" s="21" t="n"/>
      <c r="G1921" s="21" t="n"/>
      <c r="H1921" s="25">
        <f>IF(COUNTA(A1921,B1921,D1921)=0,"",IF(NOT(ISNUMBER(A1921)),"날짜를 확인하세요",IF(A1921&gt;TODAY(),"오늘 이후 날짜예요",IF(ISNA(MATCH(B1921,현장번호,0)),"현장 번호를 확인하세요",IF(OR(NOT(ISNUMBER(D1921)),N(D1921)&lt;=0),"금액을 확인하세요","")))))</f>
        <v/>
      </c>
    </row>
    <row r="1922">
      <c r="A1922" s="20" t="n"/>
      <c r="B1922" s="26" t="n"/>
      <c r="C1922" s="27">
        <f>IF(B1922="","",IFERROR(INDEX(현장_고객,MATCH(B1922,현장번호,0))&amp;" · "&amp;INDEX(현장_주소,MATCH(B1922,현장번호,0)),"없는 번호"))</f>
        <v/>
      </c>
      <c r="D1922" s="22" t="n"/>
      <c r="E1922" s="21" t="n"/>
      <c r="F1922" s="21" t="n"/>
      <c r="G1922" s="21" t="n"/>
      <c r="H1922" s="25">
        <f>IF(COUNTA(A1922,B1922,D1922)=0,"",IF(NOT(ISNUMBER(A1922)),"날짜를 확인하세요",IF(A1922&gt;TODAY(),"오늘 이후 날짜예요",IF(ISNA(MATCH(B1922,현장번호,0)),"현장 번호를 확인하세요",IF(OR(NOT(ISNUMBER(D1922)),N(D1922)&lt;=0),"금액을 확인하세요","")))))</f>
        <v/>
      </c>
    </row>
    <row r="1923">
      <c r="A1923" s="20" t="n"/>
      <c r="B1923" s="26" t="n"/>
      <c r="C1923" s="27">
        <f>IF(B1923="","",IFERROR(INDEX(현장_고객,MATCH(B1923,현장번호,0))&amp;" · "&amp;INDEX(현장_주소,MATCH(B1923,현장번호,0)),"없는 번호"))</f>
        <v/>
      </c>
      <c r="D1923" s="22" t="n"/>
      <c r="E1923" s="21" t="n"/>
      <c r="F1923" s="21" t="n"/>
      <c r="G1923" s="21" t="n"/>
      <c r="H1923" s="25">
        <f>IF(COUNTA(A1923,B1923,D1923)=0,"",IF(NOT(ISNUMBER(A1923)),"날짜를 확인하세요",IF(A1923&gt;TODAY(),"오늘 이후 날짜예요",IF(ISNA(MATCH(B1923,현장번호,0)),"현장 번호를 확인하세요",IF(OR(NOT(ISNUMBER(D1923)),N(D1923)&lt;=0),"금액을 확인하세요","")))))</f>
        <v/>
      </c>
    </row>
    <row r="1924">
      <c r="A1924" s="20" t="n"/>
      <c r="B1924" s="26" t="n"/>
      <c r="C1924" s="27">
        <f>IF(B1924="","",IFERROR(INDEX(현장_고객,MATCH(B1924,현장번호,0))&amp;" · "&amp;INDEX(현장_주소,MATCH(B1924,현장번호,0)),"없는 번호"))</f>
        <v/>
      </c>
      <c r="D1924" s="22" t="n"/>
      <c r="E1924" s="21" t="n"/>
      <c r="F1924" s="21" t="n"/>
      <c r="G1924" s="21" t="n"/>
      <c r="H1924" s="25">
        <f>IF(COUNTA(A1924,B1924,D1924)=0,"",IF(NOT(ISNUMBER(A1924)),"날짜를 확인하세요",IF(A1924&gt;TODAY(),"오늘 이후 날짜예요",IF(ISNA(MATCH(B1924,현장번호,0)),"현장 번호를 확인하세요",IF(OR(NOT(ISNUMBER(D1924)),N(D1924)&lt;=0),"금액을 확인하세요","")))))</f>
        <v/>
      </c>
    </row>
    <row r="1925">
      <c r="A1925" s="20" t="n"/>
      <c r="B1925" s="26" t="n"/>
      <c r="C1925" s="27">
        <f>IF(B1925="","",IFERROR(INDEX(현장_고객,MATCH(B1925,현장번호,0))&amp;" · "&amp;INDEX(현장_주소,MATCH(B1925,현장번호,0)),"없는 번호"))</f>
        <v/>
      </c>
      <c r="D1925" s="22" t="n"/>
      <c r="E1925" s="21" t="n"/>
      <c r="F1925" s="21" t="n"/>
      <c r="G1925" s="21" t="n"/>
      <c r="H1925" s="25">
        <f>IF(COUNTA(A1925,B1925,D1925)=0,"",IF(NOT(ISNUMBER(A1925)),"날짜를 확인하세요",IF(A1925&gt;TODAY(),"오늘 이후 날짜예요",IF(ISNA(MATCH(B1925,현장번호,0)),"현장 번호를 확인하세요",IF(OR(NOT(ISNUMBER(D1925)),N(D1925)&lt;=0),"금액을 확인하세요","")))))</f>
        <v/>
      </c>
    </row>
    <row r="1926">
      <c r="A1926" s="20" t="n"/>
      <c r="B1926" s="26" t="n"/>
      <c r="C1926" s="27">
        <f>IF(B1926="","",IFERROR(INDEX(현장_고객,MATCH(B1926,현장번호,0))&amp;" · "&amp;INDEX(현장_주소,MATCH(B1926,현장번호,0)),"없는 번호"))</f>
        <v/>
      </c>
      <c r="D1926" s="22" t="n"/>
      <c r="E1926" s="21" t="n"/>
      <c r="F1926" s="21" t="n"/>
      <c r="G1926" s="21" t="n"/>
      <c r="H1926" s="25">
        <f>IF(COUNTA(A1926,B1926,D1926)=0,"",IF(NOT(ISNUMBER(A1926)),"날짜를 확인하세요",IF(A1926&gt;TODAY(),"오늘 이후 날짜예요",IF(ISNA(MATCH(B1926,현장번호,0)),"현장 번호를 확인하세요",IF(OR(NOT(ISNUMBER(D1926)),N(D1926)&lt;=0),"금액을 확인하세요","")))))</f>
        <v/>
      </c>
    </row>
    <row r="1927">
      <c r="A1927" s="20" t="n"/>
      <c r="B1927" s="26" t="n"/>
      <c r="C1927" s="27">
        <f>IF(B1927="","",IFERROR(INDEX(현장_고객,MATCH(B1927,현장번호,0))&amp;" · "&amp;INDEX(현장_주소,MATCH(B1927,현장번호,0)),"없는 번호"))</f>
        <v/>
      </c>
      <c r="D1927" s="22" t="n"/>
      <c r="E1927" s="21" t="n"/>
      <c r="F1927" s="21" t="n"/>
      <c r="G1927" s="21" t="n"/>
      <c r="H1927" s="25">
        <f>IF(COUNTA(A1927,B1927,D1927)=0,"",IF(NOT(ISNUMBER(A1927)),"날짜를 확인하세요",IF(A1927&gt;TODAY(),"오늘 이후 날짜예요",IF(ISNA(MATCH(B1927,현장번호,0)),"현장 번호를 확인하세요",IF(OR(NOT(ISNUMBER(D1927)),N(D1927)&lt;=0),"금액을 확인하세요","")))))</f>
        <v/>
      </c>
    </row>
    <row r="1928">
      <c r="A1928" s="20" t="n"/>
      <c r="B1928" s="26" t="n"/>
      <c r="C1928" s="27">
        <f>IF(B1928="","",IFERROR(INDEX(현장_고객,MATCH(B1928,현장번호,0))&amp;" · "&amp;INDEX(현장_주소,MATCH(B1928,현장번호,0)),"없는 번호"))</f>
        <v/>
      </c>
      <c r="D1928" s="22" t="n"/>
      <c r="E1928" s="21" t="n"/>
      <c r="F1928" s="21" t="n"/>
      <c r="G1928" s="21" t="n"/>
      <c r="H1928" s="25">
        <f>IF(COUNTA(A1928,B1928,D1928)=0,"",IF(NOT(ISNUMBER(A1928)),"날짜를 확인하세요",IF(A1928&gt;TODAY(),"오늘 이후 날짜예요",IF(ISNA(MATCH(B1928,현장번호,0)),"현장 번호를 확인하세요",IF(OR(NOT(ISNUMBER(D1928)),N(D1928)&lt;=0),"금액을 확인하세요","")))))</f>
        <v/>
      </c>
    </row>
    <row r="1929">
      <c r="A1929" s="20" t="n"/>
      <c r="B1929" s="26" t="n"/>
      <c r="C1929" s="27">
        <f>IF(B1929="","",IFERROR(INDEX(현장_고객,MATCH(B1929,현장번호,0))&amp;" · "&amp;INDEX(현장_주소,MATCH(B1929,현장번호,0)),"없는 번호"))</f>
        <v/>
      </c>
      <c r="D1929" s="22" t="n"/>
      <c r="E1929" s="21" t="n"/>
      <c r="F1929" s="21" t="n"/>
      <c r="G1929" s="21" t="n"/>
      <c r="H1929" s="25">
        <f>IF(COUNTA(A1929,B1929,D1929)=0,"",IF(NOT(ISNUMBER(A1929)),"날짜를 확인하세요",IF(A1929&gt;TODAY(),"오늘 이후 날짜예요",IF(ISNA(MATCH(B1929,현장번호,0)),"현장 번호를 확인하세요",IF(OR(NOT(ISNUMBER(D1929)),N(D1929)&lt;=0),"금액을 확인하세요","")))))</f>
        <v/>
      </c>
    </row>
    <row r="1930">
      <c r="A1930" s="20" t="n"/>
      <c r="B1930" s="26" t="n"/>
      <c r="C1930" s="27">
        <f>IF(B1930="","",IFERROR(INDEX(현장_고객,MATCH(B1930,현장번호,0))&amp;" · "&amp;INDEX(현장_주소,MATCH(B1930,현장번호,0)),"없는 번호"))</f>
        <v/>
      </c>
      <c r="D1930" s="22" t="n"/>
      <c r="E1930" s="21" t="n"/>
      <c r="F1930" s="21" t="n"/>
      <c r="G1930" s="21" t="n"/>
      <c r="H1930" s="25">
        <f>IF(COUNTA(A1930,B1930,D1930)=0,"",IF(NOT(ISNUMBER(A1930)),"날짜를 확인하세요",IF(A1930&gt;TODAY(),"오늘 이후 날짜예요",IF(ISNA(MATCH(B1930,현장번호,0)),"현장 번호를 확인하세요",IF(OR(NOT(ISNUMBER(D1930)),N(D1930)&lt;=0),"금액을 확인하세요","")))))</f>
        <v/>
      </c>
    </row>
    <row r="1931">
      <c r="A1931" s="20" t="n"/>
      <c r="B1931" s="26" t="n"/>
      <c r="C1931" s="27">
        <f>IF(B1931="","",IFERROR(INDEX(현장_고객,MATCH(B1931,현장번호,0))&amp;" · "&amp;INDEX(현장_주소,MATCH(B1931,현장번호,0)),"없는 번호"))</f>
        <v/>
      </c>
      <c r="D1931" s="22" t="n"/>
      <c r="E1931" s="21" t="n"/>
      <c r="F1931" s="21" t="n"/>
      <c r="G1931" s="21" t="n"/>
      <c r="H1931" s="25">
        <f>IF(COUNTA(A1931,B1931,D1931)=0,"",IF(NOT(ISNUMBER(A1931)),"날짜를 확인하세요",IF(A1931&gt;TODAY(),"오늘 이후 날짜예요",IF(ISNA(MATCH(B1931,현장번호,0)),"현장 번호를 확인하세요",IF(OR(NOT(ISNUMBER(D1931)),N(D1931)&lt;=0),"금액을 확인하세요","")))))</f>
        <v/>
      </c>
    </row>
    <row r="1932">
      <c r="A1932" s="20" t="n"/>
      <c r="B1932" s="26" t="n"/>
      <c r="C1932" s="27">
        <f>IF(B1932="","",IFERROR(INDEX(현장_고객,MATCH(B1932,현장번호,0))&amp;" · "&amp;INDEX(현장_주소,MATCH(B1932,현장번호,0)),"없는 번호"))</f>
        <v/>
      </c>
      <c r="D1932" s="22" t="n"/>
      <c r="E1932" s="21" t="n"/>
      <c r="F1932" s="21" t="n"/>
      <c r="G1932" s="21" t="n"/>
      <c r="H1932" s="25">
        <f>IF(COUNTA(A1932,B1932,D1932)=0,"",IF(NOT(ISNUMBER(A1932)),"날짜를 확인하세요",IF(A1932&gt;TODAY(),"오늘 이후 날짜예요",IF(ISNA(MATCH(B1932,현장번호,0)),"현장 번호를 확인하세요",IF(OR(NOT(ISNUMBER(D1932)),N(D1932)&lt;=0),"금액을 확인하세요","")))))</f>
        <v/>
      </c>
    </row>
    <row r="1933">
      <c r="A1933" s="20" t="n"/>
      <c r="B1933" s="26" t="n"/>
      <c r="C1933" s="27">
        <f>IF(B1933="","",IFERROR(INDEX(현장_고객,MATCH(B1933,현장번호,0))&amp;" · "&amp;INDEX(현장_주소,MATCH(B1933,현장번호,0)),"없는 번호"))</f>
        <v/>
      </c>
      <c r="D1933" s="22" t="n"/>
      <c r="E1933" s="21" t="n"/>
      <c r="F1933" s="21" t="n"/>
      <c r="G1933" s="21" t="n"/>
      <c r="H1933" s="25">
        <f>IF(COUNTA(A1933,B1933,D1933)=0,"",IF(NOT(ISNUMBER(A1933)),"날짜를 확인하세요",IF(A1933&gt;TODAY(),"오늘 이후 날짜예요",IF(ISNA(MATCH(B1933,현장번호,0)),"현장 번호를 확인하세요",IF(OR(NOT(ISNUMBER(D1933)),N(D1933)&lt;=0),"금액을 확인하세요","")))))</f>
        <v/>
      </c>
    </row>
    <row r="1934">
      <c r="A1934" s="20" t="n"/>
      <c r="B1934" s="26" t="n"/>
      <c r="C1934" s="27">
        <f>IF(B1934="","",IFERROR(INDEX(현장_고객,MATCH(B1934,현장번호,0))&amp;" · "&amp;INDEX(현장_주소,MATCH(B1934,현장번호,0)),"없는 번호"))</f>
        <v/>
      </c>
      <c r="D1934" s="22" t="n"/>
      <c r="E1934" s="21" t="n"/>
      <c r="F1934" s="21" t="n"/>
      <c r="G1934" s="21" t="n"/>
      <c r="H1934" s="25">
        <f>IF(COUNTA(A1934,B1934,D1934)=0,"",IF(NOT(ISNUMBER(A1934)),"날짜를 확인하세요",IF(A1934&gt;TODAY(),"오늘 이후 날짜예요",IF(ISNA(MATCH(B1934,현장번호,0)),"현장 번호를 확인하세요",IF(OR(NOT(ISNUMBER(D1934)),N(D1934)&lt;=0),"금액을 확인하세요","")))))</f>
        <v/>
      </c>
    </row>
    <row r="1935">
      <c r="A1935" s="20" t="n"/>
      <c r="B1935" s="26" t="n"/>
      <c r="C1935" s="27">
        <f>IF(B1935="","",IFERROR(INDEX(현장_고객,MATCH(B1935,현장번호,0))&amp;" · "&amp;INDEX(현장_주소,MATCH(B1935,현장번호,0)),"없는 번호"))</f>
        <v/>
      </c>
      <c r="D1935" s="22" t="n"/>
      <c r="E1935" s="21" t="n"/>
      <c r="F1935" s="21" t="n"/>
      <c r="G1935" s="21" t="n"/>
      <c r="H1935" s="25">
        <f>IF(COUNTA(A1935,B1935,D1935)=0,"",IF(NOT(ISNUMBER(A1935)),"날짜를 확인하세요",IF(A1935&gt;TODAY(),"오늘 이후 날짜예요",IF(ISNA(MATCH(B1935,현장번호,0)),"현장 번호를 확인하세요",IF(OR(NOT(ISNUMBER(D1935)),N(D1935)&lt;=0),"금액을 확인하세요","")))))</f>
        <v/>
      </c>
    </row>
    <row r="1936">
      <c r="A1936" s="20" t="n"/>
      <c r="B1936" s="26" t="n"/>
      <c r="C1936" s="27">
        <f>IF(B1936="","",IFERROR(INDEX(현장_고객,MATCH(B1936,현장번호,0))&amp;" · "&amp;INDEX(현장_주소,MATCH(B1936,현장번호,0)),"없는 번호"))</f>
        <v/>
      </c>
      <c r="D1936" s="22" t="n"/>
      <c r="E1936" s="21" t="n"/>
      <c r="F1936" s="21" t="n"/>
      <c r="G1936" s="21" t="n"/>
      <c r="H1936" s="25">
        <f>IF(COUNTA(A1936,B1936,D1936)=0,"",IF(NOT(ISNUMBER(A1936)),"날짜를 확인하세요",IF(A1936&gt;TODAY(),"오늘 이후 날짜예요",IF(ISNA(MATCH(B1936,현장번호,0)),"현장 번호를 확인하세요",IF(OR(NOT(ISNUMBER(D1936)),N(D1936)&lt;=0),"금액을 확인하세요","")))))</f>
        <v/>
      </c>
    </row>
    <row r="1937">
      <c r="A1937" s="20" t="n"/>
      <c r="B1937" s="26" t="n"/>
      <c r="C1937" s="27">
        <f>IF(B1937="","",IFERROR(INDEX(현장_고객,MATCH(B1937,현장번호,0))&amp;" · "&amp;INDEX(현장_주소,MATCH(B1937,현장번호,0)),"없는 번호"))</f>
        <v/>
      </c>
      <c r="D1937" s="22" t="n"/>
      <c r="E1937" s="21" t="n"/>
      <c r="F1937" s="21" t="n"/>
      <c r="G1937" s="21" t="n"/>
      <c r="H1937" s="25">
        <f>IF(COUNTA(A1937,B1937,D1937)=0,"",IF(NOT(ISNUMBER(A1937)),"날짜를 확인하세요",IF(A1937&gt;TODAY(),"오늘 이후 날짜예요",IF(ISNA(MATCH(B1937,현장번호,0)),"현장 번호를 확인하세요",IF(OR(NOT(ISNUMBER(D1937)),N(D1937)&lt;=0),"금액을 확인하세요","")))))</f>
        <v/>
      </c>
    </row>
    <row r="1938">
      <c r="A1938" s="20" t="n"/>
      <c r="B1938" s="26" t="n"/>
      <c r="C1938" s="27">
        <f>IF(B1938="","",IFERROR(INDEX(현장_고객,MATCH(B1938,현장번호,0))&amp;" · "&amp;INDEX(현장_주소,MATCH(B1938,현장번호,0)),"없는 번호"))</f>
        <v/>
      </c>
      <c r="D1938" s="22" t="n"/>
      <c r="E1938" s="21" t="n"/>
      <c r="F1938" s="21" t="n"/>
      <c r="G1938" s="21" t="n"/>
      <c r="H1938" s="25">
        <f>IF(COUNTA(A1938,B1938,D1938)=0,"",IF(NOT(ISNUMBER(A1938)),"날짜를 확인하세요",IF(A1938&gt;TODAY(),"오늘 이후 날짜예요",IF(ISNA(MATCH(B1938,현장번호,0)),"현장 번호를 확인하세요",IF(OR(NOT(ISNUMBER(D1938)),N(D1938)&lt;=0),"금액을 확인하세요","")))))</f>
        <v/>
      </c>
    </row>
    <row r="1939">
      <c r="A1939" s="20" t="n"/>
      <c r="B1939" s="26" t="n"/>
      <c r="C1939" s="27">
        <f>IF(B1939="","",IFERROR(INDEX(현장_고객,MATCH(B1939,현장번호,0))&amp;" · "&amp;INDEX(현장_주소,MATCH(B1939,현장번호,0)),"없는 번호"))</f>
        <v/>
      </c>
      <c r="D1939" s="22" t="n"/>
      <c r="E1939" s="21" t="n"/>
      <c r="F1939" s="21" t="n"/>
      <c r="G1939" s="21" t="n"/>
      <c r="H1939" s="25">
        <f>IF(COUNTA(A1939,B1939,D1939)=0,"",IF(NOT(ISNUMBER(A1939)),"날짜를 확인하세요",IF(A1939&gt;TODAY(),"오늘 이후 날짜예요",IF(ISNA(MATCH(B1939,현장번호,0)),"현장 번호를 확인하세요",IF(OR(NOT(ISNUMBER(D1939)),N(D1939)&lt;=0),"금액을 확인하세요","")))))</f>
        <v/>
      </c>
    </row>
    <row r="1940">
      <c r="A1940" s="20" t="n"/>
      <c r="B1940" s="26" t="n"/>
      <c r="C1940" s="27">
        <f>IF(B1940="","",IFERROR(INDEX(현장_고객,MATCH(B1940,현장번호,0))&amp;" · "&amp;INDEX(현장_주소,MATCH(B1940,현장번호,0)),"없는 번호"))</f>
        <v/>
      </c>
      <c r="D1940" s="22" t="n"/>
      <c r="E1940" s="21" t="n"/>
      <c r="F1940" s="21" t="n"/>
      <c r="G1940" s="21" t="n"/>
      <c r="H1940" s="25">
        <f>IF(COUNTA(A1940,B1940,D1940)=0,"",IF(NOT(ISNUMBER(A1940)),"날짜를 확인하세요",IF(A1940&gt;TODAY(),"오늘 이후 날짜예요",IF(ISNA(MATCH(B1940,현장번호,0)),"현장 번호를 확인하세요",IF(OR(NOT(ISNUMBER(D1940)),N(D1940)&lt;=0),"금액을 확인하세요","")))))</f>
        <v/>
      </c>
    </row>
    <row r="1941">
      <c r="A1941" s="20" t="n"/>
      <c r="B1941" s="26" t="n"/>
      <c r="C1941" s="27">
        <f>IF(B1941="","",IFERROR(INDEX(현장_고객,MATCH(B1941,현장번호,0))&amp;" · "&amp;INDEX(현장_주소,MATCH(B1941,현장번호,0)),"없는 번호"))</f>
        <v/>
      </c>
      <c r="D1941" s="22" t="n"/>
      <c r="E1941" s="21" t="n"/>
      <c r="F1941" s="21" t="n"/>
      <c r="G1941" s="21" t="n"/>
      <c r="H1941" s="25">
        <f>IF(COUNTA(A1941,B1941,D1941)=0,"",IF(NOT(ISNUMBER(A1941)),"날짜를 확인하세요",IF(A1941&gt;TODAY(),"오늘 이후 날짜예요",IF(ISNA(MATCH(B1941,현장번호,0)),"현장 번호를 확인하세요",IF(OR(NOT(ISNUMBER(D1941)),N(D1941)&lt;=0),"금액을 확인하세요","")))))</f>
        <v/>
      </c>
    </row>
    <row r="1942">
      <c r="A1942" s="20" t="n"/>
      <c r="B1942" s="26" t="n"/>
      <c r="C1942" s="27">
        <f>IF(B1942="","",IFERROR(INDEX(현장_고객,MATCH(B1942,현장번호,0))&amp;" · "&amp;INDEX(현장_주소,MATCH(B1942,현장번호,0)),"없는 번호"))</f>
        <v/>
      </c>
      <c r="D1942" s="22" t="n"/>
      <c r="E1942" s="21" t="n"/>
      <c r="F1942" s="21" t="n"/>
      <c r="G1942" s="21" t="n"/>
      <c r="H1942" s="25">
        <f>IF(COUNTA(A1942,B1942,D1942)=0,"",IF(NOT(ISNUMBER(A1942)),"날짜를 확인하세요",IF(A1942&gt;TODAY(),"오늘 이후 날짜예요",IF(ISNA(MATCH(B1942,현장번호,0)),"현장 번호를 확인하세요",IF(OR(NOT(ISNUMBER(D1942)),N(D1942)&lt;=0),"금액을 확인하세요","")))))</f>
        <v/>
      </c>
    </row>
    <row r="1943">
      <c r="A1943" s="20" t="n"/>
      <c r="B1943" s="26" t="n"/>
      <c r="C1943" s="27">
        <f>IF(B1943="","",IFERROR(INDEX(현장_고객,MATCH(B1943,현장번호,0))&amp;" · "&amp;INDEX(현장_주소,MATCH(B1943,현장번호,0)),"없는 번호"))</f>
        <v/>
      </c>
      <c r="D1943" s="22" t="n"/>
      <c r="E1943" s="21" t="n"/>
      <c r="F1943" s="21" t="n"/>
      <c r="G1943" s="21" t="n"/>
      <c r="H1943" s="25">
        <f>IF(COUNTA(A1943,B1943,D1943)=0,"",IF(NOT(ISNUMBER(A1943)),"날짜를 확인하세요",IF(A1943&gt;TODAY(),"오늘 이후 날짜예요",IF(ISNA(MATCH(B1943,현장번호,0)),"현장 번호를 확인하세요",IF(OR(NOT(ISNUMBER(D1943)),N(D1943)&lt;=0),"금액을 확인하세요","")))))</f>
        <v/>
      </c>
    </row>
    <row r="1944">
      <c r="A1944" s="20" t="n"/>
      <c r="B1944" s="26" t="n"/>
      <c r="C1944" s="27">
        <f>IF(B1944="","",IFERROR(INDEX(현장_고객,MATCH(B1944,현장번호,0))&amp;" · "&amp;INDEX(현장_주소,MATCH(B1944,현장번호,0)),"없는 번호"))</f>
        <v/>
      </c>
      <c r="D1944" s="22" t="n"/>
      <c r="E1944" s="21" t="n"/>
      <c r="F1944" s="21" t="n"/>
      <c r="G1944" s="21" t="n"/>
      <c r="H1944" s="25">
        <f>IF(COUNTA(A1944,B1944,D1944)=0,"",IF(NOT(ISNUMBER(A1944)),"날짜를 확인하세요",IF(A1944&gt;TODAY(),"오늘 이후 날짜예요",IF(ISNA(MATCH(B1944,현장번호,0)),"현장 번호를 확인하세요",IF(OR(NOT(ISNUMBER(D1944)),N(D1944)&lt;=0),"금액을 확인하세요","")))))</f>
        <v/>
      </c>
    </row>
    <row r="1945">
      <c r="A1945" s="20" t="n"/>
      <c r="B1945" s="26" t="n"/>
      <c r="C1945" s="27">
        <f>IF(B1945="","",IFERROR(INDEX(현장_고객,MATCH(B1945,현장번호,0))&amp;" · "&amp;INDEX(현장_주소,MATCH(B1945,현장번호,0)),"없는 번호"))</f>
        <v/>
      </c>
      <c r="D1945" s="22" t="n"/>
      <c r="E1945" s="21" t="n"/>
      <c r="F1945" s="21" t="n"/>
      <c r="G1945" s="21" t="n"/>
      <c r="H1945" s="25">
        <f>IF(COUNTA(A1945,B1945,D1945)=0,"",IF(NOT(ISNUMBER(A1945)),"날짜를 확인하세요",IF(A1945&gt;TODAY(),"오늘 이후 날짜예요",IF(ISNA(MATCH(B1945,현장번호,0)),"현장 번호를 확인하세요",IF(OR(NOT(ISNUMBER(D1945)),N(D1945)&lt;=0),"금액을 확인하세요","")))))</f>
        <v/>
      </c>
    </row>
    <row r="1946">
      <c r="A1946" s="20" t="n"/>
      <c r="B1946" s="26" t="n"/>
      <c r="C1946" s="27">
        <f>IF(B1946="","",IFERROR(INDEX(현장_고객,MATCH(B1946,현장번호,0))&amp;" · "&amp;INDEX(현장_주소,MATCH(B1946,현장번호,0)),"없는 번호"))</f>
        <v/>
      </c>
      <c r="D1946" s="22" t="n"/>
      <c r="E1946" s="21" t="n"/>
      <c r="F1946" s="21" t="n"/>
      <c r="G1946" s="21" t="n"/>
      <c r="H1946" s="25">
        <f>IF(COUNTA(A1946,B1946,D1946)=0,"",IF(NOT(ISNUMBER(A1946)),"날짜를 확인하세요",IF(A1946&gt;TODAY(),"오늘 이후 날짜예요",IF(ISNA(MATCH(B1946,현장번호,0)),"현장 번호를 확인하세요",IF(OR(NOT(ISNUMBER(D1946)),N(D1946)&lt;=0),"금액을 확인하세요","")))))</f>
        <v/>
      </c>
    </row>
    <row r="1947">
      <c r="A1947" s="20" t="n"/>
      <c r="B1947" s="26" t="n"/>
      <c r="C1947" s="27">
        <f>IF(B1947="","",IFERROR(INDEX(현장_고객,MATCH(B1947,현장번호,0))&amp;" · "&amp;INDEX(현장_주소,MATCH(B1947,현장번호,0)),"없는 번호"))</f>
        <v/>
      </c>
      <c r="D1947" s="22" t="n"/>
      <c r="E1947" s="21" t="n"/>
      <c r="F1947" s="21" t="n"/>
      <c r="G1947" s="21" t="n"/>
      <c r="H1947" s="25">
        <f>IF(COUNTA(A1947,B1947,D1947)=0,"",IF(NOT(ISNUMBER(A1947)),"날짜를 확인하세요",IF(A1947&gt;TODAY(),"오늘 이후 날짜예요",IF(ISNA(MATCH(B1947,현장번호,0)),"현장 번호를 확인하세요",IF(OR(NOT(ISNUMBER(D1947)),N(D1947)&lt;=0),"금액을 확인하세요","")))))</f>
        <v/>
      </c>
    </row>
    <row r="1948">
      <c r="A1948" s="20" t="n"/>
      <c r="B1948" s="26" t="n"/>
      <c r="C1948" s="27">
        <f>IF(B1948="","",IFERROR(INDEX(현장_고객,MATCH(B1948,현장번호,0))&amp;" · "&amp;INDEX(현장_주소,MATCH(B1948,현장번호,0)),"없는 번호"))</f>
        <v/>
      </c>
      <c r="D1948" s="22" t="n"/>
      <c r="E1948" s="21" t="n"/>
      <c r="F1948" s="21" t="n"/>
      <c r="G1948" s="21" t="n"/>
      <c r="H1948" s="25">
        <f>IF(COUNTA(A1948,B1948,D1948)=0,"",IF(NOT(ISNUMBER(A1948)),"날짜를 확인하세요",IF(A1948&gt;TODAY(),"오늘 이후 날짜예요",IF(ISNA(MATCH(B1948,현장번호,0)),"현장 번호를 확인하세요",IF(OR(NOT(ISNUMBER(D1948)),N(D1948)&lt;=0),"금액을 확인하세요","")))))</f>
        <v/>
      </c>
    </row>
    <row r="1949">
      <c r="A1949" s="20" t="n"/>
      <c r="B1949" s="26" t="n"/>
      <c r="C1949" s="27">
        <f>IF(B1949="","",IFERROR(INDEX(현장_고객,MATCH(B1949,현장번호,0))&amp;" · "&amp;INDEX(현장_주소,MATCH(B1949,현장번호,0)),"없는 번호"))</f>
        <v/>
      </c>
      <c r="D1949" s="22" t="n"/>
      <c r="E1949" s="21" t="n"/>
      <c r="F1949" s="21" t="n"/>
      <c r="G1949" s="21" t="n"/>
      <c r="H1949" s="25">
        <f>IF(COUNTA(A1949,B1949,D1949)=0,"",IF(NOT(ISNUMBER(A1949)),"날짜를 확인하세요",IF(A1949&gt;TODAY(),"오늘 이후 날짜예요",IF(ISNA(MATCH(B1949,현장번호,0)),"현장 번호를 확인하세요",IF(OR(NOT(ISNUMBER(D1949)),N(D1949)&lt;=0),"금액을 확인하세요","")))))</f>
        <v/>
      </c>
    </row>
    <row r="1950">
      <c r="A1950" s="20" t="n"/>
      <c r="B1950" s="26" t="n"/>
      <c r="C1950" s="27">
        <f>IF(B1950="","",IFERROR(INDEX(현장_고객,MATCH(B1950,현장번호,0))&amp;" · "&amp;INDEX(현장_주소,MATCH(B1950,현장번호,0)),"없는 번호"))</f>
        <v/>
      </c>
      <c r="D1950" s="22" t="n"/>
      <c r="E1950" s="21" t="n"/>
      <c r="F1950" s="21" t="n"/>
      <c r="G1950" s="21" t="n"/>
      <c r="H1950" s="25">
        <f>IF(COUNTA(A1950,B1950,D1950)=0,"",IF(NOT(ISNUMBER(A1950)),"날짜를 확인하세요",IF(A1950&gt;TODAY(),"오늘 이후 날짜예요",IF(ISNA(MATCH(B1950,현장번호,0)),"현장 번호를 확인하세요",IF(OR(NOT(ISNUMBER(D1950)),N(D1950)&lt;=0),"금액을 확인하세요","")))))</f>
        <v/>
      </c>
    </row>
    <row r="1951">
      <c r="A1951" s="20" t="n"/>
      <c r="B1951" s="26" t="n"/>
      <c r="C1951" s="27">
        <f>IF(B1951="","",IFERROR(INDEX(현장_고객,MATCH(B1951,현장번호,0))&amp;" · "&amp;INDEX(현장_주소,MATCH(B1951,현장번호,0)),"없는 번호"))</f>
        <v/>
      </c>
      <c r="D1951" s="22" t="n"/>
      <c r="E1951" s="21" t="n"/>
      <c r="F1951" s="21" t="n"/>
      <c r="G1951" s="21" t="n"/>
      <c r="H1951" s="25">
        <f>IF(COUNTA(A1951,B1951,D1951)=0,"",IF(NOT(ISNUMBER(A1951)),"날짜를 확인하세요",IF(A1951&gt;TODAY(),"오늘 이후 날짜예요",IF(ISNA(MATCH(B1951,현장번호,0)),"현장 번호를 확인하세요",IF(OR(NOT(ISNUMBER(D1951)),N(D1951)&lt;=0),"금액을 확인하세요","")))))</f>
        <v/>
      </c>
    </row>
    <row r="1952">
      <c r="A1952" s="20" t="n"/>
      <c r="B1952" s="26" t="n"/>
      <c r="C1952" s="27">
        <f>IF(B1952="","",IFERROR(INDEX(현장_고객,MATCH(B1952,현장번호,0))&amp;" · "&amp;INDEX(현장_주소,MATCH(B1952,현장번호,0)),"없는 번호"))</f>
        <v/>
      </c>
      <c r="D1952" s="22" t="n"/>
      <c r="E1952" s="21" t="n"/>
      <c r="F1952" s="21" t="n"/>
      <c r="G1952" s="21" t="n"/>
      <c r="H1952" s="25">
        <f>IF(COUNTA(A1952,B1952,D1952)=0,"",IF(NOT(ISNUMBER(A1952)),"날짜를 확인하세요",IF(A1952&gt;TODAY(),"오늘 이후 날짜예요",IF(ISNA(MATCH(B1952,현장번호,0)),"현장 번호를 확인하세요",IF(OR(NOT(ISNUMBER(D1952)),N(D1952)&lt;=0),"금액을 확인하세요","")))))</f>
        <v/>
      </c>
    </row>
    <row r="1953">
      <c r="A1953" s="20" t="n"/>
      <c r="B1953" s="26" t="n"/>
      <c r="C1953" s="27">
        <f>IF(B1953="","",IFERROR(INDEX(현장_고객,MATCH(B1953,현장번호,0))&amp;" · "&amp;INDEX(현장_주소,MATCH(B1953,현장번호,0)),"없는 번호"))</f>
        <v/>
      </c>
      <c r="D1953" s="22" t="n"/>
      <c r="E1953" s="21" t="n"/>
      <c r="F1953" s="21" t="n"/>
      <c r="G1953" s="21" t="n"/>
      <c r="H1953" s="25">
        <f>IF(COUNTA(A1953,B1953,D1953)=0,"",IF(NOT(ISNUMBER(A1953)),"날짜를 확인하세요",IF(A1953&gt;TODAY(),"오늘 이후 날짜예요",IF(ISNA(MATCH(B1953,현장번호,0)),"현장 번호를 확인하세요",IF(OR(NOT(ISNUMBER(D1953)),N(D1953)&lt;=0),"금액을 확인하세요","")))))</f>
        <v/>
      </c>
    </row>
    <row r="1954">
      <c r="A1954" s="20" t="n"/>
      <c r="B1954" s="26" t="n"/>
      <c r="C1954" s="27">
        <f>IF(B1954="","",IFERROR(INDEX(현장_고객,MATCH(B1954,현장번호,0))&amp;" · "&amp;INDEX(현장_주소,MATCH(B1954,현장번호,0)),"없는 번호"))</f>
        <v/>
      </c>
      <c r="D1954" s="22" t="n"/>
      <c r="E1954" s="21" t="n"/>
      <c r="F1954" s="21" t="n"/>
      <c r="G1954" s="21" t="n"/>
      <c r="H1954" s="25">
        <f>IF(COUNTA(A1954,B1954,D1954)=0,"",IF(NOT(ISNUMBER(A1954)),"날짜를 확인하세요",IF(A1954&gt;TODAY(),"오늘 이후 날짜예요",IF(ISNA(MATCH(B1954,현장번호,0)),"현장 번호를 확인하세요",IF(OR(NOT(ISNUMBER(D1954)),N(D1954)&lt;=0),"금액을 확인하세요","")))))</f>
        <v/>
      </c>
    </row>
    <row r="1955">
      <c r="A1955" s="20" t="n"/>
      <c r="B1955" s="26" t="n"/>
      <c r="C1955" s="27">
        <f>IF(B1955="","",IFERROR(INDEX(현장_고객,MATCH(B1955,현장번호,0))&amp;" · "&amp;INDEX(현장_주소,MATCH(B1955,현장번호,0)),"없는 번호"))</f>
        <v/>
      </c>
      <c r="D1955" s="22" t="n"/>
      <c r="E1955" s="21" t="n"/>
      <c r="F1955" s="21" t="n"/>
      <c r="G1955" s="21" t="n"/>
      <c r="H1955" s="25">
        <f>IF(COUNTA(A1955,B1955,D1955)=0,"",IF(NOT(ISNUMBER(A1955)),"날짜를 확인하세요",IF(A1955&gt;TODAY(),"오늘 이후 날짜예요",IF(ISNA(MATCH(B1955,현장번호,0)),"현장 번호를 확인하세요",IF(OR(NOT(ISNUMBER(D1955)),N(D1955)&lt;=0),"금액을 확인하세요","")))))</f>
        <v/>
      </c>
    </row>
    <row r="1956">
      <c r="A1956" s="20" t="n"/>
      <c r="B1956" s="26" t="n"/>
      <c r="C1956" s="27">
        <f>IF(B1956="","",IFERROR(INDEX(현장_고객,MATCH(B1956,현장번호,0))&amp;" · "&amp;INDEX(현장_주소,MATCH(B1956,현장번호,0)),"없는 번호"))</f>
        <v/>
      </c>
      <c r="D1956" s="22" t="n"/>
      <c r="E1956" s="21" t="n"/>
      <c r="F1956" s="21" t="n"/>
      <c r="G1956" s="21" t="n"/>
      <c r="H1956" s="25">
        <f>IF(COUNTA(A1956,B1956,D1956)=0,"",IF(NOT(ISNUMBER(A1956)),"날짜를 확인하세요",IF(A1956&gt;TODAY(),"오늘 이후 날짜예요",IF(ISNA(MATCH(B1956,현장번호,0)),"현장 번호를 확인하세요",IF(OR(NOT(ISNUMBER(D1956)),N(D1956)&lt;=0),"금액을 확인하세요","")))))</f>
        <v/>
      </c>
    </row>
    <row r="1957">
      <c r="A1957" s="20" t="n"/>
      <c r="B1957" s="26" t="n"/>
      <c r="C1957" s="27">
        <f>IF(B1957="","",IFERROR(INDEX(현장_고객,MATCH(B1957,현장번호,0))&amp;" · "&amp;INDEX(현장_주소,MATCH(B1957,현장번호,0)),"없는 번호"))</f>
        <v/>
      </c>
      <c r="D1957" s="22" t="n"/>
      <c r="E1957" s="21" t="n"/>
      <c r="F1957" s="21" t="n"/>
      <c r="G1957" s="21" t="n"/>
      <c r="H1957" s="25">
        <f>IF(COUNTA(A1957,B1957,D1957)=0,"",IF(NOT(ISNUMBER(A1957)),"날짜를 확인하세요",IF(A1957&gt;TODAY(),"오늘 이후 날짜예요",IF(ISNA(MATCH(B1957,현장번호,0)),"현장 번호를 확인하세요",IF(OR(NOT(ISNUMBER(D1957)),N(D1957)&lt;=0),"금액을 확인하세요","")))))</f>
        <v/>
      </c>
    </row>
    <row r="1958">
      <c r="A1958" s="20" t="n"/>
      <c r="B1958" s="26" t="n"/>
      <c r="C1958" s="27">
        <f>IF(B1958="","",IFERROR(INDEX(현장_고객,MATCH(B1958,현장번호,0))&amp;" · "&amp;INDEX(현장_주소,MATCH(B1958,현장번호,0)),"없는 번호"))</f>
        <v/>
      </c>
      <c r="D1958" s="22" t="n"/>
      <c r="E1958" s="21" t="n"/>
      <c r="F1958" s="21" t="n"/>
      <c r="G1958" s="21" t="n"/>
      <c r="H1958" s="25">
        <f>IF(COUNTA(A1958,B1958,D1958)=0,"",IF(NOT(ISNUMBER(A1958)),"날짜를 확인하세요",IF(A1958&gt;TODAY(),"오늘 이후 날짜예요",IF(ISNA(MATCH(B1958,현장번호,0)),"현장 번호를 확인하세요",IF(OR(NOT(ISNUMBER(D1958)),N(D1958)&lt;=0),"금액을 확인하세요","")))))</f>
        <v/>
      </c>
    </row>
    <row r="1959">
      <c r="A1959" s="20" t="n"/>
      <c r="B1959" s="26" t="n"/>
      <c r="C1959" s="27">
        <f>IF(B1959="","",IFERROR(INDEX(현장_고객,MATCH(B1959,현장번호,0))&amp;" · "&amp;INDEX(현장_주소,MATCH(B1959,현장번호,0)),"없는 번호"))</f>
        <v/>
      </c>
      <c r="D1959" s="22" t="n"/>
      <c r="E1959" s="21" t="n"/>
      <c r="F1959" s="21" t="n"/>
      <c r="G1959" s="21" t="n"/>
      <c r="H1959" s="25">
        <f>IF(COUNTA(A1959,B1959,D1959)=0,"",IF(NOT(ISNUMBER(A1959)),"날짜를 확인하세요",IF(A1959&gt;TODAY(),"오늘 이후 날짜예요",IF(ISNA(MATCH(B1959,현장번호,0)),"현장 번호를 확인하세요",IF(OR(NOT(ISNUMBER(D1959)),N(D1959)&lt;=0),"금액을 확인하세요","")))))</f>
        <v/>
      </c>
    </row>
    <row r="1960">
      <c r="A1960" s="20" t="n"/>
      <c r="B1960" s="26" t="n"/>
      <c r="C1960" s="27">
        <f>IF(B1960="","",IFERROR(INDEX(현장_고객,MATCH(B1960,현장번호,0))&amp;" · "&amp;INDEX(현장_주소,MATCH(B1960,현장번호,0)),"없는 번호"))</f>
        <v/>
      </c>
      <c r="D1960" s="22" t="n"/>
      <c r="E1960" s="21" t="n"/>
      <c r="F1960" s="21" t="n"/>
      <c r="G1960" s="21" t="n"/>
      <c r="H1960" s="25">
        <f>IF(COUNTA(A1960,B1960,D1960)=0,"",IF(NOT(ISNUMBER(A1960)),"날짜를 확인하세요",IF(A1960&gt;TODAY(),"오늘 이후 날짜예요",IF(ISNA(MATCH(B1960,현장번호,0)),"현장 번호를 확인하세요",IF(OR(NOT(ISNUMBER(D1960)),N(D1960)&lt;=0),"금액을 확인하세요","")))))</f>
        <v/>
      </c>
    </row>
    <row r="1961">
      <c r="A1961" s="20" t="n"/>
      <c r="B1961" s="26" t="n"/>
      <c r="C1961" s="27">
        <f>IF(B1961="","",IFERROR(INDEX(현장_고객,MATCH(B1961,현장번호,0))&amp;" · "&amp;INDEX(현장_주소,MATCH(B1961,현장번호,0)),"없는 번호"))</f>
        <v/>
      </c>
      <c r="D1961" s="22" t="n"/>
      <c r="E1961" s="21" t="n"/>
      <c r="F1961" s="21" t="n"/>
      <c r="G1961" s="21" t="n"/>
      <c r="H1961" s="25">
        <f>IF(COUNTA(A1961,B1961,D1961)=0,"",IF(NOT(ISNUMBER(A1961)),"날짜를 확인하세요",IF(A1961&gt;TODAY(),"오늘 이후 날짜예요",IF(ISNA(MATCH(B1961,현장번호,0)),"현장 번호를 확인하세요",IF(OR(NOT(ISNUMBER(D1961)),N(D1961)&lt;=0),"금액을 확인하세요","")))))</f>
        <v/>
      </c>
    </row>
    <row r="1962">
      <c r="A1962" s="20" t="n"/>
      <c r="B1962" s="26" t="n"/>
      <c r="C1962" s="27">
        <f>IF(B1962="","",IFERROR(INDEX(현장_고객,MATCH(B1962,현장번호,0))&amp;" · "&amp;INDEX(현장_주소,MATCH(B1962,현장번호,0)),"없는 번호"))</f>
        <v/>
      </c>
      <c r="D1962" s="22" t="n"/>
      <c r="E1962" s="21" t="n"/>
      <c r="F1962" s="21" t="n"/>
      <c r="G1962" s="21" t="n"/>
      <c r="H1962" s="25">
        <f>IF(COUNTA(A1962,B1962,D1962)=0,"",IF(NOT(ISNUMBER(A1962)),"날짜를 확인하세요",IF(A1962&gt;TODAY(),"오늘 이후 날짜예요",IF(ISNA(MATCH(B1962,현장번호,0)),"현장 번호를 확인하세요",IF(OR(NOT(ISNUMBER(D1962)),N(D1962)&lt;=0),"금액을 확인하세요","")))))</f>
        <v/>
      </c>
    </row>
    <row r="1963">
      <c r="A1963" s="20" t="n"/>
      <c r="B1963" s="26" t="n"/>
      <c r="C1963" s="27">
        <f>IF(B1963="","",IFERROR(INDEX(현장_고객,MATCH(B1963,현장번호,0))&amp;" · "&amp;INDEX(현장_주소,MATCH(B1963,현장번호,0)),"없는 번호"))</f>
        <v/>
      </c>
      <c r="D1963" s="22" t="n"/>
      <c r="E1963" s="21" t="n"/>
      <c r="F1963" s="21" t="n"/>
      <c r="G1963" s="21" t="n"/>
      <c r="H1963" s="25">
        <f>IF(COUNTA(A1963,B1963,D1963)=0,"",IF(NOT(ISNUMBER(A1963)),"날짜를 확인하세요",IF(A1963&gt;TODAY(),"오늘 이후 날짜예요",IF(ISNA(MATCH(B1963,현장번호,0)),"현장 번호를 확인하세요",IF(OR(NOT(ISNUMBER(D1963)),N(D1963)&lt;=0),"금액을 확인하세요","")))))</f>
        <v/>
      </c>
    </row>
    <row r="1964">
      <c r="A1964" s="20" t="n"/>
      <c r="B1964" s="26" t="n"/>
      <c r="C1964" s="27">
        <f>IF(B1964="","",IFERROR(INDEX(현장_고객,MATCH(B1964,현장번호,0))&amp;" · "&amp;INDEX(현장_주소,MATCH(B1964,현장번호,0)),"없는 번호"))</f>
        <v/>
      </c>
      <c r="D1964" s="22" t="n"/>
      <c r="E1964" s="21" t="n"/>
      <c r="F1964" s="21" t="n"/>
      <c r="G1964" s="21" t="n"/>
      <c r="H1964" s="25">
        <f>IF(COUNTA(A1964,B1964,D1964)=0,"",IF(NOT(ISNUMBER(A1964)),"날짜를 확인하세요",IF(A1964&gt;TODAY(),"오늘 이후 날짜예요",IF(ISNA(MATCH(B1964,현장번호,0)),"현장 번호를 확인하세요",IF(OR(NOT(ISNUMBER(D1964)),N(D1964)&lt;=0),"금액을 확인하세요","")))))</f>
        <v/>
      </c>
    </row>
    <row r="1965">
      <c r="A1965" s="20" t="n"/>
      <c r="B1965" s="26" t="n"/>
      <c r="C1965" s="27">
        <f>IF(B1965="","",IFERROR(INDEX(현장_고객,MATCH(B1965,현장번호,0))&amp;" · "&amp;INDEX(현장_주소,MATCH(B1965,현장번호,0)),"없는 번호"))</f>
        <v/>
      </c>
      <c r="D1965" s="22" t="n"/>
      <c r="E1965" s="21" t="n"/>
      <c r="F1965" s="21" t="n"/>
      <c r="G1965" s="21" t="n"/>
      <c r="H1965" s="25">
        <f>IF(COUNTA(A1965,B1965,D1965)=0,"",IF(NOT(ISNUMBER(A1965)),"날짜를 확인하세요",IF(A1965&gt;TODAY(),"오늘 이후 날짜예요",IF(ISNA(MATCH(B1965,현장번호,0)),"현장 번호를 확인하세요",IF(OR(NOT(ISNUMBER(D1965)),N(D1965)&lt;=0),"금액을 확인하세요","")))))</f>
        <v/>
      </c>
    </row>
    <row r="1966">
      <c r="A1966" s="20" t="n"/>
      <c r="B1966" s="26" t="n"/>
      <c r="C1966" s="27">
        <f>IF(B1966="","",IFERROR(INDEX(현장_고객,MATCH(B1966,현장번호,0))&amp;" · "&amp;INDEX(현장_주소,MATCH(B1966,현장번호,0)),"없는 번호"))</f>
        <v/>
      </c>
      <c r="D1966" s="22" t="n"/>
      <c r="E1966" s="21" t="n"/>
      <c r="F1966" s="21" t="n"/>
      <c r="G1966" s="21" t="n"/>
      <c r="H1966" s="25">
        <f>IF(COUNTA(A1966,B1966,D1966)=0,"",IF(NOT(ISNUMBER(A1966)),"날짜를 확인하세요",IF(A1966&gt;TODAY(),"오늘 이후 날짜예요",IF(ISNA(MATCH(B1966,현장번호,0)),"현장 번호를 확인하세요",IF(OR(NOT(ISNUMBER(D1966)),N(D1966)&lt;=0),"금액을 확인하세요","")))))</f>
        <v/>
      </c>
    </row>
    <row r="1967">
      <c r="A1967" s="20" t="n"/>
      <c r="B1967" s="26" t="n"/>
      <c r="C1967" s="27">
        <f>IF(B1967="","",IFERROR(INDEX(현장_고객,MATCH(B1967,현장번호,0))&amp;" · "&amp;INDEX(현장_주소,MATCH(B1967,현장번호,0)),"없는 번호"))</f>
        <v/>
      </c>
      <c r="D1967" s="22" t="n"/>
      <c r="E1967" s="21" t="n"/>
      <c r="F1967" s="21" t="n"/>
      <c r="G1967" s="21" t="n"/>
      <c r="H1967" s="25">
        <f>IF(COUNTA(A1967,B1967,D1967)=0,"",IF(NOT(ISNUMBER(A1967)),"날짜를 확인하세요",IF(A1967&gt;TODAY(),"오늘 이후 날짜예요",IF(ISNA(MATCH(B1967,현장번호,0)),"현장 번호를 확인하세요",IF(OR(NOT(ISNUMBER(D1967)),N(D1967)&lt;=0),"금액을 확인하세요","")))))</f>
        <v/>
      </c>
    </row>
    <row r="1968">
      <c r="A1968" s="20" t="n"/>
      <c r="B1968" s="26" t="n"/>
      <c r="C1968" s="27">
        <f>IF(B1968="","",IFERROR(INDEX(현장_고객,MATCH(B1968,현장번호,0))&amp;" · "&amp;INDEX(현장_주소,MATCH(B1968,현장번호,0)),"없는 번호"))</f>
        <v/>
      </c>
      <c r="D1968" s="22" t="n"/>
      <c r="E1968" s="21" t="n"/>
      <c r="F1968" s="21" t="n"/>
      <c r="G1968" s="21" t="n"/>
      <c r="H1968" s="25">
        <f>IF(COUNTA(A1968,B1968,D1968)=0,"",IF(NOT(ISNUMBER(A1968)),"날짜를 확인하세요",IF(A1968&gt;TODAY(),"오늘 이후 날짜예요",IF(ISNA(MATCH(B1968,현장번호,0)),"현장 번호를 확인하세요",IF(OR(NOT(ISNUMBER(D1968)),N(D1968)&lt;=0),"금액을 확인하세요","")))))</f>
        <v/>
      </c>
    </row>
    <row r="1969">
      <c r="A1969" s="20" t="n"/>
      <c r="B1969" s="26" t="n"/>
      <c r="C1969" s="27">
        <f>IF(B1969="","",IFERROR(INDEX(현장_고객,MATCH(B1969,현장번호,0))&amp;" · "&amp;INDEX(현장_주소,MATCH(B1969,현장번호,0)),"없는 번호"))</f>
        <v/>
      </c>
      <c r="D1969" s="22" t="n"/>
      <c r="E1969" s="21" t="n"/>
      <c r="F1969" s="21" t="n"/>
      <c r="G1969" s="21" t="n"/>
      <c r="H1969" s="25">
        <f>IF(COUNTA(A1969,B1969,D1969)=0,"",IF(NOT(ISNUMBER(A1969)),"날짜를 확인하세요",IF(A1969&gt;TODAY(),"오늘 이후 날짜예요",IF(ISNA(MATCH(B1969,현장번호,0)),"현장 번호를 확인하세요",IF(OR(NOT(ISNUMBER(D1969)),N(D1969)&lt;=0),"금액을 확인하세요","")))))</f>
        <v/>
      </c>
    </row>
    <row r="1970">
      <c r="A1970" s="20" t="n"/>
      <c r="B1970" s="26" t="n"/>
      <c r="C1970" s="27">
        <f>IF(B1970="","",IFERROR(INDEX(현장_고객,MATCH(B1970,현장번호,0))&amp;" · "&amp;INDEX(현장_주소,MATCH(B1970,현장번호,0)),"없는 번호"))</f>
        <v/>
      </c>
      <c r="D1970" s="22" t="n"/>
      <c r="E1970" s="21" t="n"/>
      <c r="F1970" s="21" t="n"/>
      <c r="G1970" s="21" t="n"/>
      <c r="H1970" s="25">
        <f>IF(COUNTA(A1970,B1970,D1970)=0,"",IF(NOT(ISNUMBER(A1970)),"날짜를 확인하세요",IF(A1970&gt;TODAY(),"오늘 이후 날짜예요",IF(ISNA(MATCH(B1970,현장번호,0)),"현장 번호를 확인하세요",IF(OR(NOT(ISNUMBER(D1970)),N(D1970)&lt;=0),"금액을 확인하세요","")))))</f>
        <v/>
      </c>
    </row>
    <row r="1971">
      <c r="A1971" s="20" t="n"/>
      <c r="B1971" s="26" t="n"/>
      <c r="C1971" s="27">
        <f>IF(B1971="","",IFERROR(INDEX(현장_고객,MATCH(B1971,현장번호,0))&amp;" · "&amp;INDEX(현장_주소,MATCH(B1971,현장번호,0)),"없는 번호"))</f>
        <v/>
      </c>
      <c r="D1971" s="22" t="n"/>
      <c r="E1971" s="21" t="n"/>
      <c r="F1971" s="21" t="n"/>
      <c r="G1971" s="21" t="n"/>
      <c r="H1971" s="25">
        <f>IF(COUNTA(A1971,B1971,D1971)=0,"",IF(NOT(ISNUMBER(A1971)),"날짜를 확인하세요",IF(A1971&gt;TODAY(),"오늘 이후 날짜예요",IF(ISNA(MATCH(B1971,현장번호,0)),"현장 번호를 확인하세요",IF(OR(NOT(ISNUMBER(D1971)),N(D1971)&lt;=0),"금액을 확인하세요","")))))</f>
        <v/>
      </c>
    </row>
    <row r="1972">
      <c r="A1972" s="20" t="n"/>
      <c r="B1972" s="26" t="n"/>
      <c r="C1972" s="27">
        <f>IF(B1972="","",IFERROR(INDEX(현장_고객,MATCH(B1972,현장번호,0))&amp;" · "&amp;INDEX(현장_주소,MATCH(B1972,현장번호,0)),"없는 번호"))</f>
        <v/>
      </c>
      <c r="D1972" s="22" t="n"/>
      <c r="E1972" s="21" t="n"/>
      <c r="F1972" s="21" t="n"/>
      <c r="G1972" s="21" t="n"/>
      <c r="H1972" s="25">
        <f>IF(COUNTA(A1972,B1972,D1972)=0,"",IF(NOT(ISNUMBER(A1972)),"날짜를 확인하세요",IF(A1972&gt;TODAY(),"오늘 이후 날짜예요",IF(ISNA(MATCH(B1972,현장번호,0)),"현장 번호를 확인하세요",IF(OR(NOT(ISNUMBER(D1972)),N(D1972)&lt;=0),"금액을 확인하세요","")))))</f>
        <v/>
      </c>
    </row>
    <row r="1973">
      <c r="A1973" s="20" t="n"/>
      <c r="B1973" s="26" t="n"/>
      <c r="C1973" s="27">
        <f>IF(B1973="","",IFERROR(INDEX(현장_고객,MATCH(B1973,현장번호,0))&amp;" · "&amp;INDEX(현장_주소,MATCH(B1973,현장번호,0)),"없는 번호"))</f>
        <v/>
      </c>
      <c r="D1973" s="22" t="n"/>
      <c r="E1973" s="21" t="n"/>
      <c r="F1973" s="21" t="n"/>
      <c r="G1973" s="21" t="n"/>
      <c r="H1973" s="25">
        <f>IF(COUNTA(A1973,B1973,D1973)=0,"",IF(NOT(ISNUMBER(A1973)),"날짜를 확인하세요",IF(A1973&gt;TODAY(),"오늘 이후 날짜예요",IF(ISNA(MATCH(B1973,현장번호,0)),"현장 번호를 확인하세요",IF(OR(NOT(ISNUMBER(D1973)),N(D1973)&lt;=0),"금액을 확인하세요","")))))</f>
        <v/>
      </c>
    </row>
    <row r="1974">
      <c r="A1974" s="20" t="n"/>
      <c r="B1974" s="26" t="n"/>
      <c r="C1974" s="27">
        <f>IF(B1974="","",IFERROR(INDEX(현장_고객,MATCH(B1974,현장번호,0))&amp;" · "&amp;INDEX(현장_주소,MATCH(B1974,현장번호,0)),"없는 번호"))</f>
        <v/>
      </c>
      <c r="D1974" s="22" t="n"/>
      <c r="E1974" s="21" t="n"/>
      <c r="F1974" s="21" t="n"/>
      <c r="G1974" s="21" t="n"/>
      <c r="H1974" s="25">
        <f>IF(COUNTA(A1974,B1974,D1974)=0,"",IF(NOT(ISNUMBER(A1974)),"날짜를 확인하세요",IF(A1974&gt;TODAY(),"오늘 이후 날짜예요",IF(ISNA(MATCH(B1974,현장번호,0)),"현장 번호를 확인하세요",IF(OR(NOT(ISNUMBER(D1974)),N(D1974)&lt;=0),"금액을 확인하세요","")))))</f>
        <v/>
      </c>
    </row>
    <row r="1975">
      <c r="A1975" s="20" t="n"/>
      <c r="B1975" s="26" t="n"/>
      <c r="C1975" s="27">
        <f>IF(B1975="","",IFERROR(INDEX(현장_고객,MATCH(B1975,현장번호,0))&amp;" · "&amp;INDEX(현장_주소,MATCH(B1975,현장번호,0)),"없는 번호"))</f>
        <v/>
      </c>
      <c r="D1975" s="22" t="n"/>
      <c r="E1975" s="21" t="n"/>
      <c r="F1975" s="21" t="n"/>
      <c r="G1975" s="21" t="n"/>
      <c r="H1975" s="25">
        <f>IF(COUNTA(A1975,B1975,D1975)=0,"",IF(NOT(ISNUMBER(A1975)),"날짜를 확인하세요",IF(A1975&gt;TODAY(),"오늘 이후 날짜예요",IF(ISNA(MATCH(B1975,현장번호,0)),"현장 번호를 확인하세요",IF(OR(NOT(ISNUMBER(D1975)),N(D1975)&lt;=0),"금액을 확인하세요","")))))</f>
        <v/>
      </c>
    </row>
    <row r="1976">
      <c r="A1976" s="20" t="n"/>
      <c r="B1976" s="26" t="n"/>
      <c r="C1976" s="27">
        <f>IF(B1976="","",IFERROR(INDEX(현장_고객,MATCH(B1976,현장번호,0))&amp;" · "&amp;INDEX(현장_주소,MATCH(B1976,현장번호,0)),"없는 번호"))</f>
        <v/>
      </c>
      <c r="D1976" s="22" t="n"/>
      <c r="E1976" s="21" t="n"/>
      <c r="F1976" s="21" t="n"/>
      <c r="G1976" s="21" t="n"/>
      <c r="H1976" s="25">
        <f>IF(COUNTA(A1976,B1976,D1976)=0,"",IF(NOT(ISNUMBER(A1976)),"날짜를 확인하세요",IF(A1976&gt;TODAY(),"오늘 이후 날짜예요",IF(ISNA(MATCH(B1976,현장번호,0)),"현장 번호를 확인하세요",IF(OR(NOT(ISNUMBER(D1976)),N(D1976)&lt;=0),"금액을 확인하세요","")))))</f>
        <v/>
      </c>
    </row>
    <row r="1977">
      <c r="A1977" s="20" t="n"/>
      <c r="B1977" s="26" t="n"/>
      <c r="C1977" s="27">
        <f>IF(B1977="","",IFERROR(INDEX(현장_고객,MATCH(B1977,현장번호,0))&amp;" · "&amp;INDEX(현장_주소,MATCH(B1977,현장번호,0)),"없는 번호"))</f>
        <v/>
      </c>
      <c r="D1977" s="22" t="n"/>
      <c r="E1977" s="21" t="n"/>
      <c r="F1977" s="21" t="n"/>
      <c r="G1977" s="21" t="n"/>
      <c r="H1977" s="25">
        <f>IF(COUNTA(A1977,B1977,D1977)=0,"",IF(NOT(ISNUMBER(A1977)),"날짜를 확인하세요",IF(A1977&gt;TODAY(),"오늘 이후 날짜예요",IF(ISNA(MATCH(B1977,현장번호,0)),"현장 번호를 확인하세요",IF(OR(NOT(ISNUMBER(D1977)),N(D1977)&lt;=0),"금액을 확인하세요","")))))</f>
        <v/>
      </c>
    </row>
    <row r="1978">
      <c r="A1978" s="20" t="n"/>
      <c r="B1978" s="26" t="n"/>
      <c r="C1978" s="27">
        <f>IF(B1978="","",IFERROR(INDEX(현장_고객,MATCH(B1978,현장번호,0))&amp;" · "&amp;INDEX(현장_주소,MATCH(B1978,현장번호,0)),"없는 번호"))</f>
        <v/>
      </c>
      <c r="D1978" s="22" t="n"/>
      <c r="E1978" s="21" t="n"/>
      <c r="F1978" s="21" t="n"/>
      <c r="G1978" s="21" t="n"/>
      <c r="H1978" s="25">
        <f>IF(COUNTA(A1978,B1978,D1978)=0,"",IF(NOT(ISNUMBER(A1978)),"날짜를 확인하세요",IF(A1978&gt;TODAY(),"오늘 이후 날짜예요",IF(ISNA(MATCH(B1978,현장번호,0)),"현장 번호를 확인하세요",IF(OR(NOT(ISNUMBER(D1978)),N(D1978)&lt;=0),"금액을 확인하세요","")))))</f>
        <v/>
      </c>
    </row>
    <row r="1979">
      <c r="A1979" s="20" t="n"/>
      <c r="B1979" s="26" t="n"/>
      <c r="C1979" s="27">
        <f>IF(B1979="","",IFERROR(INDEX(현장_고객,MATCH(B1979,현장번호,0))&amp;" · "&amp;INDEX(현장_주소,MATCH(B1979,현장번호,0)),"없는 번호"))</f>
        <v/>
      </c>
      <c r="D1979" s="22" t="n"/>
      <c r="E1979" s="21" t="n"/>
      <c r="F1979" s="21" t="n"/>
      <c r="G1979" s="21" t="n"/>
      <c r="H1979" s="25">
        <f>IF(COUNTA(A1979,B1979,D1979)=0,"",IF(NOT(ISNUMBER(A1979)),"날짜를 확인하세요",IF(A1979&gt;TODAY(),"오늘 이후 날짜예요",IF(ISNA(MATCH(B1979,현장번호,0)),"현장 번호를 확인하세요",IF(OR(NOT(ISNUMBER(D1979)),N(D1979)&lt;=0),"금액을 확인하세요","")))))</f>
        <v/>
      </c>
    </row>
    <row r="1980">
      <c r="A1980" s="20" t="n"/>
      <c r="B1980" s="26" t="n"/>
      <c r="C1980" s="27">
        <f>IF(B1980="","",IFERROR(INDEX(현장_고객,MATCH(B1980,현장번호,0))&amp;" · "&amp;INDEX(현장_주소,MATCH(B1980,현장번호,0)),"없는 번호"))</f>
        <v/>
      </c>
      <c r="D1980" s="22" t="n"/>
      <c r="E1980" s="21" t="n"/>
      <c r="F1980" s="21" t="n"/>
      <c r="G1980" s="21" t="n"/>
      <c r="H1980" s="25">
        <f>IF(COUNTA(A1980,B1980,D1980)=0,"",IF(NOT(ISNUMBER(A1980)),"날짜를 확인하세요",IF(A1980&gt;TODAY(),"오늘 이후 날짜예요",IF(ISNA(MATCH(B1980,현장번호,0)),"현장 번호를 확인하세요",IF(OR(NOT(ISNUMBER(D1980)),N(D1980)&lt;=0),"금액을 확인하세요","")))))</f>
        <v/>
      </c>
    </row>
    <row r="1981">
      <c r="A1981" s="20" t="n"/>
      <c r="B1981" s="26" t="n"/>
      <c r="C1981" s="27">
        <f>IF(B1981="","",IFERROR(INDEX(현장_고객,MATCH(B1981,현장번호,0))&amp;" · "&amp;INDEX(현장_주소,MATCH(B1981,현장번호,0)),"없는 번호"))</f>
        <v/>
      </c>
      <c r="D1981" s="22" t="n"/>
      <c r="E1981" s="21" t="n"/>
      <c r="F1981" s="21" t="n"/>
      <c r="G1981" s="21" t="n"/>
      <c r="H1981" s="25">
        <f>IF(COUNTA(A1981,B1981,D1981)=0,"",IF(NOT(ISNUMBER(A1981)),"날짜를 확인하세요",IF(A1981&gt;TODAY(),"오늘 이후 날짜예요",IF(ISNA(MATCH(B1981,현장번호,0)),"현장 번호를 확인하세요",IF(OR(NOT(ISNUMBER(D1981)),N(D1981)&lt;=0),"금액을 확인하세요","")))))</f>
        <v/>
      </c>
    </row>
    <row r="1982">
      <c r="A1982" s="20" t="n"/>
      <c r="B1982" s="26" t="n"/>
      <c r="C1982" s="27">
        <f>IF(B1982="","",IFERROR(INDEX(현장_고객,MATCH(B1982,현장번호,0))&amp;" · "&amp;INDEX(현장_주소,MATCH(B1982,현장번호,0)),"없는 번호"))</f>
        <v/>
      </c>
      <c r="D1982" s="22" t="n"/>
      <c r="E1982" s="21" t="n"/>
      <c r="F1982" s="21" t="n"/>
      <c r="G1982" s="21" t="n"/>
      <c r="H1982" s="25">
        <f>IF(COUNTA(A1982,B1982,D1982)=0,"",IF(NOT(ISNUMBER(A1982)),"날짜를 확인하세요",IF(A1982&gt;TODAY(),"오늘 이후 날짜예요",IF(ISNA(MATCH(B1982,현장번호,0)),"현장 번호를 확인하세요",IF(OR(NOT(ISNUMBER(D1982)),N(D1982)&lt;=0),"금액을 확인하세요","")))))</f>
        <v/>
      </c>
    </row>
    <row r="1983">
      <c r="A1983" s="20" t="n"/>
      <c r="B1983" s="26" t="n"/>
      <c r="C1983" s="27">
        <f>IF(B1983="","",IFERROR(INDEX(현장_고객,MATCH(B1983,현장번호,0))&amp;" · "&amp;INDEX(현장_주소,MATCH(B1983,현장번호,0)),"없는 번호"))</f>
        <v/>
      </c>
      <c r="D1983" s="22" t="n"/>
      <c r="E1983" s="21" t="n"/>
      <c r="F1983" s="21" t="n"/>
      <c r="G1983" s="21" t="n"/>
      <c r="H1983" s="25">
        <f>IF(COUNTA(A1983,B1983,D1983)=0,"",IF(NOT(ISNUMBER(A1983)),"날짜를 확인하세요",IF(A1983&gt;TODAY(),"오늘 이후 날짜예요",IF(ISNA(MATCH(B1983,현장번호,0)),"현장 번호를 확인하세요",IF(OR(NOT(ISNUMBER(D1983)),N(D1983)&lt;=0),"금액을 확인하세요","")))))</f>
        <v/>
      </c>
    </row>
    <row r="1984">
      <c r="A1984" s="20" t="n"/>
      <c r="B1984" s="26" t="n"/>
      <c r="C1984" s="27">
        <f>IF(B1984="","",IFERROR(INDEX(현장_고객,MATCH(B1984,현장번호,0))&amp;" · "&amp;INDEX(현장_주소,MATCH(B1984,현장번호,0)),"없는 번호"))</f>
        <v/>
      </c>
      <c r="D1984" s="22" t="n"/>
      <c r="E1984" s="21" t="n"/>
      <c r="F1984" s="21" t="n"/>
      <c r="G1984" s="21" t="n"/>
      <c r="H1984" s="25">
        <f>IF(COUNTA(A1984,B1984,D1984)=0,"",IF(NOT(ISNUMBER(A1984)),"날짜를 확인하세요",IF(A1984&gt;TODAY(),"오늘 이후 날짜예요",IF(ISNA(MATCH(B1984,현장번호,0)),"현장 번호를 확인하세요",IF(OR(NOT(ISNUMBER(D1984)),N(D1984)&lt;=0),"금액을 확인하세요","")))))</f>
        <v/>
      </c>
    </row>
    <row r="1985">
      <c r="A1985" s="20" t="n"/>
      <c r="B1985" s="26" t="n"/>
      <c r="C1985" s="27">
        <f>IF(B1985="","",IFERROR(INDEX(현장_고객,MATCH(B1985,현장번호,0))&amp;" · "&amp;INDEX(현장_주소,MATCH(B1985,현장번호,0)),"없는 번호"))</f>
        <v/>
      </c>
      <c r="D1985" s="22" t="n"/>
      <c r="E1985" s="21" t="n"/>
      <c r="F1985" s="21" t="n"/>
      <c r="G1985" s="21" t="n"/>
      <c r="H1985" s="25">
        <f>IF(COUNTA(A1985,B1985,D1985)=0,"",IF(NOT(ISNUMBER(A1985)),"날짜를 확인하세요",IF(A1985&gt;TODAY(),"오늘 이후 날짜예요",IF(ISNA(MATCH(B1985,현장번호,0)),"현장 번호를 확인하세요",IF(OR(NOT(ISNUMBER(D1985)),N(D1985)&lt;=0),"금액을 확인하세요","")))))</f>
        <v/>
      </c>
    </row>
    <row r="1986">
      <c r="A1986" s="20" t="n"/>
      <c r="B1986" s="26" t="n"/>
      <c r="C1986" s="27">
        <f>IF(B1986="","",IFERROR(INDEX(현장_고객,MATCH(B1986,현장번호,0))&amp;" · "&amp;INDEX(현장_주소,MATCH(B1986,현장번호,0)),"없는 번호"))</f>
        <v/>
      </c>
      <c r="D1986" s="22" t="n"/>
      <c r="E1986" s="21" t="n"/>
      <c r="F1986" s="21" t="n"/>
      <c r="G1986" s="21" t="n"/>
      <c r="H1986" s="25">
        <f>IF(COUNTA(A1986,B1986,D1986)=0,"",IF(NOT(ISNUMBER(A1986)),"날짜를 확인하세요",IF(A1986&gt;TODAY(),"오늘 이후 날짜예요",IF(ISNA(MATCH(B1986,현장번호,0)),"현장 번호를 확인하세요",IF(OR(NOT(ISNUMBER(D1986)),N(D1986)&lt;=0),"금액을 확인하세요","")))))</f>
        <v/>
      </c>
    </row>
    <row r="1987">
      <c r="A1987" s="20" t="n"/>
      <c r="B1987" s="26" t="n"/>
      <c r="C1987" s="27">
        <f>IF(B1987="","",IFERROR(INDEX(현장_고객,MATCH(B1987,현장번호,0))&amp;" · "&amp;INDEX(현장_주소,MATCH(B1987,현장번호,0)),"없는 번호"))</f>
        <v/>
      </c>
      <c r="D1987" s="22" t="n"/>
      <c r="E1987" s="21" t="n"/>
      <c r="F1987" s="21" t="n"/>
      <c r="G1987" s="21" t="n"/>
      <c r="H1987" s="25">
        <f>IF(COUNTA(A1987,B1987,D1987)=0,"",IF(NOT(ISNUMBER(A1987)),"날짜를 확인하세요",IF(A1987&gt;TODAY(),"오늘 이후 날짜예요",IF(ISNA(MATCH(B1987,현장번호,0)),"현장 번호를 확인하세요",IF(OR(NOT(ISNUMBER(D1987)),N(D1987)&lt;=0),"금액을 확인하세요","")))))</f>
        <v/>
      </c>
    </row>
    <row r="1988">
      <c r="A1988" s="20" t="n"/>
      <c r="B1988" s="26" t="n"/>
      <c r="C1988" s="27">
        <f>IF(B1988="","",IFERROR(INDEX(현장_고객,MATCH(B1988,현장번호,0))&amp;" · "&amp;INDEX(현장_주소,MATCH(B1988,현장번호,0)),"없는 번호"))</f>
        <v/>
      </c>
      <c r="D1988" s="22" t="n"/>
      <c r="E1988" s="21" t="n"/>
      <c r="F1988" s="21" t="n"/>
      <c r="G1988" s="21" t="n"/>
      <c r="H1988" s="25">
        <f>IF(COUNTA(A1988,B1988,D1988)=0,"",IF(NOT(ISNUMBER(A1988)),"날짜를 확인하세요",IF(A1988&gt;TODAY(),"오늘 이후 날짜예요",IF(ISNA(MATCH(B1988,현장번호,0)),"현장 번호를 확인하세요",IF(OR(NOT(ISNUMBER(D1988)),N(D1988)&lt;=0),"금액을 확인하세요","")))))</f>
        <v/>
      </c>
    </row>
    <row r="1989">
      <c r="A1989" s="20" t="n"/>
      <c r="B1989" s="26" t="n"/>
      <c r="C1989" s="27">
        <f>IF(B1989="","",IFERROR(INDEX(현장_고객,MATCH(B1989,현장번호,0))&amp;" · "&amp;INDEX(현장_주소,MATCH(B1989,현장번호,0)),"없는 번호"))</f>
        <v/>
      </c>
      <c r="D1989" s="22" t="n"/>
      <c r="E1989" s="21" t="n"/>
      <c r="F1989" s="21" t="n"/>
      <c r="G1989" s="21" t="n"/>
      <c r="H1989" s="25">
        <f>IF(COUNTA(A1989,B1989,D1989)=0,"",IF(NOT(ISNUMBER(A1989)),"날짜를 확인하세요",IF(A1989&gt;TODAY(),"오늘 이후 날짜예요",IF(ISNA(MATCH(B1989,현장번호,0)),"현장 번호를 확인하세요",IF(OR(NOT(ISNUMBER(D1989)),N(D1989)&lt;=0),"금액을 확인하세요","")))))</f>
        <v/>
      </c>
    </row>
    <row r="1990">
      <c r="A1990" s="20" t="n"/>
      <c r="B1990" s="26" t="n"/>
      <c r="C1990" s="27">
        <f>IF(B1990="","",IFERROR(INDEX(현장_고객,MATCH(B1990,현장번호,0))&amp;" · "&amp;INDEX(현장_주소,MATCH(B1990,현장번호,0)),"없는 번호"))</f>
        <v/>
      </c>
      <c r="D1990" s="22" t="n"/>
      <c r="E1990" s="21" t="n"/>
      <c r="F1990" s="21" t="n"/>
      <c r="G1990" s="21" t="n"/>
      <c r="H1990" s="25">
        <f>IF(COUNTA(A1990,B1990,D1990)=0,"",IF(NOT(ISNUMBER(A1990)),"날짜를 확인하세요",IF(A1990&gt;TODAY(),"오늘 이후 날짜예요",IF(ISNA(MATCH(B1990,현장번호,0)),"현장 번호를 확인하세요",IF(OR(NOT(ISNUMBER(D1990)),N(D1990)&lt;=0),"금액을 확인하세요","")))))</f>
        <v/>
      </c>
    </row>
    <row r="1991">
      <c r="A1991" s="20" t="n"/>
      <c r="B1991" s="26" t="n"/>
      <c r="C1991" s="27">
        <f>IF(B1991="","",IFERROR(INDEX(현장_고객,MATCH(B1991,현장번호,0))&amp;" · "&amp;INDEX(현장_주소,MATCH(B1991,현장번호,0)),"없는 번호"))</f>
        <v/>
      </c>
      <c r="D1991" s="22" t="n"/>
      <c r="E1991" s="21" t="n"/>
      <c r="F1991" s="21" t="n"/>
      <c r="G1991" s="21" t="n"/>
      <c r="H1991" s="25">
        <f>IF(COUNTA(A1991,B1991,D1991)=0,"",IF(NOT(ISNUMBER(A1991)),"날짜를 확인하세요",IF(A1991&gt;TODAY(),"오늘 이후 날짜예요",IF(ISNA(MATCH(B1991,현장번호,0)),"현장 번호를 확인하세요",IF(OR(NOT(ISNUMBER(D1991)),N(D1991)&lt;=0),"금액을 확인하세요","")))))</f>
        <v/>
      </c>
    </row>
    <row r="1992">
      <c r="A1992" s="20" t="n"/>
      <c r="B1992" s="26" t="n"/>
      <c r="C1992" s="27">
        <f>IF(B1992="","",IFERROR(INDEX(현장_고객,MATCH(B1992,현장번호,0))&amp;" · "&amp;INDEX(현장_주소,MATCH(B1992,현장번호,0)),"없는 번호"))</f>
        <v/>
      </c>
      <c r="D1992" s="22" t="n"/>
      <c r="E1992" s="21" t="n"/>
      <c r="F1992" s="21" t="n"/>
      <c r="G1992" s="21" t="n"/>
      <c r="H1992" s="25">
        <f>IF(COUNTA(A1992,B1992,D1992)=0,"",IF(NOT(ISNUMBER(A1992)),"날짜를 확인하세요",IF(A1992&gt;TODAY(),"오늘 이후 날짜예요",IF(ISNA(MATCH(B1992,현장번호,0)),"현장 번호를 확인하세요",IF(OR(NOT(ISNUMBER(D1992)),N(D1992)&lt;=0),"금액을 확인하세요","")))))</f>
        <v/>
      </c>
    </row>
    <row r="1993">
      <c r="A1993" s="20" t="n"/>
      <c r="B1993" s="26" t="n"/>
      <c r="C1993" s="27">
        <f>IF(B1993="","",IFERROR(INDEX(현장_고객,MATCH(B1993,현장번호,0))&amp;" · "&amp;INDEX(현장_주소,MATCH(B1993,현장번호,0)),"없는 번호"))</f>
        <v/>
      </c>
      <c r="D1993" s="22" t="n"/>
      <c r="E1993" s="21" t="n"/>
      <c r="F1993" s="21" t="n"/>
      <c r="G1993" s="21" t="n"/>
      <c r="H1993" s="25">
        <f>IF(COUNTA(A1993,B1993,D1993)=0,"",IF(NOT(ISNUMBER(A1993)),"날짜를 확인하세요",IF(A1993&gt;TODAY(),"오늘 이후 날짜예요",IF(ISNA(MATCH(B1993,현장번호,0)),"현장 번호를 확인하세요",IF(OR(NOT(ISNUMBER(D1993)),N(D1993)&lt;=0),"금액을 확인하세요","")))))</f>
        <v/>
      </c>
    </row>
    <row r="1994">
      <c r="A1994" s="20" t="n"/>
      <c r="B1994" s="26" t="n"/>
      <c r="C1994" s="27">
        <f>IF(B1994="","",IFERROR(INDEX(현장_고객,MATCH(B1994,현장번호,0))&amp;" · "&amp;INDEX(현장_주소,MATCH(B1994,현장번호,0)),"없는 번호"))</f>
        <v/>
      </c>
      <c r="D1994" s="22" t="n"/>
      <c r="E1994" s="21" t="n"/>
      <c r="F1994" s="21" t="n"/>
      <c r="G1994" s="21" t="n"/>
      <c r="H1994" s="25">
        <f>IF(COUNTA(A1994,B1994,D1994)=0,"",IF(NOT(ISNUMBER(A1994)),"날짜를 확인하세요",IF(A1994&gt;TODAY(),"오늘 이후 날짜예요",IF(ISNA(MATCH(B1994,현장번호,0)),"현장 번호를 확인하세요",IF(OR(NOT(ISNUMBER(D1994)),N(D1994)&lt;=0),"금액을 확인하세요","")))))</f>
        <v/>
      </c>
    </row>
    <row r="1995">
      <c r="A1995" s="20" t="n"/>
      <c r="B1995" s="26" t="n"/>
      <c r="C1995" s="27">
        <f>IF(B1995="","",IFERROR(INDEX(현장_고객,MATCH(B1995,현장번호,0))&amp;" · "&amp;INDEX(현장_주소,MATCH(B1995,현장번호,0)),"없는 번호"))</f>
        <v/>
      </c>
      <c r="D1995" s="22" t="n"/>
      <c r="E1995" s="21" t="n"/>
      <c r="F1995" s="21" t="n"/>
      <c r="G1995" s="21" t="n"/>
      <c r="H1995" s="25">
        <f>IF(COUNTA(A1995,B1995,D1995)=0,"",IF(NOT(ISNUMBER(A1995)),"날짜를 확인하세요",IF(A1995&gt;TODAY(),"오늘 이후 날짜예요",IF(ISNA(MATCH(B1995,현장번호,0)),"현장 번호를 확인하세요",IF(OR(NOT(ISNUMBER(D1995)),N(D1995)&lt;=0),"금액을 확인하세요","")))))</f>
        <v/>
      </c>
    </row>
    <row r="1996">
      <c r="A1996" s="20" t="n"/>
      <c r="B1996" s="26" t="n"/>
      <c r="C1996" s="27">
        <f>IF(B1996="","",IFERROR(INDEX(현장_고객,MATCH(B1996,현장번호,0))&amp;" · "&amp;INDEX(현장_주소,MATCH(B1996,현장번호,0)),"없는 번호"))</f>
        <v/>
      </c>
      <c r="D1996" s="22" t="n"/>
      <c r="E1996" s="21" t="n"/>
      <c r="F1996" s="21" t="n"/>
      <c r="G1996" s="21" t="n"/>
      <c r="H1996" s="25">
        <f>IF(COUNTA(A1996,B1996,D1996)=0,"",IF(NOT(ISNUMBER(A1996)),"날짜를 확인하세요",IF(A1996&gt;TODAY(),"오늘 이후 날짜예요",IF(ISNA(MATCH(B1996,현장번호,0)),"현장 번호를 확인하세요",IF(OR(NOT(ISNUMBER(D1996)),N(D1996)&lt;=0),"금액을 확인하세요","")))))</f>
        <v/>
      </c>
    </row>
    <row r="1997">
      <c r="A1997" s="20" t="n"/>
      <c r="B1997" s="26" t="n"/>
      <c r="C1997" s="27">
        <f>IF(B1997="","",IFERROR(INDEX(현장_고객,MATCH(B1997,현장번호,0))&amp;" · "&amp;INDEX(현장_주소,MATCH(B1997,현장번호,0)),"없는 번호"))</f>
        <v/>
      </c>
      <c r="D1997" s="22" t="n"/>
      <c r="E1997" s="21" t="n"/>
      <c r="F1997" s="21" t="n"/>
      <c r="G1997" s="21" t="n"/>
      <c r="H1997" s="25">
        <f>IF(COUNTA(A1997,B1997,D1997)=0,"",IF(NOT(ISNUMBER(A1997)),"날짜를 확인하세요",IF(A1997&gt;TODAY(),"오늘 이후 날짜예요",IF(ISNA(MATCH(B1997,현장번호,0)),"현장 번호를 확인하세요",IF(OR(NOT(ISNUMBER(D1997)),N(D1997)&lt;=0),"금액을 확인하세요","")))))</f>
        <v/>
      </c>
    </row>
    <row r="1998">
      <c r="A1998" s="20" t="n"/>
      <c r="B1998" s="26" t="n"/>
      <c r="C1998" s="27">
        <f>IF(B1998="","",IFERROR(INDEX(현장_고객,MATCH(B1998,현장번호,0))&amp;" · "&amp;INDEX(현장_주소,MATCH(B1998,현장번호,0)),"없는 번호"))</f>
        <v/>
      </c>
      <c r="D1998" s="22" t="n"/>
      <c r="E1998" s="21" t="n"/>
      <c r="F1998" s="21" t="n"/>
      <c r="G1998" s="21" t="n"/>
      <c r="H1998" s="25">
        <f>IF(COUNTA(A1998,B1998,D1998)=0,"",IF(NOT(ISNUMBER(A1998)),"날짜를 확인하세요",IF(A1998&gt;TODAY(),"오늘 이후 날짜예요",IF(ISNA(MATCH(B1998,현장번호,0)),"현장 번호를 확인하세요",IF(OR(NOT(ISNUMBER(D1998)),N(D1998)&lt;=0),"금액을 확인하세요","")))))</f>
        <v/>
      </c>
    </row>
    <row r="1999">
      <c r="A1999" s="20" t="n"/>
      <c r="B1999" s="26" t="n"/>
      <c r="C1999" s="27">
        <f>IF(B1999="","",IFERROR(INDEX(현장_고객,MATCH(B1999,현장번호,0))&amp;" · "&amp;INDEX(현장_주소,MATCH(B1999,현장번호,0)),"없는 번호"))</f>
        <v/>
      </c>
      <c r="D1999" s="22" t="n"/>
      <c r="E1999" s="21" t="n"/>
      <c r="F1999" s="21" t="n"/>
      <c r="G1999" s="21" t="n"/>
      <c r="H1999" s="25">
        <f>IF(COUNTA(A1999,B1999,D1999)=0,"",IF(NOT(ISNUMBER(A1999)),"날짜를 확인하세요",IF(A1999&gt;TODAY(),"오늘 이후 날짜예요",IF(ISNA(MATCH(B1999,현장번호,0)),"현장 번호를 확인하세요",IF(OR(NOT(ISNUMBER(D1999)),N(D1999)&lt;=0),"금액을 확인하세요","")))))</f>
        <v/>
      </c>
    </row>
    <row r="2000">
      <c r="A2000" s="20" t="n"/>
      <c r="B2000" s="26" t="n"/>
      <c r="C2000" s="27">
        <f>IF(B2000="","",IFERROR(INDEX(현장_고객,MATCH(B2000,현장번호,0))&amp;" · "&amp;INDEX(현장_주소,MATCH(B2000,현장번호,0)),"없는 번호"))</f>
        <v/>
      </c>
      <c r="D2000" s="22" t="n"/>
      <c r="E2000" s="21" t="n"/>
      <c r="F2000" s="21" t="n"/>
      <c r="G2000" s="21" t="n"/>
      <c r="H2000" s="25">
        <f>IF(COUNTA(A2000,B2000,D2000)=0,"",IF(NOT(ISNUMBER(A2000)),"날짜를 확인하세요",IF(A2000&gt;TODAY(),"오늘 이후 날짜예요",IF(ISNA(MATCH(B2000,현장번호,0)),"현장 번호를 확인하세요",IF(OR(NOT(ISNUMBER(D2000)),N(D2000)&lt;=0),"금액을 확인하세요","")))))</f>
        <v/>
      </c>
    </row>
    <row r="2001">
      <c r="A2001" s="20" t="n"/>
      <c r="B2001" s="26" t="n"/>
      <c r="C2001" s="27">
        <f>IF(B2001="","",IFERROR(INDEX(현장_고객,MATCH(B2001,현장번호,0))&amp;" · "&amp;INDEX(현장_주소,MATCH(B2001,현장번호,0)),"없는 번호"))</f>
        <v/>
      </c>
      <c r="D2001" s="22" t="n"/>
      <c r="E2001" s="21" t="n"/>
      <c r="F2001" s="21" t="n"/>
      <c r="G2001" s="21" t="n"/>
      <c r="H2001" s="25">
        <f>IF(COUNTA(A2001,B2001,D2001)=0,"",IF(NOT(ISNUMBER(A2001)),"날짜를 확인하세요",IF(A2001&gt;TODAY(),"오늘 이후 날짜예요",IF(ISNA(MATCH(B2001,현장번호,0)),"현장 번호를 확인하세요",IF(OR(NOT(ISNUMBER(D2001)),N(D2001)&lt;=0),"금액을 확인하세요","")))))</f>
        <v/>
      </c>
    </row>
    <row r="2002">
      <c r="A2002" s="20" t="n"/>
      <c r="B2002" s="26" t="n"/>
      <c r="C2002" s="27">
        <f>IF(B2002="","",IFERROR(INDEX(현장_고객,MATCH(B2002,현장번호,0))&amp;" · "&amp;INDEX(현장_주소,MATCH(B2002,현장번호,0)),"없는 번호"))</f>
        <v/>
      </c>
      <c r="D2002" s="22" t="n"/>
      <c r="E2002" s="21" t="n"/>
      <c r="F2002" s="21" t="n"/>
      <c r="G2002" s="21" t="n"/>
      <c r="H2002" s="25">
        <f>IF(COUNTA(A2002,B2002,D2002)=0,"",IF(NOT(ISNUMBER(A2002)),"날짜를 확인하세요",IF(A2002&gt;TODAY(),"오늘 이후 날짜예요",IF(ISNA(MATCH(B2002,현장번호,0)),"현장 번호를 확인하세요",IF(OR(NOT(ISNUMBER(D2002)),N(D2002)&lt;=0),"금액을 확인하세요","")))))</f>
        <v/>
      </c>
    </row>
    <row r="2003">
      <c r="A2003" s="20" t="n"/>
      <c r="B2003" s="26" t="n"/>
      <c r="C2003" s="27">
        <f>IF(B2003="","",IFERROR(INDEX(현장_고객,MATCH(B2003,현장번호,0))&amp;" · "&amp;INDEX(현장_주소,MATCH(B2003,현장번호,0)),"없는 번호"))</f>
        <v/>
      </c>
      <c r="D2003" s="22" t="n"/>
      <c r="E2003" s="21" t="n"/>
      <c r="F2003" s="21" t="n"/>
      <c r="G2003" s="21" t="n"/>
      <c r="H2003" s="25">
        <f>IF(COUNTA(A2003,B2003,D2003)=0,"",IF(NOT(ISNUMBER(A2003)),"날짜를 확인하세요",IF(A2003&gt;TODAY(),"오늘 이후 날짜예요",IF(ISNA(MATCH(B2003,현장번호,0)),"현장 번호를 확인하세요",IF(OR(NOT(ISNUMBER(D2003)),N(D2003)&lt;=0),"금액을 확인하세요","")))))</f>
        <v/>
      </c>
    </row>
    <row r="2004">
      <c r="A2004" s="20" t="n"/>
      <c r="B2004" s="26" t="n"/>
      <c r="C2004" s="27">
        <f>IF(B2004="","",IFERROR(INDEX(현장_고객,MATCH(B2004,현장번호,0))&amp;" · "&amp;INDEX(현장_주소,MATCH(B2004,현장번호,0)),"없는 번호"))</f>
        <v/>
      </c>
      <c r="D2004" s="22" t="n"/>
      <c r="E2004" s="21" t="n"/>
      <c r="F2004" s="21" t="n"/>
      <c r="G2004" s="21" t="n"/>
      <c r="H2004" s="25">
        <f>IF(COUNTA(A2004,B2004,D2004)=0,"",IF(NOT(ISNUMBER(A2004)),"날짜를 확인하세요",IF(A2004&gt;TODAY(),"오늘 이후 날짜예요",IF(ISNA(MATCH(B2004,현장번호,0)),"현장 번호를 확인하세요",IF(OR(NOT(ISNUMBER(D2004)),N(D2004)&lt;=0),"금액을 확인하세요","")))))</f>
        <v/>
      </c>
    </row>
    <row r="2005">
      <c r="A2005" s="20" t="n"/>
      <c r="B2005" s="26" t="n"/>
      <c r="C2005" s="27">
        <f>IF(B2005="","",IFERROR(INDEX(현장_고객,MATCH(B2005,현장번호,0))&amp;" · "&amp;INDEX(현장_주소,MATCH(B2005,현장번호,0)),"없는 번호"))</f>
        <v/>
      </c>
      <c r="D2005" s="22" t="n"/>
      <c r="E2005" s="21" t="n"/>
      <c r="F2005" s="21" t="n"/>
      <c r="G2005" s="21" t="n"/>
      <c r="H2005" s="25">
        <f>IF(COUNTA(A2005,B2005,D2005)=0,"",IF(NOT(ISNUMBER(A2005)),"날짜를 확인하세요",IF(A2005&gt;TODAY(),"오늘 이후 날짜예요",IF(ISNA(MATCH(B2005,현장번호,0)),"현장 번호를 확인하세요",IF(OR(NOT(ISNUMBER(D2005)),N(D2005)&lt;=0),"금액을 확인하세요","")))))</f>
        <v/>
      </c>
    </row>
    <row r="2006">
      <c r="A2006" s="20" t="n"/>
      <c r="B2006" s="26" t="n"/>
      <c r="C2006" s="27">
        <f>IF(B2006="","",IFERROR(INDEX(현장_고객,MATCH(B2006,현장번호,0))&amp;" · "&amp;INDEX(현장_주소,MATCH(B2006,현장번호,0)),"없는 번호"))</f>
        <v/>
      </c>
      <c r="D2006" s="22" t="n"/>
      <c r="E2006" s="21" t="n"/>
      <c r="F2006" s="21" t="n"/>
      <c r="G2006" s="21" t="n"/>
      <c r="H2006" s="25">
        <f>IF(COUNTA(A2006,B2006,D2006)=0,"",IF(NOT(ISNUMBER(A2006)),"날짜를 확인하세요",IF(A2006&gt;TODAY(),"오늘 이후 날짜예요",IF(ISNA(MATCH(B2006,현장번호,0)),"현장 번호를 확인하세요",IF(OR(NOT(ISNUMBER(D2006)),N(D2006)&lt;=0),"금액을 확인하세요","")))))</f>
        <v/>
      </c>
    </row>
    <row r="2007">
      <c r="A2007" s="20" t="n"/>
      <c r="B2007" s="26" t="n"/>
      <c r="C2007" s="27">
        <f>IF(B2007="","",IFERROR(INDEX(현장_고객,MATCH(B2007,현장번호,0))&amp;" · "&amp;INDEX(현장_주소,MATCH(B2007,현장번호,0)),"없는 번호"))</f>
        <v/>
      </c>
      <c r="D2007" s="22" t="n"/>
      <c r="E2007" s="21" t="n"/>
      <c r="F2007" s="21" t="n"/>
      <c r="G2007" s="21" t="n"/>
      <c r="H2007" s="25">
        <f>IF(COUNTA(A2007,B2007,D2007)=0,"",IF(NOT(ISNUMBER(A2007)),"날짜를 확인하세요",IF(A2007&gt;TODAY(),"오늘 이후 날짜예요",IF(ISNA(MATCH(B2007,현장번호,0)),"현장 번호를 확인하세요",IF(OR(NOT(ISNUMBER(D2007)),N(D2007)&lt;=0),"금액을 확인하세요","")))))</f>
        <v/>
      </c>
    </row>
    <row r="2008">
      <c r="A2008" s="20" t="n"/>
      <c r="B2008" s="26" t="n"/>
      <c r="C2008" s="27">
        <f>IF(B2008="","",IFERROR(INDEX(현장_고객,MATCH(B2008,현장번호,0))&amp;" · "&amp;INDEX(현장_주소,MATCH(B2008,현장번호,0)),"없는 번호"))</f>
        <v/>
      </c>
      <c r="D2008" s="22" t="n"/>
      <c r="E2008" s="21" t="n"/>
      <c r="F2008" s="21" t="n"/>
      <c r="G2008" s="21" t="n"/>
      <c r="H2008" s="25">
        <f>IF(COUNTA(A2008,B2008,D2008)=0,"",IF(NOT(ISNUMBER(A2008)),"날짜를 확인하세요",IF(A2008&gt;TODAY(),"오늘 이후 날짜예요",IF(ISNA(MATCH(B2008,현장번호,0)),"현장 번호를 확인하세요",IF(OR(NOT(ISNUMBER(D2008)),N(D2008)&lt;=0),"금액을 확인하세요","")))))</f>
        <v/>
      </c>
    </row>
    <row r="2009">
      <c r="A2009" s="20" t="n"/>
      <c r="B2009" s="26" t="n"/>
      <c r="C2009" s="27">
        <f>IF(B2009="","",IFERROR(INDEX(현장_고객,MATCH(B2009,현장번호,0))&amp;" · "&amp;INDEX(현장_주소,MATCH(B2009,현장번호,0)),"없는 번호"))</f>
        <v/>
      </c>
      <c r="D2009" s="22" t="n"/>
      <c r="E2009" s="21" t="n"/>
      <c r="F2009" s="21" t="n"/>
      <c r="G2009" s="21" t="n"/>
      <c r="H2009" s="25">
        <f>IF(COUNTA(A2009,B2009,D2009)=0,"",IF(NOT(ISNUMBER(A2009)),"날짜를 확인하세요",IF(A2009&gt;TODAY(),"오늘 이후 날짜예요",IF(ISNA(MATCH(B2009,현장번호,0)),"현장 번호를 확인하세요",IF(OR(NOT(ISNUMBER(D2009)),N(D2009)&lt;=0),"금액을 확인하세요","")))))</f>
        <v/>
      </c>
    </row>
    <row r="2010">
      <c r="A2010" s="20" t="n"/>
      <c r="B2010" s="26" t="n"/>
      <c r="C2010" s="27">
        <f>IF(B2010="","",IFERROR(INDEX(현장_고객,MATCH(B2010,현장번호,0))&amp;" · "&amp;INDEX(현장_주소,MATCH(B2010,현장번호,0)),"없는 번호"))</f>
        <v/>
      </c>
      <c r="D2010" s="22" t="n"/>
      <c r="E2010" s="21" t="n"/>
      <c r="F2010" s="21" t="n"/>
      <c r="G2010" s="21" t="n"/>
      <c r="H2010" s="25">
        <f>IF(COUNTA(A2010,B2010,D2010)=0,"",IF(NOT(ISNUMBER(A2010)),"날짜를 확인하세요",IF(A2010&gt;TODAY(),"오늘 이후 날짜예요",IF(ISNA(MATCH(B2010,현장번호,0)),"현장 번호를 확인하세요",IF(OR(NOT(ISNUMBER(D2010)),N(D2010)&lt;=0),"금액을 확인하세요","")))))</f>
        <v/>
      </c>
    </row>
    <row r="2011">
      <c r="A2011" s="20" t="n"/>
      <c r="B2011" s="26" t="n"/>
      <c r="C2011" s="27">
        <f>IF(B2011="","",IFERROR(INDEX(현장_고객,MATCH(B2011,현장번호,0))&amp;" · "&amp;INDEX(현장_주소,MATCH(B2011,현장번호,0)),"없는 번호"))</f>
        <v/>
      </c>
      <c r="D2011" s="22" t="n"/>
      <c r="E2011" s="21" t="n"/>
      <c r="F2011" s="21" t="n"/>
      <c r="G2011" s="21" t="n"/>
      <c r="H2011" s="25">
        <f>IF(COUNTA(A2011,B2011,D2011)=0,"",IF(NOT(ISNUMBER(A2011)),"날짜를 확인하세요",IF(A2011&gt;TODAY(),"오늘 이후 날짜예요",IF(ISNA(MATCH(B2011,현장번호,0)),"현장 번호를 확인하세요",IF(OR(NOT(ISNUMBER(D2011)),N(D2011)&lt;=0),"금액을 확인하세요","")))))</f>
        <v/>
      </c>
    </row>
    <row r="2012">
      <c r="A2012" s="20" t="n"/>
      <c r="B2012" s="26" t="n"/>
      <c r="C2012" s="27">
        <f>IF(B2012="","",IFERROR(INDEX(현장_고객,MATCH(B2012,현장번호,0))&amp;" · "&amp;INDEX(현장_주소,MATCH(B2012,현장번호,0)),"없는 번호"))</f>
        <v/>
      </c>
      <c r="D2012" s="22" t="n"/>
      <c r="E2012" s="21" t="n"/>
      <c r="F2012" s="21" t="n"/>
      <c r="G2012" s="21" t="n"/>
      <c r="H2012" s="25">
        <f>IF(COUNTA(A2012,B2012,D2012)=0,"",IF(NOT(ISNUMBER(A2012)),"날짜를 확인하세요",IF(A2012&gt;TODAY(),"오늘 이후 날짜예요",IF(ISNA(MATCH(B2012,현장번호,0)),"현장 번호를 확인하세요",IF(OR(NOT(ISNUMBER(D2012)),N(D2012)&lt;=0),"금액을 확인하세요","")))))</f>
        <v/>
      </c>
    </row>
    <row r="2013">
      <c r="A2013" s="20" t="n"/>
      <c r="B2013" s="26" t="n"/>
      <c r="C2013" s="27">
        <f>IF(B2013="","",IFERROR(INDEX(현장_고객,MATCH(B2013,현장번호,0))&amp;" · "&amp;INDEX(현장_주소,MATCH(B2013,현장번호,0)),"없는 번호"))</f>
        <v/>
      </c>
      <c r="D2013" s="22" t="n"/>
      <c r="E2013" s="21" t="n"/>
      <c r="F2013" s="21" t="n"/>
      <c r="G2013" s="21" t="n"/>
      <c r="H2013" s="25">
        <f>IF(COUNTA(A2013,B2013,D2013)=0,"",IF(NOT(ISNUMBER(A2013)),"날짜를 확인하세요",IF(A2013&gt;TODAY(),"오늘 이후 날짜예요",IF(ISNA(MATCH(B2013,현장번호,0)),"현장 번호를 확인하세요",IF(OR(NOT(ISNUMBER(D2013)),N(D2013)&lt;=0),"금액을 확인하세요","")))))</f>
        <v/>
      </c>
    </row>
    <row r="2014">
      <c r="A2014" s="20" t="n"/>
      <c r="B2014" s="26" t="n"/>
      <c r="C2014" s="27">
        <f>IF(B2014="","",IFERROR(INDEX(현장_고객,MATCH(B2014,현장번호,0))&amp;" · "&amp;INDEX(현장_주소,MATCH(B2014,현장번호,0)),"없는 번호"))</f>
        <v/>
      </c>
      <c r="D2014" s="22" t="n"/>
      <c r="E2014" s="21" t="n"/>
      <c r="F2014" s="21" t="n"/>
      <c r="G2014" s="21" t="n"/>
      <c r="H2014" s="25">
        <f>IF(COUNTA(A2014,B2014,D2014)=0,"",IF(NOT(ISNUMBER(A2014)),"날짜를 확인하세요",IF(A2014&gt;TODAY(),"오늘 이후 날짜예요",IF(ISNA(MATCH(B2014,현장번호,0)),"현장 번호를 확인하세요",IF(OR(NOT(ISNUMBER(D2014)),N(D2014)&lt;=0),"금액을 확인하세요","")))))</f>
        <v/>
      </c>
    </row>
    <row r="2015">
      <c r="A2015" s="20" t="n"/>
      <c r="B2015" s="26" t="n"/>
      <c r="C2015" s="27">
        <f>IF(B2015="","",IFERROR(INDEX(현장_고객,MATCH(B2015,현장번호,0))&amp;" · "&amp;INDEX(현장_주소,MATCH(B2015,현장번호,0)),"없는 번호"))</f>
        <v/>
      </c>
      <c r="D2015" s="22" t="n"/>
      <c r="E2015" s="21" t="n"/>
      <c r="F2015" s="21" t="n"/>
      <c r="G2015" s="21" t="n"/>
      <c r="H2015" s="25">
        <f>IF(COUNTA(A2015,B2015,D2015)=0,"",IF(NOT(ISNUMBER(A2015)),"날짜를 확인하세요",IF(A2015&gt;TODAY(),"오늘 이후 날짜예요",IF(ISNA(MATCH(B2015,현장번호,0)),"현장 번호를 확인하세요",IF(OR(NOT(ISNUMBER(D2015)),N(D2015)&lt;=0),"금액을 확인하세요","")))))</f>
        <v/>
      </c>
    </row>
    <row r="2016">
      <c r="A2016" s="20" t="n"/>
      <c r="B2016" s="26" t="n"/>
      <c r="C2016" s="27">
        <f>IF(B2016="","",IFERROR(INDEX(현장_고객,MATCH(B2016,현장번호,0))&amp;" · "&amp;INDEX(현장_주소,MATCH(B2016,현장번호,0)),"없는 번호"))</f>
        <v/>
      </c>
      <c r="D2016" s="22" t="n"/>
      <c r="E2016" s="21" t="n"/>
      <c r="F2016" s="21" t="n"/>
      <c r="G2016" s="21" t="n"/>
      <c r="H2016" s="25">
        <f>IF(COUNTA(A2016,B2016,D2016)=0,"",IF(NOT(ISNUMBER(A2016)),"날짜를 확인하세요",IF(A2016&gt;TODAY(),"오늘 이후 날짜예요",IF(ISNA(MATCH(B2016,현장번호,0)),"현장 번호를 확인하세요",IF(OR(NOT(ISNUMBER(D2016)),N(D2016)&lt;=0),"금액을 확인하세요","")))))</f>
        <v/>
      </c>
    </row>
    <row r="2017">
      <c r="A2017" s="20" t="n"/>
      <c r="B2017" s="26" t="n"/>
      <c r="C2017" s="27">
        <f>IF(B2017="","",IFERROR(INDEX(현장_고객,MATCH(B2017,현장번호,0))&amp;" · "&amp;INDEX(현장_주소,MATCH(B2017,현장번호,0)),"없는 번호"))</f>
        <v/>
      </c>
      <c r="D2017" s="22" t="n"/>
      <c r="E2017" s="21" t="n"/>
      <c r="F2017" s="21" t="n"/>
      <c r="G2017" s="21" t="n"/>
      <c r="H2017" s="25">
        <f>IF(COUNTA(A2017,B2017,D2017)=0,"",IF(NOT(ISNUMBER(A2017)),"날짜를 확인하세요",IF(A2017&gt;TODAY(),"오늘 이후 날짜예요",IF(ISNA(MATCH(B2017,현장번호,0)),"현장 번호를 확인하세요",IF(OR(NOT(ISNUMBER(D2017)),N(D2017)&lt;=0),"금액을 확인하세요","")))))</f>
        <v/>
      </c>
    </row>
    <row r="2018">
      <c r="A2018" s="20" t="n"/>
      <c r="B2018" s="26" t="n"/>
      <c r="C2018" s="27">
        <f>IF(B2018="","",IFERROR(INDEX(현장_고객,MATCH(B2018,현장번호,0))&amp;" · "&amp;INDEX(현장_주소,MATCH(B2018,현장번호,0)),"없는 번호"))</f>
        <v/>
      </c>
      <c r="D2018" s="22" t="n"/>
      <c r="E2018" s="21" t="n"/>
      <c r="F2018" s="21" t="n"/>
      <c r="G2018" s="21" t="n"/>
      <c r="H2018" s="25">
        <f>IF(COUNTA(A2018,B2018,D2018)=0,"",IF(NOT(ISNUMBER(A2018)),"날짜를 확인하세요",IF(A2018&gt;TODAY(),"오늘 이후 날짜예요",IF(ISNA(MATCH(B2018,현장번호,0)),"현장 번호를 확인하세요",IF(OR(NOT(ISNUMBER(D2018)),N(D2018)&lt;=0),"금액을 확인하세요","")))))</f>
        <v/>
      </c>
    </row>
    <row r="2019">
      <c r="A2019" s="20" t="n"/>
      <c r="B2019" s="26" t="n"/>
      <c r="C2019" s="27">
        <f>IF(B2019="","",IFERROR(INDEX(현장_고객,MATCH(B2019,현장번호,0))&amp;" · "&amp;INDEX(현장_주소,MATCH(B2019,현장번호,0)),"없는 번호"))</f>
        <v/>
      </c>
      <c r="D2019" s="22" t="n"/>
      <c r="E2019" s="21" t="n"/>
      <c r="F2019" s="21" t="n"/>
      <c r="G2019" s="21" t="n"/>
      <c r="H2019" s="25">
        <f>IF(COUNTA(A2019,B2019,D2019)=0,"",IF(NOT(ISNUMBER(A2019)),"날짜를 확인하세요",IF(A2019&gt;TODAY(),"오늘 이후 날짜예요",IF(ISNA(MATCH(B2019,현장번호,0)),"현장 번호를 확인하세요",IF(OR(NOT(ISNUMBER(D2019)),N(D2019)&lt;=0),"금액을 확인하세요","")))))</f>
        <v/>
      </c>
    </row>
    <row r="2020">
      <c r="A2020" s="20" t="n"/>
      <c r="B2020" s="26" t="n"/>
      <c r="C2020" s="27">
        <f>IF(B2020="","",IFERROR(INDEX(현장_고객,MATCH(B2020,현장번호,0))&amp;" · "&amp;INDEX(현장_주소,MATCH(B2020,현장번호,0)),"없는 번호"))</f>
        <v/>
      </c>
      <c r="D2020" s="22" t="n"/>
      <c r="E2020" s="21" t="n"/>
      <c r="F2020" s="21" t="n"/>
      <c r="G2020" s="21" t="n"/>
      <c r="H2020" s="25">
        <f>IF(COUNTA(A2020,B2020,D2020)=0,"",IF(NOT(ISNUMBER(A2020)),"날짜를 확인하세요",IF(A2020&gt;TODAY(),"오늘 이후 날짜예요",IF(ISNA(MATCH(B2020,현장번호,0)),"현장 번호를 확인하세요",IF(OR(NOT(ISNUMBER(D2020)),N(D2020)&lt;=0),"금액을 확인하세요","")))))</f>
        <v/>
      </c>
    </row>
    <row r="2021">
      <c r="A2021" s="20" t="n"/>
      <c r="B2021" s="26" t="n"/>
      <c r="C2021" s="27">
        <f>IF(B2021="","",IFERROR(INDEX(현장_고객,MATCH(B2021,현장번호,0))&amp;" · "&amp;INDEX(현장_주소,MATCH(B2021,현장번호,0)),"없는 번호"))</f>
        <v/>
      </c>
      <c r="D2021" s="22" t="n"/>
      <c r="E2021" s="21" t="n"/>
      <c r="F2021" s="21" t="n"/>
      <c r="G2021" s="21" t="n"/>
      <c r="H2021" s="25">
        <f>IF(COUNTA(A2021,B2021,D2021)=0,"",IF(NOT(ISNUMBER(A2021)),"날짜를 확인하세요",IF(A2021&gt;TODAY(),"오늘 이후 날짜예요",IF(ISNA(MATCH(B2021,현장번호,0)),"현장 번호를 확인하세요",IF(OR(NOT(ISNUMBER(D2021)),N(D2021)&lt;=0),"금액을 확인하세요","")))))</f>
        <v/>
      </c>
    </row>
    <row r="2022">
      <c r="A2022" s="20" t="n"/>
      <c r="B2022" s="26" t="n"/>
      <c r="C2022" s="27">
        <f>IF(B2022="","",IFERROR(INDEX(현장_고객,MATCH(B2022,현장번호,0))&amp;" · "&amp;INDEX(현장_주소,MATCH(B2022,현장번호,0)),"없는 번호"))</f>
        <v/>
      </c>
      <c r="D2022" s="22" t="n"/>
      <c r="E2022" s="21" t="n"/>
      <c r="F2022" s="21" t="n"/>
      <c r="G2022" s="21" t="n"/>
      <c r="H2022" s="25">
        <f>IF(COUNTA(A2022,B2022,D2022)=0,"",IF(NOT(ISNUMBER(A2022)),"날짜를 확인하세요",IF(A2022&gt;TODAY(),"오늘 이후 날짜예요",IF(ISNA(MATCH(B2022,현장번호,0)),"현장 번호를 확인하세요",IF(OR(NOT(ISNUMBER(D2022)),N(D2022)&lt;=0),"금액을 확인하세요","")))))</f>
        <v/>
      </c>
    </row>
    <row r="2023">
      <c r="A2023" s="20" t="n"/>
      <c r="B2023" s="26" t="n"/>
      <c r="C2023" s="27">
        <f>IF(B2023="","",IFERROR(INDEX(현장_고객,MATCH(B2023,현장번호,0))&amp;" · "&amp;INDEX(현장_주소,MATCH(B2023,현장번호,0)),"없는 번호"))</f>
        <v/>
      </c>
      <c r="D2023" s="22" t="n"/>
      <c r="E2023" s="21" t="n"/>
      <c r="F2023" s="21" t="n"/>
      <c r="G2023" s="21" t="n"/>
      <c r="H2023" s="25">
        <f>IF(COUNTA(A2023,B2023,D2023)=0,"",IF(NOT(ISNUMBER(A2023)),"날짜를 확인하세요",IF(A2023&gt;TODAY(),"오늘 이후 날짜예요",IF(ISNA(MATCH(B2023,현장번호,0)),"현장 번호를 확인하세요",IF(OR(NOT(ISNUMBER(D2023)),N(D2023)&lt;=0),"금액을 확인하세요","")))))</f>
        <v/>
      </c>
    </row>
    <row r="2024">
      <c r="A2024" s="20" t="n"/>
      <c r="B2024" s="26" t="n"/>
      <c r="C2024" s="27">
        <f>IF(B2024="","",IFERROR(INDEX(현장_고객,MATCH(B2024,현장번호,0))&amp;" · "&amp;INDEX(현장_주소,MATCH(B2024,현장번호,0)),"없는 번호"))</f>
        <v/>
      </c>
      <c r="D2024" s="22" t="n"/>
      <c r="E2024" s="21" t="n"/>
      <c r="F2024" s="21" t="n"/>
      <c r="G2024" s="21" t="n"/>
      <c r="H2024" s="25">
        <f>IF(COUNTA(A2024,B2024,D2024)=0,"",IF(NOT(ISNUMBER(A2024)),"날짜를 확인하세요",IF(A2024&gt;TODAY(),"오늘 이후 날짜예요",IF(ISNA(MATCH(B2024,현장번호,0)),"현장 번호를 확인하세요",IF(OR(NOT(ISNUMBER(D2024)),N(D2024)&lt;=0),"금액을 확인하세요","")))))</f>
        <v/>
      </c>
    </row>
    <row r="2025">
      <c r="A2025" s="20" t="n"/>
      <c r="B2025" s="26" t="n"/>
      <c r="C2025" s="27">
        <f>IF(B2025="","",IFERROR(INDEX(현장_고객,MATCH(B2025,현장번호,0))&amp;" · "&amp;INDEX(현장_주소,MATCH(B2025,현장번호,0)),"없는 번호"))</f>
        <v/>
      </c>
      <c r="D2025" s="22" t="n"/>
      <c r="E2025" s="21" t="n"/>
      <c r="F2025" s="21" t="n"/>
      <c r="G2025" s="21" t="n"/>
      <c r="H2025" s="25">
        <f>IF(COUNTA(A2025,B2025,D2025)=0,"",IF(NOT(ISNUMBER(A2025)),"날짜를 확인하세요",IF(A2025&gt;TODAY(),"오늘 이후 날짜예요",IF(ISNA(MATCH(B2025,현장번호,0)),"현장 번호를 확인하세요",IF(OR(NOT(ISNUMBER(D2025)),N(D2025)&lt;=0),"금액을 확인하세요","")))))</f>
        <v/>
      </c>
    </row>
    <row r="2026">
      <c r="A2026" s="20" t="n"/>
      <c r="B2026" s="26" t="n"/>
      <c r="C2026" s="27">
        <f>IF(B2026="","",IFERROR(INDEX(현장_고객,MATCH(B2026,현장번호,0))&amp;" · "&amp;INDEX(현장_주소,MATCH(B2026,현장번호,0)),"없는 번호"))</f>
        <v/>
      </c>
      <c r="D2026" s="22" t="n"/>
      <c r="E2026" s="21" t="n"/>
      <c r="F2026" s="21" t="n"/>
      <c r="G2026" s="21" t="n"/>
      <c r="H2026" s="25">
        <f>IF(COUNTA(A2026,B2026,D2026)=0,"",IF(NOT(ISNUMBER(A2026)),"날짜를 확인하세요",IF(A2026&gt;TODAY(),"오늘 이후 날짜예요",IF(ISNA(MATCH(B2026,현장번호,0)),"현장 번호를 확인하세요",IF(OR(NOT(ISNUMBER(D2026)),N(D2026)&lt;=0),"금액을 확인하세요","")))))</f>
        <v/>
      </c>
    </row>
    <row r="2027">
      <c r="A2027" s="20" t="n"/>
      <c r="B2027" s="26" t="n"/>
      <c r="C2027" s="27">
        <f>IF(B2027="","",IFERROR(INDEX(현장_고객,MATCH(B2027,현장번호,0))&amp;" · "&amp;INDEX(현장_주소,MATCH(B2027,현장번호,0)),"없는 번호"))</f>
        <v/>
      </c>
      <c r="D2027" s="22" t="n"/>
      <c r="E2027" s="21" t="n"/>
      <c r="F2027" s="21" t="n"/>
      <c r="G2027" s="21" t="n"/>
      <c r="H2027" s="25">
        <f>IF(COUNTA(A2027,B2027,D2027)=0,"",IF(NOT(ISNUMBER(A2027)),"날짜를 확인하세요",IF(A2027&gt;TODAY(),"오늘 이후 날짜예요",IF(ISNA(MATCH(B2027,현장번호,0)),"현장 번호를 확인하세요",IF(OR(NOT(ISNUMBER(D2027)),N(D2027)&lt;=0),"금액을 확인하세요","")))))</f>
        <v/>
      </c>
    </row>
    <row r="2028">
      <c r="A2028" s="20" t="n"/>
      <c r="B2028" s="26" t="n"/>
      <c r="C2028" s="27">
        <f>IF(B2028="","",IFERROR(INDEX(현장_고객,MATCH(B2028,현장번호,0))&amp;" · "&amp;INDEX(현장_주소,MATCH(B2028,현장번호,0)),"없는 번호"))</f>
        <v/>
      </c>
      <c r="D2028" s="22" t="n"/>
      <c r="E2028" s="21" t="n"/>
      <c r="F2028" s="21" t="n"/>
      <c r="G2028" s="21" t="n"/>
      <c r="H2028" s="25">
        <f>IF(COUNTA(A2028,B2028,D2028)=0,"",IF(NOT(ISNUMBER(A2028)),"날짜를 확인하세요",IF(A2028&gt;TODAY(),"오늘 이후 날짜예요",IF(ISNA(MATCH(B2028,현장번호,0)),"현장 번호를 확인하세요",IF(OR(NOT(ISNUMBER(D2028)),N(D2028)&lt;=0),"금액을 확인하세요","")))))</f>
        <v/>
      </c>
    </row>
    <row r="2029">
      <c r="A2029" s="20" t="n"/>
      <c r="B2029" s="26" t="n"/>
      <c r="C2029" s="27">
        <f>IF(B2029="","",IFERROR(INDEX(현장_고객,MATCH(B2029,현장번호,0))&amp;" · "&amp;INDEX(현장_주소,MATCH(B2029,현장번호,0)),"없는 번호"))</f>
        <v/>
      </c>
      <c r="D2029" s="22" t="n"/>
      <c r="E2029" s="21" t="n"/>
      <c r="F2029" s="21" t="n"/>
      <c r="G2029" s="21" t="n"/>
      <c r="H2029" s="25">
        <f>IF(COUNTA(A2029,B2029,D2029)=0,"",IF(NOT(ISNUMBER(A2029)),"날짜를 확인하세요",IF(A2029&gt;TODAY(),"오늘 이후 날짜예요",IF(ISNA(MATCH(B2029,현장번호,0)),"현장 번호를 확인하세요",IF(OR(NOT(ISNUMBER(D2029)),N(D2029)&lt;=0),"금액을 확인하세요","")))))</f>
        <v/>
      </c>
    </row>
    <row r="2030">
      <c r="A2030" s="20" t="n"/>
      <c r="B2030" s="26" t="n"/>
      <c r="C2030" s="27">
        <f>IF(B2030="","",IFERROR(INDEX(현장_고객,MATCH(B2030,현장번호,0))&amp;" · "&amp;INDEX(현장_주소,MATCH(B2030,현장번호,0)),"없는 번호"))</f>
        <v/>
      </c>
      <c r="D2030" s="22" t="n"/>
      <c r="E2030" s="21" t="n"/>
      <c r="F2030" s="21" t="n"/>
      <c r="G2030" s="21" t="n"/>
      <c r="H2030" s="25">
        <f>IF(COUNTA(A2030,B2030,D2030)=0,"",IF(NOT(ISNUMBER(A2030)),"날짜를 확인하세요",IF(A2030&gt;TODAY(),"오늘 이후 날짜예요",IF(ISNA(MATCH(B2030,현장번호,0)),"현장 번호를 확인하세요",IF(OR(NOT(ISNUMBER(D2030)),N(D2030)&lt;=0),"금액을 확인하세요","")))))</f>
        <v/>
      </c>
    </row>
    <row r="2031">
      <c r="A2031" s="20" t="n"/>
      <c r="B2031" s="26" t="n"/>
      <c r="C2031" s="27">
        <f>IF(B2031="","",IFERROR(INDEX(현장_고객,MATCH(B2031,현장번호,0))&amp;" · "&amp;INDEX(현장_주소,MATCH(B2031,현장번호,0)),"없는 번호"))</f>
        <v/>
      </c>
      <c r="D2031" s="22" t="n"/>
      <c r="E2031" s="21" t="n"/>
      <c r="F2031" s="21" t="n"/>
      <c r="G2031" s="21" t="n"/>
      <c r="H2031" s="25">
        <f>IF(COUNTA(A2031,B2031,D2031)=0,"",IF(NOT(ISNUMBER(A2031)),"날짜를 확인하세요",IF(A2031&gt;TODAY(),"오늘 이후 날짜예요",IF(ISNA(MATCH(B2031,현장번호,0)),"현장 번호를 확인하세요",IF(OR(NOT(ISNUMBER(D2031)),N(D2031)&lt;=0),"금액을 확인하세요","")))))</f>
        <v/>
      </c>
    </row>
    <row r="2032">
      <c r="A2032" s="20" t="n"/>
      <c r="B2032" s="26" t="n"/>
      <c r="C2032" s="27">
        <f>IF(B2032="","",IFERROR(INDEX(현장_고객,MATCH(B2032,현장번호,0))&amp;" · "&amp;INDEX(현장_주소,MATCH(B2032,현장번호,0)),"없는 번호"))</f>
        <v/>
      </c>
      <c r="D2032" s="22" t="n"/>
      <c r="E2032" s="21" t="n"/>
      <c r="F2032" s="21" t="n"/>
      <c r="G2032" s="21" t="n"/>
      <c r="H2032" s="25">
        <f>IF(COUNTA(A2032,B2032,D2032)=0,"",IF(NOT(ISNUMBER(A2032)),"날짜를 확인하세요",IF(A2032&gt;TODAY(),"오늘 이후 날짜예요",IF(ISNA(MATCH(B2032,현장번호,0)),"현장 번호를 확인하세요",IF(OR(NOT(ISNUMBER(D2032)),N(D2032)&lt;=0),"금액을 확인하세요","")))))</f>
        <v/>
      </c>
    </row>
    <row r="2033">
      <c r="A2033" s="20" t="n"/>
      <c r="B2033" s="26" t="n"/>
      <c r="C2033" s="27">
        <f>IF(B2033="","",IFERROR(INDEX(현장_고객,MATCH(B2033,현장번호,0))&amp;" · "&amp;INDEX(현장_주소,MATCH(B2033,현장번호,0)),"없는 번호"))</f>
        <v/>
      </c>
      <c r="D2033" s="22" t="n"/>
      <c r="E2033" s="21" t="n"/>
      <c r="F2033" s="21" t="n"/>
      <c r="G2033" s="21" t="n"/>
      <c r="H2033" s="25">
        <f>IF(COUNTA(A2033,B2033,D2033)=0,"",IF(NOT(ISNUMBER(A2033)),"날짜를 확인하세요",IF(A2033&gt;TODAY(),"오늘 이후 날짜예요",IF(ISNA(MATCH(B2033,현장번호,0)),"현장 번호를 확인하세요",IF(OR(NOT(ISNUMBER(D2033)),N(D2033)&lt;=0),"금액을 확인하세요","")))))</f>
        <v/>
      </c>
    </row>
    <row r="2034">
      <c r="A2034" s="20" t="n"/>
      <c r="B2034" s="26" t="n"/>
      <c r="C2034" s="27">
        <f>IF(B2034="","",IFERROR(INDEX(현장_고객,MATCH(B2034,현장번호,0))&amp;" · "&amp;INDEX(현장_주소,MATCH(B2034,현장번호,0)),"없는 번호"))</f>
        <v/>
      </c>
      <c r="D2034" s="22" t="n"/>
      <c r="E2034" s="21" t="n"/>
      <c r="F2034" s="21" t="n"/>
      <c r="G2034" s="21" t="n"/>
      <c r="H2034" s="25">
        <f>IF(COUNTA(A2034,B2034,D2034)=0,"",IF(NOT(ISNUMBER(A2034)),"날짜를 확인하세요",IF(A2034&gt;TODAY(),"오늘 이후 날짜예요",IF(ISNA(MATCH(B2034,현장번호,0)),"현장 번호를 확인하세요",IF(OR(NOT(ISNUMBER(D2034)),N(D2034)&lt;=0),"금액을 확인하세요","")))))</f>
        <v/>
      </c>
    </row>
    <row r="2035">
      <c r="A2035" s="20" t="n"/>
      <c r="B2035" s="26" t="n"/>
      <c r="C2035" s="27">
        <f>IF(B2035="","",IFERROR(INDEX(현장_고객,MATCH(B2035,현장번호,0))&amp;" · "&amp;INDEX(현장_주소,MATCH(B2035,현장번호,0)),"없는 번호"))</f>
        <v/>
      </c>
      <c r="D2035" s="22" t="n"/>
      <c r="E2035" s="21" t="n"/>
      <c r="F2035" s="21" t="n"/>
      <c r="G2035" s="21" t="n"/>
      <c r="H2035" s="25">
        <f>IF(COUNTA(A2035,B2035,D2035)=0,"",IF(NOT(ISNUMBER(A2035)),"날짜를 확인하세요",IF(A2035&gt;TODAY(),"오늘 이후 날짜예요",IF(ISNA(MATCH(B2035,현장번호,0)),"현장 번호를 확인하세요",IF(OR(NOT(ISNUMBER(D2035)),N(D2035)&lt;=0),"금액을 확인하세요","")))))</f>
        <v/>
      </c>
    </row>
    <row r="2036">
      <c r="A2036" s="20" t="n"/>
      <c r="B2036" s="26" t="n"/>
      <c r="C2036" s="27">
        <f>IF(B2036="","",IFERROR(INDEX(현장_고객,MATCH(B2036,현장번호,0))&amp;" · "&amp;INDEX(현장_주소,MATCH(B2036,현장번호,0)),"없는 번호"))</f>
        <v/>
      </c>
      <c r="D2036" s="22" t="n"/>
      <c r="E2036" s="21" t="n"/>
      <c r="F2036" s="21" t="n"/>
      <c r="G2036" s="21" t="n"/>
      <c r="H2036" s="25">
        <f>IF(COUNTA(A2036,B2036,D2036)=0,"",IF(NOT(ISNUMBER(A2036)),"날짜를 확인하세요",IF(A2036&gt;TODAY(),"오늘 이후 날짜예요",IF(ISNA(MATCH(B2036,현장번호,0)),"현장 번호를 확인하세요",IF(OR(NOT(ISNUMBER(D2036)),N(D2036)&lt;=0),"금액을 확인하세요","")))))</f>
        <v/>
      </c>
    </row>
    <row r="2037">
      <c r="A2037" s="20" t="n"/>
      <c r="B2037" s="26" t="n"/>
      <c r="C2037" s="27">
        <f>IF(B2037="","",IFERROR(INDEX(현장_고객,MATCH(B2037,현장번호,0))&amp;" · "&amp;INDEX(현장_주소,MATCH(B2037,현장번호,0)),"없는 번호"))</f>
        <v/>
      </c>
      <c r="D2037" s="22" t="n"/>
      <c r="E2037" s="21" t="n"/>
      <c r="F2037" s="21" t="n"/>
      <c r="G2037" s="21" t="n"/>
      <c r="H2037" s="25">
        <f>IF(COUNTA(A2037,B2037,D2037)=0,"",IF(NOT(ISNUMBER(A2037)),"날짜를 확인하세요",IF(A2037&gt;TODAY(),"오늘 이후 날짜예요",IF(ISNA(MATCH(B2037,현장번호,0)),"현장 번호를 확인하세요",IF(OR(NOT(ISNUMBER(D2037)),N(D2037)&lt;=0),"금액을 확인하세요","")))))</f>
        <v/>
      </c>
    </row>
    <row r="2038">
      <c r="A2038" s="20" t="n"/>
      <c r="B2038" s="26" t="n"/>
      <c r="C2038" s="27">
        <f>IF(B2038="","",IFERROR(INDEX(현장_고객,MATCH(B2038,현장번호,0))&amp;" · "&amp;INDEX(현장_주소,MATCH(B2038,현장번호,0)),"없는 번호"))</f>
        <v/>
      </c>
      <c r="D2038" s="22" t="n"/>
      <c r="E2038" s="21" t="n"/>
      <c r="F2038" s="21" t="n"/>
      <c r="G2038" s="21" t="n"/>
      <c r="H2038" s="25">
        <f>IF(COUNTA(A2038,B2038,D2038)=0,"",IF(NOT(ISNUMBER(A2038)),"날짜를 확인하세요",IF(A2038&gt;TODAY(),"오늘 이후 날짜예요",IF(ISNA(MATCH(B2038,현장번호,0)),"현장 번호를 확인하세요",IF(OR(NOT(ISNUMBER(D2038)),N(D2038)&lt;=0),"금액을 확인하세요","")))))</f>
        <v/>
      </c>
    </row>
    <row r="2039">
      <c r="A2039" s="20" t="n"/>
      <c r="B2039" s="26" t="n"/>
      <c r="C2039" s="27">
        <f>IF(B2039="","",IFERROR(INDEX(현장_고객,MATCH(B2039,현장번호,0))&amp;" · "&amp;INDEX(현장_주소,MATCH(B2039,현장번호,0)),"없는 번호"))</f>
        <v/>
      </c>
      <c r="D2039" s="22" t="n"/>
      <c r="E2039" s="21" t="n"/>
      <c r="F2039" s="21" t="n"/>
      <c r="G2039" s="21" t="n"/>
      <c r="H2039" s="25">
        <f>IF(COUNTA(A2039,B2039,D2039)=0,"",IF(NOT(ISNUMBER(A2039)),"날짜를 확인하세요",IF(A2039&gt;TODAY(),"오늘 이후 날짜예요",IF(ISNA(MATCH(B2039,현장번호,0)),"현장 번호를 확인하세요",IF(OR(NOT(ISNUMBER(D2039)),N(D2039)&lt;=0),"금액을 확인하세요","")))))</f>
        <v/>
      </c>
    </row>
    <row r="2040">
      <c r="A2040" s="20" t="n"/>
      <c r="B2040" s="26" t="n"/>
      <c r="C2040" s="27">
        <f>IF(B2040="","",IFERROR(INDEX(현장_고객,MATCH(B2040,현장번호,0))&amp;" · "&amp;INDEX(현장_주소,MATCH(B2040,현장번호,0)),"없는 번호"))</f>
        <v/>
      </c>
      <c r="D2040" s="22" t="n"/>
      <c r="E2040" s="21" t="n"/>
      <c r="F2040" s="21" t="n"/>
      <c r="G2040" s="21" t="n"/>
      <c r="H2040" s="25">
        <f>IF(COUNTA(A2040,B2040,D2040)=0,"",IF(NOT(ISNUMBER(A2040)),"날짜를 확인하세요",IF(A2040&gt;TODAY(),"오늘 이후 날짜예요",IF(ISNA(MATCH(B2040,현장번호,0)),"현장 번호를 확인하세요",IF(OR(NOT(ISNUMBER(D2040)),N(D2040)&lt;=0),"금액을 확인하세요","")))))</f>
        <v/>
      </c>
    </row>
    <row r="2041">
      <c r="A2041" s="20" t="n"/>
      <c r="B2041" s="26" t="n"/>
      <c r="C2041" s="27">
        <f>IF(B2041="","",IFERROR(INDEX(현장_고객,MATCH(B2041,현장번호,0))&amp;" · "&amp;INDEX(현장_주소,MATCH(B2041,현장번호,0)),"없는 번호"))</f>
        <v/>
      </c>
      <c r="D2041" s="22" t="n"/>
      <c r="E2041" s="21" t="n"/>
      <c r="F2041" s="21" t="n"/>
      <c r="G2041" s="21" t="n"/>
      <c r="H2041" s="25">
        <f>IF(COUNTA(A2041,B2041,D2041)=0,"",IF(NOT(ISNUMBER(A2041)),"날짜를 확인하세요",IF(A2041&gt;TODAY(),"오늘 이후 날짜예요",IF(ISNA(MATCH(B2041,현장번호,0)),"현장 번호를 확인하세요",IF(OR(NOT(ISNUMBER(D2041)),N(D2041)&lt;=0),"금액을 확인하세요","")))))</f>
        <v/>
      </c>
    </row>
    <row r="2042">
      <c r="A2042" s="20" t="n"/>
      <c r="B2042" s="26" t="n"/>
      <c r="C2042" s="27">
        <f>IF(B2042="","",IFERROR(INDEX(현장_고객,MATCH(B2042,현장번호,0))&amp;" · "&amp;INDEX(현장_주소,MATCH(B2042,현장번호,0)),"없는 번호"))</f>
        <v/>
      </c>
      <c r="D2042" s="22" t="n"/>
      <c r="E2042" s="21" t="n"/>
      <c r="F2042" s="21" t="n"/>
      <c r="G2042" s="21" t="n"/>
      <c r="H2042" s="25">
        <f>IF(COUNTA(A2042,B2042,D2042)=0,"",IF(NOT(ISNUMBER(A2042)),"날짜를 확인하세요",IF(A2042&gt;TODAY(),"오늘 이후 날짜예요",IF(ISNA(MATCH(B2042,현장번호,0)),"현장 번호를 확인하세요",IF(OR(NOT(ISNUMBER(D2042)),N(D2042)&lt;=0),"금액을 확인하세요","")))))</f>
        <v/>
      </c>
    </row>
    <row r="2043">
      <c r="A2043" s="20" t="n"/>
      <c r="B2043" s="26" t="n"/>
      <c r="C2043" s="27">
        <f>IF(B2043="","",IFERROR(INDEX(현장_고객,MATCH(B2043,현장번호,0))&amp;" · "&amp;INDEX(현장_주소,MATCH(B2043,현장번호,0)),"없는 번호"))</f>
        <v/>
      </c>
      <c r="D2043" s="22" t="n"/>
      <c r="E2043" s="21" t="n"/>
      <c r="F2043" s="21" t="n"/>
      <c r="G2043" s="21" t="n"/>
      <c r="H2043" s="25">
        <f>IF(COUNTA(A2043,B2043,D2043)=0,"",IF(NOT(ISNUMBER(A2043)),"날짜를 확인하세요",IF(A2043&gt;TODAY(),"오늘 이후 날짜예요",IF(ISNA(MATCH(B2043,현장번호,0)),"현장 번호를 확인하세요",IF(OR(NOT(ISNUMBER(D2043)),N(D2043)&lt;=0),"금액을 확인하세요","")))))</f>
        <v/>
      </c>
    </row>
    <row r="2044">
      <c r="A2044" s="20" t="n"/>
      <c r="B2044" s="26" t="n"/>
      <c r="C2044" s="27">
        <f>IF(B2044="","",IFERROR(INDEX(현장_고객,MATCH(B2044,현장번호,0))&amp;" · "&amp;INDEX(현장_주소,MATCH(B2044,현장번호,0)),"없는 번호"))</f>
        <v/>
      </c>
      <c r="D2044" s="22" t="n"/>
      <c r="E2044" s="21" t="n"/>
      <c r="F2044" s="21" t="n"/>
      <c r="G2044" s="21" t="n"/>
      <c r="H2044" s="25">
        <f>IF(COUNTA(A2044,B2044,D2044)=0,"",IF(NOT(ISNUMBER(A2044)),"날짜를 확인하세요",IF(A2044&gt;TODAY(),"오늘 이후 날짜예요",IF(ISNA(MATCH(B2044,현장번호,0)),"현장 번호를 확인하세요",IF(OR(NOT(ISNUMBER(D2044)),N(D2044)&lt;=0),"금액을 확인하세요","")))))</f>
        <v/>
      </c>
    </row>
    <row r="2045">
      <c r="A2045" s="20" t="n"/>
      <c r="B2045" s="26" t="n"/>
      <c r="C2045" s="27">
        <f>IF(B2045="","",IFERROR(INDEX(현장_고객,MATCH(B2045,현장번호,0))&amp;" · "&amp;INDEX(현장_주소,MATCH(B2045,현장번호,0)),"없는 번호"))</f>
        <v/>
      </c>
      <c r="D2045" s="22" t="n"/>
      <c r="E2045" s="21" t="n"/>
      <c r="F2045" s="21" t="n"/>
      <c r="G2045" s="21" t="n"/>
      <c r="H2045" s="25">
        <f>IF(COUNTA(A2045,B2045,D2045)=0,"",IF(NOT(ISNUMBER(A2045)),"날짜를 확인하세요",IF(A2045&gt;TODAY(),"오늘 이후 날짜예요",IF(ISNA(MATCH(B2045,현장번호,0)),"현장 번호를 확인하세요",IF(OR(NOT(ISNUMBER(D2045)),N(D2045)&lt;=0),"금액을 확인하세요","")))))</f>
        <v/>
      </c>
    </row>
    <row r="2046">
      <c r="A2046" s="20" t="n"/>
      <c r="B2046" s="26" t="n"/>
      <c r="C2046" s="27">
        <f>IF(B2046="","",IFERROR(INDEX(현장_고객,MATCH(B2046,현장번호,0))&amp;" · "&amp;INDEX(현장_주소,MATCH(B2046,현장번호,0)),"없는 번호"))</f>
        <v/>
      </c>
      <c r="D2046" s="22" t="n"/>
      <c r="E2046" s="21" t="n"/>
      <c r="F2046" s="21" t="n"/>
      <c r="G2046" s="21" t="n"/>
      <c r="H2046" s="25">
        <f>IF(COUNTA(A2046,B2046,D2046)=0,"",IF(NOT(ISNUMBER(A2046)),"날짜를 확인하세요",IF(A2046&gt;TODAY(),"오늘 이후 날짜예요",IF(ISNA(MATCH(B2046,현장번호,0)),"현장 번호를 확인하세요",IF(OR(NOT(ISNUMBER(D2046)),N(D2046)&lt;=0),"금액을 확인하세요","")))))</f>
        <v/>
      </c>
    </row>
    <row r="2047">
      <c r="A2047" s="20" t="n"/>
      <c r="B2047" s="26" t="n"/>
      <c r="C2047" s="27">
        <f>IF(B2047="","",IFERROR(INDEX(현장_고객,MATCH(B2047,현장번호,0))&amp;" · "&amp;INDEX(현장_주소,MATCH(B2047,현장번호,0)),"없는 번호"))</f>
        <v/>
      </c>
      <c r="D2047" s="22" t="n"/>
      <c r="E2047" s="21" t="n"/>
      <c r="F2047" s="21" t="n"/>
      <c r="G2047" s="21" t="n"/>
      <c r="H2047" s="25">
        <f>IF(COUNTA(A2047,B2047,D2047)=0,"",IF(NOT(ISNUMBER(A2047)),"날짜를 확인하세요",IF(A2047&gt;TODAY(),"오늘 이후 날짜예요",IF(ISNA(MATCH(B2047,현장번호,0)),"현장 번호를 확인하세요",IF(OR(NOT(ISNUMBER(D2047)),N(D2047)&lt;=0),"금액을 확인하세요","")))))</f>
        <v/>
      </c>
    </row>
    <row r="2048">
      <c r="A2048" s="20" t="n"/>
      <c r="B2048" s="26" t="n"/>
      <c r="C2048" s="27">
        <f>IF(B2048="","",IFERROR(INDEX(현장_고객,MATCH(B2048,현장번호,0))&amp;" · "&amp;INDEX(현장_주소,MATCH(B2048,현장번호,0)),"없는 번호"))</f>
        <v/>
      </c>
      <c r="D2048" s="22" t="n"/>
      <c r="E2048" s="21" t="n"/>
      <c r="F2048" s="21" t="n"/>
      <c r="G2048" s="21" t="n"/>
      <c r="H2048" s="25">
        <f>IF(COUNTA(A2048,B2048,D2048)=0,"",IF(NOT(ISNUMBER(A2048)),"날짜를 확인하세요",IF(A2048&gt;TODAY(),"오늘 이후 날짜예요",IF(ISNA(MATCH(B2048,현장번호,0)),"현장 번호를 확인하세요",IF(OR(NOT(ISNUMBER(D2048)),N(D2048)&lt;=0),"금액을 확인하세요","")))))</f>
        <v/>
      </c>
    </row>
    <row r="2049">
      <c r="A2049" s="20" t="n"/>
      <c r="B2049" s="26" t="n"/>
      <c r="C2049" s="27">
        <f>IF(B2049="","",IFERROR(INDEX(현장_고객,MATCH(B2049,현장번호,0))&amp;" · "&amp;INDEX(현장_주소,MATCH(B2049,현장번호,0)),"없는 번호"))</f>
        <v/>
      </c>
      <c r="D2049" s="22" t="n"/>
      <c r="E2049" s="21" t="n"/>
      <c r="F2049" s="21" t="n"/>
      <c r="G2049" s="21" t="n"/>
      <c r="H2049" s="25">
        <f>IF(COUNTA(A2049,B2049,D2049)=0,"",IF(NOT(ISNUMBER(A2049)),"날짜를 확인하세요",IF(A2049&gt;TODAY(),"오늘 이후 날짜예요",IF(ISNA(MATCH(B2049,현장번호,0)),"현장 번호를 확인하세요",IF(OR(NOT(ISNUMBER(D2049)),N(D2049)&lt;=0),"금액을 확인하세요","")))))</f>
        <v/>
      </c>
    </row>
    <row r="2050">
      <c r="A2050" s="20" t="n"/>
      <c r="B2050" s="26" t="n"/>
      <c r="C2050" s="27">
        <f>IF(B2050="","",IFERROR(INDEX(현장_고객,MATCH(B2050,현장번호,0))&amp;" · "&amp;INDEX(현장_주소,MATCH(B2050,현장번호,0)),"없는 번호"))</f>
        <v/>
      </c>
      <c r="D2050" s="22" t="n"/>
      <c r="E2050" s="21" t="n"/>
      <c r="F2050" s="21" t="n"/>
      <c r="G2050" s="21" t="n"/>
      <c r="H2050" s="25">
        <f>IF(COUNTA(A2050,B2050,D2050)=0,"",IF(NOT(ISNUMBER(A2050)),"날짜를 확인하세요",IF(A2050&gt;TODAY(),"오늘 이후 날짜예요",IF(ISNA(MATCH(B2050,현장번호,0)),"현장 번호를 확인하세요",IF(OR(NOT(ISNUMBER(D2050)),N(D2050)&lt;=0),"금액을 확인하세요","")))))</f>
        <v/>
      </c>
    </row>
    <row r="2051">
      <c r="A2051" s="20" t="n"/>
      <c r="B2051" s="26" t="n"/>
      <c r="C2051" s="27">
        <f>IF(B2051="","",IFERROR(INDEX(현장_고객,MATCH(B2051,현장번호,0))&amp;" · "&amp;INDEX(현장_주소,MATCH(B2051,현장번호,0)),"없는 번호"))</f>
        <v/>
      </c>
      <c r="D2051" s="22" t="n"/>
      <c r="E2051" s="21" t="n"/>
      <c r="F2051" s="21" t="n"/>
      <c r="G2051" s="21" t="n"/>
      <c r="H2051" s="25">
        <f>IF(COUNTA(A2051,B2051,D2051)=0,"",IF(NOT(ISNUMBER(A2051)),"날짜를 확인하세요",IF(A2051&gt;TODAY(),"오늘 이후 날짜예요",IF(ISNA(MATCH(B2051,현장번호,0)),"현장 번호를 확인하세요",IF(OR(NOT(ISNUMBER(D2051)),N(D2051)&lt;=0),"금액을 확인하세요","")))))</f>
        <v/>
      </c>
    </row>
    <row r="2052">
      <c r="A2052" s="20" t="n"/>
      <c r="B2052" s="26" t="n"/>
      <c r="C2052" s="27">
        <f>IF(B2052="","",IFERROR(INDEX(현장_고객,MATCH(B2052,현장번호,0))&amp;" · "&amp;INDEX(현장_주소,MATCH(B2052,현장번호,0)),"없는 번호"))</f>
        <v/>
      </c>
      <c r="D2052" s="22" t="n"/>
      <c r="E2052" s="21" t="n"/>
      <c r="F2052" s="21" t="n"/>
      <c r="G2052" s="21" t="n"/>
      <c r="H2052" s="25">
        <f>IF(COUNTA(A2052,B2052,D2052)=0,"",IF(NOT(ISNUMBER(A2052)),"날짜를 확인하세요",IF(A2052&gt;TODAY(),"오늘 이후 날짜예요",IF(ISNA(MATCH(B2052,현장번호,0)),"현장 번호를 확인하세요",IF(OR(NOT(ISNUMBER(D2052)),N(D2052)&lt;=0),"금액을 확인하세요","")))))</f>
        <v/>
      </c>
    </row>
    <row r="2053">
      <c r="A2053" s="20" t="n"/>
      <c r="B2053" s="26" t="n"/>
      <c r="C2053" s="27">
        <f>IF(B2053="","",IFERROR(INDEX(현장_고객,MATCH(B2053,현장번호,0))&amp;" · "&amp;INDEX(현장_주소,MATCH(B2053,현장번호,0)),"없는 번호"))</f>
        <v/>
      </c>
      <c r="D2053" s="22" t="n"/>
      <c r="E2053" s="21" t="n"/>
      <c r="F2053" s="21" t="n"/>
      <c r="G2053" s="21" t="n"/>
      <c r="H2053" s="25">
        <f>IF(COUNTA(A2053,B2053,D2053)=0,"",IF(NOT(ISNUMBER(A2053)),"날짜를 확인하세요",IF(A2053&gt;TODAY(),"오늘 이후 날짜예요",IF(ISNA(MATCH(B2053,현장번호,0)),"현장 번호를 확인하세요",IF(OR(NOT(ISNUMBER(D2053)),N(D2053)&lt;=0),"금액을 확인하세요","")))))</f>
        <v/>
      </c>
    </row>
    <row r="2054">
      <c r="A2054" s="20" t="n"/>
      <c r="B2054" s="26" t="n"/>
      <c r="C2054" s="27">
        <f>IF(B2054="","",IFERROR(INDEX(현장_고객,MATCH(B2054,현장번호,0))&amp;" · "&amp;INDEX(현장_주소,MATCH(B2054,현장번호,0)),"없는 번호"))</f>
        <v/>
      </c>
      <c r="D2054" s="22" t="n"/>
      <c r="E2054" s="21" t="n"/>
      <c r="F2054" s="21" t="n"/>
      <c r="G2054" s="21" t="n"/>
      <c r="H2054" s="25">
        <f>IF(COUNTA(A2054,B2054,D2054)=0,"",IF(NOT(ISNUMBER(A2054)),"날짜를 확인하세요",IF(A2054&gt;TODAY(),"오늘 이후 날짜예요",IF(ISNA(MATCH(B2054,현장번호,0)),"현장 번호를 확인하세요",IF(OR(NOT(ISNUMBER(D2054)),N(D2054)&lt;=0),"금액을 확인하세요","")))))</f>
        <v/>
      </c>
    </row>
    <row r="2055">
      <c r="A2055" s="20" t="n"/>
      <c r="B2055" s="26" t="n"/>
      <c r="C2055" s="27">
        <f>IF(B2055="","",IFERROR(INDEX(현장_고객,MATCH(B2055,현장번호,0))&amp;" · "&amp;INDEX(현장_주소,MATCH(B2055,현장번호,0)),"없는 번호"))</f>
        <v/>
      </c>
      <c r="D2055" s="22" t="n"/>
      <c r="E2055" s="21" t="n"/>
      <c r="F2055" s="21" t="n"/>
      <c r="G2055" s="21" t="n"/>
      <c r="H2055" s="25">
        <f>IF(COUNTA(A2055,B2055,D2055)=0,"",IF(NOT(ISNUMBER(A2055)),"날짜를 확인하세요",IF(A2055&gt;TODAY(),"오늘 이후 날짜예요",IF(ISNA(MATCH(B2055,현장번호,0)),"현장 번호를 확인하세요",IF(OR(NOT(ISNUMBER(D2055)),N(D2055)&lt;=0),"금액을 확인하세요","")))))</f>
        <v/>
      </c>
    </row>
    <row r="2056">
      <c r="A2056" s="20" t="n"/>
      <c r="B2056" s="26" t="n"/>
      <c r="C2056" s="27">
        <f>IF(B2056="","",IFERROR(INDEX(현장_고객,MATCH(B2056,현장번호,0))&amp;" · "&amp;INDEX(현장_주소,MATCH(B2056,현장번호,0)),"없는 번호"))</f>
        <v/>
      </c>
      <c r="D2056" s="22" t="n"/>
      <c r="E2056" s="21" t="n"/>
      <c r="F2056" s="21" t="n"/>
      <c r="G2056" s="21" t="n"/>
      <c r="H2056" s="25">
        <f>IF(COUNTA(A2056,B2056,D2056)=0,"",IF(NOT(ISNUMBER(A2056)),"날짜를 확인하세요",IF(A2056&gt;TODAY(),"오늘 이후 날짜예요",IF(ISNA(MATCH(B2056,현장번호,0)),"현장 번호를 확인하세요",IF(OR(NOT(ISNUMBER(D2056)),N(D2056)&lt;=0),"금액을 확인하세요","")))))</f>
        <v/>
      </c>
    </row>
    <row r="2057">
      <c r="A2057" s="20" t="n"/>
      <c r="B2057" s="26" t="n"/>
      <c r="C2057" s="27">
        <f>IF(B2057="","",IFERROR(INDEX(현장_고객,MATCH(B2057,현장번호,0))&amp;" · "&amp;INDEX(현장_주소,MATCH(B2057,현장번호,0)),"없는 번호"))</f>
        <v/>
      </c>
      <c r="D2057" s="22" t="n"/>
      <c r="E2057" s="21" t="n"/>
      <c r="F2057" s="21" t="n"/>
      <c r="G2057" s="21" t="n"/>
      <c r="H2057" s="25">
        <f>IF(COUNTA(A2057,B2057,D2057)=0,"",IF(NOT(ISNUMBER(A2057)),"날짜를 확인하세요",IF(A2057&gt;TODAY(),"오늘 이후 날짜예요",IF(ISNA(MATCH(B2057,현장번호,0)),"현장 번호를 확인하세요",IF(OR(NOT(ISNUMBER(D2057)),N(D2057)&lt;=0),"금액을 확인하세요","")))))</f>
        <v/>
      </c>
    </row>
    <row r="2058">
      <c r="A2058" s="20" t="n"/>
      <c r="B2058" s="26" t="n"/>
      <c r="C2058" s="27">
        <f>IF(B2058="","",IFERROR(INDEX(현장_고객,MATCH(B2058,현장번호,0))&amp;" · "&amp;INDEX(현장_주소,MATCH(B2058,현장번호,0)),"없는 번호"))</f>
        <v/>
      </c>
      <c r="D2058" s="22" t="n"/>
      <c r="E2058" s="21" t="n"/>
      <c r="F2058" s="21" t="n"/>
      <c r="G2058" s="21" t="n"/>
      <c r="H2058" s="25">
        <f>IF(COUNTA(A2058,B2058,D2058)=0,"",IF(NOT(ISNUMBER(A2058)),"날짜를 확인하세요",IF(A2058&gt;TODAY(),"오늘 이후 날짜예요",IF(ISNA(MATCH(B2058,현장번호,0)),"현장 번호를 확인하세요",IF(OR(NOT(ISNUMBER(D2058)),N(D2058)&lt;=0),"금액을 확인하세요","")))))</f>
        <v/>
      </c>
    </row>
    <row r="2059">
      <c r="A2059" s="20" t="n"/>
      <c r="B2059" s="26" t="n"/>
      <c r="C2059" s="27">
        <f>IF(B2059="","",IFERROR(INDEX(현장_고객,MATCH(B2059,현장번호,0))&amp;" · "&amp;INDEX(현장_주소,MATCH(B2059,현장번호,0)),"없는 번호"))</f>
        <v/>
      </c>
      <c r="D2059" s="22" t="n"/>
      <c r="E2059" s="21" t="n"/>
      <c r="F2059" s="21" t="n"/>
      <c r="G2059" s="21" t="n"/>
      <c r="H2059" s="25">
        <f>IF(COUNTA(A2059,B2059,D2059)=0,"",IF(NOT(ISNUMBER(A2059)),"날짜를 확인하세요",IF(A2059&gt;TODAY(),"오늘 이후 날짜예요",IF(ISNA(MATCH(B2059,현장번호,0)),"현장 번호를 확인하세요",IF(OR(NOT(ISNUMBER(D2059)),N(D2059)&lt;=0),"금액을 확인하세요","")))))</f>
        <v/>
      </c>
    </row>
    <row r="2060">
      <c r="A2060" s="20" t="n"/>
      <c r="B2060" s="26" t="n"/>
      <c r="C2060" s="27">
        <f>IF(B2060="","",IFERROR(INDEX(현장_고객,MATCH(B2060,현장번호,0))&amp;" · "&amp;INDEX(현장_주소,MATCH(B2060,현장번호,0)),"없는 번호"))</f>
        <v/>
      </c>
      <c r="D2060" s="22" t="n"/>
      <c r="E2060" s="21" t="n"/>
      <c r="F2060" s="21" t="n"/>
      <c r="G2060" s="21" t="n"/>
      <c r="H2060" s="25">
        <f>IF(COUNTA(A2060,B2060,D2060)=0,"",IF(NOT(ISNUMBER(A2060)),"날짜를 확인하세요",IF(A2060&gt;TODAY(),"오늘 이후 날짜예요",IF(ISNA(MATCH(B2060,현장번호,0)),"현장 번호를 확인하세요",IF(OR(NOT(ISNUMBER(D2060)),N(D2060)&lt;=0),"금액을 확인하세요","")))))</f>
        <v/>
      </c>
    </row>
    <row r="2061">
      <c r="A2061" s="20" t="n"/>
      <c r="B2061" s="26" t="n"/>
      <c r="C2061" s="27">
        <f>IF(B2061="","",IFERROR(INDEX(현장_고객,MATCH(B2061,현장번호,0))&amp;" · "&amp;INDEX(현장_주소,MATCH(B2061,현장번호,0)),"없는 번호"))</f>
        <v/>
      </c>
      <c r="D2061" s="22" t="n"/>
      <c r="E2061" s="21" t="n"/>
      <c r="F2061" s="21" t="n"/>
      <c r="G2061" s="21" t="n"/>
      <c r="H2061" s="25">
        <f>IF(COUNTA(A2061,B2061,D2061)=0,"",IF(NOT(ISNUMBER(A2061)),"날짜를 확인하세요",IF(A2061&gt;TODAY(),"오늘 이후 날짜예요",IF(ISNA(MATCH(B2061,현장번호,0)),"현장 번호를 확인하세요",IF(OR(NOT(ISNUMBER(D2061)),N(D2061)&lt;=0),"금액을 확인하세요","")))))</f>
        <v/>
      </c>
    </row>
    <row r="2062">
      <c r="A2062" s="20" t="n"/>
      <c r="B2062" s="26" t="n"/>
      <c r="C2062" s="27">
        <f>IF(B2062="","",IFERROR(INDEX(현장_고객,MATCH(B2062,현장번호,0))&amp;" · "&amp;INDEX(현장_주소,MATCH(B2062,현장번호,0)),"없는 번호"))</f>
        <v/>
      </c>
      <c r="D2062" s="22" t="n"/>
      <c r="E2062" s="21" t="n"/>
      <c r="F2062" s="21" t="n"/>
      <c r="G2062" s="21" t="n"/>
      <c r="H2062" s="25">
        <f>IF(COUNTA(A2062,B2062,D2062)=0,"",IF(NOT(ISNUMBER(A2062)),"날짜를 확인하세요",IF(A2062&gt;TODAY(),"오늘 이후 날짜예요",IF(ISNA(MATCH(B2062,현장번호,0)),"현장 번호를 확인하세요",IF(OR(NOT(ISNUMBER(D2062)),N(D2062)&lt;=0),"금액을 확인하세요","")))))</f>
        <v/>
      </c>
    </row>
    <row r="2063">
      <c r="A2063" s="20" t="n"/>
      <c r="B2063" s="26" t="n"/>
      <c r="C2063" s="27">
        <f>IF(B2063="","",IFERROR(INDEX(현장_고객,MATCH(B2063,현장번호,0))&amp;" · "&amp;INDEX(현장_주소,MATCH(B2063,현장번호,0)),"없는 번호"))</f>
        <v/>
      </c>
      <c r="D2063" s="22" t="n"/>
      <c r="E2063" s="21" t="n"/>
      <c r="F2063" s="21" t="n"/>
      <c r="G2063" s="21" t="n"/>
      <c r="H2063" s="25">
        <f>IF(COUNTA(A2063,B2063,D2063)=0,"",IF(NOT(ISNUMBER(A2063)),"날짜를 확인하세요",IF(A2063&gt;TODAY(),"오늘 이후 날짜예요",IF(ISNA(MATCH(B2063,현장번호,0)),"현장 번호를 확인하세요",IF(OR(NOT(ISNUMBER(D2063)),N(D2063)&lt;=0),"금액을 확인하세요","")))))</f>
        <v/>
      </c>
    </row>
    <row r="2064">
      <c r="A2064" s="20" t="n"/>
      <c r="B2064" s="26" t="n"/>
      <c r="C2064" s="27">
        <f>IF(B2064="","",IFERROR(INDEX(현장_고객,MATCH(B2064,현장번호,0))&amp;" · "&amp;INDEX(현장_주소,MATCH(B2064,현장번호,0)),"없는 번호"))</f>
        <v/>
      </c>
      <c r="D2064" s="22" t="n"/>
      <c r="E2064" s="21" t="n"/>
      <c r="F2064" s="21" t="n"/>
      <c r="G2064" s="21" t="n"/>
      <c r="H2064" s="25">
        <f>IF(COUNTA(A2064,B2064,D2064)=0,"",IF(NOT(ISNUMBER(A2064)),"날짜를 확인하세요",IF(A2064&gt;TODAY(),"오늘 이후 날짜예요",IF(ISNA(MATCH(B2064,현장번호,0)),"현장 번호를 확인하세요",IF(OR(NOT(ISNUMBER(D2064)),N(D2064)&lt;=0),"금액을 확인하세요","")))))</f>
        <v/>
      </c>
    </row>
    <row r="2065">
      <c r="A2065" s="20" t="n"/>
      <c r="B2065" s="26" t="n"/>
      <c r="C2065" s="27">
        <f>IF(B2065="","",IFERROR(INDEX(현장_고객,MATCH(B2065,현장번호,0))&amp;" · "&amp;INDEX(현장_주소,MATCH(B2065,현장번호,0)),"없는 번호"))</f>
        <v/>
      </c>
      <c r="D2065" s="22" t="n"/>
      <c r="E2065" s="21" t="n"/>
      <c r="F2065" s="21" t="n"/>
      <c r="G2065" s="21" t="n"/>
      <c r="H2065" s="25">
        <f>IF(COUNTA(A2065,B2065,D2065)=0,"",IF(NOT(ISNUMBER(A2065)),"날짜를 확인하세요",IF(A2065&gt;TODAY(),"오늘 이후 날짜예요",IF(ISNA(MATCH(B2065,현장번호,0)),"현장 번호를 확인하세요",IF(OR(NOT(ISNUMBER(D2065)),N(D2065)&lt;=0),"금액을 확인하세요","")))))</f>
        <v/>
      </c>
    </row>
    <row r="2066">
      <c r="A2066" s="20" t="n"/>
      <c r="B2066" s="26" t="n"/>
      <c r="C2066" s="27">
        <f>IF(B2066="","",IFERROR(INDEX(현장_고객,MATCH(B2066,현장번호,0))&amp;" · "&amp;INDEX(현장_주소,MATCH(B2066,현장번호,0)),"없는 번호"))</f>
        <v/>
      </c>
      <c r="D2066" s="22" t="n"/>
      <c r="E2066" s="21" t="n"/>
      <c r="F2066" s="21" t="n"/>
      <c r="G2066" s="21" t="n"/>
      <c r="H2066" s="25">
        <f>IF(COUNTA(A2066,B2066,D2066)=0,"",IF(NOT(ISNUMBER(A2066)),"날짜를 확인하세요",IF(A2066&gt;TODAY(),"오늘 이후 날짜예요",IF(ISNA(MATCH(B2066,현장번호,0)),"현장 번호를 확인하세요",IF(OR(NOT(ISNUMBER(D2066)),N(D2066)&lt;=0),"금액을 확인하세요","")))))</f>
        <v/>
      </c>
    </row>
    <row r="2067">
      <c r="A2067" s="20" t="n"/>
      <c r="B2067" s="26" t="n"/>
      <c r="C2067" s="27">
        <f>IF(B2067="","",IFERROR(INDEX(현장_고객,MATCH(B2067,현장번호,0))&amp;" · "&amp;INDEX(현장_주소,MATCH(B2067,현장번호,0)),"없는 번호"))</f>
        <v/>
      </c>
      <c r="D2067" s="22" t="n"/>
      <c r="E2067" s="21" t="n"/>
      <c r="F2067" s="21" t="n"/>
      <c r="G2067" s="21" t="n"/>
      <c r="H2067" s="25">
        <f>IF(COUNTA(A2067,B2067,D2067)=0,"",IF(NOT(ISNUMBER(A2067)),"날짜를 확인하세요",IF(A2067&gt;TODAY(),"오늘 이후 날짜예요",IF(ISNA(MATCH(B2067,현장번호,0)),"현장 번호를 확인하세요",IF(OR(NOT(ISNUMBER(D2067)),N(D2067)&lt;=0),"금액을 확인하세요","")))))</f>
        <v/>
      </c>
    </row>
    <row r="2068">
      <c r="A2068" s="20" t="n"/>
      <c r="B2068" s="26" t="n"/>
      <c r="C2068" s="27">
        <f>IF(B2068="","",IFERROR(INDEX(현장_고객,MATCH(B2068,현장번호,0))&amp;" · "&amp;INDEX(현장_주소,MATCH(B2068,현장번호,0)),"없는 번호"))</f>
        <v/>
      </c>
      <c r="D2068" s="22" t="n"/>
      <c r="E2068" s="21" t="n"/>
      <c r="F2068" s="21" t="n"/>
      <c r="G2068" s="21" t="n"/>
      <c r="H2068" s="25">
        <f>IF(COUNTA(A2068,B2068,D2068)=0,"",IF(NOT(ISNUMBER(A2068)),"날짜를 확인하세요",IF(A2068&gt;TODAY(),"오늘 이후 날짜예요",IF(ISNA(MATCH(B2068,현장번호,0)),"현장 번호를 확인하세요",IF(OR(NOT(ISNUMBER(D2068)),N(D2068)&lt;=0),"금액을 확인하세요","")))))</f>
        <v/>
      </c>
    </row>
    <row r="2069">
      <c r="A2069" s="20" t="n"/>
      <c r="B2069" s="26" t="n"/>
      <c r="C2069" s="27">
        <f>IF(B2069="","",IFERROR(INDEX(현장_고객,MATCH(B2069,현장번호,0))&amp;" · "&amp;INDEX(현장_주소,MATCH(B2069,현장번호,0)),"없는 번호"))</f>
        <v/>
      </c>
      <c r="D2069" s="22" t="n"/>
      <c r="E2069" s="21" t="n"/>
      <c r="F2069" s="21" t="n"/>
      <c r="G2069" s="21" t="n"/>
      <c r="H2069" s="25">
        <f>IF(COUNTA(A2069,B2069,D2069)=0,"",IF(NOT(ISNUMBER(A2069)),"날짜를 확인하세요",IF(A2069&gt;TODAY(),"오늘 이후 날짜예요",IF(ISNA(MATCH(B2069,현장번호,0)),"현장 번호를 확인하세요",IF(OR(NOT(ISNUMBER(D2069)),N(D2069)&lt;=0),"금액을 확인하세요","")))))</f>
        <v/>
      </c>
    </row>
    <row r="2070">
      <c r="A2070" s="20" t="n"/>
      <c r="B2070" s="26" t="n"/>
      <c r="C2070" s="27">
        <f>IF(B2070="","",IFERROR(INDEX(현장_고객,MATCH(B2070,현장번호,0))&amp;" · "&amp;INDEX(현장_주소,MATCH(B2070,현장번호,0)),"없는 번호"))</f>
        <v/>
      </c>
      <c r="D2070" s="22" t="n"/>
      <c r="E2070" s="21" t="n"/>
      <c r="F2070" s="21" t="n"/>
      <c r="G2070" s="21" t="n"/>
      <c r="H2070" s="25">
        <f>IF(COUNTA(A2070,B2070,D2070)=0,"",IF(NOT(ISNUMBER(A2070)),"날짜를 확인하세요",IF(A2070&gt;TODAY(),"오늘 이후 날짜예요",IF(ISNA(MATCH(B2070,현장번호,0)),"현장 번호를 확인하세요",IF(OR(NOT(ISNUMBER(D2070)),N(D2070)&lt;=0),"금액을 확인하세요","")))))</f>
        <v/>
      </c>
    </row>
    <row r="2071">
      <c r="A2071" s="20" t="n"/>
      <c r="B2071" s="26" t="n"/>
      <c r="C2071" s="27">
        <f>IF(B2071="","",IFERROR(INDEX(현장_고객,MATCH(B2071,현장번호,0))&amp;" · "&amp;INDEX(현장_주소,MATCH(B2071,현장번호,0)),"없는 번호"))</f>
        <v/>
      </c>
      <c r="D2071" s="22" t="n"/>
      <c r="E2071" s="21" t="n"/>
      <c r="F2071" s="21" t="n"/>
      <c r="G2071" s="21" t="n"/>
      <c r="H2071" s="25">
        <f>IF(COUNTA(A2071,B2071,D2071)=0,"",IF(NOT(ISNUMBER(A2071)),"날짜를 확인하세요",IF(A2071&gt;TODAY(),"오늘 이후 날짜예요",IF(ISNA(MATCH(B2071,현장번호,0)),"현장 번호를 확인하세요",IF(OR(NOT(ISNUMBER(D2071)),N(D2071)&lt;=0),"금액을 확인하세요","")))))</f>
        <v/>
      </c>
    </row>
    <row r="2072">
      <c r="A2072" s="20" t="n"/>
      <c r="B2072" s="26" t="n"/>
      <c r="C2072" s="27">
        <f>IF(B2072="","",IFERROR(INDEX(현장_고객,MATCH(B2072,현장번호,0))&amp;" · "&amp;INDEX(현장_주소,MATCH(B2072,현장번호,0)),"없는 번호"))</f>
        <v/>
      </c>
      <c r="D2072" s="22" t="n"/>
      <c r="E2072" s="21" t="n"/>
      <c r="F2072" s="21" t="n"/>
      <c r="G2072" s="21" t="n"/>
      <c r="H2072" s="25">
        <f>IF(COUNTA(A2072,B2072,D2072)=0,"",IF(NOT(ISNUMBER(A2072)),"날짜를 확인하세요",IF(A2072&gt;TODAY(),"오늘 이후 날짜예요",IF(ISNA(MATCH(B2072,현장번호,0)),"현장 번호를 확인하세요",IF(OR(NOT(ISNUMBER(D2072)),N(D2072)&lt;=0),"금액을 확인하세요","")))))</f>
        <v/>
      </c>
    </row>
    <row r="2073">
      <c r="A2073" s="20" t="n"/>
      <c r="B2073" s="26" t="n"/>
      <c r="C2073" s="27">
        <f>IF(B2073="","",IFERROR(INDEX(현장_고객,MATCH(B2073,현장번호,0))&amp;" · "&amp;INDEX(현장_주소,MATCH(B2073,현장번호,0)),"없는 번호"))</f>
        <v/>
      </c>
      <c r="D2073" s="22" t="n"/>
      <c r="E2073" s="21" t="n"/>
      <c r="F2073" s="21" t="n"/>
      <c r="G2073" s="21" t="n"/>
      <c r="H2073" s="25">
        <f>IF(COUNTA(A2073,B2073,D2073)=0,"",IF(NOT(ISNUMBER(A2073)),"날짜를 확인하세요",IF(A2073&gt;TODAY(),"오늘 이후 날짜예요",IF(ISNA(MATCH(B2073,현장번호,0)),"현장 번호를 확인하세요",IF(OR(NOT(ISNUMBER(D2073)),N(D2073)&lt;=0),"금액을 확인하세요","")))))</f>
        <v/>
      </c>
    </row>
    <row r="2074">
      <c r="A2074" s="20" t="n"/>
      <c r="B2074" s="26" t="n"/>
      <c r="C2074" s="27">
        <f>IF(B2074="","",IFERROR(INDEX(현장_고객,MATCH(B2074,현장번호,0))&amp;" · "&amp;INDEX(현장_주소,MATCH(B2074,현장번호,0)),"없는 번호"))</f>
        <v/>
      </c>
      <c r="D2074" s="22" t="n"/>
      <c r="E2074" s="21" t="n"/>
      <c r="F2074" s="21" t="n"/>
      <c r="G2074" s="21" t="n"/>
      <c r="H2074" s="25">
        <f>IF(COUNTA(A2074,B2074,D2074)=0,"",IF(NOT(ISNUMBER(A2074)),"날짜를 확인하세요",IF(A2074&gt;TODAY(),"오늘 이후 날짜예요",IF(ISNA(MATCH(B2074,현장번호,0)),"현장 번호를 확인하세요",IF(OR(NOT(ISNUMBER(D2074)),N(D2074)&lt;=0),"금액을 확인하세요","")))))</f>
        <v/>
      </c>
    </row>
    <row r="2075">
      <c r="A2075" s="20" t="n"/>
      <c r="B2075" s="26" t="n"/>
      <c r="C2075" s="27">
        <f>IF(B2075="","",IFERROR(INDEX(현장_고객,MATCH(B2075,현장번호,0))&amp;" · "&amp;INDEX(현장_주소,MATCH(B2075,현장번호,0)),"없는 번호"))</f>
        <v/>
      </c>
      <c r="D2075" s="22" t="n"/>
      <c r="E2075" s="21" t="n"/>
      <c r="F2075" s="21" t="n"/>
      <c r="G2075" s="21" t="n"/>
      <c r="H2075" s="25">
        <f>IF(COUNTA(A2075,B2075,D2075)=0,"",IF(NOT(ISNUMBER(A2075)),"날짜를 확인하세요",IF(A2075&gt;TODAY(),"오늘 이후 날짜예요",IF(ISNA(MATCH(B2075,현장번호,0)),"현장 번호를 확인하세요",IF(OR(NOT(ISNUMBER(D2075)),N(D2075)&lt;=0),"금액을 확인하세요","")))))</f>
        <v/>
      </c>
    </row>
    <row r="2076">
      <c r="A2076" s="20" t="n"/>
      <c r="B2076" s="26" t="n"/>
      <c r="C2076" s="27">
        <f>IF(B2076="","",IFERROR(INDEX(현장_고객,MATCH(B2076,현장번호,0))&amp;" · "&amp;INDEX(현장_주소,MATCH(B2076,현장번호,0)),"없는 번호"))</f>
        <v/>
      </c>
      <c r="D2076" s="22" t="n"/>
      <c r="E2076" s="21" t="n"/>
      <c r="F2076" s="21" t="n"/>
      <c r="G2076" s="21" t="n"/>
      <c r="H2076" s="25">
        <f>IF(COUNTA(A2076,B2076,D2076)=0,"",IF(NOT(ISNUMBER(A2076)),"날짜를 확인하세요",IF(A2076&gt;TODAY(),"오늘 이후 날짜예요",IF(ISNA(MATCH(B2076,현장번호,0)),"현장 번호를 확인하세요",IF(OR(NOT(ISNUMBER(D2076)),N(D2076)&lt;=0),"금액을 확인하세요","")))))</f>
        <v/>
      </c>
    </row>
    <row r="2077">
      <c r="A2077" s="20" t="n"/>
      <c r="B2077" s="26" t="n"/>
      <c r="C2077" s="27">
        <f>IF(B2077="","",IFERROR(INDEX(현장_고객,MATCH(B2077,현장번호,0))&amp;" · "&amp;INDEX(현장_주소,MATCH(B2077,현장번호,0)),"없는 번호"))</f>
        <v/>
      </c>
      <c r="D2077" s="22" t="n"/>
      <c r="E2077" s="21" t="n"/>
      <c r="F2077" s="21" t="n"/>
      <c r="G2077" s="21" t="n"/>
      <c r="H2077" s="25">
        <f>IF(COUNTA(A2077,B2077,D2077)=0,"",IF(NOT(ISNUMBER(A2077)),"날짜를 확인하세요",IF(A2077&gt;TODAY(),"오늘 이후 날짜예요",IF(ISNA(MATCH(B2077,현장번호,0)),"현장 번호를 확인하세요",IF(OR(NOT(ISNUMBER(D2077)),N(D2077)&lt;=0),"금액을 확인하세요","")))))</f>
        <v/>
      </c>
    </row>
    <row r="2078">
      <c r="A2078" s="20" t="n"/>
      <c r="B2078" s="26" t="n"/>
      <c r="C2078" s="27">
        <f>IF(B2078="","",IFERROR(INDEX(현장_고객,MATCH(B2078,현장번호,0))&amp;" · "&amp;INDEX(현장_주소,MATCH(B2078,현장번호,0)),"없는 번호"))</f>
        <v/>
      </c>
      <c r="D2078" s="22" t="n"/>
      <c r="E2078" s="21" t="n"/>
      <c r="F2078" s="21" t="n"/>
      <c r="G2078" s="21" t="n"/>
      <c r="H2078" s="25">
        <f>IF(COUNTA(A2078,B2078,D2078)=0,"",IF(NOT(ISNUMBER(A2078)),"날짜를 확인하세요",IF(A2078&gt;TODAY(),"오늘 이후 날짜예요",IF(ISNA(MATCH(B2078,현장번호,0)),"현장 번호를 확인하세요",IF(OR(NOT(ISNUMBER(D2078)),N(D2078)&lt;=0),"금액을 확인하세요","")))))</f>
        <v/>
      </c>
    </row>
    <row r="2079">
      <c r="A2079" s="20" t="n"/>
      <c r="B2079" s="26" t="n"/>
      <c r="C2079" s="27">
        <f>IF(B2079="","",IFERROR(INDEX(현장_고객,MATCH(B2079,현장번호,0))&amp;" · "&amp;INDEX(현장_주소,MATCH(B2079,현장번호,0)),"없는 번호"))</f>
        <v/>
      </c>
      <c r="D2079" s="22" t="n"/>
      <c r="E2079" s="21" t="n"/>
      <c r="F2079" s="21" t="n"/>
      <c r="G2079" s="21" t="n"/>
      <c r="H2079" s="25">
        <f>IF(COUNTA(A2079,B2079,D2079)=0,"",IF(NOT(ISNUMBER(A2079)),"날짜를 확인하세요",IF(A2079&gt;TODAY(),"오늘 이후 날짜예요",IF(ISNA(MATCH(B2079,현장번호,0)),"현장 번호를 확인하세요",IF(OR(NOT(ISNUMBER(D2079)),N(D2079)&lt;=0),"금액을 확인하세요","")))))</f>
        <v/>
      </c>
    </row>
    <row r="2080">
      <c r="A2080" s="20" t="n"/>
      <c r="B2080" s="26" t="n"/>
      <c r="C2080" s="27">
        <f>IF(B2080="","",IFERROR(INDEX(현장_고객,MATCH(B2080,현장번호,0))&amp;" · "&amp;INDEX(현장_주소,MATCH(B2080,현장번호,0)),"없는 번호"))</f>
        <v/>
      </c>
      <c r="D2080" s="22" t="n"/>
      <c r="E2080" s="21" t="n"/>
      <c r="F2080" s="21" t="n"/>
      <c r="G2080" s="21" t="n"/>
      <c r="H2080" s="25">
        <f>IF(COUNTA(A2080,B2080,D2080)=0,"",IF(NOT(ISNUMBER(A2080)),"날짜를 확인하세요",IF(A2080&gt;TODAY(),"오늘 이후 날짜예요",IF(ISNA(MATCH(B2080,현장번호,0)),"현장 번호를 확인하세요",IF(OR(NOT(ISNUMBER(D2080)),N(D2080)&lt;=0),"금액을 확인하세요","")))))</f>
        <v/>
      </c>
    </row>
    <row r="2081">
      <c r="A2081" s="20" t="n"/>
      <c r="B2081" s="26" t="n"/>
      <c r="C2081" s="27">
        <f>IF(B2081="","",IFERROR(INDEX(현장_고객,MATCH(B2081,현장번호,0))&amp;" · "&amp;INDEX(현장_주소,MATCH(B2081,현장번호,0)),"없는 번호"))</f>
        <v/>
      </c>
      <c r="D2081" s="22" t="n"/>
      <c r="E2081" s="21" t="n"/>
      <c r="F2081" s="21" t="n"/>
      <c r="G2081" s="21" t="n"/>
      <c r="H2081" s="25">
        <f>IF(COUNTA(A2081,B2081,D2081)=0,"",IF(NOT(ISNUMBER(A2081)),"날짜를 확인하세요",IF(A2081&gt;TODAY(),"오늘 이후 날짜예요",IF(ISNA(MATCH(B2081,현장번호,0)),"현장 번호를 확인하세요",IF(OR(NOT(ISNUMBER(D2081)),N(D2081)&lt;=0),"금액을 확인하세요","")))))</f>
        <v/>
      </c>
    </row>
    <row r="2082">
      <c r="A2082" s="20" t="n"/>
      <c r="B2082" s="26" t="n"/>
      <c r="C2082" s="27">
        <f>IF(B2082="","",IFERROR(INDEX(현장_고객,MATCH(B2082,현장번호,0))&amp;" · "&amp;INDEX(현장_주소,MATCH(B2082,현장번호,0)),"없는 번호"))</f>
        <v/>
      </c>
      <c r="D2082" s="22" t="n"/>
      <c r="E2082" s="21" t="n"/>
      <c r="F2082" s="21" t="n"/>
      <c r="G2082" s="21" t="n"/>
      <c r="H2082" s="25">
        <f>IF(COUNTA(A2082,B2082,D2082)=0,"",IF(NOT(ISNUMBER(A2082)),"날짜를 확인하세요",IF(A2082&gt;TODAY(),"오늘 이후 날짜예요",IF(ISNA(MATCH(B2082,현장번호,0)),"현장 번호를 확인하세요",IF(OR(NOT(ISNUMBER(D2082)),N(D2082)&lt;=0),"금액을 확인하세요","")))))</f>
        <v/>
      </c>
    </row>
    <row r="2083">
      <c r="A2083" s="20" t="n"/>
      <c r="B2083" s="26" t="n"/>
      <c r="C2083" s="27">
        <f>IF(B2083="","",IFERROR(INDEX(현장_고객,MATCH(B2083,현장번호,0))&amp;" · "&amp;INDEX(현장_주소,MATCH(B2083,현장번호,0)),"없는 번호"))</f>
        <v/>
      </c>
      <c r="D2083" s="22" t="n"/>
      <c r="E2083" s="21" t="n"/>
      <c r="F2083" s="21" t="n"/>
      <c r="G2083" s="21" t="n"/>
      <c r="H2083" s="25">
        <f>IF(COUNTA(A2083,B2083,D2083)=0,"",IF(NOT(ISNUMBER(A2083)),"날짜를 확인하세요",IF(A2083&gt;TODAY(),"오늘 이후 날짜예요",IF(ISNA(MATCH(B2083,현장번호,0)),"현장 번호를 확인하세요",IF(OR(NOT(ISNUMBER(D2083)),N(D2083)&lt;=0),"금액을 확인하세요","")))))</f>
        <v/>
      </c>
    </row>
    <row r="2084">
      <c r="A2084" s="20" t="n"/>
      <c r="B2084" s="26" t="n"/>
      <c r="C2084" s="27">
        <f>IF(B2084="","",IFERROR(INDEX(현장_고객,MATCH(B2084,현장번호,0))&amp;" · "&amp;INDEX(현장_주소,MATCH(B2084,현장번호,0)),"없는 번호"))</f>
        <v/>
      </c>
      <c r="D2084" s="22" t="n"/>
      <c r="E2084" s="21" t="n"/>
      <c r="F2084" s="21" t="n"/>
      <c r="G2084" s="21" t="n"/>
      <c r="H2084" s="25">
        <f>IF(COUNTA(A2084,B2084,D2084)=0,"",IF(NOT(ISNUMBER(A2084)),"날짜를 확인하세요",IF(A2084&gt;TODAY(),"오늘 이후 날짜예요",IF(ISNA(MATCH(B2084,현장번호,0)),"현장 번호를 확인하세요",IF(OR(NOT(ISNUMBER(D2084)),N(D2084)&lt;=0),"금액을 확인하세요","")))))</f>
        <v/>
      </c>
    </row>
    <row r="2085">
      <c r="A2085" s="20" t="n"/>
      <c r="B2085" s="26" t="n"/>
      <c r="C2085" s="27">
        <f>IF(B2085="","",IFERROR(INDEX(현장_고객,MATCH(B2085,현장번호,0))&amp;" · "&amp;INDEX(현장_주소,MATCH(B2085,현장번호,0)),"없는 번호"))</f>
        <v/>
      </c>
      <c r="D2085" s="22" t="n"/>
      <c r="E2085" s="21" t="n"/>
      <c r="F2085" s="21" t="n"/>
      <c r="G2085" s="21" t="n"/>
      <c r="H2085" s="25">
        <f>IF(COUNTA(A2085,B2085,D2085)=0,"",IF(NOT(ISNUMBER(A2085)),"날짜를 확인하세요",IF(A2085&gt;TODAY(),"오늘 이후 날짜예요",IF(ISNA(MATCH(B2085,현장번호,0)),"현장 번호를 확인하세요",IF(OR(NOT(ISNUMBER(D2085)),N(D2085)&lt;=0),"금액을 확인하세요","")))))</f>
        <v/>
      </c>
    </row>
    <row r="2086">
      <c r="A2086" s="20" t="n"/>
      <c r="B2086" s="26" t="n"/>
      <c r="C2086" s="27">
        <f>IF(B2086="","",IFERROR(INDEX(현장_고객,MATCH(B2086,현장번호,0))&amp;" · "&amp;INDEX(현장_주소,MATCH(B2086,현장번호,0)),"없는 번호"))</f>
        <v/>
      </c>
      <c r="D2086" s="22" t="n"/>
      <c r="E2086" s="21" t="n"/>
      <c r="F2086" s="21" t="n"/>
      <c r="G2086" s="21" t="n"/>
      <c r="H2086" s="25">
        <f>IF(COUNTA(A2086,B2086,D2086)=0,"",IF(NOT(ISNUMBER(A2086)),"날짜를 확인하세요",IF(A2086&gt;TODAY(),"오늘 이후 날짜예요",IF(ISNA(MATCH(B2086,현장번호,0)),"현장 번호를 확인하세요",IF(OR(NOT(ISNUMBER(D2086)),N(D2086)&lt;=0),"금액을 확인하세요","")))))</f>
        <v/>
      </c>
    </row>
    <row r="2087">
      <c r="A2087" s="20" t="n"/>
      <c r="B2087" s="26" t="n"/>
      <c r="C2087" s="27">
        <f>IF(B2087="","",IFERROR(INDEX(현장_고객,MATCH(B2087,현장번호,0))&amp;" · "&amp;INDEX(현장_주소,MATCH(B2087,현장번호,0)),"없는 번호"))</f>
        <v/>
      </c>
      <c r="D2087" s="22" t="n"/>
      <c r="E2087" s="21" t="n"/>
      <c r="F2087" s="21" t="n"/>
      <c r="G2087" s="21" t="n"/>
      <c r="H2087" s="25">
        <f>IF(COUNTA(A2087,B2087,D2087)=0,"",IF(NOT(ISNUMBER(A2087)),"날짜를 확인하세요",IF(A2087&gt;TODAY(),"오늘 이후 날짜예요",IF(ISNA(MATCH(B2087,현장번호,0)),"현장 번호를 확인하세요",IF(OR(NOT(ISNUMBER(D2087)),N(D2087)&lt;=0),"금액을 확인하세요","")))))</f>
        <v/>
      </c>
    </row>
    <row r="2088">
      <c r="A2088" s="20" t="n"/>
      <c r="B2088" s="26" t="n"/>
      <c r="C2088" s="27">
        <f>IF(B2088="","",IFERROR(INDEX(현장_고객,MATCH(B2088,현장번호,0))&amp;" · "&amp;INDEX(현장_주소,MATCH(B2088,현장번호,0)),"없는 번호"))</f>
        <v/>
      </c>
      <c r="D2088" s="22" t="n"/>
      <c r="E2088" s="21" t="n"/>
      <c r="F2088" s="21" t="n"/>
      <c r="G2088" s="21" t="n"/>
      <c r="H2088" s="25">
        <f>IF(COUNTA(A2088,B2088,D2088)=0,"",IF(NOT(ISNUMBER(A2088)),"날짜를 확인하세요",IF(A2088&gt;TODAY(),"오늘 이후 날짜예요",IF(ISNA(MATCH(B2088,현장번호,0)),"현장 번호를 확인하세요",IF(OR(NOT(ISNUMBER(D2088)),N(D2088)&lt;=0),"금액을 확인하세요","")))))</f>
        <v/>
      </c>
    </row>
    <row r="2089">
      <c r="A2089" s="20" t="n"/>
      <c r="B2089" s="26" t="n"/>
      <c r="C2089" s="27">
        <f>IF(B2089="","",IFERROR(INDEX(현장_고객,MATCH(B2089,현장번호,0))&amp;" · "&amp;INDEX(현장_주소,MATCH(B2089,현장번호,0)),"없는 번호"))</f>
        <v/>
      </c>
      <c r="D2089" s="22" t="n"/>
      <c r="E2089" s="21" t="n"/>
      <c r="F2089" s="21" t="n"/>
      <c r="G2089" s="21" t="n"/>
      <c r="H2089" s="25">
        <f>IF(COUNTA(A2089,B2089,D2089)=0,"",IF(NOT(ISNUMBER(A2089)),"날짜를 확인하세요",IF(A2089&gt;TODAY(),"오늘 이후 날짜예요",IF(ISNA(MATCH(B2089,현장번호,0)),"현장 번호를 확인하세요",IF(OR(NOT(ISNUMBER(D2089)),N(D2089)&lt;=0),"금액을 확인하세요","")))))</f>
        <v/>
      </c>
    </row>
    <row r="2090">
      <c r="A2090" s="20" t="n"/>
      <c r="B2090" s="26" t="n"/>
      <c r="C2090" s="27">
        <f>IF(B2090="","",IFERROR(INDEX(현장_고객,MATCH(B2090,현장번호,0))&amp;" · "&amp;INDEX(현장_주소,MATCH(B2090,현장번호,0)),"없는 번호"))</f>
        <v/>
      </c>
      <c r="D2090" s="22" t="n"/>
      <c r="E2090" s="21" t="n"/>
      <c r="F2090" s="21" t="n"/>
      <c r="G2090" s="21" t="n"/>
      <c r="H2090" s="25">
        <f>IF(COUNTA(A2090,B2090,D2090)=0,"",IF(NOT(ISNUMBER(A2090)),"날짜를 확인하세요",IF(A2090&gt;TODAY(),"오늘 이후 날짜예요",IF(ISNA(MATCH(B2090,현장번호,0)),"현장 번호를 확인하세요",IF(OR(NOT(ISNUMBER(D2090)),N(D2090)&lt;=0),"금액을 확인하세요","")))))</f>
        <v/>
      </c>
    </row>
    <row r="2091">
      <c r="A2091" s="20" t="n"/>
      <c r="B2091" s="26" t="n"/>
      <c r="C2091" s="27">
        <f>IF(B2091="","",IFERROR(INDEX(현장_고객,MATCH(B2091,현장번호,0))&amp;" · "&amp;INDEX(현장_주소,MATCH(B2091,현장번호,0)),"없는 번호"))</f>
        <v/>
      </c>
      <c r="D2091" s="22" t="n"/>
      <c r="E2091" s="21" t="n"/>
      <c r="F2091" s="21" t="n"/>
      <c r="G2091" s="21" t="n"/>
      <c r="H2091" s="25">
        <f>IF(COUNTA(A2091,B2091,D2091)=0,"",IF(NOT(ISNUMBER(A2091)),"날짜를 확인하세요",IF(A2091&gt;TODAY(),"오늘 이후 날짜예요",IF(ISNA(MATCH(B2091,현장번호,0)),"현장 번호를 확인하세요",IF(OR(NOT(ISNUMBER(D2091)),N(D2091)&lt;=0),"금액을 확인하세요","")))))</f>
        <v/>
      </c>
    </row>
    <row r="2092">
      <c r="A2092" s="20" t="n"/>
      <c r="B2092" s="26" t="n"/>
      <c r="C2092" s="27">
        <f>IF(B2092="","",IFERROR(INDEX(현장_고객,MATCH(B2092,현장번호,0))&amp;" · "&amp;INDEX(현장_주소,MATCH(B2092,현장번호,0)),"없는 번호"))</f>
        <v/>
      </c>
      <c r="D2092" s="22" t="n"/>
      <c r="E2092" s="21" t="n"/>
      <c r="F2092" s="21" t="n"/>
      <c r="G2092" s="21" t="n"/>
      <c r="H2092" s="25">
        <f>IF(COUNTA(A2092,B2092,D2092)=0,"",IF(NOT(ISNUMBER(A2092)),"날짜를 확인하세요",IF(A2092&gt;TODAY(),"오늘 이후 날짜예요",IF(ISNA(MATCH(B2092,현장번호,0)),"현장 번호를 확인하세요",IF(OR(NOT(ISNUMBER(D2092)),N(D2092)&lt;=0),"금액을 확인하세요","")))))</f>
        <v/>
      </c>
    </row>
    <row r="2093">
      <c r="A2093" s="20" t="n"/>
      <c r="B2093" s="26" t="n"/>
      <c r="C2093" s="27">
        <f>IF(B2093="","",IFERROR(INDEX(현장_고객,MATCH(B2093,현장번호,0))&amp;" · "&amp;INDEX(현장_주소,MATCH(B2093,현장번호,0)),"없는 번호"))</f>
        <v/>
      </c>
      <c r="D2093" s="22" t="n"/>
      <c r="E2093" s="21" t="n"/>
      <c r="F2093" s="21" t="n"/>
      <c r="G2093" s="21" t="n"/>
      <c r="H2093" s="25">
        <f>IF(COUNTA(A2093,B2093,D2093)=0,"",IF(NOT(ISNUMBER(A2093)),"날짜를 확인하세요",IF(A2093&gt;TODAY(),"오늘 이후 날짜예요",IF(ISNA(MATCH(B2093,현장번호,0)),"현장 번호를 확인하세요",IF(OR(NOT(ISNUMBER(D2093)),N(D2093)&lt;=0),"금액을 확인하세요","")))))</f>
        <v/>
      </c>
    </row>
    <row r="2094">
      <c r="A2094" s="20" t="n"/>
      <c r="B2094" s="26" t="n"/>
      <c r="C2094" s="27">
        <f>IF(B2094="","",IFERROR(INDEX(현장_고객,MATCH(B2094,현장번호,0))&amp;" · "&amp;INDEX(현장_주소,MATCH(B2094,현장번호,0)),"없는 번호"))</f>
        <v/>
      </c>
      <c r="D2094" s="22" t="n"/>
      <c r="E2094" s="21" t="n"/>
      <c r="F2094" s="21" t="n"/>
      <c r="G2094" s="21" t="n"/>
      <c r="H2094" s="25">
        <f>IF(COUNTA(A2094,B2094,D2094)=0,"",IF(NOT(ISNUMBER(A2094)),"날짜를 확인하세요",IF(A2094&gt;TODAY(),"오늘 이후 날짜예요",IF(ISNA(MATCH(B2094,현장번호,0)),"현장 번호를 확인하세요",IF(OR(NOT(ISNUMBER(D2094)),N(D2094)&lt;=0),"금액을 확인하세요","")))))</f>
        <v/>
      </c>
    </row>
    <row r="2095">
      <c r="A2095" s="20" t="n"/>
      <c r="B2095" s="26" t="n"/>
      <c r="C2095" s="27">
        <f>IF(B2095="","",IFERROR(INDEX(현장_고객,MATCH(B2095,현장번호,0))&amp;" · "&amp;INDEX(현장_주소,MATCH(B2095,현장번호,0)),"없는 번호"))</f>
        <v/>
      </c>
      <c r="D2095" s="22" t="n"/>
      <c r="E2095" s="21" t="n"/>
      <c r="F2095" s="21" t="n"/>
      <c r="G2095" s="21" t="n"/>
      <c r="H2095" s="25">
        <f>IF(COUNTA(A2095,B2095,D2095)=0,"",IF(NOT(ISNUMBER(A2095)),"날짜를 확인하세요",IF(A2095&gt;TODAY(),"오늘 이후 날짜예요",IF(ISNA(MATCH(B2095,현장번호,0)),"현장 번호를 확인하세요",IF(OR(NOT(ISNUMBER(D2095)),N(D2095)&lt;=0),"금액을 확인하세요","")))))</f>
        <v/>
      </c>
    </row>
    <row r="2096">
      <c r="A2096" s="20" t="n"/>
      <c r="B2096" s="26" t="n"/>
      <c r="C2096" s="27">
        <f>IF(B2096="","",IFERROR(INDEX(현장_고객,MATCH(B2096,현장번호,0))&amp;" · "&amp;INDEX(현장_주소,MATCH(B2096,현장번호,0)),"없는 번호"))</f>
        <v/>
      </c>
      <c r="D2096" s="22" t="n"/>
      <c r="E2096" s="21" t="n"/>
      <c r="F2096" s="21" t="n"/>
      <c r="G2096" s="21" t="n"/>
      <c r="H2096" s="25">
        <f>IF(COUNTA(A2096,B2096,D2096)=0,"",IF(NOT(ISNUMBER(A2096)),"날짜를 확인하세요",IF(A2096&gt;TODAY(),"오늘 이후 날짜예요",IF(ISNA(MATCH(B2096,현장번호,0)),"현장 번호를 확인하세요",IF(OR(NOT(ISNUMBER(D2096)),N(D2096)&lt;=0),"금액을 확인하세요","")))))</f>
        <v/>
      </c>
    </row>
    <row r="2097">
      <c r="A2097" s="20" t="n"/>
      <c r="B2097" s="26" t="n"/>
      <c r="C2097" s="27">
        <f>IF(B2097="","",IFERROR(INDEX(현장_고객,MATCH(B2097,현장번호,0))&amp;" · "&amp;INDEX(현장_주소,MATCH(B2097,현장번호,0)),"없는 번호"))</f>
        <v/>
      </c>
      <c r="D2097" s="22" t="n"/>
      <c r="E2097" s="21" t="n"/>
      <c r="F2097" s="21" t="n"/>
      <c r="G2097" s="21" t="n"/>
      <c r="H2097" s="25">
        <f>IF(COUNTA(A2097,B2097,D2097)=0,"",IF(NOT(ISNUMBER(A2097)),"날짜를 확인하세요",IF(A2097&gt;TODAY(),"오늘 이후 날짜예요",IF(ISNA(MATCH(B2097,현장번호,0)),"현장 번호를 확인하세요",IF(OR(NOT(ISNUMBER(D2097)),N(D2097)&lt;=0),"금액을 확인하세요","")))))</f>
        <v/>
      </c>
    </row>
    <row r="2098">
      <c r="A2098" s="20" t="n"/>
      <c r="B2098" s="26" t="n"/>
      <c r="C2098" s="27">
        <f>IF(B2098="","",IFERROR(INDEX(현장_고객,MATCH(B2098,현장번호,0))&amp;" · "&amp;INDEX(현장_주소,MATCH(B2098,현장번호,0)),"없는 번호"))</f>
        <v/>
      </c>
      <c r="D2098" s="22" t="n"/>
      <c r="E2098" s="21" t="n"/>
      <c r="F2098" s="21" t="n"/>
      <c r="G2098" s="21" t="n"/>
      <c r="H2098" s="25">
        <f>IF(COUNTA(A2098,B2098,D2098)=0,"",IF(NOT(ISNUMBER(A2098)),"날짜를 확인하세요",IF(A2098&gt;TODAY(),"오늘 이후 날짜예요",IF(ISNA(MATCH(B2098,현장번호,0)),"현장 번호를 확인하세요",IF(OR(NOT(ISNUMBER(D2098)),N(D2098)&lt;=0),"금액을 확인하세요","")))))</f>
        <v/>
      </c>
    </row>
    <row r="2099">
      <c r="A2099" s="20" t="n"/>
      <c r="B2099" s="26" t="n"/>
      <c r="C2099" s="27">
        <f>IF(B2099="","",IFERROR(INDEX(현장_고객,MATCH(B2099,현장번호,0))&amp;" · "&amp;INDEX(현장_주소,MATCH(B2099,현장번호,0)),"없는 번호"))</f>
        <v/>
      </c>
      <c r="D2099" s="22" t="n"/>
      <c r="E2099" s="21" t="n"/>
      <c r="F2099" s="21" t="n"/>
      <c r="G2099" s="21" t="n"/>
      <c r="H2099" s="25">
        <f>IF(COUNTA(A2099,B2099,D2099)=0,"",IF(NOT(ISNUMBER(A2099)),"날짜를 확인하세요",IF(A2099&gt;TODAY(),"오늘 이후 날짜예요",IF(ISNA(MATCH(B2099,현장번호,0)),"현장 번호를 확인하세요",IF(OR(NOT(ISNUMBER(D2099)),N(D2099)&lt;=0),"금액을 확인하세요","")))))</f>
        <v/>
      </c>
    </row>
    <row r="2100">
      <c r="A2100" s="20" t="n"/>
      <c r="B2100" s="26" t="n"/>
      <c r="C2100" s="27">
        <f>IF(B2100="","",IFERROR(INDEX(현장_고객,MATCH(B2100,현장번호,0))&amp;" · "&amp;INDEX(현장_주소,MATCH(B2100,현장번호,0)),"없는 번호"))</f>
        <v/>
      </c>
      <c r="D2100" s="22" t="n"/>
      <c r="E2100" s="21" t="n"/>
      <c r="F2100" s="21" t="n"/>
      <c r="G2100" s="21" t="n"/>
      <c r="H2100" s="25">
        <f>IF(COUNTA(A2100,B2100,D2100)=0,"",IF(NOT(ISNUMBER(A2100)),"날짜를 확인하세요",IF(A2100&gt;TODAY(),"오늘 이후 날짜예요",IF(ISNA(MATCH(B2100,현장번호,0)),"현장 번호를 확인하세요",IF(OR(NOT(ISNUMBER(D2100)),N(D2100)&lt;=0),"금액을 확인하세요","")))))</f>
        <v/>
      </c>
    </row>
    <row r="2101">
      <c r="A2101" s="20" t="n"/>
      <c r="B2101" s="26" t="n"/>
      <c r="C2101" s="27">
        <f>IF(B2101="","",IFERROR(INDEX(현장_고객,MATCH(B2101,현장번호,0))&amp;" · "&amp;INDEX(현장_주소,MATCH(B2101,현장번호,0)),"없는 번호"))</f>
        <v/>
      </c>
      <c r="D2101" s="22" t="n"/>
      <c r="E2101" s="21" t="n"/>
      <c r="F2101" s="21" t="n"/>
      <c r="G2101" s="21" t="n"/>
      <c r="H2101" s="25">
        <f>IF(COUNTA(A2101,B2101,D2101)=0,"",IF(NOT(ISNUMBER(A2101)),"날짜를 확인하세요",IF(A2101&gt;TODAY(),"오늘 이후 날짜예요",IF(ISNA(MATCH(B2101,현장번호,0)),"현장 번호를 확인하세요",IF(OR(NOT(ISNUMBER(D2101)),N(D2101)&lt;=0),"금액을 확인하세요","")))))</f>
        <v/>
      </c>
    </row>
    <row r="2102">
      <c r="A2102" s="20" t="n"/>
      <c r="B2102" s="26" t="n"/>
      <c r="C2102" s="27">
        <f>IF(B2102="","",IFERROR(INDEX(현장_고객,MATCH(B2102,현장번호,0))&amp;" · "&amp;INDEX(현장_주소,MATCH(B2102,현장번호,0)),"없는 번호"))</f>
        <v/>
      </c>
      <c r="D2102" s="22" t="n"/>
      <c r="E2102" s="21" t="n"/>
      <c r="F2102" s="21" t="n"/>
      <c r="G2102" s="21" t="n"/>
      <c r="H2102" s="25">
        <f>IF(COUNTA(A2102,B2102,D2102)=0,"",IF(NOT(ISNUMBER(A2102)),"날짜를 확인하세요",IF(A2102&gt;TODAY(),"오늘 이후 날짜예요",IF(ISNA(MATCH(B2102,현장번호,0)),"현장 번호를 확인하세요",IF(OR(NOT(ISNUMBER(D2102)),N(D2102)&lt;=0),"금액을 확인하세요","")))))</f>
        <v/>
      </c>
    </row>
    <row r="2103">
      <c r="A2103" s="20" t="n"/>
      <c r="B2103" s="26" t="n"/>
      <c r="C2103" s="27">
        <f>IF(B2103="","",IFERROR(INDEX(현장_고객,MATCH(B2103,현장번호,0))&amp;" · "&amp;INDEX(현장_주소,MATCH(B2103,현장번호,0)),"없는 번호"))</f>
        <v/>
      </c>
      <c r="D2103" s="22" t="n"/>
      <c r="E2103" s="21" t="n"/>
      <c r="F2103" s="21" t="n"/>
      <c r="G2103" s="21" t="n"/>
      <c r="H2103" s="25">
        <f>IF(COUNTA(A2103,B2103,D2103)=0,"",IF(NOT(ISNUMBER(A2103)),"날짜를 확인하세요",IF(A2103&gt;TODAY(),"오늘 이후 날짜예요",IF(ISNA(MATCH(B2103,현장번호,0)),"현장 번호를 확인하세요",IF(OR(NOT(ISNUMBER(D2103)),N(D2103)&lt;=0),"금액을 확인하세요","")))))</f>
        <v/>
      </c>
    </row>
    <row r="2104">
      <c r="A2104" s="20" t="n"/>
      <c r="B2104" s="26" t="n"/>
      <c r="C2104" s="27">
        <f>IF(B2104="","",IFERROR(INDEX(현장_고객,MATCH(B2104,현장번호,0))&amp;" · "&amp;INDEX(현장_주소,MATCH(B2104,현장번호,0)),"없는 번호"))</f>
        <v/>
      </c>
      <c r="D2104" s="22" t="n"/>
      <c r="E2104" s="21" t="n"/>
      <c r="F2104" s="21" t="n"/>
      <c r="G2104" s="21" t="n"/>
      <c r="H2104" s="25">
        <f>IF(COUNTA(A2104,B2104,D2104)=0,"",IF(NOT(ISNUMBER(A2104)),"날짜를 확인하세요",IF(A2104&gt;TODAY(),"오늘 이후 날짜예요",IF(ISNA(MATCH(B2104,현장번호,0)),"현장 번호를 확인하세요",IF(OR(NOT(ISNUMBER(D2104)),N(D2104)&lt;=0),"금액을 확인하세요","")))))</f>
        <v/>
      </c>
    </row>
    <row r="2105">
      <c r="A2105" s="20" t="n"/>
      <c r="B2105" s="26" t="n"/>
      <c r="C2105" s="27">
        <f>IF(B2105="","",IFERROR(INDEX(현장_고객,MATCH(B2105,현장번호,0))&amp;" · "&amp;INDEX(현장_주소,MATCH(B2105,현장번호,0)),"없는 번호"))</f>
        <v/>
      </c>
      <c r="D2105" s="22" t="n"/>
      <c r="E2105" s="21" t="n"/>
      <c r="F2105" s="21" t="n"/>
      <c r="G2105" s="21" t="n"/>
      <c r="H2105" s="25">
        <f>IF(COUNTA(A2105,B2105,D2105)=0,"",IF(NOT(ISNUMBER(A2105)),"날짜를 확인하세요",IF(A2105&gt;TODAY(),"오늘 이후 날짜예요",IF(ISNA(MATCH(B2105,현장번호,0)),"현장 번호를 확인하세요",IF(OR(NOT(ISNUMBER(D2105)),N(D2105)&lt;=0),"금액을 확인하세요","")))))</f>
        <v/>
      </c>
    </row>
    <row r="2106">
      <c r="A2106" s="20" t="n"/>
      <c r="B2106" s="26" t="n"/>
      <c r="C2106" s="27">
        <f>IF(B2106="","",IFERROR(INDEX(현장_고객,MATCH(B2106,현장번호,0))&amp;" · "&amp;INDEX(현장_주소,MATCH(B2106,현장번호,0)),"없는 번호"))</f>
        <v/>
      </c>
      <c r="D2106" s="22" t="n"/>
      <c r="E2106" s="21" t="n"/>
      <c r="F2106" s="21" t="n"/>
      <c r="G2106" s="21" t="n"/>
      <c r="H2106" s="25">
        <f>IF(COUNTA(A2106,B2106,D2106)=0,"",IF(NOT(ISNUMBER(A2106)),"날짜를 확인하세요",IF(A2106&gt;TODAY(),"오늘 이후 날짜예요",IF(ISNA(MATCH(B2106,현장번호,0)),"현장 번호를 확인하세요",IF(OR(NOT(ISNUMBER(D2106)),N(D2106)&lt;=0),"금액을 확인하세요","")))))</f>
        <v/>
      </c>
    </row>
    <row r="2107">
      <c r="A2107" s="20" t="n"/>
      <c r="B2107" s="26" t="n"/>
      <c r="C2107" s="27">
        <f>IF(B2107="","",IFERROR(INDEX(현장_고객,MATCH(B2107,현장번호,0))&amp;" · "&amp;INDEX(현장_주소,MATCH(B2107,현장번호,0)),"없는 번호"))</f>
        <v/>
      </c>
      <c r="D2107" s="22" t="n"/>
      <c r="E2107" s="21" t="n"/>
      <c r="F2107" s="21" t="n"/>
      <c r="G2107" s="21" t="n"/>
      <c r="H2107" s="25">
        <f>IF(COUNTA(A2107,B2107,D2107)=0,"",IF(NOT(ISNUMBER(A2107)),"날짜를 확인하세요",IF(A2107&gt;TODAY(),"오늘 이후 날짜예요",IF(ISNA(MATCH(B2107,현장번호,0)),"현장 번호를 확인하세요",IF(OR(NOT(ISNUMBER(D2107)),N(D2107)&lt;=0),"금액을 확인하세요","")))))</f>
        <v/>
      </c>
    </row>
    <row r="2108">
      <c r="A2108" s="20" t="n"/>
      <c r="B2108" s="26" t="n"/>
      <c r="C2108" s="27">
        <f>IF(B2108="","",IFERROR(INDEX(현장_고객,MATCH(B2108,현장번호,0))&amp;" · "&amp;INDEX(현장_주소,MATCH(B2108,현장번호,0)),"없는 번호"))</f>
        <v/>
      </c>
      <c r="D2108" s="22" t="n"/>
      <c r="E2108" s="21" t="n"/>
      <c r="F2108" s="21" t="n"/>
      <c r="G2108" s="21" t="n"/>
      <c r="H2108" s="25">
        <f>IF(COUNTA(A2108,B2108,D2108)=0,"",IF(NOT(ISNUMBER(A2108)),"날짜를 확인하세요",IF(A2108&gt;TODAY(),"오늘 이후 날짜예요",IF(ISNA(MATCH(B2108,현장번호,0)),"현장 번호를 확인하세요",IF(OR(NOT(ISNUMBER(D2108)),N(D2108)&lt;=0),"금액을 확인하세요","")))))</f>
        <v/>
      </c>
    </row>
    <row r="2109">
      <c r="A2109" s="20" t="n"/>
      <c r="B2109" s="26" t="n"/>
      <c r="C2109" s="27">
        <f>IF(B2109="","",IFERROR(INDEX(현장_고객,MATCH(B2109,현장번호,0))&amp;" · "&amp;INDEX(현장_주소,MATCH(B2109,현장번호,0)),"없는 번호"))</f>
        <v/>
      </c>
      <c r="D2109" s="22" t="n"/>
      <c r="E2109" s="21" t="n"/>
      <c r="F2109" s="21" t="n"/>
      <c r="G2109" s="21" t="n"/>
      <c r="H2109" s="25">
        <f>IF(COUNTA(A2109,B2109,D2109)=0,"",IF(NOT(ISNUMBER(A2109)),"날짜를 확인하세요",IF(A2109&gt;TODAY(),"오늘 이후 날짜예요",IF(ISNA(MATCH(B2109,현장번호,0)),"현장 번호를 확인하세요",IF(OR(NOT(ISNUMBER(D2109)),N(D2109)&lt;=0),"금액을 확인하세요","")))))</f>
        <v/>
      </c>
    </row>
    <row r="2110">
      <c r="A2110" s="20" t="n"/>
      <c r="B2110" s="26" t="n"/>
      <c r="C2110" s="27">
        <f>IF(B2110="","",IFERROR(INDEX(현장_고객,MATCH(B2110,현장번호,0))&amp;" · "&amp;INDEX(현장_주소,MATCH(B2110,현장번호,0)),"없는 번호"))</f>
        <v/>
      </c>
      <c r="D2110" s="22" t="n"/>
      <c r="E2110" s="21" t="n"/>
      <c r="F2110" s="21" t="n"/>
      <c r="G2110" s="21" t="n"/>
      <c r="H2110" s="25">
        <f>IF(COUNTA(A2110,B2110,D2110)=0,"",IF(NOT(ISNUMBER(A2110)),"날짜를 확인하세요",IF(A2110&gt;TODAY(),"오늘 이후 날짜예요",IF(ISNA(MATCH(B2110,현장번호,0)),"현장 번호를 확인하세요",IF(OR(NOT(ISNUMBER(D2110)),N(D2110)&lt;=0),"금액을 확인하세요","")))))</f>
        <v/>
      </c>
    </row>
    <row r="2111">
      <c r="A2111" s="20" t="n"/>
      <c r="B2111" s="26" t="n"/>
      <c r="C2111" s="27">
        <f>IF(B2111="","",IFERROR(INDEX(현장_고객,MATCH(B2111,현장번호,0))&amp;" · "&amp;INDEX(현장_주소,MATCH(B2111,현장번호,0)),"없는 번호"))</f>
        <v/>
      </c>
      <c r="D2111" s="22" t="n"/>
      <c r="E2111" s="21" t="n"/>
      <c r="F2111" s="21" t="n"/>
      <c r="G2111" s="21" t="n"/>
      <c r="H2111" s="25">
        <f>IF(COUNTA(A2111,B2111,D2111)=0,"",IF(NOT(ISNUMBER(A2111)),"날짜를 확인하세요",IF(A2111&gt;TODAY(),"오늘 이후 날짜예요",IF(ISNA(MATCH(B2111,현장번호,0)),"현장 번호를 확인하세요",IF(OR(NOT(ISNUMBER(D2111)),N(D2111)&lt;=0),"금액을 확인하세요","")))))</f>
        <v/>
      </c>
    </row>
    <row r="2112">
      <c r="A2112" s="20" t="n"/>
      <c r="B2112" s="26" t="n"/>
      <c r="C2112" s="27">
        <f>IF(B2112="","",IFERROR(INDEX(현장_고객,MATCH(B2112,현장번호,0))&amp;" · "&amp;INDEX(현장_주소,MATCH(B2112,현장번호,0)),"없는 번호"))</f>
        <v/>
      </c>
      <c r="D2112" s="22" t="n"/>
      <c r="E2112" s="21" t="n"/>
      <c r="F2112" s="21" t="n"/>
      <c r="G2112" s="21" t="n"/>
      <c r="H2112" s="25">
        <f>IF(COUNTA(A2112,B2112,D2112)=0,"",IF(NOT(ISNUMBER(A2112)),"날짜를 확인하세요",IF(A2112&gt;TODAY(),"오늘 이후 날짜예요",IF(ISNA(MATCH(B2112,현장번호,0)),"현장 번호를 확인하세요",IF(OR(NOT(ISNUMBER(D2112)),N(D2112)&lt;=0),"금액을 확인하세요","")))))</f>
        <v/>
      </c>
    </row>
    <row r="2113">
      <c r="A2113" s="20" t="n"/>
      <c r="B2113" s="26" t="n"/>
      <c r="C2113" s="27">
        <f>IF(B2113="","",IFERROR(INDEX(현장_고객,MATCH(B2113,현장번호,0))&amp;" · "&amp;INDEX(현장_주소,MATCH(B2113,현장번호,0)),"없는 번호"))</f>
        <v/>
      </c>
      <c r="D2113" s="22" t="n"/>
      <c r="E2113" s="21" t="n"/>
      <c r="F2113" s="21" t="n"/>
      <c r="G2113" s="21" t="n"/>
      <c r="H2113" s="25">
        <f>IF(COUNTA(A2113,B2113,D2113)=0,"",IF(NOT(ISNUMBER(A2113)),"날짜를 확인하세요",IF(A2113&gt;TODAY(),"오늘 이후 날짜예요",IF(ISNA(MATCH(B2113,현장번호,0)),"현장 번호를 확인하세요",IF(OR(NOT(ISNUMBER(D2113)),N(D2113)&lt;=0),"금액을 확인하세요","")))))</f>
        <v/>
      </c>
    </row>
    <row r="2114">
      <c r="A2114" s="20" t="n"/>
      <c r="B2114" s="26" t="n"/>
      <c r="C2114" s="27">
        <f>IF(B2114="","",IFERROR(INDEX(현장_고객,MATCH(B2114,현장번호,0))&amp;" · "&amp;INDEX(현장_주소,MATCH(B2114,현장번호,0)),"없는 번호"))</f>
        <v/>
      </c>
      <c r="D2114" s="22" t="n"/>
      <c r="E2114" s="21" t="n"/>
      <c r="F2114" s="21" t="n"/>
      <c r="G2114" s="21" t="n"/>
      <c r="H2114" s="25">
        <f>IF(COUNTA(A2114,B2114,D2114)=0,"",IF(NOT(ISNUMBER(A2114)),"날짜를 확인하세요",IF(A2114&gt;TODAY(),"오늘 이후 날짜예요",IF(ISNA(MATCH(B2114,현장번호,0)),"현장 번호를 확인하세요",IF(OR(NOT(ISNUMBER(D2114)),N(D2114)&lt;=0),"금액을 확인하세요","")))))</f>
        <v/>
      </c>
    </row>
    <row r="2115">
      <c r="A2115" s="20" t="n"/>
      <c r="B2115" s="26" t="n"/>
      <c r="C2115" s="27">
        <f>IF(B2115="","",IFERROR(INDEX(현장_고객,MATCH(B2115,현장번호,0))&amp;" · "&amp;INDEX(현장_주소,MATCH(B2115,현장번호,0)),"없는 번호"))</f>
        <v/>
      </c>
      <c r="D2115" s="22" t="n"/>
      <c r="E2115" s="21" t="n"/>
      <c r="F2115" s="21" t="n"/>
      <c r="G2115" s="21" t="n"/>
      <c r="H2115" s="25">
        <f>IF(COUNTA(A2115,B2115,D2115)=0,"",IF(NOT(ISNUMBER(A2115)),"날짜를 확인하세요",IF(A2115&gt;TODAY(),"오늘 이후 날짜예요",IF(ISNA(MATCH(B2115,현장번호,0)),"현장 번호를 확인하세요",IF(OR(NOT(ISNUMBER(D2115)),N(D2115)&lt;=0),"금액을 확인하세요","")))))</f>
        <v/>
      </c>
    </row>
    <row r="2116">
      <c r="A2116" s="20" t="n"/>
      <c r="B2116" s="26" t="n"/>
      <c r="C2116" s="27">
        <f>IF(B2116="","",IFERROR(INDEX(현장_고객,MATCH(B2116,현장번호,0))&amp;" · "&amp;INDEX(현장_주소,MATCH(B2116,현장번호,0)),"없는 번호"))</f>
        <v/>
      </c>
      <c r="D2116" s="22" t="n"/>
      <c r="E2116" s="21" t="n"/>
      <c r="F2116" s="21" t="n"/>
      <c r="G2116" s="21" t="n"/>
      <c r="H2116" s="25">
        <f>IF(COUNTA(A2116,B2116,D2116)=0,"",IF(NOT(ISNUMBER(A2116)),"날짜를 확인하세요",IF(A2116&gt;TODAY(),"오늘 이후 날짜예요",IF(ISNA(MATCH(B2116,현장번호,0)),"현장 번호를 확인하세요",IF(OR(NOT(ISNUMBER(D2116)),N(D2116)&lt;=0),"금액을 확인하세요","")))))</f>
        <v/>
      </c>
    </row>
    <row r="2117">
      <c r="A2117" s="20" t="n"/>
      <c r="B2117" s="26" t="n"/>
      <c r="C2117" s="27">
        <f>IF(B2117="","",IFERROR(INDEX(현장_고객,MATCH(B2117,현장번호,0))&amp;" · "&amp;INDEX(현장_주소,MATCH(B2117,현장번호,0)),"없는 번호"))</f>
        <v/>
      </c>
      <c r="D2117" s="22" t="n"/>
      <c r="E2117" s="21" t="n"/>
      <c r="F2117" s="21" t="n"/>
      <c r="G2117" s="21" t="n"/>
      <c r="H2117" s="25">
        <f>IF(COUNTA(A2117,B2117,D2117)=0,"",IF(NOT(ISNUMBER(A2117)),"날짜를 확인하세요",IF(A2117&gt;TODAY(),"오늘 이후 날짜예요",IF(ISNA(MATCH(B2117,현장번호,0)),"현장 번호를 확인하세요",IF(OR(NOT(ISNUMBER(D2117)),N(D2117)&lt;=0),"금액을 확인하세요","")))))</f>
        <v/>
      </c>
    </row>
    <row r="2118">
      <c r="A2118" s="20" t="n"/>
      <c r="B2118" s="26" t="n"/>
      <c r="C2118" s="27">
        <f>IF(B2118="","",IFERROR(INDEX(현장_고객,MATCH(B2118,현장번호,0))&amp;" · "&amp;INDEX(현장_주소,MATCH(B2118,현장번호,0)),"없는 번호"))</f>
        <v/>
      </c>
      <c r="D2118" s="22" t="n"/>
      <c r="E2118" s="21" t="n"/>
      <c r="F2118" s="21" t="n"/>
      <c r="G2118" s="21" t="n"/>
      <c r="H2118" s="25">
        <f>IF(COUNTA(A2118,B2118,D2118)=0,"",IF(NOT(ISNUMBER(A2118)),"날짜를 확인하세요",IF(A2118&gt;TODAY(),"오늘 이후 날짜예요",IF(ISNA(MATCH(B2118,현장번호,0)),"현장 번호를 확인하세요",IF(OR(NOT(ISNUMBER(D2118)),N(D2118)&lt;=0),"금액을 확인하세요","")))))</f>
        <v/>
      </c>
    </row>
    <row r="2119">
      <c r="A2119" s="20" t="n"/>
      <c r="B2119" s="26" t="n"/>
      <c r="C2119" s="27">
        <f>IF(B2119="","",IFERROR(INDEX(현장_고객,MATCH(B2119,현장번호,0))&amp;" · "&amp;INDEX(현장_주소,MATCH(B2119,현장번호,0)),"없는 번호"))</f>
        <v/>
      </c>
      <c r="D2119" s="22" t="n"/>
      <c r="E2119" s="21" t="n"/>
      <c r="F2119" s="21" t="n"/>
      <c r="G2119" s="21" t="n"/>
      <c r="H2119" s="25">
        <f>IF(COUNTA(A2119,B2119,D2119)=0,"",IF(NOT(ISNUMBER(A2119)),"날짜를 확인하세요",IF(A2119&gt;TODAY(),"오늘 이후 날짜예요",IF(ISNA(MATCH(B2119,현장번호,0)),"현장 번호를 확인하세요",IF(OR(NOT(ISNUMBER(D2119)),N(D2119)&lt;=0),"금액을 확인하세요","")))))</f>
        <v/>
      </c>
    </row>
    <row r="2120">
      <c r="A2120" s="20" t="n"/>
      <c r="B2120" s="26" t="n"/>
      <c r="C2120" s="27">
        <f>IF(B2120="","",IFERROR(INDEX(현장_고객,MATCH(B2120,현장번호,0))&amp;" · "&amp;INDEX(현장_주소,MATCH(B2120,현장번호,0)),"없는 번호"))</f>
        <v/>
      </c>
      <c r="D2120" s="22" t="n"/>
      <c r="E2120" s="21" t="n"/>
      <c r="F2120" s="21" t="n"/>
      <c r="G2120" s="21" t="n"/>
      <c r="H2120" s="25">
        <f>IF(COUNTA(A2120,B2120,D2120)=0,"",IF(NOT(ISNUMBER(A2120)),"날짜를 확인하세요",IF(A2120&gt;TODAY(),"오늘 이후 날짜예요",IF(ISNA(MATCH(B2120,현장번호,0)),"현장 번호를 확인하세요",IF(OR(NOT(ISNUMBER(D2120)),N(D2120)&lt;=0),"금액을 확인하세요","")))))</f>
        <v/>
      </c>
    </row>
    <row r="2121">
      <c r="A2121" s="20" t="n"/>
      <c r="B2121" s="26" t="n"/>
      <c r="C2121" s="27">
        <f>IF(B2121="","",IFERROR(INDEX(현장_고객,MATCH(B2121,현장번호,0))&amp;" · "&amp;INDEX(현장_주소,MATCH(B2121,현장번호,0)),"없는 번호"))</f>
        <v/>
      </c>
      <c r="D2121" s="22" t="n"/>
      <c r="E2121" s="21" t="n"/>
      <c r="F2121" s="21" t="n"/>
      <c r="G2121" s="21" t="n"/>
      <c r="H2121" s="25">
        <f>IF(COUNTA(A2121,B2121,D2121)=0,"",IF(NOT(ISNUMBER(A2121)),"날짜를 확인하세요",IF(A2121&gt;TODAY(),"오늘 이후 날짜예요",IF(ISNA(MATCH(B2121,현장번호,0)),"현장 번호를 확인하세요",IF(OR(NOT(ISNUMBER(D2121)),N(D2121)&lt;=0),"금액을 확인하세요","")))))</f>
        <v/>
      </c>
    </row>
    <row r="2122">
      <c r="A2122" s="20" t="n"/>
      <c r="B2122" s="26" t="n"/>
      <c r="C2122" s="27">
        <f>IF(B2122="","",IFERROR(INDEX(현장_고객,MATCH(B2122,현장번호,0))&amp;" · "&amp;INDEX(현장_주소,MATCH(B2122,현장번호,0)),"없는 번호"))</f>
        <v/>
      </c>
      <c r="D2122" s="22" t="n"/>
      <c r="E2122" s="21" t="n"/>
      <c r="F2122" s="21" t="n"/>
      <c r="G2122" s="21" t="n"/>
      <c r="H2122" s="25">
        <f>IF(COUNTA(A2122,B2122,D2122)=0,"",IF(NOT(ISNUMBER(A2122)),"날짜를 확인하세요",IF(A2122&gt;TODAY(),"오늘 이후 날짜예요",IF(ISNA(MATCH(B2122,현장번호,0)),"현장 번호를 확인하세요",IF(OR(NOT(ISNUMBER(D2122)),N(D2122)&lt;=0),"금액을 확인하세요","")))))</f>
        <v/>
      </c>
    </row>
    <row r="2123">
      <c r="A2123" s="20" t="n"/>
      <c r="B2123" s="26" t="n"/>
      <c r="C2123" s="27">
        <f>IF(B2123="","",IFERROR(INDEX(현장_고객,MATCH(B2123,현장번호,0))&amp;" · "&amp;INDEX(현장_주소,MATCH(B2123,현장번호,0)),"없는 번호"))</f>
        <v/>
      </c>
      <c r="D2123" s="22" t="n"/>
      <c r="E2123" s="21" t="n"/>
      <c r="F2123" s="21" t="n"/>
      <c r="G2123" s="21" t="n"/>
      <c r="H2123" s="25">
        <f>IF(COUNTA(A2123,B2123,D2123)=0,"",IF(NOT(ISNUMBER(A2123)),"날짜를 확인하세요",IF(A2123&gt;TODAY(),"오늘 이후 날짜예요",IF(ISNA(MATCH(B2123,현장번호,0)),"현장 번호를 확인하세요",IF(OR(NOT(ISNUMBER(D2123)),N(D2123)&lt;=0),"금액을 확인하세요","")))))</f>
        <v/>
      </c>
    </row>
    <row r="2124">
      <c r="A2124" s="20" t="n"/>
      <c r="B2124" s="26" t="n"/>
      <c r="C2124" s="27">
        <f>IF(B2124="","",IFERROR(INDEX(현장_고객,MATCH(B2124,현장번호,0))&amp;" · "&amp;INDEX(현장_주소,MATCH(B2124,현장번호,0)),"없는 번호"))</f>
        <v/>
      </c>
      <c r="D2124" s="22" t="n"/>
      <c r="E2124" s="21" t="n"/>
      <c r="F2124" s="21" t="n"/>
      <c r="G2124" s="21" t="n"/>
      <c r="H2124" s="25">
        <f>IF(COUNTA(A2124,B2124,D2124)=0,"",IF(NOT(ISNUMBER(A2124)),"날짜를 확인하세요",IF(A2124&gt;TODAY(),"오늘 이후 날짜예요",IF(ISNA(MATCH(B2124,현장번호,0)),"현장 번호를 확인하세요",IF(OR(NOT(ISNUMBER(D2124)),N(D2124)&lt;=0),"금액을 확인하세요","")))))</f>
        <v/>
      </c>
    </row>
    <row r="2125">
      <c r="A2125" s="20" t="n"/>
      <c r="B2125" s="26" t="n"/>
      <c r="C2125" s="27">
        <f>IF(B2125="","",IFERROR(INDEX(현장_고객,MATCH(B2125,현장번호,0))&amp;" · "&amp;INDEX(현장_주소,MATCH(B2125,현장번호,0)),"없는 번호"))</f>
        <v/>
      </c>
      <c r="D2125" s="22" t="n"/>
      <c r="E2125" s="21" t="n"/>
      <c r="F2125" s="21" t="n"/>
      <c r="G2125" s="21" t="n"/>
      <c r="H2125" s="25">
        <f>IF(COUNTA(A2125,B2125,D2125)=0,"",IF(NOT(ISNUMBER(A2125)),"날짜를 확인하세요",IF(A2125&gt;TODAY(),"오늘 이후 날짜예요",IF(ISNA(MATCH(B2125,현장번호,0)),"현장 번호를 확인하세요",IF(OR(NOT(ISNUMBER(D2125)),N(D2125)&lt;=0),"금액을 확인하세요","")))))</f>
        <v/>
      </c>
    </row>
    <row r="2126">
      <c r="A2126" s="20" t="n"/>
      <c r="B2126" s="26" t="n"/>
      <c r="C2126" s="27">
        <f>IF(B2126="","",IFERROR(INDEX(현장_고객,MATCH(B2126,현장번호,0))&amp;" · "&amp;INDEX(현장_주소,MATCH(B2126,현장번호,0)),"없는 번호"))</f>
        <v/>
      </c>
      <c r="D2126" s="22" t="n"/>
      <c r="E2126" s="21" t="n"/>
      <c r="F2126" s="21" t="n"/>
      <c r="G2126" s="21" t="n"/>
      <c r="H2126" s="25">
        <f>IF(COUNTA(A2126,B2126,D2126)=0,"",IF(NOT(ISNUMBER(A2126)),"날짜를 확인하세요",IF(A2126&gt;TODAY(),"오늘 이후 날짜예요",IF(ISNA(MATCH(B2126,현장번호,0)),"현장 번호를 확인하세요",IF(OR(NOT(ISNUMBER(D2126)),N(D2126)&lt;=0),"금액을 확인하세요","")))))</f>
        <v/>
      </c>
    </row>
    <row r="2127">
      <c r="A2127" s="20" t="n"/>
      <c r="B2127" s="26" t="n"/>
      <c r="C2127" s="27">
        <f>IF(B2127="","",IFERROR(INDEX(현장_고객,MATCH(B2127,현장번호,0))&amp;" · "&amp;INDEX(현장_주소,MATCH(B2127,현장번호,0)),"없는 번호"))</f>
        <v/>
      </c>
      <c r="D2127" s="22" t="n"/>
      <c r="E2127" s="21" t="n"/>
      <c r="F2127" s="21" t="n"/>
      <c r="G2127" s="21" t="n"/>
      <c r="H2127" s="25">
        <f>IF(COUNTA(A2127,B2127,D2127)=0,"",IF(NOT(ISNUMBER(A2127)),"날짜를 확인하세요",IF(A2127&gt;TODAY(),"오늘 이후 날짜예요",IF(ISNA(MATCH(B2127,현장번호,0)),"현장 번호를 확인하세요",IF(OR(NOT(ISNUMBER(D2127)),N(D2127)&lt;=0),"금액을 확인하세요","")))))</f>
        <v/>
      </c>
    </row>
    <row r="2128">
      <c r="A2128" s="20" t="n"/>
      <c r="B2128" s="26" t="n"/>
      <c r="C2128" s="27">
        <f>IF(B2128="","",IFERROR(INDEX(현장_고객,MATCH(B2128,현장번호,0))&amp;" · "&amp;INDEX(현장_주소,MATCH(B2128,현장번호,0)),"없는 번호"))</f>
        <v/>
      </c>
      <c r="D2128" s="22" t="n"/>
      <c r="E2128" s="21" t="n"/>
      <c r="F2128" s="21" t="n"/>
      <c r="G2128" s="21" t="n"/>
      <c r="H2128" s="25">
        <f>IF(COUNTA(A2128,B2128,D2128)=0,"",IF(NOT(ISNUMBER(A2128)),"날짜를 확인하세요",IF(A2128&gt;TODAY(),"오늘 이후 날짜예요",IF(ISNA(MATCH(B2128,현장번호,0)),"현장 번호를 확인하세요",IF(OR(NOT(ISNUMBER(D2128)),N(D2128)&lt;=0),"금액을 확인하세요","")))))</f>
        <v/>
      </c>
    </row>
    <row r="2129">
      <c r="A2129" s="20" t="n"/>
      <c r="B2129" s="26" t="n"/>
      <c r="C2129" s="27">
        <f>IF(B2129="","",IFERROR(INDEX(현장_고객,MATCH(B2129,현장번호,0))&amp;" · "&amp;INDEX(현장_주소,MATCH(B2129,현장번호,0)),"없는 번호"))</f>
        <v/>
      </c>
      <c r="D2129" s="22" t="n"/>
      <c r="E2129" s="21" t="n"/>
      <c r="F2129" s="21" t="n"/>
      <c r="G2129" s="21" t="n"/>
      <c r="H2129" s="25">
        <f>IF(COUNTA(A2129,B2129,D2129)=0,"",IF(NOT(ISNUMBER(A2129)),"날짜를 확인하세요",IF(A2129&gt;TODAY(),"오늘 이후 날짜예요",IF(ISNA(MATCH(B2129,현장번호,0)),"현장 번호를 확인하세요",IF(OR(NOT(ISNUMBER(D2129)),N(D2129)&lt;=0),"금액을 확인하세요","")))))</f>
        <v/>
      </c>
    </row>
    <row r="2130">
      <c r="A2130" s="20" t="n"/>
      <c r="B2130" s="26" t="n"/>
      <c r="C2130" s="27">
        <f>IF(B2130="","",IFERROR(INDEX(현장_고객,MATCH(B2130,현장번호,0))&amp;" · "&amp;INDEX(현장_주소,MATCH(B2130,현장번호,0)),"없는 번호"))</f>
        <v/>
      </c>
      <c r="D2130" s="22" t="n"/>
      <c r="E2130" s="21" t="n"/>
      <c r="F2130" s="21" t="n"/>
      <c r="G2130" s="21" t="n"/>
      <c r="H2130" s="25">
        <f>IF(COUNTA(A2130,B2130,D2130)=0,"",IF(NOT(ISNUMBER(A2130)),"날짜를 확인하세요",IF(A2130&gt;TODAY(),"오늘 이후 날짜예요",IF(ISNA(MATCH(B2130,현장번호,0)),"현장 번호를 확인하세요",IF(OR(NOT(ISNUMBER(D2130)),N(D2130)&lt;=0),"금액을 확인하세요","")))))</f>
        <v/>
      </c>
    </row>
    <row r="2131">
      <c r="A2131" s="20" t="n"/>
      <c r="B2131" s="26" t="n"/>
      <c r="C2131" s="27">
        <f>IF(B2131="","",IFERROR(INDEX(현장_고객,MATCH(B2131,현장번호,0))&amp;" · "&amp;INDEX(현장_주소,MATCH(B2131,현장번호,0)),"없는 번호"))</f>
        <v/>
      </c>
      <c r="D2131" s="22" t="n"/>
      <c r="E2131" s="21" t="n"/>
      <c r="F2131" s="21" t="n"/>
      <c r="G2131" s="21" t="n"/>
      <c r="H2131" s="25">
        <f>IF(COUNTA(A2131,B2131,D2131)=0,"",IF(NOT(ISNUMBER(A2131)),"날짜를 확인하세요",IF(A2131&gt;TODAY(),"오늘 이후 날짜예요",IF(ISNA(MATCH(B2131,현장번호,0)),"현장 번호를 확인하세요",IF(OR(NOT(ISNUMBER(D2131)),N(D2131)&lt;=0),"금액을 확인하세요","")))))</f>
        <v/>
      </c>
    </row>
    <row r="2132">
      <c r="A2132" s="20" t="n"/>
      <c r="B2132" s="26" t="n"/>
      <c r="C2132" s="27">
        <f>IF(B2132="","",IFERROR(INDEX(현장_고객,MATCH(B2132,현장번호,0))&amp;" · "&amp;INDEX(현장_주소,MATCH(B2132,현장번호,0)),"없는 번호"))</f>
        <v/>
      </c>
      <c r="D2132" s="22" t="n"/>
      <c r="E2132" s="21" t="n"/>
      <c r="F2132" s="21" t="n"/>
      <c r="G2132" s="21" t="n"/>
      <c r="H2132" s="25">
        <f>IF(COUNTA(A2132,B2132,D2132)=0,"",IF(NOT(ISNUMBER(A2132)),"날짜를 확인하세요",IF(A2132&gt;TODAY(),"오늘 이후 날짜예요",IF(ISNA(MATCH(B2132,현장번호,0)),"현장 번호를 확인하세요",IF(OR(NOT(ISNUMBER(D2132)),N(D2132)&lt;=0),"금액을 확인하세요","")))))</f>
        <v/>
      </c>
    </row>
    <row r="2133">
      <c r="A2133" s="20" t="n"/>
      <c r="B2133" s="26" t="n"/>
      <c r="C2133" s="27">
        <f>IF(B2133="","",IFERROR(INDEX(현장_고객,MATCH(B2133,현장번호,0))&amp;" · "&amp;INDEX(현장_주소,MATCH(B2133,현장번호,0)),"없는 번호"))</f>
        <v/>
      </c>
      <c r="D2133" s="22" t="n"/>
      <c r="E2133" s="21" t="n"/>
      <c r="F2133" s="21" t="n"/>
      <c r="G2133" s="21" t="n"/>
      <c r="H2133" s="25">
        <f>IF(COUNTA(A2133,B2133,D2133)=0,"",IF(NOT(ISNUMBER(A2133)),"날짜를 확인하세요",IF(A2133&gt;TODAY(),"오늘 이후 날짜예요",IF(ISNA(MATCH(B2133,현장번호,0)),"현장 번호를 확인하세요",IF(OR(NOT(ISNUMBER(D2133)),N(D2133)&lt;=0),"금액을 확인하세요","")))))</f>
        <v/>
      </c>
    </row>
    <row r="2134">
      <c r="A2134" s="20" t="n"/>
      <c r="B2134" s="26" t="n"/>
      <c r="C2134" s="27">
        <f>IF(B2134="","",IFERROR(INDEX(현장_고객,MATCH(B2134,현장번호,0))&amp;" · "&amp;INDEX(현장_주소,MATCH(B2134,현장번호,0)),"없는 번호"))</f>
        <v/>
      </c>
      <c r="D2134" s="22" t="n"/>
      <c r="E2134" s="21" t="n"/>
      <c r="F2134" s="21" t="n"/>
      <c r="G2134" s="21" t="n"/>
      <c r="H2134" s="25">
        <f>IF(COUNTA(A2134,B2134,D2134)=0,"",IF(NOT(ISNUMBER(A2134)),"날짜를 확인하세요",IF(A2134&gt;TODAY(),"오늘 이후 날짜예요",IF(ISNA(MATCH(B2134,현장번호,0)),"현장 번호를 확인하세요",IF(OR(NOT(ISNUMBER(D2134)),N(D2134)&lt;=0),"금액을 확인하세요","")))))</f>
        <v/>
      </c>
    </row>
    <row r="2135">
      <c r="A2135" s="20" t="n"/>
      <c r="B2135" s="26" t="n"/>
      <c r="C2135" s="27">
        <f>IF(B2135="","",IFERROR(INDEX(현장_고객,MATCH(B2135,현장번호,0))&amp;" · "&amp;INDEX(현장_주소,MATCH(B2135,현장번호,0)),"없는 번호"))</f>
        <v/>
      </c>
      <c r="D2135" s="22" t="n"/>
      <c r="E2135" s="21" t="n"/>
      <c r="F2135" s="21" t="n"/>
      <c r="G2135" s="21" t="n"/>
      <c r="H2135" s="25">
        <f>IF(COUNTA(A2135,B2135,D2135)=0,"",IF(NOT(ISNUMBER(A2135)),"날짜를 확인하세요",IF(A2135&gt;TODAY(),"오늘 이후 날짜예요",IF(ISNA(MATCH(B2135,현장번호,0)),"현장 번호를 확인하세요",IF(OR(NOT(ISNUMBER(D2135)),N(D2135)&lt;=0),"금액을 확인하세요","")))))</f>
        <v/>
      </c>
    </row>
    <row r="2136">
      <c r="A2136" s="20" t="n"/>
      <c r="B2136" s="26" t="n"/>
      <c r="C2136" s="27">
        <f>IF(B2136="","",IFERROR(INDEX(현장_고객,MATCH(B2136,현장번호,0))&amp;" · "&amp;INDEX(현장_주소,MATCH(B2136,현장번호,0)),"없는 번호"))</f>
        <v/>
      </c>
      <c r="D2136" s="22" t="n"/>
      <c r="E2136" s="21" t="n"/>
      <c r="F2136" s="21" t="n"/>
      <c r="G2136" s="21" t="n"/>
      <c r="H2136" s="25">
        <f>IF(COUNTA(A2136,B2136,D2136)=0,"",IF(NOT(ISNUMBER(A2136)),"날짜를 확인하세요",IF(A2136&gt;TODAY(),"오늘 이후 날짜예요",IF(ISNA(MATCH(B2136,현장번호,0)),"현장 번호를 확인하세요",IF(OR(NOT(ISNUMBER(D2136)),N(D2136)&lt;=0),"금액을 확인하세요","")))))</f>
        <v/>
      </c>
    </row>
    <row r="2137">
      <c r="A2137" s="20" t="n"/>
      <c r="B2137" s="26" t="n"/>
      <c r="C2137" s="27">
        <f>IF(B2137="","",IFERROR(INDEX(현장_고객,MATCH(B2137,현장번호,0))&amp;" · "&amp;INDEX(현장_주소,MATCH(B2137,현장번호,0)),"없는 번호"))</f>
        <v/>
      </c>
      <c r="D2137" s="22" t="n"/>
      <c r="E2137" s="21" t="n"/>
      <c r="F2137" s="21" t="n"/>
      <c r="G2137" s="21" t="n"/>
      <c r="H2137" s="25">
        <f>IF(COUNTA(A2137,B2137,D2137)=0,"",IF(NOT(ISNUMBER(A2137)),"날짜를 확인하세요",IF(A2137&gt;TODAY(),"오늘 이후 날짜예요",IF(ISNA(MATCH(B2137,현장번호,0)),"현장 번호를 확인하세요",IF(OR(NOT(ISNUMBER(D2137)),N(D2137)&lt;=0),"금액을 확인하세요","")))))</f>
        <v/>
      </c>
    </row>
    <row r="2138">
      <c r="A2138" s="20" t="n"/>
      <c r="B2138" s="26" t="n"/>
      <c r="C2138" s="27">
        <f>IF(B2138="","",IFERROR(INDEX(현장_고객,MATCH(B2138,현장번호,0))&amp;" · "&amp;INDEX(현장_주소,MATCH(B2138,현장번호,0)),"없는 번호"))</f>
        <v/>
      </c>
      <c r="D2138" s="22" t="n"/>
      <c r="E2138" s="21" t="n"/>
      <c r="F2138" s="21" t="n"/>
      <c r="G2138" s="21" t="n"/>
      <c r="H2138" s="25">
        <f>IF(COUNTA(A2138,B2138,D2138)=0,"",IF(NOT(ISNUMBER(A2138)),"날짜를 확인하세요",IF(A2138&gt;TODAY(),"오늘 이후 날짜예요",IF(ISNA(MATCH(B2138,현장번호,0)),"현장 번호를 확인하세요",IF(OR(NOT(ISNUMBER(D2138)),N(D2138)&lt;=0),"금액을 확인하세요","")))))</f>
        <v/>
      </c>
    </row>
    <row r="2139">
      <c r="A2139" s="20" t="n"/>
      <c r="B2139" s="26" t="n"/>
      <c r="C2139" s="27">
        <f>IF(B2139="","",IFERROR(INDEX(현장_고객,MATCH(B2139,현장번호,0))&amp;" · "&amp;INDEX(현장_주소,MATCH(B2139,현장번호,0)),"없는 번호"))</f>
        <v/>
      </c>
      <c r="D2139" s="22" t="n"/>
      <c r="E2139" s="21" t="n"/>
      <c r="F2139" s="21" t="n"/>
      <c r="G2139" s="21" t="n"/>
      <c r="H2139" s="25">
        <f>IF(COUNTA(A2139,B2139,D2139)=0,"",IF(NOT(ISNUMBER(A2139)),"날짜를 확인하세요",IF(A2139&gt;TODAY(),"오늘 이후 날짜예요",IF(ISNA(MATCH(B2139,현장번호,0)),"현장 번호를 확인하세요",IF(OR(NOT(ISNUMBER(D2139)),N(D2139)&lt;=0),"금액을 확인하세요","")))))</f>
        <v/>
      </c>
    </row>
    <row r="2140">
      <c r="A2140" s="20" t="n"/>
      <c r="B2140" s="26" t="n"/>
      <c r="C2140" s="27">
        <f>IF(B2140="","",IFERROR(INDEX(현장_고객,MATCH(B2140,현장번호,0))&amp;" · "&amp;INDEX(현장_주소,MATCH(B2140,현장번호,0)),"없는 번호"))</f>
        <v/>
      </c>
      <c r="D2140" s="22" t="n"/>
      <c r="E2140" s="21" t="n"/>
      <c r="F2140" s="21" t="n"/>
      <c r="G2140" s="21" t="n"/>
      <c r="H2140" s="25">
        <f>IF(COUNTA(A2140,B2140,D2140)=0,"",IF(NOT(ISNUMBER(A2140)),"날짜를 확인하세요",IF(A2140&gt;TODAY(),"오늘 이후 날짜예요",IF(ISNA(MATCH(B2140,현장번호,0)),"현장 번호를 확인하세요",IF(OR(NOT(ISNUMBER(D2140)),N(D2140)&lt;=0),"금액을 확인하세요","")))))</f>
        <v/>
      </c>
    </row>
    <row r="2141">
      <c r="A2141" s="20" t="n"/>
      <c r="B2141" s="26" t="n"/>
      <c r="C2141" s="27">
        <f>IF(B2141="","",IFERROR(INDEX(현장_고객,MATCH(B2141,현장번호,0))&amp;" · "&amp;INDEX(현장_주소,MATCH(B2141,현장번호,0)),"없는 번호"))</f>
        <v/>
      </c>
      <c r="D2141" s="22" t="n"/>
      <c r="E2141" s="21" t="n"/>
      <c r="F2141" s="21" t="n"/>
      <c r="G2141" s="21" t="n"/>
      <c r="H2141" s="25">
        <f>IF(COUNTA(A2141,B2141,D2141)=0,"",IF(NOT(ISNUMBER(A2141)),"날짜를 확인하세요",IF(A2141&gt;TODAY(),"오늘 이후 날짜예요",IF(ISNA(MATCH(B2141,현장번호,0)),"현장 번호를 확인하세요",IF(OR(NOT(ISNUMBER(D2141)),N(D2141)&lt;=0),"금액을 확인하세요","")))))</f>
        <v/>
      </c>
    </row>
    <row r="2142">
      <c r="A2142" s="20" t="n"/>
      <c r="B2142" s="26" t="n"/>
      <c r="C2142" s="27">
        <f>IF(B2142="","",IFERROR(INDEX(현장_고객,MATCH(B2142,현장번호,0))&amp;" · "&amp;INDEX(현장_주소,MATCH(B2142,현장번호,0)),"없는 번호"))</f>
        <v/>
      </c>
      <c r="D2142" s="22" t="n"/>
      <c r="E2142" s="21" t="n"/>
      <c r="F2142" s="21" t="n"/>
      <c r="G2142" s="21" t="n"/>
      <c r="H2142" s="25">
        <f>IF(COUNTA(A2142,B2142,D2142)=0,"",IF(NOT(ISNUMBER(A2142)),"날짜를 확인하세요",IF(A2142&gt;TODAY(),"오늘 이후 날짜예요",IF(ISNA(MATCH(B2142,현장번호,0)),"현장 번호를 확인하세요",IF(OR(NOT(ISNUMBER(D2142)),N(D2142)&lt;=0),"금액을 확인하세요","")))))</f>
        <v/>
      </c>
    </row>
    <row r="2143">
      <c r="A2143" s="20" t="n"/>
      <c r="B2143" s="26" t="n"/>
      <c r="C2143" s="27">
        <f>IF(B2143="","",IFERROR(INDEX(현장_고객,MATCH(B2143,현장번호,0))&amp;" · "&amp;INDEX(현장_주소,MATCH(B2143,현장번호,0)),"없는 번호"))</f>
        <v/>
      </c>
      <c r="D2143" s="22" t="n"/>
      <c r="E2143" s="21" t="n"/>
      <c r="F2143" s="21" t="n"/>
      <c r="G2143" s="21" t="n"/>
      <c r="H2143" s="25">
        <f>IF(COUNTA(A2143,B2143,D2143)=0,"",IF(NOT(ISNUMBER(A2143)),"날짜를 확인하세요",IF(A2143&gt;TODAY(),"오늘 이후 날짜예요",IF(ISNA(MATCH(B2143,현장번호,0)),"현장 번호를 확인하세요",IF(OR(NOT(ISNUMBER(D2143)),N(D2143)&lt;=0),"금액을 확인하세요","")))))</f>
        <v/>
      </c>
    </row>
    <row r="2144">
      <c r="A2144" s="20" t="n"/>
      <c r="B2144" s="26" t="n"/>
      <c r="C2144" s="27">
        <f>IF(B2144="","",IFERROR(INDEX(현장_고객,MATCH(B2144,현장번호,0))&amp;" · "&amp;INDEX(현장_주소,MATCH(B2144,현장번호,0)),"없는 번호"))</f>
        <v/>
      </c>
      <c r="D2144" s="22" t="n"/>
      <c r="E2144" s="21" t="n"/>
      <c r="F2144" s="21" t="n"/>
      <c r="G2144" s="21" t="n"/>
      <c r="H2144" s="25">
        <f>IF(COUNTA(A2144,B2144,D2144)=0,"",IF(NOT(ISNUMBER(A2144)),"날짜를 확인하세요",IF(A2144&gt;TODAY(),"오늘 이후 날짜예요",IF(ISNA(MATCH(B2144,현장번호,0)),"현장 번호를 확인하세요",IF(OR(NOT(ISNUMBER(D2144)),N(D2144)&lt;=0),"금액을 확인하세요","")))))</f>
        <v/>
      </c>
    </row>
    <row r="2145">
      <c r="A2145" s="20" t="n"/>
      <c r="B2145" s="26" t="n"/>
      <c r="C2145" s="27">
        <f>IF(B2145="","",IFERROR(INDEX(현장_고객,MATCH(B2145,현장번호,0))&amp;" · "&amp;INDEX(현장_주소,MATCH(B2145,현장번호,0)),"없는 번호"))</f>
        <v/>
      </c>
      <c r="D2145" s="22" t="n"/>
      <c r="E2145" s="21" t="n"/>
      <c r="F2145" s="21" t="n"/>
      <c r="G2145" s="21" t="n"/>
      <c r="H2145" s="25">
        <f>IF(COUNTA(A2145,B2145,D2145)=0,"",IF(NOT(ISNUMBER(A2145)),"날짜를 확인하세요",IF(A2145&gt;TODAY(),"오늘 이후 날짜예요",IF(ISNA(MATCH(B2145,현장번호,0)),"현장 번호를 확인하세요",IF(OR(NOT(ISNUMBER(D2145)),N(D2145)&lt;=0),"금액을 확인하세요","")))))</f>
        <v/>
      </c>
    </row>
    <row r="2146">
      <c r="A2146" s="20" t="n"/>
      <c r="B2146" s="26" t="n"/>
      <c r="C2146" s="27">
        <f>IF(B2146="","",IFERROR(INDEX(현장_고객,MATCH(B2146,현장번호,0))&amp;" · "&amp;INDEX(현장_주소,MATCH(B2146,현장번호,0)),"없는 번호"))</f>
        <v/>
      </c>
      <c r="D2146" s="22" t="n"/>
      <c r="E2146" s="21" t="n"/>
      <c r="F2146" s="21" t="n"/>
      <c r="G2146" s="21" t="n"/>
      <c r="H2146" s="25">
        <f>IF(COUNTA(A2146,B2146,D2146)=0,"",IF(NOT(ISNUMBER(A2146)),"날짜를 확인하세요",IF(A2146&gt;TODAY(),"오늘 이후 날짜예요",IF(ISNA(MATCH(B2146,현장번호,0)),"현장 번호를 확인하세요",IF(OR(NOT(ISNUMBER(D2146)),N(D2146)&lt;=0),"금액을 확인하세요","")))))</f>
        <v/>
      </c>
    </row>
    <row r="2147">
      <c r="A2147" s="20" t="n"/>
      <c r="B2147" s="26" t="n"/>
      <c r="C2147" s="27">
        <f>IF(B2147="","",IFERROR(INDEX(현장_고객,MATCH(B2147,현장번호,0))&amp;" · "&amp;INDEX(현장_주소,MATCH(B2147,현장번호,0)),"없는 번호"))</f>
        <v/>
      </c>
      <c r="D2147" s="22" t="n"/>
      <c r="E2147" s="21" t="n"/>
      <c r="F2147" s="21" t="n"/>
      <c r="G2147" s="21" t="n"/>
      <c r="H2147" s="25">
        <f>IF(COUNTA(A2147,B2147,D2147)=0,"",IF(NOT(ISNUMBER(A2147)),"날짜를 확인하세요",IF(A2147&gt;TODAY(),"오늘 이후 날짜예요",IF(ISNA(MATCH(B2147,현장번호,0)),"현장 번호를 확인하세요",IF(OR(NOT(ISNUMBER(D2147)),N(D2147)&lt;=0),"금액을 확인하세요","")))))</f>
        <v/>
      </c>
    </row>
    <row r="2148">
      <c r="A2148" s="20" t="n"/>
      <c r="B2148" s="26" t="n"/>
      <c r="C2148" s="27">
        <f>IF(B2148="","",IFERROR(INDEX(현장_고객,MATCH(B2148,현장번호,0))&amp;" · "&amp;INDEX(현장_주소,MATCH(B2148,현장번호,0)),"없는 번호"))</f>
        <v/>
      </c>
      <c r="D2148" s="22" t="n"/>
      <c r="E2148" s="21" t="n"/>
      <c r="F2148" s="21" t="n"/>
      <c r="G2148" s="21" t="n"/>
      <c r="H2148" s="25">
        <f>IF(COUNTA(A2148,B2148,D2148)=0,"",IF(NOT(ISNUMBER(A2148)),"날짜를 확인하세요",IF(A2148&gt;TODAY(),"오늘 이후 날짜예요",IF(ISNA(MATCH(B2148,현장번호,0)),"현장 번호를 확인하세요",IF(OR(NOT(ISNUMBER(D2148)),N(D2148)&lt;=0),"금액을 확인하세요","")))))</f>
        <v/>
      </c>
    </row>
    <row r="2149">
      <c r="A2149" s="20" t="n"/>
      <c r="B2149" s="26" t="n"/>
      <c r="C2149" s="27">
        <f>IF(B2149="","",IFERROR(INDEX(현장_고객,MATCH(B2149,현장번호,0))&amp;" · "&amp;INDEX(현장_주소,MATCH(B2149,현장번호,0)),"없는 번호"))</f>
        <v/>
      </c>
      <c r="D2149" s="22" t="n"/>
      <c r="E2149" s="21" t="n"/>
      <c r="F2149" s="21" t="n"/>
      <c r="G2149" s="21" t="n"/>
      <c r="H2149" s="25">
        <f>IF(COUNTA(A2149,B2149,D2149)=0,"",IF(NOT(ISNUMBER(A2149)),"날짜를 확인하세요",IF(A2149&gt;TODAY(),"오늘 이후 날짜예요",IF(ISNA(MATCH(B2149,현장번호,0)),"현장 번호를 확인하세요",IF(OR(NOT(ISNUMBER(D2149)),N(D2149)&lt;=0),"금액을 확인하세요","")))))</f>
        <v/>
      </c>
    </row>
    <row r="2150">
      <c r="A2150" s="20" t="n"/>
      <c r="B2150" s="26" t="n"/>
      <c r="C2150" s="27">
        <f>IF(B2150="","",IFERROR(INDEX(현장_고객,MATCH(B2150,현장번호,0))&amp;" · "&amp;INDEX(현장_주소,MATCH(B2150,현장번호,0)),"없는 번호"))</f>
        <v/>
      </c>
      <c r="D2150" s="22" t="n"/>
      <c r="E2150" s="21" t="n"/>
      <c r="F2150" s="21" t="n"/>
      <c r="G2150" s="21" t="n"/>
      <c r="H2150" s="25">
        <f>IF(COUNTA(A2150,B2150,D2150)=0,"",IF(NOT(ISNUMBER(A2150)),"날짜를 확인하세요",IF(A2150&gt;TODAY(),"오늘 이후 날짜예요",IF(ISNA(MATCH(B2150,현장번호,0)),"현장 번호를 확인하세요",IF(OR(NOT(ISNUMBER(D2150)),N(D2150)&lt;=0),"금액을 확인하세요","")))))</f>
        <v/>
      </c>
    </row>
    <row r="2151">
      <c r="A2151" s="20" t="n"/>
      <c r="B2151" s="26" t="n"/>
      <c r="C2151" s="27">
        <f>IF(B2151="","",IFERROR(INDEX(현장_고객,MATCH(B2151,현장번호,0))&amp;" · "&amp;INDEX(현장_주소,MATCH(B2151,현장번호,0)),"없는 번호"))</f>
        <v/>
      </c>
      <c r="D2151" s="22" t="n"/>
      <c r="E2151" s="21" t="n"/>
      <c r="F2151" s="21" t="n"/>
      <c r="G2151" s="21" t="n"/>
      <c r="H2151" s="25">
        <f>IF(COUNTA(A2151,B2151,D2151)=0,"",IF(NOT(ISNUMBER(A2151)),"날짜를 확인하세요",IF(A2151&gt;TODAY(),"오늘 이후 날짜예요",IF(ISNA(MATCH(B2151,현장번호,0)),"현장 번호를 확인하세요",IF(OR(NOT(ISNUMBER(D2151)),N(D2151)&lt;=0),"금액을 확인하세요","")))))</f>
        <v/>
      </c>
    </row>
    <row r="2152">
      <c r="A2152" s="20" t="n"/>
      <c r="B2152" s="26" t="n"/>
      <c r="C2152" s="27">
        <f>IF(B2152="","",IFERROR(INDEX(현장_고객,MATCH(B2152,현장번호,0))&amp;" · "&amp;INDEX(현장_주소,MATCH(B2152,현장번호,0)),"없는 번호"))</f>
        <v/>
      </c>
      <c r="D2152" s="22" t="n"/>
      <c r="E2152" s="21" t="n"/>
      <c r="F2152" s="21" t="n"/>
      <c r="G2152" s="21" t="n"/>
      <c r="H2152" s="25">
        <f>IF(COUNTA(A2152,B2152,D2152)=0,"",IF(NOT(ISNUMBER(A2152)),"날짜를 확인하세요",IF(A2152&gt;TODAY(),"오늘 이후 날짜예요",IF(ISNA(MATCH(B2152,현장번호,0)),"현장 번호를 확인하세요",IF(OR(NOT(ISNUMBER(D2152)),N(D2152)&lt;=0),"금액을 확인하세요","")))))</f>
        <v/>
      </c>
    </row>
    <row r="2153">
      <c r="A2153" s="20" t="n"/>
      <c r="B2153" s="26" t="n"/>
      <c r="C2153" s="27">
        <f>IF(B2153="","",IFERROR(INDEX(현장_고객,MATCH(B2153,현장번호,0))&amp;" · "&amp;INDEX(현장_주소,MATCH(B2153,현장번호,0)),"없는 번호"))</f>
        <v/>
      </c>
      <c r="D2153" s="22" t="n"/>
      <c r="E2153" s="21" t="n"/>
      <c r="F2153" s="21" t="n"/>
      <c r="G2153" s="21" t="n"/>
      <c r="H2153" s="25">
        <f>IF(COUNTA(A2153,B2153,D2153)=0,"",IF(NOT(ISNUMBER(A2153)),"날짜를 확인하세요",IF(A2153&gt;TODAY(),"오늘 이후 날짜예요",IF(ISNA(MATCH(B2153,현장번호,0)),"현장 번호를 확인하세요",IF(OR(NOT(ISNUMBER(D2153)),N(D2153)&lt;=0),"금액을 확인하세요","")))))</f>
        <v/>
      </c>
    </row>
    <row r="2154">
      <c r="A2154" s="20" t="n"/>
      <c r="B2154" s="26" t="n"/>
      <c r="C2154" s="27">
        <f>IF(B2154="","",IFERROR(INDEX(현장_고객,MATCH(B2154,현장번호,0))&amp;" · "&amp;INDEX(현장_주소,MATCH(B2154,현장번호,0)),"없는 번호"))</f>
        <v/>
      </c>
      <c r="D2154" s="22" t="n"/>
      <c r="E2154" s="21" t="n"/>
      <c r="F2154" s="21" t="n"/>
      <c r="G2154" s="21" t="n"/>
      <c r="H2154" s="25">
        <f>IF(COUNTA(A2154,B2154,D2154)=0,"",IF(NOT(ISNUMBER(A2154)),"날짜를 확인하세요",IF(A2154&gt;TODAY(),"오늘 이후 날짜예요",IF(ISNA(MATCH(B2154,현장번호,0)),"현장 번호를 확인하세요",IF(OR(NOT(ISNUMBER(D2154)),N(D2154)&lt;=0),"금액을 확인하세요","")))))</f>
        <v/>
      </c>
    </row>
    <row r="2155">
      <c r="A2155" s="20" t="n"/>
      <c r="B2155" s="26" t="n"/>
      <c r="C2155" s="27">
        <f>IF(B2155="","",IFERROR(INDEX(현장_고객,MATCH(B2155,현장번호,0))&amp;" · "&amp;INDEX(현장_주소,MATCH(B2155,현장번호,0)),"없는 번호"))</f>
        <v/>
      </c>
      <c r="D2155" s="22" t="n"/>
      <c r="E2155" s="21" t="n"/>
      <c r="F2155" s="21" t="n"/>
      <c r="G2155" s="21" t="n"/>
      <c r="H2155" s="25">
        <f>IF(COUNTA(A2155,B2155,D2155)=0,"",IF(NOT(ISNUMBER(A2155)),"날짜를 확인하세요",IF(A2155&gt;TODAY(),"오늘 이후 날짜예요",IF(ISNA(MATCH(B2155,현장번호,0)),"현장 번호를 확인하세요",IF(OR(NOT(ISNUMBER(D2155)),N(D2155)&lt;=0),"금액을 확인하세요","")))))</f>
        <v/>
      </c>
    </row>
    <row r="2156">
      <c r="A2156" s="20" t="n"/>
      <c r="B2156" s="26" t="n"/>
      <c r="C2156" s="27">
        <f>IF(B2156="","",IFERROR(INDEX(현장_고객,MATCH(B2156,현장번호,0))&amp;" · "&amp;INDEX(현장_주소,MATCH(B2156,현장번호,0)),"없는 번호"))</f>
        <v/>
      </c>
      <c r="D2156" s="22" t="n"/>
      <c r="E2156" s="21" t="n"/>
      <c r="F2156" s="21" t="n"/>
      <c r="G2156" s="21" t="n"/>
      <c r="H2156" s="25">
        <f>IF(COUNTA(A2156,B2156,D2156)=0,"",IF(NOT(ISNUMBER(A2156)),"날짜를 확인하세요",IF(A2156&gt;TODAY(),"오늘 이후 날짜예요",IF(ISNA(MATCH(B2156,현장번호,0)),"현장 번호를 확인하세요",IF(OR(NOT(ISNUMBER(D2156)),N(D2156)&lt;=0),"금액을 확인하세요","")))))</f>
        <v/>
      </c>
    </row>
    <row r="2157">
      <c r="A2157" s="20" t="n"/>
      <c r="B2157" s="26" t="n"/>
      <c r="C2157" s="27">
        <f>IF(B2157="","",IFERROR(INDEX(현장_고객,MATCH(B2157,현장번호,0))&amp;" · "&amp;INDEX(현장_주소,MATCH(B2157,현장번호,0)),"없는 번호"))</f>
        <v/>
      </c>
      <c r="D2157" s="22" t="n"/>
      <c r="E2157" s="21" t="n"/>
      <c r="F2157" s="21" t="n"/>
      <c r="G2157" s="21" t="n"/>
      <c r="H2157" s="25">
        <f>IF(COUNTA(A2157,B2157,D2157)=0,"",IF(NOT(ISNUMBER(A2157)),"날짜를 확인하세요",IF(A2157&gt;TODAY(),"오늘 이후 날짜예요",IF(ISNA(MATCH(B2157,현장번호,0)),"현장 번호를 확인하세요",IF(OR(NOT(ISNUMBER(D2157)),N(D2157)&lt;=0),"금액을 확인하세요","")))))</f>
        <v/>
      </c>
    </row>
    <row r="2158">
      <c r="A2158" s="20" t="n"/>
      <c r="B2158" s="26" t="n"/>
      <c r="C2158" s="27">
        <f>IF(B2158="","",IFERROR(INDEX(현장_고객,MATCH(B2158,현장번호,0))&amp;" · "&amp;INDEX(현장_주소,MATCH(B2158,현장번호,0)),"없는 번호"))</f>
        <v/>
      </c>
      <c r="D2158" s="22" t="n"/>
      <c r="E2158" s="21" t="n"/>
      <c r="F2158" s="21" t="n"/>
      <c r="G2158" s="21" t="n"/>
      <c r="H2158" s="25">
        <f>IF(COUNTA(A2158,B2158,D2158)=0,"",IF(NOT(ISNUMBER(A2158)),"날짜를 확인하세요",IF(A2158&gt;TODAY(),"오늘 이후 날짜예요",IF(ISNA(MATCH(B2158,현장번호,0)),"현장 번호를 확인하세요",IF(OR(NOT(ISNUMBER(D2158)),N(D2158)&lt;=0),"금액을 확인하세요","")))))</f>
        <v/>
      </c>
    </row>
    <row r="2159">
      <c r="A2159" s="20" t="n"/>
      <c r="B2159" s="26" t="n"/>
      <c r="C2159" s="27">
        <f>IF(B2159="","",IFERROR(INDEX(현장_고객,MATCH(B2159,현장번호,0))&amp;" · "&amp;INDEX(현장_주소,MATCH(B2159,현장번호,0)),"없는 번호"))</f>
        <v/>
      </c>
      <c r="D2159" s="22" t="n"/>
      <c r="E2159" s="21" t="n"/>
      <c r="F2159" s="21" t="n"/>
      <c r="G2159" s="21" t="n"/>
      <c r="H2159" s="25">
        <f>IF(COUNTA(A2159,B2159,D2159)=0,"",IF(NOT(ISNUMBER(A2159)),"날짜를 확인하세요",IF(A2159&gt;TODAY(),"오늘 이후 날짜예요",IF(ISNA(MATCH(B2159,현장번호,0)),"현장 번호를 확인하세요",IF(OR(NOT(ISNUMBER(D2159)),N(D2159)&lt;=0),"금액을 확인하세요","")))))</f>
        <v/>
      </c>
    </row>
    <row r="2160">
      <c r="A2160" s="20" t="n"/>
      <c r="B2160" s="26" t="n"/>
      <c r="C2160" s="27">
        <f>IF(B2160="","",IFERROR(INDEX(현장_고객,MATCH(B2160,현장번호,0))&amp;" · "&amp;INDEX(현장_주소,MATCH(B2160,현장번호,0)),"없는 번호"))</f>
        <v/>
      </c>
      <c r="D2160" s="22" t="n"/>
      <c r="E2160" s="21" t="n"/>
      <c r="F2160" s="21" t="n"/>
      <c r="G2160" s="21" t="n"/>
      <c r="H2160" s="25">
        <f>IF(COUNTA(A2160,B2160,D2160)=0,"",IF(NOT(ISNUMBER(A2160)),"날짜를 확인하세요",IF(A2160&gt;TODAY(),"오늘 이후 날짜예요",IF(ISNA(MATCH(B2160,현장번호,0)),"현장 번호를 확인하세요",IF(OR(NOT(ISNUMBER(D2160)),N(D2160)&lt;=0),"금액을 확인하세요","")))))</f>
        <v/>
      </c>
    </row>
    <row r="2161">
      <c r="A2161" s="20" t="n"/>
      <c r="B2161" s="26" t="n"/>
      <c r="C2161" s="27">
        <f>IF(B2161="","",IFERROR(INDEX(현장_고객,MATCH(B2161,현장번호,0))&amp;" · "&amp;INDEX(현장_주소,MATCH(B2161,현장번호,0)),"없는 번호"))</f>
        <v/>
      </c>
      <c r="D2161" s="22" t="n"/>
      <c r="E2161" s="21" t="n"/>
      <c r="F2161" s="21" t="n"/>
      <c r="G2161" s="21" t="n"/>
      <c r="H2161" s="25">
        <f>IF(COUNTA(A2161,B2161,D2161)=0,"",IF(NOT(ISNUMBER(A2161)),"날짜를 확인하세요",IF(A2161&gt;TODAY(),"오늘 이후 날짜예요",IF(ISNA(MATCH(B2161,현장번호,0)),"현장 번호를 확인하세요",IF(OR(NOT(ISNUMBER(D2161)),N(D2161)&lt;=0),"금액을 확인하세요","")))))</f>
        <v/>
      </c>
    </row>
    <row r="2162">
      <c r="A2162" s="20" t="n"/>
      <c r="B2162" s="26" t="n"/>
      <c r="C2162" s="27">
        <f>IF(B2162="","",IFERROR(INDEX(현장_고객,MATCH(B2162,현장번호,0))&amp;" · "&amp;INDEX(현장_주소,MATCH(B2162,현장번호,0)),"없는 번호"))</f>
        <v/>
      </c>
      <c r="D2162" s="22" t="n"/>
      <c r="E2162" s="21" t="n"/>
      <c r="F2162" s="21" t="n"/>
      <c r="G2162" s="21" t="n"/>
      <c r="H2162" s="25">
        <f>IF(COUNTA(A2162,B2162,D2162)=0,"",IF(NOT(ISNUMBER(A2162)),"날짜를 확인하세요",IF(A2162&gt;TODAY(),"오늘 이후 날짜예요",IF(ISNA(MATCH(B2162,현장번호,0)),"현장 번호를 확인하세요",IF(OR(NOT(ISNUMBER(D2162)),N(D2162)&lt;=0),"금액을 확인하세요","")))))</f>
        <v/>
      </c>
    </row>
    <row r="2163">
      <c r="A2163" s="20" t="n"/>
      <c r="B2163" s="26" t="n"/>
      <c r="C2163" s="27">
        <f>IF(B2163="","",IFERROR(INDEX(현장_고객,MATCH(B2163,현장번호,0))&amp;" · "&amp;INDEX(현장_주소,MATCH(B2163,현장번호,0)),"없는 번호"))</f>
        <v/>
      </c>
      <c r="D2163" s="22" t="n"/>
      <c r="E2163" s="21" t="n"/>
      <c r="F2163" s="21" t="n"/>
      <c r="G2163" s="21" t="n"/>
      <c r="H2163" s="25">
        <f>IF(COUNTA(A2163,B2163,D2163)=0,"",IF(NOT(ISNUMBER(A2163)),"날짜를 확인하세요",IF(A2163&gt;TODAY(),"오늘 이후 날짜예요",IF(ISNA(MATCH(B2163,현장번호,0)),"현장 번호를 확인하세요",IF(OR(NOT(ISNUMBER(D2163)),N(D2163)&lt;=0),"금액을 확인하세요","")))))</f>
        <v/>
      </c>
    </row>
    <row r="2164">
      <c r="A2164" s="20" t="n"/>
      <c r="B2164" s="26" t="n"/>
      <c r="C2164" s="27">
        <f>IF(B2164="","",IFERROR(INDEX(현장_고객,MATCH(B2164,현장번호,0))&amp;" · "&amp;INDEX(현장_주소,MATCH(B2164,현장번호,0)),"없는 번호"))</f>
        <v/>
      </c>
      <c r="D2164" s="22" t="n"/>
      <c r="E2164" s="21" t="n"/>
      <c r="F2164" s="21" t="n"/>
      <c r="G2164" s="21" t="n"/>
      <c r="H2164" s="25">
        <f>IF(COUNTA(A2164,B2164,D2164)=0,"",IF(NOT(ISNUMBER(A2164)),"날짜를 확인하세요",IF(A2164&gt;TODAY(),"오늘 이후 날짜예요",IF(ISNA(MATCH(B2164,현장번호,0)),"현장 번호를 확인하세요",IF(OR(NOT(ISNUMBER(D2164)),N(D2164)&lt;=0),"금액을 확인하세요","")))))</f>
        <v/>
      </c>
    </row>
    <row r="2165">
      <c r="A2165" s="20" t="n"/>
      <c r="B2165" s="26" t="n"/>
      <c r="C2165" s="27">
        <f>IF(B2165="","",IFERROR(INDEX(현장_고객,MATCH(B2165,현장번호,0))&amp;" · "&amp;INDEX(현장_주소,MATCH(B2165,현장번호,0)),"없는 번호"))</f>
        <v/>
      </c>
      <c r="D2165" s="22" t="n"/>
      <c r="E2165" s="21" t="n"/>
      <c r="F2165" s="21" t="n"/>
      <c r="G2165" s="21" t="n"/>
      <c r="H2165" s="25">
        <f>IF(COUNTA(A2165,B2165,D2165)=0,"",IF(NOT(ISNUMBER(A2165)),"날짜를 확인하세요",IF(A2165&gt;TODAY(),"오늘 이후 날짜예요",IF(ISNA(MATCH(B2165,현장번호,0)),"현장 번호를 확인하세요",IF(OR(NOT(ISNUMBER(D2165)),N(D2165)&lt;=0),"금액을 확인하세요","")))))</f>
        <v/>
      </c>
    </row>
    <row r="2166">
      <c r="A2166" s="20" t="n"/>
      <c r="B2166" s="26" t="n"/>
      <c r="C2166" s="27">
        <f>IF(B2166="","",IFERROR(INDEX(현장_고객,MATCH(B2166,현장번호,0))&amp;" · "&amp;INDEX(현장_주소,MATCH(B2166,현장번호,0)),"없는 번호"))</f>
        <v/>
      </c>
      <c r="D2166" s="22" t="n"/>
      <c r="E2166" s="21" t="n"/>
      <c r="F2166" s="21" t="n"/>
      <c r="G2166" s="21" t="n"/>
      <c r="H2166" s="25">
        <f>IF(COUNTA(A2166,B2166,D2166)=0,"",IF(NOT(ISNUMBER(A2166)),"날짜를 확인하세요",IF(A2166&gt;TODAY(),"오늘 이후 날짜예요",IF(ISNA(MATCH(B2166,현장번호,0)),"현장 번호를 확인하세요",IF(OR(NOT(ISNUMBER(D2166)),N(D2166)&lt;=0),"금액을 확인하세요","")))))</f>
        <v/>
      </c>
    </row>
    <row r="2167">
      <c r="A2167" s="20" t="n"/>
      <c r="B2167" s="26" t="n"/>
      <c r="C2167" s="27">
        <f>IF(B2167="","",IFERROR(INDEX(현장_고객,MATCH(B2167,현장번호,0))&amp;" · "&amp;INDEX(현장_주소,MATCH(B2167,현장번호,0)),"없는 번호"))</f>
        <v/>
      </c>
      <c r="D2167" s="22" t="n"/>
      <c r="E2167" s="21" t="n"/>
      <c r="F2167" s="21" t="n"/>
      <c r="G2167" s="21" t="n"/>
      <c r="H2167" s="25">
        <f>IF(COUNTA(A2167,B2167,D2167)=0,"",IF(NOT(ISNUMBER(A2167)),"날짜를 확인하세요",IF(A2167&gt;TODAY(),"오늘 이후 날짜예요",IF(ISNA(MATCH(B2167,현장번호,0)),"현장 번호를 확인하세요",IF(OR(NOT(ISNUMBER(D2167)),N(D2167)&lt;=0),"금액을 확인하세요","")))))</f>
        <v/>
      </c>
    </row>
    <row r="2168">
      <c r="A2168" s="20" t="n"/>
      <c r="B2168" s="26" t="n"/>
      <c r="C2168" s="27">
        <f>IF(B2168="","",IFERROR(INDEX(현장_고객,MATCH(B2168,현장번호,0))&amp;" · "&amp;INDEX(현장_주소,MATCH(B2168,현장번호,0)),"없는 번호"))</f>
        <v/>
      </c>
      <c r="D2168" s="22" t="n"/>
      <c r="E2168" s="21" t="n"/>
      <c r="F2168" s="21" t="n"/>
      <c r="G2168" s="21" t="n"/>
      <c r="H2168" s="25">
        <f>IF(COUNTA(A2168,B2168,D2168)=0,"",IF(NOT(ISNUMBER(A2168)),"날짜를 확인하세요",IF(A2168&gt;TODAY(),"오늘 이후 날짜예요",IF(ISNA(MATCH(B2168,현장번호,0)),"현장 번호를 확인하세요",IF(OR(NOT(ISNUMBER(D2168)),N(D2168)&lt;=0),"금액을 확인하세요","")))))</f>
        <v/>
      </c>
    </row>
    <row r="2169">
      <c r="A2169" s="20" t="n"/>
      <c r="B2169" s="26" t="n"/>
      <c r="C2169" s="27">
        <f>IF(B2169="","",IFERROR(INDEX(현장_고객,MATCH(B2169,현장번호,0))&amp;" · "&amp;INDEX(현장_주소,MATCH(B2169,현장번호,0)),"없는 번호"))</f>
        <v/>
      </c>
      <c r="D2169" s="22" t="n"/>
      <c r="E2169" s="21" t="n"/>
      <c r="F2169" s="21" t="n"/>
      <c r="G2169" s="21" t="n"/>
      <c r="H2169" s="25">
        <f>IF(COUNTA(A2169,B2169,D2169)=0,"",IF(NOT(ISNUMBER(A2169)),"날짜를 확인하세요",IF(A2169&gt;TODAY(),"오늘 이후 날짜예요",IF(ISNA(MATCH(B2169,현장번호,0)),"현장 번호를 확인하세요",IF(OR(NOT(ISNUMBER(D2169)),N(D2169)&lt;=0),"금액을 확인하세요","")))))</f>
        <v/>
      </c>
    </row>
    <row r="2170">
      <c r="A2170" s="20" t="n"/>
      <c r="B2170" s="26" t="n"/>
      <c r="C2170" s="27">
        <f>IF(B2170="","",IFERROR(INDEX(현장_고객,MATCH(B2170,현장번호,0))&amp;" · "&amp;INDEX(현장_주소,MATCH(B2170,현장번호,0)),"없는 번호"))</f>
        <v/>
      </c>
      <c r="D2170" s="22" t="n"/>
      <c r="E2170" s="21" t="n"/>
      <c r="F2170" s="21" t="n"/>
      <c r="G2170" s="21" t="n"/>
      <c r="H2170" s="25">
        <f>IF(COUNTA(A2170,B2170,D2170)=0,"",IF(NOT(ISNUMBER(A2170)),"날짜를 확인하세요",IF(A2170&gt;TODAY(),"오늘 이후 날짜예요",IF(ISNA(MATCH(B2170,현장번호,0)),"현장 번호를 확인하세요",IF(OR(NOT(ISNUMBER(D2170)),N(D2170)&lt;=0),"금액을 확인하세요","")))))</f>
        <v/>
      </c>
    </row>
    <row r="2171">
      <c r="A2171" s="20" t="n"/>
      <c r="B2171" s="26" t="n"/>
      <c r="C2171" s="27">
        <f>IF(B2171="","",IFERROR(INDEX(현장_고객,MATCH(B2171,현장번호,0))&amp;" · "&amp;INDEX(현장_주소,MATCH(B2171,현장번호,0)),"없는 번호"))</f>
        <v/>
      </c>
      <c r="D2171" s="22" t="n"/>
      <c r="E2171" s="21" t="n"/>
      <c r="F2171" s="21" t="n"/>
      <c r="G2171" s="21" t="n"/>
      <c r="H2171" s="25">
        <f>IF(COUNTA(A2171,B2171,D2171)=0,"",IF(NOT(ISNUMBER(A2171)),"날짜를 확인하세요",IF(A2171&gt;TODAY(),"오늘 이후 날짜예요",IF(ISNA(MATCH(B2171,현장번호,0)),"현장 번호를 확인하세요",IF(OR(NOT(ISNUMBER(D2171)),N(D2171)&lt;=0),"금액을 확인하세요","")))))</f>
        <v/>
      </c>
    </row>
    <row r="2172">
      <c r="A2172" s="20" t="n"/>
      <c r="B2172" s="26" t="n"/>
      <c r="C2172" s="27">
        <f>IF(B2172="","",IFERROR(INDEX(현장_고객,MATCH(B2172,현장번호,0))&amp;" · "&amp;INDEX(현장_주소,MATCH(B2172,현장번호,0)),"없는 번호"))</f>
        <v/>
      </c>
      <c r="D2172" s="22" t="n"/>
      <c r="E2172" s="21" t="n"/>
      <c r="F2172" s="21" t="n"/>
      <c r="G2172" s="21" t="n"/>
      <c r="H2172" s="25">
        <f>IF(COUNTA(A2172,B2172,D2172)=0,"",IF(NOT(ISNUMBER(A2172)),"날짜를 확인하세요",IF(A2172&gt;TODAY(),"오늘 이후 날짜예요",IF(ISNA(MATCH(B2172,현장번호,0)),"현장 번호를 확인하세요",IF(OR(NOT(ISNUMBER(D2172)),N(D2172)&lt;=0),"금액을 확인하세요","")))))</f>
        <v/>
      </c>
    </row>
    <row r="2173">
      <c r="A2173" s="20" t="n"/>
      <c r="B2173" s="26" t="n"/>
      <c r="C2173" s="27">
        <f>IF(B2173="","",IFERROR(INDEX(현장_고객,MATCH(B2173,현장번호,0))&amp;" · "&amp;INDEX(현장_주소,MATCH(B2173,현장번호,0)),"없는 번호"))</f>
        <v/>
      </c>
      <c r="D2173" s="22" t="n"/>
      <c r="E2173" s="21" t="n"/>
      <c r="F2173" s="21" t="n"/>
      <c r="G2173" s="21" t="n"/>
      <c r="H2173" s="25">
        <f>IF(COUNTA(A2173,B2173,D2173)=0,"",IF(NOT(ISNUMBER(A2173)),"날짜를 확인하세요",IF(A2173&gt;TODAY(),"오늘 이후 날짜예요",IF(ISNA(MATCH(B2173,현장번호,0)),"현장 번호를 확인하세요",IF(OR(NOT(ISNUMBER(D2173)),N(D2173)&lt;=0),"금액을 확인하세요","")))))</f>
        <v/>
      </c>
    </row>
    <row r="2174">
      <c r="A2174" s="20" t="n"/>
      <c r="B2174" s="26" t="n"/>
      <c r="C2174" s="27">
        <f>IF(B2174="","",IFERROR(INDEX(현장_고객,MATCH(B2174,현장번호,0))&amp;" · "&amp;INDEX(현장_주소,MATCH(B2174,현장번호,0)),"없는 번호"))</f>
        <v/>
      </c>
      <c r="D2174" s="22" t="n"/>
      <c r="E2174" s="21" t="n"/>
      <c r="F2174" s="21" t="n"/>
      <c r="G2174" s="21" t="n"/>
      <c r="H2174" s="25">
        <f>IF(COUNTA(A2174,B2174,D2174)=0,"",IF(NOT(ISNUMBER(A2174)),"날짜를 확인하세요",IF(A2174&gt;TODAY(),"오늘 이후 날짜예요",IF(ISNA(MATCH(B2174,현장번호,0)),"현장 번호를 확인하세요",IF(OR(NOT(ISNUMBER(D2174)),N(D2174)&lt;=0),"금액을 확인하세요","")))))</f>
        <v/>
      </c>
    </row>
    <row r="2175">
      <c r="A2175" s="20" t="n"/>
      <c r="B2175" s="26" t="n"/>
      <c r="C2175" s="27">
        <f>IF(B2175="","",IFERROR(INDEX(현장_고객,MATCH(B2175,현장번호,0))&amp;" · "&amp;INDEX(현장_주소,MATCH(B2175,현장번호,0)),"없는 번호"))</f>
        <v/>
      </c>
      <c r="D2175" s="22" t="n"/>
      <c r="E2175" s="21" t="n"/>
      <c r="F2175" s="21" t="n"/>
      <c r="G2175" s="21" t="n"/>
      <c r="H2175" s="25">
        <f>IF(COUNTA(A2175,B2175,D2175)=0,"",IF(NOT(ISNUMBER(A2175)),"날짜를 확인하세요",IF(A2175&gt;TODAY(),"오늘 이후 날짜예요",IF(ISNA(MATCH(B2175,현장번호,0)),"현장 번호를 확인하세요",IF(OR(NOT(ISNUMBER(D2175)),N(D2175)&lt;=0),"금액을 확인하세요","")))))</f>
        <v/>
      </c>
    </row>
    <row r="2176">
      <c r="A2176" s="20" t="n"/>
      <c r="B2176" s="26" t="n"/>
      <c r="C2176" s="27">
        <f>IF(B2176="","",IFERROR(INDEX(현장_고객,MATCH(B2176,현장번호,0))&amp;" · "&amp;INDEX(현장_주소,MATCH(B2176,현장번호,0)),"없는 번호"))</f>
        <v/>
      </c>
      <c r="D2176" s="22" t="n"/>
      <c r="E2176" s="21" t="n"/>
      <c r="F2176" s="21" t="n"/>
      <c r="G2176" s="21" t="n"/>
      <c r="H2176" s="25">
        <f>IF(COUNTA(A2176,B2176,D2176)=0,"",IF(NOT(ISNUMBER(A2176)),"날짜를 확인하세요",IF(A2176&gt;TODAY(),"오늘 이후 날짜예요",IF(ISNA(MATCH(B2176,현장번호,0)),"현장 번호를 확인하세요",IF(OR(NOT(ISNUMBER(D2176)),N(D2176)&lt;=0),"금액을 확인하세요","")))))</f>
        <v/>
      </c>
    </row>
    <row r="2177">
      <c r="A2177" s="20" t="n"/>
      <c r="B2177" s="26" t="n"/>
      <c r="C2177" s="27">
        <f>IF(B2177="","",IFERROR(INDEX(현장_고객,MATCH(B2177,현장번호,0))&amp;" · "&amp;INDEX(현장_주소,MATCH(B2177,현장번호,0)),"없는 번호"))</f>
        <v/>
      </c>
      <c r="D2177" s="22" t="n"/>
      <c r="E2177" s="21" t="n"/>
      <c r="F2177" s="21" t="n"/>
      <c r="G2177" s="21" t="n"/>
      <c r="H2177" s="25">
        <f>IF(COUNTA(A2177,B2177,D2177)=0,"",IF(NOT(ISNUMBER(A2177)),"날짜를 확인하세요",IF(A2177&gt;TODAY(),"오늘 이후 날짜예요",IF(ISNA(MATCH(B2177,현장번호,0)),"현장 번호를 확인하세요",IF(OR(NOT(ISNUMBER(D2177)),N(D2177)&lt;=0),"금액을 확인하세요","")))))</f>
        <v/>
      </c>
    </row>
    <row r="2178">
      <c r="A2178" s="20" t="n"/>
      <c r="B2178" s="26" t="n"/>
      <c r="C2178" s="27">
        <f>IF(B2178="","",IFERROR(INDEX(현장_고객,MATCH(B2178,현장번호,0))&amp;" · "&amp;INDEX(현장_주소,MATCH(B2178,현장번호,0)),"없는 번호"))</f>
        <v/>
      </c>
      <c r="D2178" s="22" t="n"/>
      <c r="E2178" s="21" t="n"/>
      <c r="F2178" s="21" t="n"/>
      <c r="G2178" s="21" t="n"/>
      <c r="H2178" s="25">
        <f>IF(COUNTA(A2178,B2178,D2178)=0,"",IF(NOT(ISNUMBER(A2178)),"날짜를 확인하세요",IF(A2178&gt;TODAY(),"오늘 이후 날짜예요",IF(ISNA(MATCH(B2178,현장번호,0)),"현장 번호를 확인하세요",IF(OR(NOT(ISNUMBER(D2178)),N(D2178)&lt;=0),"금액을 확인하세요","")))))</f>
        <v/>
      </c>
    </row>
    <row r="2179">
      <c r="A2179" s="20" t="n"/>
      <c r="B2179" s="26" t="n"/>
      <c r="C2179" s="27">
        <f>IF(B2179="","",IFERROR(INDEX(현장_고객,MATCH(B2179,현장번호,0))&amp;" · "&amp;INDEX(현장_주소,MATCH(B2179,현장번호,0)),"없는 번호"))</f>
        <v/>
      </c>
      <c r="D2179" s="22" t="n"/>
      <c r="E2179" s="21" t="n"/>
      <c r="F2179" s="21" t="n"/>
      <c r="G2179" s="21" t="n"/>
      <c r="H2179" s="25">
        <f>IF(COUNTA(A2179,B2179,D2179)=0,"",IF(NOT(ISNUMBER(A2179)),"날짜를 확인하세요",IF(A2179&gt;TODAY(),"오늘 이후 날짜예요",IF(ISNA(MATCH(B2179,현장번호,0)),"현장 번호를 확인하세요",IF(OR(NOT(ISNUMBER(D2179)),N(D2179)&lt;=0),"금액을 확인하세요","")))))</f>
        <v/>
      </c>
    </row>
    <row r="2180">
      <c r="A2180" s="20" t="n"/>
      <c r="B2180" s="26" t="n"/>
      <c r="C2180" s="27">
        <f>IF(B2180="","",IFERROR(INDEX(현장_고객,MATCH(B2180,현장번호,0))&amp;" · "&amp;INDEX(현장_주소,MATCH(B2180,현장번호,0)),"없는 번호"))</f>
        <v/>
      </c>
      <c r="D2180" s="22" t="n"/>
      <c r="E2180" s="21" t="n"/>
      <c r="F2180" s="21" t="n"/>
      <c r="G2180" s="21" t="n"/>
      <c r="H2180" s="25">
        <f>IF(COUNTA(A2180,B2180,D2180)=0,"",IF(NOT(ISNUMBER(A2180)),"날짜를 확인하세요",IF(A2180&gt;TODAY(),"오늘 이후 날짜예요",IF(ISNA(MATCH(B2180,현장번호,0)),"현장 번호를 확인하세요",IF(OR(NOT(ISNUMBER(D2180)),N(D2180)&lt;=0),"금액을 확인하세요","")))))</f>
        <v/>
      </c>
    </row>
    <row r="2181">
      <c r="A2181" s="20" t="n"/>
      <c r="B2181" s="26" t="n"/>
      <c r="C2181" s="27">
        <f>IF(B2181="","",IFERROR(INDEX(현장_고객,MATCH(B2181,현장번호,0))&amp;" · "&amp;INDEX(현장_주소,MATCH(B2181,현장번호,0)),"없는 번호"))</f>
        <v/>
      </c>
      <c r="D2181" s="22" t="n"/>
      <c r="E2181" s="21" t="n"/>
      <c r="F2181" s="21" t="n"/>
      <c r="G2181" s="21" t="n"/>
      <c r="H2181" s="25">
        <f>IF(COUNTA(A2181,B2181,D2181)=0,"",IF(NOT(ISNUMBER(A2181)),"날짜를 확인하세요",IF(A2181&gt;TODAY(),"오늘 이후 날짜예요",IF(ISNA(MATCH(B2181,현장번호,0)),"현장 번호를 확인하세요",IF(OR(NOT(ISNUMBER(D2181)),N(D2181)&lt;=0),"금액을 확인하세요","")))))</f>
        <v/>
      </c>
    </row>
    <row r="2182">
      <c r="A2182" s="20" t="n"/>
      <c r="B2182" s="26" t="n"/>
      <c r="C2182" s="27">
        <f>IF(B2182="","",IFERROR(INDEX(현장_고객,MATCH(B2182,현장번호,0))&amp;" · "&amp;INDEX(현장_주소,MATCH(B2182,현장번호,0)),"없는 번호"))</f>
        <v/>
      </c>
      <c r="D2182" s="22" t="n"/>
      <c r="E2182" s="21" t="n"/>
      <c r="F2182" s="21" t="n"/>
      <c r="G2182" s="21" t="n"/>
      <c r="H2182" s="25">
        <f>IF(COUNTA(A2182,B2182,D2182)=0,"",IF(NOT(ISNUMBER(A2182)),"날짜를 확인하세요",IF(A2182&gt;TODAY(),"오늘 이후 날짜예요",IF(ISNA(MATCH(B2182,현장번호,0)),"현장 번호를 확인하세요",IF(OR(NOT(ISNUMBER(D2182)),N(D2182)&lt;=0),"금액을 확인하세요","")))))</f>
        <v/>
      </c>
    </row>
    <row r="2183">
      <c r="A2183" s="20" t="n"/>
      <c r="B2183" s="26" t="n"/>
      <c r="C2183" s="27">
        <f>IF(B2183="","",IFERROR(INDEX(현장_고객,MATCH(B2183,현장번호,0))&amp;" · "&amp;INDEX(현장_주소,MATCH(B2183,현장번호,0)),"없는 번호"))</f>
        <v/>
      </c>
      <c r="D2183" s="22" t="n"/>
      <c r="E2183" s="21" t="n"/>
      <c r="F2183" s="21" t="n"/>
      <c r="G2183" s="21" t="n"/>
      <c r="H2183" s="25">
        <f>IF(COUNTA(A2183,B2183,D2183)=0,"",IF(NOT(ISNUMBER(A2183)),"날짜를 확인하세요",IF(A2183&gt;TODAY(),"오늘 이후 날짜예요",IF(ISNA(MATCH(B2183,현장번호,0)),"현장 번호를 확인하세요",IF(OR(NOT(ISNUMBER(D2183)),N(D2183)&lt;=0),"금액을 확인하세요","")))))</f>
        <v/>
      </c>
    </row>
    <row r="2184">
      <c r="A2184" s="20" t="n"/>
      <c r="B2184" s="26" t="n"/>
      <c r="C2184" s="27">
        <f>IF(B2184="","",IFERROR(INDEX(현장_고객,MATCH(B2184,현장번호,0))&amp;" · "&amp;INDEX(현장_주소,MATCH(B2184,현장번호,0)),"없는 번호"))</f>
        <v/>
      </c>
      <c r="D2184" s="22" t="n"/>
      <c r="E2184" s="21" t="n"/>
      <c r="F2184" s="21" t="n"/>
      <c r="G2184" s="21" t="n"/>
      <c r="H2184" s="25">
        <f>IF(COUNTA(A2184,B2184,D2184)=0,"",IF(NOT(ISNUMBER(A2184)),"날짜를 확인하세요",IF(A2184&gt;TODAY(),"오늘 이후 날짜예요",IF(ISNA(MATCH(B2184,현장번호,0)),"현장 번호를 확인하세요",IF(OR(NOT(ISNUMBER(D2184)),N(D2184)&lt;=0),"금액을 확인하세요","")))))</f>
        <v/>
      </c>
    </row>
    <row r="2185">
      <c r="A2185" s="20" t="n"/>
      <c r="B2185" s="26" t="n"/>
      <c r="C2185" s="27">
        <f>IF(B2185="","",IFERROR(INDEX(현장_고객,MATCH(B2185,현장번호,0))&amp;" · "&amp;INDEX(현장_주소,MATCH(B2185,현장번호,0)),"없는 번호"))</f>
        <v/>
      </c>
      <c r="D2185" s="22" t="n"/>
      <c r="E2185" s="21" t="n"/>
      <c r="F2185" s="21" t="n"/>
      <c r="G2185" s="21" t="n"/>
      <c r="H2185" s="25">
        <f>IF(COUNTA(A2185,B2185,D2185)=0,"",IF(NOT(ISNUMBER(A2185)),"날짜를 확인하세요",IF(A2185&gt;TODAY(),"오늘 이후 날짜예요",IF(ISNA(MATCH(B2185,현장번호,0)),"현장 번호를 확인하세요",IF(OR(NOT(ISNUMBER(D2185)),N(D2185)&lt;=0),"금액을 확인하세요","")))))</f>
        <v/>
      </c>
    </row>
    <row r="2186">
      <c r="A2186" s="20" t="n"/>
      <c r="B2186" s="26" t="n"/>
      <c r="C2186" s="27">
        <f>IF(B2186="","",IFERROR(INDEX(현장_고객,MATCH(B2186,현장번호,0))&amp;" · "&amp;INDEX(현장_주소,MATCH(B2186,현장번호,0)),"없는 번호"))</f>
        <v/>
      </c>
      <c r="D2186" s="22" t="n"/>
      <c r="E2186" s="21" t="n"/>
      <c r="F2186" s="21" t="n"/>
      <c r="G2186" s="21" t="n"/>
      <c r="H2186" s="25">
        <f>IF(COUNTA(A2186,B2186,D2186)=0,"",IF(NOT(ISNUMBER(A2186)),"날짜를 확인하세요",IF(A2186&gt;TODAY(),"오늘 이후 날짜예요",IF(ISNA(MATCH(B2186,현장번호,0)),"현장 번호를 확인하세요",IF(OR(NOT(ISNUMBER(D2186)),N(D2186)&lt;=0),"금액을 확인하세요","")))))</f>
        <v/>
      </c>
    </row>
    <row r="2187">
      <c r="A2187" s="20" t="n"/>
      <c r="B2187" s="26" t="n"/>
      <c r="C2187" s="27">
        <f>IF(B2187="","",IFERROR(INDEX(현장_고객,MATCH(B2187,현장번호,0))&amp;" · "&amp;INDEX(현장_주소,MATCH(B2187,현장번호,0)),"없는 번호"))</f>
        <v/>
      </c>
      <c r="D2187" s="22" t="n"/>
      <c r="E2187" s="21" t="n"/>
      <c r="F2187" s="21" t="n"/>
      <c r="G2187" s="21" t="n"/>
      <c r="H2187" s="25">
        <f>IF(COUNTA(A2187,B2187,D2187)=0,"",IF(NOT(ISNUMBER(A2187)),"날짜를 확인하세요",IF(A2187&gt;TODAY(),"오늘 이후 날짜예요",IF(ISNA(MATCH(B2187,현장번호,0)),"현장 번호를 확인하세요",IF(OR(NOT(ISNUMBER(D2187)),N(D2187)&lt;=0),"금액을 확인하세요","")))))</f>
        <v/>
      </c>
    </row>
    <row r="2188">
      <c r="A2188" s="20" t="n"/>
      <c r="B2188" s="26" t="n"/>
      <c r="C2188" s="27">
        <f>IF(B2188="","",IFERROR(INDEX(현장_고객,MATCH(B2188,현장번호,0))&amp;" · "&amp;INDEX(현장_주소,MATCH(B2188,현장번호,0)),"없는 번호"))</f>
        <v/>
      </c>
      <c r="D2188" s="22" t="n"/>
      <c r="E2188" s="21" t="n"/>
      <c r="F2188" s="21" t="n"/>
      <c r="G2188" s="21" t="n"/>
      <c r="H2188" s="25">
        <f>IF(COUNTA(A2188,B2188,D2188)=0,"",IF(NOT(ISNUMBER(A2188)),"날짜를 확인하세요",IF(A2188&gt;TODAY(),"오늘 이후 날짜예요",IF(ISNA(MATCH(B2188,현장번호,0)),"현장 번호를 확인하세요",IF(OR(NOT(ISNUMBER(D2188)),N(D2188)&lt;=0),"금액을 확인하세요","")))))</f>
        <v/>
      </c>
    </row>
    <row r="2189">
      <c r="A2189" s="20" t="n"/>
      <c r="B2189" s="26" t="n"/>
      <c r="C2189" s="27">
        <f>IF(B2189="","",IFERROR(INDEX(현장_고객,MATCH(B2189,현장번호,0))&amp;" · "&amp;INDEX(현장_주소,MATCH(B2189,현장번호,0)),"없는 번호"))</f>
        <v/>
      </c>
      <c r="D2189" s="22" t="n"/>
      <c r="E2189" s="21" t="n"/>
      <c r="F2189" s="21" t="n"/>
      <c r="G2189" s="21" t="n"/>
      <c r="H2189" s="25">
        <f>IF(COUNTA(A2189,B2189,D2189)=0,"",IF(NOT(ISNUMBER(A2189)),"날짜를 확인하세요",IF(A2189&gt;TODAY(),"오늘 이후 날짜예요",IF(ISNA(MATCH(B2189,현장번호,0)),"현장 번호를 확인하세요",IF(OR(NOT(ISNUMBER(D2189)),N(D2189)&lt;=0),"금액을 확인하세요","")))))</f>
        <v/>
      </c>
    </row>
    <row r="2190">
      <c r="A2190" s="20" t="n"/>
      <c r="B2190" s="26" t="n"/>
      <c r="C2190" s="27">
        <f>IF(B2190="","",IFERROR(INDEX(현장_고객,MATCH(B2190,현장번호,0))&amp;" · "&amp;INDEX(현장_주소,MATCH(B2190,현장번호,0)),"없는 번호"))</f>
        <v/>
      </c>
      <c r="D2190" s="22" t="n"/>
      <c r="E2190" s="21" t="n"/>
      <c r="F2190" s="21" t="n"/>
      <c r="G2190" s="21" t="n"/>
      <c r="H2190" s="25">
        <f>IF(COUNTA(A2190,B2190,D2190)=0,"",IF(NOT(ISNUMBER(A2190)),"날짜를 확인하세요",IF(A2190&gt;TODAY(),"오늘 이후 날짜예요",IF(ISNA(MATCH(B2190,현장번호,0)),"현장 번호를 확인하세요",IF(OR(NOT(ISNUMBER(D2190)),N(D2190)&lt;=0),"금액을 확인하세요","")))))</f>
        <v/>
      </c>
    </row>
    <row r="2191">
      <c r="A2191" s="20" t="n"/>
      <c r="B2191" s="26" t="n"/>
      <c r="C2191" s="27">
        <f>IF(B2191="","",IFERROR(INDEX(현장_고객,MATCH(B2191,현장번호,0))&amp;" · "&amp;INDEX(현장_주소,MATCH(B2191,현장번호,0)),"없는 번호"))</f>
        <v/>
      </c>
      <c r="D2191" s="22" t="n"/>
      <c r="E2191" s="21" t="n"/>
      <c r="F2191" s="21" t="n"/>
      <c r="G2191" s="21" t="n"/>
      <c r="H2191" s="25">
        <f>IF(COUNTA(A2191,B2191,D2191)=0,"",IF(NOT(ISNUMBER(A2191)),"날짜를 확인하세요",IF(A2191&gt;TODAY(),"오늘 이후 날짜예요",IF(ISNA(MATCH(B2191,현장번호,0)),"현장 번호를 확인하세요",IF(OR(NOT(ISNUMBER(D2191)),N(D2191)&lt;=0),"금액을 확인하세요","")))))</f>
        <v/>
      </c>
    </row>
    <row r="2192">
      <c r="A2192" s="20" t="n"/>
      <c r="B2192" s="26" t="n"/>
      <c r="C2192" s="27">
        <f>IF(B2192="","",IFERROR(INDEX(현장_고객,MATCH(B2192,현장번호,0))&amp;" · "&amp;INDEX(현장_주소,MATCH(B2192,현장번호,0)),"없는 번호"))</f>
        <v/>
      </c>
      <c r="D2192" s="22" t="n"/>
      <c r="E2192" s="21" t="n"/>
      <c r="F2192" s="21" t="n"/>
      <c r="G2192" s="21" t="n"/>
      <c r="H2192" s="25">
        <f>IF(COUNTA(A2192,B2192,D2192)=0,"",IF(NOT(ISNUMBER(A2192)),"날짜를 확인하세요",IF(A2192&gt;TODAY(),"오늘 이후 날짜예요",IF(ISNA(MATCH(B2192,현장번호,0)),"현장 번호를 확인하세요",IF(OR(NOT(ISNUMBER(D2192)),N(D2192)&lt;=0),"금액을 확인하세요","")))))</f>
        <v/>
      </c>
    </row>
    <row r="2193">
      <c r="A2193" s="20" t="n"/>
      <c r="B2193" s="26" t="n"/>
      <c r="C2193" s="27">
        <f>IF(B2193="","",IFERROR(INDEX(현장_고객,MATCH(B2193,현장번호,0))&amp;" · "&amp;INDEX(현장_주소,MATCH(B2193,현장번호,0)),"없는 번호"))</f>
        <v/>
      </c>
      <c r="D2193" s="22" t="n"/>
      <c r="E2193" s="21" t="n"/>
      <c r="F2193" s="21" t="n"/>
      <c r="G2193" s="21" t="n"/>
      <c r="H2193" s="25">
        <f>IF(COUNTA(A2193,B2193,D2193)=0,"",IF(NOT(ISNUMBER(A2193)),"날짜를 확인하세요",IF(A2193&gt;TODAY(),"오늘 이후 날짜예요",IF(ISNA(MATCH(B2193,현장번호,0)),"현장 번호를 확인하세요",IF(OR(NOT(ISNUMBER(D2193)),N(D2193)&lt;=0),"금액을 확인하세요","")))))</f>
        <v/>
      </c>
    </row>
    <row r="2194">
      <c r="A2194" s="20" t="n"/>
      <c r="B2194" s="26" t="n"/>
      <c r="C2194" s="27">
        <f>IF(B2194="","",IFERROR(INDEX(현장_고객,MATCH(B2194,현장번호,0))&amp;" · "&amp;INDEX(현장_주소,MATCH(B2194,현장번호,0)),"없는 번호"))</f>
        <v/>
      </c>
      <c r="D2194" s="22" t="n"/>
      <c r="E2194" s="21" t="n"/>
      <c r="F2194" s="21" t="n"/>
      <c r="G2194" s="21" t="n"/>
      <c r="H2194" s="25">
        <f>IF(COUNTA(A2194,B2194,D2194)=0,"",IF(NOT(ISNUMBER(A2194)),"날짜를 확인하세요",IF(A2194&gt;TODAY(),"오늘 이후 날짜예요",IF(ISNA(MATCH(B2194,현장번호,0)),"현장 번호를 확인하세요",IF(OR(NOT(ISNUMBER(D2194)),N(D2194)&lt;=0),"금액을 확인하세요","")))))</f>
        <v/>
      </c>
    </row>
    <row r="2195">
      <c r="A2195" s="20" t="n"/>
      <c r="B2195" s="26" t="n"/>
      <c r="C2195" s="27">
        <f>IF(B2195="","",IFERROR(INDEX(현장_고객,MATCH(B2195,현장번호,0))&amp;" · "&amp;INDEX(현장_주소,MATCH(B2195,현장번호,0)),"없는 번호"))</f>
        <v/>
      </c>
      <c r="D2195" s="22" t="n"/>
      <c r="E2195" s="21" t="n"/>
      <c r="F2195" s="21" t="n"/>
      <c r="G2195" s="21" t="n"/>
      <c r="H2195" s="25">
        <f>IF(COUNTA(A2195,B2195,D2195)=0,"",IF(NOT(ISNUMBER(A2195)),"날짜를 확인하세요",IF(A2195&gt;TODAY(),"오늘 이후 날짜예요",IF(ISNA(MATCH(B2195,현장번호,0)),"현장 번호를 확인하세요",IF(OR(NOT(ISNUMBER(D2195)),N(D2195)&lt;=0),"금액을 확인하세요","")))))</f>
        <v/>
      </c>
    </row>
    <row r="2196">
      <c r="A2196" s="20" t="n"/>
      <c r="B2196" s="26" t="n"/>
      <c r="C2196" s="27">
        <f>IF(B2196="","",IFERROR(INDEX(현장_고객,MATCH(B2196,현장번호,0))&amp;" · "&amp;INDEX(현장_주소,MATCH(B2196,현장번호,0)),"없는 번호"))</f>
        <v/>
      </c>
      <c r="D2196" s="22" t="n"/>
      <c r="E2196" s="21" t="n"/>
      <c r="F2196" s="21" t="n"/>
      <c r="G2196" s="21" t="n"/>
      <c r="H2196" s="25">
        <f>IF(COUNTA(A2196,B2196,D2196)=0,"",IF(NOT(ISNUMBER(A2196)),"날짜를 확인하세요",IF(A2196&gt;TODAY(),"오늘 이후 날짜예요",IF(ISNA(MATCH(B2196,현장번호,0)),"현장 번호를 확인하세요",IF(OR(NOT(ISNUMBER(D2196)),N(D2196)&lt;=0),"금액을 확인하세요","")))))</f>
        <v/>
      </c>
    </row>
    <row r="2197">
      <c r="A2197" s="20" t="n"/>
      <c r="B2197" s="26" t="n"/>
      <c r="C2197" s="27">
        <f>IF(B2197="","",IFERROR(INDEX(현장_고객,MATCH(B2197,현장번호,0))&amp;" · "&amp;INDEX(현장_주소,MATCH(B2197,현장번호,0)),"없는 번호"))</f>
        <v/>
      </c>
      <c r="D2197" s="22" t="n"/>
      <c r="E2197" s="21" t="n"/>
      <c r="F2197" s="21" t="n"/>
      <c r="G2197" s="21" t="n"/>
      <c r="H2197" s="25">
        <f>IF(COUNTA(A2197,B2197,D2197)=0,"",IF(NOT(ISNUMBER(A2197)),"날짜를 확인하세요",IF(A2197&gt;TODAY(),"오늘 이후 날짜예요",IF(ISNA(MATCH(B2197,현장번호,0)),"현장 번호를 확인하세요",IF(OR(NOT(ISNUMBER(D2197)),N(D2197)&lt;=0),"금액을 확인하세요","")))))</f>
        <v/>
      </c>
    </row>
    <row r="2198">
      <c r="A2198" s="20" t="n"/>
      <c r="B2198" s="26" t="n"/>
      <c r="C2198" s="27">
        <f>IF(B2198="","",IFERROR(INDEX(현장_고객,MATCH(B2198,현장번호,0))&amp;" · "&amp;INDEX(현장_주소,MATCH(B2198,현장번호,0)),"없는 번호"))</f>
        <v/>
      </c>
      <c r="D2198" s="22" t="n"/>
      <c r="E2198" s="21" t="n"/>
      <c r="F2198" s="21" t="n"/>
      <c r="G2198" s="21" t="n"/>
      <c r="H2198" s="25">
        <f>IF(COUNTA(A2198,B2198,D2198)=0,"",IF(NOT(ISNUMBER(A2198)),"날짜를 확인하세요",IF(A2198&gt;TODAY(),"오늘 이후 날짜예요",IF(ISNA(MATCH(B2198,현장번호,0)),"현장 번호를 확인하세요",IF(OR(NOT(ISNUMBER(D2198)),N(D2198)&lt;=0),"금액을 확인하세요","")))))</f>
        <v/>
      </c>
    </row>
    <row r="2199">
      <c r="A2199" s="20" t="n"/>
      <c r="B2199" s="26" t="n"/>
      <c r="C2199" s="27">
        <f>IF(B2199="","",IFERROR(INDEX(현장_고객,MATCH(B2199,현장번호,0))&amp;" · "&amp;INDEX(현장_주소,MATCH(B2199,현장번호,0)),"없는 번호"))</f>
        <v/>
      </c>
      <c r="D2199" s="22" t="n"/>
      <c r="E2199" s="21" t="n"/>
      <c r="F2199" s="21" t="n"/>
      <c r="G2199" s="21" t="n"/>
      <c r="H2199" s="25">
        <f>IF(COUNTA(A2199,B2199,D2199)=0,"",IF(NOT(ISNUMBER(A2199)),"날짜를 확인하세요",IF(A2199&gt;TODAY(),"오늘 이후 날짜예요",IF(ISNA(MATCH(B2199,현장번호,0)),"현장 번호를 확인하세요",IF(OR(NOT(ISNUMBER(D2199)),N(D2199)&lt;=0),"금액을 확인하세요","")))))</f>
        <v/>
      </c>
    </row>
    <row r="2200">
      <c r="A2200" s="20" t="n"/>
      <c r="B2200" s="26" t="n"/>
      <c r="C2200" s="27">
        <f>IF(B2200="","",IFERROR(INDEX(현장_고객,MATCH(B2200,현장번호,0))&amp;" · "&amp;INDEX(현장_주소,MATCH(B2200,현장번호,0)),"없는 번호"))</f>
        <v/>
      </c>
      <c r="D2200" s="22" t="n"/>
      <c r="E2200" s="21" t="n"/>
      <c r="F2200" s="21" t="n"/>
      <c r="G2200" s="21" t="n"/>
      <c r="H2200" s="25">
        <f>IF(COUNTA(A2200,B2200,D2200)=0,"",IF(NOT(ISNUMBER(A2200)),"날짜를 확인하세요",IF(A2200&gt;TODAY(),"오늘 이후 날짜예요",IF(ISNA(MATCH(B2200,현장번호,0)),"현장 번호를 확인하세요",IF(OR(NOT(ISNUMBER(D2200)),N(D2200)&lt;=0),"금액을 확인하세요","")))))</f>
        <v/>
      </c>
    </row>
    <row r="2201">
      <c r="A2201" s="20" t="n"/>
      <c r="B2201" s="26" t="n"/>
      <c r="C2201" s="27">
        <f>IF(B2201="","",IFERROR(INDEX(현장_고객,MATCH(B2201,현장번호,0))&amp;" · "&amp;INDEX(현장_주소,MATCH(B2201,현장번호,0)),"없는 번호"))</f>
        <v/>
      </c>
      <c r="D2201" s="22" t="n"/>
      <c r="E2201" s="21" t="n"/>
      <c r="F2201" s="21" t="n"/>
      <c r="G2201" s="21" t="n"/>
      <c r="H2201" s="25">
        <f>IF(COUNTA(A2201,B2201,D2201)=0,"",IF(NOT(ISNUMBER(A2201)),"날짜를 확인하세요",IF(A2201&gt;TODAY(),"오늘 이후 날짜예요",IF(ISNA(MATCH(B2201,현장번호,0)),"현장 번호를 확인하세요",IF(OR(NOT(ISNUMBER(D2201)),N(D2201)&lt;=0),"금액을 확인하세요","")))))</f>
        <v/>
      </c>
    </row>
    <row r="2202">
      <c r="A2202" s="20" t="n"/>
      <c r="B2202" s="26" t="n"/>
      <c r="C2202" s="27">
        <f>IF(B2202="","",IFERROR(INDEX(현장_고객,MATCH(B2202,현장번호,0))&amp;" · "&amp;INDEX(현장_주소,MATCH(B2202,현장번호,0)),"없는 번호"))</f>
        <v/>
      </c>
      <c r="D2202" s="22" t="n"/>
      <c r="E2202" s="21" t="n"/>
      <c r="F2202" s="21" t="n"/>
      <c r="G2202" s="21" t="n"/>
      <c r="H2202" s="25">
        <f>IF(COUNTA(A2202,B2202,D2202)=0,"",IF(NOT(ISNUMBER(A2202)),"날짜를 확인하세요",IF(A2202&gt;TODAY(),"오늘 이후 날짜예요",IF(ISNA(MATCH(B2202,현장번호,0)),"현장 번호를 확인하세요",IF(OR(NOT(ISNUMBER(D2202)),N(D2202)&lt;=0),"금액을 확인하세요","")))))</f>
        <v/>
      </c>
    </row>
    <row r="2203">
      <c r="A2203" s="20" t="n"/>
      <c r="B2203" s="26" t="n"/>
      <c r="C2203" s="27">
        <f>IF(B2203="","",IFERROR(INDEX(현장_고객,MATCH(B2203,현장번호,0))&amp;" · "&amp;INDEX(현장_주소,MATCH(B2203,현장번호,0)),"없는 번호"))</f>
        <v/>
      </c>
      <c r="D2203" s="22" t="n"/>
      <c r="E2203" s="21" t="n"/>
      <c r="F2203" s="21" t="n"/>
      <c r="G2203" s="21" t="n"/>
      <c r="H2203" s="25">
        <f>IF(COUNTA(A2203,B2203,D2203)=0,"",IF(NOT(ISNUMBER(A2203)),"날짜를 확인하세요",IF(A2203&gt;TODAY(),"오늘 이후 날짜예요",IF(ISNA(MATCH(B2203,현장번호,0)),"현장 번호를 확인하세요",IF(OR(NOT(ISNUMBER(D2203)),N(D2203)&lt;=0),"금액을 확인하세요","")))))</f>
        <v/>
      </c>
    </row>
    <row r="2204">
      <c r="A2204" s="20" t="n"/>
      <c r="B2204" s="26" t="n"/>
      <c r="C2204" s="27">
        <f>IF(B2204="","",IFERROR(INDEX(현장_고객,MATCH(B2204,현장번호,0))&amp;" · "&amp;INDEX(현장_주소,MATCH(B2204,현장번호,0)),"없는 번호"))</f>
        <v/>
      </c>
      <c r="D2204" s="22" t="n"/>
      <c r="E2204" s="21" t="n"/>
      <c r="F2204" s="21" t="n"/>
      <c r="G2204" s="21" t="n"/>
      <c r="H2204" s="25">
        <f>IF(COUNTA(A2204,B2204,D2204)=0,"",IF(NOT(ISNUMBER(A2204)),"날짜를 확인하세요",IF(A2204&gt;TODAY(),"오늘 이후 날짜예요",IF(ISNA(MATCH(B2204,현장번호,0)),"현장 번호를 확인하세요",IF(OR(NOT(ISNUMBER(D2204)),N(D2204)&lt;=0),"금액을 확인하세요","")))))</f>
        <v/>
      </c>
    </row>
    <row r="2205">
      <c r="A2205" s="20" t="n"/>
      <c r="B2205" s="26" t="n"/>
      <c r="C2205" s="27">
        <f>IF(B2205="","",IFERROR(INDEX(현장_고객,MATCH(B2205,현장번호,0))&amp;" · "&amp;INDEX(현장_주소,MATCH(B2205,현장번호,0)),"없는 번호"))</f>
        <v/>
      </c>
      <c r="D2205" s="22" t="n"/>
      <c r="E2205" s="21" t="n"/>
      <c r="F2205" s="21" t="n"/>
      <c r="G2205" s="21" t="n"/>
      <c r="H2205" s="25">
        <f>IF(COUNTA(A2205,B2205,D2205)=0,"",IF(NOT(ISNUMBER(A2205)),"날짜를 확인하세요",IF(A2205&gt;TODAY(),"오늘 이후 날짜예요",IF(ISNA(MATCH(B2205,현장번호,0)),"현장 번호를 확인하세요",IF(OR(NOT(ISNUMBER(D2205)),N(D2205)&lt;=0),"금액을 확인하세요","")))))</f>
        <v/>
      </c>
    </row>
    <row r="2206">
      <c r="A2206" s="20" t="n"/>
      <c r="B2206" s="26" t="n"/>
      <c r="C2206" s="27">
        <f>IF(B2206="","",IFERROR(INDEX(현장_고객,MATCH(B2206,현장번호,0))&amp;" · "&amp;INDEX(현장_주소,MATCH(B2206,현장번호,0)),"없는 번호"))</f>
        <v/>
      </c>
      <c r="D2206" s="22" t="n"/>
      <c r="E2206" s="21" t="n"/>
      <c r="F2206" s="21" t="n"/>
      <c r="G2206" s="21" t="n"/>
      <c r="H2206" s="25">
        <f>IF(COUNTA(A2206,B2206,D2206)=0,"",IF(NOT(ISNUMBER(A2206)),"날짜를 확인하세요",IF(A2206&gt;TODAY(),"오늘 이후 날짜예요",IF(ISNA(MATCH(B2206,현장번호,0)),"현장 번호를 확인하세요",IF(OR(NOT(ISNUMBER(D2206)),N(D2206)&lt;=0),"금액을 확인하세요","")))))</f>
        <v/>
      </c>
    </row>
    <row r="2207">
      <c r="A2207" s="20" t="n"/>
      <c r="B2207" s="26" t="n"/>
      <c r="C2207" s="27">
        <f>IF(B2207="","",IFERROR(INDEX(현장_고객,MATCH(B2207,현장번호,0))&amp;" · "&amp;INDEX(현장_주소,MATCH(B2207,현장번호,0)),"없는 번호"))</f>
        <v/>
      </c>
      <c r="D2207" s="22" t="n"/>
      <c r="E2207" s="21" t="n"/>
      <c r="F2207" s="21" t="n"/>
      <c r="G2207" s="21" t="n"/>
      <c r="H2207" s="25">
        <f>IF(COUNTA(A2207,B2207,D2207)=0,"",IF(NOT(ISNUMBER(A2207)),"날짜를 확인하세요",IF(A2207&gt;TODAY(),"오늘 이후 날짜예요",IF(ISNA(MATCH(B2207,현장번호,0)),"현장 번호를 확인하세요",IF(OR(NOT(ISNUMBER(D2207)),N(D2207)&lt;=0),"금액을 확인하세요","")))))</f>
        <v/>
      </c>
    </row>
    <row r="2208">
      <c r="A2208" s="20" t="n"/>
      <c r="B2208" s="26" t="n"/>
      <c r="C2208" s="27">
        <f>IF(B2208="","",IFERROR(INDEX(현장_고객,MATCH(B2208,현장번호,0))&amp;" · "&amp;INDEX(현장_주소,MATCH(B2208,현장번호,0)),"없는 번호"))</f>
        <v/>
      </c>
      <c r="D2208" s="22" t="n"/>
      <c r="E2208" s="21" t="n"/>
      <c r="F2208" s="21" t="n"/>
      <c r="G2208" s="21" t="n"/>
      <c r="H2208" s="25">
        <f>IF(COUNTA(A2208,B2208,D2208)=0,"",IF(NOT(ISNUMBER(A2208)),"날짜를 확인하세요",IF(A2208&gt;TODAY(),"오늘 이후 날짜예요",IF(ISNA(MATCH(B2208,현장번호,0)),"현장 번호를 확인하세요",IF(OR(NOT(ISNUMBER(D2208)),N(D2208)&lt;=0),"금액을 확인하세요","")))))</f>
        <v/>
      </c>
    </row>
    <row r="2209">
      <c r="A2209" s="20" t="n"/>
      <c r="B2209" s="26" t="n"/>
      <c r="C2209" s="27">
        <f>IF(B2209="","",IFERROR(INDEX(현장_고객,MATCH(B2209,현장번호,0))&amp;" · "&amp;INDEX(현장_주소,MATCH(B2209,현장번호,0)),"없는 번호"))</f>
        <v/>
      </c>
      <c r="D2209" s="22" t="n"/>
      <c r="E2209" s="21" t="n"/>
      <c r="F2209" s="21" t="n"/>
      <c r="G2209" s="21" t="n"/>
      <c r="H2209" s="25">
        <f>IF(COUNTA(A2209,B2209,D2209)=0,"",IF(NOT(ISNUMBER(A2209)),"날짜를 확인하세요",IF(A2209&gt;TODAY(),"오늘 이후 날짜예요",IF(ISNA(MATCH(B2209,현장번호,0)),"현장 번호를 확인하세요",IF(OR(NOT(ISNUMBER(D2209)),N(D2209)&lt;=0),"금액을 확인하세요","")))))</f>
        <v/>
      </c>
    </row>
    <row r="2210">
      <c r="A2210" s="20" t="n"/>
      <c r="B2210" s="26" t="n"/>
      <c r="C2210" s="27">
        <f>IF(B2210="","",IFERROR(INDEX(현장_고객,MATCH(B2210,현장번호,0))&amp;" · "&amp;INDEX(현장_주소,MATCH(B2210,현장번호,0)),"없는 번호"))</f>
        <v/>
      </c>
      <c r="D2210" s="22" t="n"/>
      <c r="E2210" s="21" t="n"/>
      <c r="F2210" s="21" t="n"/>
      <c r="G2210" s="21" t="n"/>
      <c r="H2210" s="25">
        <f>IF(COUNTA(A2210,B2210,D2210)=0,"",IF(NOT(ISNUMBER(A2210)),"날짜를 확인하세요",IF(A2210&gt;TODAY(),"오늘 이후 날짜예요",IF(ISNA(MATCH(B2210,현장번호,0)),"현장 번호를 확인하세요",IF(OR(NOT(ISNUMBER(D2210)),N(D2210)&lt;=0),"금액을 확인하세요","")))))</f>
        <v/>
      </c>
    </row>
    <row r="2211">
      <c r="A2211" s="20" t="n"/>
      <c r="B2211" s="26" t="n"/>
      <c r="C2211" s="27">
        <f>IF(B2211="","",IFERROR(INDEX(현장_고객,MATCH(B2211,현장번호,0))&amp;" · "&amp;INDEX(현장_주소,MATCH(B2211,현장번호,0)),"없는 번호"))</f>
        <v/>
      </c>
      <c r="D2211" s="22" t="n"/>
      <c r="E2211" s="21" t="n"/>
      <c r="F2211" s="21" t="n"/>
      <c r="G2211" s="21" t="n"/>
      <c r="H2211" s="25">
        <f>IF(COUNTA(A2211,B2211,D2211)=0,"",IF(NOT(ISNUMBER(A2211)),"날짜를 확인하세요",IF(A2211&gt;TODAY(),"오늘 이후 날짜예요",IF(ISNA(MATCH(B2211,현장번호,0)),"현장 번호를 확인하세요",IF(OR(NOT(ISNUMBER(D2211)),N(D2211)&lt;=0),"금액을 확인하세요","")))))</f>
        <v/>
      </c>
    </row>
    <row r="2212">
      <c r="A2212" s="20" t="n"/>
      <c r="B2212" s="26" t="n"/>
      <c r="C2212" s="27">
        <f>IF(B2212="","",IFERROR(INDEX(현장_고객,MATCH(B2212,현장번호,0))&amp;" · "&amp;INDEX(현장_주소,MATCH(B2212,현장번호,0)),"없는 번호"))</f>
        <v/>
      </c>
      <c r="D2212" s="22" t="n"/>
      <c r="E2212" s="21" t="n"/>
      <c r="F2212" s="21" t="n"/>
      <c r="G2212" s="21" t="n"/>
      <c r="H2212" s="25">
        <f>IF(COUNTA(A2212,B2212,D2212)=0,"",IF(NOT(ISNUMBER(A2212)),"날짜를 확인하세요",IF(A2212&gt;TODAY(),"오늘 이후 날짜예요",IF(ISNA(MATCH(B2212,현장번호,0)),"현장 번호를 확인하세요",IF(OR(NOT(ISNUMBER(D2212)),N(D2212)&lt;=0),"금액을 확인하세요","")))))</f>
        <v/>
      </c>
    </row>
    <row r="2213">
      <c r="A2213" s="20" t="n"/>
      <c r="B2213" s="26" t="n"/>
      <c r="C2213" s="27">
        <f>IF(B2213="","",IFERROR(INDEX(현장_고객,MATCH(B2213,현장번호,0))&amp;" · "&amp;INDEX(현장_주소,MATCH(B2213,현장번호,0)),"없는 번호"))</f>
        <v/>
      </c>
      <c r="D2213" s="22" t="n"/>
      <c r="E2213" s="21" t="n"/>
      <c r="F2213" s="21" t="n"/>
      <c r="G2213" s="21" t="n"/>
      <c r="H2213" s="25">
        <f>IF(COUNTA(A2213,B2213,D2213)=0,"",IF(NOT(ISNUMBER(A2213)),"날짜를 확인하세요",IF(A2213&gt;TODAY(),"오늘 이후 날짜예요",IF(ISNA(MATCH(B2213,현장번호,0)),"현장 번호를 확인하세요",IF(OR(NOT(ISNUMBER(D2213)),N(D2213)&lt;=0),"금액을 확인하세요","")))))</f>
        <v/>
      </c>
    </row>
    <row r="2214">
      <c r="A2214" s="20" t="n"/>
      <c r="B2214" s="26" t="n"/>
      <c r="C2214" s="27">
        <f>IF(B2214="","",IFERROR(INDEX(현장_고객,MATCH(B2214,현장번호,0))&amp;" · "&amp;INDEX(현장_주소,MATCH(B2214,현장번호,0)),"없는 번호"))</f>
        <v/>
      </c>
      <c r="D2214" s="22" t="n"/>
      <c r="E2214" s="21" t="n"/>
      <c r="F2214" s="21" t="n"/>
      <c r="G2214" s="21" t="n"/>
      <c r="H2214" s="25">
        <f>IF(COUNTA(A2214,B2214,D2214)=0,"",IF(NOT(ISNUMBER(A2214)),"날짜를 확인하세요",IF(A2214&gt;TODAY(),"오늘 이후 날짜예요",IF(ISNA(MATCH(B2214,현장번호,0)),"현장 번호를 확인하세요",IF(OR(NOT(ISNUMBER(D2214)),N(D2214)&lt;=0),"금액을 확인하세요","")))))</f>
        <v/>
      </c>
    </row>
    <row r="2215">
      <c r="A2215" s="20" t="n"/>
      <c r="B2215" s="26" t="n"/>
      <c r="C2215" s="27">
        <f>IF(B2215="","",IFERROR(INDEX(현장_고객,MATCH(B2215,현장번호,0))&amp;" · "&amp;INDEX(현장_주소,MATCH(B2215,현장번호,0)),"없는 번호"))</f>
        <v/>
      </c>
      <c r="D2215" s="22" t="n"/>
      <c r="E2215" s="21" t="n"/>
      <c r="F2215" s="21" t="n"/>
      <c r="G2215" s="21" t="n"/>
      <c r="H2215" s="25">
        <f>IF(COUNTA(A2215,B2215,D2215)=0,"",IF(NOT(ISNUMBER(A2215)),"날짜를 확인하세요",IF(A2215&gt;TODAY(),"오늘 이후 날짜예요",IF(ISNA(MATCH(B2215,현장번호,0)),"현장 번호를 확인하세요",IF(OR(NOT(ISNUMBER(D2215)),N(D2215)&lt;=0),"금액을 확인하세요","")))))</f>
        <v/>
      </c>
    </row>
    <row r="2216">
      <c r="A2216" s="20" t="n"/>
      <c r="B2216" s="26" t="n"/>
      <c r="C2216" s="27">
        <f>IF(B2216="","",IFERROR(INDEX(현장_고객,MATCH(B2216,현장번호,0))&amp;" · "&amp;INDEX(현장_주소,MATCH(B2216,현장번호,0)),"없는 번호"))</f>
        <v/>
      </c>
      <c r="D2216" s="22" t="n"/>
      <c r="E2216" s="21" t="n"/>
      <c r="F2216" s="21" t="n"/>
      <c r="G2216" s="21" t="n"/>
      <c r="H2216" s="25">
        <f>IF(COUNTA(A2216,B2216,D2216)=0,"",IF(NOT(ISNUMBER(A2216)),"날짜를 확인하세요",IF(A2216&gt;TODAY(),"오늘 이후 날짜예요",IF(ISNA(MATCH(B2216,현장번호,0)),"현장 번호를 확인하세요",IF(OR(NOT(ISNUMBER(D2216)),N(D2216)&lt;=0),"금액을 확인하세요","")))))</f>
        <v/>
      </c>
    </row>
    <row r="2217">
      <c r="A2217" s="20" t="n"/>
      <c r="B2217" s="26" t="n"/>
      <c r="C2217" s="27">
        <f>IF(B2217="","",IFERROR(INDEX(현장_고객,MATCH(B2217,현장번호,0))&amp;" · "&amp;INDEX(현장_주소,MATCH(B2217,현장번호,0)),"없는 번호"))</f>
        <v/>
      </c>
      <c r="D2217" s="22" t="n"/>
      <c r="E2217" s="21" t="n"/>
      <c r="F2217" s="21" t="n"/>
      <c r="G2217" s="21" t="n"/>
      <c r="H2217" s="25">
        <f>IF(COUNTA(A2217,B2217,D2217)=0,"",IF(NOT(ISNUMBER(A2217)),"날짜를 확인하세요",IF(A2217&gt;TODAY(),"오늘 이후 날짜예요",IF(ISNA(MATCH(B2217,현장번호,0)),"현장 번호를 확인하세요",IF(OR(NOT(ISNUMBER(D2217)),N(D2217)&lt;=0),"금액을 확인하세요","")))))</f>
        <v/>
      </c>
    </row>
    <row r="2218">
      <c r="A2218" s="20" t="n"/>
      <c r="B2218" s="26" t="n"/>
      <c r="C2218" s="27">
        <f>IF(B2218="","",IFERROR(INDEX(현장_고객,MATCH(B2218,현장번호,0))&amp;" · "&amp;INDEX(현장_주소,MATCH(B2218,현장번호,0)),"없는 번호"))</f>
        <v/>
      </c>
      <c r="D2218" s="22" t="n"/>
      <c r="E2218" s="21" t="n"/>
      <c r="F2218" s="21" t="n"/>
      <c r="G2218" s="21" t="n"/>
      <c r="H2218" s="25">
        <f>IF(COUNTA(A2218,B2218,D2218)=0,"",IF(NOT(ISNUMBER(A2218)),"날짜를 확인하세요",IF(A2218&gt;TODAY(),"오늘 이후 날짜예요",IF(ISNA(MATCH(B2218,현장번호,0)),"현장 번호를 확인하세요",IF(OR(NOT(ISNUMBER(D2218)),N(D2218)&lt;=0),"금액을 확인하세요","")))))</f>
        <v/>
      </c>
    </row>
    <row r="2219">
      <c r="A2219" s="20" t="n"/>
      <c r="B2219" s="26" t="n"/>
      <c r="C2219" s="27">
        <f>IF(B2219="","",IFERROR(INDEX(현장_고객,MATCH(B2219,현장번호,0))&amp;" · "&amp;INDEX(현장_주소,MATCH(B2219,현장번호,0)),"없는 번호"))</f>
        <v/>
      </c>
      <c r="D2219" s="22" t="n"/>
      <c r="E2219" s="21" t="n"/>
      <c r="F2219" s="21" t="n"/>
      <c r="G2219" s="21" t="n"/>
      <c r="H2219" s="25">
        <f>IF(COUNTA(A2219,B2219,D2219)=0,"",IF(NOT(ISNUMBER(A2219)),"날짜를 확인하세요",IF(A2219&gt;TODAY(),"오늘 이후 날짜예요",IF(ISNA(MATCH(B2219,현장번호,0)),"현장 번호를 확인하세요",IF(OR(NOT(ISNUMBER(D2219)),N(D2219)&lt;=0),"금액을 확인하세요","")))))</f>
        <v/>
      </c>
    </row>
    <row r="2220">
      <c r="A2220" s="20" t="n"/>
      <c r="B2220" s="26" t="n"/>
      <c r="C2220" s="27">
        <f>IF(B2220="","",IFERROR(INDEX(현장_고객,MATCH(B2220,현장번호,0))&amp;" · "&amp;INDEX(현장_주소,MATCH(B2220,현장번호,0)),"없는 번호"))</f>
        <v/>
      </c>
      <c r="D2220" s="22" t="n"/>
      <c r="E2220" s="21" t="n"/>
      <c r="F2220" s="21" t="n"/>
      <c r="G2220" s="21" t="n"/>
      <c r="H2220" s="25">
        <f>IF(COUNTA(A2220,B2220,D2220)=0,"",IF(NOT(ISNUMBER(A2220)),"날짜를 확인하세요",IF(A2220&gt;TODAY(),"오늘 이후 날짜예요",IF(ISNA(MATCH(B2220,현장번호,0)),"현장 번호를 확인하세요",IF(OR(NOT(ISNUMBER(D2220)),N(D2220)&lt;=0),"금액을 확인하세요","")))))</f>
        <v/>
      </c>
    </row>
    <row r="2221">
      <c r="A2221" s="20" t="n"/>
      <c r="B2221" s="26" t="n"/>
      <c r="C2221" s="27">
        <f>IF(B2221="","",IFERROR(INDEX(현장_고객,MATCH(B2221,현장번호,0))&amp;" · "&amp;INDEX(현장_주소,MATCH(B2221,현장번호,0)),"없는 번호"))</f>
        <v/>
      </c>
      <c r="D2221" s="22" t="n"/>
      <c r="E2221" s="21" t="n"/>
      <c r="F2221" s="21" t="n"/>
      <c r="G2221" s="21" t="n"/>
      <c r="H2221" s="25">
        <f>IF(COUNTA(A2221,B2221,D2221)=0,"",IF(NOT(ISNUMBER(A2221)),"날짜를 확인하세요",IF(A2221&gt;TODAY(),"오늘 이후 날짜예요",IF(ISNA(MATCH(B2221,현장번호,0)),"현장 번호를 확인하세요",IF(OR(NOT(ISNUMBER(D2221)),N(D2221)&lt;=0),"금액을 확인하세요","")))))</f>
        <v/>
      </c>
    </row>
    <row r="2222">
      <c r="A2222" s="20" t="n"/>
      <c r="B2222" s="26" t="n"/>
      <c r="C2222" s="27">
        <f>IF(B2222="","",IFERROR(INDEX(현장_고객,MATCH(B2222,현장번호,0))&amp;" · "&amp;INDEX(현장_주소,MATCH(B2222,현장번호,0)),"없는 번호"))</f>
        <v/>
      </c>
      <c r="D2222" s="22" t="n"/>
      <c r="E2222" s="21" t="n"/>
      <c r="F2222" s="21" t="n"/>
      <c r="G2222" s="21" t="n"/>
      <c r="H2222" s="25">
        <f>IF(COUNTA(A2222,B2222,D2222)=0,"",IF(NOT(ISNUMBER(A2222)),"날짜를 확인하세요",IF(A2222&gt;TODAY(),"오늘 이후 날짜예요",IF(ISNA(MATCH(B2222,현장번호,0)),"현장 번호를 확인하세요",IF(OR(NOT(ISNUMBER(D2222)),N(D2222)&lt;=0),"금액을 확인하세요","")))))</f>
        <v/>
      </c>
    </row>
    <row r="2223">
      <c r="A2223" s="20" t="n"/>
      <c r="B2223" s="26" t="n"/>
      <c r="C2223" s="27">
        <f>IF(B2223="","",IFERROR(INDEX(현장_고객,MATCH(B2223,현장번호,0))&amp;" · "&amp;INDEX(현장_주소,MATCH(B2223,현장번호,0)),"없는 번호"))</f>
        <v/>
      </c>
      <c r="D2223" s="22" t="n"/>
      <c r="E2223" s="21" t="n"/>
      <c r="F2223" s="21" t="n"/>
      <c r="G2223" s="21" t="n"/>
      <c r="H2223" s="25">
        <f>IF(COUNTA(A2223,B2223,D2223)=0,"",IF(NOT(ISNUMBER(A2223)),"날짜를 확인하세요",IF(A2223&gt;TODAY(),"오늘 이후 날짜예요",IF(ISNA(MATCH(B2223,현장번호,0)),"현장 번호를 확인하세요",IF(OR(NOT(ISNUMBER(D2223)),N(D2223)&lt;=0),"금액을 확인하세요","")))))</f>
        <v/>
      </c>
    </row>
    <row r="2224">
      <c r="A2224" s="20" t="n"/>
      <c r="B2224" s="26" t="n"/>
      <c r="C2224" s="27">
        <f>IF(B2224="","",IFERROR(INDEX(현장_고객,MATCH(B2224,현장번호,0))&amp;" · "&amp;INDEX(현장_주소,MATCH(B2224,현장번호,0)),"없는 번호"))</f>
        <v/>
      </c>
      <c r="D2224" s="22" t="n"/>
      <c r="E2224" s="21" t="n"/>
      <c r="F2224" s="21" t="n"/>
      <c r="G2224" s="21" t="n"/>
      <c r="H2224" s="25">
        <f>IF(COUNTA(A2224,B2224,D2224)=0,"",IF(NOT(ISNUMBER(A2224)),"날짜를 확인하세요",IF(A2224&gt;TODAY(),"오늘 이후 날짜예요",IF(ISNA(MATCH(B2224,현장번호,0)),"현장 번호를 확인하세요",IF(OR(NOT(ISNUMBER(D2224)),N(D2224)&lt;=0),"금액을 확인하세요","")))))</f>
        <v/>
      </c>
    </row>
    <row r="2225">
      <c r="A2225" s="20" t="n"/>
      <c r="B2225" s="26" t="n"/>
      <c r="C2225" s="27">
        <f>IF(B2225="","",IFERROR(INDEX(현장_고객,MATCH(B2225,현장번호,0))&amp;" · "&amp;INDEX(현장_주소,MATCH(B2225,현장번호,0)),"없는 번호"))</f>
        <v/>
      </c>
      <c r="D2225" s="22" t="n"/>
      <c r="E2225" s="21" t="n"/>
      <c r="F2225" s="21" t="n"/>
      <c r="G2225" s="21" t="n"/>
      <c r="H2225" s="25">
        <f>IF(COUNTA(A2225,B2225,D2225)=0,"",IF(NOT(ISNUMBER(A2225)),"날짜를 확인하세요",IF(A2225&gt;TODAY(),"오늘 이후 날짜예요",IF(ISNA(MATCH(B2225,현장번호,0)),"현장 번호를 확인하세요",IF(OR(NOT(ISNUMBER(D2225)),N(D2225)&lt;=0),"금액을 확인하세요","")))))</f>
        <v/>
      </c>
    </row>
    <row r="2226">
      <c r="A2226" s="20" t="n"/>
      <c r="B2226" s="26" t="n"/>
      <c r="C2226" s="27">
        <f>IF(B2226="","",IFERROR(INDEX(현장_고객,MATCH(B2226,현장번호,0))&amp;" · "&amp;INDEX(현장_주소,MATCH(B2226,현장번호,0)),"없는 번호"))</f>
        <v/>
      </c>
      <c r="D2226" s="22" t="n"/>
      <c r="E2226" s="21" t="n"/>
      <c r="F2226" s="21" t="n"/>
      <c r="G2226" s="21" t="n"/>
      <c r="H2226" s="25">
        <f>IF(COUNTA(A2226,B2226,D2226)=0,"",IF(NOT(ISNUMBER(A2226)),"날짜를 확인하세요",IF(A2226&gt;TODAY(),"오늘 이후 날짜예요",IF(ISNA(MATCH(B2226,현장번호,0)),"현장 번호를 확인하세요",IF(OR(NOT(ISNUMBER(D2226)),N(D2226)&lt;=0),"금액을 확인하세요","")))))</f>
        <v/>
      </c>
    </row>
    <row r="2227">
      <c r="A2227" s="20" t="n"/>
      <c r="B2227" s="26" t="n"/>
      <c r="C2227" s="27">
        <f>IF(B2227="","",IFERROR(INDEX(현장_고객,MATCH(B2227,현장번호,0))&amp;" · "&amp;INDEX(현장_주소,MATCH(B2227,현장번호,0)),"없는 번호"))</f>
        <v/>
      </c>
      <c r="D2227" s="22" t="n"/>
      <c r="E2227" s="21" t="n"/>
      <c r="F2227" s="21" t="n"/>
      <c r="G2227" s="21" t="n"/>
      <c r="H2227" s="25">
        <f>IF(COUNTA(A2227,B2227,D2227)=0,"",IF(NOT(ISNUMBER(A2227)),"날짜를 확인하세요",IF(A2227&gt;TODAY(),"오늘 이후 날짜예요",IF(ISNA(MATCH(B2227,현장번호,0)),"현장 번호를 확인하세요",IF(OR(NOT(ISNUMBER(D2227)),N(D2227)&lt;=0),"금액을 확인하세요","")))))</f>
        <v/>
      </c>
    </row>
    <row r="2228">
      <c r="A2228" s="20" t="n"/>
      <c r="B2228" s="26" t="n"/>
      <c r="C2228" s="27">
        <f>IF(B2228="","",IFERROR(INDEX(현장_고객,MATCH(B2228,현장번호,0))&amp;" · "&amp;INDEX(현장_주소,MATCH(B2228,현장번호,0)),"없는 번호"))</f>
        <v/>
      </c>
      <c r="D2228" s="22" t="n"/>
      <c r="E2228" s="21" t="n"/>
      <c r="F2228" s="21" t="n"/>
      <c r="G2228" s="21" t="n"/>
      <c r="H2228" s="25">
        <f>IF(COUNTA(A2228,B2228,D2228)=0,"",IF(NOT(ISNUMBER(A2228)),"날짜를 확인하세요",IF(A2228&gt;TODAY(),"오늘 이후 날짜예요",IF(ISNA(MATCH(B2228,현장번호,0)),"현장 번호를 확인하세요",IF(OR(NOT(ISNUMBER(D2228)),N(D2228)&lt;=0),"금액을 확인하세요","")))))</f>
        <v/>
      </c>
    </row>
    <row r="2229">
      <c r="A2229" s="20" t="n"/>
      <c r="B2229" s="26" t="n"/>
      <c r="C2229" s="27">
        <f>IF(B2229="","",IFERROR(INDEX(현장_고객,MATCH(B2229,현장번호,0))&amp;" · "&amp;INDEX(현장_주소,MATCH(B2229,현장번호,0)),"없는 번호"))</f>
        <v/>
      </c>
      <c r="D2229" s="22" t="n"/>
      <c r="E2229" s="21" t="n"/>
      <c r="F2229" s="21" t="n"/>
      <c r="G2229" s="21" t="n"/>
      <c r="H2229" s="25">
        <f>IF(COUNTA(A2229,B2229,D2229)=0,"",IF(NOT(ISNUMBER(A2229)),"날짜를 확인하세요",IF(A2229&gt;TODAY(),"오늘 이후 날짜예요",IF(ISNA(MATCH(B2229,현장번호,0)),"현장 번호를 확인하세요",IF(OR(NOT(ISNUMBER(D2229)),N(D2229)&lt;=0),"금액을 확인하세요","")))))</f>
        <v/>
      </c>
    </row>
    <row r="2230">
      <c r="A2230" s="20" t="n"/>
      <c r="B2230" s="26" t="n"/>
      <c r="C2230" s="27">
        <f>IF(B2230="","",IFERROR(INDEX(현장_고객,MATCH(B2230,현장번호,0))&amp;" · "&amp;INDEX(현장_주소,MATCH(B2230,현장번호,0)),"없는 번호"))</f>
        <v/>
      </c>
      <c r="D2230" s="22" t="n"/>
      <c r="E2230" s="21" t="n"/>
      <c r="F2230" s="21" t="n"/>
      <c r="G2230" s="21" t="n"/>
      <c r="H2230" s="25">
        <f>IF(COUNTA(A2230,B2230,D2230)=0,"",IF(NOT(ISNUMBER(A2230)),"날짜를 확인하세요",IF(A2230&gt;TODAY(),"오늘 이후 날짜예요",IF(ISNA(MATCH(B2230,현장번호,0)),"현장 번호를 확인하세요",IF(OR(NOT(ISNUMBER(D2230)),N(D2230)&lt;=0),"금액을 확인하세요","")))))</f>
        <v/>
      </c>
    </row>
    <row r="2231">
      <c r="A2231" s="20" t="n"/>
      <c r="B2231" s="26" t="n"/>
      <c r="C2231" s="27">
        <f>IF(B2231="","",IFERROR(INDEX(현장_고객,MATCH(B2231,현장번호,0))&amp;" · "&amp;INDEX(현장_주소,MATCH(B2231,현장번호,0)),"없는 번호"))</f>
        <v/>
      </c>
      <c r="D2231" s="22" t="n"/>
      <c r="E2231" s="21" t="n"/>
      <c r="F2231" s="21" t="n"/>
      <c r="G2231" s="21" t="n"/>
      <c r="H2231" s="25">
        <f>IF(COUNTA(A2231,B2231,D2231)=0,"",IF(NOT(ISNUMBER(A2231)),"날짜를 확인하세요",IF(A2231&gt;TODAY(),"오늘 이후 날짜예요",IF(ISNA(MATCH(B2231,현장번호,0)),"현장 번호를 확인하세요",IF(OR(NOT(ISNUMBER(D2231)),N(D2231)&lt;=0),"금액을 확인하세요","")))))</f>
        <v/>
      </c>
    </row>
    <row r="2232">
      <c r="A2232" s="20" t="n"/>
      <c r="B2232" s="26" t="n"/>
      <c r="C2232" s="27">
        <f>IF(B2232="","",IFERROR(INDEX(현장_고객,MATCH(B2232,현장번호,0))&amp;" · "&amp;INDEX(현장_주소,MATCH(B2232,현장번호,0)),"없는 번호"))</f>
        <v/>
      </c>
      <c r="D2232" s="22" t="n"/>
      <c r="E2232" s="21" t="n"/>
      <c r="F2232" s="21" t="n"/>
      <c r="G2232" s="21" t="n"/>
      <c r="H2232" s="25">
        <f>IF(COUNTA(A2232,B2232,D2232)=0,"",IF(NOT(ISNUMBER(A2232)),"날짜를 확인하세요",IF(A2232&gt;TODAY(),"오늘 이후 날짜예요",IF(ISNA(MATCH(B2232,현장번호,0)),"현장 번호를 확인하세요",IF(OR(NOT(ISNUMBER(D2232)),N(D2232)&lt;=0),"금액을 확인하세요","")))))</f>
        <v/>
      </c>
    </row>
    <row r="2233">
      <c r="A2233" s="20" t="n"/>
      <c r="B2233" s="26" t="n"/>
      <c r="C2233" s="27">
        <f>IF(B2233="","",IFERROR(INDEX(현장_고객,MATCH(B2233,현장번호,0))&amp;" · "&amp;INDEX(현장_주소,MATCH(B2233,현장번호,0)),"없는 번호"))</f>
        <v/>
      </c>
      <c r="D2233" s="22" t="n"/>
      <c r="E2233" s="21" t="n"/>
      <c r="F2233" s="21" t="n"/>
      <c r="G2233" s="21" t="n"/>
      <c r="H2233" s="25">
        <f>IF(COUNTA(A2233,B2233,D2233)=0,"",IF(NOT(ISNUMBER(A2233)),"날짜를 확인하세요",IF(A2233&gt;TODAY(),"오늘 이후 날짜예요",IF(ISNA(MATCH(B2233,현장번호,0)),"현장 번호를 확인하세요",IF(OR(NOT(ISNUMBER(D2233)),N(D2233)&lt;=0),"금액을 확인하세요","")))))</f>
        <v/>
      </c>
    </row>
    <row r="2234">
      <c r="A2234" s="20" t="n"/>
      <c r="B2234" s="26" t="n"/>
      <c r="C2234" s="27">
        <f>IF(B2234="","",IFERROR(INDEX(현장_고객,MATCH(B2234,현장번호,0))&amp;" · "&amp;INDEX(현장_주소,MATCH(B2234,현장번호,0)),"없는 번호"))</f>
        <v/>
      </c>
      <c r="D2234" s="22" t="n"/>
      <c r="E2234" s="21" t="n"/>
      <c r="F2234" s="21" t="n"/>
      <c r="G2234" s="21" t="n"/>
      <c r="H2234" s="25">
        <f>IF(COUNTA(A2234,B2234,D2234)=0,"",IF(NOT(ISNUMBER(A2234)),"날짜를 확인하세요",IF(A2234&gt;TODAY(),"오늘 이후 날짜예요",IF(ISNA(MATCH(B2234,현장번호,0)),"현장 번호를 확인하세요",IF(OR(NOT(ISNUMBER(D2234)),N(D2234)&lt;=0),"금액을 확인하세요","")))))</f>
        <v/>
      </c>
    </row>
    <row r="2235">
      <c r="A2235" s="20" t="n"/>
      <c r="B2235" s="26" t="n"/>
      <c r="C2235" s="27">
        <f>IF(B2235="","",IFERROR(INDEX(현장_고객,MATCH(B2235,현장번호,0))&amp;" · "&amp;INDEX(현장_주소,MATCH(B2235,현장번호,0)),"없는 번호"))</f>
        <v/>
      </c>
      <c r="D2235" s="22" t="n"/>
      <c r="E2235" s="21" t="n"/>
      <c r="F2235" s="21" t="n"/>
      <c r="G2235" s="21" t="n"/>
      <c r="H2235" s="25">
        <f>IF(COUNTA(A2235,B2235,D2235)=0,"",IF(NOT(ISNUMBER(A2235)),"날짜를 확인하세요",IF(A2235&gt;TODAY(),"오늘 이후 날짜예요",IF(ISNA(MATCH(B2235,현장번호,0)),"현장 번호를 확인하세요",IF(OR(NOT(ISNUMBER(D2235)),N(D2235)&lt;=0),"금액을 확인하세요","")))))</f>
        <v/>
      </c>
    </row>
    <row r="2236">
      <c r="A2236" s="20" t="n"/>
      <c r="B2236" s="26" t="n"/>
      <c r="C2236" s="27">
        <f>IF(B2236="","",IFERROR(INDEX(현장_고객,MATCH(B2236,현장번호,0))&amp;" · "&amp;INDEX(현장_주소,MATCH(B2236,현장번호,0)),"없는 번호"))</f>
        <v/>
      </c>
      <c r="D2236" s="22" t="n"/>
      <c r="E2236" s="21" t="n"/>
      <c r="F2236" s="21" t="n"/>
      <c r="G2236" s="21" t="n"/>
      <c r="H2236" s="25">
        <f>IF(COUNTA(A2236,B2236,D2236)=0,"",IF(NOT(ISNUMBER(A2236)),"날짜를 확인하세요",IF(A2236&gt;TODAY(),"오늘 이후 날짜예요",IF(ISNA(MATCH(B2236,현장번호,0)),"현장 번호를 확인하세요",IF(OR(NOT(ISNUMBER(D2236)),N(D2236)&lt;=0),"금액을 확인하세요","")))))</f>
        <v/>
      </c>
    </row>
    <row r="2237">
      <c r="A2237" s="20" t="n"/>
      <c r="B2237" s="26" t="n"/>
      <c r="C2237" s="27">
        <f>IF(B2237="","",IFERROR(INDEX(현장_고객,MATCH(B2237,현장번호,0))&amp;" · "&amp;INDEX(현장_주소,MATCH(B2237,현장번호,0)),"없는 번호"))</f>
        <v/>
      </c>
      <c r="D2237" s="22" t="n"/>
      <c r="E2237" s="21" t="n"/>
      <c r="F2237" s="21" t="n"/>
      <c r="G2237" s="21" t="n"/>
      <c r="H2237" s="25">
        <f>IF(COUNTA(A2237,B2237,D2237)=0,"",IF(NOT(ISNUMBER(A2237)),"날짜를 확인하세요",IF(A2237&gt;TODAY(),"오늘 이후 날짜예요",IF(ISNA(MATCH(B2237,현장번호,0)),"현장 번호를 확인하세요",IF(OR(NOT(ISNUMBER(D2237)),N(D2237)&lt;=0),"금액을 확인하세요","")))))</f>
        <v/>
      </c>
    </row>
    <row r="2238">
      <c r="A2238" s="20" t="n"/>
      <c r="B2238" s="26" t="n"/>
      <c r="C2238" s="27">
        <f>IF(B2238="","",IFERROR(INDEX(현장_고객,MATCH(B2238,현장번호,0))&amp;" · "&amp;INDEX(현장_주소,MATCH(B2238,현장번호,0)),"없는 번호"))</f>
        <v/>
      </c>
      <c r="D2238" s="22" t="n"/>
      <c r="E2238" s="21" t="n"/>
      <c r="F2238" s="21" t="n"/>
      <c r="G2238" s="21" t="n"/>
      <c r="H2238" s="25">
        <f>IF(COUNTA(A2238,B2238,D2238)=0,"",IF(NOT(ISNUMBER(A2238)),"날짜를 확인하세요",IF(A2238&gt;TODAY(),"오늘 이후 날짜예요",IF(ISNA(MATCH(B2238,현장번호,0)),"현장 번호를 확인하세요",IF(OR(NOT(ISNUMBER(D2238)),N(D2238)&lt;=0),"금액을 확인하세요","")))))</f>
        <v/>
      </c>
    </row>
    <row r="2239">
      <c r="A2239" s="20" t="n"/>
      <c r="B2239" s="26" t="n"/>
      <c r="C2239" s="27">
        <f>IF(B2239="","",IFERROR(INDEX(현장_고객,MATCH(B2239,현장번호,0))&amp;" · "&amp;INDEX(현장_주소,MATCH(B2239,현장번호,0)),"없는 번호"))</f>
        <v/>
      </c>
      <c r="D2239" s="22" t="n"/>
      <c r="E2239" s="21" t="n"/>
      <c r="F2239" s="21" t="n"/>
      <c r="G2239" s="21" t="n"/>
      <c r="H2239" s="25">
        <f>IF(COUNTA(A2239,B2239,D2239)=0,"",IF(NOT(ISNUMBER(A2239)),"날짜를 확인하세요",IF(A2239&gt;TODAY(),"오늘 이후 날짜예요",IF(ISNA(MATCH(B2239,현장번호,0)),"현장 번호를 확인하세요",IF(OR(NOT(ISNUMBER(D2239)),N(D2239)&lt;=0),"금액을 확인하세요","")))))</f>
        <v/>
      </c>
    </row>
    <row r="2240">
      <c r="A2240" s="20" t="n"/>
      <c r="B2240" s="26" t="n"/>
      <c r="C2240" s="27">
        <f>IF(B2240="","",IFERROR(INDEX(현장_고객,MATCH(B2240,현장번호,0))&amp;" · "&amp;INDEX(현장_주소,MATCH(B2240,현장번호,0)),"없는 번호"))</f>
        <v/>
      </c>
      <c r="D2240" s="22" t="n"/>
      <c r="E2240" s="21" t="n"/>
      <c r="F2240" s="21" t="n"/>
      <c r="G2240" s="21" t="n"/>
      <c r="H2240" s="25">
        <f>IF(COUNTA(A2240,B2240,D2240)=0,"",IF(NOT(ISNUMBER(A2240)),"날짜를 확인하세요",IF(A2240&gt;TODAY(),"오늘 이후 날짜예요",IF(ISNA(MATCH(B2240,현장번호,0)),"현장 번호를 확인하세요",IF(OR(NOT(ISNUMBER(D2240)),N(D2240)&lt;=0),"금액을 확인하세요","")))))</f>
        <v/>
      </c>
    </row>
    <row r="2241">
      <c r="A2241" s="20" t="n"/>
      <c r="B2241" s="26" t="n"/>
      <c r="C2241" s="27">
        <f>IF(B2241="","",IFERROR(INDEX(현장_고객,MATCH(B2241,현장번호,0))&amp;" · "&amp;INDEX(현장_주소,MATCH(B2241,현장번호,0)),"없는 번호"))</f>
        <v/>
      </c>
      <c r="D2241" s="22" t="n"/>
      <c r="E2241" s="21" t="n"/>
      <c r="F2241" s="21" t="n"/>
      <c r="G2241" s="21" t="n"/>
      <c r="H2241" s="25">
        <f>IF(COUNTA(A2241,B2241,D2241)=0,"",IF(NOT(ISNUMBER(A2241)),"날짜를 확인하세요",IF(A2241&gt;TODAY(),"오늘 이후 날짜예요",IF(ISNA(MATCH(B2241,현장번호,0)),"현장 번호를 확인하세요",IF(OR(NOT(ISNUMBER(D2241)),N(D2241)&lt;=0),"금액을 확인하세요","")))))</f>
        <v/>
      </c>
    </row>
    <row r="2242">
      <c r="A2242" s="20" t="n"/>
      <c r="B2242" s="26" t="n"/>
      <c r="C2242" s="27">
        <f>IF(B2242="","",IFERROR(INDEX(현장_고객,MATCH(B2242,현장번호,0))&amp;" · "&amp;INDEX(현장_주소,MATCH(B2242,현장번호,0)),"없는 번호"))</f>
        <v/>
      </c>
      <c r="D2242" s="22" t="n"/>
      <c r="E2242" s="21" t="n"/>
      <c r="F2242" s="21" t="n"/>
      <c r="G2242" s="21" t="n"/>
      <c r="H2242" s="25">
        <f>IF(COUNTA(A2242,B2242,D2242)=0,"",IF(NOT(ISNUMBER(A2242)),"날짜를 확인하세요",IF(A2242&gt;TODAY(),"오늘 이후 날짜예요",IF(ISNA(MATCH(B2242,현장번호,0)),"현장 번호를 확인하세요",IF(OR(NOT(ISNUMBER(D2242)),N(D2242)&lt;=0),"금액을 확인하세요","")))))</f>
        <v/>
      </c>
    </row>
    <row r="2243">
      <c r="A2243" s="20" t="n"/>
      <c r="B2243" s="26" t="n"/>
      <c r="C2243" s="27">
        <f>IF(B2243="","",IFERROR(INDEX(현장_고객,MATCH(B2243,현장번호,0))&amp;" · "&amp;INDEX(현장_주소,MATCH(B2243,현장번호,0)),"없는 번호"))</f>
        <v/>
      </c>
      <c r="D2243" s="22" t="n"/>
      <c r="E2243" s="21" t="n"/>
      <c r="F2243" s="21" t="n"/>
      <c r="G2243" s="21" t="n"/>
      <c r="H2243" s="25">
        <f>IF(COUNTA(A2243,B2243,D2243)=0,"",IF(NOT(ISNUMBER(A2243)),"날짜를 확인하세요",IF(A2243&gt;TODAY(),"오늘 이후 날짜예요",IF(ISNA(MATCH(B2243,현장번호,0)),"현장 번호를 확인하세요",IF(OR(NOT(ISNUMBER(D2243)),N(D2243)&lt;=0),"금액을 확인하세요","")))))</f>
        <v/>
      </c>
    </row>
    <row r="2244">
      <c r="A2244" s="20" t="n"/>
      <c r="B2244" s="26" t="n"/>
      <c r="C2244" s="27">
        <f>IF(B2244="","",IFERROR(INDEX(현장_고객,MATCH(B2244,현장번호,0))&amp;" · "&amp;INDEX(현장_주소,MATCH(B2244,현장번호,0)),"없는 번호"))</f>
        <v/>
      </c>
      <c r="D2244" s="22" t="n"/>
      <c r="E2244" s="21" t="n"/>
      <c r="F2244" s="21" t="n"/>
      <c r="G2244" s="21" t="n"/>
      <c r="H2244" s="25">
        <f>IF(COUNTA(A2244,B2244,D2244)=0,"",IF(NOT(ISNUMBER(A2244)),"날짜를 확인하세요",IF(A2244&gt;TODAY(),"오늘 이후 날짜예요",IF(ISNA(MATCH(B2244,현장번호,0)),"현장 번호를 확인하세요",IF(OR(NOT(ISNUMBER(D2244)),N(D2244)&lt;=0),"금액을 확인하세요","")))))</f>
        <v/>
      </c>
    </row>
    <row r="2245">
      <c r="A2245" s="20" t="n"/>
      <c r="B2245" s="26" t="n"/>
      <c r="C2245" s="27">
        <f>IF(B2245="","",IFERROR(INDEX(현장_고객,MATCH(B2245,현장번호,0))&amp;" · "&amp;INDEX(현장_주소,MATCH(B2245,현장번호,0)),"없는 번호"))</f>
        <v/>
      </c>
      <c r="D2245" s="22" t="n"/>
      <c r="E2245" s="21" t="n"/>
      <c r="F2245" s="21" t="n"/>
      <c r="G2245" s="21" t="n"/>
      <c r="H2245" s="25">
        <f>IF(COUNTA(A2245,B2245,D2245)=0,"",IF(NOT(ISNUMBER(A2245)),"날짜를 확인하세요",IF(A2245&gt;TODAY(),"오늘 이후 날짜예요",IF(ISNA(MATCH(B2245,현장번호,0)),"현장 번호를 확인하세요",IF(OR(NOT(ISNUMBER(D2245)),N(D2245)&lt;=0),"금액을 확인하세요","")))))</f>
        <v/>
      </c>
    </row>
    <row r="2246">
      <c r="A2246" s="20" t="n"/>
      <c r="B2246" s="26" t="n"/>
      <c r="C2246" s="27">
        <f>IF(B2246="","",IFERROR(INDEX(현장_고객,MATCH(B2246,현장번호,0))&amp;" · "&amp;INDEX(현장_주소,MATCH(B2246,현장번호,0)),"없는 번호"))</f>
        <v/>
      </c>
      <c r="D2246" s="22" t="n"/>
      <c r="E2246" s="21" t="n"/>
      <c r="F2246" s="21" t="n"/>
      <c r="G2246" s="21" t="n"/>
      <c r="H2246" s="25">
        <f>IF(COUNTA(A2246,B2246,D2246)=0,"",IF(NOT(ISNUMBER(A2246)),"날짜를 확인하세요",IF(A2246&gt;TODAY(),"오늘 이후 날짜예요",IF(ISNA(MATCH(B2246,현장번호,0)),"현장 번호를 확인하세요",IF(OR(NOT(ISNUMBER(D2246)),N(D2246)&lt;=0),"금액을 확인하세요","")))))</f>
        <v/>
      </c>
    </row>
    <row r="2247">
      <c r="A2247" s="20" t="n"/>
      <c r="B2247" s="26" t="n"/>
      <c r="C2247" s="27">
        <f>IF(B2247="","",IFERROR(INDEX(현장_고객,MATCH(B2247,현장번호,0))&amp;" · "&amp;INDEX(현장_주소,MATCH(B2247,현장번호,0)),"없는 번호"))</f>
        <v/>
      </c>
      <c r="D2247" s="22" t="n"/>
      <c r="E2247" s="21" t="n"/>
      <c r="F2247" s="21" t="n"/>
      <c r="G2247" s="21" t="n"/>
      <c r="H2247" s="25">
        <f>IF(COUNTA(A2247,B2247,D2247)=0,"",IF(NOT(ISNUMBER(A2247)),"날짜를 확인하세요",IF(A2247&gt;TODAY(),"오늘 이후 날짜예요",IF(ISNA(MATCH(B2247,현장번호,0)),"현장 번호를 확인하세요",IF(OR(NOT(ISNUMBER(D2247)),N(D2247)&lt;=0),"금액을 확인하세요","")))))</f>
        <v/>
      </c>
    </row>
    <row r="2248">
      <c r="A2248" s="20" t="n"/>
      <c r="B2248" s="26" t="n"/>
      <c r="C2248" s="27">
        <f>IF(B2248="","",IFERROR(INDEX(현장_고객,MATCH(B2248,현장번호,0))&amp;" · "&amp;INDEX(현장_주소,MATCH(B2248,현장번호,0)),"없는 번호"))</f>
        <v/>
      </c>
      <c r="D2248" s="22" t="n"/>
      <c r="E2248" s="21" t="n"/>
      <c r="F2248" s="21" t="n"/>
      <c r="G2248" s="21" t="n"/>
      <c r="H2248" s="25">
        <f>IF(COUNTA(A2248,B2248,D2248)=0,"",IF(NOT(ISNUMBER(A2248)),"날짜를 확인하세요",IF(A2248&gt;TODAY(),"오늘 이후 날짜예요",IF(ISNA(MATCH(B2248,현장번호,0)),"현장 번호를 확인하세요",IF(OR(NOT(ISNUMBER(D2248)),N(D2248)&lt;=0),"금액을 확인하세요","")))))</f>
        <v/>
      </c>
    </row>
    <row r="2249">
      <c r="A2249" s="20" t="n"/>
      <c r="B2249" s="26" t="n"/>
      <c r="C2249" s="27">
        <f>IF(B2249="","",IFERROR(INDEX(현장_고객,MATCH(B2249,현장번호,0))&amp;" · "&amp;INDEX(현장_주소,MATCH(B2249,현장번호,0)),"없는 번호"))</f>
        <v/>
      </c>
      <c r="D2249" s="22" t="n"/>
      <c r="E2249" s="21" t="n"/>
      <c r="F2249" s="21" t="n"/>
      <c r="G2249" s="21" t="n"/>
      <c r="H2249" s="25">
        <f>IF(COUNTA(A2249,B2249,D2249)=0,"",IF(NOT(ISNUMBER(A2249)),"날짜를 확인하세요",IF(A2249&gt;TODAY(),"오늘 이후 날짜예요",IF(ISNA(MATCH(B2249,현장번호,0)),"현장 번호를 확인하세요",IF(OR(NOT(ISNUMBER(D2249)),N(D2249)&lt;=0),"금액을 확인하세요","")))))</f>
        <v/>
      </c>
    </row>
    <row r="2250">
      <c r="A2250" s="20" t="n"/>
      <c r="B2250" s="26" t="n"/>
      <c r="C2250" s="27">
        <f>IF(B2250="","",IFERROR(INDEX(현장_고객,MATCH(B2250,현장번호,0))&amp;" · "&amp;INDEX(현장_주소,MATCH(B2250,현장번호,0)),"없는 번호"))</f>
        <v/>
      </c>
      <c r="D2250" s="22" t="n"/>
      <c r="E2250" s="21" t="n"/>
      <c r="F2250" s="21" t="n"/>
      <c r="G2250" s="21" t="n"/>
      <c r="H2250" s="25">
        <f>IF(COUNTA(A2250,B2250,D2250)=0,"",IF(NOT(ISNUMBER(A2250)),"날짜를 확인하세요",IF(A2250&gt;TODAY(),"오늘 이후 날짜예요",IF(ISNA(MATCH(B2250,현장번호,0)),"현장 번호를 확인하세요",IF(OR(NOT(ISNUMBER(D2250)),N(D2250)&lt;=0),"금액을 확인하세요","")))))</f>
        <v/>
      </c>
    </row>
    <row r="2251">
      <c r="A2251" s="20" t="n"/>
      <c r="B2251" s="26" t="n"/>
      <c r="C2251" s="27">
        <f>IF(B2251="","",IFERROR(INDEX(현장_고객,MATCH(B2251,현장번호,0))&amp;" · "&amp;INDEX(현장_주소,MATCH(B2251,현장번호,0)),"없는 번호"))</f>
        <v/>
      </c>
      <c r="D2251" s="22" t="n"/>
      <c r="E2251" s="21" t="n"/>
      <c r="F2251" s="21" t="n"/>
      <c r="G2251" s="21" t="n"/>
      <c r="H2251" s="25">
        <f>IF(COUNTA(A2251,B2251,D2251)=0,"",IF(NOT(ISNUMBER(A2251)),"날짜를 확인하세요",IF(A2251&gt;TODAY(),"오늘 이후 날짜예요",IF(ISNA(MATCH(B2251,현장번호,0)),"현장 번호를 확인하세요",IF(OR(NOT(ISNUMBER(D2251)),N(D2251)&lt;=0),"금액을 확인하세요","")))))</f>
        <v/>
      </c>
    </row>
    <row r="2252">
      <c r="A2252" s="20" t="n"/>
      <c r="B2252" s="26" t="n"/>
      <c r="C2252" s="27">
        <f>IF(B2252="","",IFERROR(INDEX(현장_고객,MATCH(B2252,현장번호,0))&amp;" · "&amp;INDEX(현장_주소,MATCH(B2252,현장번호,0)),"없는 번호"))</f>
        <v/>
      </c>
      <c r="D2252" s="22" t="n"/>
      <c r="E2252" s="21" t="n"/>
      <c r="F2252" s="21" t="n"/>
      <c r="G2252" s="21" t="n"/>
      <c r="H2252" s="25">
        <f>IF(COUNTA(A2252,B2252,D2252)=0,"",IF(NOT(ISNUMBER(A2252)),"날짜를 확인하세요",IF(A2252&gt;TODAY(),"오늘 이후 날짜예요",IF(ISNA(MATCH(B2252,현장번호,0)),"현장 번호를 확인하세요",IF(OR(NOT(ISNUMBER(D2252)),N(D2252)&lt;=0),"금액을 확인하세요","")))))</f>
        <v/>
      </c>
    </row>
    <row r="2253">
      <c r="A2253" s="20" t="n"/>
      <c r="B2253" s="26" t="n"/>
      <c r="C2253" s="27">
        <f>IF(B2253="","",IFERROR(INDEX(현장_고객,MATCH(B2253,현장번호,0))&amp;" · "&amp;INDEX(현장_주소,MATCH(B2253,현장번호,0)),"없는 번호"))</f>
        <v/>
      </c>
      <c r="D2253" s="22" t="n"/>
      <c r="E2253" s="21" t="n"/>
      <c r="F2253" s="21" t="n"/>
      <c r="G2253" s="21" t="n"/>
      <c r="H2253" s="25">
        <f>IF(COUNTA(A2253,B2253,D2253)=0,"",IF(NOT(ISNUMBER(A2253)),"날짜를 확인하세요",IF(A2253&gt;TODAY(),"오늘 이후 날짜예요",IF(ISNA(MATCH(B2253,현장번호,0)),"현장 번호를 확인하세요",IF(OR(NOT(ISNUMBER(D2253)),N(D2253)&lt;=0),"금액을 확인하세요","")))))</f>
        <v/>
      </c>
    </row>
    <row r="2254">
      <c r="A2254" s="20" t="n"/>
      <c r="B2254" s="26" t="n"/>
      <c r="C2254" s="27">
        <f>IF(B2254="","",IFERROR(INDEX(현장_고객,MATCH(B2254,현장번호,0))&amp;" · "&amp;INDEX(현장_주소,MATCH(B2254,현장번호,0)),"없는 번호"))</f>
        <v/>
      </c>
      <c r="D2254" s="22" t="n"/>
      <c r="E2254" s="21" t="n"/>
      <c r="F2254" s="21" t="n"/>
      <c r="G2254" s="21" t="n"/>
      <c r="H2254" s="25">
        <f>IF(COUNTA(A2254,B2254,D2254)=0,"",IF(NOT(ISNUMBER(A2254)),"날짜를 확인하세요",IF(A2254&gt;TODAY(),"오늘 이후 날짜예요",IF(ISNA(MATCH(B2254,현장번호,0)),"현장 번호를 확인하세요",IF(OR(NOT(ISNUMBER(D2254)),N(D2254)&lt;=0),"금액을 확인하세요","")))))</f>
        <v/>
      </c>
    </row>
    <row r="2255">
      <c r="A2255" s="20" t="n"/>
      <c r="B2255" s="26" t="n"/>
      <c r="C2255" s="27">
        <f>IF(B2255="","",IFERROR(INDEX(현장_고객,MATCH(B2255,현장번호,0))&amp;" · "&amp;INDEX(현장_주소,MATCH(B2255,현장번호,0)),"없는 번호"))</f>
        <v/>
      </c>
      <c r="D2255" s="22" t="n"/>
      <c r="E2255" s="21" t="n"/>
      <c r="F2255" s="21" t="n"/>
      <c r="G2255" s="21" t="n"/>
      <c r="H2255" s="25">
        <f>IF(COUNTA(A2255,B2255,D2255)=0,"",IF(NOT(ISNUMBER(A2255)),"날짜를 확인하세요",IF(A2255&gt;TODAY(),"오늘 이후 날짜예요",IF(ISNA(MATCH(B2255,현장번호,0)),"현장 번호를 확인하세요",IF(OR(NOT(ISNUMBER(D2255)),N(D2255)&lt;=0),"금액을 확인하세요","")))))</f>
        <v/>
      </c>
    </row>
    <row r="2256">
      <c r="A2256" s="20" t="n"/>
      <c r="B2256" s="26" t="n"/>
      <c r="C2256" s="27">
        <f>IF(B2256="","",IFERROR(INDEX(현장_고객,MATCH(B2256,현장번호,0))&amp;" · "&amp;INDEX(현장_주소,MATCH(B2256,현장번호,0)),"없는 번호"))</f>
        <v/>
      </c>
      <c r="D2256" s="22" t="n"/>
      <c r="E2256" s="21" t="n"/>
      <c r="F2256" s="21" t="n"/>
      <c r="G2256" s="21" t="n"/>
      <c r="H2256" s="25">
        <f>IF(COUNTA(A2256,B2256,D2256)=0,"",IF(NOT(ISNUMBER(A2256)),"날짜를 확인하세요",IF(A2256&gt;TODAY(),"오늘 이후 날짜예요",IF(ISNA(MATCH(B2256,현장번호,0)),"현장 번호를 확인하세요",IF(OR(NOT(ISNUMBER(D2256)),N(D2256)&lt;=0),"금액을 확인하세요","")))))</f>
        <v/>
      </c>
    </row>
    <row r="2257">
      <c r="A2257" s="20" t="n"/>
      <c r="B2257" s="26" t="n"/>
      <c r="C2257" s="27">
        <f>IF(B2257="","",IFERROR(INDEX(현장_고객,MATCH(B2257,현장번호,0))&amp;" · "&amp;INDEX(현장_주소,MATCH(B2257,현장번호,0)),"없는 번호"))</f>
        <v/>
      </c>
      <c r="D2257" s="22" t="n"/>
      <c r="E2257" s="21" t="n"/>
      <c r="F2257" s="21" t="n"/>
      <c r="G2257" s="21" t="n"/>
      <c r="H2257" s="25">
        <f>IF(COUNTA(A2257,B2257,D2257)=0,"",IF(NOT(ISNUMBER(A2257)),"날짜를 확인하세요",IF(A2257&gt;TODAY(),"오늘 이후 날짜예요",IF(ISNA(MATCH(B2257,현장번호,0)),"현장 번호를 확인하세요",IF(OR(NOT(ISNUMBER(D2257)),N(D2257)&lt;=0),"금액을 확인하세요","")))))</f>
        <v/>
      </c>
    </row>
    <row r="2258">
      <c r="A2258" s="20" t="n"/>
      <c r="B2258" s="26" t="n"/>
      <c r="C2258" s="27">
        <f>IF(B2258="","",IFERROR(INDEX(현장_고객,MATCH(B2258,현장번호,0))&amp;" · "&amp;INDEX(현장_주소,MATCH(B2258,현장번호,0)),"없는 번호"))</f>
        <v/>
      </c>
      <c r="D2258" s="22" t="n"/>
      <c r="E2258" s="21" t="n"/>
      <c r="F2258" s="21" t="n"/>
      <c r="G2258" s="21" t="n"/>
      <c r="H2258" s="25">
        <f>IF(COUNTA(A2258,B2258,D2258)=0,"",IF(NOT(ISNUMBER(A2258)),"날짜를 확인하세요",IF(A2258&gt;TODAY(),"오늘 이후 날짜예요",IF(ISNA(MATCH(B2258,현장번호,0)),"현장 번호를 확인하세요",IF(OR(NOT(ISNUMBER(D2258)),N(D2258)&lt;=0),"금액을 확인하세요","")))))</f>
        <v/>
      </c>
    </row>
    <row r="2259">
      <c r="A2259" s="20" t="n"/>
      <c r="B2259" s="26" t="n"/>
      <c r="C2259" s="27">
        <f>IF(B2259="","",IFERROR(INDEX(현장_고객,MATCH(B2259,현장번호,0))&amp;" · "&amp;INDEX(현장_주소,MATCH(B2259,현장번호,0)),"없는 번호"))</f>
        <v/>
      </c>
      <c r="D2259" s="22" t="n"/>
      <c r="E2259" s="21" t="n"/>
      <c r="F2259" s="21" t="n"/>
      <c r="G2259" s="21" t="n"/>
      <c r="H2259" s="25">
        <f>IF(COUNTA(A2259,B2259,D2259)=0,"",IF(NOT(ISNUMBER(A2259)),"날짜를 확인하세요",IF(A2259&gt;TODAY(),"오늘 이후 날짜예요",IF(ISNA(MATCH(B2259,현장번호,0)),"현장 번호를 확인하세요",IF(OR(NOT(ISNUMBER(D2259)),N(D2259)&lt;=0),"금액을 확인하세요","")))))</f>
        <v/>
      </c>
    </row>
    <row r="2260">
      <c r="A2260" s="20" t="n"/>
      <c r="B2260" s="26" t="n"/>
      <c r="C2260" s="27">
        <f>IF(B2260="","",IFERROR(INDEX(현장_고객,MATCH(B2260,현장번호,0))&amp;" · "&amp;INDEX(현장_주소,MATCH(B2260,현장번호,0)),"없는 번호"))</f>
        <v/>
      </c>
      <c r="D2260" s="22" t="n"/>
      <c r="E2260" s="21" t="n"/>
      <c r="F2260" s="21" t="n"/>
      <c r="G2260" s="21" t="n"/>
      <c r="H2260" s="25">
        <f>IF(COUNTA(A2260,B2260,D2260)=0,"",IF(NOT(ISNUMBER(A2260)),"날짜를 확인하세요",IF(A2260&gt;TODAY(),"오늘 이후 날짜예요",IF(ISNA(MATCH(B2260,현장번호,0)),"현장 번호를 확인하세요",IF(OR(NOT(ISNUMBER(D2260)),N(D2260)&lt;=0),"금액을 확인하세요","")))))</f>
        <v/>
      </c>
    </row>
    <row r="2261">
      <c r="A2261" s="20" t="n"/>
      <c r="B2261" s="26" t="n"/>
      <c r="C2261" s="27">
        <f>IF(B2261="","",IFERROR(INDEX(현장_고객,MATCH(B2261,현장번호,0))&amp;" · "&amp;INDEX(현장_주소,MATCH(B2261,현장번호,0)),"없는 번호"))</f>
        <v/>
      </c>
      <c r="D2261" s="22" t="n"/>
      <c r="E2261" s="21" t="n"/>
      <c r="F2261" s="21" t="n"/>
      <c r="G2261" s="21" t="n"/>
      <c r="H2261" s="25">
        <f>IF(COUNTA(A2261,B2261,D2261)=0,"",IF(NOT(ISNUMBER(A2261)),"날짜를 확인하세요",IF(A2261&gt;TODAY(),"오늘 이후 날짜예요",IF(ISNA(MATCH(B2261,현장번호,0)),"현장 번호를 확인하세요",IF(OR(NOT(ISNUMBER(D2261)),N(D2261)&lt;=0),"금액을 확인하세요","")))))</f>
        <v/>
      </c>
    </row>
    <row r="2262">
      <c r="A2262" s="20" t="n"/>
      <c r="B2262" s="26" t="n"/>
      <c r="C2262" s="27">
        <f>IF(B2262="","",IFERROR(INDEX(현장_고객,MATCH(B2262,현장번호,0))&amp;" · "&amp;INDEX(현장_주소,MATCH(B2262,현장번호,0)),"없는 번호"))</f>
        <v/>
      </c>
      <c r="D2262" s="22" t="n"/>
      <c r="E2262" s="21" t="n"/>
      <c r="F2262" s="21" t="n"/>
      <c r="G2262" s="21" t="n"/>
      <c r="H2262" s="25">
        <f>IF(COUNTA(A2262,B2262,D2262)=0,"",IF(NOT(ISNUMBER(A2262)),"날짜를 확인하세요",IF(A2262&gt;TODAY(),"오늘 이후 날짜예요",IF(ISNA(MATCH(B2262,현장번호,0)),"현장 번호를 확인하세요",IF(OR(NOT(ISNUMBER(D2262)),N(D2262)&lt;=0),"금액을 확인하세요","")))))</f>
        <v/>
      </c>
    </row>
    <row r="2263">
      <c r="A2263" s="20" t="n"/>
      <c r="B2263" s="26" t="n"/>
      <c r="C2263" s="27">
        <f>IF(B2263="","",IFERROR(INDEX(현장_고객,MATCH(B2263,현장번호,0))&amp;" · "&amp;INDEX(현장_주소,MATCH(B2263,현장번호,0)),"없는 번호"))</f>
        <v/>
      </c>
      <c r="D2263" s="22" t="n"/>
      <c r="E2263" s="21" t="n"/>
      <c r="F2263" s="21" t="n"/>
      <c r="G2263" s="21" t="n"/>
      <c r="H2263" s="25">
        <f>IF(COUNTA(A2263,B2263,D2263)=0,"",IF(NOT(ISNUMBER(A2263)),"날짜를 확인하세요",IF(A2263&gt;TODAY(),"오늘 이후 날짜예요",IF(ISNA(MATCH(B2263,현장번호,0)),"현장 번호를 확인하세요",IF(OR(NOT(ISNUMBER(D2263)),N(D2263)&lt;=0),"금액을 확인하세요","")))))</f>
        <v/>
      </c>
    </row>
    <row r="2264">
      <c r="A2264" s="20" t="n"/>
      <c r="B2264" s="26" t="n"/>
      <c r="C2264" s="27">
        <f>IF(B2264="","",IFERROR(INDEX(현장_고객,MATCH(B2264,현장번호,0))&amp;" · "&amp;INDEX(현장_주소,MATCH(B2264,현장번호,0)),"없는 번호"))</f>
        <v/>
      </c>
      <c r="D2264" s="22" t="n"/>
      <c r="E2264" s="21" t="n"/>
      <c r="F2264" s="21" t="n"/>
      <c r="G2264" s="21" t="n"/>
      <c r="H2264" s="25">
        <f>IF(COUNTA(A2264,B2264,D2264)=0,"",IF(NOT(ISNUMBER(A2264)),"날짜를 확인하세요",IF(A2264&gt;TODAY(),"오늘 이후 날짜예요",IF(ISNA(MATCH(B2264,현장번호,0)),"현장 번호를 확인하세요",IF(OR(NOT(ISNUMBER(D2264)),N(D2264)&lt;=0),"금액을 확인하세요","")))))</f>
        <v/>
      </c>
    </row>
    <row r="2265">
      <c r="A2265" s="20" t="n"/>
      <c r="B2265" s="26" t="n"/>
      <c r="C2265" s="27">
        <f>IF(B2265="","",IFERROR(INDEX(현장_고객,MATCH(B2265,현장번호,0))&amp;" · "&amp;INDEX(현장_주소,MATCH(B2265,현장번호,0)),"없는 번호"))</f>
        <v/>
      </c>
      <c r="D2265" s="22" t="n"/>
      <c r="E2265" s="21" t="n"/>
      <c r="F2265" s="21" t="n"/>
      <c r="G2265" s="21" t="n"/>
      <c r="H2265" s="25">
        <f>IF(COUNTA(A2265,B2265,D2265)=0,"",IF(NOT(ISNUMBER(A2265)),"날짜를 확인하세요",IF(A2265&gt;TODAY(),"오늘 이후 날짜예요",IF(ISNA(MATCH(B2265,현장번호,0)),"현장 번호를 확인하세요",IF(OR(NOT(ISNUMBER(D2265)),N(D2265)&lt;=0),"금액을 확인하세요","")))))</f>
        <v/>
      </c>
    </row>
    <row r="2266">
      <c r="A2266" s="20" t="n"/>
      <c r="B2266" s="26" t="n"/>
      <c r="C2266" s="27">
        <f>IF(B2266="","",IFERROR(INDEX(현장_고객,MATCH(B2266,현장번호,0))&amp;" · "&amp;INDEX(현장_주소,MATCH(B2266,현장번호,0)),"없는 번호"))</f>
        <v/>
      </c>
      <c r="D2266" s="22" t="n"/>
      <c r="E2266" s="21" t="n"/>
      <c r="F2266" s="21" t="n"/>
      <c r="G2266" s="21" t="n"/>
      <c r="H2266" s="25">
        <f>IF(COUNTA(A2266,B2266,D2266)=0,"",IF(NOT(ISNUMBER(A2266)),"날짜를 확인하세요",IF(A2266&gt;TODAY(),"오늘 이후 날짜예요",IF(ISNA(MATCH(B2266,현장번호,0)),"현장 번호를 확인하세요",IF(OR(NOT(ISNUMBER(D2266)),N(D2266)&lt;=0),"금액을 확인하세요","")))))</f>
        <v/>
      </c>
    </row>
    <row r="2267">
      <c r="A2267" s="20" t="n"/>
      <c r="B2267" s="26" t="n"/>
      <c r="C2267" s="27">
        <f>IF(B2267="","",IFERROR(INDEX(현장_고객,MATCH(B2267,현장번호,0))&amp;" · "&amp;INDEX(현장_주소,MATCH(B2267,현장번호,0)),"없는 번호"))</f>
        <v/>
      </c>
      <c r="D2267" s="22" t="n"/>
      <c r="E2267" s="21" t="n"/>
      <c r="F2267" s="21" t="n"/>
      <c r="G2267" s="21" t="n"/>
      <c r="H2267" s="25">
        <f>IF(COUNTA(A2267,B2267,D2267)=0,"",IF(NOT(ISNUMBER(A2267)),"날짜를 확인하세요",IF(A2267&gt;TODAY(),"오늘 이후 날짜예요",IF(ISNA(MATCH(B2267,현장번호,0)),"현장 번호를 확인하세요",IF(OR(NOT(ISNUMBER(D2267)),N(D2267)&lt;=0),"금액을 확인하세요","")))))</f>
        <v/>
      </c>
    </row>
    <row r="2268">
      <c r="A2268" s="20" t="n"/>
      <c r="B2268" s="26" t="n"/>
      <c r="C2268" s="27">
        <f>IF(B2268="","",IFERROR(INDEX(현장_고객,MATCH(B2268,현장번호,0))&amp;" · "&amp;INDEX(현장_주소,MATCH(B2268,현장번호,0)),"없는 번호"))</f>
        <v/>
      </c>
      <c r="D2268" s="22" t="n"/>
      <c r="E2268" s="21" t="n"/>
      <c r="F2268" s="21" t="n"/>
      <c r="G2268" s="21" t="n"/>
      <c r="H2268" s="25">
        <f>IF(COUNTA(A2268,B2268,D2268)=0,"",IF(NOT(ISNUMBER(A2268)),"날짜를 확인하세요",IF(A2268&gt;TODAY(),"오늘 이후 날짜예요",IF(ISNA(MATCH(B2268,현장번호,0)),"현장 번호를 확인하세요",IF(OR(NOT(ISNUMBER(D2268)),N(D2268)&lt;=0),"금액을 확인하세요","")))))</f>
        <v/>
      </c>
    </row>
    <row r="2269">
      <c r="A2269" s="20" t="n"/>
      <c r="B2269" s="26" t="n"/>
      <c r="C2269" s="27">
        <f>IF(B2269="","",IFERROR(INDEX(현장_고객,MATCH(B2269,현장번호,0))&amp;" · "&amp;INDEX(현장_주소,MATCH(B2269,현장번호,0)),"없는 번호"))</f>
        <v/>
      </c>
      <c r="D2269" s="22" t="n"/>
      <c r="E2269" s="21" t="n"/>
      <c r="F2269" s="21" t="n"/>
      <c r="G2269" s="21" t="n"/>
      <c r="H2269" s="25">
        <f>IF(COUNTA(A2269,B2269,D2269)=0,"",IF(NOT(ISNUMBER(A2269)),"날짜를 확인하세요",IF(A2269&gt;TODAY(),"오늘 이후 날짜예요",IF(ISNA(MATCH(B2269,현장번호,0)),"현장 번호를 확인하세요",IF(OR(NOT(ISNUMBER(D2269)),N(D2269)&lt;=0),"금액을 확인하세요","")))))</f>
        <v/>
      </c>
    </row>
    <row r="2270">
      <c r="A2270" s="20" t="n"/>
      <c r="B2270" s="26" t="n"/>
      <c r="C2270" s="27">
        <f>IF(B2270="","",IFERROR(INDEX(현장_고객,MATCH(B2270,현장번호,0))&amp;" · "&amp;INDEX(현장_주소,MATCH(B2270,현장번호,0)),"없는 번호"))</f>
        <v/>
      </c>
      <c r="D2270" s="22" t="n"/>
      <c r="E2270" s="21" t="n"/>
      <c r="F2270" s="21" t="n"/>
      <c r="G2270" s="21" t="n"/>
      <c r="H2270" s="25">
        <f>IF(COUNTA(A2270,B2270,D2270)=0,"",IF(NOT(ISNUMBER(A2270)),"날짜를 확인하세요",IF(A2270&gt;TODAY(),"오늘 이후 날짜예요",IF(ISNA(MATCH(B2270,현장번호,0)),"현장 번호를 확인하세요",IF(OR(NOT(ISNUMBER(D2270)),N(D2270)&lt;=0),"금액을 확인하세요","")))))</f>
        <v/>
      </c>
    </row>
    <row r="2271">
      <c r="A2271" s="20" t="n"/>
      <c r="B2271" s="26" t="n"/>
      <c r="C2271" s="27">
        <f>IF(B2271="","",IFERROR(INDEX(현장_고객,MATCH(B2271,현장번호,0))&amp;" · "&amp;INDEX(현장_주소,MATCH(B2271,현장번호,0)),"없는 번호"))</f>
        <v/>
      </c>
      <c r="D2271" s="22" t="n"/>
      <c r="E2271" s="21" t="n"/>
      <c r="F2271" s="21" t="n"/>
      <c r="G2271" s="21" t="n"/>
      <c r="H2271" s="25">
        <f>IF(COUNTA(A2271,B2271,D2271)=0,"",IF(NOT(ISNUMBER(A2271)),"날짜를 확인하세요",IF(A2271&gt;TODAY(),"오늘 이후 날짜예요",IF(ISNA(MATCH(B2271,현장번호,0)),"현장 번호를 확인하세요",IF(OR(NOT(ISNUMBER(D2271)),N(D2271)&lt;=0),"금액을 확인하세요","")))))</f>
        <v/>
      </c>
    </row>
    <row r="2272">
      <c r="A2272" s="20" t="n"/>
      <c r="B2272" s="26" t="n"/>
      <c r="C2272" s="27">
        <f>IF(B2272="","",IFERROR(INDEX(현장_고객,MATCH(B2272,현장번호,0))&amp;" · "&amp;INDEX(현장_주소,MATCH(B2272,현장번호,0)),"없는 번호"))</f>
        <v/>
      </c>
      <c r="D2272" s="22" t="n"/>
      <c r="E2272" s="21" t="n"/>
      <c r="F2272" s="21" t="n"/>
      <c r="G2272" s="21" t="n"/>
      <c r="H2272" s="25">
        <f>IF(COUNTA(A2272,B2272,D2272)=0,"",IF(NOT(ISNUMBER(A2272)),"날짜를 확인하세요",IF(A2272&gt;TODAY(),"오늘 이후 날짜예요",IF(ISNA(MATCH(B2272,현장번호,0)),"현장 번호를 확인하세요",IF(OR(NOT(ISNUMBER(D2272)),N(D2272)&lt;=0),"금액을 확인하세요","")))))</f>
        <v/>
      </c>
    </row>
    <row r="2273">
      <c r="A2273" s="20" t="n"/>
      <c r="B2273" s="26" t="n"/>
      <c r="C2273" s="27">
        <f>IF(B2273="","",IFERROR(INDEX(현장_고객,MATCH(B2273,현장번호,0))&amp;" · "&amp;INDEX(현장_주소,MATCH(B2273,현장번호,0)),"없는 번호"))</f>
        <v/>
      </c>
      <c r="D2273" s="22" t="n"/>
      <c r="E2273" s="21" t="n"/>
      <c r="F2273" s="21" t="n"/>
      <c r="G2273" s="21" t="n"/>
      <c r="H2273" s="25">
        <f>IF(COUNTA(A2273,B2273,D2273)=0,"",IF(NOT(ISNUMBER(A2273)),"날짜를 확인하세요",IF(A2273&gt;TODAY(),"오늘 이후 날짜예요",IF(ISNA(MATCH(B2273,현장번호,0)),"현장 번호를 확인하세요",IF(OR(NOT(ISNUMBER(D2273)),N(D2273)&lt;=0),"금액을 확인하세요","")))))</f>
        <v/>
      </c>
    </row>
    <row r="2274">
      <c r="A2274" s="20" t="n"/>
      <c r="B2274" s="26" t="n"/>
      <c r="C2274" s="27">
        <f>IF(B2274="","",IFERROR(INDEX(현장_고객,MATCH(B2274,현장번호,0))&amp;" · "&amp;INDEX(현장_주소,MATCH(B2274,현장번호,0)),"없는 번호"))</f>
        <v/>
      </c>
      <c r="D2274" s="22" t="n"/>
      <c r="E2274" s="21" t="n"/>
      <c r="F2274" s="21" t="n"/>
      <c r="G2274" s="21" t="n"/>
      <c r="H2274" s="25">
        <f>IF(COUNTA(A2274,B2274,D2274)=0,"",IF(NOT(ISNUMBER(A2274)),"날짜를 확인하세요",IF(A2274&gt;TODAY(),"오늘 이후 날짜예요",IF(ISNA(MATCH(B2274,현장번호,0)),"현장 번호를 확인하세요",IF(OR(NOT(ISNUMBER(D2274)),N(D2274)&lt;=0),"금액을 확인하세요","")))))</f>
        <v/>
      </c>
    </row>
    <row r="2275">
      <c r="A2275" s="20" t="n"/>
      <c r="B2275" s="26" t="n"/>
      <c r="C2275" s="27">
        <f>IF(B2275="","",IFERROR(INDEX(현장_고객,MATCH(B2275,현장번호,0))&amp;" · "&amp;INDEX(현장_주소,MATCH(B2275,현장번호,0)),"없는 번호"))</f>
        <v/>
      </c>
      <c r="D2275" s="22" t="n"/>
      <c r="E2275" s="21" t="n"/>
      <c r="F2275" s="21" t="n"/>
      <c r="G2275" s="21" t="n"/>
      <c r="H2275" s="25">
        <f>IF(COUNTA(A2275,B2275,D2275)=0,"",IF(NOT(ISNUMBER(A2275)),"날짜를 확인하세요",IF(A2275&gt;TODAY(),"오늘 이후 날짜예요",IF(ISNA(MATCH(B2275,현장번호,0)),"현장 번호를 확인하세요",IF(OR(NOT(ISNUMBER(D2275)),N(D2275)&lt;=0),"금액을 확인하세요","")))))</f>
        <v/>
      </c>
    </row>
    <row r="2276">
      <c r="A2276" s="20" t="n"/>
      <c r="B2276" s="26" t="n"/>
      <c r="C2276" s="27">
        <f>IF(B2276="","",IFERROR(INDEX(현장_고객,MATCH(B2276,현장번호,0))&amp;" · "&amp;INDEX(현장_주소,MATCH(B2276,현장번호,0)),"없는 번호"))</f>
        <v/>
      </c>
      <c r="D2276" s="22" t="n"/>
      <c r="E2276" s="21" t="n"/>
      <c r="F2276" s="21" t="n"/>
      <c r="G2276" s="21" t="n"/>
      <c r="H2276" s="25">
        <f>IF(COUNTA(A2276,B2276,D2276)=0,"",IF(NOT(ISNUMBER(A2276)),"날짜를 확인하세요",IF(A2276&gt;TODAY(),"오늘 이후 날짜예요",IF(ISNA(MATCH(B2276,현장번호,0)),"현장 번호를 확인하세요",IF(OR(NOT(ISNUMBER(D2276)),N(D2276)&lt;=0),"금액을 확인하세요","")))))</f>
        <v/>
      </c>
    </row>
    <row r="2277">
      <c r="A2277" s="20" t="n"/>
      <c r="B2277" s="26" t="n"/>
      <c r="C2277" s="27">
        <f>IF(B2277="","",IFERROR(INDEX(현장_고객,MATCH(B2277,현장번호,0))&amp;" · "&amp;INDEX(현장_주소,MATCH(B2277,현장번호,0)),"없는 번호"))</f>
        <v/>
      </c>
      <c r="D2277" s="22" t="n"/>
      <c r="E2277" s="21" t="n"/>
      <c r="F2277" s="21" t="n"/>
      <c r="G2277" s="21" t="n"/>
      <c r="H2277" s="25">
        <f>IF(COUNTA(A2277,B2277,D2277)=0,"",IF(NOT(ISNUMBER(A2277)),"날짜를 확인하세요",IF(A2277&gt;TODAY(),"오늘 이후 날짜예요",IF(ISNA(MATCH(B2277,현장번호,0)),"현장 번호를 확인하세요",IF(OR(NOT(ISNUMBER(D2277)),N(D2277)&lt;=0),"금액을 확인하세요","")))))</f>
        <v/>
      </c>
    </row>
    <row r="2278">
      <c r="A2278" s="20" t="n"/>
      <c r="B2278" s="26" t="n"/>
      <c r="C2278" s="27">
        <f>IF(B2278="","",IFERROR(INDEX(현장_고객,MATCH(B2278,현장번호,0))&amp;" · "&amp;INDEX(현장_주소,MATCH(B2278,현장번호,0)),"없는 번호"))</f>
        <v/>
      </c>
      <c r="D2278" s="22" t="n"/>
      <c r="E2278" s="21" t="n"/>
      <c r="F2278" s="21" t="n"/>
      <c r="G2278" s="21" t="n"/>
      <c r="H2278" s="25">
        <f>IF(COUNTA(A2278,B2278,D2278)=0,"",IF(NOT(ISNUMBER(A2278)),"날짜를 확인하세요",IF(A2278&gt;TODAY(),"오늘 이후 날짜예요",IF(ISNA(MATCH(B2278,현장번호,0)),"현장 번호를 확인하세요",IF(OR(NOT(ISNUMBER(D2278)),N(D2278)&lt;=0),"금액을 확인하세요","")))))</f>
        <v/>
      </c>
    </row>
    <row r="2279">
      <c r="A2279" s="20" t="n"/>
      <c r="B2279" s="26" t="n"/>
      <c r="C2279" s="27">
        <f>IF(B2279="","",IFERROR(INDEX(현장_고객,MATCH(B2279,현장번호,0))&amp;" · "&amp;INDEX(현장_주소,MATCH(B2279,현장번호,0)),"없는 번호"))</f>
        <v/>
      </c>
      <c r="D2279" s="22" t="n"/>
      <c r="E2279" s="21" t="n"/>
      <c r="F2279" s="21" t="n"/>
      <c r="G2279" s="21" t="n"/>
      <c r="H2279" s="25">
        <f>IF(COUNTA(A2279,B2279,D2279)=0,"",IF(NOT(ISNUMBER(A2279)),"날짜를 확인하세요",IF(A2279&gt;TODAY(),"오늘 이후 날짜예요",IF(ISNA(MATCH(B2279,현장번호,0)),"현장 번호를 확인하세요",IF(OR(NOT(ISNUMBER(D2279)),N(D2279)&lt;=0),"금액을 확인하세요","")))))</f>
        <v/>
      </c>
    </row>
    <row r="2280">
      <c r="A2280" s="20" t="n"/>
      <c r="B2280" s="26" t="n"/>
      <c r="C2280" s="27">
        <f>IF(B2280="","",IFERROR(INDEX(현장_고객,MATCH(B2280,현장번호,0))&amp;" · "&amp;INDEX(현장_주소,MATCH(B2280,현장번호,0)),"없는 번호"))</f>
        <v/>
      </c>
      <c r="D2280" s="22" t="n"/>
      <c r="E2280" s="21" t="n"/>
      <c r="F2280" s="21" t="n"/>
      <c r="G2280" s="21" t="n"/>
      <c r="H2280" s="25">
        <f>IF(COUNTA(A2280,B2280,D2280)=0,"",IF(NOT(ISNUMBER(A2280)),"날짜를 확인하세요",IF(A2280&gt;TODAY(),"오늘 이후 날짜예요",IF(ISNA(MATCH(B2280,현장번호,0)),"현장 번호를 확인하세요",IF(OR(NOT(ISNUMBER(D2280)),N(D2280)&lt;=0),"금액을 확인하세요","")))))</f>
        <v/>
      </c>
    </row>
    <row r="2281">
      <c r="A2281" s="20" t="n"/>
      <c r="B2281" s="26" t="n"/>
      <c r="C2281" s="27">
        <f>IF(B2281="","",IFERROR(INDEX(현장_고객,MATCH(B2281,현장번호,0))&amp;" · "&amp;INDEX(현장_주소,MATCH(B2281,현장번호,0)),"없는 번호"))</f>
        <v/>
      </c>
      <c r="D2281" s="22" t="n"/>
      <c r="E2281" s="21" t="n"/>
      <c r="F2281" s="21" t="n"/>
      <c r="G2281" s="21" t="n"/>
      <c r="H2281" s="25">
        <f>IF(COUNTA(A2281,B2281,D2281)=0,"",IF(NOT(ISNUMBER(A2281)),"날짜를 확인하세요",IF(A2281&gt;TODAY(),"오늘 이후 날짜예요",IF(ISNA(MATCH(B2281,현장번호,0)),"현장 번호를 확인하세요",IF(OR(NOT(ISNUMBER(D2281)),N(D2281)&lt;=0),"금액을 확인하세요","")))))</f>
        <v/>
      </c>
    </row>
    <row r="2282">
      <c r="A2282" s="20" t="n"/>
      <c r="B2282" s="26" t="n"/>
      <c r="C2282" s="27">
        <f>IF(B2282="","",IFERROR(INDEX(현장_고객,MATCH(B2282,현장번호,0))&amp;" · "&amp;INDEX(현장_주소,MATCH(B2282,현장번호,0)),"없는 번호"))</f>
        <v/>
      </c>
      <c r="D2282" s="22" t="n"/>
      <c r="E2282" s="21" t="n"/>
      <c r="F2282" s="21" t="n"/>
      <c r="G2282" s="21" t="n"/>
      <c r="H2282" s="25">
        <f>IF(COUNTA(A2282,B2282,D2282)=0,"",IF(NOT(ISNUMBER(A2282)),"날짜를 확인하세요",IF(A2282&gt;TODAY(),"오늘 이후 날짜예요",IF(ISNA(MATCH(B2282,현장번호,0)),"현장 번호를 확인하세요",IF(OR(NOT(ISNUMBER(D2282)),N(D2282)&lt;=0),"금액을 확인하세요","")))))</f>
        <v/>
      </c>
    </row>
    <row r="2283">
      <c r="A2283" s="20" t="n"/>
      <c r="B2283" s="26" t="n"/>
      <c r="C2283" s="27">
        <f>IF(B2283="","",IFERROR(INDEX(현장_고객,MATCH(B2283,현장번호,0))&amp;" · "&amp;INDEX(현장_주소,MATCH(B2283,현장번호,0)),"없는 번호"))</f>
        <v/>
      </c>
      <c r="D2283" s="22" t="n"/>
      <c r="E2283" s="21" t="n"/>
      <c r="F2283" s="21" t="n"/>
      <c r="G2283" s="21" t="n"/>
      <c r="H2283" s="25">
        <f>IF(COUNTA(A2283,B2283,D2283)=0,"",IF(NOT(ISNUMBER(A2283)),"날짜를 확인하세요",IF(A2283&gt;TODAY(),"오늘 이후 날짜예요",IF(ISNA(MATCH(B2283,현장번호,0)),"현장 번호를 확인하세요",IF(OR(NOT(ISNUMBER(D2283)),N(D2283)&lt;=0),"금액을 확인하세요","")))))</f>
        <v/>
      </c>
    </row>
    <row r="2284">
      <c r="A2284" s="20" t="n"/>
      <c r="B2284" s="26" t="n"/>
      <c r="C2284" s="27">
        <f>IF(B2284="","",IFERROR(INDEX(현장_고객,MATCH(B2284,현장번호,0))&amp;" · "&amp;INDEX(현장_주소,MATCH(B2284,현장번호,0)),"없는 번호"))</f>
        <v/>
      </c>
      <c r="D2284" s="22" t="n"/>
      <c r="E2284" s="21" t="n"/>
      <c r="F2284" s="21" t="n"/>
      <c r="G2284" s="21" t="n"/>
      <c r="H2284" s="25">
        <f>IF(COUNTA(A2284,B2284,D2284)=0,"",IF(NOT(ISNUMBER(A2284)),"날짜를 확인하세요",IF(A2284&gt;TODAY(),"오늘 이후 날짜예요",IF(ISNA(MATCH(B2284,현장번호,0)),"현장 번호를 확인하세요",IF(OR(NOT(ISNUMBER(D2284)),N(D2284)&lt;=0),"금액을 확인하세요","")))))</f>
        <v/>
      </c>
    </row>
    <row r="2285">
      <c r="A2285" s="20" t="n"/>
      <c r="B2285" s="26" t="n"/>
      <c r="C2285" s="27">
        <f>IF(B2285="","",IFERROR(INDEX(현장_고객,MATCH(B2285,현장번호,0))&amp;" · "&amp;INDEX(현장_주소,MATCH(B2285,현장번호,0)),"없는 번호"))</f>
        <v/>
      </c>
      <c r="D2285" s="22" t="n"/>
      <c r="E2285" s="21" t="n"/>
      <c r="F2285" s="21" t="n"/>
      <c r="G2285" s="21" t="n"/>
      <c r="H2285" s="25">
        <f>IF(COUNTA(A2285,B2285,D2285)=0,"",IF(NOT(ISNUMBER(A2285)),"날짜를 확인하세요",IF(A2285&gt;TODAY(),"오늘 이후 날짜예요",IF(ISNA(MATCH(B2285,현장번호,0)),"현장 번호를 확인하세요",IF(OR(NOT(ISNUMBER(D2285)),N(D2285)&lt;=0),"금액을 확인하세요","")))))</f>
        <v/>
      </c>
    </row>
    <row r="2286">
      <c r="A2286" s="20" t="n"/>
      <c r="B2286" s="26" t="n"/>
      <c r="C2286" s="27">
        <f>IF(B2286="","",IFERROR(INDEX(현장_고객,MATCH(B2286,현장번호,0))&amp;" · "&amp;INDEX(현장_주소,MATCH(B2286,현장번호,0)),"없는 번호"))</f>
        <v/>
      </c>
      <c r="D2286" s="22" t="n"/>
      <c r="E2286" s="21" t="n"/>
      <c r="F2286" s="21" t="n"/>
      <c r="G2286" s="21" t="n"/>
      <c r="H2286" s="25">
        <f>IF(COUNTA(A2286,B2286,D2286)=0,"",IF(NOT(ISNUMBER(A2286)),"날짜를 확인하세요",IF(A2286&gt;TODAY(),"오늘 이후 날짜예요",IF(ISNA(MATCH(B2286,현장번호,0)),"현장 번호를 확인하세요",IF(OR(NOT(ISNUMBER(D2286)),N(D2286)&lt;=0),"금액을 확인하세요","")))))</f>
        <v/>
      </c>
    </row>
    <row r="2287">
      <c r="A2287" s="20" t="n"/>
      <c r="B2287" s="26" t="n"/>
      <c r="C2287" s="27">
        <f>IF(B2287="","",IFERROR(INDEX(현장_고객,MATCH(B2287,현장번호,0))&amp;" · "&amp;INDEX(현장_주소,MATCH(B2287,현장번호,0)),"없는 번호"))</f>
        <v/>
      </c>
      <c r="D2287" s="22" t="n"/>
      <c r="E2287" s="21" t="n"/>
      <c r="F2287" s="21" t="n"/>
      <c r="G2287" s="21" t="n"/>
      <c r="H2287" s="25">
        <f>IF(COUNTA(A2287,B2287,D2287)=0,"",IF(NOT(ISNUMBER(A2287)),"날짜를 확인하세요",IF(A2287&gt;TODAY(),"오늘 이후 날짜예요",IF(ISNA(MATCH(B2287,현장번호,0)),"현장 번호를 확인하세요",IF(OR(NOT(ISNUMBER(D2287)),N(D2287)&lt;=0),"금액을 확인하세요","")))))</f>
        <v/>
      </c>
    </row>
    <row r="2288">
      <c r="A2288" s="20" t="n"/>
      <c r="B2288" s="26" t="n"/>
      <c r="C2288" s="27">
        <f>IF(B2288="","",IFERROR(INDEX(현장_고객,MATCH(B2288,현장번호,0))&amp;" · "&amp;INDEX(현장_주소,MATCH(B2288,현장번호,0)),"없는 번호"))</f>
        <v/>
      </c>
      <c r="D2288" s="22" t="n"/>
      <c r="E2288" s="21" t="n"/>
      <c r="F2288" s="21" t="n"/>
      <c r="G2288" s="21" t="n"/>
      <c r="H2288" s="25">
        <f>IF(COUNTA(A2288,B2288,D2288)=0,"",IF(NOT(ISNUMBER(A2288)),"날짜를 확인하세요",IF(A2288&gt;TODAY(),"오늘 이후 날짜예요",IF(ISNA(MATCH(B2288,현장번호,0)),"현장 번호를 확인하세요",IF(OR(NOT(ISNUMBER(D2288)),N(D2288)&lt;=0),"금액을 확인하세요","")))))</f>
        <v/>
      </c>
    </row>
    <row r="2289">
      <c r="A2289" s="20" t="n"/>
      <c r="B2289" s="26" t="n"/>
      <c r="C2289" s="27">
        <f>IF(B2289="","",IFERROR(INDEX(현장_고객,MATCH(B2289,현장번호,0))&amp;" · "&amp;INDEX(현장_주소,MATCH(B2289,현장번호,0)),"없는 번호"))</f>
        <v/>
      </c>
      <c r="D2289" s="22" t="n"/>
      <c r="E2289" s="21" t="n"/>
      <c r="F2289" s="21" t="n"/>
      <c r="G2289" s="21" t="n"/>
      <c r="H2289" s="25">
        <f>IF(COUNTA(A2289,B2289,D2289)=0,"",IF(NOT(ISNUMBER(A2289)),"날짜를 확인하세요",IF(A2289&gt;TODAY(),"오늘 이후 날짜예요",IF(ISNA(MATCH(B2289,현장번호,0)),"현장 번호를 확인하세요",IF(OR(NOT(ISNUMBER(D2289)),N(D2289)&lt;=0),"금액을 확인하세요","")))))</f>
        <v/>
      </c>
    </row>
    <row r="2290">
      <c r="A2290" s="20" t="n"/>
      <c r="B2290" s="26" t="n"/>
      <c r="C2290" s="27">
        <f>IF(B2290="","",IFERROR(INDEX(현장_고객,MATCH(B2290,현장번호,0))&amp;" · "&amp;INDEX(현장_주소,MATCH(B2290,현장번호,0)),"없는 번호"))</f>
        <v/>
      </c>
      <c r="D2290" s="22" t="n"/>
      <c r="E2290" s="21" t="n"/>
      <c r="F2290" s="21" t="n"/>
      <c r="G2290" s="21" t="n"/>
      <c r="H2290" s="25">
        <f>IF(COUNTA(A2290,B2290,D2290)=0,"",IF(NOT(ISNUMBER(A2290)),"날짜를 확인하세요",IF(A2290&gt;TODAY(),"오늘 이후 날짜예요",IF(ISNA(MATCH(B2290,현장번호,0)),"현장 번호를 확인하세요",IF(OR(NOT(ISNUMBER(D2290)),N(D2290)&lt;=0),"금액을 확인하세요","")))))</f>
        <v/>
      </c>
    </row>
    <row r="2291">
      <c r="A2291" s="20" t="n"/>
      <c r="B2291" s="26" t="n"/>
      <c r="C2291" s="27">
        <f>IF(B2291="","",IFERROR(INDEX(현장_고객,MATCH(B2291,현장번호,0))&amp;" · "&amp;INDEX(현장_주소,MATCH(B2291,현장번호,0)),"없는 번호"))</f>
        <v/>
      </c>
      <c r="D2291" s="22" t="n"/>
      <c r="E2291" s="21" t="n"/>
      <c r="F2291" s="21" t="n"/>
      <c r="G2291" s="21" t="n"/>
      <c r="H2291" s="25">
        <f>IF(COUNTA(A2291,B2291,D2291)=0,"",IF(NOT(ISNUMBER(A2291)),"날짜를 확인하세요",IF(A2291&gt;TODAY(),"오늘 이후 날짜예요",IF(ISNA(MATCH(B2291,현장번호,0)),"현장 번호를 확인하세요",IF(OR(NOT(ISNUMBER(D2291)),N(D2291)&lt;=0),"금액을 확인하세요","")))))</f>
        <v/>
      </c>
    </row>
    <row r="2292">
      <c r="A2292" s="20" t="n"/>
      <c r="B2292" s="26" t="n"/>
      <c r="C2292" s="27">
        <f>IF(B2292="","",IFERROR(INDEX(현장_고객,MATCH(B2292,현장번호,0))&amp;" · "&amp;INDEX(현장_주소,MATCH(B2292,현장번호,0)),"없는 번호"))</f>
        <v/>
      </c>
      <c r="D2292" s="22" t="n"/>
      <c r="E2292" s="21" t="n"/>
      <c r="F2292" s="21" t="n"/>
      <c r="G2292" s="21" t="n"/>
      <c r="H2292" s="25">
        <f>IF(COUNTA(A2292,B2292,D2292)=0,"",IF(NOT(ISNUMBER(A2292)),"날짜를 확인하세요",IF(A2292&gt;TODAY(),"오늘 이후 날짜예요",IF(ISNA(MATCH(B2292,현장번호,0)),"현장 번호를 확인하세요",IF(OR(NOT(ISNUMBER(D2292)),N(D2292)&lt;=0),"금액을 확인하세요","")))))</f>
        <v/>
      </c>
    </row>
    <row r="2293">
      <c r="A2293" s="20" t="n"/>
      <c r="B2293" s="26" t="n"/>
      <c r="C2293" s="27">
        <f>IF(B2293="","",IFERROR(INDEX(현장_고객,MATCH(B2293,현장번호,0))&amp;" · "&amp;INDEX(현장_주소,MATCH(B2293,현장번호,0)),"없는 번호"))</f>
        <v/>
      </c>
      <c r="D2293" s="22" t="n"/>
      <c r="E2293" s="21" t="n"/>
      <c r="F2293" s="21" t="n"/>
      <c r="G2293" s="21" t="n"/>
      <c r="H2293" s="25">
        <f>IF(COUNTA(A2293,B2293,D2293)=0,"",IF(NOT(ISNUMBER(A2293)),"날짜를 확인하세요",IF(A2293&gt;TODAY(),"오늘 이후 날짜예요",IF(ISNA(MATCH(B2293,현장번호,0)),"현장 번호를 확인하세요",IF(OR(NOT(ISNUMBER(D2293)),N(D2293)&lt;=0),"금액을 확인하세요","")))))</f>
        <v/>
      </c>
    </row>
    <row r="2294">
      <c r="A2294" s="20" t="n"/>
      <c r="B2294" s="26" t="n"/>
      <c r="C2294" s="27">
        <f>IF(B2294="","",IFERROR(INDEX(현장_고객,MATCH(B2294,현장번호,0))&amp;" · "&amp;INDEX(현장_주소,MATCH(B2294,현장번호,0)),"없는 번호"))</f>
        <v/>
      </c>
      <c r="D2294" s="22" t="n"/>
      <c r="E2294" s="21" t="n"/>
      <c r="F2294" s="21" t="n"/>
      <c r="G2294" s="21" t="n"/>
      <c r="H2294" s="25">
        <f>IF(COUNTA(A2294,B2294,D2294)=0,"",IF(NOT(ISNUMBER(A2294)),"날짜를 확인하세요",IF(A2294&gt;TODAY(),"오늘 이후 날짜예요",IF(ISNA(MATCH(B2294,현장번호,0)),"현장 번호를 확인하세요",IF(OR(NOT(ISNUMBER(D2294)),N(D2294)&lt;=0),"금액을 확인하세요","")))))</f>
        <v/>
      </c>
    </row>
    <row r="2295">
      <c r="A2295" s="20" t="n"/>
      <c r="B2295" s="26" t="n"/>
      <c r="C2295" s="27">
        <f>IF(B2295="","",IFERROR(INDEX(현장_고객,MATCH(B2295,현장번호,0))&amp;" · "&amp;INDEX(현장_주소,MATCH(B2295,현장번호,0)),"없는 번호"))</f>
        <v/>
      </c>
      <c r="D2295" s="22" t="n"/>
      <c r="E2295" s="21" t="n"/>
      <c r="F2295" s="21" t="n"/>
      <c r="G2295" s="21" t="n"/>
      <c r="H2295" s="25">
        <f>IF(COUNTA(A2295,B2295,D2295)=0,"",IF(NOT(ISNUMBER(A2295)),"날짜를 확인하세요",IF(A2295&gt;TODAY(),"오늘 이후 날짜예요",IF(ISNA(MATCH(B2295,현장번호,0)),"현장 번호를 확인하세요",IF(OR(NOT(ISNUMBER(D2295)),N(D2295)&lt;=0),"금액을 확인하세요","")))))</f>
        <v/>
      </c>
    </row>
    <row r="2296">
      <c r="A2296" s="20" t="n"/>
      <c r="B2296" s="26" t="n"/>
      <c r="C2296" s="27">
        <f>IF(B2296="","",IFERROR(INDEX(현장_고객,MATCH(B2296,현장번호,0))&amp;" · "&amp;INDEX(현장_주소,MATCH(B2296,현장번호,0)),"없는 번호"))</f>
        <v/>
      </c>
      <c r="D2296" s="22" t="n"/>
      <c r="E2296" s="21" t="n"/>
      <c r="F2296" s="21" t="n"/>
      <c r="G2296" s="21" t="n"/>
      <c r="H2296" s="25">
        <f>IF(COUNTA(A2296,B2296,D2296)=0,"",IF(NOT(ISNUMBER(A2296)),"날짜를 확인하세요",IF(A2296&gt;TODAY(),"오늘 이후 날짜예요",IF(ISNA(MATCH(B2296,현장번호,0)),"현장 번호를 확인하세요",IF(OR(NOT(ISNUMBER(D2296)),N(D2296)&lt;=0),"금액을 확인하세요","")))))</f>
        <v/>
      </c>
    </row>
    <row r="2297">
      <c r="A2297" s="20" t="n"/>
      <c r="B2297" s="26" t="n"/>
      <c r="C2297" s="27">
        <f>IF(B2297="","",IFERROR(INDEX(현장_고객,MATCH(B2297,현장번호,0))&amp;" · "&amp;INDEX(현장_주소,MATCH(B2297,현장번호,0)),"없는 번호"))</f>
        <v/>
      </c>
      <c r="D2297" s="22" t="n"/>
      <c r="E2297" s="21" t="n"/>
      <c r="F2297" s="21" t="n"/>
      <c r="G2297" s="21" t="n"/>
      <c r="H2297" s="25">
        <f>IF(COUNTA(A2297,B2297,D2297)=0,"",IF(NOT(ISNUMBER(A2297)),"날짜를 확인하세요",IF(A2297&gt;TODAY(),"오늘 이후 날짜예요",IF(ISNA(MATCH(B2297,현장번호,0)),"현장 번호를 확인하세요",IF(OR(NOT(ISNUMBER(D2297)),N(D2297)&lt;=0),"금액을 확인하세요","")))))</f>
        <v/>
      </c>
    </row>
    <row r="2298">
      <c r="A2298" s="20" t="n"/>
      <c r="B2298" s="26" t="n"/>
      <c r="C2298" s="27">
        <f>IF(B2298="","",IFERROR(INDEX(현장_고객,MATCH(B2298,현장번호,0))&amp;" · "&amp;INDEX(현장_주소,MATCH(B2298,현장번호,0)),"없는 번호"))</f>
        <v/>
      </c>
      <c r="D2298" s="22" t="n"/>
      <c r="E2298" s="21" t="n"/>
      <c r="F2298" s="21" t="n"/>
      <c r="G2298" s="21" t="n"/>
      <c r="H2298" s="25">
        <f>IF(COUNTA(A2298,B2298,D2298)=0,"",IF(NOT(ISNUMBER(A2298)),"날짜를 확인하세요",IF(A2298&gt;TODAY(),"오늘 이후 날짜예요",IF(ISNA(MATCH(B2298,현장번호,0)),"현장 번호를 확인하세요",IF(OR(NOT(ISNUMBER(D2298)),N(D2298)&lt;=0),"금액을 확인하세요","")))))</f>
        <v/>
      </c>
    </row>
    <row r="2299">
      <c r="A2299" s="20" t="n"/>
      <c r="B2299" s="26" t="n"/>
      <c r="C2299" s="27">
        <f>IF(B2299="","",IFERROR(INDEX(현장_고객,MATCH(B2299,현장번호,0))&amp;" · "&amp;INDEX(현장_주소,MATCH(B2299,현장번호,0)),"없는 번호"))</f>
        <v/>
      </c>
      <c r="D2299" s="22" t="n"/>
      <c r="E2299" s="21" t="n"/>
      <c r="F2299" s="21" t="n"/>
      <c r="G2299" s="21" t="n"/>
      <c r="H2299" s="25">
        <f>IF(COUNTA(A2299,B2299,D2299)=0,"",IF(NOT(ISNUMBER(A2299)),"날짜를 확인하세요",IF(A2299&gt;TODAY(),"오늘 이후 날짜예요",IF(ISNA(MATCH(B2299,현장번호,0)),"현장 번호를 확인하세요",IF(OR(NOT(ISNUMBER(D2299)),N(D2299)&lt;=0),"금액을 확인하세요","")))))</f>
        <v/>
      </c>
    </row>
    <row r="2300">
      <c r="A2300" s="20" t="n"/>
      <c r="B2300" s="26" t="n"/>
      <c r="C2300" s="27">
        <f>IF(B2300="","",IFERROR(INDEX(현장_고객,MATCH(B2300,현장번호,0))&amp;" · "&amp;INDEX(현장_주소,MATCH(B2300,현장번호,0)),"없는 번호"))</f>
        <v/>
      </c>
      <c r="D2300" s="22" t="n"/>
      <c r="E2300" s="21" t="n"/>
      <c r="F2300" s="21" t="n"/>
      <c r="G2300" s="21" t="n"/>
      <c r="H2300" s="25">
        <f>IF(COUNTA(A2300,B2300,D2300)=0,"",IF(NOT(ISNUMBER(A2300)),"날짜를 확인하세요",IF(A2300&gt;TODAY(),"오늘 이후 날짜예요",IF(ISNA(MATCH(B2300,현장번호,0)),"현장 번호를 확인하세요",IF(OR(NOT(ISNUMBER(D2300)),N(D2300)&lt;=0),"금액을 확인하세요","")))))</f>
        <v/>
      </c>
    </row>
    <row r="2301">
      <c r="A2301" s="20" t="n"/>
      <c r="B2301" s="26" t="n"/>
      <c r="C2301" s="27">
        <f>IF(B2301="","",IFERROR(INDEX(현장_고객,MATCH(B2301,현장번호,0))&amp;" · "&amp;INDEX(현장_주소,MATCH(B2301,현장번호,0)),"없는 번호"))</f>
        <v/>
      </c>
      <c r="D2301" s="22" t="n"/>
      <c r="E2301" s="21" t="n"/>
      <c r="F2301" s="21" t="n"/>
      <c r="G2301" s="21" t="n"/>
      <c r="H2301" s="25">
        <f>IF(COUNTA(A2301,B2301,D2301)=0,"",IF(NOT(ISNUMBER(A2301)),"날짜를 확인하세요",IF(A2301&gt;TODAY(),"오늘 이후 날짜예요",IF(ISNA(MATCH(B2301,현장번호,0)),"현장 번호를 확인하세요",IF(OR(NOT(ISNUMBER(D2301)),N(D2301)&lt;=0),"금액을 확인하세요","")))))</f>
        <v/>
      </c>
    </row>
    <row r="2302">
      <c r="A2302" s="20" t="n"/>
      <c r="B2302" s="26" t="n"/>
      <c r="C2302" s="27">
        <f>IF(B2302="","",IFERROR(INDEX(현장_고객,MATCH(B2302,현장번호,0))&amp;" · "&amp;INDEX(현장_주소,MATCH(B2302,현장번호,0)),"없는 번호"))</f>
        <v/>
      </c>
      <c r="D2302" s="22" t="n"/>
      <c r="E2302" s="21" t="n"/>
      <c r="F2302" s="21" t="n"/>
      <c r="G2302" s="21" t="n"/>
      <c r="H2302" s="25">
        <f>IF(COUNTA(A2302,B2302,D2302)=0,"",IF(NOT(ISNUMBER(A2302)),"날짜를 확인하세요",IF(A2302&gt;TODAY(),"오늘 이후 날짜예요",IF(ISNA(MATCH(B2302,현장번호,0)),"현장 번호를 확인하세요",IF(OR(NOT(ISNUMBER(D2302)),N(D2302)&lt;=0),"금액을 확인하세요","")))))</f>
        <v/>
      </c>
    </row>
    <row r="2303">
      <c r="A2303" s="20" t="n"/>
      <c r="B2303" s="26" t="n"/>
      <c r="C2303" s="27">
        <f>IF(B2303="","",IFERROR(INDEX(현장_고객,MATCH(B2303,현장번호,0))&amp;" · "&amp;INDEX(현장_주소,MATCH(B2303,현장번호,0)),"없는 번호"))</f>
        <v/>
      </c>
      <c r="D2303" s="22" t="n"/>
      <c r="E2303" s="21" t="n"/>
      <c r="F2303" s="21" t="n"/>
      <c r="G2303" s="21" t="n"/>
      <c r="H2303" s="25">
        <f>IF(COUNTA(A2303,B2303,D2303)=0,"",IF(NOT(ISNUMBER(A2303)),"날짜를 확인하세요",IF(A2303&gt;TODAY(),"오늘 이후 날짜예요",IF(ISNA(MATCH(B2303,현장번호,0)),"현장 번호를 확인하세요",IF(OR(NOT(ISNUMBER(D2303)),N(D2303)&lt;=0),"금액을 확인하세요","")))))</f>
        <v/>
      </c>
    </row>
    <row r="2304">
      <c r="A2304" s="20" t="n"/>
      <c r="B2304" s="26" t="n"/>
      <c r="C2304" s="27">
        <f>IF(B2304="","",IFERROR(INDEX(현장_고객,MATCH(B2304,현장번호,0))&amp;" · "&amp;INDEX(현장_주소,MATCH(B2304,현장번호,0)),"없는 번호"))</f>
        <v/>
      </c>
      <c r="D2304" s="22" t="n"/>
      <c r="E2304" s="21" t="n"/>
      <c r="F2304" s="21" t="n"/>
      <c r="G2304" s="21" t="n"/>
      <c r="H2304" s="25">
        <f>IF(COUNTA(A2304,B2304,D2304)=0,"",IF(NOT(ISNUMBER(A2304)),"날짜를 확인하세요",IF(A2304&gt;TODAY(),"오늘 이후 날짜예요",IF(ISNA(MATCH(B2304,현장번호,0)),"현장 번호를 확인하세요",IF(OR(NOT(ISNUMBER(D2304)),N(D2304)&lt;=0),"금액을 확인하세요","")))))</f>
        <v/>
      </c>
    </row>
    <row r="2305">
      <c r="A2305" s="20" t="n"/>
      <c r="B2305" s="26" t="n"/>
      <c r="C2305" s="27">
        <f>IF(B2305="","",IFERROR(INDEX(현장_고객,MATCH(B2305,현장번호,0))&amp;" · "&amp;INDEX(현장_주소,MATCH(B2305,현장번호,0)),"없는 번호"))</f>
        <v/>
      </c>
      <c r="D2305" s="22" t="n"/>
      <c r="E2305" s="21" t="n"/>
      <c r="F2305" s="21" t="n"/>
      <c r="G2305" s="21" t="n"/>
      <c r="H2305" s="25">
        <f>IF(COUNTA(A2305,B2305,D2305)=0,"",IF(NOT(ISNUMBER(A2305)),"날짜를 확인하세요",IF(A2305&gt;TODAY(),"오늘 이후 날짜예요",IF(ISNA(MATCH(B2305,현장번호,0)),"현장 번호를 확인하세요",IF(OR(NOT(ISNUMBER(D2305)),N(D2305)&lt;=0),"금액을 확인하세요","")))))</f>
        <v/>
      </c>
    </row>
    <row r="2306">
      <c r="A2306" s="20" t="n"/>
      <c r="B2306" s="26" t="n"/>
      <c r="C2306" s="27">
        <f>IF(B2306="","",IFERROR(INDEX(현장_고객,MATCH(B2306,현장번호,0))&amp;" · "&amp;INDEX(현장_주소,MATCH(B2306,현장번호,0)),"없는 번호"))</f>
        <v/>
      </c>
      <c r="D2306" s="22" t="n"/>
      <c r="E2306" s="21" t="n"/>
      <c r="F2306" s="21" t="n"/>
      <c r="G2306" s="21" t="n"/>
      <c r="H2306" s="25">
        <f>IF(COUNTA(A2306,B2306,D2306)=0,"",IF(NOT(ISNUMBER(A2306)),"날짜를 확인하세요",IF(A2306&gt;TODAY(),"오늘 이후 날짜예요",IF(ISNA(MATCH(B2306,현장번호,0)),"현장 번호를 확인하세요",IF(OR(NOT(ISNUMBER(D2306)),N(D2306)&lt;=0),"금액을 확인하세요","")))))</f>
        <v/>
      </c>
    </row>
    <row r="2307">
      <c r="A2307" s="20" t="n"/>
      <c r="B2307" s="26" t="n"/>
      <c r="C2307" s="27">
        <f>IF(B2307="","",IFERROR(INDEX(현장_고객,MATCH(B2307,현장번호,0))&amp;" · "&amp;INDEX(현장_주소,MATCH(B2307,현장번호,0)),"없는 번호"))</f>
        <v/>
      </c>
      <c r="D2307" s="22" t="n"/>
      <c r="E2307" s="21" t="n"/>
      <c r="F2307" s="21" t="n"/>
      <c r="G2307" s="21" t="n"/>
      <c r="H2307" s="25">
        <f>IF(COUNTA(A2307,B2307,D2307)=0,"",IF(NOT(ISNUMBER(A2307)),"날짜를 확인하세요",IF(A2307&gt;TODAY(),"오늘 이후 날짜예요",IF(ISNA(MATCH(B2307,현장번호,0)),"현장 번호를 확인하세요",IF(OR(NOT(ISNUMBER(D2307)),N(D2307)&lt;=0),"금액을 확인하세요","")))))</f>
        <v/>
      </c>
    </row>
    <row r="2308">
      <c r="A2308" s="20" t="n"/>
      <c r="B2308" s="26" t="n"/>
      <c r="C2308" s="27">
        <f>IF(B2308="","",IFERROR(INDEX(현장_고객,MATCH(B2308,현장번호,0))&amp;" · "&amp;INDEX(현장_주소,MATCH(B2308,현장번호,0)),"없는 번호"))</f>
        <v/>
      </c>
      <c r="D2308" s="22" t="n"/>
      <c r="E2308" s="21" t="n"/>
      <c r="F2308" s="21" t="n"/>
      <c r="G2308" s="21" t="n"/>
      <c r="H2308" s="25">
        <f>IF(COUNTA(A2308,B2308,D2308)=0,"",IF(NOT(ISNUMBER(A2308)),"날짜를 확인하세요",IF(A2308&gt;TODAY(),"오늘 이후 날짜예요",IF(ISNA(MATCH(B2308,현장번호,0)),"현장 번호를 확인하세요",IF(OR(NOT(ISNUMBER(D2308)),N(D2308)&lt;=0),"금액을 확인하세요","")))))</f>
        <v/>
      </c>
    </row>
    <row r="2309">
      <c r="A2309" s="20" t="n"/>
      <c r="B2309" s="26" t="n"/>
      <c r="C2309" s="27">
        <f>IF(B2309="","",IFERROR(INDEX(현장_고객,MATCH(B2309,현장번호,0))&amp;" · "&amp;INDEX(현장_주소,MATCH(B2309,현장번호,0)),"없는 번호"))</f>
        <v/>
      </c>
      <c r="D2309" s="22" t="n"/>
      <c r="E2309" s="21" t="n"/>
      <c r="F2309" s="21" t="n"/>
      <c r="G2309" s="21" t="n"/>
      <c r="H2309" s="25">
        <f>IF(COUNTA(A2309,B2309,D2309)=0,"",IF(NOT(ISNUMBER(A2309)),"날짜를 확인하세요",IF(A2309&gt;TODAY(),"오늘 이후 날짜예요",IF(ISNA(MATCH(B2309,현장번호,0)),"현장 번호를 확인하세요",IF(OR(NOT(ISNUMBER(D2309)),N(D2309)&lt;=0),"금액을 확인하세요","")))))</f>
        <v/>
      </c>
    </row>
    <row r="2310">
      <c r="A2310" s="20" t="n"/>
      <c r="B2310" s="26" t="n"/>
      <c r="C2310" s="27">
        <f>IF(B2310="","",IFERROR(INDEX(현장_고객,MATCH(B2310,현장번호,0))&amp;" · "&amp;INDEX(현장_주소,MATCH(B2310,현장번호,0)),"없는 번호"))</f>
        <v/>
      </c>
      <c r="D2310" s="22" t="n"/>
      <c r="E2310" s="21" t="n"/>
      <c r="F2310" s="21" t="n"/>
      <c r="G2310" s="21" t="n"/>
      <c r="H2310" s="25">
        <f>IF(COUNTA(A2310,B2310,D2310)=0,"",IF(NOT(ISNUMBER(A2310)),"날짜를 확인하세요",IF(A2310&gt;TODAY(),"오늘 이후 날짜예요",IF(ISNA(MATCH(B2310,현장번호,0)),"현장 번호를 확인하세요",IF(OR(NOT(ISNUMBER(D2310)),N(D2310)&lt;=0),"금액을 확인하세요","")))))</f>
        <v/>
      </c>
    </row>
    <row r="2311">
      <c r="A2311" s="20" t="n"/>
      <c r="B2311" s="26" t="n"/>
      <c r="C2311" s="27">
        <f>IF(B2311="","",IFERROR(INDEX(현장_고객,MATCH(B2311,현장번호,0))&amp;" · "&amp;INDEX(현장_주소,MATCH(B2311,현장번호,0)),"없는 번호"))</f>
        <v/>
      </c>
      <c r="D2311" s="22" t="n"/>
      <c r="E2311" s="21" t="n"/>
      <c r="F2311" s="21" t="n"/>
      <c r="G2311" s="21" t="n"/>
      <c r="H2311" s="25">
        <f>IF(COUNTA(A2311,B2311,D2311)=0,"",IF(NOT(ISNUMBER(A2311)),"날짜를 확인하세요",IF(A2311&gt;TODAY(),"오늘 이후 날짜예요",IF(ISNA(MATCH(B2311,현장번호,0)),"현장 번호를 확인하세요",IF(OR(NOT(ISNUMBER(D2311)),N(D2311)&lt;=0),"금액을 확인하세요","")))))</f>
        <v/>
      </c>
    </row>
    <row r="2312">
      <c r="A2312" s="20" t="n"/>
      <c r="B2312" s="26" t="n"/>
      <c r="C2312" s="27">
        <f>IF(B2312="","",IFERROR(INDEX(현장_고객,MATCH(B2312,현장번호,0))&amp;" · "&amp;INDEX(현장_주소,MATCH(B2312,현장번호,0)),"없는 번호"))</f>
        <v/>
      </c>
      <c r="D2312" s="22" t="n"/>
      <c r="E2312" s="21" t="n"/>
      <c r="F2312" s="21" t="n"/>
      <c r="G2312" s="21" t="n"/>
      <c r="H2312" s="25">
        <f>IF(COUNTA(A2312,B2312,D2312)=0,"",IF(NOT(ISNUMBER(A2312)),"날짜를 확인하세요",IF(A2312&gt;TODAY(),"오늘 이후 날짜예요",IF(ISNA(MATCH(B2312,현장번호,0)),"현장 번호를 확인하세요",IF(OR(NOT(ISNUMBER(D2312)),N(D2312)&lt;=0),"금액을 확인하세요","")))))</f>
        <v/>
      </c>
    </row>
    <row r="2313">
      <c r="A2313" s="20" t="n"/>
      <c r="B2313" s="26" t="n"/>
      <c r="C2313" s="27">
        <f>IF(B2313="","",IFERROR(INDEX(현장_고객,MATCH(B2313,현장번호,0))&amp;" · "&amp;INDEX(현장_주소,MATCH(B2313,현장번호,0)),"없는 번호"))</f>
        <v/>
      </c>
      <c r="D2313" s="22" t="n"/>
      <c r="E2313" s="21" t="n"/>
      <c r="F2313" s="21" t="n"/>
      <c r="G2313" s="21" t="n"/>
      <c r="H2313" s="25">
        <f>IF(COUNTA(A2313,B2313,D2313)=0,"",IF(NOT(ISNUMBER(A2313)),"날짜를 확인하세요",IF(A2313&gt;TODAY(),"오늘 이후 날짜예요",IF(ISNA(MATCH(B2313,현장번호,0)),"현장 번호를 확인하세요",IF(OR(NOT(ISNUMBER(D2313)),N(D2313)&lt;=0),"금액을 확인하세요","")))))</f>
        <v/>
      </c>
    </row>
    <row r="2314">
      <c r="A2314" s="20" t="n"/>
      <c r="B2314" s="26" t="n"/>
      <c r="C2314" s="27">
        <f>IF(B2314="","",IFERROR(INDEX(현장_고객,MATCH(B2314,현장번호,0))&amp;" · "&amp;INDEX(현장_주소,MATCH(B2314,현장번호,0)),"없는 번호"))</f>
        <v/>
      </c>
      <c r="D2314" s="22" t="n"/>
      <c r="E2314" s="21" t="n"/>
      <c r="F2314" s="21" t="n"/>
      <c r="G2314" s="21" t="n"/>
      <c r="H2314" s="25">
        <f>IF(COUNTA(A2314,B2314,D2314)=0,"",IF(NOT(ISNUMBER(A2314)),"날짜를 확인하세요",IF(A2314&gt;TODAY(),"오늘 이후 날짜예요",IF(ISNA(MATCH(B2314,현장번호,0)),"현장 번호를 확인하세요",IF(OR(NOT(ISNUMBER(D2314)),N(D2314)&lt;=0),"금액을 확인하세요","")))))</f>
        <v/>
      </c>
    </row>
    <row r="2315">
      <c r="A2315" s="20" t="n"/>
      <c r="B2315" s="26" t="n"/>
      <c r="C2315" s="27">
        <f>IF(B2315="","",IFERROR(INDEX(현장_고객,MATCH(B2315,현장번호,0))&amp;" · "&amp;INDEX(현장_주소,MATCH(B2315,현장번호,0)),"없는 번호"))</f>
        <v/>
      </c>
      <c r="D2315" s="22" t="n"/>
      <c r="E2315" s="21" t="n"/>
      <c r="F2315" s="21" t="n"/>
      <c r="G2315" s="21" t="n"/>
      <c r="H2315" s="25">
        <f>IF(COUNTA(A2315,B2315,D2315)=0,"",IF(NOT(ISNUMBER(A2315)),"날짜를 확인하세요",IF(A2315&gt;TODAY(),"오늘 이후 날짜예요",IF(ISNA(MATCH(B2315,현장번호,0)),"현장 번호를 확인하세요",IF(OR(NOT(ISNUMBER(D2315)),N(D2315)&lt;=0),"금액을 확인하세요","")))))</f>
        <v/>
      </c>
    </row>
    <row r="2316">
      <c r="A2316" s="20" t="n"/>
      <c r="B2316" s="26" t="n"/>
      <c r="C2316" s="27">
        <f>IF(B2316="","",IFERROR(INDEX(현장_고객,MATCH(B2316,현장번호,0))&amp;" · "&amp;INDEX(현장_주소,MATCH(B2316,현장번호,0)),"없는 번호"))</f>
        <v/>
      </c>
      <c r="D2316" s="22" t="n"/>
      <c r="E2316" s="21" t="n"/>
      <c r="F2316" s="21" t="n"/>
      <c r="G2316" s="21" t="n"/>
      <c r="H2316" s="25">
        <f>IF(COUNTA(A2316,B2316,D2316)=0,"",IF(NOT(ISNUMBER(A2316)),"날짜를 확인하세요",IF(A2316&gt;TODAY(),"오늘 이후 날짜예요",IF(ISNA(MATCH(B2316,현장번호,0)),"현장 번호를 확인하세요",IF(OR(NOT(ISNUMBER(D2316)),N(D2316)&lt;=0),"금액을 확인하세요","")))))</f>
        <v/>
      </c>
    </row>
    <row r="2317">
      <c r="A2317" s="20" t="n"/>
      <c r="B2317" s="26" t="n"/>
      <c r="C2317" s="27">
        <f>IF(B2317="","",IFERROR(INDEX(현장_고객,MATCH(B2317,현장번호,0))&amp;" · "&amp;INDEX(현장_주소,MATCH(B2317,현장번호,0)),"없는 번호"))</f>
        <v/>
      </c>
      <c r="D2317" s="22" t="n"/>
      <c r="E2317" s="21" t="n"/>
      <c r="F2317" s="21" t="n"/>
      <c r="G2317" s="21" t="n"/>
      <c r="H2317" s="25">
        <f>IF(COUNTA(A2317,B2317,D2317)=0,"",IF(NOT(ISNUMBER(A2317)),"날짜를 확인하세요",IF(A2317&gt;TODAY(),"오늘 이후 날짜예요",IF(ISNA(MATCH(B2317,현장번호,0)),"현장 번호를 확인하세요",IF(OR(NOT(ISNUMBER(D2317)),N(D2317)&lt;=0),"금액을 확인하세요","")))))</f>
        <v/>
      </c>
    </row>
    <row r="2318">
      <c r="A2318" s="20" t="n"/>
      <c r="B2318" s="26" t="n"/>
      <c r="C2318" s="27">
        <f>IF(B2318="","",IFERROR(INDEX(현장_고객,MATCH(B2318,현장번호,0))&amp;" · "&amp;INDEX(현장_주소,MATCH(B2318,현장번호,0)),"없는 번호"))</f>
        <v/>
      </c>
      <c r="D2318" s="22" t="n"/>
      <c r="E2318" s="21" t="n"/>
      <c r="F2318" s="21" t="n"/>
      <c r="G2318" s="21" t="n"/>
      <c r="H2318" s="25">
        <f>IF(COUNTA(A2318,B2318,D2318)=0,"",IF(NOT(ISNUMBER(A2318)),"날짜를 확인하세요",IF(A2318&gt;TODAY(),"오늘 이후 날짜예요",IF(ISNA(MATCH(B2318,현장번호,0)),"현장 번호를 확인하세요",IF(OR(NOT(ISNUMBER(D2318)),N(D2318)&lt;=0),"금액을 확인하세요","")))))</f>
        <v/>
      </c>
    </row>
    <row r="2319">
      <c r="A2319" s="20" t="n"/>
      <c r="B2319" s="26" t="n"/>
      <c r="C2319" s="27">
        <f>IF(B2319="","",IFERROR(INDEX(현장_고객,MATCH(B2319,현장번호,0))&amp;" · "&amp;INDEX(현장_주소,MATCH(B2319,현장번호,0)),"없는 번호"))</f>
        <v/>
      </c>
      <c r="D2319" s="22" t="n"/>
      <c r="E2319" s="21" t="n"/>
      <c r="F2319" s="21" t="n"/>
      <c r="G2319" s="21" t="n"/>
      <c r="H2319" s="25">
        <f>IF(COUNTA(A2319,B2319,D2319)=0,"",IF(NOT(ISNUMBER(A2319)),"날짜를 확인하세요",IF(A2319&gt;TODAY(),"오늘 이후 날짜예요",IF(ISNA(MATCH(B2319,현장번호,0)),"현장 번호를 확인하세요",IF(OR(NOT(ISNUMBER(D2319)),N(D2319)&lt;=0),"금액을 확인하세요","")))))</f>
        <v/>
      </c>
    </row>
    <row r="2320">
      <c r="A2320" s="20" t="n"/>
      <c r="B2320" s="26" t="n"/>
      <c r="C2320" s="27">
        <f>IF(B2320="","",IFERROR(INDEX(현장_고객,MATCH(B2320,현장번호,0))&amp;" · "&amp;INDEX(현장_주소,MATCH(B2320,현장번호,0)),"없는 번호"))</f>
        <v/>
      </c>
      <c r="D2320" s="22" t="n"/>
      <c r="E2320" s="21" t="n"/>
      <c r="F2320" s="21" t="n"/>
      <c r="G2320" s="21" t="n"/>
      <c r="H2320" s="25">
        <f>IF(COUNTA(A2320,B2320,D2320)=0,"",IF(NOT(ISNUMBER(A2320)),"날짜를 확인하세요",IF(A2320&gt;TODAY(),"오늘 이후 날짜예요",IF(ISNA(MATCH(B2320,현장번호,0)),"현장 번호를 확인하세요",IF(OR(NOT(ISNUMBER(D2320)),N(D2320)&lt;=0),"금액을 확인하세요","")))))</f>
        <v/>
      </c>
    </row>
    <row r="2321">
      <c r="A2321" s="20" t="n"/>
      <c r="B2321" s="26" t="n"/>
      <c r="C2321" s="27">
        <f>IF(B2321="","",IFERROR(INDEX(현장_고객,MATCH(B2321,현장번호,0))&amp;" · "&amp;INDEX(현장_주소,MATCH(B2321,현장번호,0)),"없는 번호"))</f>
        <v/>
      </c>
      <c r="D2321" s="22" t="n"/>
      <c r="E2321" s="21" t="n"/>
      <c r="F2321" s="21" t="n"/>
      <c r="G2321" s="21" t="n"/>
      <c r="H2321" s="25">
        <f>IF(COUNTA(A2321,B2321,D2321)=0,"",IF(NOT(ISNUMBER(A2321)),"날짜를 확인하세요",IF(A2321&gt;TODAY(),"오늘 이후 날짜예요",IF(ISNA(MATCH(B2321,현장번호,0)),"현장 번호를 확인하세요",IF(OR(NOT(ISNUMBER(D2321)),N(D2321)&lt;=0),"금액을 확인하세요","")))))</f>
        <v/>
      </c>
    </row>
    <row r="2322">
      <c r="A2322" s="20" t="n"/>
      <c r="B2322" s="26" t="n"/>
      <c r="C2322" s="27">
        <f>IF(B2322="","",IFERROR(INDEX(현장_고객,MATCH(B2322,현장번호,0))&amp;" · "&amp;INDEX(현장_주소,MATCH(B2322,현장번호,0)),"없는 번호"))</f>
        <v/>
      </c>
      <c r="D2322" s="22" t="n"/>
      <c r="E2322" s="21" t="n"/>
      <c r="F2322" s="21" t="n"/>
      <c r="G2322" s="21" t="n"/>
      <c r="H2322" s="25">
        <f>IF(COUNTA(A2322,B2322,D2322)=0,"",IF(NOT(ISNUMBER(A2322)),"날짜를 확인하세요",IF(A2322&gt;TODAY(),"오늘 이후 날짜예요",IF(ISNA(MATCH(B2322,현장번호,0)),"현장 번호를 확인하세요",IF(OR(NOT(ISNUMBER(D2322)),N(D2322)&lt;=0),"금액을 확인하세요","")))))</f>
        <v/>
      </c>
    </row>
    <row r="2323">
      <c r="A2323" s="20" t="n"/>
      <c r="B2323" s="26" t="n"/>
      <c r="C2323" s="27">
        <f>IF(B2323="","",IFERROR(INDEX(현장_고객,MATCH(B2323,현장번호,0))&amp;" · "&amp;INDEX(현장_주소,MATCH(B2323,현장번호,0)),"없는 번호"))</f>
        <v/>
      </c>
      <c r="D2323" s="22" t="n"/>
      <c r="E2323" s="21" t="n"/>
      <c r="F2323" s="21" t="n"/>
      <c r="G2323" s="21" t="n"/>
      <c r="H2323" s="25">
        <f>IF(COUNTA(A2323,B2323,D2323)=0,"",IF(NOT(ISNUMBER(A2323)),"날짜를 확인하세요",IF(A2323&gt;TODAY(),"오늘 이후 날짜예요",IF(ISNA(MATCH(B2323,현장번호,0)),"현장 번호를 확인하세요",IF(OR(NOT(ISNUMBER(D2323)),N(D2323)&lt;=0),"금액을 확인하세요","")))))</f>
        <v/>
      </c>
    </row>
    <row r="2324">
      <c r="A2324" s="20" t="n"/>
      <c r="B2324" s="26" t="n"/>
      <c r="C2324" s="27">
        <f>IF(B2324="","",IFERROR(INDEX(현장_고객,MATCH(B2324,현장번호,0))&amp;" · "&amp;INDEX(현장_주소,MATCH(B2324,현장번호,0)),"없는 번호"))</f>
        <v/>
      </c>
      <c r="D2324" s="22" t="n"/>
      <c r="E2324" s="21" t="n"/>
      <c r="F2324" s="21" t="n"/>
      <c r="G2324" s="21" t="n"/>
      <c r="H2324" s="25">
        <f>IF(COUNTA(A2324,B2324,D2324)=0,"",IF(NOT(ISNUMBER(A2324)),"날짜를 확인하세요",IF(A2324&gt;TODAY(),"오늘 이후 날짜예요",IF(ISNA(MATCH(B2324,현장번호,0)),"현장 번호를 확인하세요",IF(OR(NOT(ISNUMBER(D2324)),N(D2324)&lt;=0),"금액을 확인하세요","")))))</f>
        <v/>
      </c>
    </row>
    <row r="2325">
      <c r="A2325" s="20" t="n"/>
      <c r="B2325" s="26" t="n"/>
      <c r="C2325" s="27">
        <f>IF(B2325="","",IFERROR(INDEX(현장_고객,MATCH(B2325,현장번호,0))&amp;" · "&amp;INDEX(현장_주소,MATCH(B2325,현장번호,0)),"없는 번호"))</f>
        <v/>
      </c>
      <c r="D2325" s="22" t="n"/>
      <c r="E2325" s="21" t="n"/>
      <c r="F2325" s="21" t="n"/>
      <c r="G2325" s="21" t="n"/>
      <c r="H2325" s="25">
        <f>IF(COUNTA(A2325,B2325,D2325)=0,"",IF(NOT(ISNUMBER(A2325)),"날짜를 확인하세요",IF(A2325&gt;TODAY(),"오늘 이후 날짜예요",IF(ISNA(MATCH(B2325,현장번호,0)),"현장 번호를 확인하세요",IF(OR(NOT(ISNUMBER(D2325)),N(D2325)&lt;=0),"금액을 확인하세요","")))))</f>
        <v/>
      </c>
    </row>
    <row r="2326">
      <c r="A2326" s="20" t="n"/>
      <c r="B2326" s="26" t="n"/>
      <c r="C2326" s="27">
        <f>IF(B2326="","",IFERROR(INDEX(현장_고객,MATCH(B2326,현장번호,0))&amp;" · "&amp;INDEX(현장_주소,MATCH(B2326,현장번호,0)),"없는 번호"))</f>
        <v/>
      </c>
      <c r="D2326" s="22" t="n"/>
      <c r="E2326" s="21" t="n"/>
      <c r="F2326" s="21" t="n"/>
      <c r="G2326" s="21" t="n"/>
      <c r="H2326" s="25">
        <f>IF(COUNTA(A2326,B2326,D2326)=0,"",IF(NOT(ISNUMBER(A2326)),"날짜를 확인하세요",IF(A2326&gt;TODAY(),"오늘 이후 날짜예요",IF(ISNA(MATCH(B2326,현장번호,0)),"현장 번호를 확인하세요",IF(OR(NOT(ISNUMBER(D2326)),N(D2326)&lt;=0),"금액을 확인하세요","")))))</f>
        <v/>
      </c>
    </row>
    <row r="2327">
      <c r="A2327" s="20" t="n"/>
      <c r="B2327" s="26" t="n"/>
      <c r="C2327" s="27">
        <f>IF(B2327="","",IFERROR(INDEX(현장_고객,MATCH(B2327,현장번호,0))&amp;" · "&amp;INDEX(현장_주소,MATCH(B2327,현장번호,0)),"없는 번호"))</f>
        <v/>
      </c>
      <c r="D2327" s="22" t="n"/>
      <c r="E2327" s="21" t="n"/>
      <c r="F2327" s="21" t="n"/>
      <c r="G2327" s="21" t="n"/>
      <c r="H2327" s="25">
        <f>IF(COUNTA(A2327,B2327,D2327)=0,"",IF(NOT(ISNUMBER(A2327)),"날짜를 확인하세요",IF(A2327&gt;TODAY(),"오늘 이후 날짜예요",IF(ISNA(MATCH(B2327,현장번호,0)),"현장 번호를 확인하세요",IF(OR(NOT(ISNUMBER(D2327)),N(D2327)&lt;=0),"금액을 확인하세요","")))))</f>
        <v/>
      </c>
    </row>
    <row r="2328">
      <c r="A2328" s="20" t="n"/>
      <c r="B2328" s="26" t="n"/>
      <c r="C2328" s="27">
        <f>IF(B2328="","",IFERROR(INDEX(현장_고객,MATCH(B2328,현장번호,0))&amp;" · "&amp;INDEX(현장_주소,MATCH(B2328,현장번호,0)),"없는 번호"))</f>
        <v/>
      </c>
      <c r="D2328" s="22" t="n"/>
      <c r="E2328" s="21" t="n"/>
      <c r="F2328" s="21" t="n"/>
      <c r="G2328" s="21" t="n"/>
      <c r="H2328" s="25">
        <f>IF(COUNTA(A2328,B2328,D2328)=0,"",IF(NOT(ISNUMBER(A2328)),"날짜를 확인하세요",IF(A2328&gt;TODAY(),"오늘 이후 날짜예요",IF(ISNA(MATCH(B2328,현장번호,0)),"현장 번호를 확인하세요",IF(OR(NOT(ISNUMBER(D2328)),N(D2328)&lt;=0),"금액을 확인하세요","")))))</f>
        <v/>
      </c>
    </row>
    <row r="2329">
      <c r="A2329" s="20" t="n"/>
      <c r="B2329" s="26" t="n"/>
      <c r="C2329" s="27">
        <f>IF(B2329="","",IFERROR(INDEX(현장_고객,MATCH(B2329,현장번호,0))&amp;" · "&amp;INDEX(현장_주소,MATCH(B2329,현장번호,0)),"없는 번호"))</f>
        <v/>
      </c>
      <c r="D2329" s="22" t="n"/>
      <c r="E2329" s="21" t="n"/>
      <c r="F2329" s="21" t="n"/>
      <c r="G2329" s="21" t="n"/>
      <c r="H2329" s="25">
        <f>IF(COUNTA(A2329,B2329,D2329)=0,"",IF(NOT(ISNUMBER(A2329)),"날짜를 확인하세요",IF(A2329&gt;TODAY(),"오늘 이후 날짜예요",IF(ISNA(MATCH(B2329,현장번호,0)),"현장 번호를 확인하세요",IF(OR(NOT(ISNUMBER(D2329)),N(D2329)&lt;=0),"금액을 확인하세요","")))))</f>
        <v/>
      </c>
    </row>
    <row r="2330">
      <c r="A2330" s="20" t="n"/>
      <c r="B2330" s="26" t="n"/>
      <c r="C2330" s="27">
        <f>IF(B2330="","",IFERROR(INDEX(현장_고객,MATCH(B2330,현장번호,0))&amp;" · "&amp;INDEX(현장_주소,MATCH(B2330,현장번호,0)),"없는 번호"))</f>
        <v/>
      </c>
      <c r="D2330" s="22" t="n"/>
      <c r="E2330" s="21" t="n"/>
      <c r="F2330" s="21" t="n"/>
      <c r="G2330" s="21" t="n"/>
      <c r="H2330" s="25">
        <f>IF(COUNTA(A2330,B2330,D2330)=0,"",IF(NOT(ISNUMBER(A2330)),"날짜를 확인하세요",IF(A2330&gt;TODAY(),"오늘 이후 날짜예요",IF(ISNA(MATCH(B2330,현장번호,0)),"현장 번호를 확인하세요",IF(OR(NOT(ISNUMBER(D2330)),N(D2330)&lt;=0),"금액을 확인하세요","")))))</f>
        <v/>
      </c>
    </row>
    <row r="2331">
      <c r="A2331" s="20" t="n"/>
      <c r="B2331" s="26" t="n"/>
      <c r="C2331" s="27">
        <f>IF(B2331="","",IFERROR(INDEX(현장_고객,MATCH(B2331,현장번호,0))&amp;" · "&amp;INDEX(현장_주소,MATCH(B2331,현장번호,0)),"없는 번호"))</f>
        <v/>
      </c>
      <c r="D2331" s="22" t="n"/>
      <c r="E2331" s="21" t="n"/>
      <c r="F2331" s="21" t="n"/>
      <c r="G2331" s="21" t="n"/>
      <c r="H2331" s="25">
        <f>IF(COUNTA(A2331,B2331,D2331)=0,"",IF(NOT(ISNUMBER(A2331)),"날짜를 확인하세요",IF(A2331&gt;TODAY(),"오늘 이후 날짜예요",IF(ISNA(MATCH(B2331,현장번호,0)),"현장 번호를 확인하세요",IF(OR(NOT(ISNUMBER(D2331)),N(D2331)&lt;=0),"금액을 확인하세요","")))))</f>
        <v/>
      </c>
    </row>
    <row r="2332">
      <c r="A2332" s="20" t="n"/>
      <c r="B2332" s="26" t="n"/>
      <c r="C2332" s="27">
        <f>IF(B2332="","",IFERROR(INDEX(현장_고객,MATCH(B2332,현장번호,0))&amp;" · "&amp;INDEX(현장_주소,MATCH(B2332,현장번호,0)),"없는 번호"))</f>
        <v/>
      </c>
      <c r="D2332" s="22" t="n"/>
      <c r="E2332" s="21" t="n"/>
      <c r="F2332" s="21" t="n"/>
      <c r="G2332" s="21" t="n"/>
      <c r="H2332" s="25">
        <f>IF(COUNTA(A2332,B2332,D2332)=0,"",IF(NOT(ISNUMBER(A2332)),"날짜를 확인하세요",IF(A2332&gt;TODAY(),"오늘 이후 날짜예요",IF(ISNA(MATCH(B2332,현장번호,0)),"현장 번호를 확인하세요",IF(OR(NOT(ISNUMBER(D2332)),N(D2332)&lt;=0),"금액을 확인하세요","")))))</f>
        <v/>
      </c>
    </row>
    <row r="2333">
      <c r="A2333" s="20" t="n"/>
      <c r="B2333" s="26" t="n"/>
      <c r="C2333" s="27">
        <f>IF(B2333="","",IFERROR(INDEX(현장_고객,MATCH(B2333,현장번호,0))&amp;" · "&amp;INDEX(현장_주소,MATCH(B2333,현장번호,0)),"없는 번호"))</f>
        <v/>
      </c>
      <c r="D2333" s="22" t="n"/>
      <c r="E2333" s="21" t="n"/>
      <c r="F2333" s="21" t="n"/>
      <c r="G2333" s="21" t="n"/>
      <c r="H2333" s="25">
        <f>IF(COUNTA(A2333,B2333,D2333)=0,"",IF(NOT(ISNUMBER(A2333)),"날짜를 확인하세요",IF(A2333&gt;TODAY(),"오늘 이후 날짜예요",IF(ISNA(MATCH(B2333,현장번호,0)),"현장 번호를 확인하세요",IF(OR(NOT(ISNUMBER(D2333)),N(D2333)&lt;=0),"금액을 확인하세요","")))))</f>
        <v/>
      </c>
    </row>
    <row r="2334">
      <c r="A2334" s="20" t="n"/>
      <c r="B2334" s="26" t="n"/>
      <c r="C2334" s="27">
        <f>IF(B2334="","",IFERROR(INDEX(현장_고객,MATCH(B2334,현장번호,0))&amp;" · "&amp;INDEX(현장_주소,MATCH(B2334,현장번호,0)),"없는 번호"))</f>
        <v/>
      </c>
      <c r="D2334" s="22" t="n"/>
      <c r="E2334" s="21" t="n"/>
      <c r="F2334" s="21" t="n"/>
      <c r="G2334" s="21" t="n"/>
      <c r="H2334" s="25">
        <f>IF(COUNTA(A2334,B2334,D2334)=0,"",IF(NOT(ISNUMBER(A2334)),"날짜를 확인하세요",IF(A2334&gt;TODAY(),"오늘 이후 날짜예요",IF(ISNA(MATCH(B2334,현장번호,0)),"현장 번호를 확인하세요",IF(OR(NOT(ISNUMBER(D2334)),N(D2334)&lt;=0),"금액을 확인하세요","")))))</f>
        <v/>
      </c>
    </row>
    <row r="2335">
      <c r="A2335" s="20" t="n"/>
      <c r="B2335" s="26" t="n"/>
      <c r="C2335" s="27">
        <f>IF(B2335="","",IFERROR(INDEX(현장_고객,MATCH(B2335,현장번호,0))&amp;" · "&amp;INDEX(현장_주소,MATCH(B2335,현장번호,0)),"없는 번호"))</f>
        <v/>
      </c>
      <c r="D2335" s="22" t="n"/>
      <c r="E2335" s="21" t="n"/>
      <c r="F2335" s="21" t="n"/>
      <c r="G2335" s="21" t="n"/>
      <c r="H2335" s="25">
        <f>IF(COUNTA(A2335,B2335,D2335)=0,"",IF(NOT(ISNUMBER(A2335)),"날짜를 확인하세요",IF(A2335&gt;TODAY(),"오늘 이후 날짜예요",IF(ISNA(MATCH(B2335,현장번호,0)),"현장 번호를 확인하세요",IF(OR(NOT(ISNUMBER(D2335)),N(D2335)&lt;=0),"금액을 확인하세요","")))))</f>
        <v/>
      </c>
    </row>
    <row r="2336">
      <c r="A2336" s="20" t="n"/>
      <c r="B2336" s="26" t="n"/>
      <c r="C2336" s="27">
        <f>IF(B2336="","",IFERROR(INDEX(현장_고객,MATCH(B2336,현장번호,0))&amp;" · "&amp;INDEX(현장_주소,MATCH(B2336,현장번호,0)),"없는 번호"))</f>
        <v/>
      </c>
      <c r="D2336" s="22" t="n"/>
      <c r="E2336" s="21" t="n"/>
      <c r="F2336" s="21" t="n"/>
      <c r="G2336" s="21" t="n"/>
      <c r="H2336" s="25">
        <f>IF(COUNTA(A2336,B2336,D2336)=0,"",IF(NOT(ISNUMBER(A2336)),"날짜를 확인하세요",IF(A2336&gt;TODAY(),"오늘 이후 날짜예요",IF(ISNA(MATCH(B2336,현장번호,0)),"현장 번호를 확인하세요",IF(OR(NOT(ISNUMBER(D2336)),N(D2336)&lt;=0),"금액을 확인하세요","")))))</f>
        <v/>
      </c>
    </row>
    <row r="2337">
      <c r="A2337" s="20" t="n"/>
      <c r="B2337" s="26" t="n"/>
      <c r="C2337" s="27">
        <f>IF(B2337="","",IFERROR(INDEX(현장_고객,MATCH(B2337,현장번호,0))&amp;" · "&amp;INDEX(현장_주소,MATCH(B2337,현장번호,0)),"없는 번호"))</f>
        <v/>
      </c>
      <c r="D2337" s="22" t="n"/>
      <c r="E2337" s="21" t="n"/>
      <c r="F2337" s="21" t="n"/>
      <c r="G2337" s="21" t="n"/>
      <c r="H2337" s="25">
        <f>IF(COUNTA(A2337,B2337,D2337)=0,"",IF(NOT(ISNUMBER(A2337)),"날짜를 확인하세요",IF(A2337&gt;TODAY(),"오늘 이후 날짜예요",IF(ISNA(MATCH(B2337,현장번호,0)),"현장 번호를 확인하세요",IF(OR(NOT(ISNUMBER(D2337)),N(D2337)&lt;=0),"금액을 확인하세요","")))))</f>
        <v/>
      </c>
    </row>
    <row r="2338">
      <c r="A2338" s="20" t="n"/>
      <c r="B2338" s="26" t="n"/>
      <c r="C2338" s="27">
        <f>IF(B2338="","",IFERROR(INDEX(현장_고객,MATCH(B2338,현장번호,0))&amp;" · "&amp;INDEX(현장_주소,MATCH(B2338,현장번호,0)),"없는 번호"))</f>
        <v/>
      </c>
      <c r="D2338" s="22" t="n"/>
      <c r="E2338" s="21" t="n"/>
      <c r="F2338" s="21" t="n"/>
      <c r="G2338" s="21" t="n"/>
      <c r="H2338" s="25">
        <f>IF(COUNTA(A2338,B2338,D2338)=0,"",IF(NOT(ISNUMBER(A2338)),"날짜를 확인하세요",IF(A2338&gt;TODAY(),"오늘 이후 날짜예요",IF(ISNA(MATCH(B2338,현장번호,0)),"현장 번호를 확인하세요",IF(OR(NOT(ISNUMBER(D2338)),N(D2338)&lt;=0),"금액을 확인하세요","")))))</f>
        <v/>
      </c>
    </row>
    <row r="2339">
      <c r="A2339" s="20" t="n"/>
      <c r="B2339" s="26" t="n"/>
      <c r="C2339" s="27">
        <f>IF(B2339="","",IFERROR(INDEX(현장_고객,MATCH(B2339,현장번호,0))&amp;" · "&amp;INDEX(현장_주소,MATCH(B2339,현장번호,0)),"없는 번호"))</f>
        <v/>
      </c>
      <c r="D2339" s="22" t="n"/>
      <c r="E2339" s="21" t="n"/>
      <c r="F2339" s="21" t="n"/>
      <c r="G2339" s="21" t="n"/>
      <c r="H2339" s="25">
        <f>IF(COUNTA(A2339,B2339,D2339)=0,"",IF(NOT(ISNUMBER(A2339)),"날짜를 확인하세요",IF(A2339&gt;TODAY(),"오늘 이후 날짜예요",IF(ISNA(MATCH(B2339,현장번호,0)),"현장 번호를 확인하세요",IF(OR(NOT(ISNUMBER(D2339)),N(D2339)&lt;=0),"금액을 확인하세요","")))))</f>
        <v/>
      </c>
    </row>
    <row r="2340">
      <c r="A2340" s="20" t="n"/>
      <c r="B2340" s="26" t="n"/>
      <c r="C2340" s="27">
        <f>IF(B2340="","",IFERROR(INDEX(현장_고객,MATCH(B2340,현장번호,0))&amp;" · "&amp;INDEX(현장_주소,MATCH(B2340,현장번호,0)),"없는 번호"))</f>
        <v/>
      </c>
      <c r="D2340" s="22" t="n"/>
      <c r="E2340" s="21" t="n"/>
      <c r="F2340" s="21" t="n"/>
      <c r="G2340" s="21" t="n"/>
      <c r="H2340" s="25">
        <f>IF(COUNTA(A2340,B2340,D2340)=0,"",IF(NOT(ISNUMBER(A2340)),"날짜를 확인하세요",IF(A2340&gt;TODAY(),"오늘 이후 날짜예요",IF(ISNA(MATCH(B2340,현장번호,0)),"현장 번호를 확인하세요",IF(OR(NOT(ISNUMBER(D2340)),N(D2340)&lt;=0),"금액을 확인하세요","")))))</f>
        <v/>
      </c>
    </row>
    <row r="2341">
      <c r="A2341" s="20" t="n"/>
      <c r="B2341" s="26" t="n"/>
      <c r="C2341" s="27">
        <f>IF(B2341="","",IFERROR(INDEX(현장_고객,MATCH(B2341,현장번호,0))&amp;" · "&amp;INDEX(현장_주소,MATCH(B2341,현장번호,0)),"없는 번호"))</f>
        <v/>
      </c>
      <c r="D2341" s="22" t="n"/>
      <c r="E2341" s="21" t="n"/>
      <c r="F2341" s="21" t="n"/>
      <c r="G2341" s="21" t="n"/>
      <c r="H2341" s="25">
        <f>IF(COUNTA(A2341,B2341,D2341)=0,"",IF(NOT(ISNUMBER(A2341)),"날짜를 확인하세요",IF(A2341&gt;TODAY(),"오늘 이후 날짜예요",IF(ISNA(MATCH(B2341,현장번호,0)),"현장 번호를 확인하세요",IF(OR(NOT(ISNUMBER(D2341)),N(D2341)&lt;=0),"금액을 확인하세요","")))))</f>
        <v/>
      </c>
    </row>
    <row r="2342">
      <c r="A2342" s="20" t="n"/>
      <c r="B2342" s="26" t="n"/>
      <c r="C2342" s="27">
        <f>IF(B2342="","",IFERROR(INDEX(현장_고객,MATCH(B2342,현장번호,0))&amp;" · "&amp;INDEX(현장_주소,MATCH(B2342,현장번호,0)),"없는 번호"))</f>
        <v/>
      </c>
      <c r="D2342" s="22" t="n"/>
      <c r="E2342" s="21" t="n"/>
      <c r="F2342" s="21" t="n"/>
      <c r="G2342" s="21" t="n"/>
      <c r="H2342" s="25">
        <f>IF(COUNTA(A2342,B2342,D2342)=0,"",IF(NOT(ISNUMBER(A2342)),"날짜를 확인하세요",IF(A2342&gt;TODAY(),"오늘 이후 날짜예요",IF(ISNA(MATCH(B2342,현장번호,0)),"현장 번호를 확인하세요",IF(OR(NOT(ISNUMBER(D2342)),N(D2342)&lt;=0),"금액을 확인하세요","")))))</f>
        <v/>
      </c>
    </row>
    <row r="2343">
      <c r="A2343" s="20" t="n"/>
      <c r="B2343" s="26" t="n"/>
      <c r="C2343" s="27">
        <f>IF(B2343="","",IFERROR(INDEX(현장_고객,MATCH(B2343,현장번호,0))&amp;" · "&amp;INDEX(현장_주소,MATCH(B2343,현장번호,0)),"없는 번호"))</f>
        <v/>
      </c>
      <c r="D2343" s="22" t="n"/>
      <c r="E2343" s="21" t="n"/>
      <c r="F2343" s="21" t="n"/>
      <c r="G2343" s="21" t="n"/>
      <c r="H2343" s="25">
        <f>IF(COUNTA(A2343,B2343,D2343)=0,"",IF(NOT(ISNUMBER(A2343)),"날짜를 확인하세요",IF(A2343&gt;TODAY(),"오늘 이후 날짜예요",IF(ISNA(MATCH(B2343,현장번호,0)),"현장 번호를 확인하세요",IF(OR(NOT(ISNUMBER(D2343)),N(D2343)&lt;=0),"금액을 확인하세요","")))))</f>
        <v/>
      </c>
    </row>
    <row r="2344">
      <c r="A2344" s="20" t="n"/>
      <c r="B2344" s="26" t="n"/>
      <c r="C2344" s="27">
        <f>IF(B2344="","",IFERROR(INDEX(현장_고객,MATCH(B2344,현장번호,0))&amp;" · "&amp;INDEX(현장_주소,MATCH(B2344,현장번호,0)),"없는 번호"))</f>
        <v/>
      </c>
      <c r="D2344" s="22" t="n"/>
      <c r="E2344" s="21" t="n"/>
      <c r="F2344" s="21" t="n"/>
      <c r="G2344" s="21" t="n"/>
      <c r="H2344" s="25">
        <f>IF(COUNTA(A2344,B2344,D2344)=0,"",IF(NOT(ISNUMBER(A2344)),"날짜를 확인하세요",IF(A2344&gt;TODAY(),"오늘 이후 날짜예요",IF(ISNA(MATCH(B2344,현장번호,0)),"현장 번호를 확인하세요",IF(OR(NOT(ISNUMBER(D2344)),N(D2344)&lt;=0),"금액을 확인하세요","")))))</f>
        <v/>
      </c>
    </row>
    <row r="2345">
      <c r="A2345" s="20" t="n"/>
      <c r="B2345" s="26" t="n"/>
      <c r="C2345" s="27">
        <f>IF(B2345="","",IFERROR(INDEX(현장_고객,MATCH(B2345,현장번호,0))&amp;" · "&amp;INDEX(현장_주소,MATCH(B2345,현장번호,0)),"없는 번호"))</f>
        <v/>
      </c>
      <c r="D2345" s="22" t="n"/>
      <c r="E2345" s="21" t="n"/>
      <c r="F2345" s="21" t="n"/>
      <c r="G2345" s="21" t="n"/>
      <c r="H2345" s="25">
        <f>IF(COUNTA(A2345,B2345,D2345)=0,"",IF(NOT(ISNUMBER(A2345)),"날짜를 확인하세요",IF(A2345&gt;TODAY(),"오늘 이후 날짜예요",IF(ISNA(MATCH(B2345,현장번호,0)),"현장 번호를 확인하세요",IF(OR(NOT(ISNUMBER(D2345)),N(D2345)&lt;=0),"금액을 확인하세요","")))))</f>
        <v/>
      </c>
    </row>
    <row r="2346">
      <c r="A2346" s="20" t="n"/>
      <c r="B2346" s="26" t="n"/>
      <c r="C2346" s="27">
        <f>IF(B2346="","",IFERROR(INDEX(현장_고객,MATCH(B2346,현장번호,0))&amp;" · "&amp;INDEX(현장_주소,MATCH(B2346,현장번호,0)),"없는 번호"))</f>
        <v/>
      </c>
      <c r="D2346" s="22" t="n"/>
      <c r="E2346" s="21" t="n"/>
      <c r="F2346" s="21" t="n"/>
      <c r="G2346" s="21" t="n"/>
      <c r="H2346" s="25">
        <f>IF(COUNTA(A2346,B2346,D2346)=0,"",IF(NOT(ISNUMBER(A2346)),"날짜를 확인하세요",IF(A2346&gt;TODAY(),"오늘 이후 날짜예요",IF(ISNA(MATCH(B2346,현장번호,0)),"현장 번호를 확인하세요",IF(OR(NOT(ISNUMBER(D2346)),N(D2346)&lt;=0),"금액을 확인하세요","")))))</f>
        <v/>
      </c>
    </row>
    <row r="2347">
      <c r="A2347" s="20" t="n"/>
      <c r="B2347" s="26" t="n"/>
      <c r="C2347" s="27">
        <f>IF(B2347="","",IFERROR(INDEX(현장_고객,MATCH(B2347,현장번호,0))&amp;" · "&amp;INDEX(현장_주소,MATCH(B2347,현장번호,0)),"없는 번호"))</f>
        <v/>
      </c>
      <c r="D2347" s="22" t="n"/>
      <c r="E2347" s="21" t="n"/>
      <c r="F2347" s="21" t="n"/>
      <c r="G2347" s="21" t="n"/>
      <c r="H2347" s="25">
        <f>IF(COUNTA(A2347,B2347,D2347)=0,"",IF(NOT(ISNUMBER(A2347)),"날짜를 확인하세요",IF(A2347&gt;TODAY(),"오늘 이후 날짜예요",IF(ISNA(MATCH(B2347,현장번호,0)),"현장 번호를 확인하세요",IF(OR(NOT(ISNUMBER(D2347)),N(D2347)&lt;=0),"금액을 확인하세요","")))))</f>
        <v/>
      </c>
    </row>
    <row r="2348">
      <c r="A2348" s="20" t="n"/>
      <c r="B2348" s="26" t="n"/>
      <c r="C2348" s="27">
        <f>IF(B2348="","",IFERROR(INDEX(현장_고객,MATCH(B2348,현장번호,0))&amp;" · "&amp;INDEX(현장_주소,MATCH(B2348,현장번호,0)),"없는 번호"))</f>
        <v/>
      </c>
      <c r="D2348" s="22" t="n"/>
      <c r="E2348" s="21" t="n"/>
      <c r="F2348" s="21" t="n"/>
      <c r="G2348" s="21" t="n"/>
      <c r="H2348" s="25">
        <f>IF(COUNTA(A2348,B2348,D2348)=0,"",IF(NOT(ISNUMBER(A2348)),"날짜를 확인하세요",IF(A2348&gt;TODAY(),"오늘 이후 날짜예요",IF(ISNA(MATCH(B2348,현장번호,0)),"현장 번호를 확인하세요",IF(OR(NOT(ISNUMBER(D2348)),N(D2348)&lt;=0),"금액을 확인하세요","")))))</f>
        <v/>
      </c>
    </row>
    <row r="2349">
      <c r="A2349" s="20" t="n"/>
      <c r="B2349" s="26" t="n"/>
      <c r="C2349" s="27">
        <f>IF(B2349="","",IFERROR(INDEX(현장_고객,MATCH(B2349,현장번호,0))&amp;" · "&amp;INDEX(현장_주소,MATCH(B2349,현장번호,0)),"없는 번호"))</f>
        <v/>
      </c>
      <c r="D2349" s="22" t="n"/>
      <c r="E2349" s="21" t="n"/>
      <c r="F2349" s="21" t="n"/>
      <c r="G2349" s="21" t="n"/>
      <c r="H2349" s="25">
        <f>IF(COUNTA(A2349,B2349,D2349)=0,"",IF(NOT(ISNUMBER(A2349)),"날짜를 확인하세요",IF(A2349&gt;TODAY(),"오늘 이후 날짜예요",IF(ISNA(MATCH(B2349,현장번호,0)),"현장 번호를 확인하세요",IF(OR(NOT(ISNUMBER(D2349)),N(D2349)&lt;=0),"금액을 확인하세요","")))))</f>
        <v/>
      </c>
    </row>
    <row r="2350">
      <c r="A2350" s="20" t="n"/>
      <c r="B2350" s="26" t="n"/>
      <c r="C2350" s="27">
        <f>IF(B2350="","",IFERROR(INDEX(현장_고객,MATCH(B2350,현장번호,0))&amp;" · "&amp;INDEX(현장_주소,MATCH(B2350,현장번호,0)),"없는 번호"))</f>
        <v/>
      </c>
      <c r="D2350" s="22" t="n"/>
      <c r="E2350" s="21" t="n"/>
      <c r="F2350" s="21" t="n"/>
      <c r="G2350" s="21" t="n"/>
      <c r="H2350" s="25">
        <f>IF(COUNTA(A2350,B2350,D2350)=0,"",IF(NOT(ISNUMBER(A2350)),"날짜를 확인하세요",IF(A2350&gt;TODAY(),"오늘 이후 날짜예요",IF(ISNA(MATCH(B2350,현장번호,0)),"현장 번호를 확인하세요",IF(OR(NOT(ISNUMBER(D2350)),N(D2350)&lt;=0),"금액을 확인하세요","")))))</f>
        <v/>
      </c>
    </row>
    <row r="2351">
      <c r="A2351" s="20" t="n"/>
      <c r="B2351" s="26" t="n"/>
      <c r="C2351" s="27">
        <f>IF(B2351="","",IFERROR(INDEX(현장_고객,MATCH(B2351,현장번호,0))&amp;" · "&amp;INDEX(현장_주소,MATCH(B2351,현장번호,0)),"없는 번호"))</f>
        <v/>
      </c>
      <c r="D2351" s="22" t="n"/>
      <c r="E2351" s="21" t="n"/>
      <c r="F2351" s="21" t="n"/>
      <c r="G2351" s="21" t="n"/>
      <c r="H2351" s="25">
        <f>IF(COUNTA(A2351,B2351,D2351)=0,"",IF(NOT(ISNUMBER(A2351)),"날짜를 확인하세요",IF(A2351&gt;TODAY(),"오늘 이후 날짜예요",IF(ISNA(MATCH(B2351,현장번호,0)),"현장 번호를 확인하세요",IF(OR(NOT(ISNUMBER(D2351)),N(D2351)&lt;=0),"금액을 확인하세요","")))))</f>
        <v/>
      </c>
    </row>
    <row r="2352">
      <c r="A2352" s="20" t="n"/>
      <c r="B2352" s="26" t="n"/>
      <c r="C2352" s="27">
        <f>IF(B2352="","",IFERROR(INDEX(현장_고객,MATCH(B2352,현장번호,0))&amp;" · "&amp;INDEX(현장_주소,MATCH(B2352,현장번호,0)),"없는 번호"))</f>
        <v/>
      </c>
      <c r="D2352" s="22" t="n"/>
      <c r="E2352" s="21" t="n"/>
      <c r="F2352" s="21" t="n"/>
      <c r="G2352" s="21" t="n"/>
      <c r="H2352" s="25">
        <f>IF(COUNTA(A2352,B2352,D2352)=0,"",IF(NOT(ISNUMBER(A2352)),"날짜를 확인하세요",IF(A2352&gt;TODAY(),"오늘 이후 날짜예요",IF(ISNA(MATCH(B2352,현장번호,0)),"현장 번호를 확인하세요",IF(OR(NOT(ISNUMBER(D2352)),N(D2352)&lt;=0),"금액을 확인하세요","")))))</f>
        <v/>
      </c>
    </row>
    <row r="2353">
      <c r="A2353" s="20" t="n"/>
      <c r="B2353" s="26" t="n"/>
      <c r="C2353" s="27">
        <f>IF(B2353="","",IFERROR(INDEX(현장_고객,MATCH(B2353,현장번호,0))&amp;" · "&amp;INDEX(현장_주소,MATCH(B2353,현장번호,0)),"없는 번호"))</f>
        <v/>
      </c>
      <c r="D2353" s="22" t="n"/>
      <c r="E2353" s="21" t="n"/>
      <c r="F2353" s="21" t="n"/>
      <c r="G2353" s="21" t="n"/>
      <c r="H2353" s="25">
        <f>IF(COUNTA(A2353,B2353,D2353)=0,"",IF(NOT(ISNUMBER(A2353)),"날짜를 확인하세요",IF(A2353&gt;TODAY(),"오늘 이후 날짜예요",IF(ISNA(MATCH(B2353,현장번호,0)),"현장 번호를 확인하세요",IF(OR(NOT(ISNUMBER(D2353)),N(D2353)&lt;=0),"금액을 확인하세요","")))))</f>
        <v/>
      </c>
    </row>
    <row r="2354">
      <c r="A2354" s="20" t="n"/>
      <c r="B2354" s="26" t="n"/>
      <c r="C2354" s="27">
        <f>IF(B2354="","",IFERROR(INDEX(현장_고객,MATCH(B2354,현장번호,0))&amp;" · "&amp;INDEX(현장_주소,MATCH(B2354,현장번호,0)),"없는 번호"))</f>
        <v/>
      </c>
      <c r="D2354" s="22" t="n"/>
      <c r="E2354" s="21" t="n"/>
      <c r="F2354" s="21" t="n"/>
      <c r="G2354" s="21" t="n"/>
      <c r="H2354" s="25">
        <f>IF(COUNTA(A2354,B2354,D2354)=0,"",IF(NOT(ISNUMBER(A2354)),"날짜를 확인하세요",IF(A2354&gt;TODAY(),"오늘 이후 날짜예요",IF(ISNA(MATCH(B2354,현장번호,0)),"현장 번호를 확인하세요",IF(OR(NOT(ISNUMBER(D2354)),N(D2354)&lt;=0),"금액을 확인하세요","")))))</f>
        <v/>
      </c>
    </row>
    <row r="2355">
      <c r="A2355" s="20" t="n"/>
      <c r="B2355" s="26" t="n"/>
      <c r="C2355" s="27">
        <f>IF(B2355="","",IFERROR(INDEX(현장_고객,MATCH(B2355,현장번호,0))&amp;" · "&amp;INDEX(현장_주소,MATCH(B2355,현장번호,0)),"없는 번호"))</f>
        <v/>
      </c>
      <c r="D2355" s="22" t="n"/>
      <c r="E2355" s="21" t="n"/>
      <c r="F2355" s="21" t="n"/>
      <c r="G2355" s="21" t="n"/>
      <c r="H2355" s="25">
        <f>IF(COUNTA(A2355,B2355,D2355)=0,"",IF(NOT(ISNUMBER(A2355)),"날짜를 확인하세요",IF(A2355&gt;TODAY(),"오늘 이후 날짜예요",IF(ISNA(MATCH(B2355,현장번호,0)),"현장 번호를 확인하세요",IF(OR(NOT(ISNUMBER(D2355)),N(D2355)&lt;=0),"금액을 확인하세요","")))))</f>
        <v/>
      </c>
    </row>
    <row r="2356">
      <c r="A2356" s="20" t="n"/>
      <c r="B2356" s="26" t="n"/>
      <c r="C2356" s="27">
        <f>IF(B2356="","",IFERROR(INDEX(현장_고객,MATCH(B2356,현장번호,0))&amp;" · "&amp;INDEX(현장_주소,MATCH(B2356,현장번호,0)),"없는 번호"))</f>
        <v/>
      </c>
      <c r="D2356" s="22" t="n"/>
      <c r="E2356" s="21" t="n"/>
      <c r="F2356" s="21" t="n"/>
      <c r="G2356" s="21" t="n"/>
      <c r="H2356" s="25">
        <f>IF(COUNTA(A2356,B2356,D2356)=0,"",IF(NOT(ISNUMBER(A2356)),"날짜를 확인하세요",IF(A2356&gt;TODAY(),"오늘 이후 날짜예요",IF(ISNA(MATCH(B2356,현장번호,0)),"현장 번호를 확인하세요",IF(OR(NOT(ISNUMBER(D2356)),N(D2356)&lt;=0),"금액을 확인하세요","")))))</f>
        <v/>
      </c>
    </row>
    <row r="2357">
      <c r="A2357" s="20" t="n"/>
      <c r="B2357" s="26" t="n"/>
      <c r="C2357" s="27">
        <f>IF(B2357="","",IFERROR(INDEX(현장_고객,MATCH(B2357,현장번호,0))&amp;" · "&amp;INDEX(현장_주소,MATCH(B2357,현장번호,0)),"없는 번호"))</f>
        <v/>
      </c>
      <c r="D2357" s="22" t="n"/>
      <c r="E2357" s="21" t="n"/>
      <c r="F2357" s="21" t="n"/>
      <c r="G2357" s="21" t="n"/>
      <c r="H2357" s="25">
        <f>IF(COUNTA(A2357,B2357,D2357)=0,"",IF(NOT(ISNUMBER(A2357)),"날짜를 확인하세요",IF(A2357&gt;TODAY(),"오늘 이후 날짜예요",IF(ISNA(MATCH(B2357,현장번호,0)),"현장 번호를 확인하세요",IF(OR(NOT(ISNUMBER(D2357)),N(D2357)&lt;=0),"금액을 확인하세요","")))))</f>
        <v/>
      </c>
    </row>
    <row r="2358">
      <c r="A2358" s="20" t="n"/>
      <c r="B2358" s="26" t="n"/>
      <c r="C2358" s="27">
        <f>IF(B2358="","",IFERROR(INDEX(현장_고객,MATCH(B2358,현장번호,0))&amp;" · "&amp;INDEX(현장_주소,MATCH(B2358,현장번호,0)),"없는 번호"))</f>
        <v/>
      </c>
      <c r="D2358" s="22" t="n"/>
      <c r="E2358" s="21" t="n"/>
      <c r="F2358" s="21" t="n"/>
      <c r="G2358" s="21" t="n"/>
      <c r="H2358" s="25">
        <f>IF(COUNTA(A2358,B2358,D2358)=0,"",IF(NOT(ISNUMBER(A2358)),"날짜를 확인하세요",IF(A2358&gt;TODAY(),"오늘 이후 날짜예요",IF(ISNA(MATCH(B2358,현장번호,0)),"현장 번호를 확인하세요",IF(OR(NOT(ISNUMBER(D2358)),N(D2358)&lt;=0),"금액을 확인하세요","")))))</f>
        <v/>
      </c>
    </row>
    <row r="2359">
      <c r="A2359" s="20" t="n"/>
      <c r="B2359" s="26" t="n"/>
      <c r="C2359" s="27">
        <f>IF(B2359="","",IFERROR(INDEX(현장_고객,MATCH(B2359,현장번호,0))&amp;" · "&amp;INDEX(현장_주소,MATCH(B2359,현장번호,0)),"없는 번호"))</f>
        <v/>
      </c>
      <c r="D2359" s="22" t="n"/>
      <c r="E2359" s="21" t="n"/>
      <c r="F2359" s="21" t="n"/>
      <c r="G2359" s="21" t="n"/>
      <c r="H2359" s="25">
        <f>IF(COUNTA(A2359,B2359,D2359)=0,"",IF(NOT(ISNUMBER(A2359)),"날짜를 확인하세요",IF(A2359&gt;TODAY(),"오늘 이후 날짜예요",IF(ISNA(MATCH(B2359,현장번호,0)),"현장 번호를 확인하세요",IF(OR(NOT(ISNUMBER(D2359)),N(D2359)&lt;=0),"금액을 확인하세요","")))))</f>
        <v/>
      </c>
    </row>
    <row r="2360">
      <c r="A2360" s="20" t="n"/>
      <c r="B2360" s="26" t="n"/>
      <c r="C2360" s="27">
        <f>IF(B2360="","",IFERROR(INDEX(현장_고객,MATCH(B2360,현장번호,0))&amp;" · "&amp;INDEX(현장_주소,MATCH(B2360,현장번호,0)),"없는 번호"))</f>
        <v/>
      </c>
      <c r="D2360" s="22" t="n"/>
      <c r="E2360" s="21" t="n"/>
      <c r="F2360" s="21" t="n"/>
      <c r="G2360" s="21" t="n"/>
      <c r="H2360" s="25">
        <f>IF(COUNTA(A2360,B2360,D2360)=0,"",IF(NOT(ISNUMBER(A2360)),"날짜를 확인하세요",IF(A2360&gt;TODAY(),"오늘 이후 날짜예요",IF(ISNA(MATCH(B2360,현장번호,0)),"현장 번호를 확인하세요",IF(OR(NOT(ISNUMBER(D2360)),N(D2360)&lt;=0),"금액을 확인하세요","")))))</f>
        <v/>
      </c>
    </row>
    <row r="2361">
      <c r="A2361" s="20" t="n"/>
      <c r="B2361" s="26" t="n"/>
      <c r="C2361" s="27">
        <f>IF(B2361="","",IFERROR(INDEX(현장_고객,MATCH(B2361,현장번호,0))&amp;" · "&amp;INDEX(현장_주소,MATCH(B2361,현장번호,0)),"없는 번호"))</f>
        <v/>
      </c>
      <c r="D2361" s="22" t="n"/>
      <c r="E2361" s="21" t="n"/>
      <c r="F2361" s="21" t="n"/>
      <c r="G2361" s="21" t="n"/>
      <c r="H2361" s="25">
        <f>IF(COUNTA(A2361,B2361,D2361)=0,"",IF(NOT(ISNUMBER(A2361)),"날짜를 확인하세요",IF(A2361&gt;TODAY(),"오늘 이후 날짜예요",IF(ISNA(MATCH(B2361,현장번호,0)),"현장 번호를 확인하세요",IF(OR(NOT(ISNUMBER(D2361)),N(D2361)&lt;=0),"금액을 확인하세요","")))))</f>
        <v/>
      </c>
    </row>
    <row r="2362">
      <c r="A2362" s="20" t="n"/>
      <c r="B2362" s="26" t="n"/>
      <c r="C2362" s="27">
        <f>IF(B2362="","",IFERROR(INDEX(현장_고객,MATCH(B2362,현장번호,0))&amp;" · "&amp;INDEX(현장_주소,MATCH(B2362,현장번호,0)),"없는 번호"))</f>
        <v/>
      </c>
      <c r="D2362" s="22" t="n"/>
      <c r="E2362" s="21" t="n"/>
      <c r="F2362" s="21" t="n"/>
      <c r="G2362" s="21" t="n"/>
      <c r="H2362" s="25">
        <f>IF(COUNTA(A2362,B2362,D2362)=0,"",IF(NOT(ISNUMBER(A2362)),"날짜를 확인하세요",IF(A2362&gt;TODAY(),"오늘 이후 날짜예요",IF(ISNA(MATCH(B2362,현장번호,0)),"현장 번호를 확인하세요",IF(OR(NOT(ISNUMBER(D2362)),N(D2362)&lt;=0),"금액을 확인하세요","")))))</f>
        <v/>
      </c>
    </row>
    <row r="2363">
      <c r="A2363" s="20" t="n"/>
      <c r="B2363" s="26" t="n"/>
      <c r="C2363" s="27">
        <f>IF(B2363="","",IFERROR(INDEX(현장_고객,MATCH(B2363,현장번호,0))&amp;" · "&amp;INDEX(현장_주소,MATCH(B2363,현장번호,0)),"없는 번호"))</f>
        <v/>
      </c>
      <c r="D2363" s="22" t="n"/>
      <c r="E2363" s="21" t="n"/>
      <c r="F2363" s="21" t="n"/>
      <c r="G2363" s="21" t="n"/>
      <c r="H2363" s="25">
        <f>IF(COUNTA(A2363,B2363,D2363)=0,"",IF(NOT(ISNUMBER(A2363)),"날짜를 확인하세요",IF(A2363&gt;TODAY(),"오늘 이후 날짜예요",IF(ISNA(MATCH(B2363,현장번호,0)),"현장 번호를 확인하세요",IF(OR(NOT(ISNUMBER(D2363)),N(D2363)&lt;=0),"금액을 확인하세요","")))))</f>
        <v/>
      </c>
    </row>
    <row r="2364">
      <c r="A2364" s="20" t="n"/>
      <c r="B2364" s="26" t="n"/>
      <c r="C2364" s="27">
        <f>IF(B2364="","",IFERROR(INDEX(현장_고객,MATCH(B2364,현장번호,0))&amp;" · "&amp;INDEX(현장_주소,MATCH(B2364,현장번호,0)),"없는 번호"))</f>
        <v/>
      </c>
      <c r="D2364" s="22" t="n"/>
      <c r="E2364" s="21" t="n"/>
      <c r="F2364" s="21" t="n"/>
      <c r="G2364" s="21" t="n"/>
      <c r="H2364" s="25">
        <f>IF(COUNTA(A2364,B2364,D2364)=0,"",IF(NOT(ISNUMBER(A2364)),"날짜를 확인하세요",IF(A2364&gt;TODAY(),"오늘 이후 날짜예요",IF(ISNA(MATCH(B2364,현장번호,0)),"현장 번호를 확인하세요",IF(OR(NOT(ISNUMBER(D2364)),N(D2364)&lt;=0),"금액을 확인하세요","")))))</f>
        <v/>
      </c>
    </row>
    <row r="2365">
      <c r="A2365" s="20" t="n"/>
      <c r="B2365" s="26" t="n"/>
      <c r="C2365" s="27">
        <f>IF(B2365="","",IFERROR(INDEX(현장_고객,MATCH(B2365,현장번호,0))&amp;" · "&amp;INDEX(현장_주소,MATCH(B2365,현장번호,0)),"없는 번호"))</f>
        <v/>
      </c>
      <c r="D2365" s="22" t="n"/>
      <c r="E2365" s="21" t="n"/>
      <c r="F2365" s="21" t="n"/>
      <c r="G2365" s="21" t="n"/>
      <c r="H2365" s="25">
        <f>IF(COUNTA(A2365,B2365,D2365)=0,"",IF(NOT(ISNUMBER(A2365)),"날짜를 확인하세요",IF(A2365&gt;TODAY(),"오늘 이후 날짜예요",IF(ISNA(MATCH(B2365,현장번호,0)),"현장 번호를 확인하세요",IF(OR(NOT(ISNUMBER(D2365)),N(D2365)&lt;=0),"금액을 확인하세요","")))))</f>
        <v/>
      </c>
    </row>
    <row r="2366">
      <c r="A2366" s="20" t="n"/>
      <c r="B2366" s="26" t="n"/>
      <c r="C2366" s="27">
        <f>IF(B2366="","",IFERROR(INDEX(현장_고객,MATCH(B2366,현장번호,0))&amp;" · "&amp;INDEX(현장_주소,MATCH(B2366,현장번호,0)),"없는 번호"))</f>
        <v/>
      </c>
      <c r="D2366" s="22" t="n"/>
      <c r="E2366" s="21" t="n"/>
      <c r="F2366" s="21" t="n"/>
      <c r="G2366" s="21" t="n"/>
      <c r="H2366" s="25">
        <f>IF(COUNTA(A2366,B2366,D2366)=0,"",IF(NOT(ISNUMBER(A2366)),"날짜를 확인하세요",IF(A2366&gt;TODAY(),"오늘 이후 날짜예요",IF(ISNA(MATCH(B2366,현장번호,0)),"현장 번호를 확인하세요",IF(OR(NOT(ISNUMBER(D2366)),N(D2366)&lt;=0),"금액을 확인하세요","")))))</f>
        <v/>
      </c>
    </row>
    <row r="2367">
      <c r="A2367" s="20" t="n"/>
      <c r="B2367" s="26" t="n"/>
      <c r="C2367" s="27">
        <f>IF(B2367="","",IFERROR(INDEX(현장_고객,MATCH(B2367,현장번호,0))&amp;" · "&amp;INDEX(현장_주소,MATCH(B2367,현장번호,0)),"없는 번호"))</f>
        <v/>
      </c>
      <c r="D2367" s="22" t="n"/>
      <c r="E2367" s="21" t="n"/>
      <c r="F2367" s="21" t="n"/>
      <c r="G2367" s="21" t="n"/>
      <c r="H2367" s="25">
        <f>IF(COUNTA(A2367,B2367,D2367)=0,"",IF(NOT(ISNUMBER(A2367)),"날짜를 확인하세요",IF(A2367&gt;TODAY(),"오늘 이후 날짜예요",IF(ISNA(MATCH(B2367,현장번호,0)),"현장 번호를 확인하세요",IF(OR(NOT(ISNUMBER(D2367)),N(D2367)&lt;=0),"금액을 확인하세요","")))))</f>
        <v/>
      </c>
    </row>
    <row r="2368">
      <c r="A2368" s="20" t="n"/>
      <c r="B2368" s="26" t="n"/>
      <c r="C2368" s="27">
        <f>IF(B2368="","",IFERROR(INDEX(현장_고객,MATCH(B2368,현장번호,0))&amp;" · "&amp;INDEX(현장_주소,MATCH(B2368,현장번호,0)),"없는 번호"))</f>
        <v/>
      </c>
      <c r="D2368" s="22" t="n"/>
      <c r="E2368" s="21" t="n"/>
      <c r="F2368" s="21" t="n"/>
      <c r="G2368" s="21" t="n"/>
      <c r="H2368" s="25">
        <f>IF(COUNTA(A2368,B2368,D2368)=0,"",IF(NOT(ISNUMBER(A2368)),"날짜를 확인하세요",IF(A2368&gt;TODAY(),"오늘 이후 날짜예요",IF(ISNA(MATCH(B2368,현장번호,0)),"현장 번호를 확인하세요",IF(OR(NOT(ISNUMBER(D2368)),N(D2368)&lt;=0),"금액을 확인하세요","")))))</f>
        <v/>
      </c>
    </row>
    <row r="2369">
      <c r="A2369" s="20" t="n"/>
      <c r="B2369" s="26" t="n"/>
      <c r="C2369" s="27">
        <f>IF(B2369="","",IFERROR(INDEX(현장_고객,MATCH(B2369,현장번호,0))&amp;" · "&amp;INDEX(현장_주소,MATCH(B2369,현장번호,0)),"없는 번호"))</f>
        <v/>
      </c>
      <c r="D2369" s="22" t="n"/>
      <c r="E2369" s="21" t="n"/>
      <c r="F2369" s="21" t="n"/>
      <c r="G2369" s="21" t="n"/>
      <c r="H2369" s="25">
        <f>IF(COUNTA(A2369,B2369,D2369)=0,"",IF(NOT(ISNUMBER(A2369)),"날짜를 확인하세요",IF(A2369&gt;TODAY(),"오늘 이후 날짜예요",IF(ISNA(MATCH(B2369,현장번호,0)),"현장 번호를 확인하세요",IF(OR(NOT(ISNUMBER(D2369)),N(D2369)&lt;=0),"금액을 확인하세요","")))))</f>
        <v/>
      </c>
    </row>
    <row r="2370">
      <c r="A2370" s="20" t="n"/>
      <c r="B2370" s="26" t="n"/>
      <c r="C2370" s="27">
        <f>IF(B2370="","",IFERROR(INDEX(현장_고객,MATCH(B2370,현장번호,0))&amp;" · "&amp;INDEX(현장_주소,MATCH(B2370,현장번호,0)),"없는 번호"))</f>
        <v/>
      </c>
      <c r="D2370" s="22" t="n"/>
      <c r="E2370" s="21" t="n"/>
      <c r="F2370" s="21" t="n"/>
      <c r="G2370" s="21" t="n"/>
      <c r="H2370" s="25">
        <f>IF(COUNTA(A2370,B2370,D2370)=0,"",IF(NOT(ISNUMBER(A2370)),"날짜를 확인하세요",IF(A2370&gt;TODAY(),"오늘 이후 날짜예요",IF(ISNA(MATCH(B2370,현장번호,0)),"현장 번호를 확인하세요",IF(OR(NOT(ISNUMBER(D2370)),N(D2370)&lt;=0),"금액을 확인하세요","")))))</f>
        <v/>
      </c>
    </row>
    <row r="2371">
      <c r="A2371" s="20" t="n"/>
      <c r="B2371" s="26" t="n"/>
      <c r="C2371" s="27">
        <f>IF(B2371="","",IFERROR(INDEX(현장_고객,MATCH(B2371,현장번호,0))&amp;" · "&amp;INDEX(현장_주소,MATCH(B2371,현장번호,0)),"없는 번호"))</f>
        <v/>
      </c>
      <c r="D2371" s="22" t="n"/>
      <c r="E2371" s="21" t="n"/>
      <c r="F2371" s="21" t="n"/>
      <c r="G2371" s="21" t="n"/>
      <c r="H2371" s="25">
        <f>IF(COUNTA(A2371,B2371,D2371)=0,"",IF(NOT(ISNUMBER(A2371)),"날짜를 확인하세요",IF(A2371&gt;TODAY(),"오늘 이후 날짜예요",IF(ISNA(MATCH(B2371,현장번호,0)),"현장 번호를 확인하세요",IF(OR(NOT(ISNUMBER(D2371)),N(D2371)&lt;=0),"금액을 확인하세요","")))))</f>
        <v/>
      </c>
    </row>
    <row r="2372">
      <c r="A2372" s="20" t="n"/>
      <c r="B2372" s="26" t="n"/>
      <c r="C2372" s="27">
        <f>IF(B2372="","",IFERROR(INDEX(현장_고객,MATCH(B2372,현장번호,0))&amp;" · "&amp;INDEX(현장_주소,MATCH(B2372,현장번호,0)),"없는 번호"))</f>
        <v/>
      </c>
      <c r="D2372" s="22" t="n"/>
      <c r="E2372" s="21" t="n"/>
      <c r="F2372" s="21" t="n"/>
      <c r="G2372" s="21" t="n"/>
      <c r="H2372" s="25">
        <f>IF(COUNTA(A2372,B2372,D2372)=0,"",IF(NOT(ISNUMBER(A2372)),"날짜를 확인하세요",IF(A2372&gt;TODAY(),"오늘 이후 날짜예요",IF(ISNA(MATCH(B2372,현장번호,0)),"현장 번호를 확인하세요",IF(OR(NOT(ISNUMBER(D2372)),N(D2372)&lt;=0),"금액을 확인하세요","")))))</f>
        <v/>
      </c>
    </row>
    <row r="2373">
      <c r="A2373" s="20" t="n"/>
      <c r="B2373" s="26" t="n"/>
      <c r="C2373" s="27">
        <f>IF(B2373="","",IFERROR(INDEX(현장_고객,MATCH(B2373,현장번호,0))&amp;" · "&amp;INDEX(현장_주소,MATCH(B2373,현장번호,0)),"없는 번호"))</f>
        <v/>
      </c>
      <c r="D2373" s="22" t="n"/>
      <c r="E2373" s="21" t="n"/>
      <c r="F2373" s="21" t="n"/>
      <c r="G2373" s="21" t="n"/>
      <c r="H2373" s="25">
        <f>IF(COUNTA(A2373,B2373,D2373)=0,"",IF(NOT(ISNUMBER(A2373)),"날짜를 확인하세요",IF(A2373&gt;TODAY(),"오늘 이후 날짜예요",IF(ISNA(MATCH(B2373,현장번호,0)),"현장 번호를 확인하세요",IF(OR(NOT(ISNUMBER(D2373)),N(D2373)&lt;=0),"금액을 확인하세요","")))))</f>
        <v/>
      </c>
    </row>
    <row r="2374">
      <c r="A2374" s="20" t="n"/>
      <c r="B2374" s="26" t="n"/>
      <c r="C2374" s="27">
        <f>IF(B2374="","",IFERROR(INDEX(현장_고객,MATCH(B2374,현장번호,0))&amp;" · "&amp;INDEX(현장_주소,MATCH(B2374,현장번호,0)),"없는 번호"))</f>
        <v/>
      </c>
      <c r="D2374" s="22" t="n"/>
      <c r="E2374" s="21" t="n"/>
      <c r="F2374" s="21" t="n"/>
      <c r="G2374" s="21" t="n"/>
      <c r="H2374" s="25">
        <f>IF(COUNTA(A2374,B2374,D2374)=0,"",IF(NOT(ISNUMBER(A2374)),"날짜를 확인하세요",IF(A2374&gt;TODAY(),"오늘 이후 날짜예요",IF(ISNA(MATCH(B2374,현장번호,0)),"현장 번호를 확인하세요",IF(OR(NOT(ISNUMBER(D2374)),N(D2374)&lt;=0),"금액을 확인하세요","")))))</f>
        <v/>
      </c>
    </row>
    <row r="2375">
      <c r="A2375" s="20" t="n"/>
      <c r="B2375" s="26" t="n"/>
      <c r="C2375" s="27">
        <f>IF(B2375="","",IFERROR(INDEX(현장_고객,MATCH(B2375,현장번호,0))&amp;" · "&amp;INDEX(현장_주소,MATCH(B2375,현장번호,0)),"없는 번호"))</f>
        <v/>
      </c>
      <c r="D2375" s="22" t="n"/>
      <c r="E2375" s="21" t="n"/>
      <c r="F2375" s="21" t="n"/>
      <c r="G2375" s="21" t="n"/>
      <c r="H2375" s="25">
        <f>IF(COUNTA(A2375,B2375,D2375)=0,"",IF(NOT(ISNUMBER(A2375)),"날짜를 확인하세요",IF(A2375&gt;TODAY(),"오늘 이후 날짜예요",IF(ISNA(MATCH(B2375,현장번호,0)),"현장 번호를 확인하세요",IF(OR(NOT(ISNUMBER(D2375)),N(D2375)&lt;=0),"금액을 확인하세요","")))))</f>
        <v/>
      </c>
    </row>
    <row r="2376">
      <c r="A2376" s="20" t="n"/>
      <c r="B2376" s="26" t="n"/>
      <c r="C2376" s="27">
        <f>IF(B2376="","",IFERROR(INDEX(현장_고객,MATCH(B2376,현장번호,0))&amp;" · "&amp;INDEX(현장_주소,MATCH(B2376,현장번호,0)),"없는 번호"))</f>
        <v/>
      </c>
      <c r="D2376" s="22" t="n"/>
      <c r="E2376" s="21" t="n"/>
      <c r="F2376" s="21" t="n"/>
      <c r="G2376" s="21" t="n"/>
      <c r="H2376" s="25">
        <f>IF(COUNTA(A2376,B2376,D2376)=0,"",IF(NOT(ISNUMBER(A2376)),"날짜를 확인하세요",IF(A2376&gt;TODAY(),"오늘 이후 날짜예요",IF(ISNA(MATCH(B2376,현장번호,0)),"현장 번호를 확인하세요",IF(OR(NOT(ISNUMBER(D2376)),N(D2376)&lt;=0),"금액을 확인하세요","")))))</f>
        <v/>
      </c>
    </row>
    <row r="2377">
      <c r="A2377" s="20" t="n"/>
      <c r="B2377" s="26" t="n"/>
      <c r="C2377" s="27">
        <f>IF(B2377="","",IFERROR(INDEX(현장_고객,MATCH(B2377,현장번호,0))&amp;" · "&amp;INDEX(현장_주소,MATCH(B2377,현장번호,0)),"없는 번호"))</f>
        <v/>
      </c>
      <c r="D2377" s="22" t="n"/>
      <c r="E2377" s="21" t="n"/>
      <c r="F2377" s="21" t="n"/>
      <c r="G2377" s="21" t="n"/>
      <c r="H2377" s="25">
        <f>IF(COUNTA(A2377,B2377,D2377)=0,"",IF(NOT(ISNUMBER(A2377)),"날짜를 확인하세요",IF(A2377&gt;TODAY(),"오늘 이후 날짜예요",IF(ISNA(MATCH(B2377,현장번호,0)),"현장 번호를 확인하세요",IF(OR(NOT(ISNUMBER(D2377)),N(D2377)&lt;=0),"금액을 확인하세요","")))))</f>
        <v/>
      </c>
    </row>
    <row r="2378">
      <c r="A2378" s="20" t="n"/>
      <c r="B2378" s="26" t="n"/>
      <c r="C2378" s="27">
        <f>IF(B2378="","",IFERROR(INDEX(현장_고객,MATCH(B2378,현장번호,0))&amp;" · "&amp;INDEX(현장_주소,MATCH(B2378,현장번호,0)),"없는 번호"))</f>
        <v/>
      </c>
      <c r="D2378" s="22" t="n"/>
      <c r="E2378" s="21" t="n"/>
      <c r="F2378" s="21" t="n"/>
      <c r="G2378" s="21" t="n"/>
      <c r="H2378" s="25">
        <f>IF(COUNTA(A2378,B2378,D2378)=0,"",IF(NOT(ISNUMBER(A2378)),"날짜를 확인하세요",IF(A2378&gt;TODAY(),"오늘 이후 날짜예요",IF(ISNA(MATCH(B2378,현장번호,0)),"현장 번호를 확인하세요",IF(OR(NOT(ISNUMBER(D2378)),N(D2378)&lt;=0),"금액을 확인하세요","")))))</f>
        <v/>
      </c>
    </row>
    <row r="2379">
      <c r="A2379" s="20" t="n"/>
      <c r="B2379" s="26" t="n"/>
      <c r="C2379" s="27">
        <f>IF(B2379="","",IFERROR(INDEX(현장_고객,MATCH(B2379,현장번호,0))&amp;" · "&amp;INDEX(현장_주소,MATCH(B2379,현장번호,0)),"없는 번호"))</f>
        <v/>
      </c>
      <c r="D2379" s="22" t="n"/>
      <c r="E2379" s="21" t="n"/>
      <c r="F2379" s="21" t="n"/>
      <c r="G2379" s="21" t="n"/>
      <c r="H2379" s="25">
        <f>IF(COUNTA(A2379,B2379,D2379)=0,"",IF(NOT(ISNUMBER(A2379)),"날짜를 확인하세요",IF(A2379&gt;TODAY(),"오늘 이후 날짜예요",IF(ISNA(MATCH(B2379,현장번호,0)),"현장 번호를 확인하세요",IF(OR(NOT(ISNUMBER(D2379)),N(D2379)&lt;=0),"금액을 확인하세요","")))))</f>
        <v/>
      </c>
    </row>
    <row r="2380">
      <c r="A2380" s="20" t="n"/>
      <c r="B2380" s="26" t="n"/>
      <c r="C2380" s="27">
        <f>IF(B2380="","",IFERROR(INDEX(현장_고객,MATCH(B2380,현장번호,0))&amp;" · "&amp;INDEX(현장_주소,MATCH(B2380,현장번호,0)),"없는 번호"))</f>
        <v/>
      </c>
      <c r="D2380" s="22" t="n"/>
      <c r="E2380" s="21" t="n"/>
      <c r="F2380" s="21" t="n"/>
      <c r="G2380" s="21" t="n"/>
      <c r="H2380" s="25">
        <f>IF(COUNTA(A2380,B2380,D2380)=0,"",IF(NOT(ISNUMBER(A2380)),"날짜를 확인하세요",IF(A2380&gt;TODAY(),"오늘 이후 날짜예요",IF(ISNA(MATCH(B2380,현장번호,0)),"현장 번호를 확인하세요",IF(OR(NOT(ISNUMBER(D2380)),N(D2380)&lt;=0),"금액을 확인하세요","")))))</f>
        <v/>
      </c>
    </row>
    <row r="2381">
      <c r="A2381" s="20" t="n"/>
      <c r="B2381" s="26" t="n"/>
      <c r="C2381" s="27">
        <f>IF(B2381="","",IFERROR(INDEX(현장_고객,MATCH(B2381,현장번호,0))&amp;" · "&amp;INDEX(현장_주소,MATCH(B2381,현장번호,0)),"없는 번호"))</f>
        <v/>
      </c>
      <c r="D2381" s="22" t="n"/>
      <c r="E2381" s="21" t="n"/>
      <c r="F2381" s="21" t="n"/>
      <c r="G2381" s="21" t="n"/>
      <c r="H2381" s="25">
        <f>IF(COUNTA(A2381,B2381,D2381)=0,"",IF(NOT(ISNUMBER(A2381)),"날짜를 확인하세요",IF(A2381&gt;TODAY(),"오늘 이후 날짜예요",IF(ISNA(MATCH(B2381,현장번호,0)),"현장 번호를 확인하세요",IF(OR(NOT(ISNUMBER(D2381)),N(D2381)&lt;=0),"금액을 확인하세요","")))))</f>
        <v/>
      </c>
    </row>
    <row r="2382">
      <c r="A2382" s="20" t="n"/>
      <c r="B2382" s="26" t="n"/>
      <c r="C2382" s="27">
        <f>IF(B2382="","",IFERROR(INDEX(현장_고객,MATCH(B2382,현장번호,0))&amp;" · "&amp;INDEX(현장_주소,MATCH(B2382,현장번호,0)),"없는 번호"))</f>
        <v/>
      </c>
      <c r="D2382" s="22" t="n"/>
      <c r="E2382" s="21" t="n"/>
      <c r="F2382" s="21" t="n"/>
      <c r="G2382" s="21" t="n"/>
      <c r="H2382" s="25">
        <f>IF(COUNTA(A2382,B2382,D2382)=0,"",IF(NOT(ISNUMBER(A2382)),"날짜를 확인하세요",IF(A2382&gt;TODAY(),"오늘 이후 날짜예요",IF(ISNA(MATCH(B2382,현장번호,0)),"현장 번호를 확인하세요",IF(OR(NOT(ISNUMBER(D2382)),N(D2382)&lt;=0),"금액을 확인하세요","")))))</f>
        <v/>
      </c>
    </row>
    <row r="2383">
      <c r="A2383" s="20" t="n"/>
      <c r="B2383" s="26" t="n"/>
      <c r="C2383" s="27">
        <f>IF(B2383="","",IFERROR(INDEX(현장_고객,MATCH(B2383,현장번호,0))&amp;" · "&amp;INDEX(현장_주소,MATCH(B2383,현장번호,0)),"없는 번호"))</f>
        <v/>
      </c>
      <c r="D2383" s="22" t="n"/>
      <c r="E2383" s="21" t="n"/>
      <c r="F2383" s="21" t="n"/>
      <c r="G2383" s="21" t="n"/>
      <c r="H2383" s="25">
        <f>IF(COUNTA(A2383,B2383,D2383)=0,"",IF(NOT(ISNUMBER(A2383)),"날짜를 확인하세요",IF(A2383&gt;TODAY(),"오늘 이후 날짜예요",IF(ISNA(MATCH(B2383,현장번호,0)),"현장 번호를 확인하세요",IF(OR(NOT(ISNUMBER(D2383)),N(D2383)&lt;=0),"금액을 확인하세요","")))))</f>
        <v/>
      </c>
    </row>
    <row r="2384">
      <c r="A2384" s="20" t="n"/>
      <c r="B2384" s="26" t="n"/>
      <c r="C2384" s="27">
        <f>IF(B2384="","",IFERROR(INDEX(현장_고객,MATCH(B2384,현장번호,0))&amp;" · "&amp;INDEX(현장_주소,MATCH(B2384,현장번호,0)),"없는 번호"))</f>
        <v/>
      </c>
      <c r="D2384" s="22" t="n"/>
      <c r="E2384" s="21" t="n"/>
      <c r="F2384" s="21" t="n"/>
      <c r="G2384" s="21" t="n"/>
      <c r="H2384" s="25">
        <f>IF(COUNTA(A2384,B2384,D2384)=0,"",IF(NOT(ISNUMBER(A2384)),"날짜를 확인하세요",IF(A2384&gt;TODAY(),"오늘 이후 날짜예요",IF(ISNA(MATCH(B2384,현장번호,0)),"현장 번호를 확인하세요",IF(OR(NOT(ISNUMBER(D2384)),N(D2384)&lt;=0),"금액을 확인하세요","")))))</f>
        <v/>
      </c>
    </row>
    <row r="2385">
      <c r="A2385" s="20" t="n"/>
      <c r="B2385" s="26" t="n"/>
      <c r="C2385" s="27">
        <f>IF(B2385="","",IFERROR(INDEX(현장_고객,MATCH(B2385,현장번호,0))&amp;" · "&amp;INDEX(현장_주소,MATCH(B2385,현장번호,0)),"없는 번호"))</f>
        <v/>
      </c>
      <c r="D2385" s="22" t="n"/>
      <c r="E2385" s="21" t="n"/>
      <c r="F2385" s="21" t="n"/>
      <c r="G2385" s="21" t="n"/>
      <c r="H2385" s="25">
        <f>IF(COUNTA(A2385,B2385,D2385)=0,"",IF(NOT(ISNUMBER(A2385)),"날짜를 확인하세요",IF(A2385&gt;TODAY(),"오늘 이후 날짜예요",IF(ISNA(MATCH(B2385,현장번호,0)),"현장 번호를 확인하세요",IF(OR(NOT(ISNUMBER(D2385)),N(D2385)&lt;=0),"금액을 확인하세요","")))))</f>
        <v/>
      </c>
    </row>
    <row r="2386">
      <c r="A2386" s="20" t="n"/>
      <c r="B2386" s="26" t="n"/>
      <c r="C2386" s="27">
        <f>IF(B2386="","",IFERROR(INDEX(현장_고객,MATCH(B2386,현장번호,0))&amp;" · "&amp;INDEX(현장_주소,MATCH(B2386,현장번호,0)),"없는 번호"))</f>
        <v/>
      </c>
      <c r="D2386" s="22" t="n"/>
      <c r="E2386" s="21" t="n"/>
      <c r="F2386" s="21" t="n"/>
      <c r="G2386" s="21" t="n"/>
      <c r="H2386" s="25">
        <f>IF(COUNTA(A2386,B2386,D2386)=0,"",IF(NOT(ISNUMBER(A2386)),"날짜를 확인하세요",IF(A2386&gt;TODAY(),"오늘 이후 날짜예요",IF(ISNA(MATCH(B2386,현장번호,0)),"현장 번호를 확인하세요",IF(OR(NOT(ISNUMBER(D2386)),N(D2386)&lt;=0),"금액을 확인하세요","")))))</f>
        <v/>
      </c>
    </row>
    <row r="2387">
      <c r="A2387" s="20" t="n"/>
      <c r="B2387" s="26" t="n"/>
      <c r="C2387" s="27">
        <f>IF(B2387="","",IFERROR(INDEX(현장_고객,MATCH(B2387,현장번호,0))&amp;" · "&amp;INDEX(현장_주소,MATCH(B2387,현장번호,0)),"없는 번호"))</f>
        <v/>
      </c>
      <c r="D2387" s="22" t="n"/>
      <c r="E2387" s="21" t="n"/>
      <c r="F2387" s="21" t="n"/>
      <c r="G2387" s="21" t="n"/>
      <c r="H2387" s="25">
        <f>IF(COUNTA(A2387,B2387,D2387)=0,"",IF(NOT(ISNUMBER(A2387)),"날짜를 확인하세요",IF(A2387&gt;TODAY(),"오늘 이후 날짜예요",IF(ISNA(MATCH(B2387,현장번호,0)),"현장 번호를 확인하세요",IF(OR(NOT(ISNUMBER(D2387)),N(D2387)&lt;=0),"금액을 확인하세요","")))))</f>
        <v/>
      </c>
    </row>
    <row r="2388">
      <c r="A2388" s="20" t="n"/>
      <c r="B2388" s="26" t="n"/>
      <c r="C2388" s="27">
        <f>IF(B2388="","",IFERROR(INDEX(현장_고객,MATCH(B2388,현장번호,0))&amp;" · "&amp;INDEX(현장_주소,MATCH(B2388,현장번호,0)),"없는 번호"))</f>
        <v/>
      </c>
      <c r="D2388" s="22" t="n"/>
      <c r="E2388" s="21" t="n"/>
      <c r="F2388" s="21" t="n"/>
      <c r="G2388" s="21" t="n"/>
      <c r="H2388" s="25">
        <f>IF(COUNTA(A2388,B2388,D2388)=0,"",IF(NOT(ISNUMBER(A2388)),"날짜를 확인하세요",IF(A2388&gt;TODAY(),"오늘 이후 날짜예요",IF(ISNA(MATCH(B2388,현장번호,0)),"현장 번호를 확인하세요",IF(OR(NOT(ISNUMBER(D2388)),N(D2388)&lt;=0),"금액을 확인하세요","")))))</f>
        <v/>
      </c>
    </row>
    <row r="2389">
      <c r="A2389" s="20" t="n"/>
      <c r="B2389" s="26" t="n"/>
      <c r="C2389" s="27">
        <f>IF(B2389="","",IFERROR(INDEX(현장_고객,MATCH(B2389,현장번호,0))&amp;" · "&amp;INDEX(현장_주소,MATCH(B2389,현장번호,0)),"없는 번호"))</f>
        <v/>
      </c>
      <c r="D2389" s="22" t="n"/>
      <c r="E2389" s="21" t="n"/>
      <c r="F2389" s="21" t="n"/>
      <c r="G2389" s="21" t="n"/>
      <c r="H2389" s="25">
        <f>IF(COUNTA(A2389,B2389,D2389)=0,"",IF(NOT(ISNUMBER(A2389)),"날짜를 확인하세요",IF(A2389&gt;TODAY(),"오늘 이후 날짜예요",IF(ISNA(MATCH(B2389,현장번호,0)),"현장 번호를 확인하세요",IF(OR(NOT(ISNUMBER(D2389)),N(D2389)&lt;=0),"금액을 확인하세요","")))))</f>
        <v/>
      </c>
    </row>
    <row r="2390">
      <c r="A2390" s="20" t="n"/>
      <c r="B2390" s="26" t="n"/>
      <c r="C2390" s="27">
        <f>IF(B2390="","",IFERROR(INDEX(현장_고객,MATCH(B2390,현장번호,0))&amp;" · "&amp;INDEX(현장_주소,MATCH(B2390,현장번호,0)),"없는 번호"))</f>
        <v/>
      </c>
      <c r="D2390" s="22" t="n"/>
      <c r="E2390" s="21" t="n"/>
      <c r="F2390" s="21" t="n"/>
      <c r="G2390" s="21" t="n"/>
      <c r="H2390" s="25">
        <f>IF(COUNTA(A2390,B2390,D2390)=0,"",IF(NOT(ISNUMBER(A2390)),"날짜를 확인하세요",IF(A2390&gt;TODAY(),"오늘 이후 날짜예요",IF(ISNA(MATCH(B2390,현장번호,0)),"현장 번호를 확인하세요",IF(OR(NOT(ISNUMBER(D2390)),N(D2390)&lt;=0),"금액을 확인하세요","")))))</f>
        <v/>
      </c>
    </row>
    <row r="2391">
      <c r="A2391" s="20" t="n"/>
      <c r="B2391" s="26" t="n"/>
      <c r="C2391" s="27">
        <f>IF(B2391="","",IFERROR(INDEX(현장_고객,MATCH(B2391,현장번호,0))&amp;" · "&amp;INDEX(현장_주소,MATCH(B2391,현장번호,0)),"없는 번호"))</f>
        <v/>
      </c>
      <c r="D2391" s="22" t="n"/>
      <c r="E2391" s="21" t="n"/>
      <c r="F2391" s="21" t="n"/>
      <c r="G2391" s="21" t="n"/>
      <c r="H2391" s="25">
        <f>IF(COUNTA(A2391,B2391,D2391)=0,"",IF(NOT(ISNUMBER(A2391)),"날짜를 확인하세요",IF(A2391&gt;TODAY(),"오늘 이후 날짜예요",IF(ISNA(MATCH(B2391,현장번호,0)),"현장 번호를 확인하세요",IF(OR(NOT(ISNUMBER(D2391)),N(D2391)&lt;=0),"금액을 확인하세요","")))))</f>
        <v/>
      </c>
    </row>
    <row r="2392">
      <c r="A2392" s="20" t="n"/>
      <c r="B2392" s="26" t="n"/>
      <c r="C2392" s="27">
        <f>IF(B2392="","",IFERROR(INDEX(현장_고객,MATCH(B2392,현장번호,0))&amp;" · "&amp;INDEX(현장_주소,MATCH(B2392,현장번호,0)),"없는 번호"))</f>
        <v/>
      </c>
      <c r="D2392" s="22" t="n"/>
      <c r="E2392" s="21" t="n"/>
      <c r="F2392" s="21" t="n"/>
      <c r="G2392" s="21" t="n"/>
      <c r="H2392" s="25">
        <f>IF(COUNTA(A2392,B2392,D2392)=0,"",IF(NOT(ISNUMBER(A2392)),"날짜를 확인하세요",IF(A2392&gt;TODAY(),"오늘 이후 날짜예요",IF(ISNA(MATCH(B2392,현장번호,0)),"현장 번호를 확인하세요",IF(OR(NOT(ISNUMBER(D2392)),N(D2392)&lt;=0),"금액을 확인하세요","")))))</f>
        <v/>
      </c>
    </row>
    <row r="2393">
      <c r="A2393" s="20" t="n"/>
      <c r="B2393" s="26" t="n"/>
      <c r="C2393" s="27">
        <f>IF(B2393="","",IFERROR(INDEX(현장_고객,MATCH(B2393,현장번호,0))&amp;" · "&amp;INDEX(현장_주소,MATCH(B2393,현장번호,0)),"없는 번호"))</f>
        <v/>
      </c>
      <c r="D2393" s="22" t="n"/>
      <c r="E2393" s="21" t="n"/>
      <c r="F2393" s="21" t="n"/>
      <c r="G2393" s="21" t="n"/>
      <c r="H2393" s="25">
        <f>IF(COUNTA(A2393,B2393,D2393)=0,"",IF(NOT(ISNUMBER(A2393)),"날짜를 확인하세요",IF(A2393&gt;TODAY(),"오늘 이후 날짜예요",IF(ISNA(MATCH(B2393,현장번호,0)),"현장 번호를 확인하세요",IF(OR(NOT(ISNUMBER(D2393)),N(D2393)&lt;=0),"금액을 확인하세요","")))))</f>
        <v/>
      </c>
    </row>
    <row r="2394">
      <c r="A2394" s="20" t="n"/>
      <c r="B2394" s="26" t="n"/>
      <c r="C2394" s="27">
        <f>IF(B2394="","",IFERROR(INDEX(현장_고객,MATCH(B2394,현장번호,0))&amp;" · "&amp;INDEX(현장_주소,MATCH(B2394,현장번호,0)),"없는 번호"))</f>
        <v/>
      </c>
      <c r="D2394" s="22" t="n"/>
      <c r="E2394" s="21" t="n"/>
      <c r="F2394" s="21" t="n"/>
      <c r="G2394" s="21" t="n"/>
      <c r="H2394" s="25">
        <f>IF(COUNTA(A2394,B2394,D2394)=0,"",IF(NOT(ISNUMBER(A2394)),"날짜를 확인하세요",IF(A2394&gt;TODAY(),"오늘 이후 날짜예요",IF(ISNA(MATCH(B2394,현장번호,0)),"현장 번호를 확인하세요",IF(OR(NOT(ISNUMBER(D2394)),N(D2394)&lt;=0),"금액을 확인하세요","")))))</f>
        <v/>
      </c>
    </row>
    <row r="2395">
      <c r="A2395" s="20" t="n"/>
      <c r="B2395" s="26" t="n"/>
      <c r="C2395" s="27">
        <f>IF(B2395="","",IFERROR(INDEX(현장_고객,MATCH(B2395,현장번호,0))&amp;" · "&amp;INDEX(현장_주소,MATCH(B2395,현장번호,0)),"없는 번호"))</f>
        <v/>
      </c>
      <c r="D2395" s="22" t="n"/>
      <c r="E2395" s="21" t="n"/>
      <c r="F2395" s="21" t="n"/>
      <c r="G2395" s="21" t="n"/>
      <c r="H2395" s="25">
        <f>IF(COUNTA(A2395,B2395,D2395)=0,"",IF(NOT(ISNUMBER(A2395)),"날짜를 확인하세요",IF(A2395&gt;TODAY(),"오늘 이후 날짜예요",IF(ISNA(MATCH(B2395,현장번호,0)),"현장 번호를 확인하세요",IF(OR(NOT(ISNUMBER(D2395)),N(D2395)&lt;=0),"금액을 확인하세요","")))))</f>
        <v/>
      </c>
    </row>
    <row r="2396">
      <c r="A2396" s="20" t="n"/>
      <c r="B2396" s="26" t="n"/>
      <c r="C2396" s="27">
        <f>IF(B2396="","",IFERROR(INDEX(현장_고객,MATCH(B2396,현장번호,0))&amp;" · "&amp;INDEX(현장_주소,MATCH(B2396,현장번호,0)),"없는 번호"))</f>
        <v/>
      </c>
      <c r="D2396" s="22" t="n"/>
      <c r="E2396" s="21" t="n"/>
      <c r="F2396" s="21" t="n"/>
      <c r="G2396" s="21" t="n"/>
      <c r="H2396" s="25">
        <f>IF(COUNTA(A2396,B2396,D2396)=0,"",IF(NOT(ISNUMBER(A2396)),"날짜를 확인하세요",IF(A2396&gt;TODAY(),"오늘 이후 날짜예요",IF(ISNA(MATCH(B2396,현장번호,0)),"현장 번호를 확인하세요",IF(OR(NOT(ISNUMBER(D2396)),N(D2396)&lt;=0),"금액을 확인하세요","")))))</f>
        <v/>
      </c>
    </row>
    <row r="2397">
      <c r="A2397" s="20" t="n"/>
      <c r="B2397" s="26" t="n"/>
      <c r="C2397" s="27">
        <f>IF(B2397="","",IFERROR(INDEX(현장_고객,MATCH(B2397,현장번호,0))&amp;" · "&amp;INDEX(현장_주소,MATCH(B2397,현장번호,0)),"없는 번호"))</f>
        <v/>
      </c>
      <c r="D2397" s="22" t="n"/>
      <c r="E2397" s="21" t="n"/>
      <c r="F2397" s="21" t="n"/>
      <c r="G2397" s="21" t="n"/>
      <c r="H2397" s="25">
        <f>IF(COUNTA(A2397,B2397,D2397)=0,"",IF(NOT(ISNUMBER(A2397)),"날짜를 확인하세요",IF(A2397&gt;TODAY(),"오늘 이후 날짜예요",IF(ISNA(MATCH(B2397,현장번호,0)),"현장 번호를 확인하세요",IF(OR(NOT(ISNUMBER(D2397)),N(D2397)&lt;=0),"금액을 확인하세요","")))))</f>
        <v/>
      </c>
    </row>
    <row r="2398">
      <c r="A2398" s="20" t="n"/>
      <c r="B2398" s="26" t="n"/>
      <c r="C2398" s="27">
        <f>IF(B2398="","",IFERROR(INDEX(현장_고객,MATCH(B2398,현장번호,0))&amp;" · "&amp;INDEX(현장_주소,MATCH(B2398,현장번호,0)),"없는 번호"))</f>
        <v/>
      </c>
      <c r="D2398" s="22" t="n"/>
      <c r="E2398" s="21" t="n"/>
      <c r="F2398" s="21" t="n"/>
      <c r="G2398" s="21" t="n"/>
      <c r="H2398" s="25">
        <f>IF(COUNTA(A2398,B2398,D2398)=0,"",IF(NOT(ISNUMBER(A2398)),"날짜를 확인하세요",IF(A2398&gt;TODAY(),"오늘 이후 날짜예요",IF(ISNA(MATCH(B2398,현장번호,0)),"현장 번호를 확인하세요",IF(OR(NOT(ISNUMBER(D2398)),N(D2398)&lt;=0),"금액을 확인하세요","")))))</f>
        <v/>
      </c>
    </row>
    <row r="2399">
      <c r="A2399" s="20" t="n"/>
      <c r="B2399" s="26" t="n"/>
      <c r="C2399" s="27">
        <f>IF(B2399="","",IFERROR(INDEX(현장_고객,MATCH(B2399,현장번호,0))&amp;" · "&amp;INDEX(현장_주소,MATCH(B2399,현장번호,0)),"없는 번호"))</f>
        <v/>
      </c>
      <c r="D2399" s="22" t="n"/>
      <c r="E2399" s="21" t="n"/>
      <c r="F2399" s="21" t="n"/>
      <c r="G2399" s="21" t="n"/>
      <c r="H2399" s="25">
        <f>IF(COUNTA(A2399,B2399,D2399)=0,"",IF(NOT(ISNUMBER(A2399)),"날짜를 확인하세요",IF(A2399&gt;TODAY(),"오늘 이후 날짜예요",IF(ISNA(MATCH(B2399,현장번호,0)),"현장 번호를 확인하세요",IF(OR(NOT(ISNUMBER(D2399)),N(D2399)&lt;=0),"금액을 확인하세요","")))))</f>
        <v/>
      </c>
    </row>
    <row r="2400">
      <c r="A2400" s="20" t="n"/>
      <c r="B2400" s="26" t="n"/>
      <c r="C2400" s="27">
        <f>IF(B2400="","",IFERROR(INDEX(현장_고객,MATCH(B2400,현장번호,0))&amp;" · "&amp;INDEX(현장_주소,MATCH(B2400,현장번호,0)),"없는 번호"))</f>
        <v/>
      </c>
      <c r="D2400" s="22" t="n"/>
      <c r="E2400" s="21" t="n"/>
      <c r="F2400" s="21" t="n"/>
      <c r="G2400" s="21" t="n"/>
      <c r="H2400" s="25">
        <f>IF(COUNTA(A2400,B2400,D2400)=0,"",IF(NOT(ISNUMBER(A2400)),"날짜를 확인하세요",IF(A2400&gt;TODAY(),"오늘 이후 날짜예요",IF(ISNA(MATCH(B2400,현장번호,0)),"현장 번호를 확인하세요",IF(OR(NOT(ISNUMBER(D2400)),N(D2400)&lt;=0),"금액을 확인하세요","")))))</f>
        <v/>
      </c>
    </row>
    <row r="2401">
      <c r="A2401" s="20" t="n"/>
      <c r="B2401" s="26" t="n"/>
      <c r="C2401" s="27">
        <f>IF(B2401="","",IFERROR(INDEX(현장_고객,MATCH(B2401,현장번호,0))&amp;" · "&amp;INDEX(현장_주소,MATCH(B2401,현장번호,0)),"없는 번호"))</f>
        <v/>
      </c>
      <c r="D2401" s="22" t="n"/>
      <c r="E2401" s="21" t="n"/>
      <c r="F2401" s="21" t="n"/>
      <c r="G2401" s="21" t="n"/>
      <c r="H2401" s="25">
        <f>IF(COUNTA(A2401,B2401,D2401)=0,"",IF(NOT(ISNUMBER(A2401)),"날짜를 확인하세요",IF(A2401&gt;TODAY(),"오늘 이후 날짜예요",IF(ISNA(MATCH(B2401,현장번호,0)),"현장 번호를 확인하세요",IF(OR(NOT(ISNUMBER(D2401)),N(D2401)&lt;=0),"금액을 확인하세요","")))))</f>
        <v/>
      </c>
    </row>
    <row r="2402">
      <c r="A2402" s="20" t="n"/>
      <c r="B2402" s="26" t="n"/>
      <c r="C2402" s="27">
        <f>IF(B2402="","",IFERROR(INDEX(현장_고객,MATCH(B2402,현장번호,0))&amp;" · "&amp;INDEX(현장_주소,MATCH(B2402,현장번호,0)),"없는 번호"))</f>
        <v/>
      </c>
      <c r="D2402" s="22" t="n"/>
      <c r="E2402" s="21" t="n"/>
      <c r="F2402" s="21" t="n"/>
      <c r="G2402" s="21" t="n"/>
      <c r="H2402" s="25">
        <f>IF(COUNTA(A2402,B2402,D2402)=0,"",IF(NOT(ISNUMBER(A2402)),"날짜를 확인하세요",IF(A2402&gt;TODAY(),"오늘 이후 날짜예요",IF(ISNA(MATCH(B2402,현장번호,0)),"현장 번호를 확인하세요",IF(OR(NOT(ISNUMBER(D2402)),N(D2402)&lt;=0),"금액을 확인하세요","")))))</f>
        <v/>
      </c>
    </row>
    <row r="2403">
      <c r="A2403" s="20" t="n"/>
      <c r="B2403" s="26" t="n"/>
      <c r="C2403" s="27">
        <f>IF(B2403="","",IFERROR(INDEX(현장_고객,MATCH(B2403,현장번호,0))&amp;" · "&amp;INDEX(현장_주소,MATCH(B2403,현장번호,0)),"없는 번호"))</f>
        <v/>
      </c>
      <c r="D2403" s="22" t="n"/>
      <c r="E2403" s="21" t="n"/>
      <c r="F2403" s="21" t="n"/>
      <c r="G2403" s="21" t="n"/>
      <c r="H2403" s="25">
        <f>IF(COUNTA(A2403,B2403,D2403)=0,"",IF(NOT(ISNUMBER(A2403)),"날짜를 확인하세요",IF(A2403&gt;TODAY(),"오늘 이후 날짜예요",IF(ISNA(MATCH(B2403,현장번호,0)),"현장 번호를 확인하세요",IF(OR(NOT(ISNUMBER(D2403)),N(D2403)&lt;=0),"금액을 확인하세요","")))))</f>
        <v/>
      </c>
    </row>
    <row r="2404">
      <c r="A2404" s="20" t="n"/>
      <c r="B2404" s="26" t="n"/>
      <c r="C2404" s="27">
        <f>IF(B2404="","",IFERROR(INDEX(현장_고객,MATCH(B2404,현장번호,0))&amp;" · "&amp;INDEX(현장_주소,MATCH(B2404,현장번호,0)),"없는 번호"))</f>
        <v/>
      </c>
      <c r="D2404" s="22" t="n"/>
      <c r="E2404" s="21" t="n"/>
      <c r="F2404" s="21" t="n"/>
      <c r="G2404" s="21" t="n"/>
      <c r="H2404" s="25">
        <f>IF(COUNTA(A2404,B2404,D2404)=0,"",IF(NOT(ISNUMBER(A2404)),"날짜를 확인하세요",IF(A2404&gt;TODAY(),"오늘 이후 날짜예요",IF(ISNA(MATCH(B2404,현장번호,0)),"현장 번호를 확인하세요",IF(OR(NOT(ISNUMBER(D2404)),N(D2404)&lt;=0),"금액을 확인하세요","")))))</f>
        <v/>
      </c>
    </row>
    <row r="2405">
      <c r="A2405" s="20" t="n"/>
      <c r="B2405" s="26" t="n"/>
      <c r="C2405" s="27">
        <f>IF(B2405="","",IFERROR(INDEX(현장_고객,MATCH(B2405,현장번호,0))&amp;" · "&amp;INDEX(현장_주소,MATCH(B2405,현장번호,0)),"없는 번호"))</f>
        <v/>
      </c>
      <c r="D2405" s="22" t="n"/>
      <c r="E2405" s="21" t="n"/>
      <c r="F2405" s="21" t="n"/>
      <c r="G2405" s="21" t="n"/>
      <c r="H2405" s="25">
        <f>IF(COUNTA(A2405,B2405,D2405)=0,"",IF(NOT(ISNUMBER(A2405)),"날짜를 확인하세요",IF(A2405&gt;TODAY(),"오늘 이후 날짜예요",IF(ISNA(MATCH(B2405,현장번호,0)),"현장 번호를 확인하세요",IF(OR(NOT(ISNUMBER(D2405)),N(D2405)&lt;=0),"금액을 확인하세요","")))))</f>
        <v/>
      </c>
    </row>
    <row r="2406">
      <c r="A2406" s="20" t="n"/>
      <c r="B2406" s="26" t="n"/>
      <c r="C2406" s="27">
        <f>IF(B2406="","",IFERROR(INDEX(현장_고객,MATCH(B2406,현장번호,0))&amp;" · "&amp;INDEX(현장_주소,MATCH(B2406,현장번호,0)),"없는 번호"))</f>
        <v/>
      </c>
      <c r="D2406" s="22" t="n"/>
      <c r="E2406" s="21" t="n"/>
      <c r="F2406" s="21" t="n"/>
      <c r="G2406" s="21" t="n"/>
      <c r="H2406" s="25">
        <f>IF(COUNTA(A2406,B2406,D2406)=0,"",IF(NOT(ISNUMBER(A2406)),"날짜를 확인하세요",IF(A2406&gt;TODAY(),"오늘 이후 날짜예요",IF(ISNA(MATCH(B2406,현장번호,0)),"현장 번호를 확인하세요",IF(OR(NOT(ISNUMBER(D2406)),N(D2406)&lt;=0),"금액을 확인하세요","")))))</f>
        <v/>
      </c>
    </row>
    <row r="2407">
      <c r="A2407" s="20" t="n"/>
      <c r="B2407" s="26" t="n"/>
      <c r="C2407" s="27">
        <f>IF(B2407="","",IFERROR(INDEX(현장_고객,MATCH(B2407,현장번호,0))&amp;" · "&amp;INDEX(현장_주소,MATCH(B2407,현장번호,0)),"없는 번호"))</f>
        <v/>
      </c>
      <c r="D2407" s="22" t="n"/>
      <c r="E2407" s="21" t="n"/>
      <c r="F2407" s="21" t="n"/>
      <c r="G2407" s="21" t="n"/>
      <c r="H2407" s="25">
        <f>IF(COUNTA(A2407,B2407,D2407)=0,"",IF(NOT(ISNUMBER(A2407)),"날짜를 확인하세요",IF(A2407&gt;TODAY(),"오늘 이후 날짜예요",IF(ISNA(MATCH(B2407,현장번호,0)),"현장 번호를 확인하세요",IF(OR(NOT(ISNUMBER(D2407)),N(D2407)&lt;=0),"금액을 확인하세요","")))))</f>
        <v/>
      </c>
    </row>
    <row r="2408">
      <c r="A2408" s="20" t="n"/>
      <c r="B2408" s="26" t="n"/>
      <c r="C2408" s="27">
        <f>IF(B2408="","",IFERROR(INDEX(현장_고객,MATCH(B2408,현장번호,0))&amp;" · "&amp;INDEX(현장_주소,MATCH(B2408,현장번호,0)),"없는 번호"))</f>
        <v/>
      </c>
      <c r="D2408" s="22" t="n"/>
      <c r="E2408" s="21" t="n"/>
      <c r="F2408" s="21" t="n"/>
      <c r="G2408" s="21" t="n"/>
      <c r="H2408" s="25">
        <f>IF(COUNTA(A2408,B2408,D2408)=0,"",IF(NOT(ISNUMBER(A2408)),"날짜를 확인하세요",IF(A2408&gt;TODAY(),"오늘 이후 날짜예요",IF(ISNA(MATCH(B2408,현장번호,0)),"현장 번호를 확인하세요",IF(OR(NOT(ISNUMBER(D2408)),N(D2408)&lt;=0),"금액을 확인하세요","")))))</f>
        <v/>
      </c>
    </row>
    <row r="2409">
      <c r="A2409" s="20" t="n"/>
      <c r="B2409" s="26" t="n"/>
      <c r="C2409" s="27">
        <f>IF(B2409="","",IFERROR(INDEX(현장_고객,MATCH(B2409,현장번호,0))&amp;" · "&amp;INDEX(현장_주소,MATCH(B2409,현장번호,0)),"없는 번호"))</f>
        <v/>
      </c>
      <c r="D2409" s="22" t="n"/>
      <c r="E2409" s="21" t="n"/>
      <c r="F2409" s="21" t="n"/>
      <c r="G2409" s="21" t="n"/>
      <c r="H2409" s="25">
        <f>IF(COUNTA(A2409,B2409,D2409)=0,"",IF(NOT(ISNUMBER(A2409)),"날짜를 확인하세요",IF(A2409&gt;TODAY(),"오늘 이후 날짜예요",IF(ISNA(MATCH(B2409,현장번호,0)),"현장 번호를 확인하세요",IF(OR(NOT(ISNUMBER(D2409)),N(D2409)&lt;=0),"금액을 확인하세요","")))))</f>
        <v/>
      </c>
    </row>
    <row r="2410">
      <c r="A2410" s="20" t="n"/>
      <c r="B2410" s="26" t="n"/>
      <c r="C2410" s="27">
        <f>IF(B2410="","",IFERROR(INDEX(현장_고객,MATCH(B2410,현장번호,0))&amp;" · "&amp;INDEX(현장_주소,MATCH(B2410,현장번호,0)),"없는 번호"))</f>
        <v/>
      </c>
      <c r="D2410" s="22" t="n"/>
      <c r="E2410" s="21" t="n"/>
      <c r="F2410" s="21" t="n"/>
      <c r="G2410" s="21" t="n"/>
      <c r="H2410" s="25">
        <f>IF(COUNTA(A2410,B2410,D2410)=0,"",IF(NOT(ISNUMBER(A2410)),"날짜를 확인하세요",IF(A2410&gt;TODAY(),"오늘 이후 날짜예요",IF(ISNA(MATCH(B2410,현장번호,0)),"현장 번호를 확인하세요",IF(OR(NOT(ISNUMBER(D2410)),N(D2410)&lt;=0),"금액을 확인하세요","")))))</f>
        <v/>
      </c>
    </row>
    <row r="2411">
      <c r="A2411" s="20" t="n"/>
      <c r="B2411" s="26" t="n"/>
      <c r="C2411" s="27">
        <f>IF(B2411="","",IFERROR(INDEX(현장_고객,MATCH(B2411,현장번호,0))&amp;" · "&amp;INDEX(현장_주소,MATCH(B2411,현장번호,0)),"없는 번호"))</f>
        <v/>
      </c>
      <c r="D2411" s="22" t="n"/>
      <c r="E2411" s="21" t="n"/>
      <c r="F2411" s="21" t="n"/>
      <c r="G2411" s="21" t="n"/>
      <c r="H2411" s="25">
        <f>IF(COUNTA(A2411,B2411,D2411)=0,"",IF(NOT(ISNUMBER(A2411)),"날짜를 확인하세요",IF(A2411&gt;TODAY(),"오늘 이후 날짜예요",IF(ISNA(MATCH(B2411,현장번호,0)),"현장 번호를 확인하세요",IF(OR(NOT(ISNUMBER(D2411)),N(D2411)&lt;=0),"금액을 확인하세요","")))))</f>
        <v/>
      </c>
    </row>
    <row r="2412">
      <c r="A2412" s="20" t="n"/>
      <c r="B2412" s="26" t="n"/>
      <c r="C2412" s="27">
        <f>IF(B2412="","",IFERROR(INDEX(현장_고객,MATCH(B2412,현장번호,0))&amp;" · "&amp;INDEX(현장_주소,MATCH(B2412,현장번호,0)),"없는 번호"))</f>
        <v/>
      </c>
      <c r="D2412" s="22" t="n"/>
      <c r="E2412" s="21" t="n"/>
      <c r="F2412" s="21" t="n"/>
      <c r="G2412" s="21" t="n"/>
      <c r="H2412" s="25">
        <f>IF(COUNTA(A2412,B2412,D2412)=0,"",IF(NOT(ISNUMBER(A2412)),"날짜를 확인하세요",IF(A2412&gt;TODAY(),"오늘 이후 날짜예요",IF(ISNA(MATCH(B2412,현장번호,0)),"현장 번호를 확인하세요",IF(OR(NOT(ISNUMBER(D2412)),N(D2412)&lt;=0),"금액을 확인하세요","")))))</f>
        <v/>
      </c>
    </row>
    <row r="2413">
      <c r="A2413" s="20" t="n"/>
      <c r="B2413" s="26" t="n"/>
      <c r="C2413" s="27">
        <f>IF(B2413="","",IFERROR(INDEX(현장_고객,MATCH(B2413,현장번호,0))&amp;" · "&amp;INDEX(현장_주소,MATCH(B2413,현장번호,0)),"없는 번호"))</f>
        <v/>
      </c>
      <c r="D2413" s="22" t="n"/>
      <c r="E2413" s="21" t="n"/>
      <c r="F2413" s="21" t="n"/>
      <c r="G2413" s="21" t="n"/>
      <c r="H2413" s="25">
        <f>IF(COUNTA(A2413,B2413,D2413)=0,"",IF(NOT(ISNUMBER(A2413)),"날짜를 확인하세요",IF(A2413&gt;TODAY(),"오늘 이후 날짜예요",IF(ISNA(MATCH(B2413,현장번호,0)),"현장 번호를 확인하세요",IF(OR(NOT(ISNUMBER(D2413)),N(D2413)&lt;=0),"금액을 확인하세요","")))))</f>
        <v/>
      </c>
    </row>
    <row r="2414">
      <c r="A2414" s="20" t="n"/>
      <c r="B2414" s="26" t="n"/>
      <c r="C2414" s="27">
        <f>IF(B2414="","",IFERROR(INDEX(현장_고객,MATCH(B2414,현장번호,0))&amp;" · "&amp;INDEX(현장_주소,MATCH(B2414,현장번호,0)),"없는 번호"))</f>
        <v/>
      </c>
      <c r="D2414" s="22" t="n"/>
      <c r="E2414" s="21" t="n"/>
      <c r="F2414" s="21" t="n"/>
      <c r="G2414" s="21" t="n"/>
      <c r="H2414" s="25">
        <f>IF(COUNTA(A2414,B2414,D2414)=0,"",IF(NOT(ISNUMBER(A2414)),"날짜를 확인하세요",IF(A2414&gt;TODAY(),"오늘 이후 날짜예요",IF(ISNA(MATCH(B2414,현장번호,0)),"현장 번호를 확인하세요",IF(OR(NOT(ISNUMBER(D2414)),N(D2414)&lt;=0),"금액을 확인하세요","")))))</f>
        <v/>
      </c>
    </row>
    <row r="2415">
      <c r="A2415" s="20" t="n"/>
      <c r="B2415" s="26" t="n"/>
      <c r="C2415" s="27">
        <f>IF(B2415="","",IFERROR(INDEX(현장_고객,MATCH(B2415,현장번호,0))&amp;" · "&amp;INDEX(현장_주소,MATCH(B2415,현장번호,0)),"없는 번호"))</f>
        <v/>
      </c>
      <c r="D2415" s="22" t="n"/>
      <c r="E2415" s="21" t="n"/>
      <c r="F2415" s="21" t="n"/>
      <c r="G2415" s="21" t="n"/>
      <c r="H2415" s="25">
        <f>IF(COUNTA(A2415,B2415,D2415)=0,"",IF(NOT(ISNUMBER(A2415)),"날짜를 확인하세요",IF(A2415&gt;TODAY(),"오늘 이후 날짜예요",IF(ISNA(MATCH(B2415,현장번호,0)),"현장 번호를 확인하세요",IF(OR(NOT(ISNUMBER(D2415)),N(D2415)&lt;=0),"금액을 확인하세요","")))))</f>
        <v/>
      </c>
    </row>
    <row r="2416">
      <c r="A2416" s="20" t="n"/>
      <c r="B2416" s="26" t="n"/>
      <c r="C2416" s="27">
        <f>IF(B2416="","",IFERROR(INDEX(현장_고객,MATCH(B2416,현장번호,0))&amp;" · "&amp;INDEX(현장_주소,MATCH(B2416,현장번호,0)),"없는 번호"))</f>
        <v/>
      </c>
      <c r="D2416" s="22" t="n"/>
      <c r="E2416" s="21" t="n"/>
      <c r="F2416" s="21" t="n"/>
      <c r="G2416" s="21" t="n"/>
      <c r="H2416" s="25">
        <f>IF(COUNTA(A2416,B2416,D2416)=0,"",IF(NOT(ISNUMBER(A2416)),"날짜를 확인하세요",IF(A2416&gt;TODAY(),"오늘 이후 날짜예요",IF(ISNA(MATCH(B2416,현장번호,0)),"현장 번호를 확인하세요",IF(OR(NOT(ISNUMBER(D2416)),N(D2416)&lt;=0),"금액을 확인하세요","")))))</f>
        <v/>
      </c>
    </row>
    <row r="2417">
      <c r="A2417" s="20" t="n"/>
      <c r="B2417" s="26" t="n"/>
      <c r="C2417" s="27">
        <f>IF(B2417="","",IFERROR(INDEX(현장_고객,MATCH(B2417,현장번호,0))&amp;" · "&amp;INDEX(현장_주소,MATCH(B2417,현장번호,0)),"없는 번호"))</f>
        <v/>
      </c>
      <c r="D2417" s="22" t="n"/>
      <c r="E2417" s="21" t="n"/>
      <c r="F2417" s="21" t="n"/>
      <c r="G2417" s="21" t="n"/>
      <c r="H2417" s="25">
        <f>IF(COUNTA(A2417,B2417,D2417)=0,"",IF(NOT(ISNUMBER(A2417)),"날짜를 확인하세요",IF(A2417&gt;TODAY(),"오늘 이후 날짜예요",IF(ISNA(MATCH(B2417,현장번호,0)),"현장 번호를 확인하세요",IF(OR(NOT(ISNUMBER(D2417)),N(D2417)&lt;=0),"금액을 확인하세요","")))))</f>
        <v/>
      </c>
    </row>
    <row r="2418">
      <c r="A2418" s="20" t="n"/>
      <c r="B2418" s="26" t="n"/>
      <c r="C2418" s="27">
        <f>IF(B2418="","",IFERROR(INDEX(현장_고객,MATCH(B2418,현장번호,0))&amp;" · "&amp;INDEX(현장_주소,MATCH(B2418,현장번호,0)),"없는 번호"))</f>
        <v/>
      </c>
      <c r="D2418" s="22" t="n"/>
      <c r="E2418" s="21" t="n"/>
      <c r="F2418" s="21" t="n"/>
      <c r="G2418" s="21" t="n"/>
      <c r="H2418" s="25">
        <f>IF(COUNTA(A2418,B2418,D2418)=0,"",IF(NOT(ISNUMBER(A2418)),"날짜를 확인하세요",IF(A2418&gt;TODAY(),"오늘 이후 날짜예요",IF(ISNA(MATCH(B2418,현장번호,0)),"현장 번호를 확인하세요",IF(OR(NOT(ISNUMBER(D2418)),N(D2418)&lt;=0),"금액을 확인하세요","")))))</f>
        <v/>
      </c>
    </row>
    <row r="2419">
      <c r="A2419" s="20" t="n"/>
      <c r="B2419" s="26" t="n"/>
      <c r="C2419" s="27">
        <f>IF(B2419="","",IFERROR(INDEX(현장_고객,MATCH(B2419,현장번호,0))&amp;" · "&amp;INDEX(현장_주소,MATCH(B2419,현장번호,0)),"없는 번호"))</f>
        <v/>
      </c>
      <c r="D2419" s="22" t="n"/>
      <c r="E2419" s="21" t="n"/>
      <c r="F2419" s="21" t="n"/>
      <c r="G2419" s="21" t="n"/>
      <c r="H2419" s="25">
        <f>IF(COUNTA(A2419,B2419,D2419)=0,"",IF(NOT(ISNUMBER(A2419)),"날짜를 확인하세요",IF(A2419&gt;TODAY(),"오늘 이후 날짜예요",IF(ISNA(MATCH(B2419,현장번호,0)),"현장 번호를 확인하세요",IF(OR(NOT(ISNUMBER(D2419)),N(D2419)&lt;=0),"금액을 확인하세요","")))))</f>
        <v/>
      </c>
    </row>
    <row r="2420">
      <c r="A2420" s="20" t="n"/>
      <c r="B2420" s="26" t="n"/>
      <c r="C2420" s="27">
        <f>IF(B2420="","",IFERROR(INDEX(현장_고객,MATCH(B2420,현장번호,0))&amp;" · "&amp;INDEX(현장_주소,MATCH(B2420,현장번호,0)),"없는 번호"))</f>
        <v/>
      </c>
      <c r="D2420" s="22" t="n"/>
      <c r="E2420" s="21" t="n"/>
      <c r="F2420" s="21" t="n"/>
      <c r="G2420" s="21" t="n"/>
      <c r="H2420" s="25">
        <f>IF(COUNTA(A2420,B2420,D2420)=0,"",IF(NOT(ISNUMBER(A2420)),"날짜를 확인하세요",IF(A2420&gt;TODAY(),"오늘 이후 날짜예요",IF(ISNA(MATCH(B2420,현장번호,0)),"현장 번호를 확인하세요",IF(OR(NOT(ISNUMBER(D2420)),N(D2420)&lt;=0),"금액을 확인하세요","")))))</f>
        <v/>
      </c>
    </row>
    <row r="2421">
      <c r="A2421" s="20" t="n"/>
      <c r="B2421" s="26" t="n"/>
      <c r="C2421" s="27">
        <f>IF(B2421="","",IFERROR(INDEX(현장_고객,MATCH(B2421,현장번호,0))&amp;" · "&amp;INDEX(현장_주소,MATCH(B2421,현장번호,0)),"없는 번호"))</f>
        <v/>
      </c>
      <c r="D2421" s="22" t="n"/>
      <c r="E2421" s="21" t="n"/>
      <c r="F2421" s="21" t="n"/>
      <c r="G2421" s="21" t="n"/>
      <c r="H2421" s="25">
        <f>IF(COUNTA(A2421,B2421,D2421)=0,"",IF(NOT(ISNUMBER(A2421)),"날짜를 확인하세요",IF(A2421&gt;TODAY(),"오늘 이후 날짜예요",IF(ISNA(MATCH(B2421,현장번호,0)),"현장 번호를 확인하세요",IF(OR(NOT(ISNUMBER(D2421)),N(D2421)&lt;=0),"금액을 확인하세요","")))))</f>
        <v/>
      </c>
    </row>
    <row r="2422">
      <c r="A2422" s="20" t="n"/>
      <c r="B2422" s="26" t="n"/>
      <c r="C2422" s="27">
        <f>IF(B2422="","",IFERROR(INDEX(현장_고객,MATCH(B2422,현장번호,0))&amp;" · "&amp;INDEX(현장_주소,MATCH(B2422,현장번호,0)),"없는 번호"))</f>
        <v/>
      </c>
      <c r="D2422" s="22" t="n"/>
      <c r="E2422" s="21" t="n"/>
      <c r="F2422" s="21" t="n"/>
      <c r="G2422" s="21" t="n"/>
      <c r="H2422" s="25">
        <f>IF(COUNTA(A2422,B2422,D2422)=0,"",IF(NOT(ISNUMBER(A2422)),"날짜를 확인하세요",IF(A2422&gt;TODAY(),"오늘 이후 날짜예요",IF(ISNA(MATCH(B2422,현장번호,0)),"현장 번호를 확인하세요",IF(OR(NOT(ISNUMBER(D2422)),N(D2422)&lt;=0),"금액을 확인하세요","")))))</f>
        <v/>
      </c>
    </row>
    <row r="2423">
      <c r="A2423" s="20" t="n"/>
      <c r="B2423" s="26" t="n"/>
      <c r="C2423" s="27">
        <f>IF(B2423="","",IFERROR(INDEX(현장_고객,MATCH(B2423,현장번호,0))&amp;" · "&amp;INDEX(현장_주소,MATCH(B2423,현장번호,0)),"없는 번호"))</f>
        <v/>
      </c>
      <c r="D2423" s="22" t="n"/>
      <c r="E2423" s="21" t="n"/>
      <c r="F2423" s="21" t="n"/>
      <c r="G2423" s="21" t="n"/>
      <c r="H2423" s="25">
        <f>IF(COUNTA(A2423,B2423,D2423)=0,"",IF(NOT(ISNUMBER(A2423)),"날짜를 확인하세요",IF(A2423&gt;TODAY(),"오늘 이후 날짜예요",IF(ISNA(MATCH(B2423,현장번호,0)),"현장 번호를 확인하세요",IF(OR(NOT(ISNUMBER(D2423)),N(D2423)&lt;=0),"금액을 확인하세요","")))))</f>
        <v/>
      </c>
    </row>
    <row r="2424">
      <c r="A2424" s="20" t="n"/>
      <c r="B2424" s="26" t="n"/>
      <c r="C2424" s="27">
        <f>IF(B2424="","",IFERROR(INDEX(현장_고객,MATCH(B2424,현장번호,0))&amp;" · "&amp;INDEX(현장_주소,MATCH(B2424,현장번호,0)),"없는 번호"))</f>
        <v/>
      </c>
      <c r="D2424" s="22" t="n"/>
      <c r="E2424" s="21" t="n"/>
      <c r="F2424" s="21" t="n"/>
      <c r="G2424" s="21" t="n"/>
      <c r="H2424" s="25">
        <f>IF(COUNTA(A2424,B2424,D2424)=0,"",IF(NOT(ISNUMBER(A2424)),"날짜를 확인하세요",IF(A2424&gt;TODAY(),"오늘 이후 날짜예요",IF(ISNA(MATCH(B2424,현장번호,0)),"현장 번호를 확인하세요",IF(OR(NOT(ISNUMBER(D2424)),N(D2424)&lt;=0),"금액을 확인하세요","")))))</f>
        <v/>
      </c>
    </row>
    <row r="2425">
      <c r="A2425" s="20" t="n"/>
      <c r="B2425" s="26" t="n"/>
      <c r="C2425" s="27">
        <f>IF(B2425="","",IFERROR(INDEX(현장_고객,MATCH(B2425,현장번호,0))&amp;" · "&amp;INDEX(현장_주소,MATCH(B2425,현장번호,0)),"없는 번호"))</f>
        <v/>
      </c>
      <c r="D2425" s="22" t="n"/>
      <c r="E2425" s="21" t="n"/>
      <c r="F2425" s="21" t="n"/>
      <c r="G2425" s="21" t="n"/>
      <c r="H2425" s="25">
        <f>IF(COUNTA(A2425,B2425,D2425)=0,"",IF(NOT(ISNUMBER(A2425)),"날짜를 확인하세요",IF(A2425&gt;TODAY(),"오늘 이후 날짜예요",IF(ISNA(MATCH(B2425,현장번호,0)),"현장 번호를 확인하세요",IF(OR(NOT(ISNUMBER(D2425)),N(D2425)&lt;=0),"금액을 확인하세요","")))))</f>
        <v/>
      </c>
    </row>
    <row r="2426">
      <c r="A2426" s="20" t="n"/>
      <c r="B2426" s="26" t="n"/>
      <c r="C2426" s="27">
        <f>IF(B2426="","",IFERROR(INDEX(현장_고객,MATCH(B2426,현장번호,0))&amp;" · "&amp;INDEX(현장_주소,MATCH(B2426,현장번호,0)),"없는 번호"))</f>
        <v/>
      </c>
      <c r="D2426" s="22" t="n"/>
      <c r="E2426" s="21" t="n"/>
      <c r="F2426" s="21" t="n"/>
      <c r="G2426" s="21" t="n"/>
      <c r="H2426" s="25">
        <f>IF(COUNTA(A2426,B2426,D2426)=0,"",IF(NOT(ISNUMBER(A2426)),"날짜를 확인하세요",IF(A2426&gt;TODAY(),"오늘 이후 날짜예요",IF(ISNA(MATCH(B2426,현장번호,0)),"현장 번호를 확인하세요",IF(OR(NOT(ISNUMBER(D2426)),N(D2426)&lt;=0),"금액을 확인하세요","")))))</f>
        <v/>
      </c>
    </row>
    <row r="2427">
      <c r="A2427" s="20" t="n"/>
      <c r="B2427" s="26" t="n"/>
      <c r="C2427" s="27">
        <f>IF(B2427="","",IFERROR(INDEX(현장_고객,MATCH(B2427,현장번호,0))&amp;" · "&amp;INDEX(현장_주소,MATCH(B2427,현장번호,0)),"없는 번호"))</f>
        <v/>
      </c>
      <c r="D2427" s="22" t="n"/>
      <c r="E2427" s="21" t="n"/>
      <c r="F2427" s="21" t="n"/>
      <c r="G2427" s="21" t="n"/>
      <c r="H2427" s="25">
        <f>IF(COUNTA(A2427,B2427,D2427)=0,"",IF(NOT(ISNUMBER(A2427)),"날짜를 확인하세요",IF(A2427&gt;TODAY(),"오늘 이후 날짜예요",IF(ISNA(MATCH(B2427,현장번호,0)),"현장 번호를 확인하세요",IF(OR(NOT(ISNUMBER(D2427)),N(D2427)&lt;=0),"금액을 확인하세요","")))))</f>
        <v/>
      </c>
    </row>
    <row r="2428">
      <c r="A2428" s="20" t="n"/>
      <c r="B2428" s="26" t="n"/>
      <c r="C2428" s="27">
        <f>IF(B2428="","",IFERROR(INDEX(현장_고객,MATCH(B2428,현장번호,0))&amp;" · "&amp;INDEX(현장_주소,MATCH(B2428,현장번호,0)),"없는 번호"))</f>
        <v/>
      </c>
      <c r="D2428" s="22" t="n"/>
      <c r="E2428" s="21" t="n"/>
      <c r="F2428" s="21" t="n"/>
      <c r="G2428" s="21" t="n"/>
      <c r="H2428" s="25">
        <f>IF(COUNTA(A2428,B2428,D2428)=0,"",IF(NOT(ISNUMBER(A2428)),"날짜를 확인하세요",IF(A2428&gt;TODAY(),"오늘 이후 날짜예요",IF(ISNA(MATCH(B2428,현장번호,0)),"현장 번호를 확인하세요",IF(OR(NOT(ISNUMBER(D2428)),N(D2428)&lt;=0),"금액을 확인하세요","")))))</f>
        <v/>
      </c>
    </row>
    <row r="2429">
      <c r="A2429" s="20" t="n"/>
      <c r="B2429" s="26" t="n"/>
      <c r="C2429" s="27">
        <f>IF(B2429="","",IFERROR(INDEX(현장_고객,MATCH(B2429,현장번호,0))&amp;" · "&amp;INDEX(현장_주소,MATCH(B2429,현장번호,0)),"없는 번호"))</f>
        <v/>
      </c>
      <c r="D2429" s="22" t="n"/>
      <c r="E2429" s="21" t="n"/>
      <c r="F2429" s="21" t="n"/>
      <c r="G2429" s="21" t="n"/>
      <c r="H2429" s="25">
        <f>IF(COUNTA(A2429,B2429,D2429)=0,"",IF(NOT(ISNUMBER(A2429)),"날짜를 확인하세요",IF(A2429&gt;TODAY(),"오늘 이후 날짜예요",IF(ISNA(MATCH(B2429,현장번호,0)),"현장 번호를 확인하세요",IF(OR(NOT(ISNUMBER(D2429)),N(D2429)&lt;=0),"금액을 확인하세요","")))))</f>
        <v/>
      </c>
    </row>
    <row r="2430">
      <c r="A2430" s="20" t="n"/>
      <c r="B2430" s="26" t="n"/>
      <c r="C2430" s="27">
        <f>IF(B2430="","",IFERROR(INDEX(현장_고객,MATCH(B2430,현장번호,0))&amp;" · "&amp;INDEX(현장_주소,MATCH(B2430,현장번호,0)),"없는 번호"))</f>
        <v/>
      </c>
      <c r="D2430" s="22" t="n"/>
      <c r="E2430" s="21" t="n"/>
      <c r="F2430" s="21" t="n"/>
      <c r="G2430" s="21" t="n"/>
      <c r="H2430" s="25">
        <f>IF(COUNTA(A2430,B2430,D2430)=0,"",IF(NOT(ISNUMBER(A2430)),"날짜를 확인하세요",IF(A2430&gt;TODAY(),"오늘 이후 날짜예요",IF(ISNA(MATCH(B2430,현장번호,0)),"현장 번호를 확인하세요",IF(OR(NOT(ISNUMBER(D2430)),N(D2430)&lt;=0),"금액을 확인하세요","")))))</f>
        <v/>
      </c>
    </row>
    <row r="2431">
      <c r="A2431" s="20" t="n"/>
      <c r="B2431" s="26" t="n"/>
      <c r="C2431" s="27">
        <f>IF(B2431="","",IFERROR(INDEX(현장_고객,MATCH(B2431,현장번호,0))&amp;" · "&amp;INDEX(현장_주소,MATCH(B2431,현장번호,0)),"없는 번호"))</f>
        <v/>
      </c>
      <c r="D2431" s="22" t="n"/>
      <c r="E2431" s="21" t="n"/>
      <c r="F2431" s="21" t="n"/>
      <c r="G2431" s="21" t="n"/>
      <c r="H2431" s="25">
        <f>IF(COUNTA(A2431,B2431,D2431)=0,"",IF(NOT(ISNUMBER(A2431)),"날짜를 확인하세요",IF(A2431&gt;TODAY(),"오늘 이후 날짜예요",IF(ISNA(MATCH(B2431,현장번호,0)),"현장 번호를 확인하세요",IF(OR(NOT(ISNUMBER(D2431)),N(D2431)&lt;=0),"금액을 확인하세요","")))))</f>
        <v/>
      </c>
    </row>
    <row r="2432">
      <c r="A2432" s="20" t="n"/>
      <c r="B2432" s="26" t="n"/>
      <c r="C2432" s="27">
        <f>IF(B2432="","",IFERROR(INDEX(현장_고객,MATCH(B2432,현장번호,0))&amp;" · "&amp;INDEX(현장_주소,MATCH(B2432,현장번호,0)),"없는 번호"))</f>
        <v/>
      </c>
      <c r="D2432" s="22" t="n"/>
      <c r="E2432" s="21" t="n"/>
      <c r="F2432" s="21" t="n"/>
      <c r="G2432" s="21" t="n"/>
      <c r="H2432" s="25">
        <f>IF(COUNTA(A2432,B2432,D2432)=0,"",IF(NOT(ISNUMBER(A2432)),"날짜를 확인하세요",IF(A2432&gt;TODAY(),"오늘 이후 날짜예요",IF(ISNA(MATCH(B2432,현장번호,0)),"현장 번호를 확인하세요",IF(OR(NOT(ISNUMBER(D2432)),N(D2432)&lt;=0),"금액을 확인하세요","")))))</f>
        <v/>
      </c>
    </row>
    <row r="2433">
      <c r="A2433" s="20" t="n"/>
      <c r="B2433" s="26" t="n"/>
      <c r="C2433" s="27">
        <f>IF(B2433="","",IFERROR(INDEX(현장_고객,MATCH(B2433,현장번호,0))&amp;" · "&amp;INDEX(현장_주소,MATCH(B2433,현장번호,0)),"없는 번호"))</f>
        <v/>
      </c>
      <c r="D2433" s="22" t="n"/>
      <c r="E2433" s="21" t="n"/>
      <c r="F2433" s="21" t="n"/>
      <c r="G2433" s="21" t="n"/>
      <c r="H2433" s="25">
        <f>IF(COUNTA(A2433,B2433,D2433)=0,"",IF(NOT(ISNUMBER(A2433)),"날짜를 확인하세요",IF(A2433&gt;TODAY(),"오늘 이후 날짜예요",IF(ISNA(MATCH(B2433,현장번호,0)),"현장 번호를 확인하세요",IF(OR(NOT(ISNUMBER(D2433)),N(D2433)&lt;=0),"금액을 확인하세요","")))))</f>
        <v/>
      </c>
    </row>
    <row r="2434">
      <c r="A2434" s="20" t="n"/>
      <c r="B2434" s="26" t="n"/>
      <c r="C2434" s="27">
        <f>IF(B2434="","",IFERROR(INDEX(현장_고객,MATCH(B2434,현장번호,0))&amp;" · "&amp;INDEX(현장_주소,MATCH(B2434,현장번호,0)),"없는 번호"))</f>
        <v/>
      </c>
      <c r="D2434" s="22" t="n"/>
      <c r="E2434" s="21" t="n"/>
      <c r="F2434" s="21" t="n"/>
      <c r="G2434" s="21" t="n"/>
      <c r="H2434" s="25">
        <f>IF(COUNTA(A2434,B2434,D2434)=0,"",IF(NOT(ISNUMBER(A2434)),"날짜를 확인하세요",IF(A2434&gt;TODAY(),"오늘 이후 날짜예요",IF(ISNA(MATCH(B2434,현장번호,0)),"현장 번호를 확인하세요",IF(OR(NOT(ISNUMBER(D2434)),N(D2434)&lt;=0),"금액을 확인하세요","")))))</f>
        <v/>
      </c>
    </row>
    <row r="2435">
      <c r="A2435" s="20" t="n"/>
      <c r="B2435" s="26" t="n"/>
      <c r="C2435" s="27">
        <f>IF(B2435="","",IFERROR(INDEX(현장_고객,MATCH(B2435,현장번호,0))&amp;" · "&amp;INDEX(현장_주소,MATCH(B2435,현장번호,0)),"없는 번호"))</f>
        <v/>
      </c>
      <c r="D2435" s="22" t="n"/>
      <c r="E2435" s="21" t="n"/>
      <c r="F2435" s="21" t="n"/>
      <c r="G2435" s="21" t="n"/>
      <c r="H2435" s="25">
        <f>IF(COUNTA(A2435,B2435,D2435)=0,"",IF(NOT(ISNUMBER(A2435)),"날짜를 확인하세요",IF(A2435&gt;TODAY(),"오늘 이후 날짜예요",IF(ISNA(MATCH(B2435,현장번호,0)),"현장 번호를 확인하세요",IF(OR(NOT(ISNUMBER(D2435)),N(D2435)&lt;=0),"금액을 확인하세요","")))))</f>
        <v/>
      </c>
    </row>
    <row r="2436">
      <c r="A2436" s="20" t="n"/>
      <c r="B2436" s="26" t="n"/>
      <c r="C2436" s="27">
        <f>IF(B2436="","",IFERROR(INDEX(현장_고객,MATCH(B2436,현장번호,0))&amp;" · "&amp;INDEX(현장_주소,MATCH(B2436,현장번호,0)),"없는 번호"))</f>
        <v/>
      </c>
      <c r="D2436" s="22" t="n"/>
      <c r="E2436" s="21" t="n"/>
      <c r="F2436" s="21" t="n"/>
      <c r="G2436" s="21" t="n"/>
      <c r="H2436" s="25">
        <f>IF(COUNTA(A2436,B2436,D2436)=0,"",IF(NOT(ISNUMBER(A2436)),"날짜를 확인하세요",IF(A2436&gt;TODAY(),"오늘 이후 날짜예요",IF(ISNA(MATCH(B2436,현장번호,0)),"현장 번호를 확인하세요",IF(OR(NOT(ISNUMBER(D2436)),N(D2436)&lt;=0),"금액을 확인하세요","")))))</f>
        <v/>
      </c>
    </row>
    <row r="2437">
      <c r="A2437" s="20" t="n"/>
      <c r="B2437" s="26" t="n"/>
      <c r="C2437" s="27">
        <f>IF(B2437="","",IFERROR(INDEX(현장_고객,MATCH(B2437,현장번호,0))&amp;" · "&amp;INDEX(현장_주소,MATCH(B2437,현장번호,0)),"없는 번호"))</f>
        <v/>
      </c>
      <c r="D2437" s="22" t="n"/>
      <c r="E2437" s="21" t="n"/>
      <c r="F2437" s="21" t="n"/>
      <c r="G2437" s="21" t="n"/>
      <c r="H2437" s="25">
        <f>IF(COUNTA(A2437,B2437,D2437)=0,"",IF(NOT(ISNUMBER(A2437)),"날짜를 확인하세요",IF(A2437&gt;TODAY(),"오늘 이후 날짜예요",IF(ISNA(MATCH(B2437,현장번호,0)),"현장 번호를 확인하세요",IF(OR(NOT(ISNUMBER(D2437)),N(D2437)&lt;=0),"금액을 확인하세요","")))))</f>
        <v/>
      </c>
    </row>
    <row r="2438">
      <c r="A2438" s="20" t="n"/>
      <c r="B2438" s="26" t="n"/>
      <c r="C2438" s="27">
        <f>IF(B2438="","",IFERROR(INDEX(현장_고객,MATCH(B2438,현장번호,0))&amp;" · "&amp;INDEX(현장_주소,MATCH(B2438,현장번호,0)),"없는 번호"))</f>
        <v/>
      </c>
      <c r="D2438" s="22" t="n"/>
      <c r="E2438" s="21" t="n"/>
      <c r="F2438" s="21" t="n"/>
      <c r="G2438" s="21" t="n"/>
      <c r="H2438" s="25">
        <f>IF(COUNTA(A2438,B2438,D2438)=0,"",IF(NOT(ISNUMBER(A2438)),"날짜를 확인하세요",IF(A2438&gt;TODAY(),"오늘 이후 날짜예요",IF(ISNA(MATCH(B2438,현장번호,0)),"현장 번호를 확인하세요",IF(OR(NOT(ISNUMBER(D2438)),N(D2438)&lt;=0),"금액을 확인하세요","")))))</f>
        <v/>
      </c>
    </row>
    <row r="2439">
      <c r="A2439" s="20" t="n"/>
      <c r="B2439" s="26" t="n"/>
      <c r="C2439" s="27">
        <f>IF(B2439="","",IFERROR(INDEX(현장_고객,MATCH(B2439,현장번호,0))&amp;" · "&amp;INDEX(현장_주소,MATCH(B2439,현장번호,0)),"없는 번호"))</f>
        <v/>
      </c>
      <c r="D2439" s="22" t="n"/>
      <c r="E2439" s="21" t="n"/>
      <c r="F2439" s="21" t="n"/>
      <c r="G2439" s="21" t="n"/>
      <c r="H2439" s="25">
        <f>IF(COUNTA(A2439,B2439,D2439)=0,"",IF(NOT(ISNUMBER(A2439)),"날짜를 확인하세요",IF(A2439&gt;TODAY(),"오늘 이후 날짜예요",IF(ISNA(MATCH(B2439,현장번호,0)),"현장 번호를 확인하세요",IF(OR(NOT(ISNUMBER(D2439)),N(D2439)&lt;=0),"금액을 확인하세요","")))))</f>
        <v/>
      </c>
    </row>
    <row r="2440">
      <c r="A2440" s="20" t="n"/>
      <c r="B2440" s="26" t="n"/>
      <c r="C2440" s="27">
        <f>IF(B2440="","",IFERROR(INDEX(현장_고객,MATCH(B2440,현장번호,0))&amp;" · "&amp;INDEX(현장_주소,MATCH(B2440,현장번호,0)),"없는 번호"))</f>
        <v/>
      </c>
      <c r="D2440" s="22" t="n"/>
      <c r="E2440" s="21" t="n"/>
      <c r="F2440" s="21" t="n"/>
      <c r="G2440" s="21" t="n"/>
      <c r="H2440" s="25">
        <f>IF(COUNTA(A2440,B2440,D2440)=0,"",IF(NOT(ISNUMBER(A2440)),"날짜를 확인하세요",IF(A2440&gt;TODAY(),"오늘 이후 날짜예요",IF(ISNA(MATCH(B2440,현장번호,0)),"현장 번호를 확인하세요",IF(OR(NOT(ISNUMBER(D2440)),N(D2440)&lt;=0),"금액을 확인하세요","")))))</f>
        <v/>
      </c>
    </row>
    <row r="2441">
      <c r="A2441" s="20" t="n"/>
      <c r="B2441" s="26" t="n"/>
      <c r="C2441" s="27">
        <f>IF(B2441="","",IFERROR(INDEX(현장_고객,MATCH(B2441,현장번호,0))&amp;" · "&amp;INDEX(현장_주소,MATCH(B2441,현장번호,0)),"없는 번호"))</f>
        <v/>
      </c>
      <c r="D2441" s="22" t="n"/>
      <c r="E2441" s="21" t="n"/>
      <c r="F2441" s="21" t="n"/>
      <c r="G2441" s="21" t="n"/>
      <c r="H2441" s="25">
        <f>IF(COUNTA(A2441,B2441,D2441)=0,"",IF(NOT(ISNUMBER(A2441)),"날짜를 확인하세요",IF(A2441&gt;TODAY(),"오늘 이후 날짜예요",IF(ISNA(MATCH(B2441,현장번호,0)),"현장 번호를 확인하세요",IF(OR(NOT(ISNUMBER(D2441)),N(D2441)&lt;=0),"금액을 확인하세요","")))))</f>
        <v/>
      </c>
    </row>
    <row r="2442">
      <c r="A2442" s="20" t="n"/>
      <c r="B2442" s="26" t="n"/>
      <c r="C2442" s="27">
        <f>IF(B2442="","",IFERROR(INDEX(현장_고객,MATCH(B2442,현장번호,0))&amp;" · "&amp;INDEX(현장_주소,MATCH(B2442,현장번호,0)),"없는 번호"))</f>
        <v/>
      </c>
      <c r="D2442" s="22" t="n"/>
      <c r="E2442" s="21" t="n"/>
      <c r="F2442" s="21" t="n"/>
      <c r="G2442" s="21" t="n"/>
      <c r="H2442" s="25">
        <f>IF(COUNTA(A2442,B2442,D2442)=0,"",IF(NOT(ISNUMBER(A2442)),"날짜를 확인하세요",IF(A2442&gt;TODAY(),"오늘 이후 날짜예요",IF(ISNA(MATCH(B2442,현장번호,0)),"현장 번호를 확인하세요",IF(OR(NOT(ISNUMBER(D2442)),N(D2442)&lt;=0),"금액을 확인하세요","")))))</f>
        <v/>
      </c>
    </row>
    <row r="2443">
      <c r="A2443" s="20" t="n"/>
      <c r="B2443" s="26" t="n"/>
      <c r="C2443" s="27">
        <f>IF(B2443="","",IFERROR(INDEX(현장_고객,MATCH(B2443,현장번호,0))&amp;" · "&amp;INDEX(현장_주소,MATCH(B2443,현장번호,0)),"없는 번호"))</f>
        <v/>
      </c>
      <c r="D2443" s="22" t="n"/>
      <c r="E2443" s="21" t="n"/>
      <c r="F2443" s="21" t="n"/>
      <c r="G2443" s="21" t="n"/>
      <c r="H2443" s="25">
        <f>IF(COUNTA(A2443,B2443,D2443)=0,"",IF(NOT(ISNUMBER(A2443)),"날짜를 확인하세요",IF(A2443&gt;TODAY(),"오늘 이후 날짜예요",IF(ISNA(MATCH(B2443,현장번호,0)),"현장 번호를 확인하세요",IF(OR(NOT(ISNUMBER(D2443)),N(D2443)&lt;=0),"금액을 확인하세요","")))))</f>
        <v/>
      </c>
    </row>
    <row r="2444">
      <c r="A2444" s="20" t="n"/>
      <c r="B2444" s="26" t="n"/>
      <c r="C2444" s="27">
        <f>IF(B2444="","",IFERROR(INDEX(현장_고객,MATCH(B2444,현장번호,0))&amp;" · "&amp;INDEX(현장_주소,MATCH(B2444,현장번호,0)),"없는 번호"))</f>
        <v/>
      </c>
      <c r="D2444" s="22" t="n"/>
      <c r="E2444" s="21" t="n"/>
      <c r="F2444" s="21" t="n"/>
      <c r="G2444" s="21" t="n"/>
      <c r="H2444" s="25">
        <f>IF(COUNTA(A2444,B2444,D2444)=0,"",IF(NOT(ISNUMBER(A2444)),"날짜를 확인하세요",IF(A2444&gt;TODAY(),"오늘 이후 날짜예요",IF(ISNA(MATCH(B2444,현장번호,0)),"현장 번호를 확인하세요",IF(OR(NOT(ISNUMBER(D2444)),N(D2444)&lt;=0),"금액을 확인하세요","")))))</f>
        <v/>
      </c>
    </row>
    <row r="2445">
      <c r="A2445" s="20" t="n"/>
      <c r="B2445" s="26" t="n"/>
      <c r="C2445" s="27">
        <f>IF(B2445="","",IFERROR(INDEX(현장_고객,MATCH(B2445,현장번호,0))&amp;" · "&amp;INDEX(현장_주소,MATCH(B2445,현장번호,0)),"없는 번호"))</f>
        <v/>
      </c>
      <c r="D2445" s="22" t="n"/>
      <c r="E2445" s="21" t="n"/>
      <c r="F2445" s="21" t="n"/>
      <c r="G2445" s="21" t="n"/>
      <c r="H2445" s="25">
        <f>IF(COUNTA(A2445,B2445,D2445)=0,"",IF(NOT(ISNUMBER(A2445)),"날짜를 확인하세요",IF(A2445&gt;TODAY(),"오늘 이후 날짜예요",IF(ISNA(MATCH(B2445,현장번호,0)),"현장 번호를 확인하세요",IF(OR(NOT(ISNUMBER(D2445)),N(D2445)&lt;=0),"금액을 확인하세요","")))))</f>
        <v/>
      </c>
    </row>
    <row r="2446">
      <c r="A2446" s="20" t="n"/>
      <c r="B2446" s="26" t="n"/>
      <c r="C2446" s="27">
        <f>IF(B2446="","",IFERROR(INDEX(현장_고객,MATCH(B2446,현장번호,0))&amp;" · "&amp;INDEX(현장_주소,MATCH(B2446,현장번호,0)),"없는 번호"))</f>
        <v/>
      </c>
      <c r="D2446" s="22" t="n"/>
      <c r="E2446" s="21" t="n"/>
      <c r="F2446" s="21" t="n"/>
      <c r="G2446" s="21" t="n"/>
      <c r="H2446" s="25">
        <f>IF(COUNTA(A2446,B2446,D2446)=0,"",IF(NOT(ISNUMBER(A2446)),"날짜를 확인하세요",IF(A2446&gt;TODAY(),"오늘 이후 날짜예요",IF(ISNA(MATCH(B2446,현장번호,0)),"현장 번호를 확인하세요",IF(OR(NOT(ISNUMBER(D2446)),N(D2446)&lt;=0),"금액을 확인하세요","")))))</f>
        <v/>
      </c>
    </row>
    <row r="2447">
      <c r="A2447" s="20" t="n"/>
      <c r="B2447" s="26" t="n"/>
      <c r="C2447" s="27">
        <f>IF(B2447="","",IFERROR(INDEX(현장_고객,MATCH(B2447,현장번호,0))&amp;" · "&amp;INDEX(현장_주소,MATCH(B2447,현장번호,0)),"없는 번호"))</f>
        <v/>
      </c>
      <c r="D2447" s="22" t="n"/>
      <c r="E2447" s="21" t="n"/>
      <c r="F2447" s="21" t="n"/>
      <c r="G2447" s="21" t="n"/>
      <c r="H2447" s="25">
        <f>IF(COUNTA(A2447,B2447,D2447)=0,"",IF(NOT(ISNUMBER(A2447)),"날짜를 확인하세요",IF(A2447&gt;TODAY(),"오늘 이후 날짜예요",IF(ISNA(MATCH(B2447,현장번호,0)),"현장 번호를 확인하세요",IF(OR(NOT(ISNUMBER(D2447)),N(D2447)&lt;=0),"금액을 확인하세요","")))))</f>
        <v/>
      </c>
    </row>
    <row r="2448">
      <c r="A2448" s="20" t="n"/>
      <c r="B2448" s="26" t="n"/>
      <c r="C2448" s="27">
        <f>IF(B2448="","",IFERROR(INDEX(현장_고객,MATCH(B2448,현장번호,0))&amp;" · "&amp;INDEX(현장_주소,MATCH(B2448,현장번호,0)),"없는 번호"))</f>
        <v/>
      </c>
      <c r="D2448" s="22" t="n"/>
      <c r="E2448" s="21" t="n"/>
      <c r="F2448" s="21" t="n"/>
      <c r="G2448" s="21" t="n"/>
      <c r="H2448" s="25">
        <f>IF(COUNTA(A2448,B2448,D2448)=0,"",IF(NOT(ISNUMBER(A2448)),"날짜를 확인하세요",IF(A2448&gt;TODAY(),"오늘 이후 날짜예요",IF(ISNA(MATCH(B2448,현장번호,0)),"현장 번호를 확인하세요",IF(OR(NOT(ISNUMBER(D2448)),N(D2448)&lt;=0),"금액을 확인하세요","")))))</f>
        <v/>
      </c>
    </row>
    <row r="2449">
      <c r="A2449" s="20" t="n"/>
      <c r="B2449" s="26" t="n"/>
      <c r="C2449" s="27">
        <f>IF(B2449="","",IFERROR(INDEX(현장_고객,MATCH(B2449,현장번호,0))&amp;" · "&amp;INDEX(현장_주소,MATCH(B2449,현장번호,0)),"없는 번호"))</f>
        <v/>
      </c>
      <c r="D2449" s="22" t="n"/>
      <c r="E2449" s="21" t="n"/>
      <c r="F2449" s="21" t="n"/>
      <c r="G2449" s="21" t="n"/>
      <c r="H2449" s="25">
        <f>IF(COUNTA(A2449,B2449,D2449)=0,"",IF(NOT(ISNUMBER(A2449)),"날짜를 확인하세요",IF(A2449&gt;TODAY(),"오늘 이후 날짜예요",IF(ISNA(MATCH(B2449,현장번호,0)),"현장 번호를 확인하세요",IF(OR(NOT(ISNUMBER(D2449)),N(D2449)&lt;=0),"금액을 확인하세요","")))))</f>
        <v/>
      </c>
    </row>
    <row r="2450">
      <c r="A2450" s="20" t="n"/>
      <c r="B2450" s="26" t="n"/>
      <c r="C2450" s="27">
        <f>IF(B2450="","",IFERROR(INDEX(현장_고객,MATCH(B2450,현장번호,0))&amp;" · "&amp;INDEX(현장_주소,MATCH(B2450,현장번호,0)),"없는 번호"))</f>
        <v/>
      </c>
      <c r="D2450" s="22" t="n"/>
      <c r="E2450" s="21" t="n"/>
      <c r="F2450" s="21" t="n"/>
      <c r="G2450" s="21" t="n"/>
      <c r="H2450" s="25">
        <f>IF(COUNTA(A2450,B2450,D2450)=0,"",IF(NOT(ISNUMBER(A2450)),"날짜를 확인하세요",IF(A2450&gt;TODAY(),"오늘 이후 날짜예요",IF(ISNA(MATCH(B2450,현장번호,0)),"현장 번호를 확인하세요",IF(OR(NOT(ISNUMBER(D2450)),N(D2450)&lt;=0),"금액을 확인하세요","")))))</f>
        <v/>
      </c>
    </row>
    <row r="2451">
      <c r="A2451" s="20" t="n"/>
      <c r="B2451" s="26" t="n"/>
      <c r="C2451" s="27">
        <f>IF(B2451="","",IFERROR(INDEX(현장_고객,MATCH(B2451,현장번호,0))&amp;" · "&amp;INDEX(현장_주소,MATCH(B2451,현장번호,0)),"없는 번호"))</f>
        <v/>
      </c>
      <c r="D2451" s="22" t="n"/>
      <c r="E2451" s="21" t="n"/>
      <c r="F2451" s="21" t="n"/>
      <c r="G2451" s="21" t="n"/>
      <c r="H2451" s="25">
        <f>IF(COUNTA(A2451,B2451,D2451)=0,"",IF(NOT(ISNUMBER(A2451)),"날짜를 확인하세요",IF(A2451&gt;TODAY(),"오늘 이후 날짜예요",IF(ISNA(MATCH(B2451,현장번호,0)),"현장 번호를 확인하세요",IF(OR(NOT(ISNUMBER(D2451)),N(D2451)&lt;=0),"금액을 확인하세요","")))))</f>
        <v/>
      </c>
    </row>
    <row r="2452">
      <c r="A2452" s="20" t="n"/>
      <c r="B2452" s="26" t="n"/>
      <c r="C2452" s="27">
        <f>IF(B2452="","",IFERROR(INDEX(현장_고객,MATCH(B2452,현장번호,0))&amp;" · "&amp;INDEX(현장_주소,MATCH(B2452,현장번호,0)),"없는 번호"))</f>
        <v/>
      </c>
      <c r="D2452" s="22" t="n"/>
      <c r="E2452" s="21" t="n"/>
      <c r="F2452" s="21" t="n"/>
      <c r="G2452" s="21" t="n"/>
      <c r="H2452" s="25">
        <f>IF(COUNTA(A2452,B2452,D2452)=0,"",IF(NOT(ISNUMBER(A2452)),"날짜를 확인하세요",IF(A2452&gt;TODAY(),"오늘 이후 날짜예요",IF(ISNA(MATCH(B2452,현장번호,0)),"현장 번호를 확인하세요",IF(OR(NOT(ISNUMBER(D2452)),N(D2452)&lt;=0),"금액을 확인하세요","")))))</f>
        <v/>
      </c>
    </row>
    <row r="2453">
      <c r="A2453" s="20" t="n"/>
      <c r="B2453" s="26" t="n"/>
      <c r="C2453" s="27">
        <f>IF(B2453="","",IFERROR(INDEX(현장_고객,MATCH(B2453,현장번호,0))&amp;" · "&amp;INDEX(현장_주소,MATCH(B2453,현장번호,0)),"없는 번호"))</f>
        <v/>
      </c>
      <c r="D2453" s="22" t="n"/>
      <c r="E2453" s="21" t="n"/>
      <c r="F2453" s="21" t="n"/>
      <c r="G2453" s="21" t="n"/>
      <c r="H2453" s="25">
        <f>IF(COUNTA(A2453,B2453,D2453)=0,"",IF(NOT(ISNUMBER(A2453)),"날짜를 확인하세요",IF(A2453&gt;TODAY(),"오늘 이후 날짜예요",IF(ISNA(MATCH(B2453,현장번호,0)),"현장 번호를 확인하세요",IF(OR(NOT(ISNUMBER(D2453)),N(D2453)&lt;=0),"금액을 확인하세요","")))))</f>
        <v/>
      </c>
    </row>
    <row r="2454">
      <c r="A2454" s="20" t="n"/>
      <c r="B2454" s="26" t="n"/>
      <c r="C2454" s="27">
        <f>IF(B2454="","",IFERROR(INDEX(현장_고객,MATCH(B2454,현장번호,0))&amp;" · "&amp;INDEX(현장_주소,MATCH(B2454,현장번호,0)),"없는 번호"))</f>
        <v/>
      </c>
      <c r="D2454" s="22" t="n"/>
      <c r="E2454" s="21" t="n"/>
      <c r="F2454" s="21" t="n"/>
      <c r="G2454" s="21" t="n"/>
      <c r="H2454" s="25">
        <f>IF(COUNTA(A2454,B2454,D2454)=0,"",IF(NOT(ISNUMBER(A2454)),"날짜를 확인하세요",IF(A2454&gt;TODAY(),"오늘 이후 날짜예요",IF(ISNA(MATCH(B2454,현장번호,0)),"현장 번호를 확인하세요",IF(OR(NOT(ISNUMBER(D2454)),N(D2454)&lt;=0),"금액을 확인하세요","")))))</f>
        <v/>
      </c>
    </row>
    <row r="2455">
      <c r="A2455" s="20" t="n"/>
      <c r="B2455" s="26" t="n"/>
      <c r="C2455" s="27">
        <f>IF(B2455="","",IFERROR(INDEX(현장_고객,MATCH(B2455,현장번호,0))&amp;" · "&amp;INDEX(현장_주소,MATCH(B2455,현장번호,0)),"없는 번호"))</f>
        <v/>
      </c>
      <c r="D2455" s="22" t="n"/>
      <c r="E2455" s="21" t="n"/>
      <c r="F2455" s="21" t="n"/>
      <c r="G2455" s="21" t="n"/>
      <c r="H2455" s="25">
        <f>IF(COUNTA(A2455,B2455,D2455)=0,"",IF(NOT(ISNUMBER(A2455)),"날짜를 확인하세요",IF(A2455&gt;TODAY(),"오늘 이후 날짜예요",IF(ISNA(MATCH(B2455,현장번호,0)),"현장 번호를 확인하세요",IF(OR(NOT(ISNUMBER(D2455)),N(D2455)&lt;=0),"금액을 확인하세요","")))))</f>
        <v/>
      </c>
    </row>
    <row r="2456">
      <c r="A2456" s="20" t="n"/>
      <c r="B2456" s="26" t="n"/>
      <c r="C2456" s="27">
        <f>IF(B2456="","",IFERROR(INDEX(현장_고객,MATCH(B2456,현장번호,0))&amp;" · "&amp;INDEX(현장_주소,MATCH(B2456,현장번호,0)),"없는 번호"))</f>
        <v/>
      </c>
      <c r="D2456" s="22" t="n"/>
      <c r="E2456" s="21" t="n"/>
      <c r="F2456" s="21" t="n"/>
      <c r="G2456" s="21" t="n"/>
      <c r="H2456" s="25">
        <f>IF(COUNTA(A2456,B2456,D2456)=0,"",IF(NOT(ISNUMBER(A2456)),"날짜를 확인하세요",IF(A2456&gt;TODAY(),"오늘 이후 날짜예요",IF(ISNA(MATCH(B2456,현장번호,0)),"현장 번호를 확인하세요",IF(OR(NOT(ISNUMBER(D2456)),N(D2456)&lt;=0),"금액을 확인하세요","")))))</f>
        <v/>
      </c>
    </row>
    <row r="2457">
      <c r="A2457" s="20" t="n"/>
      <c r="B2457" s="26" t="n"/>
      <c r="C2457" s="27">
        <f>IF(B2457="","",IFERROR(INDEX(현장_고객,MATCH(B2457,현장번호,0))&amp;" · "&amp;INDEX(현장_주소,MATCH(B2457,현장번호,0)),"없는 번호"))</f>
        <v/>
      </c>
      <c r="D2457" s="22" t="n"/>
      <c r="E2457" s="21" t="n"/>
      <c r="F2457" s="21" t="n"/>
      <c r="G2457" s="21" t="n"/>
      <c r="H2457" s="25">
        <f>IF(COUNTA(A2457,B2457,D2457)=0,"",IF(NOT(ISNUMBER(A2457)),"날짜를 확인하세요",IF(A2457&gt;TODAY(),"오늘 이후 날짜예요",IF(ISNA(MATCH(B2457,현장번호,0)),"현장 번호를 확인하세요",IF(OR(NOT(ISNUMBER(D2457)),N(D2457)&lt;=0),"금액을 확인하세요","")))))</f>
        <v/>
      </c>
    </row>
    <row r="2458">
      <c r="A2458" s="20" t="n"/>
      <c r="B2458" s="26" t="n"/>
      <c r="C2458" s="27">
        <f>IF(B2458="","",IFERROR(INDEX(현장_고객,MATCH(B2458,현장번호,0))&amp;" · "&amp;INDEX(현장_주소,MATCH(B2458,현장번호,0)),"없는 번호"))</f>
        <v/>
      </c>
      <c r="D2458" s="22" t="n"/>
      <c r="E2458" s="21" t="n"/>
      <c r="F2458" s="21" t="n"/>
      <c r="G2458" s="21" t="n"/>
      <c r="H2458" s="25">
        <f>IF(COUNTA(A2458,B2458,D2458)=0,"",IF(NOT(ISNUMBER(A2458)),"날짜를 확인하세요",IF(A2458&gt;TODAY(),"오늘 이후 날짜예요",IF(ISNA(MATCH(B2458,현장번호,0)),"현장 번호를 확인하세요",IF(OR(NOT(ISNUMBER(D2458)),N(D2458)&lt;=0),"금액을 확인하세요","")))))</f>
        <v/>
      </c>
    </row>
    <row r="2459">
      <c r="A2459" s="20" t="n"/>
      <c r="B2459" s="26" t="n"/>
      <c r="C2459" s="27">
        <f>IF(B2459="","",IFERROR(INDEX(현장_고객,MATCH(B2459,현장번호,0))&amp;" · "&amp;INDEX(현장_주소,MATCH(B2459,현장번호,0)),"없는 번호"))</f>
        <v/>
      </c>
      <c r="D2459" s="22" t="n"/>
      <c r="E2459" s="21" t="n"/>
      <c r="F2459" s="21" t="n"/>
      <c r="G2459" s="21" t="n"/>
      <c r="H2459" s="25">
        <f>IF(COUNTA(A2459,B2459,D2459)=0,"",IF(NOT(ISNUMBER(A2459)),"날짜를 확인하세요",IF(A2459&gt;TODAY(),"오늘 이후 날짜예요",IF(ISNA(MATCH(B2459,현장번호,0)),"현장 번호를 확인하세요",IF(OR(NOT(ISNUMBER(D2459)),N(D2459)&lt;=0),"금액을 확인하세요","")))))</f>
        <v/>
      </c>
    </row>
    <row r="2460">
      <c r="A2460" s="20" t="n"/>
      <c r="B2460" s="26" t="n"/>
      <c r="C2460" s="27">
        <f>IF(B2460="","",IFERROR(INDEX(현장_고객,MATCH(B2460,현장번호,0))&amp;" · "&amp;INDEX(현장_주소,MATCH(B2460,현장번호,0)),"없는 번호"))</f>
        <v/>
      </c>
      <c r="D2460" s="22" t="n"/>
      <c r="E2460" s="21" t="n"/>
      <c r="F2460" s="21" t="n"/>
      <c r="G2460" s="21" t="n"/>
      <c r="H2460" s="25">
        <f>IF(COUNTA(A2460,B2460,D2460)=0,"",IF(NOT(ISNUMBER(A2460)),"날짜를 확인하세요",IF(A2460&gt;TODAY(),"오늘 이후 날짜예요",IF(ISNA(MATCH(B2460,현장번호,0)),"현장 번호를 확인하세요",IF(OR(NOT(ISNUMBER(D2460)),N(D2460)&lt;=0),"금액을 확인하세요","")))))</f>
        <v/>
      </c>
    </row>
    <row r="2461">
      <c r="A2461" s="20" t="n"/>
      <c r="B2461" s="26" t="n"/>
      <c r="C2461" s="27">
        <f>IF(B2461="","",IFERROR(INDEX(현장_고객,MATCH(B2461,현장번호,0))&amp;" · "&amp;INDEX(현장_주소,MATCH(B2461,현장번호,0)),"없는 번호"))</f>
        <v/>
      </c>
      <c r="D2461" s="22" t="n"/>
      <c r="E2461" s="21" t="n"/>
      <c r="F2461" s="21" t="n"/>
      <c r="G2461" s="21" t="n"/>
      <c r="H2461" s="25">
        <f>IF(COUNTA(A2461,B2461,D2461)=0,"",IF(NOT(ISNUMBER(A2461)),"날짜를 확인하세요",IF(A2461&gt;TODAY(),"오늘 이후 날짜예요",IF(ISNA(MATCH(B2461,현장번호,0)),"현장 번호를 확인하세요",IF(OR(NOT(ISNUMBER(D2461)),N(D2461)&lt;=0),"금액을 확인하세요","")))))</f>
        <v/>
      </c>
    </row>
    <row r="2462">
      <c r="A2462" s="20" t="n"/>
      <c r="B2462" s="26" t="n"/>
      <c r="C2462" s="27">
        <f>IF(B2462="","",IFERROR(INDEX(현장_고객,MATCH(B2462,현장번호,0))&amp;" · "&amp;INDEX(현장_주소,MATCH(B2462,현장번호,0)),"없는 번호"))</f>
        <v/>
      </c>
      <c r="D2462" s="22" t="n"/>
      <c r="E2462" s="21" t="n"/>
      <c r="F2462" s="21" t="n"/>
      <c r="G2462" s="21" t="n"/>
      <c r="H2462" s="25">
        <f>IF(COUNTA(A2462,B2462,D2462)=0,"",IF(NOT(ISNUMBER(A2462)),"날짜를 확인하세요",IF(A2462&gt;TODAY(),"오늘 이후 날짜예요",IF(ISNA(MATCH(B2462,현장번호,0)),"현장 번호를 확인하세요",IF(OR(NOT(ISNUMBER(D2462)),N(D2462)&lt;=0),"금액을 확인하세요","")))))</f>
        <v/>
      </c>
    </row>
    <row r="2463">
      <c r="A2463" s="20" t="n"/>
      <c r="B2463" s="26" t="n"/>
      <c r="C2463" s="27">
        <f>IF(B2463="","",IFERROR(INDEX(현장_고객,MATCH(B2463,현장번호,0))&amp;" · "&amp;INDEX(현장_주소,MATCH(B2463,현장번호,0)),"없는 번호"))</f>
        <v/>
      </c>
      <c r="D2463" s="22" t="n"/>
      <c r="E2463" s="21" t="n"/>
      <c r="F2463" s="21" t="n"/>
      <c r="G2463" s="21" t="n"/>
      <c r="H2463" s="25">
        <f>IF(COUNTA(A2463,B2463,D2463)=0,"",IF(NOT(ISNUMBER(A2463)),"날짜를 확인하세요",IF(A2463&gt;TODAY(),"오늘 이후 날짜예요",IF(ISNA(MATCH(B2463,현장번호,0)),"현장 번호를 확인하세요",IF(OR(NOT(ISNUMBER(D2463)),N(D2463)&lt;=0),"금액을 확인하세요","")))))</f>
        <v/>
      </c>
    </row>
    <row r="2464">
      <c r="A2464" s="20" t="n"/>
      <c r="B2464" s="26" t="n"/>
      <c r="C2464" s="27">
        <f>IF(B2464="","",IFERROR(INDEX(현장_고객,MATCH(B2464,현장번호,0))&amp;" · "&amp;INDEX(현장_주소,MATCH(B2464,현장번호,0)),"없는 번호"))</f>
        <v/>
      </c>
      <c r="D2464" s="22" t="n"/>
      <c r="E2464" s="21" t="n"/>
      <c r="F2464" s="21" t="n"/>
      <c r="G2464" s="21" t="n"/>
      <c r="H2464" s="25">
        <f>IF(COUNTA(A2464,B2464,D2464)=0,"",IF(NOT(ISNUMBER(A2464)),"날짜를 확인하세요",IF(A2464&gt;TODAY(),"오늘 이후 날짜예요",IF(ISNA(MATCH(B2464,현장번호,0)),"현장 번호를 확인하세요",IF(OR(NOT(ISNUMBER(D2464)),N(D2464)&lt;=0),"금액을 확인하세요","")))))</f>
        <v/>
      </c>
    </row>
    <row r="2465">
      <c r="A2465" s="20" t="n"/>
      <c r="B2465" s="26" t="n"/>
      <c r="C2465" s="27">
        <f>IF(B2465="","",IFERROR(INDEX(현장_고객,MATCH(B2465,현장번호,0))&amp;" · "&amp;INDEX(현장_주소,MATCH(B2465,현장번호,0)),"없는 번호"))</f>
        <v/>
      </c>
      <c r="D2465" s="22" t="n"/>
      <c r="E2465" s="21" t="n"/>
      <c r="F2465" s="21" t="n"/>
      <c r="G2465" s="21" t="n"/>
      <c r="H2465" s="25">
        <f>IF(COUNTA(A2465,B2465,D2465)=0,"",IF(NOT(ISNUMBER(A2465)),"날짜를 확인하세요",IF(A2465&gt;TODAY(),"오늘 이후 날짜예요",IF(ISNA(MATCH(B2465,현장번호,0)),"현장 번호를 확인하세요",IF(OR(NOT(ISNUMBER(D2465)),N(D2465)&lt;=0),"금액을 확인하세요","")))))</f>
        <v/>
      </c>
    </row>
    <row r="2466">
      <c r="A2466" s="20" t="n"/>
      <c r="B2466" s="26" t="n"/>
      <c r="C2466" s="27">
        <f>IF(B2466="","",IFERROR(INDEX(현장_고객,MATCH(B2466,현장번호,0))&amp;" · "&amp;INDEX(현장_주소,MATCH(B2466,현장번호,0)),"없는 번호"))</f>
        <v/>
      </c>
      <c r="D2466" s="22" t="n"/>
      <c r="E2466" s="21" t="n"/>
      <c r="F2466" s="21" t="n"/>
      <c r="G2466" s="21" t="n"/>
      <c r="H2466" s="25">
        <f>IF(COUNTA(A2466,B2466,D2466)=0,"",IF(NOT(ISNUMBER(A2466)),"날짜를 확인하세요",IF(A2466&gt;TODAY(),"오늘 이후 날짜예요",IF(ISNA(MATCH(B2466,현장번호,0)),"현장 번호를 확인하세요",IF(OR(NOT(ISNUMBER(D2466)),N(D2466)&lt;=0),"금액을 확인하세요","")))))</f>
        <v/>
      </c>
    </row>
    <row r="2467">
      <c r="A2467" s="20" t="n"/>
      <c r="B2467" s="26" t="n"/>
      <c r="C2467" s="27">
        <f>IF(B2467="","",IFERROR(INDEX(현장_고객,MATCH(B2467,현장번호,0))&amp;" · "&amp;INDEX(현장_주소,MATCH(B2467,현장번호,0)),"없는 번호"))</f>
        <v/>
      </c>
      <c r="D2467" s="22" t="n"/>
      <c r="E2467" s="21" t="n"/>
      <c r="F2467" s="21" t="n"/>
      <c r="G2467" s="21" t="n"/>
      <c r="H2467" s="25">
        <f>IF(COUNTA(A2467,B2467,D2467)=0,"",IF(NOT(ISNUMBER(A2467)),"날짜를 확인하세요",IF(A2467&gt;TODAY(),"오늘 이후 날짜예요",IF(ISNA(MATCH(B2467,현장번호,0)),"현장 번호를 확인하세요",IF(OR(NOT(ISNUMBER(D2467)),N(D2467)&lt;=0),"금액을 확인하세요","")))))</f>
        <v/>
      </c>
    </row>
    <row r="2468">
      <c r="A2468" s="20" t="n"/>
      <c r="B2468" s="26" t="n"/>
      <c r="C2468" s="27">
        <f>IF(B2468="","",IFERROR(INDEX(현장_고객,MATCH(B2468,현장번호,0))&amp;" · "&amp;INDEX(현장_주소,MATCH(B2468,현장번호,0)),"없는 번호"))</f>
        <v/>
      </c>
      <c r="D2468" s="22" t="n"/>
      <c r="E2468" s="21" t="n"/>
      <c r="F2468" s="21" t="n"/>
      <c r="G2468" s="21" t="n"/>
      <c r="H2468" s="25">
        <f>IF(COUNTA(A2468,B2468,D2468)=0,"",IF(NOT(ISNUMBER(A2468)),"날짜를 확인하세요",IF(A2468&gt;TODAY(),"오늘 이후 날짜예요",IF(ISNA(MATCH(B2468,현장번호,0)),"현장 번호를 확인하세요",IF(OR(NOT(ISNUMBER(D2468)),N(D2468)&lt;=0),"금액을 확인하세요","")))))</f>
        <v/>
      </c>
    </row>
    <row r="2469">
      <c r="A2469" s="20" t="n"/>
      <c r="B2469" s="26" t="n"/>
      <c r="C2469" s="27">
        <f>IF(B2469="","",IFERROR(INDEX(현장_고객,MATCH(B2469,현장번호,0))&amp;" · "&amp;INDEX(현장_주소,MATCH(B2469,현장번호,0)),"없는 번호"))</f>
        <v/>
      </c>
      <c r="D2469" s="22" t="n"/>
      <c r="E2469" s="21" t="n"/>
      <c r="F2469" s="21" t="n"/>
      <c r="G2469" s="21" t="n"/>
      <c r="H2469" s="25">
        <f>IF(COUNTA(A2469,B2469,D2469)=0,"",IF(NOT(ISNUMBER(A2469)),"날짜를 확인하세요",IF(A2469&gt;TODAY(),"오늘 이후 날짜예요",IF(ISNA(MATCH(B2469,현장번호,0)),"현장 번호를 확인하세요",IF(OR(NOT(ISNUMBER(D2469)),N(D2469)&lt;=0),"금액을 확인하세요","")))))</f>
        <v/>
      </c>
    </row>
    <row r="2470">
      <c r="A2470" s="20" t="n"/>
      <c r="B2470" s="26" t="n"/>
      <c r="C2470" s="27">
        <f>IF(B2470="","",IFERROR(INDEX(현장_고객,MATCH(B2470,현장번호,0))&amp;" · "&amp;INDEX(현장_주소,MATCH(B2470,현장번호,0)),"없는 번호"))</f>
        <v/>
      </c>
      <c r="D2470" s="22" t="n"/>
      <c r="E2470" s="21" t="n"/>
      <c r="F2470" s="21" t="n"/>
      <c r="G2470" s="21" t="n"/>
      <c r="H2470" s="25">
        <f>IF(COUNTA(A2470,B2470,D2470)=0,"",IF(NOT(ISNUMBER(A2470)),"날짜를 확인하세요",IF(A2470&gt;TODAY(),"오늘 이후 날짜예요",IF(ISNA(MATCH(B2470,현장번호,0)),"현장 번호를 확인하세요",IF(OR(NOT(ISNUMBER(D2470)),N(D2470)&lt;=0),"금액을 확인하세요","")))))</f>
        <v/>
      </c>
    </row>
    <row r="2471">
      <c r="A2471" s="20" t="n"/>
      <c r="B2471" s="26" t="n"/>
      <c r="C2471" s="27">
        <f>IF(B2471="","",IFERROR(INDEX(현장_고객,MATCH(B2471,현장번호,0))&amp;" · "&amp;INDEX(현장_주소,MATCH(B2471,현장번호,0)),"없는 번호"))</f>
        <v/>
      </c>
      <c r="D2471" s="22" t="n"/>
      <c r="E2471" s="21" t="n"/>
      <c r="F2471" s="21" t="n"/>
      <c r="G2471" s="21" t="n"/>
      <c r="H2471" s="25">
        <f>IF(COUNTA(A2471,B2471,D2471)=0,"",IF(NOT(ISNUMBER(A2471)),"날짜를 확인하세요",IF(A2471&gt;TODAY(),"오늘 이후 날짜예요",IF(ISNA(MATCH(B2471,현장번호,0)),"현장 번호를 확인하세요",IF(OR(NOT(ISNUMBER(D2471)),N(D2471)&lt;=0),"금액을 확인하세요","")))))</f>
        <v/>
      </c>
    </row>
    <row r="2472">
      <c r="A2472" s="20" t="n"/>
      <c r="B2472" s="26" t="n"/>
      <c r="C2472" s="27">
        <f>IF(B2472="","",IFERROR(INDEX(현장_고객,MATCH(B2472,현장번호,0))&amp;" · "&amp;INDEX(현장_주소,MATCH(B2472,현장번호,0)),"없는 번호"))</f>
        <v/>
      </c>
      <c r="D2472" s="22" t="n"/>
      <c r="E2472" s="21" t="n"/>
      <c r="F2472" s="21" t="n"/>
      <c r="G2472" s="21" t="n"/>
      <c r="H2472" s="25">
        <f>IF(COUNTA(A2472,B2472,D2472)=0,"",IF(NOT(ISNUMBER(A2472)),"날짜를 확인하세요",IF(A2472&gt;TODAY(),"오늘 이후 날짜예요",IF(ISNA(MATCH(B2472,현장번호,0)),"현장 번호를 확인하세요",IF(OR(NOT(ISNUMBER(D2472)),N(D2472)&lt;=0),"금액을 확인하세요","")))))</f>
        <v/>
      </c>
    </row>
    <row r="2473">
      <c r="A2473" s="20" t="n"/>
      <c r="B2473" s="26" t="n"/>
      <c r="C2473" s="27">
        <f>IF(B2473="","",IFERROR(INDEX(현장_고객,MATCH(B2473,현장번호,0))&amp;" · "&amp;INDEX(현장_주소,MATCH(B2473,현장번호,0)),"없는 번호"))</f>
        <v/>
      </c>
      <c r="D2473" s="22" t="n"/>
      <c r="E2473" s="21" t="n"/>
      <c r="F2473" s="21" t="n"/>
      <c r="G2473" s="21" t="n"/>
      <c r="H2473" s="25">
        <f>IF(COUNTA(A2473,B2473,D2473)=0,"",IF(NOT(ISNUMBER(A2473)),"날짜를 확인하세요",IF(A2473&gt;TODAY(),"오늘 이후 날짜예요",IF(ISNA(MATCH(B2473,현장번호,0)),"현장 번호를 확인하세요",IF(OR(NOT(ISNUMBER(D2473)),N(D2473)&lt;=0),"금액을 확인하세요","")))))</f>
        <v/>
      </c>
    </row>
    <row r="2474">
      <c r="A2474" s="20" t="n"/>
      <c r="B2474" s="26" t="n"/>
      <c r="C2474" s="27">
        <f>IF(B2474="","",IFERROR(INDEX(현장_고객,MATCH(B2474,현장번호,0))&amp;" · "&amp;INDEX(현장_주소,MATCH(B2474,현장번호,0)),"없는 번호"))</f>
        <v/>
      </c>
      <c r="D2474" s="22" t="n"/>
      <c r="E2474" s="21" t="n"/>
      <c r="F2474" s="21" t="n"/>
      <c r="G2474" s="21" t="n"/>
      <c r="H2474" s="25">
        <f>IF(COUNTA(A2474,B2474,D2474)=0,"",IF(NOT(ISNUMBER(A2474)),"날짜를 확인하세요",IF(A2474&gt;TODAY(),"오늘 이후 날짜예요",IF(ISNA(MATCH(B2474,현장번호,0)),"현장 번호를 확인하세요",IF(OR(NOT(ISNUMBER(D2474)),N(D2474)&lt;=0),"금액을 확인하세요","")))))</f>
        <v/>
      </c>
    </row>
    <row r="2475">
      <c r="A2475" s="20" t="n"/>
      <c r="B2475" s="26" t="n"/>
      <c r="C2475" s="27">
        <f>IF(B2475="","",IFERROR(INDEX(현장_고객,MATCH(B2475,현장번호,0))&amp;" · "&amp;INDEX(현장_주소,MATCH(B2475,현장번호,0)),"없는 번호"))</f>
        <v/>
      </c>
      <c r="D2475" s="22" t="n"/>
      <c r="E2475" s="21" t="n"/>
      <c r="F2475" s="21" t="n"/>
      <c r="G2475" s="21" t="n"/>
      <c r="H2475" s="25">
        <f>IF(COUNTA(A2475,B2475,D2475)=0,"",IF(NOT(ISNUMBER(A2475)),"날짜를 확인하세요",IF(A2475&gt;TODAY(),"오늘 이후 날짜예요",IF(ISNA(MATCH(B2475,현장번호,0)),"현장 번호를 확인하세요",IF(OR(NOT(ISNUMBER(D2475)),N(D2475)&lt;=0),"금액을 확인하세요","")))))</f>
        <v/>
      </c>
    </row>
    <row r="2476">
      <c r="A2476" s="20" t="n"/>
      <c r="B2476" s="26" t="n"/>
      <c r="C2476" s="27">
        <f>IF(B2476="","",IFERROR(INDEX(현장_고객,MATCH(B2476,현장번호,0))&amp;" · "&amp;INDEX(현장_주소,MATCH(B2476,현장번호,0)),"없는 번호"))</f>
        <v/>
      </c>
      <c r="D2476" s="22" t="n"/>
      <c r="E2476" s="21" t="n"/>
      <c r="F2476" s="21" t="n"/>
      <c r="G2476" s="21" t="n"/>
      <c r="H2476" s="25">
        <f>IF(COUNTA(A2476,B2476,D2476)=0,"",IF(NOT(ISNUMBER(A2476)),"날짜를 확인하세요",IF(A2476&gt;TODAY(),"오늘 이후 날짜예요",IF(ISNA(MATCH(B2476,현장번호,0)),"현장 번호를 확인하세요",IF(OR(NOT(ISNUMBER(D2476)),N(D2476)&lt;=0),"금액을 확인하세요","")))))</f>
        <v/>
      </c>
    </row>
    <row r="2477">
      <c r="A2477" s="20" t="n"/>
      <c r="B2477" s="26" t="n"/>
      <c r="C2477" s="27">
        <f>IF(B2477="","",IFERROR(INDEX(현장_고객,MATCH(B2477,현장번호,0))&amp;" · "&amp;INDEX(현장_주소,MATCH(B2477,현장번호,0)),"없는 번호"))</f>
        <v/>
      </c>
      <c r="D2477" s="22" t="n"/>
      <c r="E2477" s="21" t="n"/>
      <c r="F2477" s="21" t="n"/>
      <c r="G2477" s="21" t="n"/>
      <c r="H2477" s="25">
        <f>IF(COUNTA(A2477,B2477,D2477)=0,"",IF(NOT(ISNUMBER(A2477)),"날짜를 확인하세요",IF(A2477&gt;TODAY(),"오늘 이후 날짜예요",IF(ISNA(MATCH(B2477,현장번호,0)),"현장 번호를 확인하세요",IF(OR(NOT(ISNUMBER(D2477)),N(D2477)&lt;=0),"금액을 확인하세요","")))))</f>
        <v/>
      </c>
    </row>
    <row r="2478">
      <c r="A2478" s="20" t="n"/>
      <c r="B2478" s="26" t="n"/>
      <c r="C2478" s="27">
        <f>IF(B2478="","",IFERROR(INDEX(현장_고객,MATCH(B2478,현장번호,0))&amp;" · "&amp;INDEX(현장_주소,MATCH(B2478,현장번호,0)),"없는 번호"))</f>
        <v/>
      </c>
      <c r="D2478" s="22" t="n"/>
      <c r="E2478" s="21" t="n"/>
      <c r="F2478" s="21" t="n"/>
      <c r="G2478" s="21" t="n"/>
      <c r="H2478" s="25">
        <f>IF(COUNTA(A2478,B2478,D2478)=0,"",IF(NOT(ISNUMBER(A2478)),"날짜를 확인하세요",IF(A2478&gt;TODAY(),"오늘 이후 날짜예요",IF(ISNA(MATCH(B2478,현장번호,0)),"현장 번호를 확인하세요",IF(OR(NOT(ISNUMBER(D2478)),N(D2478)&lt;=0),"금액을 확인하세요","")))))</f>
        <v/>
      </c>
    </row>
    <row r="2479">
      <c r="A2479" s="20" t="n"/>
      <c r="B2479" s="26" t="n"/>
      <c r="C2479" s="27">
        <f>IF(B2479="","",IFERROR(INDEX(현장_고객,MATCH(B2479,현장번호,0))&amp;" · "&amp;INDEX(현장_주소,MATCH(B2479,현장번호,0)),"없는 번호"))</f>
        <v/>
      </c>
      <c r="D2479" s="22" t="n"/>
      <c r="E2479" s="21" t="n"/>
      <c r="F2479" s="21" t="n"/>
      <c r="G2479" s="21" t="n"/>
      <c r="H2479" s="25">
        <f>IF(COUNTA(A2479,B2479,D2479)=0,"",IF(NOT(ISNUMBER(A2479)),"날짜를 확인하세요",IF(A2479&gt;TODAY(),"오늘 이후 날짜예요",IF(ISNA(MATCH(B2479,현장번호,0)),"현장 번호를 확인하세요",IF(OR(NOT(ISNUMBER(D2479)),N(D2479)&lt;=0),"금액을 확인하세요","")))))</f>
        <v/>
      </c>
    </row>
    <row r="2480">
      <c r="A2480" s="20" t="n"/>
      <c r="B2480" s="26" t="n"/>
      <c r="C2480" s="27">
        <f>IF(B2480="","",IFERROR(INDEX(현장_고객,MATCH(B2480,현장번호,0))&amp;" · "&amp;INDEX(현장_주소,MATCH(B2480,현장번호,0)),"없는 번호"))</f>
        <v/>
      </c>
      <c r="D2480" s="22" t="n"/>
      <c r="E2480" s="21" t="n"/>
      <c r="F2480" s="21" t="n"/>
      <c r="G2480" s="21" t="n"/>
      <c r="H2480" s="25">
        <f>IF(COUNTA(A2480,B2480,D2480)=0,"",IF(NOT(ISNUMBER(A2480)),"날짜를 확인하세요",IF(A2480&gt;TODAY(),"오늘 이후 날짜예요",IF(ISNA(MATCH(B2480,현장번호,0)),"현장 번호를 확인하세요",IF(OR(NOT(ISNUMBER(D2480)),N(D2480)&lt;=0),"금액을 확인하세요","")))))</f>
        <v/>
      </c>
    </row>
    <row r="2481">
      <c r="A2481" s="20" t="n"/>
      <c r="B2481" s="26" t="n"/>
      <c r="C2481" s="27">
        <f>IF(B2481="","",IFERROR(INDEX(현장_고객,MATCH(B2481,현장번호,0))&amp;" · "&amp;INDEX(현장_주소,MATCH(B2481,현장번호,0)),"없는 번호"))</f>
        <v/>
      </c>
      <c r="D2481" s="22" t="n"/>
      <c r="E2481" s="21" t="n"/>
      <c r="F2481" s="21" t="n"/>
      <c r="G2481" s="21" t="n"/>
      <c r="H2481" s="25">
        <f>IF(COUNTA(A2481,B2481,D2481)=0,"",IF(NOT(ISNUMBER(A2481)),"날짜를 확인하세요",IF(A2481&gt;TODAY(),"오늘 이후 날짜예요",IF(ISNA(MATCH(B2481,현장번호,0)),"현장 번호를 확인하세요",IF(OR(NOT(ISNUMBER(D2481)),N(D2481)&lt;=0),"금액을 확인하세요","")))))</f>
        <v/>
      </c>
    </row>
    <row r="2482">
      <c r="A2482" s="20" t="n"/>
      <c r="B2482" s="26" t="n"/>
      <c r="C2482" s="27">
        <f>IF(B2482="","",IFERROR(INDEX(현장_고객,MATCH(B2482,현장번호,0))&amp;" · "&amp;INDEX(현장_주소,MATCH(B2482,현장번호,0)),"없는 번호"))</f>
        <v/>
      </c>
      <c r="D2482" s="22" t="n"/>
      <c r="E2482" s="21" t="n"/>
      <c r="F2482" s="21" t="n"/>
      <c r="G2482" s="21" t="n"/>
      <c r="H2482" s="25">
        <f>IF(COUNTA(A2482,B2482,D2482)=0,"",IF(NOT(ISNUMBER(A2482)),"날짜를 확인하세요",IF(A2482&gt;TODAY(),"오늘 이후 날짜예요",IF(ISNA(MATCH(B2482,현장번호,0)),"현장 번호를 확인하세요",IF(OR(NOT(ISNUMBER(D2482)),N(D2482)&lt;=0),"금액을 확인하세요","")))))</f>
        <v/>
      </c>
    </row>
    <row r="2483">
      <c r="A2483" s="20" t="n"/>
      <c r="B2483" s="26" t="n"/>
      <c r="C2483" s="27">
        <f>IF(B2483="","",IFERROR(INDEX(현장_고객,MATCH(B2483,현장번호,0))&amp;" · "&amp;INDEX(현장_주소,MATCH(B2483,현장번호,0)),"없는 번호"))</f>
        <v/>
      </c>
      <c r="D2483" s="22" t="n"/>
      <c r="E2483" s="21" t="n"/>
      <c r="F2483" s="21" t="n"/>
      <c r="G2483" s="21" t="n"/>
      <c r="H2483" s="25">
        <f>IF(COUNTA(A2483,B2483,D2483)=0,"",IF(NOT(ISNUMBER(A2483)),"날짜를 확인하세요",IF(A2483&gt;TODAY(),"오늘 이후 날짜예요",IF(ISNA(MATCH(B2483,현장번호,0)),"현장 번호를 확인하세요",IF(OR(NOT(ISNUMBER(D2483)),N(D2483)&lt;=0),"금액을 확인하세요","")))))</f>
        <v/>
      </c>
    </row>
    <row r="2484">
      <c r="A2484" s="20" t="n"/>
      <c r="B2484" s="26" t="n"/>
      <c r="C2484" s="27">
        <f>IF(B2484="","",IFERROR(INDEX(현장_고객,MATCH(B2484,현장번호,0))&amp;" · "&amp;INDEX(현장_주소,MATCH(B2484,현장번호,0)),"없는 번호"))</f>
        <v/>
      </c>
      <c r="D2484" s="22" t="n"/>
      <c r="E2484" s="21" t="n"/>
      <c r="F2484" s="21" t="n"/>
      <c r="G2484" s="21" t="n"/>
      <c r="H2484" s="25">
        <f>IF(COUNTA(A2484,B2484,D2484)=0,"",IF(NOT(ISNUMBER(A2484)),"날짜를 확인하세요",IF(A2484&gt;TODAY(),"오늘 이후 날짜예요",IF(ISNA(MATCH(B2484,현장번호,0)),"현장 번호를 확인하세요",IF(OR(NOT(ISNUMBER(D2484)),N(D2484)&lt;=0),"금액을 확인하세요","")))))</f>
        <v/>
      </c>
    </row>
    <row r="2485">
      <c r="A2485" s="20" t="n"/>
      <c r="B2485" s="26" t="n"/>
      <c r="C2485" s="27">
        <f>IF(B2485="","",IFERROR(INDEX(현장_고객,MATCH(B2485,현장번호,0))&amp;" · "&amp;INDEX(현장_주소,MATCH(B2485,현장번호,0)),"없는 번호"))</f>
        <v/>
      </c>
      <c r="D2485" s="22" t="n"/>
      <c r="E2485" s="21" t="n"/>
      <c r="F2485" s="21" t="n"/>
      <c r="G2485" s="21" t="n"/>
      <c r="H2485" s="25">
        <f>IF(COUNTA(A2485,B2485,D2485)=0,"",IF(NOT(ISNUMBER(A2485)),"날짜를 확인하세요",IF(A2485&gt;TODAY(),"오늘 이후 날짜예요",IF(ISNA(MATCH(B2485,현장번호,0)),"현장 번호를 확인하세요",IF(OR(NOT(ISNUMBER(D2485)),N(D2485)&lt;=0),"금액을 확인하세요","")))))</f>
        <v/>
      </c>
    </row>
    <row r="2486">
      <c r="A2486" s="20" t="n"/>
      <c r="B2486" s="26" t="n"/>
      <c r="C2486" s="27">
        <f>IF(B2486="","",IFERROR(INDEX(현장_고객,MATCH(B2486,현장번호,0))&amp;" · "&amp;INDEX(현장_주소,MATCH(B2486,현장번호,0)),"없는 번호"))</f>
        <v/>
      </c>
      <c r="D2486" s="22" t="n"/>
      <c r="E2486" s="21" t="n"/>
      <c r="F2486" s="21" t="n"/>
      <c r="G2486" s="21" t="n"/>
      <c r="H2486" s="25">
        <f>IF(COUNTA(A2486,B2486,D2486)=0,"",IF(NOT(ISNUMBER(A2486)),"날짜를 확인하세요",IF(A2486&gt;TODAY(),"오늘 이후 날짜예요",IF(ISNA(MATCH(B2486,현장번호,0)),"현장 번호를 확인하세요",IF(OR(NOT(ISNUMBER(D2486)),N(D2486)&lt;=0),"금액을 확인하세요","")))))</f>
        <v/>
      </c>
    </row>
    <row r="2487">
      <c r="A2487" s="20" t="n"/>
      <c r="B2487" s="26" t="n"/>
      <c r="C2487" s="27">
        <f>IF(B2487="","",IFERROR(INDEX(현장_고객,MATCH(B2487,현장번호,0))&amp;" · "&amp;INDEX(현장_주소,MATCH(B2487,현장번호,0)),"없는 번호"))</f>
        <v/>
      </c>
      <c r="D2487" s="22" t="n"/>
      <c r="E2487" s="21" t="n"/>
      <c r="F2487" s="21" t="n"/>
      <c r="G2487" s="21" t="n"/>
      <c r="H2487" s="25">
        <f>IF(COUNTA(A2487,B2487,D2487)=0,"",IF(NOT(ISNUMBER(A2487)),"날짜를 확인하세요",IF(A2487&gt;TODAY(),"오늘 이후 날짜예요",IF(ISNA(MATCH(B2487,현장번호,0)),"현장 번호를 확인하세요",IF(OR(NOT(ISNUMBER(D2487)),N(D2487)&lt;=0),"금액을 확인하세요","")))))</f>
        <v/>
      </c>
    </row>
    <row r="2488">
      <c r="A2488" s="20" t="n"/>
      <c r="B2488" s="26" t="n"/>
      <c r="C2488" s="27">
        <f>IF(B2488="","",IFERROR(INDEX(현장_고객,MATCH(B2488,현장번호,0))&amp;" · "&amp;INDEX(현장_주소,MATCH(B2488,현장번호,0)),"없는 번호"))</f>
        <v/>
      </c>
      <c r="D2488" s="22" t="n"/>
      <c r="E2488" s="21" t="n"/>
      <c r="F2488" s="21" t="n"/>
      <c r="G2488" s="21" t="n"/>
      <c r="H2488" s="25">
        <f>IF(COUNTA(A2488,B2488,D2488)=0,"",IF(NOT(ISNUMBER(A2488)),"날짜를 확인하세요",IF(A2488&gt;TODAY(),"오늘 이후 날짜예요",IF(ISNA(MATCH(B2488,현장번호,0)),"현장 번호를 확인하세요",IF(OR(NOT(ISNUMBER(D2488)),N(D2488)&lt;=0),"금액을 확인하세요","")))))</f>
        <v/>
      </c>
    </row>
    <row r="2489">
      <c r="A2489" s="20" t="n"/>
      <c r="B2489" s="26" t="n"/>
      <c r="C2489" s="27">
        <f>IF(B2489="","",IFERROR(INDEX(현장_고객,MATCH(B2489,현장번호,0))&amp;" · "&amp;INDEX(현장_주소,MATCH(B2489,현장번호,0)),"없는 번호"))</f>
        <v/>
      </c>
      <c r="D2489" s="22" t="n"/>
      <c r="E2489" s="21" t="n"/>
      <c r="F2489" s="21" t="n"/>
      <c r="G2489" s="21" t="n"/>
      <c r="H2489" s="25">
        <f>IF(COUNTA(A2489,B2489,D2489)=0,"",IF(NOT(ISNUMBER(A2489)),"날짜를 확인하세요",IF(A2489&gt;TODAY(),"오늘 이후 날짜예요",IF(ISNA(MATCH(B2489,현장번호,0)),"현장 번호를 확인하세요",IF(OR(NOT(ISNUMBER(D2489)),N(D2489)&lt;=0),"금액을 확인하세요","")))))</f>
        <v/>
      </c>
    </row>
    <row r="2490">
      <c r="A2490" s="20" t="n"/>
      <c r="B2490" s="26" t="n"/>
      <c r="C2490" s="27">
        <f>IF(B2490="","",IFERROR(INDEX(현장_고객,MATCH(B2490,현장번호,0))&amp;" · "&amp;INDEX(현장_주소,MATCH(B2490,현장번호,0)),"없는 번호"))</f>
        <v/>
      </c>
      <c r="D2490" s="22" t="n"/>
      <c r="E2490" s="21" t="n"/>
      <c r="F2490" s="21" t="n"/>
      <c r="G2490" s="21" t="n"/>
      <c r="H2490" s="25">
        <f>IF(COUNTA(A2490,B2490,D2490)=0,"",IF(NOT(ISNUMBER(A2490)),"날짜를 확인하세요",IF(A2490&gt;TODAY(),"오늘 이후 날짜예요",IF(ISNA(MATCH(B2490,현장번호,0)),"현장 번호를 확인하세요",IF(OR(NOT(ISNUMBER(D2490)),N(D2490)&lt;=0),"금액을 확인하세요","")))))</f>
        <v/>
      </c>
    </row>
    <row r="2491">
      <c r="A2491" s="20" t="n"/>
      <c r="B2491" s="26" t="n"/>
      <c r="C2491" s="27">
        <f>IF(B2491="","",IFERROR(INDEX(현장_고객,MATCH(B2491,현장번호,0))&amp;" · "&amp;INDEX(현장_주소,MATCH(B2491,현장번호,0)),"없는 번호"))</f>
        <v/>
      </c>
      <c r="D2491" s="22" t="n"/>
      <c r="E2491" s="21" t="n"/>
      <c r="F2491" s="21" t="n"/>
      <c r="G2491" s="21" t="n"/>
      <c r="H2491" s="25">
        <f>IF(COUNTA(A2491,B2491,D2491)=0,"",IF(NOT(ISNUMBER(A2491)),"날짜를 확인하세요",IF(A2491&gt;TODAY(),"오늘 이후 날짜예요",IF(ISNA(MATCH(B2491,현장번호,0)),"현장 번호를 확인하세요",IF(OR(NOT(ISNUMBER(D2491)),N(D2491)&lt;=0),"금액을 확인하세요","")))))</f>
        <v/>
      </c>
    </row>
    <row r="2492">
      <c r="A2492" s="20" t="n"/>
      <c r="B2492" s="26" t="n"/>
      <c r="C2492" s="27">
        <f>IF(B2492="","",IFERROR(INDEX(현장_고객,MATCH(B2492,현장번호,0))&amp;" · "&amp;INDEX(현장_주소,MATCH(B2492,현장번호,0)),"없는 번호"))</f>
        <v/>
      </c>
      <c r="D2492" s="22" t="n"/>
      <c r="E2492" s="21" t="n"/>
      <c r="F2492" s="21" t="n"/>
      <c r="G2492" s="21" t="n"/>
      <c r="H2492" s="25">
        <f>IF(COUNTA(A2492,B2492,D2492)=0,"",IF(NOT(ISNUMBER(A2492)),"날짜를 확인하세요",IF(A2492&gt;TODAY(),"오늘 이후 날짜예요",IF(ISNA(MATCH(B2492,현장번호,0)),"현장 번호를 확인하세요",IF(OR(NOT(ISNUMBER(D2492)),N(D2492)&lt;=0),"금액을 확인하세요","")))))</f>
        <v/>
      </c>
    </row>
    <row r="2493">
      <c r="A2493" s="20" t="n"/>
      <c r="B2493" s="26" t="n"/>
      <c r="C2493" s="27">
        <f>IF(B2493="","",IFERROR(INDEX(현장_고객,MATCH(B2493,현장번호,0))&amp;" · "&amp;INDEX(현장_주소,MATCH(B2493,현장번호,0)),"없는 번호"))</f>
        <v/>
      </c>
      <c r="D2493" s="22" t="n"/>
      <c r="E2493" s="21" t="n"/>
      <c r="F2493" s="21" t="n"/>
      <c r="G2493" s="21" t="n"/>
      <c r="H2493" s="25">
        <f>IF(COUNTA(A2493,B2493,D2493)=0,"",IF(NOT(ISNUMBER(A2493)),"날짜를 확인하세요",IF(A2493&gt;TODAY(),"오늘 이후 날짜예요",IF(ISNA(MATCH(B2493,현장번호,0)),"현장 번호를 확인하세요",IF(OR(NOT(ISNUMBER(D2493)),N(D2493)&lt;=0),"금액을 확인하세요","")))))</f>
        <v/>
      </c>
    </row>
    <row r="2494">
      <c r="A2494" s="20" t="n"/>
      <c r="B2494" s="26" t="n"/>
      <c r="C2494" s="27">
        <f>IF(B2494="","",IFERROR(INDEX(현장_고객,MATCH(B2494,현장번호,0))&amp;" · "&amp;INDEX(현장_주소,MATCH(B2494,현장번호,0)),"없는 번호"))</f>
        <v/>
      </c>
      <c r="D2494" s="22" t="n"/>
      <c r="E2494" s="21" t="n"/>
      <c r="F2494" s="21" t="n"/>
      <c r="G2494" s="21" t="n"/>
      <c r="H2494" s="25">
        <f>IF(COUNTA(A2494,B2494,D2494)=0,"",IF(NOT(ISNUMBER(A2494)),"날짜를 확인하세요",IF(A2494&gt;TODAY(),"오늘 이후 날짜예요",IF(ISNA(MATCH(B2494,현장번호,0)),"현장 번호를 확인하세요",IF(OR(NOT(ISNUMBER(D2494)),N(D2494)&lt;=0),"금액을 확인하세요","")))))</f>
        <v/>
      </c>
    </row>
    <row r="2495">
      <c r="A2495" s="20" t="n"/>
      <c r="B2495" s="26" t="n"/>
      <c r="C2495" s="27">
        <f>IF(B2495="","",IFERROR(INDEX(현장_고객,MATCH(B2495,현장번호,0))&amp;" · "&amp;INDEX(현장_주소,MATCH(B2495,현장번호,0)),"없는 번호"))</f>
        <v/>
      </c>
      <c r="D2495" s="22" t="n"/>
      <c r="E2495" s="21" t="n"/>
      <c r="F2495" s="21" t="n"/>
      <c r="G2495" s="21" t="n"/>
      <c r="H2495" s="25">
        <f>IF(COUNTA(A2495,B2495,D2495)=0,"",IF(NOT(ISNUMBER(A2495)),"날짜를 확인하세요",IF(A2495&gt;TODAY(),"오늘 이후 날짜예요",IF(ISNA(MATCH(B2495,현장번호,0)),"현장 번호를 확인하세요",IF(OR(NOT(ISNUMBER(D2495)),N(D2495)&lt;=0),"금액을 확인하세요","")))))</f>
        <v/>
      </c>
    </row>
    <row r="2496">
      <c r="A2496" s="20" t="n"/>
      <c r="B2496" s="26" t="n"/>
      <c r="C2496" s="27">
        <f>IF(B2496="","",IFERROR(INDEX(현장_고객,MATCH(B2496,현장번호,0))&amp;" · "&amp;INDEX(현장_주소,MATCH(B2496,현장번호,0)),"없는 번호"))</f>
        <v/>
      </c>
      <c r="D2496" s="22" t="n"/>
      <c r="E2496" s="21" t="n"/>
      <c r="F2496" s="21" t="n"/>
      <c r="G2496" s="21" t="n"/>
      <c r="H2496" s="25">
        <f>IF(COUNTA(A2496,B2496,D2496)=0,"",IF(NOT(ISNUMBER(A2496)),"날짜를 확인하세요",IF(A2496&gt;TODAY(),"오늘 이후 날짜예요",IF(ISNA(MATCH(B2496,현장번호,0)),"현장 번호를 확인하세요",IF(OR(NOT(ISNUMBER(D2496)),N(D2496)&lt;=0),"금액을 확인하세요","")))))</f>
        <v/>
      </c>
    </row>
    <row r="2497">
      <c r="A2497" s="20" t="n"/>
      <c r="B2497" s="26" t="n"/>
      <c r="C2497" s="27">
        <f>IF(B2497="","",IFERROR(INDEX(현장_고객,MATCH(B2497,현장번호,0))&amp;" · "&amp;INDEX(현장_주소,MATCH(B2497,현장번호,0)),"없는 번호"))</f>
        <v/>
      </c>
      <c r="D2497" s="22" t="n"/>
      <c r="E2497" s="21" t="n"/>
      <c r="F2497" s="21" t="n"/>
      <c r="G2497" s="21" t="n"/>
      <c r="H2497" s="25">
        <f>IF(COUNTA(A2497,B2497,D2497)=0,"",IF(NOT(ISNUMBER(A2497)),"날짜를 확인하세요",IF(A2497&gt;TODAY(),"오늘 이후 날짜예요",IF(ISNA(MATCH(B2497,현장번호,0)),"현장 번호를 확인하세요",IF(OR(NOT(ISNUMBER(D2497)),N(D2497)&lt;=0),"금액을 확인하세요","")))))</f>
        <v/>
      </c>
    </row>
    <row r="2498">
      <c r="A2498" s="20" t="n"/>
      <c r="B2498" s="26" t="n"/>
      <c r="C2498" s="27">
        <f>IF(B2498="","",IFERROR(INDEX(현장_고객,MATCH(B2498,현장번호,0))&amp;" · "&amp;INDEX(현장_주소,MATCH(B2498,현장번호,0)),"없는 번호"))</f>
        <v/>
      </c>
      <c r="D2498" s="22" t="n"/>
      <c r="E2498" s="21" t="n"/>
      <c r="F2498" s="21" t="n"/>
      <c r="G2498" s="21" t="n"/>
      <c r="H2498" s="25">
        <f>IF(COUNTA(A2498,B2498,D2498)=0,"",IF(NOT(ISNUMBER(A2498)),"날짜를 확인하세요",IF(A2498&gt;TODAY(),"오늘 이후 날짜예요",IF(ISNA(MATCH(B2498,현장번호,0)),"현장 번호를 확인하세요",IF(OR(NOT(ISNUMBER(D2498)),N(D2498)&lt;=0),"금액을 확인하세요","")))))</f>
        <v/>
      </c>
    </row>
    <row r="2499">
      <c r="A2499" s="20" t="n"/>
      <c r="B2499" s="26" t="n"/>
      <c r="C2499" s="27">
        <f>IF(B2499="","",IFERROR(INDEX(현장_고객,MATCH(B2499,현장번호,0))&amp;" · "&amp;INDEX(현장_주소,MATCH(B2499,현장번호,0)),"없는 번호"))</f>
        <v/>
      </c>
      <c r="D2499" s="22" t="n"/>
      <c r="E2499" s="21" t="n"/>
      <c r="F2499" s="21" t="n"/>
      <c r="G2499" s="21" t="n"/>
      <c r="H2499" s="25">
        <f>IF(COUNTA(A2499,B2499,D2499)=0,"",IF(NOT(ISNUMBER(A2499)),"날짜를 확인하세요",IF(A2499&gt;TODAY(),"오늘 이후 날짜예요",IF(ISNA(MATCH(B2499,현장번호,0)),"현장 번호를 확인하세요",IF(OR(NOT(ISNUMBER(D2499)),N(D2499)&lt;=0),"금액을 확인하세요","")))))</f>
        <v/>
      </c>
    </row>
    <row r="2500">
      <c r="A2500" s="20" t="n"/>
      <c r="B2500" s="26" t="n"/>
      <c r="C2500" s="27">
        <f>IF(B2500="","",IFERROR(INDEX(현장_고객,MATCH(B2500,현장번호,0))&amp;" · "&amp;INDEX(현장_주소,MATCH(B2500,현장번호,0)),"없는 번호"))</f>
        <v/>
      </c>
      <c r="D2500" s="22" t="n"/>
      <c r="E2500" s="21" t="n"/>
      <c r="F2500" s="21" t="n"/>
      <c r="G2500" s="21" t="n"/>
      <c r="H2500" s="25">
        <f>IF(COUNTA(A2500,B2500,D2500)=0,"",IF(NOT(ISNUMBER(A2500)),"날짜를 확인하세요",IF(A2500&gt;TODAY(),"오늘 이후 날짜예요",IF(ISNA(MATCH(B2500,현장번호,0)),"현장 번호를 확인하세요",IF(OR(NOT(ISNUMBER(D2500)),N(D2500)&lt;=0),"금액을 확인하세요","")))))</f>
        <v/>
      </c>
    </row>
    <row r="2501">
      <c r="A2501" s="20" t="n"/>
      <c r="B2501" s="26" t="n"/>
      <c r="C2501" s="27">
        <f>IF(B2501="","",IFERROR(INDEX(현장_고객,MATCH(B2501,현장번호,0))&amp;" · "&amp;INDEX(현장_주소,MATCH(B2501,현장번호,0)),"없는 번호"))</f>
        <v/>
      </c>
      <c r="D2501" s="22" t="n"/>
      <c r="E2501" s="21" t="n"/>
      <c r="F2501" s="21" t="n"/>
      <c r="G2501" s="21" t="n"/>
      <c r="H2501" s="25">
        <f>IF(COUNTA(A2501,B2501,D2501)=0,"",IF(NOT(ISNUMBER(A2501)),"날짜를 확인하세요",IF(A2501&gt;TODAY(),"오늘 이후 날짜예요",IF(ISNA(MATCH(B2501,현장번호,0)),"현장 번호를 확인하세요",IF(OR(NOT(ISNUMBER(D2501)),N(D2501)&lt;=0),"금액을 확인하세요","")))))</f>
        <v/>
      </c>
    </row>
    <row r="2502">
      <c r="A2502" s="20" t="n"/>
      <c r="B2502" s="26" t="n"/>
      <c r="C2502" s="27">
        <f>IF(B2502="","",IFERROR(INDEX(현장_고객,MATCH(B2502,현장번호,0))&amp;" · "&amp;INDEX(현장_주소,MATCH(B2502,현장번호,0)),"없는 번호"))</f>
        <v/>
      </c>
      <c r="D2502" s="22" t="n"/>
      <c r="E2502" s="21" t="n"/>
      <c r="F2502" s="21" t="n"/>
      <c r="G2502" s="21" t="n"/>
      <c r="H2502" s="25">
        <f>IF(COUNTA(A2502,B2502,D2502)=0,"",IF(NOT(ISNUMBER(A2502)),"날짜를 확인하세요",IF(A2502&gt;TODAY(),"오늘 이후 날짜예요",IF(ISNA(MATCH(B2502,현장번호,0)),"현장 번호를 확인하세요",IF(OR(NOT(ISNUMBER(D2502)),N(D2502)&lt;=0),"금액을 확인하세요","")))))</f>
        <v/>
      </c>
    </row>
    <row r="2503">
      <c r="A2503" s="20" t="n"/>
      <c r="B2503" s="26" t="n"/>
      <c r="C2503" s="27">
        <f>IF(B2503="","",IFERROR(INDEX(현장_고객,MATCH(B2503,현장번호,0))&amp;" · "&amp;INDEX(현장_주소,MATCH(B2503,현장번호,0)),"없는 번호"))</f>
        <v/>
      </c>
      <c r="D2503" s="22" t="n"/>
      <c r="E2503" s="21" t="n"/>
      <c r="F2503" s="21" t="n"/>
      <c r="G2503" s="21" t="n"/>
      <c r="H2503" s="25">
        <f>IF(COUNTA(A2503,B2503,D2503)=0,"",IF(NOT(ISNUMBER(A2503)),"날짜를 확인하세요",IF(A2503&gt;TODAY(),"오늘 이후 날짜예요",IF(ISNA(MATCH(B2503,현장번호,0)),"현장 번호를 확인하세요",IF(OR(NOT(ISNUMBER(D2503)),N(D2503)&lt;=0),"금액을 확인하세요","")))))</f>
        <v/>
      </c>
    </row>
    <row r="2504">
      <c r="A2504" s="20" t="n"/>
      <c r="B2504" s="26" t="n"/>
      <c r="C2504" s="27">
        <f>IF(B2504="","",IFERROR(INDEX(현장_고객,MATCH(B2504,현장번호,0))&amp;" · "&amp;INDEX(현장_주소,MATCH(B2504,현장번호,0)),"없는 번호"))</f>
        <v/>
      </c>
      <c r="D2504" s="22" t="n"/>
      <c r="E2504" s="21" t="n"/>
      <c r="F2504" s="21" t="n"/>
      <c r="G2504" s="21" t="n"/>
      <c r="H2504" s="25">
        <f>IF(COUNTA(A2504,B2504,D2504)=0,"",IF(NOT(ISNUMBER(A2504)),"날짜를 확인하세요",IF(A2504&gt;TODAY(),"오늘 이후 날짜예요",IF(ISNA(MATCH(B2504,현장번호,0)),"현장 번호를 확인하세요",IF(OR(NOT(ISNUMBER(D2504)),N(D2504)&lt;=0),"금액을 확인하세요","")))))</f>
        <v/>
      </c>
    </row>
    <row r="2505">
      <c r="A2505" s="20" t="n"/>
      <c r="B2505" s="26" t="n"/>
      <c r="C2505" s="27">
        <f>IF(B2505="","",IFERROR(INDEX(현장_고객,MATCH(B2505,현장번호,0))&amp;" · "&amp;INDEX(현장_주소,MATCH(B2505,현장번호,0)),"없는 번호"))</f>
        <v/>
      </c>
      <c r="D2505" s="22" t="n"/>
      <c r="E2505" s="21" t="n"/>
      <c r="F2505" s="21" t="n"/>
      <c r="G2505" s="21" t="n"/>
      <c r="H2505" s="25">
        <f>IF(COUNTA(A2505,B2505,D2505)=0,"",IF(NOT(ISNUMBER(A2505)),"날짜를 확인하세요",IF(A2505&gt;TODAY(),"오늘 이후 날짜예요",IF(ISNA(MATCH(B2505,현장번호,0)),"현장 번호를 확인하세요",IF(OR(NOT(ISNUMBER(D2505)),N(D2505)&lt;=0),"금액을 확인하세요","")))))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5:H2505"/>
  <conditionalFormatting sqref="A6:G2505">
    <cfRule type="expression" priority="1" dxfId="2">
      <formula>$H6&lt;&gt;""</formula>
    </cfRule>
  </conditionalFormatting>
  <dataValidations count="5">
    <dataValidation sqref="A6:A2505" showDropDown="0" showInputMessage="0" showErrorMessage="1" allowBlank="0" errorTitle="날짜" error="오늘까지의 날짜로 적어 주세요." type="date" operator="between">
      <formula1>DATE(2020,1,1)</formula1>
      <formula2>TODAY()</formula2>
    </dataValidation>
    <dataValidation sqref="B6:B2505" showDropDown="0" showInputMessage="0" showErrorMessage="1" allowBlank="0" errorTitle="현장 번호" error="현장 장부 맨 왼쪽 번호를 적어 주세요." type="whole" operator="between">
      <formula1>1</formula1>
      <formula2>500</formula2>
    </dataValidation>
    <dataValidation sqref="D6:D2505" showDropDown="0" showInputMessage="0" showErrorMessage="1" allowBlank="0" errorTitle="금액" error="원 단위 숫자만 적어 주세요." type="whole" operator="between">
      <formula1>1</formula1>
      <formula2>10000000000</formula2>
    </dataValidation>
    <dataValidation sqref="E6:E2505" showDropDown="0" showInputMessage="0" showErrorMessage="1" allowBlank="0" errorTitle="구분" error="목록에서 골라 주세요." type="list">
      <formula1>목록_입금구분</formula1>
    </dataValidation>
    <dataValidation sqref="F6:F2505" showDropDown="0" showInputMessage="0" showErrorMessage="1" allowBlank="0" errorTitle="받은 방법" error="목록에서 골라 주세요." type="list">
      <formula1>목록_받은방법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0" customWidth="1" min="3" max="3"/>
    <col width="16" customWidth="1" min="4" max="4"/>
    <col width="10" customWidth="1" min="5" max="5"/>
    <col width="20" customWidth="1" min="6" max="6"/>
    <col width="13" customWidth="1" min="7" max="7"/>
    <col width="26" customWidth="1" min="8" max="8"/>
  </cols>
  <sheetData>
    <row r="1" ht="30" customHeight="1">
      <c r="A1" s="1" t="inlineStr">
        <is>
          <t>지출 (업체·자재 대금)</t>
        </is>
      </c>
      <c r="H1" s="2" t="inlineStr">
        <is>
          <t>견본</t>
        </is>
      </c>
    </row>
    <row r="2">
      <c r="A2" s="3" t="inlineStr">
        <is>
          <t>현장에 들어간 돈. 여러 현장에 같이 쓴 돈은 현장 번호를 비워 두면 '공통'으로 잡힙니다.</t>
        </is>
      </c>
    </row>
    <row r="3">
      <c r="A3" s="7" t="inlineStr">
        <is>
          <t>확인할 줄</t>
        </is>
      </c>
      <c r="B3" s="17">
        <f>SUMPRODUCT(--(지출_확인&lt;&gt;""))</f>
        <v/>
      </c>
    </row>
    <row r="5" ht="26" customHeight="1">
      <c r="A5" s="12" t="inlineStr">
        <is>
          <t>날짜</t>
        </is>
      </c>
      <c r="B5" s="12" t="inlineStr">
        <is>
          <t>현장 번호</t>
        </is>
      </c>
      <c r="C5" s="12" t="inlineStr">
        <is>
          <t>고객 · 현장</t>
        </is>
      </c>
      <c r="D5" s="12" t="inlineStr">
        <is>
          <t>거래처</t>
        </is>
      </c>
      <c r="E5" s="12" t="inlineStr">
        <is>
          <t>분야</t>
        </is>
      </c>
      <c r="F5" s="12" t="inlineStr">
        <is>
          <t>내용</t>
        </is>
      </c>
      <c r="G5" s="12" t="inlineStr">
        <is>
          <t>금액</t>
        </is>
      </c>
      <c r="H5" s="12" t="inlineStr">
        <is>
          <t>확인</t>
        </is>
      </c>
    </row>
    <row r="6">
      <c r="A6" s="20" t="n">
        <v>45752</v>
      </c>
      <c r="B6" s="26" t="n"/>
      <c r="C6" s="27">
        <f>IF(COUNTA(A6,D6,G6)=0,"",IF(B6="","공통",IFERROR(INDEX(현장_고객,MATCH(B6,현장번호,0))&amp;" · "&amp;INDEX(현장_주소,MATCH(B6,현장번호,0)),"없는 번호")))</f>
        <v/>
      </c>
      <c r="D6" s="21" t="inlineStr">
        <is>
          <t>용달 김기사</t>
        </is>
      </c>
      <c r="E6" s="27">
        <f>IF(D6="","",IFERROR(INDEX(거래처분야,MATCH(D6,거래처이름,0)),""))</f>
        <v/>
      </c>
      <c r="F6" s="21" t="inlineStr">
        <is>
          <t>자재 운반(여러 현장)</t>
        </is>
      </c>
      <c r="G6" s="22" t="n">
        <v>120000</v>
      </c>
      <c r="H6" s="25">
        <f>IF(COUNTA(A6,B6,D6,G6)=0,"",IF(NOT(ISNUMBER(A6)),"날짜를 확인하세요",IF(A6&gt;TODAY(),"오늘 이후 날짜예요",IF(AND(B6&lt;&gt;"",ISNA(MATCH(B6,현장번호,0))),"현장 번호를 확인하세요",IF(ISNA(MATCH(D6,거래처이름,0)),"거래처 목록에 없는 이름",IF(OR(NOT(ISNUMBER(G6)),N(G6)&lt;=0),"금액을 확인하세요",""))))))</f>
        <v/>
      </c>
    </row>
    <row r="7">
      <c r="A7" s="20" t="n">
        <v>45762</v>
      </c>
      <c r="B7" s="26" t="n">
        <v>2</v>
      </c>
      <c r="C7" s="27">
        <f>IF(COUNTA(A7,D7,G7)=0,"",IF(B7="","공통",IFERROR(INDEX(현장_고객,MATCH(B7,현장번호,0))&amp;" · "&amp;INDEX(현장_주소,MATCH(B7,현장번호,0)),"없는 번호")))</f>
        <v/>
      </c>
      <c r="D7" s="21" t="inlineStr">
        <is>
          <t>한결철거</t>
        </is>
      </c>
      <c r="E7" s="27">
        <f>IF(D7="","",IFERROR(INDEX(거래처분야,MATCH(D7,거래처이름,0)),""))</f>
        <v/>
      </c>
      <c r="F7" s="21" t="inlineStr">
        <is>
          <t>철거·폐기물</t>
        </is>
      </c>
      <c r="G7" s="22" t="n">
        <v>642000</v>
      </c>
      <c r="H7" s="25">
        <f>IF(COUNTA(A7,B7,D7,G7)=0,"",IF(NOT(ISNUMBER(A7)),"날짜를 확인하세요",IF(A7&gt;TODAY(),"오늘 이후 날짜예요",IF(AND(B7&lt;&gt;"",ISNA(MATCH(B7,현장번호,0))),"현장 번호를 확인하세요",IF(ISNA(MATCH(D7,거래처이름,0)),"거래처 목록에 없는 이름",IF(OR(NOT(ISNUMBER(G7)),N(G7)&lt;=0),"금액을 확인하세요",""))))))</f>
        <v/>
      </c>
    </row>
    <row r="8">
      <c r="A8" s="20" t="n">
        <v>45763</v>
      </c>
      <c r="B8" s="26" t="n">
        <v>2</v>
      </c>
      <c r="C8" s="27">
        <f>IF(COUNTA(A8,D8,G8)=0,"",IF(B8="","공통",IFERROR(INDEX(현장_고객,MATCH(B8,현장번호,0))&amp;" · "&amp;INDEX(현장_주소,MATCH(B8,현장번호,0)),"없는 번호")))</f>
        <v/>
      </c>
      <c r="D8" s="21" t="inlineStr">
        <is>
          <t>물길설비</t>
        </is>
      </c>
      <c r="E8" s="27">
        <f>IF(D8="","",IFERROR(INDEX(거래처분야,MATCH(D8,거래처이름,0)),""))</f>
        <v/>
      </c>
      <c r="F8" s="21" t="inlineStr">
        <is>
          <t>설비 시공</t>
        </is>
      </c>
      <c r="G8" s="22" t="n">
        <v>641000</v>
      </c>
      <c r="H8" s="25">
        <f>IF(COUNTA(A8,B8,D8,G8)=0,"",IF(NOT(ISNUMBER(A8)),"날짜를 확인하세요",IF(A8&gt;TODAY(),"오늘 이후 날짜예요",IF(AND(B8&lt;&gt;"",ISNA(MATCH(B8,현장번호,0))),"현장 번호를 확인하세요",IF(ISNA(MATCH(D8,거래처이름,0)),"거래처 목록에 없는 이름",IF(OR(NOT(ISNUMBER(G8)),N(G8)&lt;=0),"금액을 확인하세요",""))))))</f>
        <v/>
      </c>
    </row>
    <row r="9">
      <c r="A9" s="20" t="n">
        <v>45763</v>
      </c>
      <c r="B9" s="26" t="n">
        <v>2</v>
      </c>
      <c r="C9" s="27">
        <f>IF(COUNTA(A9,D9,G9)=0,"",IF(B9="","공통",IFERROR(INDEX(현장_고객,MATCH(B9,현장번호,0))&amp;" · "&amp;INDEX(현장_주소,MATCH(B9,현장번호,0)),"없는 번호")))</f>
        <v/>
      </c>
      <c r="D9" s="21" t="inlineStr">
        <is>
          <t>말끔입주청소</t>
        </is>
      </c>
      <c r="E9" s="27">
        <f>IF(D9="","",IFERROR(INDEX(거래처분야,MATCH(D9,거래처이름,0)),""))</f>
        <v/>
      </c>
      <c r="F9" s="21" t="inlineStr">
        <is>
          <t>입주 청소</t>
        </is>
      </c>
      <c r="G9" s="22" t="n">
        <v>756000</v>
      </c>
      <c r="H9" s="25">
        <f>IF(COUNTA(A9,B9,D9,G9)=0,"",IF(NOT(ISNUMBER(A9)),"날짜를 확인하세요",IF(A9&gt;TODAY(),"오늘 이후 날짜예요",IF(AND(B9&lt;&gt;"",ISNA(MATCH(B9,현장번호,0))),"현장 번호를 확인하세요",IF(ISNA(MATCH(D9,거래처이름,0)),"거래처 목록에 없는 이름",IF(OR(NOT(ISNUMBER(G9)),N(G9)&lt;=0),"금액을 확인하세요",""))))))</f>
        <v/>
      </c>
    </row>
    <row r="10">
      <c r="A10" s="20" t="n">
        <v>45764</v>
      </c>
      <c r="B10" s="26" t="n">
        <v>1</v>
      </c>
      <c r="C10" s="27">
        <f>IF(COUNTA(A10,D10,G10)=0,"",IF(B10="","공통",IFERROR(INDEX(현장_고객,MATCH(B10,현장번호,0))&amp;" · "&amp;INDEX(현장_주소,MATCH(B10,현장번호,0)),"없는 번호")))</f>
        <v/>
      </c>
      <c r="D10" s="21" t="inlineStr">
        <is>
          <t>반듯타일</t>
        </is>
      </c>
      <c r="E10" s="27">
        <f>IF(D10="","",IFERROR(INDEX(거래처분야,MATCH(D10,거래처이름,0)),""))</f>
        <v/>
      </c>
      <c r="F10" s="21" t="inlineStr">
        <is>
          <t>타일 시공</t>
        </is>
      </c>
      <c r="G10" s="22" t="n">
        <v>1350000</v>
      </c>
      <c r="H10" s="25">
        <f>IF(COUNTA(A10,B10,D10,G10)=0,"",IF(NOT(ISNUMBER(A10)),"날짜를 확인하세요",IF(A10&gt;TODAY(),"오늘 이후 날짜예요",IF(AND(B10&lt;&gt;"",ISNA(MATCH(B10,현장번호,0))),"현장 번호를 확인하세요",IF(ISNA(MATCH(D10,거래처이름,0)),"거래처 목록에 없는 이름",IF(OR(NOT(ISNUMBER(G10)),N(G10)&lt;=0),"금액을 확인하세요",""))))))</f>
        <v/>
      </c>
    </row>
    <row r="11">
      <c r="A11" s="20" t="n">
        <v>45764</v>
      </c>
      <c r="B11" s="26" t="n">
        <v>2</v>
      </c>
      <c r="C11" s="27">
        <f>IF(COUNTA(A11,D11,G11)=0,"",IF(B11="","공통",IFERROR(INDEX(현장_고객,MATCH(B11,현장번호,0))&amp;" · "&amp;INDEX(현장_주소,MATCH(B11,현장번호,0)),"없는 번호")))</f>
        <v/>
      </c>
      <c r="D11" s="21" t="inlineStr">
        <is>
          <t>명장타일</t>
        </is>
      </c>
      <c r="E11" s="27">
        <f>IF(D11="","",IFERROR(INDEX(거래처분야,MATCH(D11,거래처이름,0)),""))</f>
        <v/>
      </c>
      <c r="F11" s="21" t="inlineStr">
        <is>
          <t>타일 시공</t>
        </is>
      </c>
      <c r="G11" s="22" t="n">
        <v>493000</v>
      </c>
      <c r="H11" s="25">
        <f>IF(COUNTA(A11,B11,D11,G11)=0,"",IF(NOT(ISNUMBER(A11)),"날짜를 확인하세요",IF(A11&gt;TODAY(),"오늘 이후 날짜예요",IF(AND(B11&lt;&gt;"",ISNA(MATCH(B11,현장번호,0))),"현장 번호를 확인하세요",IF(ISNA(MATCH(D11,거래처이름,0)),"거래처 목록에 없는 이름",IF(OR(NOT(ISNUMBER(G11)),N(G11)&lt;=0),"금액을 확인하세요",""))))))</f>
        <v/>
      </c>
    </row>
    <row r="12">
      <c r="A12" s="20" t="n">
        <v>45764</v>
      </c>
      <c r="B12" s="26" t="n">
        <v>2</v>
      </c>
      <c r="C12" s="27">
        <f>IF(COUNTA(A12,D12,G12)=0,"",IF(B12="","공통",IFERROR(INDEX(현장_고객,MATCH(B12,현장번호,0))&amp;" · "&amp;INDEX(현장_주소,MATCH(B12,현장번호,0)),"없는 번호")))</f>
        <v/>
      </c>
      <c r="D12" s="21" t="inlineStr">
        <is>
          <t>동네자재마트</t>
        </is>
      </c>
      <c r="E12" s="27">
        <f>IF(D12="","",IFERROR(INDEX(거래처분야,MATCH(D12,거래처이름,0)),""))</f>
        <v/>
      </c>
      <c r="F12" s="21" t="inlineStr">
        <is>
          <t>자재 대금</t>
        </is>
      </c>
      <c r="G12" s="22" t="n">
        <v>672000</v>
      </c>
      <c r="H12" s="25">
        <f>IF(COUNTA(A12,B12,D12,G12)=0,"",IF(NOT(ISNUMBER(A12)),"날짜를 확인하세요",IF(A12&gt;TODAY(),"오늘 이후 날짜예요",IF(AND(B12&lt;&gt;"",ISNA(MATCH(B12,현장번호,0))),"현장 번호를 확인하세요",IF(ISNA(MATCH(D12,거래처이름,0)),"거래처 목록에 없는 이름",IF(OR(NOT(ISNUMBER(G12)),N(G12)&lt;=0),"금액을 확인하세요",""))))))</f>
        <v/>
      </c>
    </row>
    <row r="13">
      <c r="A13" s="20" t="n">
        <v>45768</v>
      </c>
      <c r="B13" s="26" t="n">
        <v>1</v>
      </c>
      <c r="C13" s="27">
        <f>IF(COUNTA(A13,D13,G13)=0,"",IF(B13="","공통",IFERROR(INDEX(현장_고객,MATCH(B13,현장번호,0))&amp;" · "&amp;INDEX(현장_주소,MATCH(B13,현장번호,0)),"없는 번호")))</f>
        <v/>
      </c>
      <c r="D13" s="21" t="inlineStr">
        <is>
          <t>한결철거</t>
        </is>
      </c>
      <c r="E13" s="27">
        <f>IF(D13="","",IFERROR(INDEX(거래처분야,MATCH(D13,거래처이름,0)),""))</f>
        <v/>
      </c>
      <c r="F13" s="21" t="inlineStr">
        <is>
          <t>철거·폐기물</t>
        </is>
      </c>
      <c r="G13" s="22" t="n">
        <v>2702000</v>
      </c>
      <c r="H13" s="25">
        <f>IF(COUNTA(A13,B13,D13,G13)=0,"",IF(NOT(ISNUMBER(A13)),"날짜를 확인하세요",IF(A13&gt;TODAY(),"오늘 이후 날짜예요",IF(AND(B13&lt;&gt;"",ISNA(MATCH(B13,현장번호,0))),"현장 번호를 확인하세요",IF(ISNA(MATCH(D13,거래처이름,0)),"거래처 목록에 없는 이름",IF(OR(NOT(ISNUMBER(G13)),N(G13)&lt;=0),"금액을 확인하세요",""))))))</f>
        <v/>
      </c>
    </row>
    <row r="14">
      <c r="A14" s="20" t="n">
        <v>45768</v>
      </c>
      <c r="B14" s="26" t="n">
        <v>1</v>
      </c>
      <c r="C14" s="27">
        <f>IF(COUNTA(A14,D14,G14)=0,"",IF(B14="","공통",IFERROR(INDEX(현장_고객,MATCH(B14,현장번호,0))&amp;" · "&amp;INDEX(현장_주소,MATCH(B14,현장번호,0)),"없는 번호")))</f>
        <v/>
      </c>
      <c r="D14" s="21" t="inlineStr">
        <is>
          <t>말끔입주청소</t>
        </is>
      </c>
      <c r="E14" s="27">
        <f>IF(D14="","",IFERROR(INDEX(거래처분야,MATCH(D14,거래처이름,0)),""))</f>
        <v/>
      </c>
      <c r="F14" s="21" t="inlineStr">
        <is>
          <t>입주 청소</t>
        </is>
      </c>
      <c r="G14" s="22" t="n">
        <v>2085000</v>
      </c>
      <c r="H14" s="25">
        <f>IF(COUNTA(A14,B14,D14,G14)=0,"",IF(NOT(ISNUMBER(A14)),"날짜를 확인하세요",IF(A14&gt;TODAY(),"오늘 이후 날짜예요",IF(AND(B14&lt;&gt;"",ISNA(MATCH(B14,현장번호,0))),"현장 번호를 확인하세요",IF(ISNA(MATCH(D14,거래처이름,0)),"거래처 목록에 없는 이름",IF(OR(NOT(ISNUMBER(G14)),N(G14)&lt;=0),"금액을 확인하세요",""))))))</f>
        <v/>
      </c>
    </row>
    <row r="15">
      <c r="A15" s="20" t="n">
        <v>45768</v>
      </c>
      <c r="B15" s="26" t="n">
        <v>10</v>
      </c>
      <c r="C15" s="27">
        <f>IF(COUNTA(A15,D15,G15)=0,"",IF(B15="","공통",IFERROR(INDEX(현장_고객,MATCH(B15,현장번호,0))&amp;" · "&amp;INDEX(현장_주소,MATCH(B15,현장번호,0)),"없는 번호")))</f>
        <v/>
      </c>
      <c r="D15" s="21" t="inlineStr">
        <is>
          <t>동네자재마트</t>
        </is>
      </c>
      <c r="E15" s="27">
        <f>IF(D15="","",IFERROR(INDEX(거래처분야,MATCH(D15,거래처이름,0)),""))</f>
        <v/>
      </c>
      <c r="F15" s="21" t="inlineStr">
        <is>
          <t>자재 대금</t>
        </is>
      </c>
      <c r="G15" s="22" t="n">
        <v>340000</v>
      </c>
      <c r="H15" s="25">
        <f>IF(COUNTA(A15,B15,D15,G15)=0,"",IF(NOT(ISNUMBER(A15)),"날짜를 확인하세요",IF(A15&gt;TODAY(),"오늘 이후 날짜예요",IF(AND(B15&lt;&gt;"",ISNA(MATCH(B15,현장번호,0))),"현장 번호를 확인하세요",IF(ISNA(MATCH(D15,거래처이름,0)),"거래처 목록에 없는 이름",IF(OR(NOT(ISNUMBER(G15)),N(G15)&lt;=0),"금액을 확인하세요",""))))))</f>
        <v/>
      </c>
    </row>
    <row r="16">
      <c r="A16" s="20" t="n">
        <v>45769</v>
      </c>
      <c r="B16" s="26" t="n">
        <v>1</v>
      </c>
      <c r="C16" s="27">
        <f>IF(COUNTA(A16,D16,G16)=0,"",IF(B16="","공통",IFERROR(INDEX(현장_고객,MATCH(B16,현장번호,0))&amp;" · "&amp;INDEX(현장_주소,MATCH(B16,현장번호,0)),"없는 번호")))</f>
        <v/>
      </c>
      <c r="D16" s="21" t="inlineStr">
        <is>
          <t>물길설비</t>
        </is>
      </c>
      <c r="E16" s="27">
        <f>IF(D16="","",IFERROR(INDEX(거래처분야,MATCH(D16,거래처이름,0)),""))</f>
        <v/>
      </c>
      <c r="F16" s="21" t="inlineStr">
        <is>
          <t>설비 시공</t>
        </is>
      </c>
      <c r="G16" s="22" t="n">
        <v>1493000</v>
      </c>
      <c r="H16" s="25">
        <f>IF(COUNTA(A16,B16,D16,G16)=0,"",IF(NOT(ISNUMBER(A16)),"날짜를 확인하세요",IF(A16&gt;TODAY(),"오늘 이후 날짜예요",IF(AND(B16&lt;&gt;"",ISNA(MATCH(B16,현장번호,0))),"현장 번호를 확인하세요",IF(ISNA(MATCH(D16,거래처이름,0)),"거래처 목록에 없는 이름",IF(OR(NOT(ISNUMBER(G16)),N(G16)&lt;=0),"금액을 확인하세요",""))))))</f>
        <v/>
      </c>
    </row>
    <row r="17">
      <c r="A17" s="20" t="n">
        <v>45770</v>
      </c>
      <c r="B17" s="26" t="n">
        <v>7</v>
      </c>
      <c r="C17" s="27">
        <f>IF(COUNTA(A17,D17,G17)=0,"",IF(B17="","공통",IFERROR(INDEX(현장_고객,MATCH(B17,현장번호,0))&amp;" · "&amp;INDEX(현장_주소,MATCH(B17,현장번호,0)),"없는 번호")))</f>
        <v/>
      </c>
      <c r="D17" s="21" t="inlineStr">
        <is>
          <t>새빛전기</t>
        </is>
      </c>
      <c r="E17" s="27">
        <f>IF(D17="","",IFERROR(INDEX(거래처분야,MATCH(D17,거래처이름,0)),""))</f>
        <v/>
      </c>
      <c r="F17" s="21" t="inlineStr">
        <is>
          <t>전기 시공</t>
        </is>
      </c>
      <c r="G17" s="22" t="n">
        <v>1343000</v>
      </c>
      <c r="H17" s="25">
        <f>IF(COUNTA(A17,B17,D17,G17)=0,"",IF(NOT(ISNUMBER(A17)),"날짜를 확인하세요",IF(A17&gt;TODAY(),"오늘 이후 날짜예요",IF(AND(B17&lt;&gt;"",ISNA(MATCH(B17,현장번호,0))),"현장 번호를 확인하세요",IF(ISNA(MATCH(D17,거래처이름,0)),"거래처 목록에 없는 이름",IF(OR(NOT(ISNUMBER(G17)),N(G17)&lt;=0),"금액을 확인하세요",""))))))</f>
        <v/>
      </c>
    </row>
    <row r="18">
      <c r="A18" s="20" t="n">
        <v>45771</v>
      </c>
      <c r="B18" s="26" t="n">
        <v>10</v>
      </c>
      <c r="C18" s="27">
        <f>IF(COUNTA(A18,D18,G18)=0,"",IF(B18="","공통",IFERROR(INDEX(현장_고객,MATCH(B18,현장번호,0))&amp;" · "&amp;INDEX(현장_주소,MATCH(B18,현장번호,0)),"없는 번호")))</f>
        <v/>
      </c>
      <c r="D18" s="21" t="inlineStr">
        <is>
          <t>고운도배</t>
        </is>
      </c>
      <c r="E18" s="27">
        <f>IF(D18="","",IFERROR(INDEX(거래처분야,MATCH(D18,거래처이름,0)),""))</f>
        <v/>
      </c>
      <c r="F18" s="21" t="inlineStr">
        <is>
          <t>도배·장판 시공</t>
        </is>
      </c>
      <c r="G18" s="22" t="n">
        <v>649000</v>
      </c>
      <c r="H18" s="25">
        <f>IF(COUNTA(A18,B18,D18,G18)=0,"",IF(NOT(ISNUMBER(A18)),"날짜를 확인하세요",IF(A18&gt;TODAY(),"오늘 이후 날짜예요",IF(AND(B18&lt;&gt;"",ISNA(MATCH(B18,현장번호,0))),"현장 번호를 확인하세요",IF(ISNA(MATCH(D18,거래처이름,0)),"거래처 목록에 없는 이름",IF(OR(NOT(ISNUMBER(G18)),N(G18)&lt;=0),"금액을 확인하세요",""))))))</f>
        <v/>
      </c>
    </row>
    <row r="19">
      <c r="A19" s="20" t="n">
        <v>45772</v>
      </c>
      <c r="B19" s="26" t="n">
        <v>7</v>
      </c>
      <c r="C19" s="27">
        <f>IF(COUNTA(A19,D19,G19)=0,"",IF(B19="","공통",IFERROR(INDEX(현장_고객,MATCH(B19,현장번호,0))&amp;" · "&amp;INDEX(현장_주소,MATCH(B19,현장번호,0)),"없는 번호")))</f>
        <v/>
      </c>
      <c r="D19" s="21" t="inlineStr">
        <is>
          <t>한결철거</t>
        </is>
      </c>
      <c r="E19" s="27">
        <f>IF(D19="","",IFERROR(INDEX(거래처분야,MATCH(D19,거래처이름,0)),""))</f>
        <v/>
      </c>
      <c r="F19" s="21" t="inlineStr">
        <is>
          <t>철거·폐기물</t>
        </is>
      </c>
      <c r="G19" s="22" t="n">
        <v>1549000</v>
      </c>
      <c r="H19" s="25">
        <f>IF(COUNTA(A19,B19,D19,G19)=0,"",IF(NOT(ISNUMBER(A19)),"날짜를 확인하세요",IF(A19&gt;TODAY(),"오늘 이후 날짜예요",IF(AND(B19&lt;&gt;"",ISNA(MATCH(B19,현장번호,0))),"현장 번호를 확인하세요",IF(ISNA(MATCH(D19,거래처이름,0)),"거래처 목록에 없는 이름",IF(OR(NOT(ISNUMBER(G19)),N(G19)&lt;=0),"금액을 확인하세요",""))))))</f>
        <v/>
      </c>
    </row>
    <row r="20">
      <c r="A20" s="20" t="n">
        <v>45773</v>
      </c>
      <c r="B20" s="26" t="n">
        <v>1</v>
      </c>
      <c r="C20" s="27">
        <f>IF(COUNTA(A20,D20,G20)=0,"",IF(B20="","공통",IFERROR(INDEX(현장_고객,MATCH(B20,현장번호,0))&amp;" · "&amp;INDEX(현장_주소,MATCH(B20,현장번호,0)),"없는 번호")))</f>
        <v/>
      </c>
      <c r="D20" s="21" t="inlineStr">
        <is>
          <t>창호명가</t>
        </is>
      </c>
      <c r="E20" s="27">
        <f>IF(D20="","",IFERROR(INDEX(거래처분야,MATCH(D20,거래처이름,0)),""))</f>
        <v/>
      </c>
      <c r="F20" s="21" t="inlineStr">
        <is>
          <t>창호 시공</t>
        </is>
      </c>
      <c r="G20" s="22" t="n">
        <v>2242000</v>
      </c>
      <c r="H20" s="25">
        <f>IF(COUNTA(A20,B20,D20,G20)=0,"",IF(NOT(ISNUMBER(A20)),"날짜를 확인하세요",IF(A20&gt;TODAY(),"오늘 이후 날짜예요",IF(AND(B20&lt;&gt;"",ISNA(MATCH(B20,현장번호,0))),"현장 번호를 확인하세요",IF(ISNA(MATCH(D20,거래처이름,0)),"거래처 목록에 없는 이름",IF(OR(NOT(ISNUMBER(G20)),N(G20)&lt;=0),"금액을 확인하세요",""))))))</f>
        <v/>
      </c>
    </row>
    <row r="21">
      <c r="A21" s="20" t="n">
        <v>45773</v>
      </c>
      <c r="B21" s="26" t="n">
        <v>7</v>
      </c>
      <c r="C21" s="27">
        <f>IF(COUNTA(A21,D21,G21)=0,"",IF(B21="","공통",IFERROR(INDEX(현장_고객,MATCH(B21,현장번호,0))&amp;" · "&amp;INDEX(현장_주소,MATCH(B21,현장번호,0)),"없는 번호")))</f>
        <v/>
      </c>
      <c r="D21" s="21" t="inlineStr">
        <is>
          <t>나무결목공</t>
        </is>
      </c>
      <c r="E21" s="27">
        <f>IF(D21="","",IFERROR(INDEX(거래처분야,MATCH(D21,거래처이름,0)),""))</f>
        <v/>
      </c>
      <c r="F21" s="21" t="inlineStr">
        <is>
          <t>목공 시공</t>
        </is>
      </c>
      <c r="G21" s="22" t="n">
        <v>1414000</v>
      </c>
      <c r="H21" s="25">
        <f>IF(COUNTA(A21,B21,D21,G21)=0,"",IF(NOT(ISNUMBER(A21)),"날짜를 확인하세요",IF(A21&gt;TODAY(),"오늘 이후 날짜예요",IF(AND(B21&lt;&gt;"",ISNA(MATCH(B21,현장번호,0))),"현장 번호를 확인하세요",IF(ISNA(MATCH(D21,거래처이름,0)),"거래처 목록에 없는 이름",IF(OR(NOT(ISNUMBER(G21)),N(G21)&lt;=0),"금액을 확인하세요",""))))))</f>
        <v/>
      </c>
    </row>
    <row r="22">
      <c r="A22" s="20" t="n">
        <v>45778</v>
      </c>
      <c r="B22" s="26" t="n">
        <v>5</v>
      </c>
      <c r="C22" s="27">
        <f>IF(COUNTA(A22,D22,G22)=0,"",IF(B22="","공통",IFERROR(INDEX(현장_고객,MATCH(B22,현장번호,0))&amp;" · "&amp;INDEX(현장_주소,MATCH(B22,현장번호,0)),"없는 번호")))</f>
        <v/>
      </c>
      <c r="D22" s="21" t="inlineStr">
        <is>
          <t>대성설비</t>
        </is>
      </c>
      <c r="E22" s="27">
        <f>IF(D22="","",IFERROR(INDEX(거래처분야,MATCH(D22,거래처이름,0)),""))</f>
        <v/>
      </c>
      <c r="F22" s="21" t="inlineStr">
        <is>
          <t>설비 시공</t>
        </is>
      </c>
      <c r="G22" s="22" t="n">
        <v>601000</v>
      </c>
      <c r="H22" s="25">
        <f>IF(COUNTA(A22,B22,D22,G22)=0,"",IF(NOT(ISNUMBER(A22)),"날짜를 확인하세요",IF(A22&gt;TODAY(),"오늘 이후 날짜예요",IF(AND(B22&lt;&gt;"",ISNA(MATCH(B22,현장번호,0))),"현장 번호를 확인하세요",IF(ISNA(MATCH(D22,거래처이름,0)),"거래처 목록에 없는 이름",IF(OR(NOT(ISNUMBER(G22)),N(G22)&lt;=0),"금액을 확인하세요",""))))))</f>
        <v/>
      </c>
    </row>
    <row r="23">
      <c r="A23" s="20" t="n">
        <v>45778</v>
      </c>
      <c r="B23" s="26" t="n">
        <v>7</v>
      </c>
      <c r="C23" s="27">
        <f>IF(COUNTA(A23,D23,G23)=0,"",IF(B23="","공통",IFERROR(INDEX(현장_고객,MATCH(B23,현장번호,0))&amp;" · "&amp;INDEX(현장_주소,MATCH(B23,현장번호,0)),"없는 번호")))</f>
        <v/>
      </c>
      <c r="D23" s="21" t="inlineStr">
        <is>
          <t>물길설비</t>
        </is>
      </c>
      <c r="E23" s="27">
        <f>IF(D23="","",IFERROR(INDEX(거래처분야,MATCH(D23,거래처이름,0)),""))</f>
        <v/>
      </c>
      <c r="F23" s="21" t="inlineStr">
        <is>
          <t>설비 시공</t>
        </is>
      </c>
      <c r="G23" s="22" t="n">
        <v>837000</v>
      </c>
      <c r="H23" s="25">
        <f>IF(COUNTA(A23,B23,D23,G23)=0,"",IF(NOT(ISNUMBER(A23)),"날짜를 확인하세요",IF(A23&gt;TODAY(),"오늘 이후 날짜예요",IF(AND(B23&lt;&gt;"",ISNA(MATCH(B23,현장번호,0))),"현장 번호를 확인하세요",IF(ISNA(MATCH(D23,거래처이름,0)),"거래처 목록에 없는 이름",IF(OR(NOT(ISNUMBER(G23)),N(G23)&lt;=0),"금액을 확인하세요",""))))))</f>
        <v/>
      </c>
    </row>
    <row r="24">
      <c r="A24" s="20" t="n">
        <v>45779</v>
      </c>
      <c r="B24" s="26" t="n">
        <v>4</v>
      </c>
      <c r="C24" s="27">
        <f>IF(COUNTA(A24,D24,G24)=0,"",IF(B24="","공통",IFERROR(INDEX(현장_고객,MATCH(B24,현장번호,0))&amp;" · "&amp;INDEX(현장_주소,MATCH(B24,현장번호,0)),"없는 번호")))</f>
        <v/>
      </c>
      <c r="D24" s="21" t="inlineStr">
        <is>
          <t>바른목공</t>
        </is>
      </c>
      <c r="E24" s="27">
        <f>IF(D24="","",IFERROR(INDEX(거래처분야,MATCH(D24,거래처이름,0)),""))</f>
        <v/>
      </c>
      <c r="F24" s="21" t="inlineStr">
        <is>
          <t>목공 시공</t>
        </is>
      </c>
      <c r="G24" s="22" t="n">
        <v>2867000</v>
      </c>
      <c r="H24" s="25">
        <f>IF(COUNTA(A24,B24,D24,G24)=0,"",IF(NOT(ISNUMBER(A24)),"날짜를 확인하세요",IF(A24&gt;TODAY(),"오늘 이후 날짜예요",IF(AND(B24&lt;&gt;"",ISNA(MATCH(B24,현장번호,0))),"현장 번호를 확인하세요",IF(ISNA(MATCH(D24,거래처이름,0)),"거래처 목록에 없는 이름",IF(OR(NOT(ISNUMBER(G24)),N(G24)&lt;=0),"금액을 확인하세요",""))))))</f>
        <v/>
      </c>
    </row>
    <row r="25">
      <c r="A25" s="20" t="n">
        <v>45779</v>
      </c>
      <c r="B25" s="26" t="n">
        <v>5</v>
      </c>
      <c r="C25" s="27">
        <f>IF(COUNTA(A25,D25,G25)=0,"",IF(B25="","공통",IFERROR(INDEX(현장_고객,MATCH(B25,현장번호,0))&amp;" · "&amp;INDEX(현장_주소,MATCH(B25,현장번호,0)),"없는 번호")))</f>
        <v/>
      </c>
      <c r="D25" s="21" t="inlineStr">
        <is>
          <t>말끔입주청소</t>
        </is>
      </c>
      <c r="E25" s="27">
        <f>IF(D25="","",IFERROR(INDEX(거래처분야,MATCH(D25,거래처이름,0)),""))</f>
        <v/>
      </c>
      <c r="F25" s="21" t="inlineStr">
        <is>
          <t>입주 청소</t>
        </is>
      </c>
      <c r="G25" s="22" t="n">
        <v>866000</v>
      </c>
      <c r="H25" s="25">
        <f>IF(COUNTA(A25,B25,D25,G25)=0,"",IF(NOT(ISNUMBER(A25)),"날짜를 확인하세요",IF(A25&gt;TODAY(),"오늘 이후 날짜예요",IF(AND(B25&lt;&gt;"",ISNA(MATCH(B25,현장번호,0))),"현장 번호를 확인하세요",IF(ISNA(MATCH(D25,거래처이름,0)),"거래처 목록에 없는 이름",IF(OR(NOT(ISNUMBER(G25)),N(G25)&lt;=0),"금액을 확인하세요",""))))))</f>
        <v/>
      </c>
    </row>
    <row r="26">
      <c r="A26" s="20" t="n">
        <v>45779</v>
      </c>
      <c r="B26" s="26" t="n">
        <v>7</v>
      </c>
      <c r="C26" s="27">
        <f>IF(COUNTA(A26,D26,G26)=0,"",IF(B26="","공통",IFERROR(INDEX(현장_고객,MATCH(B26,현장번호,0))&amp;" · "&amp;INDEX(현장_주소,MATCH(B26,현장번호,0)),"없는 번호")))</f>
        <v/>
      </c>
      <c r="D26" s="21" t="inlineStr">
        <is>
          <t>동네자재마트</t>
        </is>
      </c>
      <c r="E26" s="27">
        <f>IF(D26="","",IFERROR(INDEX(거래처분야,MATCH(D26,거래처이름,0)),""))</f>
        <v/>
      </c>
      <c r="F26" s="21" t="inlineStr">
        <is>
          <t>자재 대금</t>
        </is>
      </c>
      <c r="G26" s="22" t="n">
        <v>1556000</v>
      </c>
      <c r="H26" s="25">
        <f>IF(COUNTA(A26,B26,D26,G26)=0,"",IF(NOT(ISNUMBER(A26)),"날짜를 확인하세요",IF(A26&gt;TODAY(),"오늘 이후 날짜예요",IF(AND(B26&lt;&gt;"",ISNA(MATCH(B26,현장번호,0))),"현장 번호를 확인하세요",IF(ISNA(MATCH(D26,거래처이름,0)),"거래처 목록에 없는 이름",IF(OR(NOT(ISNUMBER(G26)),N(G26)&lt;=0),"금액을 확인하세요",""))))))</f>
        <v/>
      </c>
    </row>
    <row r="27">
      <c r="A27" s="20" t="n">
        <v>45779</v>
      </c>
      <c r="B27" s="26" t="n">
        <v>18</v>
      </c>
      <c r="C27" s="27">
        <f>IF(COUNTA(A27,D27,G27)=0,"",IF(B27="","공통",IFERROR(INDEX(현장_고객,MATCH(B27,현장번호,0))&amp;" · "&amp;INDEX(현장_주소,MATCH(B27,현장번호,0)),"없는 번호")))</f>
        <v/>
      </c>
      <c r="D27" s="21" t="inlineStr">
        <is>
          <t>대림자재(가상)</t>
        </is>
      </c>
      <c r="E27" s="27">
        <f>IF(D27="","",IFERROR(INDEX(거래처분야,MATCH(D27,거래처이름,0)),""))</f>
        <v/>
      </c>
      <c r="F27" s="21" t="inlineStr">
        <is>
          <t>자재 대금</t>
        </is>
      </c>
      <c r="G27" s="22" t="n">
        <v>574000</v>
      </c>
      <c r="H27" s="25">
        <f>IF(COUNTA(A27,B27,D27,G27)=0,"",IF(NOT(ISNUMBER(A27)),"날짜를 확인하세요",IF(A27&gt;TODAY(),"오늘 이후 날짜예요",IF(AND(B27&lt;&gt;"",ISNA(MATCH(B27,현장번호,0))),"현장 번호를 확인하세요",IF(ISNA(MATCH(D27,거래처이름,0)),"거래처 목록에 없는 이름",IF(OR(NOT(ISNUMBER(G27)),N(G27)&lt;=0),"금액을 확인하세요",""))))))</f>
        <v/>
      </c>
    </row>
    <row r="28">
      <c r="A28" s="20" t="n">
        <v>45780</v>
      </c>
      <c r="B28" s="26" t="n">
        <v>1</v>
      </c>
      <c r="C28" s="27">
        <f>IF(COUNTA(A28,D28,G28)=0,"",IF(B28="","공통",IFERROR(INDEX(현장_고객,MATCH(B28,현장번호,0))&amp;" · "&amp;INDEX(현장_주소,MATCH(B28,현장번호,0)),"없는 번호")))</f>
        <v/>
      </c>
      <c r="D28" s="21" t="inlineStr">
        <is>
          <t>대림자재(가상)</t>
        </is>
      </c>
      <c r="E28" s="27">
        <f>IF(D28="","",IFERROR(INDEX(거래처분야,MATCH(D28,거래처이름,0)),""))</f>
        <v/>
      </c>
      <c r="F28" s="21" t="inlineStr">
        <is>
          <t>자재 대금</t>
        </is>
      </c>
      <c r="G28" s="22" t="n">
        <v>1869000</v>
      </c>
      <c r="H28" s="25">
        <f>IF(COUNTA(A28,B28,D28,G28)=0,"",IF(NOT(ISNUMBER(A28)),"날짜를 확인하세요",IF(A28&gt;TODAY(),"오늘 이후 날짜예요",IF(AND(B28&lt;&gt;"",ISNA(MATCH(B28,현장번호,0))),"현장 번호를 확인하세요",IF(ISNA(MATCH(D28,거래처이름,0)),"거래처 목록에 없는 이름",IF(OR(NOT(ISNUMBER(G28)),N(G28)&lt;=0),"금액을 확인하세요",""))))))</f>
        <v/>
      </c>
    </row>
    <row r="29">
      <c r="A29" s="20" t="n">
        <v>45780</v>
      </c>
      <c r="B29" s="26" t="n">
        <v>4</v>
      </c>
      <c r="C29" s="27">
        <f>IF(COUNTA(A29,D29,G29)=0,"",IF(B29="","공통",IFERROR(INDEX(현장_고객,MATCH(B29,현장번호,0))&amp;" · "&amp;INDEX(현장_주소,MATCH(B29,현장번호,0)),"없는 번호")))</f>
        <v/>
      </c>
      <c r="D29" s="21" t="inlineStr">
        <is>
          <t>물길설비</t>
        </is>
      </c>
      <c r="E29" s="27">
        <f>IF(D29="","",IFERROR(INDEX(거래처분야,MATCH(D29,거래처이름,0)),""))</f>
        <v/>
      </c>
      <c r="F29" s="21" t="inlineStr">
        <is>
          <t>설비 시공</t>
        </is>
      </c>
      <c r="G29" s="22" t="n">
        <v>2405000</v>
      </c>
      <c r="H29" s="25">
        <f>IF(COUNTA(A29,B29,D29,G29)=0,"",IF(NOT(ISNUMBER(A29)),"날짜를 확인하세요",IF(A29&gt;TODAY(),"오늘 이후 날짜예요",IF(AND(B29&lt;&gt;"",ISNA(MATCH(B29,현장번호,0))),"현장 번호를 확인하세요",IF(ISNA(MATCH(D29,거래처이름,0)),"거래처 목록에 없는 이름",IF(OR(NOT(ISNUMBER(G29)),N(G29)&lt;=0),"금액을 확인하세요",""))))))</f>
        <v/>
      </c>
    </row>
    <row r="30">
      <c r="A30" s="20" t="n">
        <v>45780</v>
      </c>
      <c r="B30" s="26" t="n">
        <v>4</v>
      </c>
      <c r="C30" s="27">
        <f>IF(COUNTA(A30,D30,G30)=0,"",IF(B30="","공통",IFERROR(INDEX(현장_고객,MATCH(B30,현장번호,0))&amp;" · "&amp;INDEX(현장_주소,MATCH(B30,현장번호,0)),"없는 번호")))</f>
        <v/>
      </c>
      <c r="D30" s="21" t="inlineStr">
        <is>
          <t>말끔입주청소</t>
        </is>
      </c>
      <c r="E30" s="27">
        <f>IF(D30="","",IFERROR(INDEX(거래처분야,MATCH(D30,거래처이름,0)),""))</f>
        <v/>
      </c>
      <c r="F30" s="21" t="inlineStr">
        <is>
          <t>입주 청소</t>
        </is>
      </c>
      <c r="G30" s="22" t="n">
        <v>3216000</v>
      </c>
      <c r="H30" s="25">
        <f>IF(COUNTA(A30,B30,D30,G30)=0,"",IF(NOT(ISNUMBER(A30)),"날짜를 확인하세요",IF(A30&gt;TODAY(),"오늘 이후 날짜예요",IF(AND(B30&lt;&gt;"",ISNA(MATCH(B30,현장번호,0))),"현장 번호를 확인하세요",IF(ISNA(MATCH(D30,거래처이름,0)),"거래처 목록에 없는 이름",IF(OR(NOT(ISNUMBER(G30)),N(G30)&lt;=0),"금액을 확인하세요",""))))))</f>
        <v/>
      </c>
    </row>
    <row r="31">
      <c r="A31" s="20" t="n">
        <v>45780</v>
      </c>
      <c r="B31" s="26" t="n">
        <v>12</v>
      </c>
      <c r="C31" s="27">
        <f>IF(COUNTA(A31,D31,G31)=0,"",IF(B31="","공통",IFERROR(INDEX(현장_고객,MATCH(B31,현장번호,0))&amp;" · "&amp;INDEX(현장_주소,MATCH(B31,현장번호,0)),"없는 번호")))</f>
        <v/>
      </c>
      <c r="D31" s="21" t="inlineStr">
        <is>
          <t>대림자재(가상)</t>
        </is>
      </c>
      <c r="E31" s="27">
        <f>IF(D31="","",IFERROR(INDEX(거래처분야,MATCH(D31,거래처이름,0)),""))</f>
        <v/>
      </c>
      <c r="F31" s="21" t="inlineStr">
        <is>
          <t>자재 대금</t>
        </is>
      </c>
      <c r="G31" s="22" t="n">
        <v>241000</v>
      </c>
      <c r="H31" s="25">
        <f>IF(COUNTA(A31,B31,D31,G31)=0,"",IF(NOT(ISNUMBER(A31)),"날짜를 확인하세요",IF(A31&gt;TODAY(),"오늘 이후 날짜예요",IF(AND(B31&lt;&gt;"",ISNA(MATCH(B31,현장번호,0))),"현장 번호를 확인하세요",IF(ISNA(MATCH(D31,거래처이름,0)),"거래처 목록에 없는 이름",IF(OR(NOT(ISNUMBER(G31)),N(G31)&lt;=0),"금액을 확인하세요",""))))))</f>
        <v/>
      </c>
    </row>
    <row r="32">
      <c r="A32" s="20" t="n">
        <v>45781</v>
      </c>
      <c r="B32" s="26" t="n">
        <v>3</v>
      </c>
      <c r="C32" s="27">
        <f>IF(COUNTA(A32,D32,G32)=0,"",IF(B32="","공통",IFERROR(INDEX(현장_고객,MATCH(B32,현장번호,0))&amp;" · "&amp;INDEX(현장_주소,MATCH(B32,현장번호,0)),"없는 번호")))</f>
        <v/>
      </c>
      <c r="D32" s="21" t="inlineStr">
        <is>
          <t>한결철거</t>
        </is>
      </c>
      <c r="E32" s="27">
        <f>IF(D32="","",IFERROR(INDEX(거래처분야,MATCH(D32,거래처이름,0)),""))</f>
        <v/>
      </c>
      <c r="F32" s="21" t="inlineStr">
        <is>
          <t>철거·폐기물</t>
        </is>
      </c>
      <c r="G32" s="22" t="n">
        <v>1001000</v>
      </c>
      <c r="H32" s="25">
        <f>IF(COUNTA(A32,B32,D32,G32)=0,"",IF(NOT(ISNUMBER(A32)),"날짜를 확인하세요",IF(A32&gt;TODAY(),"오늘 이후 날짜예요",IF(AND(B32&lt;&gt;"",ISNA(MATCH(B32,현장번호,0))),"현장 번호를 확인하세요",IF(ISNA(MATCH(D32,거래처이름,0)),"거래처 목록에 없는 이름",IF(OR(NOT(ISNUMBER(G32)),N(G32)&lt;=0),"금액을 확인하세요",""))))))</f>
        <v/>
      </c>
    </row>
    <row r="33">
      <c r="A33" s="20" t="n">
        <v>45781</v>
      </c>
      <c r="B33" s="26" t="n">
        <v>3</v>
      </c>
      <c r="C33" s="27">
        <f>IF(COUNTA(A33,D33,G33)=0,"",IF(B33="","공통",IFERROR(INDEX(현장_고객,MATCH(B33,현장번호,0))&amp;" · "&amp;INDEX(현장_주소,MATCH(B33,현장번호,0)),"없는 번호")))</f>
        <v/>
      </c>
      <c r="D33" s="21" t="inlineStr">
        <is>
          <t>동네자재마트</t>
        </is>
      </c>
      <c r="E33" s="27">
        <f>IF(D33="","",IFERROR(INDEX(거래처분야,MATCH(D33,거래처이름,0)),""))</f>
        <v/>
      </c>
      <c r="F33" s="21" t="inlineStr">
        <is>
          <t>자재 대금</t>
        </is>
      </c>
      <c r="G33" s="22" t="n">
        <v>824000</v>
      </c>
      <c r="H33" s="25">
        <f>IF(COUNTA(A33,B33,D33,G33)=0,"",IF(NOT(ISNUMBER(A33)),"날짜를 확인하세요",IF(A33&gt;TODAY(),"오늘 이후 날짜예요",IF(AND(B33&lt;&gt;"",ISNA(MATCH(B33,현장번호,0))),"현장 번호를 확인하세요",IF(ISNA(MATCH(D33,거래처이름,0)),"거래처 목록에 없는 이름",IF(OR(NOT(ISNUMBER(G33)),N(G33)&lt;=0),"금액을 확인하세요",""))))))</f>
        <v/>
      </c>
    </row>
    <row r="34">
      <c r="A34" s="20" t="n">
        <v>45781</v>
      </c>
      <c r="B34" s="26" t="n">
        <v>5</v>
      </c>
      <c r="C34" s="27">
        <f>IF(COUNTA(A34,D34,G34)=0,"",IF(B34="","공통",IFERROR(INDEX(현장_고객,MATCH(B34,현장번호,0))&amp;" · "&amp;INDEX(현장_주소,MATCH(B34,현장번호,0)),"없는 번호")))</f>
        <v/>
      </c>
      <c r="D34" s="21" t="inlineStr">
        <is>
          <t>한결철거</t>
        </is>
      </c>
      <c r="E34" s="27">
        <f>IF(D34="","",IFERROR(INDEX(거래처분야,MATCH(D34,거래처이름,0)),""))</f>
        <v/>
      </c>
      <c r="F34" s="21" t="inlineStr">
        <is>
          <t>철거·폐기물</t>
        </is>
      </c>
      <c r="G34" s="22" t="n">
        <v>714000</v>
      </c>
      <c r="H34" s="25">
        <f>IF(COUNTA(A34,B34,D34,G34)=0,"",IF(NOT(ISNUMBER(A34)),"날짜를 확인하세요",IF(A34&gt;TODAY(),"오늘 이후 날짜예요",IF(AND(B34&lt;&gt;"",ISNA(MATCH(B34,현장번호,0))),"현장 번호를 확인하세요",IF(ISNA(MATCH(D34,거래처이름,0)),"거래처 목록에 없는 이름",IF(OR(NOT(ISNUMBER(G34)),N(G34)&lt;=0),"금액을 확인하세요",""))))))</f>
        <v/>
      </c>
    </row>
    <row r="35">
      <c r="A35" s="20" t="n">
        <v>45781</v>
      </c>
      <c r="B35" s="26" t="n">
        <v>5</v>
      </c>
      <c r="C35" s="27">
        <f>IF(COUNTA(A35,D35,G35)=0,"",IF(B35="","공통",IFERROR(INDEX(현장_고객,MATCH(B35,현장번호,0))&amp;" · "&amp;INDEX(현장_주소,MATCH(B35,현장번호,0)),"없는 번호")))</f>
        <v/>
      </c>
      <c r="D35" s="21" t="inlineStr">
        <is>
          <t>명장타일</t>
        </is>
      </c>
      <c r="E35" s="27">
        <f>IF(D35="","",IFERROR(INDEX(거래처분야,MATCH(D35,거래처이름,0)),""))</f>
        <v/>
      </c>
      <c r="F35" s="21" t="inlineStr">
        <is>
          <t>타일 시공</t>
        </is>
      </c>
      <c r="G35" s="22" t="n">
        <v>400000</v>
      </c>
      <c r="H35" s="25">
        <f>IF(COUNTA(A35,B35,D35,G35)=0,"",IF(NOT(ISNUMBER(A35)),"날짜를 확인하세요",IF(A35&gt;TODAY(),"오늘 이후 날짜예요",IF(AND(B35&lt;&gt;"",ISNA(MATCH(B35,현장번호,0))),"현장 번호를 확인하세요",IF(ISNA(MATCH(D35,거래처이름,0)),"거래처 목록에 없는 이름",IF(OR(NOT(ISNUMBER(G35)),N(G35)&lt;=0),"금액을 확인하세요",""))))))</f>
        <v/>
      </c>
    </row>
    <row r="36">
      <c r="A36" s="20" t="n">
        <v>45782</v>
      </c>
      <c r="B36" s="26" t="n">
        <v>4</v>
      </c>
      <c r="C36" s="27">
        <f>IF(COUNTA(A36,D36,G36)=0,"",IF(B36="","공통",IFERROR(INDEX(현장_고객,MATCH(B36,현장번호,0))&amp;" · "&amp;INDEX(현장_주소,MATCH(B36,현장번호,0)),"없는 번호")))</f>
        <v/>
      </c>
      <c r="D36" s="21" t="inlineStr">
        <is>
          <t>새빛전기</t>
        </is>
      </c>
      <c r="E36" s="27">
        <f>IF(D36="","",IFERROR(INDEX(거래처분야,MATCH(D36,거래처이름,0)),""))</f>
        <v/>
      </c>
      <c r="F36" s="21" t="inlineStr">
        <is>
          <t>전기 시공</t>
        </is>
      </c>
      <c r="G36" s="22" t="n">
        <v>2507000</v>
      </c>
      <c r="H36" s="25">
        <f>IF(COUNTA(A36,B36,D36,G36)=0,"",IF(NOT(ISNUMBER(A36)),"날짜를 확인하세요",IF(A36&gt;TODAY(),"오늘 이후 날짜예요",IF(AND(B36&lt;&gt;"",ISNA(MATCH(B36,현장번호,0))),"현장 번호를 확인하세요",IF(ISNA(MATCH(D36,거래처이름,0)),"거래처 목록에 없는 이름",IF(OR(NOT(ISNUMBER(G36)),N(G36)&lt;=0),"금액을 확인하세요",""))))))</f>
        <v/>
      </c>
    </row>
    <row r="37">
      <c r="A37" s="20" t="n">
        <v>45782</v>
      </c>
      <c r="B37" s="26" t="n">
        <v>5</v>
      </c>
      <c r="C37" s="27">
        <f>IF(COUNTA(A37,D37,G37)=0,"",IF(B37="","공통",IFERROR(INDEX(현장_고객,MATCH(B37,현장번호,0))&amp;" · "&amp;INDEX(현장_주소,MATCH(B37,현장번호,0)),"없는 번호")))</f>
        <v/>
      </c>
      <c r="D37" s="21" t="inlineStr">
        <is>
          <t>대림자재(가상)</t>
        </is>
      </c>
      <c r="E37" s="27">
        <f>IF(D37="","",IFERROR(INDEX(거래처분야,MATCH(D37,거래처이름,0)),""))</f>
        <v/>
      </c>
      <c r="F37" s="21" t="inlineStr">
        <is>
          <t>자재 대금</t>
        </is>
      </c>
      <c r="G37" s="22" t="n">
        <v>425000</v>
      </c>
      <c r="H37" s="25">
        <f>IF(COUNTA(A37,B37,D37,G37)=0,"",IF(NOT(ISNUMBER(A37)),"날짜를 확인하세요",IF(A37&gt;TODAY(),"오늘 이후 날짜예요",IF(AND(B37&lt;&gt;"",ISNA(MATCH(B37,현장번호,0))),"현장 번호를 확인하세요",IF(ISNA(MATCH(D37,거래처이름,0)),"거래처 목록에 없는 이름",IF(OR(NOT(ISNUMBER(G37)),N(G37)&lt;=0),"금액을 확인하세요",""))))))</f>
        <v/>
      </c>
    </row>
    <row r="38">
      <c r="A38" s="20" t="n">
        <v>45782</v>
      </c>
      <c r="B38" s="26" t="n">
        <v>13</v>
      </c>
      <c r="C38" s="27">
        <f>IF(COUNTA(A38,D38,G38)=0,"",IF(B38="","공통",IFERROR(INDEX(현장_고객,MATCH(B38,현장번호,0))&amp;" · "&amp;INDEX(현장_주소,MATCH(B38,현장번호,0)),"없는 번호")))</f>
        <v/>
      </c>
      <c r="D38" s="21" t="inlineStr">
        <is>
          <t>동네자재마트</t>
        </is>
      </c>
      <c r="E38" s="27">
        <f>IF(D38="","",IFERROR(INDEX(거래처분야,MATCH(D38,거래처이름,0)),""))</f>
        <v/>
      </c>
      <c r="F38" s="21" t="inlineStr">
        <is>
          <t>자재 대금</t>
        </is>
      </c>
      <c r="G38" s="22" t="n">
        <v>924000</v>
      </c>
      <c r="H38" s="25">
        <f>IF(COUNTA(A38,B38,D38,G38)=0,"",IF(NOT(ISNUMBER(A38)),"날짜를 확인하세요",IF(A38&gt;TODAY(),"오늘 이후 날짜예요",IF(AND(B38&lt;&gt;"",ISNA(MATCH(B38,현장번호,0))),"현장 번호를 확인하세요",IF(ISNA(MATCH(D38,거래처이름,0)),"거래처 목록에 없는 이름",IF(OR(NOT(ISNUMBER(G38)),N(G38)&lt;=0),"금액을 확인하세요",""))))))</f>
        <v/>
      </c>
    </row>
    <row r="39">
      <c r="A39" s="20" t="n">
        <v>45782</v>
      </c>
      <c r="B39" s="26" t="n"/>
      <c r="C39" s="27">
        <f>IF(COUNTA(A39,D39,G39)=0,"",IF(B39="","공통",IFERROR(INDEX(현장_고객,MATCH(B39,현장번호,0))&amp;" · "&amp;INDEX(현장_주소,MATCH(B39,현장번호,0)),"없는 번호")))</f>
        <v/>
      </c>
      <c r="D39" s="21" t="inlineStr">
        <is>
          <t>용달 김기사</t>
        </is>
      </c>
      <c r="E39" s="27">
        <f>IF(D39="","",IFERROR(INDEX(거래처분야,MATCH(D39,거래처이름,0)),""))</f>
        <v/>
      </c>
      <c r="F39" s="21" t="inlineStr">
        <is>
          <t>자재 운반(여러 현장)</t>
        </is>
      </c>
      <c r="G39" s="22" t="n">
        <v>110000</v>
      </c>
      <c r="H39" s="25">
        <f>IF(COUNTA(A39,B39,D39,G39)=0,"",IF(NOT(ISNUMBER(A39)),"날짜를 확인하세요",IF(A39&gt;TODAY(),"오늘 이후 날짜예요",IF(AND(B39&lt;&gt;"",ISNA(MATCH(B39,현장번호,0))),"현장 번호를 확인하세요",IF(ISNA(MATCH(D39,거래처이름,0)),"거래처 목록에 없는 이름",IF(OR(NOT(ISNUMBER(G39)),N(G39)&lt;=0),"금액을 확인하세요",""))))))</f>
        <v/>
      </c>
    </row>
    <row r="40">
      <c r="A40" s="20" t="n">
        <v>45783</v>
      </c>
      <c r="B40" s="26" t="n">
        <v>4</v>
      </c>
      <c r="C40" s="27">
        <f>IF(COUNTA(A40,D40,G40)=0,"",IF(B40="","공통",IFERROR(INDEX(현장_고객,MATCH(B40,현장번호,0))&amp;" · "&amp;INDEX(현장_주소,MATCH(B40,현장번호,0)),"없는 번호")))</f>
        <v/>
      </c>
      <c r="D40" s="21" t="inlineStr">
        <is>
          <t>반듯타일</t>
        </is>
      </c>
      <c r="E40" s="27">
        <f>IF(D40="","",IFERROR(INDEX(거래처분야,MATCH(D40,거래처이름,0)),""))</f>
        <v/>
      </c>
      <c r="F40" s="21" t="inlineStr">
        <is>
          <t>타일 시공</t>
        </is>
      </c>
      <c r="G40" s="22" t="n">
        <v>2159000</v>
      </c>
      <c r="H40" s="25">
        <f>IF(COUNTA(A40,B40,D40,G40)=0,"",IF(NOT(ISNUMBER(A40)),"날짜를 확인하세요",IF(A40&gt;TODAY(),"오늘 이후 날짜예요",IF(AND(B40&lt;&gt;"",ISNA(MATCH(B40,현장번호,0))),"현장 번호를 확인하세요",IF(ISNA(MATCH(D40,거래처이름,0)),"거래처 목록에 없는 이름",IF(OR(NOT(ISNUMBER(G40)),N(G40)&lt;=0),"금액을 확인하세요",""))))))</f>
        <v/>
      </c>
    </row>
    <row r="41">
      <c r="A41" s="20" t="n">
        <v>45783</v>
      </c>
      <c r="B41" s="26" t="n">
        <v>13</v>
      </c>
      <c r="C41" s="27">
        <f>IF(COUNTA(A41,D41,G41)=0,"",IF(B41="","공통",IFERROR(INDEX(현장_고객,MATCH(B41,현장번호,0))&amp;" · "&amp;INDEX(현장_주소,MATCH(B41,현장번호,0)),"없는 번호")))</f>
        <v/>
      </c>
      <c r="D41" s="21" t="inlineStr">
        <is>
          <t>한지벽지</t>
        </is>
      </c>
      <c r="E41" s="27">
        <f>IF(D41="","",IFERROR(INDEX(거래처분야,MATCH(D41,거래처이름,0)),""))</f>
        <v/>
      </c>
      <c r="F41" s="21" t="inlineStr">
        <is>
          <t>도배·장판 시공</t>
        </is>
      </c>
      <c r="G41" s="22" t="n">
        <v>713000</v>
      </c>
      <c r="H41" s="25">
        <f>IF(COUNTA(A41,B41,D41,G41)=0,"",IF(NOT(ISNUMBER(A41)),"날짜를 확인하세요",IF(A41&gt;TODAY(),"오늘 이후 날짜예요",IF(AND(B41&lt;&gt;"",ISNA(MATCH(B41,현장번호,0))),"현장 번호를 확인하세요",IF(ISNA(MATCH(D41,거래처이름,0)),"거래처 목록에 없는 이름",IF(OR(NOT(ISNUMBER(G41)),N(G41)&lt;=0),"금액을 확인하세요",""))))))</f>
        <v/>
      </c>
    </row>
    <row r="42">
      <c r="A42" s="20" t="n">
        <v>45784</v>
      </c>
      <c r="B42" s="26" t="n">
        <v>6</v>
      </c>
      <c r="C42" s="27">
        <f>IF(COUNTA(A42,D42,G42)=0,"",IF(B42="","공통",IFERROR(INDEX(현장_고객,MATCH(B42,현장번호,0))&amp;" · "&amp;INDEX(현장_주소,MATCH(B42,현장번호,0)),"없는 번호")))</f>
        <v/>
      </c>
      <c r="D42" s="21" t="inlineStr">
        <is>
          <t>대림자재(가상)</t>
        </is>
      </c>
      <c r="E42" s="27">
        <f>IF(D42="","",IFERROR(INDEX(거래처분야,MATCH(D42,거래처이름,0)),""))</f>
        <v/>
      </c>
      <c r="F42" s="21" t="inlineStr">
        <is>
          <t>자재 대금</t>
        </is>
      </c>
      <c r="G42" s="22" t="n">
        <v>339000</v>
      </c>
      <c r="H42" s="25">
        <f>IF(COUNTA(A42,B42,D42,G42)=0,"",IF(NOT(ISNUMBER(A42)),"날짜를 확인하세요",IF(A42&gt;TODAY(),"오늘 이후 날짜예요",IF(AND(B42&lt;&gt;"",ISNA(MATCH(B42,현장번호,0))),"현장 번호를 확인하세요",IF(ISNA(MATCH(D42,거래처이름,0)),"거래처 목록에 없는 이름",IF(OR(NOT(ISNUMBER(G42)),N(G42)&lt;=0),"금액을 확인하세요",""))))))</f>
        <v/>
      </c>
    </row>
    <row r="43">
      <c r="A43" s="20" t="n">
        <v>45785</v>
      </c>
      <c r="B43" s="26" t="n">
        <v>1</v>
      </c>
      <c r="C43" s="27">
        <f>IF(COUNTA(A43,D43,G43)=0,"",IF(B43="","공통",IFERROR(INDEX(현장_고객,MATCH(B43,현장번호,0))&amp;" · "&amp;INDEX(현장_주소,MATCH(B43,현장번호,0)),"없는 번호")))</f>
        <v/>
      </c>
      <c r="D43" s="21" t="inlineStr">
        <is>
          <t>밝음전기</t>
        </is>
      </c>
      <c r="E43" s="27">
        <f>IF(D43="","",IFERROR(INDEX(거래처분야,MATCH(D43,거래처이름,0)),""))</f>
        <v/>
      </c>
      <c r="F43" s="21" t="inlineStr">
        <is>
          <t>전기 시공</t>
        </is>
      </c>
      <c r="G43" s="22" t="n">
        <v>2599000</v>
      </c>
      <c r="H43" s="25">
        <f>IF(COUNTA(A43,B43,D43,G43)=0,"",IF(NOT(ISNUMBER(A43)),"날짜를 확인하세요",IF(A43&gt;TODAY(),"오늘 이후 날짜예요",IF(AND(B43&lt;&gt;"",ISNA(MATCH(B43,현장번호,0))),"현장 번호를 확인하세요",IF(ISNA(MATCH(D43,거래처이름,0)),"거래처 목록에 없는 이름",IF(OR(NOT(ISNUMBER(G43)),N(G43)&lt;=0),"금액을 확인하세요",""))))))</f>
        <v/>
      </c>
    </row>
    <row r="44">
      <c r="A44" s="20" t="n">
        <v>45785</v>
      </c>
      <c r="B44" s="26" t="n">
        <v>3</v>
      </c>
      <c r="C44" s="27">
        <f>IF(COUNTA(A44,D44,G44)=0,"",IF(B44="","공통",IFERROR(INDEX(현장_고객,MATCH(B44,현장번호,0))&amp;" · "&amp;INDEX(현장_주소,MATCH(B44,현장번호,0)),"없는 번호")))</f>
        <v/>
      </c>
      <c r="D44" s="21" t="inlineStr">
        <is>
          <t>말끔입주청소</t>
        </is>
      </c>
      <c r="E44" s="27">
        <f>IF(D44="","",IFERROR(INDEX(거래처분야,MATCH(D44,거래처이름,0)),""))</f>
        <v/>
      </c>
      <c r="F44" s="21" t="inlineStr">
        <is>
          <t>입주 청소</t>
        </is>
      </c>
      <c r="G44" s="22" t="n">
        <v>1551000</v>
      </c>
      <c r="H44" s="25">
        <f>IF(COUNTA(A44,B44,D44,G44)=0,"",IF(NOT(ISNUMBER(A44)),"날짜를 확인하세요",IF(A44&gt;TODAY(),"오늘 이후 날짜예요",IF(AND(B44&lt;&gt;"",ISNA(MATCH(B44,현장번호,0))),"현장 번호를 확인하세요",IF(ISNA(MATCH(D44,거래처이름,0)),"거래처 목록에 없는 이름",IF(OR(NOT(ISNUMBER(G44)),N(G44)&lt;=0),"금액을 확인하세요",""))))))</f>
        <v/>
      </c>
    </row>
    <row r="45">
      <c r="A45" s="20" t="n">
        <v>45785</v>
      </c>
      <c r="B45" s="26" t="n">
        <v>19</v>
      </c>
      <c r="C45" s="27">
        <f>IF(COUNTA(A45,D45,G45)=0,"",IF(B45="","공통",IFERROR(INDEX(현장_고객,MATCH(B45,현장번호,0))&amp;" · "&amp;INDEX(현장_주소,MATCH(B45,현장번호,0)),"없는 번호")))</f>
        <v/>
      </c>
      <c r="D45" s="21" t="inlineStr">
        <is>
          <t>한결철거</t>
        </is>
      </c>
      <c r="E45" s="27">
        <f>IF(D45="","",IFERROR(INDEX(거래처분야,MATCH(D45,거래처이름,0)),""))</f>
        <v/>
      </c>
      <c r="F45" s="21" t="inlineStr">
        <is>
          <t>철거·폐기물</t>
        </is>
      </c>
      <c r="G45" s="22" t="n">
        <v>631000</v>
      </c>
      <c r="H45" s="25">
        <f>IF(COUNTA(A45,B45,D45,G45)=0,"",IF(NOT(ISNUMBER(A45)),"날짜를 확인하세요",IF(A45&gt;TODAY(),"오늘 이후 날짜예요",IF(AND(B45&lt;&gt;"",ISNA(MATCH(B45,현장번호,0))),"현장 번호를 확인하세요",IF(ISNA(MATCH(D45,거래처이름,0)),"거래처 목록에 없는 이름",IF(OR(NOT(ISNUMBER(G45)),N(G45)&lt;=0),"금액을 확인하세요",""))))))</f>
        <v/>
      </c>
    </row>
    <row r="46">
      <c r="A46" s="20" t="n">
        <v>45785</v>
      </c>
      <c r="B46" s="26" t="n">
        <v>20</v>
      </c>
      <c r="C46" s="27">
        <f>IF(COUNTA(A46,D46,G46)=0,"",IF(B46="","공통",IFERROR(INDEX(현장_고객,MATCH(B46,현장번호,0))&amp;" · "&amp;INDEX(현장_주소,MATCH(B46,현장번호,0)),"없는 번호")))</f>
        <v/>
      </c>
      <c r="D46" s="21" t="inlineStr">
        <is>
          <t>대림자재(가상)</t>
        </is>
      </c>
      <c r="E46" s="27">
        <f>IF(D46="","",IFERROR(INDEX(거래처분야,MATCH(D46,거래처이름,0)),""))</f>
        <v/>
      </c>
      <c r="F46" s="21" t="inlineStr">
        <is>
          <t>자재 대금</t>
        </is>
      </c>
      <c r="G46" s="22" t="n">
        <v>672000</v>
      </c>
      <c r="H46" s="25">
        <f>IF(COUNTA(A46,B46,D46,G46)=0,"",IF(NOT(ISNUMBER(A46)),"날짜를 확인하세요",IF(A46&gt;TODAY(),"오늘 이후 날짜예요",IF(AND(B46&lt;&gt;"",ISNA(MATCH(B46,현장번호,0))),"현장 번호를 확인하세요",IF(ISNA(MATCH(D46,거래처이름,0)),"거래처 목록에 없는 이름",IF(OR(NOT(ISNUMBER(G46)),N(G46)&lt;=0),"금액을 확인하세요",""))))))</f>
        <v/>
      </c>
    </row>
    <row r="47">
      <c r="A47" s="20" t="n">
        <v>45786</v>
      </c>
      <c r="B47" s="26" t="n">
        <v>3</v>
      </c>
      <c r="C47" s="27">
        <f>IF(COUNTA(A47,D47,G47)=0,"",IF(B47="","공통",IFERROR(INDEX(현장_고객,MATCH(B47,현장번호,0))&amp;" · "&amp;INDEX(현장_주소,MATCH(B47,현장번호,0)),"없는 번호")))</f>
        <v/>
      </c>
      <c r="D47" s="21" t="inlineStr">
        <is>
          <t>명장타일</t>
        </is>
      </c>
      <c r="E47" s="27">
        <f>IF(D47="","",IFERROR(INDEX(거래처분야,MATCH(D47,거래처이름,0)),""))</f>
        <v/>
      </c>
      <c r="F47" s="21" t="inlineStr">
        <is>
          <t>타일 시공</t>
        </is>
      </c>
      <c r="G47" s="22" t="n">
        <v>1408000</v>
      </c>
      <c r="H47" s="25">
        <f>IF(COUNTA(A47,B47,D47,G47)=0,"",IF(NOT(ISNUMBER(A47)),"날짜를 확인하세요",IF(A47&gt;TODAY(),"오늘 이후 날짜예요",IF(AND(B47&lt;&gt;"",ISNA(MATCH(B47,현장번호,0))),"현장 번호를 확인하세요",IF(ISNA(MATCH(D47,거래처이름,0)),"거래처 목록에 없는 이름",IF(OR(NOT(ISNUMBER(G47)),N(G47)&lt;=0),"금액을 확인하세요",""))))))</f>
        <v/>
      </c>
    </row>
    <row r="48">
      <c r="A48" s="20" t="n">
        <v>45786</v>
      </c>
      <c r="B48" s="26" t="n">
        <v>9</v>
      </c>
      <c r="C48" s="27">
        <f>IF(COUNTA(A48,D48,G48)=0,"",IF(B48="","공통",IFERROR(INDEX(현장_고객,MATCH(B48,현장번호,0))&amp;" · "&amp;INDEX(현장_주소,MATCH(B48,현장번호,0)),"없는 번호")))</f>
        <v/>
      </c>
      <c r="D48" s="21" t="inlineStr">
        <is>
          <t>한결철거</t>
        </is>
      </c>
      <c r="E48" s="27">
        <f>IF(D48="","",IFERROR(INDEX(거래처분야,MATCH(D48,거래처이름,0)),""))</f>
        <v/>
      </c>
      <c r="F48" s="21" t="inlineStr">
        <is>
          <t>철거·폐기물</t>
        </is>
      </c>
      <c r="G48" s="22" t="n">
        <v>931000</v>
      </c>
      <c r="H48" s="25">
        <f>IF(COUNTA(A48,B48,D48,G48)=0,"",IF(NOT(ISNUMBER(A48)),"날짜를 확인하세요",IF(A48&gt;TODAY(),"오늘 이후 날짜예요",IF(AND(B48&lt;&gt;"",ISNA(MATCH(B48,현장번호,0))),"현장 번호를 확인하세요",IF(ISNA(MATCH(D48,거래처이름,0)),"거래처 목록에 없는 이름",IF(OR(NOT(ISNUMBER(G48)),N(G48)&lt;=0),"금액을 확인하세요",""))))))</f>
        <v/>
      </c>
    </row>
    <row r="49">
      <c r="A49" s="20" t="n">
        <v>45786</v>
      </c>
      <c r="B49" s="26" t="n">
        <v>19</v>
      </c>
      <c r="C49" s="27">
        <f>IF(COUNTA(A49,D49,G49)=0,"",IF(B49="","공통",IFERROR(INDEX(현장_고객,MATCH(B49,현장번호,0))&amp;" · "&amp;INDEX(현장_주소,MATCH(B49,현장번호,0)),"없는 번호")))</f>
        <v/>
      </c>
      <c r="D49" s="21" t="inlineStr">
        <is>
          <t>말끔입주청소</t>
        </is>
      </c>
      <c r="E49" s="27">
        <f>IF(D49="","",IFERROR(INDEX(거래처분야,MATCH(D49,거래처이름,0)),""))</f>
        <v/>
      </c>
      <c r="F49" s="21" t="inlineStr">
        <is>
          <t>입주 청소</t>
        </is>
      </c>
      <c r="G49" s="22" t="n">
        <v>345000</v>
      </c>
      <c r="H49" s="25">
        <f>IF(COUNTA(A49,B49,D49,G49)=0,"",IF(NOT(ISNUMBER(A49)),"날짜를 확인하세요",IF(A49&gt;TODAY(),"오늘 이후 날짜예요",IF(AND(B49&lt;&gt;"",ISNA(MATCH(B49,현장번호,0))),"현장 번호를 확인하세요",IF(ISNA(MATCH(D49,거래처이름,0)),"거래처 목록에 없는 이름",IF(OR(NOT(ISNUMBER(G49)),N(G49)&lt;=0),"금액을 확인하세요",""))))))</f>
        <v/>
      </c>
    </row>
    <row r="50">
      <c r="A50" s="20" t="n">
        <v>45786</v>
      </c>
      <c r="B50" s="26" t="n">
        <v>20</v>
      </c>
      <c r="C50" s="27">
        <f>IF(COUNTA(A50,D50,G50)=0,"",IF(B50="","공통",IFERROR(INDEX(현장_고객,MATCH(B50,현장번호,0))&amp;" · "&amp;INDEX(현장_주소,MATCH(B50,현장번호,0)),"없는 번호")))</f>
        <v/>
      </c>
      <c r="D50" s="21" t="inlineStr">
        <is>
          <t>한지벽지</t>
        </is>
      </c>
      <c r="E50" s="27">
        <f>IF(D50="","",IFERROR(INDEX(거래처분야,MATCH(D50,거래처이름,0)),""))</f>
        <v/>
      </c>
      <c r="F50" s="21" t="inlineStr">
        <is>
          <t>도배·장판 시공</t>
        </is>
      </c>
      <c r="G50" s="22" t="n">
        <v>449000</v>
      </c>
      <c r="H50" s="25">
        <f>IF(COUNTA(A50,B50,D50,G50)=0,"",IF(NOT(ISNUMBER(A50)),"날짜를 확인하세요",IF(A50&gt;TODAY(),"오늘 이후 날짜예요",IF(AND(B50&lt;&gt;"",ISNA(MATCH(B50,현장번호,0))),"현장 번호를 확인하세요",IF(ISNA(MATCH(D50,거래처이름,0)),"거래처 목록에 없는 이름",IF(OR(NOT(ISNUMBER(G50)),N(G50)&lt;=0),"금액을 확인하세요",""))))))</f>
        <v/>
      </c>
    </row>
    <row r="51">
      <c r="A51" s="20" t="n">
        <v>45787</v>
      </c>
      <c r="B51" s="26" t="n">
        <v>3</v>
      </c>
      <c r="C51" s="27">
        <f>IF(COUNTA(A51,D51,G51)=0,"",IF(B51="","공통",IFERROR(INDEX(현장_고객,MATCH(B51,현장번호,0))&amp;" · "&amp;INDEX(현장_주소,MATCH(B51,현장번호,0)),"없는 번호")))</f>
        <v/>
      </c>
      <c r="D51" s="21" t="inlineStr">
        <is>
          <t>물길설비</t>
        </is>
      </c>
      <c r="E51" s="27">
        <f>IF(D51="","",IFERROR(INDEX(거래처분야,MATCH(D51,거래처이름,0)),""))</f>
        <v/>
      </c>
      <c r="F51" s="21" t="inlineStr">
        <is>
          <t>설비 시공</t>
        </is>
      </c>
      <c r="G51" s="22" t="n">
        <v>712000</v>
      </c>
      <c r="H51" s="25">
        <f>IF(COUNTA(A51,B51,D51,G51)=0,"",IF(NOT(ISNUMBER(A51)),"날짜를 확인하세요",IF(A51&gt;TODAY(),"오늘 이후 날짜예요",IF(AND(B51&lt;&gt;"",ISNA(MATCH(B51,현장번호,0))),"현장 번호를 확인하세요",IF(ISNA(MATCH(D51,거래처이름,0)),"거래처 목록에 없는 이름",IF(OR(NOT(ISNUMBER(G51)),N(G51)&lt;=0),"금액을 확인하세요",""))))))</f>
        <v/>
      </c>
    </row>
    <row r="52">
      <c r="A52" s="20" t="n">
        <v>45787</v>
      </c>
      <c r="B52" s="26" t="n">
        <v>9</v>
      </c>
      <c r="C52" s="27">
        <f>IF(COUNTA(A52,D52,G52)=0,"",IF(B52="","공통",IFERROR(INDEX(현장_고객,MATCH(B52,현장번호,0))&amp;" · "&amp;INDEX(현장_주소,MATCH(B52,현장번호,0)),"없는 번호")))</f>
        <v/>
      </c>
      <c r="D52" s="21" t="inlineStr">
        <is>
          <t>반듯타일</t>
        </is>
      </c>
      <c r="E52" s="27">
        <f>IF(D52="","",IFERROR(INDEX(거래처분야,MATCH(D52,거래처이름,0)),""))</f>
        <v/>
      </c>
      <c r="F52" s="21" t="inlineStr">
        <is>
          <t>타일 시공</t>
        </is>
      </c>
      <c r="G52" s="22" t="n">
        <v>719000</v>
      </c>
      <c r="H52" s="25">
        <f>IF(COUNTA(A52,B52,D52,G52)=0,"",IF(NOT(ISNUMBER(A52)),"날짜를 확인하세요",IF(A52&gt;TODAY(),"오늘 이후 날짜예요",IF(AND(B52&lt;&gt;"",ISNA(MATCH(B52,현장번호,0))),"현장 번호를 확인하세요",IF(ISNA(MATCH(D52,거래처이름,0)),"거래처 목록에 없는 이름",IF(OR(NOT(ISNUMBER(G52)),N(G52)&lt;=0),"금액을 확인하세요",""))))))</f>
        <v/>
      </c>
    </row>
    <row r="53">
      <c r="A53" s="20" t="n">
        <v>45787</v>
      </c>
      <c r="B53" s="26" t="n">
        <v>14</v>
      </c>
      <c r="C53" s="27">
        <f>IF(COUNTA(A53,D53,G53)=0,"",IF(B53="","공통",IFERROR(INDEX(현장_고객,MATCH(B53,현장번호,0))&amp;" · "&amp;INDEX(현장_주소,MATCH(B53,현장번호,0)),"없는 번호")))</f>
        <v/>
      </c>
      <c r="D53" s="21" t="inlineStr">
        <is>
          <t>명장타일</t>
        </is>
      </c>
      <c r="E53" s="27">
        <f>IF(D53="","",IFERROR(INDEX(거래처분야,MATCH(D53,거래처이름,0)),""))</f>
        <v/>
      </c>
      <c r="F53" s="21" t="inlineStr">
        <is>
          <t>타일 시공</t>
        </is>
      </c>
      <c r="G53" s="22" t="n">
        <v>726000</v>
      </c>
      <c r="H53" s="25">
        <f>IF(COUNTA(A53,B53,D53,G53)=0,"",IF(NOT(ISNUMBER(A53)),"날짜를 확인하세요",IF(A53&gt;TODAY(),"오늘 이후 날짜예요",IF(AND(B53&lt;&gt;"",ISNA(MATCH(B53,현장번호,0))),"현장 번호를 확인하세요",IF(ISNA(MATCH(D53,거래처이름,0)),"거래처 목록에 없는 이름",IF(OR(NOT(ISNUMBER(G53)),N(G53)&lt;=0),"금액을 확인하세요",""))))))</f>
        <v/>
      </c>
    </row>
    <row r="54">
      <c r="A54" s="20" t="n">
        <v>45787</v>
      </c>
      <c r="B54" s="26" t="n">
        <v>23</v>
      </c>
      <c r="C54" s="27">
        <f>IF(COUNTA(A54,D54,G54)=0,"",IF(B54="","공통",IFERROR(INDEX(현장_고객,MATCH(B54,현장번호,0))&amp;" · "&amp;INDEX(현장_주소,MATCH(B54,현장번호,0)),"없는 번호")))</f>
        <v/>
      </c>
      <c r="D54" s="21" t="inlineStr">
        <is>
          <t>한결철거</t>
        </is>
      </c>
      <c r="E54" s="27">
        <f>IF(D54="","",IFERROR(INDEX(거래처분야,MATCH(D54,거래처이름,0)),""))</f>
        <v/>
      </c>
      <c r="F54" s="21" t="inlineStr">
        <is>
          <t>철거·폐기물</t>
        </is>
      </c>
      <c r="G54" s="22" t="n">
        <v>774000</v>
      </c>
      <c r="H54" s="25">
        <f>IF(COUNTA(A54,B54,D54,G54)=0,"",IF(NOT(ISNUMBER(A54)),"날짜를 확인하세요",IF(A54&gt;TODAY(),"오늘 이후 날짜예요",IF(AND(B54&lt;&gt;"",ISNA(MATCH(B54,현장번호,0))),"현장 번호를 확인하세요",IF(ISNA(MATCH(D54,거래처이름,0)),"거래처 목록에 없는 이름",IF(OR(NOT(ISNUMBER(G54)),N(G54)&lt;=0),"금액을 확인하세요",""))))))</f>
        <v/>
      </c>
    </row>
    <row r="55">
      <c r="A55" s="20" t="n">
        <v>45788</v>
      </c>
      <c r="B55" s="26" t="n">
        <v>1</v>
      </c>
      <c r="C55" s="27">
        <f>IF(COUNTA(A55,D55,G55)=0,"",IF(B55="","공통",IFERROR(INDEX(현장_고객,MATCH(B55,현장번호,0))&amp;" · "&amp;INDEX(현장_주소,MATCH(B55,현장번호,0)),"없는 번호")))</f>
        <v/>
      </c>
      <c r="D55" s="21" t="inlineStr">
        <is>
          <t>나무결목공</t>
        </is>
      </c>
      <c r="E55" s="27">
        <f>IF(D55="","",IFERROR(INDEX(거래처분야,MATCH(D55,거래처이름,0)),""))</f>
        <v/>
      </c>
      <c r="F55" s="21" t="inlineStr">
        <is>
          <t>목공 시공</t>
        </is>
      </c>
      <c r="G55" s="22" t="n">
        <v>2640000</v>
      </c>
      <c r="H55" s="25">
        <f>IF(COUNTA(A55,B55,D55,G55)=0,"",IF(NOT(ISNUMBER(A55)),"날짜를 확인하세요",IF(A55&gt;TODAY(),"오늘 이후 날짜예요",IF(AND(B55&lt;&gt;"",ISNA(MATCH(B55,현장번호,0))),"현장 번호를 확인하세요",IF(ISNA(MATCH(D55,거래처이름,0)),"거래처 목록에 없는 이름",IF(OR(NOT(ISNUMBER(G55)),N(G55)&lt;=0),"금액을 확인하세요",""))))))</f>
        <v/>
      </c>
    </row>
    <row r="56">
      <c r="A56" s="20" t="n">
        <v>45788</v>
      </c>
      <c r="B56" s="26" t="n">
        <v>14</v>
      </c>
      <c r="C56" s="27">
        <f>IF(COUNTA(A56,D56,G56)=0,"",IF(B56="","공통",IFERROR(INDEX(현장_고객,MATCH(B56,현장번호,0))&amp;" · "&amp;INDEX(현장_주소,MATCH(B56,현장번호,0)),"없는 번호")))</f>
        <v/>
      </c>
      <c r="D56" s="21" t="inlineStr">
        <is>
          <t>말끔입주청소</t>
        </is>
      </c>
      <c r="E56" s="27">
        <f>IF(D56="","",IFERROR(INDEX(거래처분야,MATCH(D56,거래처이름,0)),""))</f>
        <v/>
      </c>
      <c r="F56" s="21" t="inlineStr">
        <is>
          <t>입주 청소</t>
        </is>
      </c>
      <c r="G56" s="22" t="n">
        <v>932000</v>
      </c>
      <c r="H56" s="25">
        <f>IF(COUNTA(A56,B56,D56,G56)=0,"",IF(NOT(ISNUMBER(A56)),"날짜를 확인하세요",IF(A56&gt;TODAY(),"오늘 이후 날짜예요",IF(AND(B56&lt;&gt;"",ISNA(MATCH(B56,현장번호,0))),"현장 번호를 확인하세요",IF(ISNA(MATCH(D56,거래처이름,0)),"거래처 목록에 없는 이름",IF(OR(NOT(ISNUMBER(G56)),N(G56)&lt;=0),"금액을 확인하세요",""))))))</f>
        <v/>
      </c>
    </row>
    <row r="57">
      <c r="A57" s="20" t="n">
        <v>45788</v>
      </c>
      <c r="B57" s="26" t="n">
        <v>19</v>
      </c>
      <c r="C57" s="27">
        <f>IF(COUNTA(A57,D57,G57)=0,"",IF(B57="","공통",IFERROR(INDEX(현장_고객,MATCH(B57,현장번호,0))&amp;" · "&amp;INDEX(현장_주소,MATCH(B57,현장번호,0)),"없는 번호")))</f>
        <v/>
      </c>
      <c r="D57" s="21" t="inlineStr">
        <is>
          <t>반듯타일</t>
        </is>
      </c>
      <c r="E57" s="27">
        <f>IF(D57="","",IFERROR(INDEX(거래처분야,MATCH(D57,거래처이름,0)),""))</f>
        <v/>
      </c>
      <c r="F57" s="21" t="inlineStr">
        <is>
          <t>타일 시공</t>
        </is>
      </c>
      <c r="G57" s="22" t="n">
        <v>607000</v>
      </c>
      <c r="H57" s="25">
        <f>IF(COUNTA(A57,B57,D57,G57)=0,"",IF(NOT(ISNUMBER(A57)),"날짜를 확인하세요",IF(A57&gt;TODAY(),"오늘 이후 날짜예요",IF(AND(B57&lt;&gt;"",ISNA(MATCH(B57,현장번호,0))),"현장 번호를 확인하세요",IF(ISNA(MATCH(D57,거래처이름,0)),"거래처 목록에 없는 이름",IF(OR(NOT(ISNUMBER(G57)),N(G57)&lt;=0),"금액을 확인하세요",""))))))</f>
        <v/>
      </c>
    </row>
    <row r="58">
      <c r="A58" s="20" t="n">
        <v>45789</v>
      </c>
      <c r="B58" s="26" t="n">
        <v>9</v>
      </c>
      <c r="C58" s="27">
        <f>IF(COUNTA(A58,D58,G58)=0,"",IF(B58="","공통",IFERROR(INDEX(현장_고객,MATCH(B58,현장번호,0))&amp;" · "&amp;INDEX(현장_주소,MATCH(B58,현장번호,0)),"없는 번호")))</f>
        <v/>
      </c>
      <c r="D58" s="21" t="inlineStr">
        <is>
          <t>대성설비</t>
        </is>
      </c>
      <c r="E58" s="27">
        <f>IF(D58="","",IFERROR(INDEX(거래처분야,MATCH(D58,거래처이름,0)),""))</f>
        <v/>
      </c>
      <c r="F58" s="21" t="inlineStr">
        <is>
          <t>설비 시공</t>
        </is>
      </c>
      <c r="G58" s="22" t="n">
        <v>612000</v>
      </c>
      <c r="H58" s="25">
        <f>IF(COUNTA(A58,B58,D58,G58)=0,"",IF(NOT(ISNUMBER(A58)),"날짜를 확인하세요",IF(A58&gt;TODAY(),"오늘 이후 날짜예요",IF(AND(B58&lt;&gt;"",ISNA(MATCH(B58,현장번호,0))),"현장 번호를 확인하세요",IF(ISNA(MATCH(D58,거래처이름,0)),"거래처 목록에 없는 이름",IF(OR(NOT(ISNUMBER(G58)),N(G58)&lt;=0),"금액을 확인하세요",""))))))</f>
        <v/>
      </c>
    </row>
    <row r="59">
      <c r="A59" s="20" t="n">
        <v>45789</v>
      </c>
      <c r="B59" s="26" t="n">
        <v>9</v>
      </c>
      <c r="C59" s="27">
        <f>IF(COUNTA(A59,D59,G59)=0,"",IF(B59="","공통",IFERROR(INDEX(현장_고객,MATCH(B59,현장번호,0))&amp;" · "&amp;INDEX(현장_주소,MATCH(B59,현장번호,0)),"없는 번호")))</f>
        <v/>
      </c>
      <c r="D59" s="21" t="inlineStr">
        <is>
          <t>대림자재(가상)</t>
        </is>
      </c>
      <c r="E59" s="27">
        <f>IF(D59="","",IFERROR(INDEX(거래처분야,MATCH(D59,거래처이름,0)),""))</f>
        <v/>
      </c>
      <c r="F59" s="21" t="inlineStr">
        <is>
          <t>자재 대금</t>
        </is>
      </c>
      <c r="G59" s="22" t="n">
        <v>843000</v>
      </c>
      <c r="H59" s="25">
        <f>IF(COUNTA(A59,B59,D59,G59)=0,"",IF(NOT(ISNUMBER(A59)),"날짜를 확인하세요",IF(A59&gt;TODAY(),"오늘 이후 날짜예요",IF(AND(B59&lt;&gt;"",ISNA(MATCH(B59,현장번호,0))),"현장 번호를 확인하세요",IF(ISNA(MATCH(D59,거래처이름,0)),"거래처 목록에 없는 이름",IF(OR(NOT(ISNUMBER(G59)),N(G59)&lt;=0),"금액을 확인하세요",""))))))</f>
        <v/>
      </c>
    </row>
    <row r="60">
      <c r="A60" s="20" t="n">
        <v>45789</v>
      </c>
      <c r="B60" s="26" t="n">
        <v>9</v>
      </c>
      <c r="C60" s="27">
        <f>IF(COUNTA(A60,D60,G60)=0,"",IF(B60="","공통",IFERROR(INDEX(현장_고객,MATCH(B60,현장번호,0))&amp;" · "&amp;INDEX(현장_주소,MATCH(B60,현장번호,0)),"없는 번호")))</f>
        <v/>
      </c>
      <c r="D60" s="21" t="inlineStr">
        <is>
          <t>말끔입주청소</t>
        </is>
      </c>
      <c r="E60" s="27">
        <f>IF(D60="","",IFERROR(INDEX(거래처분야,MATCH(D60,거래처이름,0)),""))</f>
        <v/>
      </c>
      <c r="F60" s="21" t="inlineStr">
        <is>
          <t>입주 청소</t>
        </is>
      </c>
      <c r="G60" s="22" t="n">
        <v>1189000</v>
      </c>
      <c r="H60" s="25">
        <f>IF(COUNTA(A60,B60,D60,G60)=0,"",IF(NOT(ISNUMBER(A60)),"날짜를 확인하세요",IF(A60&gt;TODAY(),"오늘 이후 날짜예요",IF(AND(B60&lt;&gt;"",ISNA(MATCH(B60,현장번호,0))),"현장 번호를 확인하세요",IF(ISNA(MATCH(D60,거래처이름,0)),"거래처 목록에 없는 이름",IF(OR(NOT(ISNUMBER(G60)),N(G60)&lt;=0),"금액을 확인하세요",""))))))</f>
        <v/>
      </c>
    </row>
    <row r="61">
      <c r="A61" s="20" t="n">
        <v>45789</v>
      </c>
      <c r="B61" s="26" t="n">
        <v>14</v>
      </c>
      <c r="C61" s="27">
        <f>IF(COUNTA(A61,D61,G61)=0,"",IF(B61="","공통",IFERROR(INDEX(현장_고객,MATCH(B61,현장번호,0))&amp;" · "&amp;INDEX(현장_주소,MATCH(B61,현장번호,0)),"없는 번호")))</f>
        <v/>
      </c>
      <c r="D61" s="21" t="inlineStr">
        <is>
          <t>동네자재마트</t>
        </is>
      </c>
      <c r="E61" s="27">
        <f>IF(D61="","",IFERROR(INDEX(거래처분야,MATCH(D61,거래처이름,0)),""))</f>
        <v/>
      </c>
      <c r="F61" s="21" t="inlineStr">
        <is>
          <t>자재 대금</t>
        </is>
      </c>
      <c r="G61" s="22" t="n">
        <v>593000</v>
      </c>
      <c r="H61" s="25">
        <f>IF(COUNTA(A61,B61,D61,G61)=0,"",IF(NOT(ISNUMBER(A61)),"날짜를 확인하세요",IF(A61&gt;TODAY(),"오늘 이후 날짜예요",IF(AND(B61&lt;&gt;"",ISNA(MATCH(B61,현장번호,0))),"현장 번호를 확인하세요",IF(ISNA(MATCH(D61,거래처이름,0)),"거래처 목록에 없는 이름",IF(OR(NOT(ISNUMBER(G61)),N(G61)&lt;=0),"금액을 확인하세요",""))))))</f>
        <v/>
      </c>
    </row>
    <row r="62">
      <c r="A62" s="20" t="n">
        <v>45789</v>
      </c>
      <c r="B62" s="26" t="n">
        <v>19</v>
      </c>
      <c r="C62" s="27">
        <f>IF(COUNTA(A62,D62,G62)=0,"",IF(B62="","공통",IFERROR(INDEX(현장_고객,MATCH(B62,현장번호,0))&amp;" · "&amp;INDEX(현장_주소,MATCH(B62,현장번호,0)),"없는 번호")))</f>
        <v/>
      </c>
      <c r="D62" s="21" t="inlineStr">
        <is>
          <t>대림자재(가상)</t>
        </is>
      </c>
      <c r="E62" s="27">
        <f>IF(D62="","",IFERROR(INDEX(거래처분야,MATCH(D62,거래처이름,0)),""))</f>
        <v/>
      </c>
      <c r="F62" s="21" t="inlineStr">
        <is>
          <t>자재 대금</t>
        </is>
      </c>
      <c r="G62" s="22" t="n">
        <v>467000</v>
      </c>
      <c r="H62" s="25">
        <f>IF(COUNTA(A62,B62,D62,G62)=0,"",IF(NOT(ISNUMBER(A62)),"날짜를 확인하세요",IF(A62&gt;TODAY(),"오늘 이후 날짜예요",IF(AND(B62&lt;&gt;"",ISNA(MATCH(B62,현장번호,0))),"현장 번호를 확인하세요",IF(ISNA(MATCH(D62,거래처이름,0)),"거래처 목록에 없는 이름",IF(OR(NOT(ISNUMBER(G62)),N(G62)&lt;=0),"금액을 확인하세요",""))))))</f>
        <v/>
      </c>
    </row>
    <row r="63">
      <c r="A63" s="20" t="n">
        <v>45789</v>
      </c>
      <c r="B63" s="26" t="n">
        <v>23</v>
      </c>
      <c r="C63" s="27">
        <f>IF(COUNTA(A63,D63,G63)=0,"",IF(B63="","공통",IFERROR(INDEX(현장_고객,MATCH(B63,현장번호,0))&amp;" · "&amp;INDEX(현장_주소,MATCH(B63,현장번호,0)),"없는 번호")))</f>
        <v/>
      </c>
      <c r="D63" s="21" t="inlineStr">
        <is>
          <t>말끔입주청소</t>
        </is>
      </c>
      <c r="E63" s="27">
        <f>IF(D63="","",IFERROR(INDEX(거래처분야,MATCH(D63,거래처이름,0)),""))</f>
        <v/>
      </c>
      <c r="F63" s="21" t="inlineStr">
        <is>
          <t>입주 청소</t>
        </is>
      </c>
      <c r="G63" s="22" t="n">
        <v>509000</v>
      </c>
      <c r="H63" s="25">
        <f>IF(COUNTA(A63,B63,D63,G63)=0,"",IF(NOT(ISNUMBER(A63)),"날짜를 확인하세요",IF(A63&gt;TODAY(),"오늘 이후 날짜예요",IF(AND(B63&lt;&gt;"",ISNA(MATCH(B63,현장번호,0))),"현장 번호를 확인하세요",IF(ISNA(MATCH(D63,거래처이름,0)),"거래처 목록에 없는 이름",IF(OR(NOT(ISNUMBER(G63)),N(G63)&lt;=0),"금액을 확인하세요",""))))))</f>
        <v/>
      </c>
    </row>
    <row r="64">
      <c r="A64" s="20" t="n">
        <v>45790</v>
      </c>
      <c r="B64" s="26" t="n">
        <v>14</v>
      </c>
      <c r="C64" s="27">
        <f>IF(COUNTA(A64,D64,G64)=0,"",IF(B64="","공통",IFERROR(INDEX(현장_고객,MATCH(B64,현장번호,0))&amp;" · "&amp;INDEX(현장_주소,MATCH(B64,현장번호,0)),"없는 번호")))</f>
        <v/>
      </c>
      <c r="D64" s="21" t="inlineStr">
        <is>
          <t>한결철거</t>
        </is>
      </c>
      <c r="E64" s="27">
        <f>IF(D64="","",IFERROR(INDEX(거래처분야,MATCH(D64,거래처이름,0)),""))</f>
        <v/>
      </c>
      <c r="F64" s="21" t="inlineStr">
        <is>
          <t>철거·폐기물</t>
        </is>
      </c>
      <c r="G64" s="22" t="n">
        <v>528000</v>
      </c>
      <c r="H64" s="25">
        <f>IF(COUNTA(A64,B64,D64,G64)=0,"",IF(NOT(ISNUMBER(A64)),"날짜를 확인하세요",IF(A64&gt;TODAY(),"오늘 이후 날짜예요",IF(AND(B64&lt;&gt;"",ISNA(MATCH(B64,현장번호,0))),"현장 번호를 확인하세요",IF(ISNA(MATCH(D64,거래처이름,0)),"거래처 목록에 없는 이름",IF(OR(NOT(ISNUMBER(G64)),N(G64)&lt;=0),"금액을 확인하세요",""))))))</f>
        <v/>
      </c>
    </row>
    <row r="65">
      <c r="A65" s="20" t="n">
        <v>45790</v>
      </c>
      <c r="B65" s="26" t="n">
        <v>16</v>
      </c>
      <c r="C65" s="27">
        <f>IF(COUNTA(A65,D65,G65)=0,"",IF(B65="","공통",IFERROR(INDEX(현장_고객,MATCH(B65,현장번호,0))&amp;" · "&amp;INDEX(현장_주소,MATCH(B65,현장번호,0)),"없는 번호")))</f>
        <v/>
      </c>
      <c r="D65" s="21" t="inlineStr">
        <is>
          <t>명장타일</t>
        </is>
      </c>
      <c r="E65" s="27">
        <f>IF(D65="","",IFERROR(INDEX(거래처분야,MATCH(D65,거래처이름,0)),""))</f>
        <v/>
      </c>
      <c r="F65" s="21" t="inlineStr">
        <is>
          <t>타일 시공</t>
        </is>
      </c>
      <c r="G65" s="22" t="n">
        <v>2232000</v>
      </c>
      <c r="H65" s="25">
        <f>IF(COUNTA(A65,B65,D65,G65)=0,"",IF(NOT(ISNUMBER(A65)),"날짜를 확인하세요",IF(A65&gt;TODAY(),"오늘 이후 날짜예요",IF(AND(B65&lt;&gt;"",ISNA(MATCH(B65,현장번호,0))),"현장 번호를 확인하세요",IF(ISNA(MATCH(D65,거래처이름,0)),"거래처 목록에 없는 이름",IF(OR(NOT(ISNUMBER(G65)),N(G65)&lt;=0),"금액을 확인하세요",""))))))</f>
        <v/>
      </c>
    </row>
    <row r="66">
      <c r="A66" s="20" t="n">
        <v>45790</v>
      </c>
      <c r="B66" s="26" t="n">
        <v>19</v>
      </c>
      <c r="C66" s="27">
        <f>IF(COUNTA(A66,D66,G66)=0,"",IF(B66="","공통",IFERROR(INDEX(현장_고객,MATCH(B66,현장번호,0))&amp;" · "&amp;INDEX(현장_주소,MATCH(B66,현장번호,0)),"없는 번호")))</f>
        <v/>
      </c>
      <c r="D66" s="21" t="inlineStr">
        <is>
          <t>물길설비</t>
        </is>
      </c>
      <c r="E66" s="27">
        <f>IF(D66="","",IFERROR(INDEX(거래처분야,MATCH(D66,거래처이름,0)),""))</f>
        <v/>
      </c>
      <c r="F66" s="21" t="inlineStr">
        <is>
          <t>설비 시공</t>
        </is>
      </c>
      <c r="G66" s="22" t="n">
        <v>613000</v>
      </c>
      <c r="H66" s="25">
        <f>IF(COUNTA(A66,B66,D66,G66)=0,"",IF(NOT(ISNUMBER(A66)),"날짜를 확인하세요",IF(A66&gt;TODAY(),"오늘 이후 날짜예요",IF(AND(B66&lt;&gt;"",ISNA(MATCH(B66,현장번호,0))),"현장 번호를 확인하세요",IF(ISNA(MATCH(D66,거래처이름,0)),"거래처 목록에 없는 이름",IF(OR(NOT(ISNUMBER(G66)),N(G66)&lt;=0),"금액을 확인하세요",""))))))</f>
        <v/>
      </c>
    </row>
    <row r="67">
      <c r="A67" s="20" t="n">
        <v>45790</v>
      </c>
      <c r="B67" s="26" t="n">
        <v>21</v>
      </c>
      <c r="C67" s="27">
        <f>IF(COUNTA(A67,D67,G67)=0,"",IF(B67="","공통",IFERROR(INDEX(현장_고객,MATCH(B67,현장번호,0))&amp;" · "&amp;INDEX(현장_주소,MATCH(B67,현장번호,0)),"없는 번호")))</f>
        <v/>
      </c>
      <c r="D67" s="21" t="inlineStr">
        <is>
          <t>한지벽지</t>
        </is>
      </c>
      <c r="E67" s="27">
        <f>IF(D67="","",IFERROR(INDEX(거래처분야,MATCH(D67,거래처이름,0)),""))</f>
        <v/>
      </c>
      <c r="F67" s="21" t="inlineStr">
        <is>
          <t>도배·장판 시공</t>
        </is>
      </c>
      <c r="G67" s="22" t="n">
        <v>979000</v>
      </c>
      <c r="H67" s="25">
        <f>IF(COUNTA(A67,B67,D67,G67)=0,"",IF(NOT(ISNUMBER(A67)),"날짜를 확인하세요",IF(A67&gt;TODAY(),"오늘 이후 날짜예요",IF(AND(B67&lt;&gt;"",ISNA(MATCH(B67,현장번호,0))),"현장 번호를 확인하세요",IF(ISNA(MATCH(D67,거래처이름,0)),"거래처 목록에 없는 이름",IF(OR(NOT(ISNUMBER(G67)),N(G67)&lt;=0),"금액을 확인하세요",""))))))</f>
        <v/>
      </c>
    </row>
    <row r="68">
      <c r="A68" s="20" t="n">
        <v>45790</v>
      </c>
      <c r="B68" s="26" t="n">
        <v>21</v>
      </c>
      <c r="C68" s="27">
        <f>IF(COUNTA(A68,D68,G68)=0,"",IF(B68="","공통",IFERROR(INDEX(현장_고객,MATCH(B68,현장번호,0))&amp;" · "&amp;INDEX(현장_주소,MATCH(B68,현장번호,0)),"없는 번호")))</f>
        <v/>
      </c>
      <c r="D68" s="21" t="inlineStr">
        <is>
          <t>대림자재(가상)</t>
        </is>
      </c>
      <c r="E68" s="27">
        <f>IF(D68="","",IFERROR(INDEX(거래처분야,MATCH(D68,거래처이름,0)),""))</f>
        <v/>
      </c>
      <c r="F68" s="21" t="inlineStr">
        <is>
          <t>자재 대금</t>
        </is>
      </c>
      <c r="G68" s="22" t="n">
        <v>1149000</v>
      </c>
      <c r="H68" s="25">
        <f>IF(COUNTA(A68,B68,D68,G68)=0,"",IF(NOT(ISNUMBER(A68)),"날짜를 확인하세요",IF(A68&gt;TODAY(),"오늘 이후 날짜예요",IF(AND(B68&lt;&gt;"",ISNA(MATCH(B68,현장번호,0))),"현장 번호를 확인하세요",IF(ISNA(MATCH(D68,거래처이름,0)),"거래처 목록에 없는 이름",IF(OR(NOT(ISNUMBER(G68)),N(G68)&lt;=0),"금액을 확인하세요",""))))))</f>
        <v/>
      </c>
    </row>
    <row r="69">
      <c r="A69" s="20" t="n">
        <v>45790</v>
      </c>
      <c r="B69" s="26" t="n">
        <v>23</v>
      </c>
      <c r="C69" s="27">
        <f>IF(COUNTA(A69,D69,G69)=0,"",IF(B69="","공통",IFERROR(INDEX(현장_고객,MATCH(B69,현장번호,0))&amp;" · "&amp;INDEX(현장_주소,MATCH(B69,현장번호,0)),"없는 번호")))</f>
        <v/>
      </c>
      <c r="D69" s="21" t="inlineStr">
        <is>
          <t>동네자재마트</t>
        </is>
      </c>
      <c r="E69" s="27">
        <f>IF(D69="","",IFERROR(INDEX(거래처분야,MATCH(D69,거래처이름,0)),""))</f>
        <v/>
      </c>
      <c r="F69" s="21" t="inlineStr">
        <is>
          <t>자재 대금</t>
        </is>
      </c>
      <c r="G69" s="22" t="n">
        <v>782000</v>
      </c>
      <c r="H69" s="25">
        <f>IF(COUNTA(A69,B69,D69,G69)=0,"",IF(NOT(ISNUMBER(A69)),"날짜를 확인하세요",IF(A69&gt;TODAY(),"오늘 이후 날짜예요",IF(AND(B69&lt;&gt;"",ISNA(MATCH(B69,현장번호,0))),"현장 번호를 확인하세요",IF(ISNA(MATCH(D69,거래처이름,0)),"거래처 목록에 없는 이름",IF(OR(NOT(ISNUMBER(G69)),N(G69)&lt;=0),"금액을 확인하세요",""))))))</f>
        <v/>
      </c>
    </row>
    <row r="70">
      <c r="A70" s="20" t="n">
        <v>45791</v>
      </c>
      <c r="B70" s="26" t="n">
        <v>1</v>
      </c>
      <c r="C70" s="27">
        <f>IF(COUNTA(A70,D70,G70)=0,"",IF(B70="","공통",IFERROR(INDEX(현장_고객,MATCH(B70,현장번호,0))&amp;" · "&amp;INDEX(현장_주소,MATCH(B70,현장번호,0)),"없는 번호")))</f>
        <v/>
      </c>
      <c r="D70" s="21" t="inlineStr">
        <is>
          <t>한지벽지</t>
        </is>
      </c>
      <c r="E70" s="27">
        <f>IF(D70="","",IFERROR(INDEX(거래처분야,MATCH(D70,거래처이름,0)),""))</f>
        <v/>
      </c>
      <c r="F70" s="21" t="inlineStr">
        <is>
          <t>도배·장판 시공</t>
        </is>
      </c>
      <c r="G70" s="22" t="n">
        <v>2072000</v>
      </c>
      <c r="H70" s="25">
        <f>IF(COUNTA(A70,B70,D70,G70)=0,"",IF(NOT(ISNUMBER(A70)),"날짜를 확인하세요",IF(A70&gt;TODAY(),"오늘 이후 날짜예요",IF(AND(B70&lt;&gt;"",ISNA(MATCH(B70,현장번호,0))),"현장 번호를 확인하세요",IF(ISNA(MATCH(D70,거래처이름,0)),"거래처 목록에 없는 이름",IF(OR(NOT(ISNUMBER(G70)),N(G70)&lt;=0),"금액을 확인하세요",""))))))</f>
        <v/>
      </c>
    </row>
    <row r="71">
      <c r="A71" s="20" t="n">
        <v>45791</v>
      </c>
      <c r="B71" s="26" t="n">
        <v>4</v>
      </c>
      <c r="C71" s="27">
        <f>IF(COUNTA(A71,D71,G71)=0,"",IF(B71="","공통",IFERROR(INDEX(현장_고객,MATCH(B71,현장번호,0))&amp;" · "&amp;INDEX(현장_주소,MATCH(B71,현장번호,0)),"없는 번호")))</f>
        <v/>
      </c>
      <c r="D71" s="21" t="inlineStr">
        <is>
          <t>동네자재마트</t>
        </is>
      </c>
      <c r="E71" s="27">
        <f>IF(D71="","",IFERROR(INDEX(거래처분야,MATCH(D71,거래처이름,0)),""))</f>
        <v/>
      </c>
      <c r="F71" s="21" t="inlineStr">
        <is>
          <t>자재 대금</t>
        </is>
      </c>
      <c r="G71" s="22" t="n">
        <v>3318000</v>
      </c>
      <c r="H71" s="25">
        <f>IF(COUNTA(A71,B71,D71,G71)=0,"",IF(NOT(ISNUMBER(A71)),"날짜를 확인하세요",IF(A71&gt;TODAY(),"오늘 이후 날짜예요",IF(AND(B71&lt;&gt;"",ISNA(MATCH(B71,현장번호,0))),"현장 번호를 확인하세요",IF(ISNA(MATCH(D71,거래처이름,0)),"거래처 목록에 없는 이름",IF(OR(NOT(ISNUMBER(G71)),N(G71)&lt;=0),"금액을 확인하세요",""))))))</f>
        <v/>
      </c>
    </row>
    <row r="72">
      <c r="A72" s="20" t="n">
        <v>45791</v>
      </c>
      <c r="B72" s="26" t="n">
        <v>11</v>
      </c>
      <c r="C72" s="27">
        <f>IF(COUNTA(A72,D72,G72)=0,"",IF(B72="","공통",IFERROR(INDEX(현장_고객,MATCH(B72,현장번호,0))&amp;" · "&amp;INDEX(현장_주소,MATCH(B72,현장번호,0)),"없는 번호")))</f>
        <v/>
      </c>
      <c r="D72" s="21" t="inlineStr">
        <is>
          <t>명장타일</t>
        </is>
      </c>
      <c r="E72" s="27">
        <f>IF(D72="","",IFERROR(INDEX(거래처분야,MATCH(D72,거래처이름,0)),""))</f>
        <v/>
      </c>
      <c r="F72" s="21" t="inlineStr">
        <is>
          <t>타일 시공</t>
        </is>
      </c>
      <c r="G72" s="22" t="n">
        <v>422000</v>
      </c>
      <c r="H72" s="25">
        <f>IF(COUNTA(A72,B72,D72,G72)=0,"",IF(NOT(ISNUMBER(A72)),"날짜를 확인하세요",IF(A72&gt;TODAY(),"오늘 이후 날짜예요",IF(AND(B72&lt;&gt;"",ISNA(MATCH(B72,현장번호,0))),"현장 번호를 확인하세요",IF(ISNA(MATCH(D72,거래처이름,0)),"거래처 목록에 없는 이름",IF(OR(NOT(ISNUMBER(G72)),N(G72)&lt;=0),"금액을 확인하세요",""))))))</f>
        <v/>
      </c>
    </row>
    <row r="73">
      <c r="A73" s="20" t="n">
        <v>45791</v>
      </c>
      <c r="B73" s="26" t="n">
        <v>23</v>
      </c>
      <c r="C73" s="27">
        <f>IF(COUNTA(A73,D73,G73)=0,"",IF(B73="","공통",IFERROR(INDEX(현장_고객,MATCH(B73,현장번호,0))&amp;" · "&amp;INDEX(현장_주소,MATCH(B73,현장번호,0)),"없는 번호")))</f>
        <v/>
      </c>
      <c r="D73" s="21" t="inlineStr">
        <is>
          <t>반듯타일</t>
        </is>
      </c>
      <c r="E73" s="27">
        <f>IF(D73="","",IFERROR(INDEX(거래처분야,MATCH(D73,거래처이름,0)),""))</f>
        <v/>
      </c>
      <c r="F73" s="21" t="inlineStr">
        <is>
          <t>타일 시공</t>
        </is>
      </c>
      <c r="G73" s="22" t="n">
        <v>406000</v>
      </c>
      <c r="H73" s="25">
        <f>IF(COUNTA(A73,B73,D73,G73)=0,"",IF(NOT(ISNUMBER(A73)),"날짜를 확인하세요",IF(A73&gt;TODAY(),"오늘 이후 날짜예요",IF(AND(B73&lt;&gt;"",ISNA(MATCH(B73,현장번호,0))),"현장 번호를 확인하세요",IF(ISNA(MATCH(D73,거래처이름,0)),"거래처 목록에 없는 이름",IF(OR(NOT(ISNUMBER(G73)),N(G73)&lt;=0),"금액을 확인하세요",""))))))</f>
        <v/>
      </c>
    </row>
    <row r="74">
      <c r="A74" s="20" t="n">
        <v>45792</v>
      </c>
      <c r="B74" s="26" t="n">
        <v>14</v>
      </c>
      <c r="C74" s="27">
        <f>IF(COUNTA(A74,D74,G74)=0,"",IF(B74="","공통",IFERROR(INDEX(현장_고객,MATCH(B74,현장번호,0))&amp;" · "&amp;INDEX(현장_주소,MATCH(B74,현장번호,0)),"없는 번호")))</f>
        <v/>
      </c>
      <c r="D74" s="21" t="inlineStr">
        <is>
          <t>대성설비</t>
        </is>
      </c>
      <c r="E74" s="27">
        <f>IF(D74="","",IFERROR(INDEX(거래처분야,MATCH(D74,거래처이름,0)),""))</f>
        <v/>
      </c>
      <c r="F74" s="21" t="inlineStr">
        <is>
          <t>설비 시공</t>
        </is>
      </c>
      <c r="G74" s="22" t="n">
        <v>658000</v>
      </c>
      <c r="H74" s="25">
        <f>IF(COUNTA(A74,B74,D74,G74)=0,"",IF(NOT(ISNUMBER(A74)),"날짜를 확인하세요",IF(A74&gt;TODAY(),"오늘 이후 날짜예요",IF(AND(B74&lt;&gt;"",ISNA(MATCH(B74,현장번호,0))),"현장 번호를 확인하세요",IF(ISNA(MATCH(D74,거래처이름,0)),"거래처 목록에 없는 이름",IF(OR(NOT(ISNUMBER(G74)),N(G74)&lt;=0),"금액을 확인하세요",""))))))</f>
        <v/>
      </c>
    </row>
    <row r="75">
      <c r="A75" s="20" t="n">
        <v>45792</v>
      </c>
      <c r="B75" s="26" t="n">
        <v>23</v>
      </c>
      <c r="C75" s="27">
        <f>IF(COUNTA(A75,D75,G75)=0,"",IF(B75="","공통",IFERROR(INDEX(현장_고객,MATCH(B75,현장번호,0))&amp;" · "&amp;INDEX(현장_주소,MATCH(B75,현장번호,0)),"없는 번호")))</f>
        <v/>
      </c>
      <c r="D75" s="21" t="inlineStr">
        <is>
          <t>물길설비</t>
        </is>
      </c>
      <c r="E75" s="27">
        <f>IF(D75="","",IFERROR(INDEX(거래처분야,MATCH(D75,거래처이름,0)),""))</f>
        <v/>
      </c>
      <c r="F75" s="21" t="inlineStr">
        <is>
          <t>설비 시공</t>
        </is>
      </c>
      <c r="G75" s="22" t="n">
        <v>549000</v>
      </c>
      <c r="H75" s="25">
        <f>IF(COUNTA(A75,B75,D75,G75)=0,"",IF(NOT(ISNUMBER(A75)),"날짜를 확인하세요",IF(A75&gt;TODAY(),"오늘 이후 날짜예요",IF(AND(B75&lt;&gt;"",ISNA(MATCH(B75,현장번호,0))),"현장 번호를 확인하세요",IF(ISNA(MATCH(D75,거래처이름,0)),"거래처 목록에 없는 이름",IF(OR(NOT(ISNUMBER(G75)),N(G75)&lt;=0),"금액을 확인하세요",""))))))</f>
        <v/>
      </c>
    </row>
    <row r="76">
      <c r="A76" s="20" t="n">
        <v>45793</v>
      </c>
      <c r="B76" s="26" t="n">
        <v>11</v>
      </c>
      <c r="C76" s="27">
        <f>IF(COUNTA(A76,D76,G76)=0,"",IF(B76="","공통",IFERROR(INDEX(현장_고객,MATCH(B76,현장번호,0))&amp;" · "&amp;INDEX(현장_주소,MATCH(B76,현장번호,0)),"없는 번호")))</f>
        <v/>
      </c>
      <c r="D76" s="21" t="inlineStr">
        <is>
          <t>한결철거</t>
        </is>
      </c>
      <c r="E76" s="27">
        <f>IF(D76="","",IFERROR(INDEX(거래처분야,MATCH(D76,거래처이름,0)),""))</f>
        <v/>
      </c>
      <c r="F76" s="21" t="inlineStr">
        <is>
          <t>철거·폐기물</t>
        </is>
      </c>
      <c r="G76" s="22" t="n">
        <v>716000</v>
      </c>
      <c r="H76" s="25">
        <f>IF(COUNTA(A76,B76,D76,G76)=0,"",IF(NOT(ISNUMBER(A76)),"날짜를 확인하세요",IF(A76&gt;TODAY(),"오늘 이후 날짜예요",IF(AND(B76&lt;&gt;"",ISNA(MATCH(B76,현장번호,0))),"현장 번호를 확인하세요",IF(ISNA(MATCH(D76,거래처이름,0)),"거래처 목록에 없는 이름",IF(OR(NOT(ISNUMBER(G76)),N(G76)&lt;=0),"금액을 확인하세요",""))))))</f>
        <v/>
      </c>
    </row>
    <row r="77">
      <c r="A77" s="20" t="n">
        <v>45794</v>
      </c>
      <c r="B77" s="26" t="n">
        <v>11</v>
      </c>
      <c r="C77" s="27">
        <f>IF(COUNTA(A77,D77,G77)=0,"",IF(B77="","공통",IFERROR(INDEX(현장_고객,MATCH(B77,현장번호,0))&amp;" · "&amp;INDEX(현장_주소,MATCH(B77,현장번호,0)),"없는 번호")))</f>
        <v/>
      </c>
      <c r="D77" s="21" t="inlineStr">
        <is>
          <t>물길설비</t>
        </is>
      </c>
      <c r="E77" s="27">
        <f>IF(D77="","",IFERROR(INDEX(거래처분야,MATCH(D77,거래처이름,0)),""))</f>
        <v/>
      </c>
      <c r="F77" s="21" t="inlineStr">
        <is>
          <t>설비 시공</t>
        </is>
      </c>
      <c r="G77" s="22" t="n">
        <v>478000</v>
      </c>
      <c r="H77" s="25">
        <f>IF(COUNTA(A77,B77,D77,G77)=0,"",IF(NOT(ISNUMBER(A77)),"날짜를 확인하세요",IF(A77&gt;TODAY(),"오늘 이후 날짜예요",IF(AND(B77&lt;&gt;"",ISNA(MATCH(B77,현장번호,0))),"현장 번호를 확인하세요",IF(ISNA(MATCH(D77,거래처이름,0)),"거래처 목록에 없는 이름",IF(OR(NOT(ISNUMBER(G77)),N(G77)&lt;=0),"금액을 확인하세요",""))))))</f>
        <v/>
      </c>
    </row>
    <row r="78">
      <c r="A78" s="20" t="n">
        <v>45794</v>
      </c>
      <c r="B78" s="26" t="n">
        <v>16</v>
      </c>
      <c r="C78" s="27">
        <f>IF(COUNTA(A78,D78,G78)=0,"",IF(B78="","공통",IFERROR(INDEX(현장_고객,MATCH(B78,현장번호,0))&amp;" · "&amp;INDEX(현장_주소,MATCH(B78,현장번호,0)),"없는 번호")))</f>
        <v/>
      </c>
      <c r="D78" s="21" t="inlineStr">
        <is>
          <t>대림자재(가상)</t>
        </is>
      </c>
      <c r="E78" s="27">
        <f>IF(D78="","",IFERROR(INDEX(거래처분야,MATCH(D78,거래처이름,0)),""))</f>
        <v/>
      </c>
      <c r="F78" s="21" t="inlineStr">
        <is>
          <t>자재 대금</t>
        </is>
      </c>
      <c r="G78" s="22" t="n">
        <v>3810000</v>
      </c>
      <c r="H78" s="25">
        <f>IF(COUNTA(A78,B78,D78,G78)=0,"",IF(NOT(ISNUMBER(A78)),"날짜를 확인하세요",IF(A78&gt;TODAY(),"오늘 이후 날짜예요",IF(AND(B78&lt;&gt;"",ISNA(MATCH(B78,현장번호,0))),"현장 번호를 확인하세요",IF(ISNA(MATCH(D78,거래처이름,0)),"거래처 목록에 없는 이름",IF(OR(NOT(ISNUMBER(G78)),N(G78)&lt;=0),"금액을 확인하세요",""))))))</f>
        <v/>
      </c>
    </row>
    <row r="79">
      <c r="A79" s="20" t="n">
        <v>45795</v>
      </c>
      <c r="B79" s="26" t="n">
        <v>11</v>
      </c>
      <c r="C79" s="27">
        <f>IF(COUNTA(A79,D79,G79)=0,"",IF(B79="","공통",IFERROR(INDEX(현장_고객,MATCH(B79,현장번호,0))&amp;" · "&amp;INDEX(현장_주소,MATCH(B79,현장번호,0)),"없는 번호")))</f>
        <v/>
      </c>
      <c r="D79" s="21" t="inlineStr">
        <is>
          <t>대림자재(가상)</t>
        </is>
      </c>
      <c r="E79" s="27">
        <f>IF(D79="","",IFERROR(INDEX(거래처분야,MATCH(D79,거래처이름,0)),""))</f>
        <v/>
      </c>
      <c r="F79" s="21" t="inlineStr">
        <is>
          <t>자재 대금</t>
        </is>
      </c>
      <c r="G79" s="22" t="n">
        <v>532000</v>
      </c>
      <c r="H79" s="25">
        <f>IF(COUNTA(A79,B79,D79,G79)=0,"",IF(NOT(ISNUMBER(A79)),"날짜를 확인하세요",IF(A79&gt;TODAY(),"오늘 이후 날짜예요",IF(AND(B79&lt;&gt;"",ISNA(MATCH(B79,현장번호,0))),"현장 번호를 확인하세요",IF(ISNA(MATCH(D79,거래처이름,0)),"거래처 목록에 없는 이름",IF(OR(NOT(ISNUMBER(G79)),N(G79)&lt;=0),"금액을 확인하세요",""))))))</f>
        <v/>
      </c>
    </row>
    <row r="80">
      <c r="A80" s="20" t="n">
        <v>45795</v>
      </c>
      <c r="B80" s="26" t="n">
        <v>11</v>
      </c>
      <c r="C80" s="27">
        <f>IF(COUNTA(A80,D80,G80)=0,"",IF(B80="","공통",IFERROR(INDEX(현장_고객,MATCH(B80,현장번호,0))&amp;" · "&amp;INDEX(현장_주소,MATCH(B80,현장번호,0)),"없는 번호")))</f>
        <v/>
      </c>
      <c r="D80" s="21" t="inlineStr">
        <is>
          <t>말끔입주청소</t>
        </is>
      </c>
      <c r="E80" s="27">
        <f>IF(D80="","",IFERROR(INDEX(거래처분야,MATCH(D80,거래처이름,0)),""))</f>
        <v/>
      </c>
      <c r="F80" s="21" t="inlineStr">
        <is>
          <t>입주 청소</t>
        </is>
      </c>
      <c r="G80" s="22" t="n">
        <v>632000</v>
      </c>
      <c r="H80" s="25">
        <f>IF(COUNTA(A80,B80,D80,G80)=0,"",IF(NOT(ISNUMBER(A80)),"날짜를 확인하세요",IF(A80&gt;TODAY(),"오늘 이후 날짜예요",IF(AND(B80&lt;&gt;"",ISNA(MATCH(B80,현장번호,0))),"현장 번호를 확인하세요",IF(ISNA(MATCH(D80,거래처이름,0)),"거래처 목록에 없는 이름",IF(OR(NOT(ISNUMBER(G80)),N(G80)&lt;=0),"금액을 확인하세요",""))))))</f>
        <v/>
      </c>
    </row>
    <row r="81">
      <c r="A81" s="20" t="n">
        <v>45796</v>
      </c>
      <c r="B81" s="26" t="n">
        <v>16</v>
      </c>
      <c r="C81" s="27">
        <f>IF(COUNTA(A81,D81,G81)=0,"",IF(B81="","공통",IFERROR(INDEX(현장_고객,MATCH(B81,현장번호,0))&amp;" · "&amp;INDEX(현장_주소,MATCH(B81,현장번호,0)),"없는 번호")))</f>
        <v/>
      </c>
      <c r="D81" s="21" t="inlineStr">
        <is>
          <t>나무결목공</t>
        </is>
      </c>
      <c r="E81" s="27">
        <f>IF(D81="","",IFERROR(INDEX(거래처분야,MATCH(D81,거래처이름,0)),""))</f>
        <v/>
      </c>
      <c r="F81" s="21" t="inlineStr">
        <is>
          <t>목공 시공</t>
        </is>
      </c>
      <c r="G81" s="22" t="n">
        <v>2783000</v>
      </c>
      <c r="H81" s="25">
        <f>IF(COUNTA(A81,B81,D81,G81)=0,"",IF(NOT(ISNUMBER(A81)),"날짜를 확인하세요",IF(A81&gt;TODAY(),"오늘 이후 날짜예요",IF(AND(B81&lt;&gt;"",ISNA(MATCH(B81,현장번호,0))),"현장 번호를 확인하세요",IF(ISNA(MATCH(D81,거래처이름,0)),"거래처 목록에 없는 이름",IF(OR(NOT(ISNUMBER(G81)),N(G81)&lt;=0),"금액을 확인하세요",""))))))</f>
        <v/>
      </c>
    </row>
    <row r="82">
      <c r="A82" s="20" t="n">
        <v>45799</v>
      </c>
      <c r="B82" s="26" t="n">
        <v>15</v>
      </c>
      <c r="C82" s="27">
        <f>IF(COUNTA(A82,D82,G82)=0,"",IF(B82="","공통",IFERROR(INDEX(현장_고객,MATCH(B82,현장번호,0))&amp;" · "&amp;INDEX(현장_주소,MATCH(B82,현장번호,0)),"없는 번호")))</f>
        <v/>
      </c>
      <c r="D82" s="21" t="inlineStr">
        <is>
          <t>대성설비</t>
        </is>
      </c>
      <c r="E82" s="27">
        <f>IF(D82="","",IFERROR(INDEX(거래처분야,MATCH(D82,거래처이름,0)),""))</f>
        <v/>
      </c>
      <c r="F82" s="21" t="inlineStr">
        <is>
          <t>설비 시공</t>
        </is>
      </c>
      <c r="G82" s="22" t="n">
        <v>1954000</v>
      </c>
      <c r="H82" s="25">
        <f>IF(COUNTA(A82,B82,D82,G82)=0,"",IF(NOT(ISNUMBER(A82)),"날짜를 확인하세요",IF(A82&gt;TODAY(),"오늘 이후 날짜예요",IF(AND(B82&lt;&gt;"",ISNA(MATCH(B82,현장번호,0))),"현장 번호를 확인하세요",IF(ISNA(MATCH(D82,거래처이름,0)),"거래처 목록에 없는 이름",IF(OR(NOT(ISNUMBER(G82)),N(G82)&lt;=0),"금액을 확인하세요",""))))))</f>
        <v/>
      </c>
    </row>
    <row r="83">
      <c r="A83" s="20" t="n">
        <v>45799</v>
      </c>
      <c r="B83" s="26" t="n">
        <v>29</v>
      </c>
      <c r="C83" s="27">
        <f>IF(COUNTA(A83,D83,G83)=0,"",IF(B83="","공통",IFERROR(INDEX(현장_고객,MATCH(B83,현장번호,0))&amp;" · "&amp;INDEX(현장_주소,MATCH(B83,현장번호,0)),"없는 번호")))</f>
        <v/>
      </c>
      <c r="D83" s="21" t="inlineStr">
        <is>
          <t>대성설비</t>
        </is>
      </c>
      <c r="E83" s="27">
        <f>IF(D83="","",IFERROR(INDEX(거래처분야,MATCH(D83,거래처이름,0)),""))</f>
        <v/>
      </c>
      <c r="F83" s="21" t="inlineStr">
        <is>
          <t>설비 시공</t>
        </is>
      </c>
      <c r="G83" s="22" t="n">
        <v>1507000</v>
      </c>
      <c r="H83" s="25">
        <f>IF(COUNTA(A83,B83,D83,G83)=0,"",IF(NOT(ISNUMBER(A83)),"날짜를 확인하세요",IF(A83&gt;TODAY(),"오늘 이후 날짜예요",IF(AND(B83&lt;&gt;"",ISNA(MATCH(B83,현장번호,0))),"현장 번호를 확인하세요",IF(ISNA(MATCH(D83,거래처이름,0)),"거래처 목록에 없는 이름",IF(OR(NOT(ISNUMBER(G83)),N(G83)&lt;=0),"금액을 확인하세요",""))))))</f>
        <v/>
      </c>
    </row>
    <row r="84">
      <c r="A84" s="20" t="n">
        <v>45801</v>
      </c>
      <c r="B84" s="26" t="n">
        <v>4</v>
      </c>
      <c r="C84" s="27">
        <f>IF(COUNTA(A84,D84,G84)=0,"",IF(B84="","공통",IFERROR(INDEX(현장_고객,MATCH(B84,현장번호,0))&amp;" · "&amp;INDEX(현장_주소,MATCH(B84,현장번호,0)),"없는 번호")))</f>
        <v/>
      </c>
      <c r="D84" s="21" t="inlineStr">
        <is>
          <t>한지벽지</t>
        </is>
      </c>
      <c r="E84" s="27">
        <f>IF(D84="","",IFERROR(INDEX(거래처분야,MATCH(D84,거래처이름,0)),""))</f>
        <v/>
      </c>
      <c r="F84" s="21" t="inlineStr">
        <is>
          <t>도배·장판 시공</t>
        </is>
      </c>
      <c r="G84" s="22" t="n">
        <v>3428000</v>
      </c>
      <c r="H84" s="25">
        <f>IF(COUNTA(A84,B84,D84,G84)=0,"",IF(NOT(ISNUMBER(A84)),"날짜를 확인하세요",IF(A84&gt;TODAY(),"오늘 이후 날짜예요",IF(AND(B84&lt;&gt;"",ISNA(MATCH(B84,현장번호,0))),"현장 번호를 확인하세요",IF(ISNA(MATCH(D84,거래처이름,0)),"거래처 목록에 없는 이름",IF(OR(NOT(ISNUMBER(G84)),N(G84)&lt;=0),"금액을 확인하세요",""))))))</f>
        <v/>
      </c>
    </row>
    <row r="85">
      <c r="A85" s="20" t="n">
        <v>45801</v>
      </c>
      <c r="B85" s="26" t="n">
        <v>15</v>
      </c>
      <c r="C85" s="27">
        <f>IF(COUNTA(A85,D85,G85)=0,"",IF(B85="","공통",IFERROR(INDEX(현장_고객,MATCH(B85,현장번호,0))&amp;" · "&amp;INDEX(현장_주소,MATCH(B85,현장번호,0)),"없는 번호")))</f>
        <v/>
      </c>
      <c r="D85" s="21" t="inlineStr">
        <is>
          <t>명장타일</t>
        </is>
      </c>
      <c r="E85" s="27">
        <f>IF(D85="","",IFERROR(INDEX(거래처분야,MATCH(D85,거래처이름,0)),""))</f>
        <v/>
      </c>
      <c r="F85" s="21" t="inlineStr">
        <is>
          <t>타일 시공</t>
        </is>
      </c>
      <c r="G85" s="22" t="n">
        <v>2433000</v>
      </c>
      <c r="H85" s="25">
        <f>IF(COUNTA(A85,B85,D85,G85)=0,"",IF(NOT(ISNUMBER(A85)),"날짜를 확인하세요",IF(A85&gt;TODAY(),"오늘 이후 날짜예요",IF(AND(B85&lt;&gt;"",ISNA(MATCH(B85,현장번호,0))),"현장 번호를 확인하세요",IF(ISNA(MATCH(D85,거래처이름,0)),"거래처 목록에 없는 이름",IF(OR(NOT(ISNUMBER(G85)),N(G85)&lt;=0),"금액을 확인하세요",""))))))</f>
        <v/>
      </c>
    </row>
    <row r="86">
      <c r="A86" s="20" t="n">
        <v>45801</v>
      </c>
      <c r="B86" s="26" t="n">
        <v>28</v>
      </c>
      <c r="C86" s="27">
        <f>IF(COUNTA(A86,D86,G86)=0,"",IF(B86="","공통",IFERROR(INDEX(현장_고객,MATCH(B86,현장번호,0))&amp;" · "&amp;INDEX(현장_주소,MATCH(B86,현장번호,0)),"없는 번호")))</f>
        <v/>
      </c>
      <c r="D86" s="21" t="inlineStr">
        <is>
          <t>대림자재(가상)</t>
        </is>
      </c>
      <c r="E86" s="27">
        <f>IF(D86="","",IFERROR(INDEX(거래처분야,MATCH(D86,거래처이름,0)),""))</f>
        <v/>
      </c>
      <c r="F86" s="21" t="inlineStr">
        <is>
          <t>자재 대금</t>
        </is>
      </c>
      <c r="G86" s="22" t="n">
        <v>494000</v>
      </c>
      <c r="H86" s="25">
        <f>IF(COUNTA(A86,B86,D86,G86)=0,"",IF(NOT(ISNUMBER(A86)),"날짜를 확인하세요",IF(A86&gt;TODAY(),"오늘 이후 날짜예요",IF(AND(B86&lt;&gt;"",ISNA(MATCH(B86,현장번호,0))),"현장 번호를 확인하세요",IF(ISNA(MATCH(D86,거래처이름,0)),"거래처 목록에 없는 이름",IF(OR(NOT(ISNUMBER(G86)),N(G86)&lt;=0),"금액을 확인하세요",""))))))</f>
        <v/>
      </c>
    </row>
    <row r="87">
      <c r="A87" s="20" t="n">
        <v>45801</v>
      </c>
      <c r="B87" s="26" t="n">
        <v>29</v>
      </c>
      <c r="C87" s="27">
        <f>IF(COUNTA(A87,D87,G87)=0,"",IF(B87="","공통",IFERROR(INDEX(현장_고객,MATCH(B87,현장번호,0))&amp;" · "&amp;INDEX(현장_주소,MATCH(B87,현장번호,0)),"없는 번호")))</f>
        <v/>
      </c>
      <c r="D87" s="21" t="inlineStr">
        <is>
          <t>한결철거</t>
        </is>
      </c>
      <c r="E87" s="27">
        <f>IF(D87="","",IFERROR(INDEX(거래처분야,MATCH(D87,거래처이름,0)),""))</f>
        <v/>
      </c>
      <c r="F87" s="21" t="inlineStr">
        <is>
          <t>철거·폐기물</t>
        </is>
      </c>
      <c r="G87" s="22" t="n">
        <v>1098000</v>
      </c>
      <c r="H87" s="25">
        <f>IF(COUNTA(A87,B87,D87,G87)=0,"",IF(NOT(ISNUMBER(A87)),"날짜를 확인하세요",IF(A87&gt;TODAY(),"오늘 이후 날짜예요",IF(AND(B87&lt;&gt;"",ISNA(MATCH(B87,현장번호,0))),"현장 번호를 확인하세요",IF(ISNA(MATCH(D87,거래처이름,0)),"거래처 목록에 없는 이름",IF(OR(NOT(ISNUMBER(G87)),N(G87)&lt;=0),"금액을 확인하세요",""))))))</f>
        <v/>
      </c>
    </row>
    <row r="88">
      <c r="A88" s="20" t="n">
        <v>45802</v>
      </c>
      <c r="B88" s="26" t="n">
        <v>29</v>
      </c>
      <c r="C88" s="27">
        <f>IF(COUNTA(A88,D88,G88)=0,"",IF(B88="","공통",IFERROR(INDEX(현장_고객,MATCH(B88,현장번호,0))&amp;" · "&amp;INDEX(현장_주소,MATCH(B88,현장번호,0)),"없는 번호")))</f>
        <v/>
      </c>
      <c r="D88" s="21" t="inlineStr">
        <is>
          <t>새빛전기</t>
        </is>
      </c>
      <c r="E88" s="27">
        <f>IF(D88="","",IFERROR(INDEX(거래처분야,MATCH(D88,거래처이름,0)),""))</f>
        <v/>
      </c>
      <c r="F88" s="21" t="inlineStr">
        <is>
          <t>전기 시공</t>
        </is>
      </c>
      <c r="G88" s="22" t="n">
        <v>899000</v>
      </c>
      <c r="H88" s="25">
        <f>IF(COUNTA(A88,B88,D88,G88)=0,"",IF(NOT(ISNUMBER(A88)),"날짜를 확인하세요",IF(A88&gt;TODAY(),"오늘 이후 날짜예요",IF(AND(B88&lt;&gt;"",ISNA(MATCH(B88,현장번호,0))),"현장 번호를 확인하세요",IF(ISNA(MATCH(D88,거래처이름,0)),"거래처 목록에 없는 이름",IF(OR(NOT(ISNUMBER(G88)),N(G88)&lt;=0),"금액을 확인하세요",""))))))</f>
        <v/>
      </c>
    </row>
    <row r="89">
      <c r="A89" s="20" t="n">
        <v>45803</v>
      </c>
      <c r="B89" s="26" t="n">
        <v>15</v>
      </c>
      <c r="C89" s="27">
        <f>IF(COUNTA(A89,D89,G89)=0,"",IF(B89="","공통",IFERROR(INDEX(현장_고객,MATCH(B89,현장번호,0))&amp;" · "&amp;INDEX(현장_주소,MATCH(B89,현장번호,0)),"없는 번호")))</f>
        <v/>
      </c>
      <c r="D89" s="21" t="inlineStr">
        <is>
          <t>한결철거</t>
        </is>
      </c>
      <c r="E89" s="27">
        <f>IF(D89="","",IFERROR(INDEX(거래처분야,MATCH(D89,거래처이름,0)),""))</f>
        <v/>
      </c>
      <c r="F89" s="21" t="inlineStr">
        <is>
          <t>철거·폐기물</t>
        </is>
      </c>
      <c r="G89" s="22" t="n">
        <v>2375000</v>
      </c>
      <c r="H89" s="25">
        <f>IF(COUNTA(A89,B89,D89,G89)=0,"",IF(NOT(ISNUMBER(A89)),"날짜를 확인하세요",IF(A89&gt;TODAY(),"오늘 이후 날짜예요",IF(AND(B89&lt;&gt;"",ISNA(MATCH(B89,현장번호,0))),"현장 번호를 확인하세요",IF(ISNA(MATCH(D89,거래처이름,0)),"거래처 목록에 없는 이름",IF(OR(NOT(ISNUMBER(G89)),N(G89)&lt;=0),"금액을 확인하세요",""))))))</f>
        <v/>
      </c>
    </row>
    <row r="90">
      <c r="A90" s="20" t="n">
        <v>45803</v>
      </c>
      <c r="B90" s="26" t="n">
        <v>15</v>
      </c>
      <c r="C90" s="27">
        <f>IF(COUNTA(A90,D90,G90)=0,"",IF(B90="","공통",IFERROR(INDEX(현장_고객,MATCH(B90,현장번호,0))&amp;" · "&amp;INDEX(현장_주소,MATCH(B90,현장번호,0)),"없는 번호")))</f>
        <v/>
      </c>
      <c r="D90" s="21" t="inlineStr">
        <is>
          <t>밝음전기</t>
        </is>
      </c>
      <c r="E90" s="27">
        <f>IF(D90="","",IFERROR(INDEX(거래처분야,MATCH(D90,거래처이름,0)),""))</f>
        <v/>
      </c>
      <c r="F90" s="21" t="inlineStr">
        <is>
          <t>전기 시공</t>
        </is>
      </c>
      <c r="G90" s="22" t="n">
        <v>2396000</v>
      </c>
      <c r="H90" s="25">
        <f>IF(COUNTA(A90,B90,D90,G90)=0,"",IF(NOT(ISNUMBER(A90)),"날짜를 확인하세요",IF(A90&gt;TODAY(),"오늘 이후 날짜예요",IF(AND(B90&lt;&gt;"",ISNA(MATCH(B90,현장번호,0))),"현장 번호를 확인하세요",IF(ISNA(MATCH(D90,거래처이름,0)),"거래처 목록에 없는 이름",IF(OR(NOT(ISNUMBER(G90)),N(G90)&lt;=0),"금액을 확인하세요",""))))))</f>
        <v/>
      </c>
    </row>
    <row r="91">
      <c r="A91" s="20" t="n">
        <v>45803</v>
      </c>
      <c r="B91" s="26" t="n">
        <v>16</v>
      </c>
      <c r="C91" s="27">
        <f>IF(COUNTA(A91,D91,G91)=0,"",IF(B91="","공통",IFERROR(INDEX(현장_고객,MATCH(B91,현장번호,0))&amp;" · "&amp;INDEX(현장_주소,MATCH(B91,현장번호,0)),"없는 번호")))</f>
        <v/>
      </c>
      <c r="D91" s="21" t="inlineStr">
        <is>
          <t>한결철거</t>
        </is>
      </c>
      <c r="E91" s="27">
        <f>IF(D91="","",IFERROR(INDEX(거래처분야,MATCH(D91,거래처이름,0)),""))</f>
        <v/>
      </c>
      <c r="F91" s="21" t="inlineStr">
        <is>
          <t>철거·폐기물</t>
        </is>
      </c>
      <c r="G91" s="22" t="n">
        <v>3574000</v>
      </c>
      <c r="H91" s="25">
        <f>IF(COUNTA(A91,B91,D91,G91)=0,"",IF(NOT(ISNUMBER(A91)),"날짜를 확인하세요",IF(A91&gt;TODAY(),"오늘 이후 날짜예요",IF(AND(B91&lt;&gt;"",ISNA(MATCH(B91,현장번호,0))),"현장 번호를 확인하세요",IF(ISNA(MATCH(D91,거래처이름,0)),"거래처 목록에 없는 이름",IF(OR(NOT(ISNUMBER(G91)),N(G91)&lt;=0),"금액을 확인하세요",""))))))</f>
        <v/>
      </c>
    </row>
    <row r="92">
      <c r="A92" s="20" t="n">
        <v>45804</v>
      </c>
      <c r="B92" s="26" t="n">
        <v>16</v>
      </c>
      <c r="C92" s="27">
        <f>IF(COUNTA(A92,D92,G92)=0,"",IF(B92="","공통",IFERROR(INDEX(현장_고객,MATCH(B92,현장번호,0))&amp;" · "&amp;INDEX(현장_주소,MATCH(B92,현장번호,0)),"없는 번호")))</f>
        <v/>
      </c>
      <c r="D92" s="21" t="inlineStr">
        <is>
          <t>창호명가</t>
        </is>
      </c>
      <c r="E92" s="27">
        <f>IF(D92="","",IFERROR(INDEX(거래처분야,MATCH(D92,거래처이름,0)),""))</f>
        <v/>
      </c>
      <c r="F92" s="21" t="inlineStr">
        <is>
          <t>창호 시공</t>
        </is>
      </c>
      <c r="G92" s="22" t="n">
        <v>3926000</v>
      </c>
      <c r="H92" s="25">
        <f>IF(COUNTA(A92,B92,D92,G92)=0,"",IF(NOT(ISNUMBER(A92)),"날짜를 확인하세요",IF(A92&gt;TODAY(),"오늘 이후 날짜예요",IF(AND(B92&lt;&gt;"",ISNA(MATCH(B92,현장번호,0))),"현장 번호를 확인하세요",IF(ISNA(MATCH(D92,거래처이름,0)),"거래처 목록에 없는 이름",IF(OR(NOT(ISNUMBER(G92)),N(G92)&lt;=0),"금액을 확인하세요",""))))))</f>
        <v/>
      </c>
    </row>
    <row r="93">
      <c r="A93" s="20" t="n">
        <v>45804</v>
      </c>
      <c r="B93" s="26" t="n">
        <v>25</v>
      </c>
      <c r="C93" s="27">
        <f>IF(COUNTA(A93,D93,G93)=0,"",IF(B93="","공통",IFERROR(INDEX(현장_고객,MATCH(B93,현장번호,0))&amp;" · "&amp;INDEX(현장_주소,MATCH(B93,현장번호,0)),"없는 번호")))</f>
        <v/>
      </c>
      <c r="D93" s="21" t="inlineStr">
        <is>
          <t>동네자재마트</t>
        </is>
      </c>
      <c r="E93" s="27">
        <f>IF(D93="","",IFERROR(INDEX(거래처분야,MATCH(D93,거래처이름,0)),""))</f>
        <v/>
      </c>
      <c r="F93" s="21" t="inlineStr">
        <is>
          <t>자재 대금</t>
        </is>
      </c>
      <c r="G93" s="22" t="n">
        <v>727000</v>
      </c>
      <c r="H93" s="25">
        <f>IF(COUNTA(A93,B93,D93,G93)=0,"",IF(NOT(ISNUMBER(A93)),"날짜를 확인하세요",IF(A93&gt;TODAY(),"오늘 이후 날짜예요",IF(AND(B93&lt;&gt;"",ISNA(MATCH(B93,현장번호,0))),"현장 번호를 확인하세요",IF(ISNA(MATCH(D93,거래처이름,0)),"거래처 목록에 없는 이름",IF(OR(NOT(ISNUMBER(G93)),N(G93)&lt;=0),"금액을 확인하세요",""))))))</f>
        <v/>
      </c>
    </row>
    <row r="94">
      <c r="A94" s="20" t="n">
        <v>45804</v>
      </c>
      <c r="B94" s="26" t="n">
        <v>29</v>
      </c>
      <c r="C94" s="27">
        <f>IF(COUNTA(A94,D94,G94)=0,"",IF(B94="","공통",IFERROR(INDEX(현장_고객,MATCH(B94,현장번호,0))&amp;" · "&amp;INDEX(현장_주소,MATCH(B94,현장번호,0)),"없는 번호")))</f>
        <v/>
      </c>
      <c r="D94" s="21" t="inlineStr">
        <is>
          <t>동네자재마트</t>
        </is>
      </c>
      <c r="E94" s="27">
        <f>IF(D94="","",IFERROR(INDEX(거래처분야,MATCH(D94,거래처이름,0)),""))</f>
        <v/>
      </c>
      <c r="F94" s="21" t="inlineStr">
        <is>
          <t>자재 대금</t>
        </is>
      </c>
      <c r="G94" s="22" t="n">
        <v>1891000</v>
      </c>
      <c r="H94" s="25">
        <f>IF(COUNTA(A94,B94,D94,G94)=0,"",IF(NOT(ISNUMBER(A94)),"날짜를 확인하세요",IF(A94&gt;TODAY(),"오늘 이후 날짜예요",IF(AND(B94&lt;&gt;"",ISNA(MATCH(B94,현장번호,0))),"현장 번호를 확인하세요",IF(ISNA(MATCH(D94,거래처이름,0)),"거래처 목록에 없는 이름",IF(OR(NOT(ISNUMBER(G94)),N(G94)&lt;=0),"금액을 확인하세요",""))))))</f>
        <v/>
      </c>
    </row>
    <row r="95">
      <c r="A95" s="20" t="n">
        <v>45805</v>
      </c>
      <c r="B95" s="26" t="n">
        <v>4</v>
      </c>
      <c r="C95" s="27">
        <f>IF(COUNTA(A95,D95,G95)=0,"",IF(B95="","공통",IFERROR(INDEX(현장_고객,MATCH(B95,현장번호,0))&amp;" · "&amp;INDEX(현장_주소,MATCH(B95,현장번호,0)),"없는 번호")))</f>
        <v/>
      </c>
      <c r="D95" s="21" t="inlineStr">
        <is>
          <t>창호명가</t>
        </is>
      </c>
      <c r="E95" s="27">
        <f>IF(D95="","",IFERROR(INDEX(거래처분야,MATCH(D95,거래처이름,0)),""))</f>
        <v/>
      </c>
      <c r="F95" s="21" t="inlineStr">
        <is>
          <t>창호 시공</t>
        </is>
      </c>
      <c r="G95" s="22" t="n">
        <v>2744000</v>
      </c>
      <c r="H95" s="25">
        <f>IF(COUNTA(A95,B95,D95,G95)=0,"",IF(NOT(ISNUMBER(A95)),"날짜를 확인하세요",IF(A95&gt;TODAY(),"오늘 이후 날짜예요",IF(AND(B95&lt;&gt;"",ISNA(MATCH(B95,현장번호,0))),"현장 번호를 확인하세요",IF(ISNA(MATCH(D95,거래처이름,0)),"거래처 목록에 없는 이름",IF(OR(NOT(ISNUMBER(G95)),N(G95)&lt;=0),"금액을 확인하세요",""))))))</f>
        <v/>
      </c>
    </row>
    <row r="96">
      <c r="A96" s="20" t="n">
        <v>45805</v>
      </c>
      <c r="B96" s="26" t="n">
        <v>16</v>
      </c>
      <c r="C96" s="27">
        <f>IF(COUNTA(A96,D96,G96)=0,"",IF(B96="","공통",IFERROR(INDEX(현장_고객,MATCH(B96,현장번호,0))&amp;" · "&amp;INDEX(현장_주소,MATCH(B96,현장번호,0)),"없는 번호")))</f>
        <v/>
      </c>
      <c r="D96" s="21" t="inlineStr">
        <is>
          <t>밝음전기</t>
        </is>
      </c>
      <c r="E96" s="27">
        <f>IF(D96="","",IFERROR(INDEX(거래처분야,MATCH(D96,거래처이름,0)),""))</f>
        <v/>
      </c>
      <c r="F96" s="21" t="inlineStr">
        <is>
          <t>전기 시공</t>
        </is>
      </c>
      <c r="G96" s="22" t="n">
        <v>2046000</v>
      </c>
      <c r="H96" s="25">
        <f>IF(COUNTA(A96,B96,D96,G96)=0,"",IF(NOT(ISNUMBER(A96)),"날짜를 확인하세요",IF(A96&gt;TODAY(),"오늘 이후 날짜예요",IF(AND(B96&lt;&gt;"",ISNA(MATCH(B96,현장번호,0))),"현장 번호를 확인하세요",IF(ISNA(MATCH(D96,거래처이름,0)),"거래처 목록에 없는 이름",IF(OR(NOT(ISNUMBER(G96)),N(G96)&lt;=0),"금액을 확인하세요",""))))))</f>
        <v/>
      </c>
    </row>
    <row r="97">
      <c r="A97" s="20" t="n">
        <v>45806</v>
      </c>
      <c r="B97" s="26" t="n">
        <v>29</v>
      </c>
      <c r="C97" s="27">
        <f>IF(COUNTA(A97,D97,G97)=0,"",IF(B97="","공통",IFERROR(INDEX(현장_고객,MATCH(B97,현장번호,0))&amp;" · "&amp;INDEX(현장_주소,MATCH(B97,현장번호,0)),"없는 번호")))</f>
        <v/>
      </c>
      <c r="D97" s="21" t="inlineStr">
        <is>
          <t>바른목공</t>
        </is>
      </c>
      <c r="E97" s="27">
        <f>IF(D97="","",IFERROR(INDEX(거래처분야,MATCH(D97,거래처이름,0)),""))</f>
        <v/>
      </c>
      <c r="F97" s="21" t="inlineStr">
        <is>
          <t>목공 시공</t>
        </is>
      </c>
      <c r="G97" s="22" t="n">
        <v>1194000</v>
      </c>
      <c r="H97" s="25">
        <f>IF(COUNTA(A97,B97,D97,G97)=0,"",IF(NOT(ISNUMBER(A97)),"날짜를 확인하세요",IF(A97&gt;TODAY(),"오늘 이후 날짜예요",IF(AND(B97&lt;&gt;"",ISNA(MATCH(B97,현장번호,0))),"현장 번호를 확인하세요",IF(ISNA(MATCH(D97,거래처이름,0)),"거래처 목록에 없는 이름",IF(OR(NOT(ISNUMBER(G97)),N(G97)&lt;=0),"금액을 확인하세요",""))))))</f>
        <v/>
      </c>
    </row>
    <row r="98">
      <c r="A98" s="20" t="n">
        <v>45807</v>
      </c>
      <c r="B98" s="26" t="n">
        <v>15</v>
      </c>
      <c r="C98" s="27">
        <f>IF(COUNTA(A98,D98,G98)=0,"",IF(B98="","공통",IFERROR(INDEX(현장_고객,MATCH(B98,현장번호,0))&amp;" · "&amp;INDEX(현장_주소,MATCH(B98,현장번호,0)),"없는 번호")))</f>
        <v/>
      </c>
      <c r="D98" s="21" t="inlineStr">
        <is>
          <t>한지벽지</t>
        </is>
      </c>
      <c r="E98" s="27">
        <f>IF(D98="","",IFERROR(INDEX(거래처분야,MATCH(D98,거래처이름,0)),""))</f>
        <v/>
      </c>
      <c r="F98" s="21" t="inlineStr">
        <is>
          <t>도배·장판 시공</t>
        </is>
      </c>
      <c r="G98" s="22" t="n">
        <v>1358000</v>
      </c>
      <c r="H98" s="25">
        <f>IF(COUNTA(A98,B98,D98,G98)=0,"",IF(NOT(ISNUMBER(A98)),"날짜를 확인하세요",IF(A98&gt;TODAY(),"오늘 이후 날짜예요",IF(AND(B98&lt;&gt;"",ISNA(MATCH(B98,현장번호,0))),"현장 번호를 확인하세요",IF(ISNA(MATCH(D98,거래처이름,0)),"거래처 목록에 없는 이름",IF(OR(NOT(ISNUMBER(G98)),N(G98)&lt;=0),"금액을 확인하세요",""))))))</f>
        <v/>
      </c>
    </row>
    <row r="99">
      <c r="A99" s="20" t="n">
        <v>45807</v>
      </c>
      <c r="B99" s="26" t="n">
        <v>31</v>
      </c>
      <c r="C99" s="27">
        <f>IF(COUNTA(A99,D99,G99)=0,"",IF(B99="","공통",IFERROR(INDEX(현장_고객,MATCH(B99,현장번호,0))&amp;" · "&amp;INDEX(현장_주소,MATCH(B99,현장번호,0)),"없는 번호")))</f>
        <v/>
      </c>
      <c r="D99" s="21" t="inlineStr">
        <is>
          <t>동네자재마트</t>
        </is>
      </c>
      <c r="E99" s="27">
        <f>IF(D99="","",IFERROR(INDEX(거래처분야,MATCH(D99,거래처이름,0)),""))</f>
        <v/>
      </c>
      <c r="F99" s="21" t="inlineStr">
        <is>
          <t>자재 대금</t>
        </is>
      </c>
      <c r="G99" s="22" t="n">
        <v>618000</v>
      </c>
      <c r="H99" s="25">
        <f>IF(COUNTA(A99,B99,D99,G99)=0,"",IF(NOT(ISNUMBER(A99)),"날짜를 확인하세요",IF(A99&gt;TODAY(),"오늘 이후 날짜예요",IF(AND(B99&lt;&gt;"",ISNA(MATCH(B99,현장번호,0))),"현장 번호를 확인하세요",IF(ISNA(MATCH(D99,거래처이름,0)),"거래처 목록에 없는 이름",IF(OR(NOT(ISNUMBER(G99)),N(G99)&lt;=0),"금액을 확인하세요",""))))))</f>
        <v/>
      </c>
    </row>
    <row r="100">
      <c r="A100" s="20" t="n">
        <v>45808</v>
      </c>
      <c r="B100" s="26" t="n">
        <v>16</v>
      </c>
      <c r="C100" s="27">
        <f>IF(COUNTA(A100,D100,G100)=0,"",IF(B100="","공통",IFERROR(INDEX(현장_고객,MATCH(B100,현장번호,0))&amp;" · "&amp;INDEX(현장_주소,MATCH(B100,현장번호,0)),"없는 번호")))</f>
        <v/>
      </c>
      <c r="D100" s="21" t="inlineStr">
        <is>
          <t>말끔입주청소</t>
        </is>
      </c>
      <c r="E100" s="27">
        <f>IF(D100="","",IFERROR(INDEX(거래처분야,MATCH(D100,거래처이름,0)),""))</f>
        <v/>
      </c>
      <c r="F100" s="21" t="inlineStr">
        <is>
          <t>입주 청소</t>
        </is>
      </c>
      <c r="G100" s="22" t="n">
        <v>1991000</v>
      </c>
      <c r="H100" s="25">
        <f>IF(COUNTA(A100,B100,D100,G100)=0,"",IF(NOT(ISNUMBER(A100)),"날짜를 확인하세요",IF(A100&gt;TODAY(),"오늘 이후 날짜예요",IF(AND(B100&lt;&gt;"",ISNA(MATCH(B100,현장번호,0))),"현장 번호를 확인하세요",IF(ISNA(MATCH(D100,거래처이름,0)),"거래처 목록에 없는 이름",IF(OR(NOT(ISNUMBER(G100)),N(G100)&lt;=0),"금액을 확인하세요",""))))))</f>
        <v/>
      </c>
    </row>
    <row r="101">
      <c r="A101" s="20" t="n">
        <v>45808</v>
      </c>
      <c r="B101" s="26" t="n">
        <v>31</v>
      </c>
      <c r="C101" s="27">
        <f>IF(COUNTA(A101,D101,G101)=0,"",IF(B101="","공통",IFERROR(INDEX(현장_고객,MATCH(B101,현장번호,0))&amp;" · "&amp;INDEX(현장_주소,MATCH(B101,현장번호,0)),"없는 번호")))</f>
        <v/>
      </c>
      <c r="D101" s="21" t="inlineStr">
        <is>
          <t>한지벽지</t>
        </is>
      </c>
      <c r="E101" s="27">
        <f>IF(D101="","",IFERROR(INDEX(거래처분야,MATCH(D101,거래처이름,0)),""))</f>
        <v/>
      </c>
      <c r="F101" s="21" t="inlineStr">
        <is>
          <t>도배·장판 시공</t>
        </is>
      </c>
      <c r="G101" s="22" t="n">
        <v>921000</v>
      </c>
      <c r="H101" s="25">
        <f>IF(COUNTA(A101,B101,D101,G101)=0,"",IF(NOT(ISNUMBER(A101)),"날짜를 확인하세요",IF(A101&gt;TODAY(),"오늘 이후 날짜예요",IF(AND(B101&lt;&gt;"",ISNA(MATCH(B101,현장번호,0))),"현장 번호를 확인하세요",IF(ISNA(MATCH(D101,거래처이름,0)),"거래처 목록에 없는 이름",IF(OR(NOT(ISNUMBER(G101)),N(G101)&lt;=0),"금액을 확인하세요",""))))))</f>
        <v/>
      </c>
    </row>
    <row r="102">
      <c r="A102" s="20" t="n">
        <v>45809</v>
      </c>
      <c r="B102" s="26" t="n">
        <v>4</v>
      </c>
      <c r="C102" s="27">
        <f>IF(COUNTA(A102,D102,G102)=0,"",IF(B102="","공통",IFERROR(INDEX(현장_고객,MATCH(B102,현장번호,0))&amp;" · "&amp;INDEX(현장_주소,MATCH(B102,현장번호,0)),"없는 번호")))</f>
        <v/>
      </c>
      <c r="D102" s="21" t="inlineStr">
        <is>
          <t>한결철거</t>
        </is>
      </c>
      <c r="E102" s="27">
        <f>IF(D102="","",IFERROR(INDEX(거래처분야,MATCH(D102,거래처이름,0)),""))</f>
        <v/>
      </c>
      <c r="F102" s="21" t="inlineStr">
        <is>
          <t>철거·폐기물</t>
        </is>
      </c>
      <c r="G102" s="22" t="n">
        <v>2928000</v>
      </c>
      <c r="H102" s="25">
        <f>IF(COUNTA(A102,B102,D102,G102)=0,"",IF(NOT(ISNUMBER(A102)),"날짜를 확인하세요",IF(A102&gt;TODAY(),"오늘 이후 날짜예요",IF(AND(B102&lt;&gt;"",ISNA(MATCH(B102,현장번호,0))),"현장 번호를 확인하세요",IF(ISNA(MATCH(D102,거래처이름,0)),"거래처 목록에 없는 이름",IF(OR(NOT(ISNUMBER(G102)),N(G102)&lt;=0),"금액을 확인하세요",""))))))</f>
        <v/>
      </c>
    </row>
    <row r="103">
      <c r="A103" s="20" t="n">
        <v>45810</v>
      </c>
      <c r="B103" s="26" t="n">
        <v>33</v>
      </c>
      <c r="C103" s="27">
        <f>IF(COUNTA(A103,D103,G103)=0,"",IF(B103="","공통",IFERROR(INDEX(현장_고객,MATCH(B103,현장번호,0))&amp;" · "&amp;INDEX(현장_주소,MATCH(B103,현장번호,0)),"없는 번호")))</f>
        <v/>
      </c>
      <c r="D103" s="21" t="inlineStr">
        <is>
          <t>한지벽지</t>
        </is>
      </c>
      <c r="E103" s="27">
        <f>IF(D103="","",IFERROR(INDEX(거래처분야,MATCH(D103,거래처이름,0)),""))</f>
        <v/>
      </c>
      <c r="F103" s="21" t="inlineStr">
        <is>
          <t>도배·장판 시공</t>
        </is>
      </c>
      <c r="G103" s="22" t="n">
        <v>711000</v>
      </c>
      <c r="H103" s="25">
        <f>IF(COUNTA(A103,B103,D103,G103)=0,"",IF(NOT(ISNUMBER(A103)),"날짜를 확인하세요",IF(A103&gt;TODAY(),"오늘 이후 날짜예요",IF(AND(B103&lt;&gt;"",ISNA(MATCH(B103,현장번호,0))),"현장 번호를 확인하세요",IF(ISNA(MATCH(D103,거래처이름,0)),"거래처 목록에 없는 이름",IF(OR(NOT(ISNUMBER(G103)),N(G103)&lt;=0),"금액을 확인하세요",""))))))</f>
        <v/>
      </c>
    </row>
    <row r="104">
      <c r="A104" s="20" t="n">
        <v>45811</v>
      </c>
      <c r="B104" s="26" t="n">
        <v>33</v>
      </c>
      <c r="C104" s="27">
        <f>IF(COUNTA(A104,D104,G104)=0,"",IF(B104="","공통",IFERROR(INDEX(현장_고객,MATCH(B104,현장번호,0))&amp;" · "&amp;INDEX(현장_주소,MATCH(B104,현장번호,0)),"없는 번호")))</f>
        <v/>
      </c>
      <c r="D104" s="21" t="inlineStr">
        <is>
          <t>대림자재(가상)</t>
        </is>
      </c>
      <c r="E104" s="27">
        <f>IF(D104="","",IFERROR(INDEX(거래처분야,MATCH(D104,거래처이름,0)),""))</f>
        <v/>
      </c>
      <c r="F104" s="21" t="inlineStr">
        <is>
          <t>자재 대금</t>
        </is>
      </c>
      <c r="G104" s="22" t="n">
        <v>605000</v>
      </c>
      <c r="H104" s="25">
        <f>IF(COUNTA(A104,B104,D104,G104)=0,"",IF(NOT(ISNUMBER(A104)),"날짜를 확인하세요",IF(A104&gt;TODAY(),"오늘 이후 날짜예요",IF(AND(B104&lt;&gt;"",ISNA(MATCH(B104,현장번호,0))),"현장 번호를 확인하세요",IF(ISNA(MATCH(D104,거래처이름,0)),"거래처 목록에 없는 이름",IF(OR(NOT(ISNUMBER(G104)),N(G104)&lt;=0),"금액을 확인하세요",""))))))</f>
        <v/>
      </c>
    </row>
    <row r="105">
      <c r="A105" s="20" t="n">
        <v>45812</v>
      </c>
      <c r="B105" s="26" t="n">
        <v>15</v>
      </c>
      <c r="C105" s="27">
        <f>IF(COUNTA(A105,D105,G105)=0,"",IF(B105="","공통",IFERROR(INDEX(현장_고객,MATCH(B105,현장번호,0))&amp;" · "&amp;INDEX(현장_주소,MATCH(B105,현장번호,0)),"없는 번호")))</f>
        <v/>
      </c>
      <c r="D105" s="21" t="inlineStr">
        <is>
          <t>창호명가</t>
        </is>
      </c>
      <c r="E105" s="27">
        <f>IF(D105="","",IFERROR(INDEX(거래처분야,MATCH(D105,거래처이름,0)),""))</f>
        <v/>
      </c>
      <c r="F105" s="21" t="inlineStr">
        <is>
          <t>창호 시공</t>
        </is>
      </c>
      <c r="G105" s="22" t="n">
        <v>2018000</v>
      </c>
      <c r="H105" s="25">
        <f>IF(COUNTA(A105,B105,D105,G105)=0,"",IF(NOT(ISNUMBER(A105)),"날짜를 확인하세요",IF(A105&gt;TODAY(),"오늘 이후 날짜예요",IF(AND(B105&lt;&gt;"",ISNA(MATCH(B105,현장번호,0))),"현장 번호를 확인하세요",IF(ISNA(MATCH(D105,거래처이름,0)),"거래처 목록에 없는 이름",IF(OR(NOT(ISNUMBER(G105)),N(G105)&lt;=0),"금액을 확인하세요",""))))))</f>
        <v/>
      </c>
    </row>
    <row r="106">
      <c r="A106" s="20" t="n">
        <v>45812</v>
      </c>
      <c r="B106" s="26" t="n">
        <v>16</v>
      </c>
      <c r="C106" s="27">
        <f>IF(COUNTA(A106,D106,G106)=0,"",IF(B106="","공통",IFERROR(INDEX(현장_고객,MATCH(B106,현장번호,0))&amp;" · "&amp;INDEX(현장_주소,MATCH(B106,현장번호,0)),"없는 번호")))</f>
        <v/>
      </c>
      <c r="D106" s="21" t="inlineStr">
        <is>
          <t>한지벽지</t>
        </is>
      </c>
      <c r="E106" s="27">
        <f>IF(D106="","",IFERROR(INDEX(거래처분야,MATCH(D106,거래처이름,0)),""))</f>
        <v/>
      </c>
      <c r="F106" s="21" t="inlineStr">
        <is>
          <t>도배·장판 시공</t>
        </is>
      </c>
      <c r="G106" s="22" t="n">
        <v>2376000</v>
      </c>
      <c r="H106" s="25">
        <f>IF(COUNTA(A106,B106,D106,G106)=0,"",IF(NOT(ISNUMBER(A106)),"날짜를 확인하세요",IF(A106&gt;TODAY(),"오늘 이후 날짜예요",IF(AND(B106&lt;&gt;"",ISNA(MATCH(B106,현장번호,0))),"현장 번호를 확인하세요",IF(ISNA(MATCH(D106,거래처이름,0)),"거래처 목록에 없는 이름",IF(OR(NOT(ISNUMBER(G106)),N(G106)&lt;=0),"금액을 확인하세요",""))))))</f>
        <v/>
      </c>
    </row>
    <row r="107">
      <c r="A107" s="20" t="n">
        <v>45812</v>
      </c>
      <c r="B107" s="26" t="n">
        <v>24</v>
      </c>
      <c r="C107" s="27">
        <f>IF(COUNTA(A107,D107,G107)=0,"",IF(B107="","공통",IFERROR(INDEX(현장_고객,MATCH(B107,현장번호,0))&amp;" · "&amp;INDEX(현장_주소,MATCH(B107,현장번호,0)),"없는 번호")))</f>
        <v/>
      </c>
      <c r="D107" s="21" t="inlineStr">
        <is>
          <t>동네자재마트</t>
        </is>
      </c>
      <c r="E107" s="27">
        <f>IF(D107="","",IFERROR(INDEX(거래처분야,MATCH(D107,거래처이름,0)),""))</f>
        <v/>
      </c>
      <c r="F107" s="21" t="inlineStr">
        <is>
          <t>자재 대금</t>
        </is>
      </c>
      <c r="G107" s="22" t="n">
        <v>141000</v>
      </c>
      <c r="H107" s="25">
        <f>IF(COUNTA(A107,B107,D107,G107)=0,"",IF(NOT(ISNUMBER(A107)),"날짜를 확인하세요",IF(A107&gt;TODAY(),"오늘 이후 날짜예요",IF(AND(B107&lt;&gt;"",ISNA(MATCH(B107,현장번호,0))),"현장 번호를 확인하세요",IF(ISNA(MATCH(D107,거래처이름,0)),"거래처 목록에 없는 이름",IF(OR(NOT(ISNUMBER(G107)),N(G107)&lt;=0),"금액을 확인하세요",""))))))</f>
        <v/>
      </c>
    </row>
    <row r="108">
      <c r="A108" s="20" t="n">
        <v>45813</v>
      </c>
      <c r="B108" s="26" t="n"/>
      <c r="C108" s="27">
        <f>IF(COUNTA(A108,D108,G108)=0,"",IF(B108="","공통",IFERROR(INDEX(현장_고객,MATCH(B108,현장번호,0))&amp;" · "&amp;INDEX(현장_주소,MATCH(B108,현장번호,0)),"없는 번호")))</f>
        <v/>
      </c>
      <c r="D108" s="21" t="inlineStr">
        <is>
          <t>용달 김기사</t>
        </is>
      </c>
      <c r="E108" s="27">
        <f>IF(D108="","",IFERROR(INDEX(거래처분야,MATCH(D108,거래처이름,0)),""))</f>
        <v/>
      </c>
      <c r="F108" s="21" t="inlineStr">
        <is>
          <t>자재 운반(여러 현장)</t>
        </is>
      </c>
      <c r="G108" s="22" t="n">
        <v>140000</v>
      </c>
      <c r="H108" s="25">
        <f>IF(COUNTA(A108,B108,D108,G108)=0,"",IF(NOT(ISNUMBER(A108)),"날짜를 확인하세요",IF(A108&gt;TODAY(),"오늘 이후 날짜예요",IF(AND(B108&lt;&gt;"",ISNA(MATCH(B108,현장번호,0))),"현장 번호를 확인하세요",IF(ISNA(MATCH(D108,거래처이름,0)),"거래처 목록에 없는 이름",IF(OR(NOT(ISNUMBER(G108)),N(G108)&lt;=0),"금액을 확인하세요",""))))))</f>
        <v/>
      </c>
    </row>
    <row r="109">
      <c r="A109" s="20" t="n">
        <v>45815</v>
      </c>
      <c r="B109" s="26" t="n">
        <v>30</v>
      </c>
      <c r="C109" s="27">
        <f>IF(COUNTA(A109,D109,G109)=0,"",IF(B109="","공통",IFERROR(INDEX(현장_고객,MATCH(B109,현장번호,0))&amp;" · "&amp;INDEX(현장_주소,MATCH(B109,현장번호,0)),"없는 번호")))</f>
        <v/>
      </c>
      <c r="D109" s="21" t="inlineStr">
        <is>
          <t>동네자재마트</t>
        </is>
      </c>
      <c r="E109" s="27">
        <f>IF(D109="","",IFERROR(INDEX(거래처분야,MATCH(D109,거래처이름,0)),""))</f>
        <v/>
      </c>
      <c r="F109" s="21" t="inlineStr">
        <is>
          <t>자재 대금</t>
        </is>
      </c>
      <c r="G109" s="22" t="n">
        <v>771000</v>
      </c>
      <c r="H109" s="25">
        <f>IF(COUNTA(A109,B109,D109,G109)=0,"",IF(NOT(ISNUMBER(A109)),"날짜를 확인하세요",IF(A109&gt;TODAY(),"오늘 이후 날짜예요",IF(AND(B109&lt;&gt;"",ISNA(MATCH(B109,현장번호,0))),"현장 번호를 확인하세요",IF(ISNA(MATCH(D109,거래처이름,0)),"거래처 목록에 없는 이름",IF(OR(NOT(ISNUMBER(G109)),N(G109)&lt;=0),"금액을 확인하세요",""))))))</f>
        <v/>
      </c>
    </row>
    <row r="110">
      <c r="A110" s="20" t="n">
        <v>45816</v>
      </c>
      <c r="B110" s="26" t="n">
        <v>38</v>
      </c>
      <c r="C110" s="27">
        <f>IF(COUNTA(A110,D110,G110)=0,"",IF(B110="","공통",IFERROR(INDEX(현장_고객,MATCH(B110,현장번호,0))&amp;" · "&amp;INDEX(현장_주소,MATCH(B110,현장번호,0)),"없는 번호")))</f>
        <v/>
      </c>
      <c r="D110" s="21" t="inlineStr">
        <is>
          <t>고운도배</t>
        </is>
      </c>
      <c r="E110" s="27">
        <f>IF(D110="","",IFERROR(INDEX(거래처분야,MATCH(D110,거래처이름,0)),""))</f>
        <v/>
      </c>
      <c r="F110" s="21" t="inlineStr">
        <is>
          <t>도배·장판 시공</t>
        </is>
      </c>
      <c r="G110" s="22" t="n">
        <v>431000</v>
      </c>
      <c r="H110" s="25">
        <f>IF(COUNTA(A110,B110,D110,G110)=0,"",IF(NOT(ISNUMBER(A110)),"날짜를 확인하세요",IF(A110&gt;TODAY(),"오늘 이후 날짜예요",IF(AND(B110&lt;&gt;"",ISNA(MATCH(B110,현장번호,0))),"현장 번호를 확인하세요",IF(ISNA(MATCH(D110,거래처이름,0)),"거래처 목록에 없는 이름",IF(OR(NOT(ISNUMBER(G110)),N(G110)&lt;=0),"금액을 확인하세요",""))))))</f>
        <v/>
      </c>
    </row>
    <row r="111">
      <c r="A111" s="20" t="n">
        <v>45817</v>
      </c>
      <c r="B111" s="26" t="n">
        <v>30</v>
      </c>
      <c r="C111" s="27">
        <f>IF(COUNTA(A111,D111,G111)=0,"",IF(B111="","공통",IFERROR(INDEX(현장_고객,MATCH(B111,현장번호,0))&amp;" · "&amp;INDEX(현장_주소,MATCH(B111,현장번호,0)),"없는 번호")))</f>
        <v/>
      </c>
      <c r="D111" s="21" t="inlineStr">
        <is>
          <t>한지벽지</t>
        </is>
      </c>
      <c r="E111" s="27">
        <f>IF(D111="","",IFERROR(INDEX(거래처분야,MATCH(D111,거래처이름,0)),""))</f>
        <v/>
      </c>
      <c r="F111" s="21" t="inlineStr">
        <is>
          <t>도배·장판 시공</t>
        </is>
      </c>
      <c r="G111" s="22" t="n">
        <v>1139000</v>
      </c>
      <c r="H111" s="25">
        <f>IF(COUNTA(A111,B111,D111,G111)=0,"",IF(NOT(ISNUMBER(A111)),"날짜를 확인하세요",IF(A111&gt;TODAY(),"오늘 이후 날짜예요",IF(AND(B111&lt;&gt;"",ISNA(MATCH(B111,현장번호,0))),"현장 번호를 확인하세요",IF(ISNA(MATCH(D111,거래처이름,0)),"거래처 목록에 없는 이름",IF(OR(NOT(ISNUMBER(G111)),N(G111)&lt;=0),"금액을 확인하세요",""))))))</f>
        <v/>
      </c>
    </row>
    <row r="112">
      <c r="A112" s="20" t="n">
        <v>45818</v>
      </c>
      <c r="B112" s="26" t="n">
        <v>16</v>
      </c>
      <c r="C112" s="27">
        <f>IF(COUNTA(A112,D112,G112)=0,"",IF(B112="","공통",IFERROR(INDEX(현장_고객,MATCH(B112,현장번호,0))&amp;" · "&amp;INDEX(현장_주소,MATCH(B112,현장번호,0)),"없는 번호")))</f>
        <v/>
      </c>
      <c r="D112" s="21" t="inlineStr">
        <is>
          <t>물길설비</t>
        </is>
      </c>
      <c r="E112" s="27">
        <f>IF(D112="","",IFERROR(INDEX(거래처분야,MATCH(D112,거래처이름,0)),""))</f>
        <v/>
      </c>
      <c r="F112" s="21" t="inlineStr">
        <is>
          <t>설비 시공</t>
        </is>
      </c>
      <c r="G112" s="22" t="n">
        <v>2155000</v>
      </c>
      <c r="H112" s="25">
        <f>IF(COUNTA(A112,B112,D112,G112)=0,"",IF(NOT(ISNUMBER(A112)),"날짜를 확인하세요",IF(A112&gt;TODAY(),"오늘 이후 날짜예요",IF(AND(B112&lt;&gt;"",ISNA(MATCH(B112,현장번호,0))),"현장 번호를 확인하세요",IF(ISNA(MATCH(D112,거래처이름,0)),"거래처 목록에 없는 이름",IF(OR(NOT(ISNUMBER(G112)),N(G112)&lt;=0),"금액을 확인하세요",""))))))</f>
        <v/>
      </c>
    </row>
    <row r="113">
      <c r="A113" s="20" t="n">
        <v>45818</v>
      </c>
      <c r="B113" s="26" t="n">
        <v>32</v>
      </c>
      <c r="C113" s="27">
        <f>IF(COUNTA(A113,D113,G113)=0,"",IF(B113="","공통",IFERROR(INDEX(현장_고객,MATCH(B113,현장번호,0))&amp;" · "&amp;INDEX(현장_주소,MATCH(B113,현장번호,0)),"없는 번호")))</f>
        <v/>
      </c>
      <c r="D113" s="21" t="inlineStr">
        <is>
          <t>대림자재(가상)</t>
        </is>
      </c>
      <c r="E113" s="27">
        <f>IF(D113="","",IFERROR(INDEX(거래처분야,MATCH(D113,거래처이름,0)),""))</f>
        <v/>
      </c>
      <c r="F113" s="21" t="inlineStr">
        <is>
          <t>자재 대금</t>
        </is>
      </c>
      <c r="G113" s="22" t="n">
        <v>216000</v>
      </c>
      <c r="H113" s="25">
        <f>IF(COUNTA(A113,B113,D113,G113)=0,"",IF(NOT(ISNUMBER(A113)),"날짜를 확인하세요",IF(A113&gt;TODAY(),"오늘 이후 날짜예요",IF(AND(B113&lt;&gt;"",ISNA(MATCH(B113,현장번호,0))),"현장 번호를 확인하세요",IF(ISNA(MATCH(D113,거래처이름,0)),"거래처 목록에 없는 이름",IF(OR(NOT(ISNUMBER(G113)),N(G113)&lt;=0),"금액을 확인하세요",""))))))</f>
        <v/>
      </c>
    </row>
    <row r="114">
      <c r="A114" s="20" t="n">
        <v>45818</v>
      </c>
      <c r="B114" s="26" t="n">
        <v>42</v>
      </c>
      <c r="C114" s="27">
        <f>IF(COUNTA(A114,D114,G114)=0,"",IF(B114="","공통",IFERROR(INDEX(현장_고객,MATCH(B114,현장번호,0))&amp;" · "&amp;INDEX(현장_주소,MATCH(B114,현장번호,0)),"없는 번호")))</f>
        <v/>
      </c>
      <c r="D114" s="21" t="inlineStr">
        <is>
          <t>대림자재(가상)</t>
        </is>
      </c>
      <c r="E114" s="27">
        <f>IF(D114="","",IFERROR(INDEX(거래처분야,MATCH(D114,거래처이름,0)),""))</f>
        <v/>
      </c>
      <c r="F114" s="21" t="inlineStr">
        <is>
          <t>자재 대금</t>
        </is>
      </c>
      <c r="G114" s="22" t="n">
        <v>781000</v>
      </c>
      <c r="H114" s="25">
        <f>IF(COUNTA(A114,B114,D114,G114)=0,"",IF(NOT(ISNUMBER(A114)),"날짜를 확인하세요",IF(A114&gt;TODAY(),"오늘 이후 날짜예요",IF(AND(B114&lt;&gt;"",ISNA(MATCH(B114,현장번호,0))),"현장 번호를 확인하세요",IF(ISNA(MATCH(D114,거래처이름,0)),"거래처 목록에 없는 이름",IF(OR(NOT(ISNUMBER(G114)),N(G114)&lt;=0),"금액을 확인하세요",""))))))</f>
        <v/>
      </c>
    </row>
    <row r="115">
      <c r="A115" s="20" t="n">
        <v>45819</v>
      </c>
      <c r="B115" s="26" t="n">
        <v>38</v>
      </c>
      <c r="C115" s="27">
        <f>IF(COUNTA(A115,D115,G115)=0,"",IF(B115="","공통",IFERROR(INDEX(현장_고객,MATCH(B115,현장번호,0))&amp;" · "&amp;INDEX(현장_주소,MATCH(B115,현장번호,0)),"없는 번호")))</f>
        <v/>
      </c>
      <c r="D115" s="21" t="inlineStr">
        <is>
          <t>동네자재마트</t>
        </is>
      </c>
      <c r="E115" s="27">
        <f>IF(D115="","",IFERROR(INDEX(거래처분야,MATCH(D115,거래처이름,0)),""))</f>
        <v/>
      </c>
      <c r="F115" s="21" t="inlineStr">
        <is>
          <t>자재 대금</t>
        </is>
      </c>
      <c r="G115" s="22" t="n">
        <v>525000</v>
      </c>
      <c r="H115" s="25">
        <f>IF(COUNTA(A115,B115,D115,G115)=0,"",IF(NOT(ISNUMBER(A115)),"날짜를 확인하세요",IF(A115&gt;TODAY(),"오늘 이후 날짜예요",IF(AND(B115&lt;&gt;"",ISNA(MATCH(B115,현장번호,0))),"현장 번호를 확인하세요",IF(ISNA(MATCH(D115,거래처이름,0)),"거래처 목록에 없는 이름",IF(OR(NOT(ISNUMBER(G115)),N(G115)&lt;=0),"금액을 확인하세요",""))))))</f>
        <v/>
      </c>
    </row>
    <row r="116">
      <c r="A116" s="20" t="n">
        <v>45821</v>
      </c>
      <c r="B116" s="26" t="n">
        <v>43</v>
      </c>
      <c r="C116" s="27">
        <f>IF(COUNTA(A116,D116,G116)=0,"",IF(B116="","공통",IFERROR(INDEX(현장_고객,MATCH(B116,현장번호,0))&amp;" · "&amp;INDEX(현장_주소,MATCH(B116,현장번호,0)),"없는 번호")))</f>
        <v/>
      </c>
      <c r="D116" s="21" t="inlineStr">
        <is>
          <t>창호명가</t>
        </is>
      </c>
      <c r="E116" s="27">
        <f>IF(D116="","",IFERROR(INDEX(거래처분야,MATCH(D116,거래처이름,0)),""))</f>
        <v/>
      </c>
      <c r="F116" s="21" t="inlineStr">
        <is>
          <t>창호 시공</t>
        </is>
      </c>
      <c r="G116" s="22" t="n">
        <v>3066000</v>
      </c>
      <c r="H116" s="25">
        <f>IF(COUNTA(A116,B116,D116,G116)=0,"",IF(NOT(ISNUMBER(A116)),"날짜를 확인하세요",IF(A116&gt;TODAY(),"오늘 이후 날짜예요",IF(AND(B116&lt;&gt;"",ISNA(MATCH(B116,현장번호,0))),"현장 번호를 확인하세요",IF(ISNA(MATCH(D116,거래처이름,0)),"거래처 목록에 없는 이름",IF(OR(NOT(ISNUMBER(G116)),N(G116)&lt;=0),"금액을 확인하세요",""))))))</f>
        <v/>
      </c>
    </row>
    <row r="117">
      <c r="A117" s="20" t="n">
        <v>45825</v>
      </c>
      <c r="B117" s="26" t="n">
        <v>46</v>
      </c>
      <c r="C117" s="27">
        <f>IF(COUNTA(A117,D117,G117)=0,"",IF(B117="","공통",IFERROR(INDEX(현장_고객,MATCH(B117,현장번호,0))&amp;" · "&amp;INDEX(현장_주소,MATCH(B117,현장번호,0)),"없는 번호")))</f>
        <v/>
      </c>
      <c r="D117" s="21" t="inlineStr">
        <is>
          <t>한지벽지</t>
        </is>
      </c>
      <c r="E117" s="27">
        <f>IF(D117="","",IFERROR(INDEX(거래처분야,MATCH(D117,거래처이름,0)),""))</f>
        <v/>
      </c>
      <c r="F117" s="21" t="inlineStr">
        <is>
          <t>도배·장판 시공</t>
        </is>
      </c>
      <c r="G117" s="22" t="n">
        <v>825000</v>
      </c>
      <c r="H117" s="25">
        <f>IF(COUNTA(A117,B117,D117,G117)=0,"",IF(NOT(ISNUMBER(A117)),"날짜를 확인하세요",IF(A117&gt;TODAY(),"오늘 이후 날짜예요",IF(AND(B117&lt;&gt;"",ISNA(MATCH(B117,현장번호,0))),"현장 번호를 확인하세요",IF(ISNA(MATCH(D117,거래처이름,0)),"거래처 목록에 없는 이름",IF(OR(NOT(ISNUMBER(G117)),N(G117)&lt;=0),"금액을 확인하세요",""))))))</f>
        <v/>
      </c>
    </row>
    <row r="118">
      <c r="A118" s="20" t="n">
        <v>45826</v>
      </c>
      <c r="B118" s="26" t="n">
        <v>15</v>
      </c>
      <c r="C118" s="27">
        <f>IF(COUNTA(A118,D118,G118)=0,"",IF(B118="","공통",IFERROR(INDEX(현장_고객,MATCH(B118,현장번호,0))&amp;" · "&amp;INDEX(현장_주소,MATCH(B118,현장번호,0)),"없는 번호")))</f>
        <v/>
      </c>
      <c r="D118" s="21" t="inlineStr">
        <is>
          <t>동네자재마트</t>
        </is>
      </c>
      <c r="E118" s="27">
        <f>IF(D118="","",IFERROR(INDEX(거래처분야,MATCH(D118,거래처이름,0)),""))</f>
        <v/>
      </c>
      <c r="F118" s="21" t="inlineStr">
        <is>
          <t>자재 대금</t>
        </is>
      </c>
      <c r="G118" s="22" t="n">
        <v>1988000</v>
      </c>
      <c r="H118" s="25">
        <f>IF(COUNTA(A118,B118,D118,G118)=0,"",IF(NOT(ISNUMBER(A118)),"날짜를 확인하세요",IF(A118&gt;TODAY(),"오늘 이후 날짜예요",IF(AND(B118&lt;&gt;"",ISNA(MATCH(B118,현장번호,0))),"현장 번호를 확인하세요",IF(ISNA(MATCH(D118,거래처이름,0)),"거래처 목록에 없는 이름",IF(OR(NOT(ISNUMBER(G118)),N(G118)&lt;=0),"금액을 확인하세요",""))))))</f>
        <v/>
      </c>
    </row>
    <row r="119">
      <c r="A119" s="20" t="n">
        <v>45827</v>
      </c>
      <c r="B119" s="26" t="n">
        <v>34</v>
      </c>
      <c r="C119" s="27">
        <f>IF(COUNTA(A119,D119,G119)=0,"",IF(B119="","공통",IFERROR(INDEX(현장_고객,MATCH(B119,현장번호,0))&amp;" · "&amp;INDEX(현장_주소,MATCH(B119,현장번호,0)),"없는 번호")))</f>
        <v/>
      </c>
      <c r="D119" s="21" t="inlineStr">
        <is>
          <t>대림자재(가상)</t>
        </is>
      </c>
      <c r="E119" s="27">
        <f>IF(D119="","",IFERROR(INDEX(거래처분야,MATCH(D119,거래처이름,0)),""))</f>
        <v/>
      </c>
      <c r="F119" s="21" t="inlineStr">
        <is>
          <t>자재 대금</t>
        </is>
      </c>
      <c r="G119" s="22" t="n">
        <v>1173000</v>
      </c>
      <c r="H119" s="25">
        <f>IF(COUNTA(A119,B119,D119,G119)=0,"",IF(NOT(ISNUMBER(A119)),"날짜를 확인하세요",IF(A119&gt;TODAY(),"오늘 이후 날짜예요",IF(AND(B119&lt;&gt;"",ISNA(MATCH(B119,현장번호,0))),"현장 번호를 확인하세요",IF(ISNA(MATCH(D119,거래처이름,0)),"거래처 목록에 없는 이름",IF(OR(NOT(ISNUMBER(G119)),N(G119)&lt;=0),"금액을 확인하세요",""))))))</f>
        <v/>
      </c>
    </row>
    <row r="120">
      <c r="A120" s="20" t="n">
        <v>45827</v>
      </c>
      <c r="B120" s="26" t="n">
        <v>46</v>
      </c>
      <c r="C120" s="27">
        <f>IF(COUNTA(A120,D120,G120)=0,"",IF(B120="","공통",IFERROR(INDEX(현장_고객,MATCH(B120,현장번호,0))&amp;" · "&amp;INDEX(현장_주소,MATCH(B120,현장번호,0)),"없는 번호")))</f>
        <v/>
      </c>
      <c r="D120" s="21" t="inlineStr">
        <is>
          <t>대림자재(가상)</t>
        </is>
      </c>
      <c r="E120" s="27">
        <f>IF(D120="","",IFERROR(INDEX(거래처분야,MATCH(D120,거래처이름,0)),""))</f>
        <v/>
      </c>
      <c r="F120" s="21" t="inlineStr">
        <is>
          <t>자재 대금</t>
        </is>
      </c>
      <c r="G120" s="22" t="n">
        <v>789000</v>
      </c>
      <c r="H120" s="25">
        <f>IF(COUNTA(A120,B120,D120,G120)=0,"",IF(NOT(ISNUMBER(A120)),"날짜를 확인하세요",IF(A120&gt;TODAY(),"오늘 이후 날짜예요",IF(AND(B120&lt;&gt;"",ISNA(MATCH(B120,현장번호,0))),"현장 번호를 확인하세요",IF(ISNA(MATCH(D120,거래처이름,0)),"거래처 목록에 없는 이름",IF(OR(NOT(ISNUMBER(G120)),N(G120)&lt;=0),"금액을 확인하세요",""))))))</f>
        <v/>
      </c>
    </row>
    <row r="121">
      <c r="A121" s="20" t="n">
        <v>45828</v>
      </c>
      <c r="B121" s="26" t="n">
        <v>34</v>
      </c>
      <c r="C121" s="27">
        <f>IF(COUNTA(A121,D121,G121)=0,"",IF(B121="","공통",IFERROR(INDEX(현장_고객,MATCH(B121,현장번호,0))&amp;" · "&amp;INDEX(현장_주소,MATCH(B121,현장번호,0)),"없는 번호")))</f>
        <v/>
      </c>
      <c r="D121" s="21" t="inlineStr">
        <is>
          <t>한결철거</t>
        </is>
      </c>
      <c r="E121" s="27">
        <f>IF(D121="","",IFERROR(INDEX(거래처분야,MATCH(D121,거래처이름,0)),""))</f>
        <v/>
      </c>
      <c r="F121" s="21" t="inlineStr">
        <is>
          <t>철거·폐기물</t>
        </is>
      </c>
      <c r="G121" s="22" t="n">
        <v>803000</v>
      </c>
      <c r="H121" s="25">
        <f>IF(COUNTA(A121,B121,D121,G121)=0,"",IF(NOT(ISNUMBER(A121)),"날짜를 확인하세요",IF(A121&gt;TODAY(),"오늘 이후 날짜예요",IF(AND(B121&lt;&gt;"",ISNA(MATCH(B121,현장번호,0))),"현장 번호를 확인하세요",IF(ISNA(MATCH(D121,거래처이름,0)),"거래처 목록에 없는 이름",IF(OR(NOT(ISNUMBER(G121)),N(G121)&lt;=0),"금액을 확인하세요",""))))))</f>
        <v/>
      </c>
    </row>
    <row r="122">
      <c r="A122" s="20" t="n">
        <v>45829</v>
      </c>
      <c r="B122" s="26" t="n">
        <v>15</v>
      </c>
      <c r="C122" s="27">
        <f>IF(COUNTA(A122,D122,G122)=0,"",IF(B122="","공통",IFERROR(INDEX(현장_고객,MATCH(B122,현장번호,0))&amp;" · "&amp;INDEX(현장_주소,MATCH(B122,현장번호,0)),"없는 번호")))</f>
        <v/>
      </c>
      <c r="D122" s="21" t="inlineStr">
        <is>
          <t>말끔입주청소</t>
        </is>
      </c>
      <c r="E122" s="27">
        <f>IF(D122="","",IFERROR(INDEX(거래처분야,MATCH(D122,거래처이름,0)),""))</f>
        <v/>
      </c>
      <c r="F122" s="21" t="inlineStr">
        <is>
          <t>입주 청소</t>
        </is>
      </c>
      <c r="G122" s="22" t="n">
        <v>1159000</v>
      </c>
      <c r="H122" s="25">
        <f>IF(COUNTA(A122,B122,D122,G122)=0,"",IF(NOT(ISNUMBER(A122)),"날짜를 확인하세요",IF(A122&gt;TODAY(),"오늘 이후 날짜예요",IF(AND(B122&lt;&gt;"",ISNA(MATCH(B122,현장번호,0))),"현장 번호를 확인하세요",IF(ISNA(MATCH(D122,거래처이름,0)),"거래처 목록에 없는 이름",IF(OR(NOT(ISNUMBER(G122)),N(G122)&lt;=0),"금액을 확인하세요",""))))))</f>
        <v/>
      </c>
    </row>
    <row r="123">
      <c r="A123" s="20" t="n">
        <v>45830</v>
      </c>
      <c r="B123" s="26" t="n">
        <v>15</v>
      </c>
      <c r="C123" s="27">
        <f>IF(COUNTA(A123,D123,G123)=0,"",IF(B123="","공통",IFERROR(INDEX(현장_고객,MATCH(B123,현장번호,0))&amp;" · "&amp;INDEX(현장_주소,MATCH(B123,현장번호,0)),"없는 번호")))</f>
        <v/>
      </c>
      <c r="D123" s="21" t="inlineStr">
        <is>
          <t>나무결목공</t>
        </is>
      </c>
      <c r="E123" s="27">
        <f>IF(D123="","",IFERROR(INDEX(거래처분야,MATCH(D123,거래처이름,0)),""))</f>
        <v/>
      </c>
      <c r="F123" s="21" t="inlineStr">
        <is>
          <t>목공 시공</t>
        </is>
      </c>
      <c r="G123" s="22" t="n">
        <v>1188000</v>
      </c>
      <c r="H123" s="25">
        <f>IF(COUNTA(A123,B123,D123,G123)=0,"",IF(NOT(ISNUMBER(A123)),"날짜를 확인하세요",IF(A123&gt;TODAY(),"오늘 이후 날짜예요",IF(AND(B123&lt;&gt;"",ISNA(MATCH(B123,현장번호,0))),"현장 번호를 확인하세요",IF(ISNA(MATCH(D123,거래처이름,0)),"거래처 목록에 없는 이름",IF(OR(NOT(ISNUMBER(G123)),N(G123)&lt;=0),"금액을 확인하세요",""))))))</f>
        <v/>
      </c>
    </row>
    <row r="124">
      <c r="A124" s="20" t="n">
        <v>45830</v>
      </c>
      <c r="B124" s="26" t="n">
        <v>34</v>
      </c>
      <c r="C124" s="27">
        <f>IF(COUNTA(A124,D124,G124)=0,"",IF(B124="","공통",IFERROR(INDEX(현장_고객,MATCH(B124,현장번호,0))&amp;" · "&amp;INDEX(현장_주소,MATCH(B124,현장번호,0)),"없는 번호")))</f>
        <v/>
      </c>
      <c r="D124" s="21" t="inlineStr">
        <is>
          <t>대성설비</t>
        </is>
      </c>
      <c r="E124" s="27">
        <f>IF(D124="","",IFERROR(INDEX(거래처분야,MATCH(D124,거래처이름,0)),""))</f>
        <v/>
      </c>
      <c r="F124" s="21" t="inlineStr">
        <is>
          <t>설비 시공</t>
        </is>
      </c>
      <c r="G124" s="22" t="n">
        <v>925000</v>
      </c>
      <c r="H124" s="25">
        <f>IF(COUNTA(A124,B124,D124,G124)=0,"",IF(NOT(ISNUMBER(A124)),"날짜를 확인하세요",IF(A124&gt;TODAY(),"오늘 이후 날짜예요",IF(AND(B124&lt;&gt;"",ISNA(MATCH(B124,현장번호,0))),"현장 번호를 확인하세요",IF(ISNA(MATCH(D124,거래처이름,0)),"거래처 목록에 없는 이름",IF(OR(NOT(ISNUMBER(G124)),N(G124)&lt;=0),"금액을 확인하세요",""))))))</f>
        <v/>
      </c>
    </row>
    <row r="125">
      <c r="A125" s="20" t="n">
        <v>45830</v>
      </c>
      <c r="B125" s="26" t="n">
        <v>34</v>
      </c>
      <c r="C125" s="27">
        <f>IF(COUNTA(A125,D125,G125)=0,"",IF(B125="","공통",IFERROR(INDEX(현장_고객,MATCH(B125,현장번호,0))&amp;" · "&amp;INDEX(현장_주소,MATCH(B125,현장번호,0)),"없는 번호")))</f>
        <v/>
      </c>
      <c r="D125" s="21" t="inlineStr">
        <is>
          <t>명장타일</t>
        </is>
      </c>
      <c r="E125" s="27">
        <f>IF(D125="","",IFERROR(INDEX(거래처분야,MATCH(D125,거래처이름,0)),""))</f>
        <v/>
      </c>
      <c r="F125" s="21" t="inlineStr">
        <is>
          <t>타일 시공</t>
        </is>
      </c>
      <c r="G125" s="22" t="n">
        <v>830000</v>
      </c>
      <c r="H125" s="25">
        <f>IF(COUNTA(A125,B125,D125,G125)=0,"",IF(NOT(ISNUMBER(A125)),"날짜를 확인하세요",IF(A125&gt;TODAY(),"오늘 이후 날짜예요",IF(AND(B125&lt;&gt;"",ISNA(MATCH(B125,현장번호,0))),"현장 번호를 확인하세요",IF(ISNA(MATCH(D125,거래처이름,0)),"거래처 목록에 없는 이름",IF(OR(NOT(ISNUMBER(G125)),N(G125)&lt;=0),"금액을 확인하세요",""))))))</f>
        <v/>
      </c>
    </row>
    <row r="126">
      <c r="A126" s="20" t="n">
        <v>45830</v>
      </c>
      <c r="B126" s="26" t="n">
        <v>34</v>
      </c>
      <c r="C126" s="27">
        <f>IF(COUNTA(A126,D126,G126)=0,"",IF(B126="","공통",IFERROR(INDEX(현장_고객,MATCH(B126,현장번호,0))&amp;" · "&amp;INDEX(현장_주소,MATCH(B126,현장번호,0)),"없는 번호")))</f>
        <v/>
      </c>
      <c r="D126" s="21" t="inlineStr">
        <is>
          <t>말끔입주청소</t>
        </is>
      </c>
      <c r="E126" s="27">
        <f>IF(D126="","",IFERROR(INDEX(거래처분야,MATCH(D126,거래처이름,0)),""))</f>
        <v/>
      </c>
      <c r="F126" s="21" t="inlineStr">
        <is>
          <t>입주 청소</t>
        </is>
      </c>
      <c r="G126" s="22" t="n">
        <v>1311000</v>
      </c>
      <c r="H126" s="25">
        <f>IF(COUNTA(A126,B126,D126,G126)=0,"",IF(NOT(ISNUMBER(A126)),"날짜를 확인하세요",IF(A126&gt;TODAY(),"오늘 이후 날짜예요",IF(AND(B126&lt;&gt;"",ISNA(MATCH(B126,현장번호,0))),"현장 번호를 확인하세요",IF(ISNA(MATCH(D126,거래처이름,0)),"거래처 목록에 없는 이름",IF(OR(NOT(ISNUMBER(G126)),N(G126)&lt;=0),"금액을 확인하세요",""))))))</f>
        <v/>
      </c>
    </row>
    <row r="127">
      <c r="A127" s="20" t="n">
        <v>45830</v>
      </c>
      <c r="B127" s="26" t="n">
        <v>49</v>
      </c>
      <c r="C127" s="27">
        <f>IF(COUNTA(A127,D127,G127)=0,"",IF(B127="","공통",IFERROR(INDEX(현장_고객,MATCH(B127,현장번호,0))&amp;" · "&amp;INDEX(현장_주소,MATCH(B127,현장번호,0)),"없는 번호")))</f>
        <v/>
      </c>
      <c r="D127" s="21" t="inlineStr">
        <is>
          <t>명장타일</t>
        </is>
      </c>
      <c r="E127" s="27">
        <f>IF(D127="","",IFERROR(INDEX(거래처분야,MATCH(D127,거래처이름,0)),""))</f>
        <v/>
      </c>
      <c r="F127" s="21" t="inlineStr">
        <is>
          <t>타일 시공</t>
        </is>
      </c>
      <c r="G127" s="22" t="n">
        <v>605000</v>
      </c>
      <c r="H127" s="25">
        <f>IF(COUNTA(A127,B127,D127,G127)=0,"",IF(NOT(ISNUMBER(A127)),"날짜를 확인하세요",IF(A127&gt;TODAY(),"오늘 이후 날짜예요",IF(AND(B127&lt;&gt;"",ISNA(MATCH(B127,현장번호,0))),"현장 번호를 확인하세요",IF(ISNA(MATCH(D127,거래처이름,0)),"거래처 목록에 없는 이름",IF(OR(NOT(ISNUMBER(G127)),N(G127)&lt;=0),"금액을 확인하세요",""))))))</f>
        <v/>
      </c>
    </row>
    <row r="128">
      <c r="A128" s="20" t="n">
        <v>45832</v>
      </c>
      <c r="B128" s="26" t="n">
        <v>44</v>
      </c>
      <c r="C128" s="27">
        <f>IF(COUNTA(A128,D128,G128)=0,"",IF(B128="","공통",IFERROR(INDEX(현장_고객,MATCH(B128,현장번호,0))&amp;" · "&amp;INDEX(현장_주소,MATCH(B128,현장번호,0)),"없는 번호")))</f>
        <v/>
      </c>
      <c r="D128" s="21" t="inlineStr">
        <is>
          <t>동네자재마트</t>
        </is>
      </c>
      <c r="E128" s="27">
        <f>IF(D128="","",IFERROR(INDEX(거래처분야,MATCH(D128,거래처이름,0)),""))</f>
        <v/>
      </c>
      <c r="F128" s="21" t="inlineStr">
        <is>
          <t>자재 대금</t>
        </is>
      </c>
      <c r="G128" s="22" t="n">
        <v>765000</v>
      </c>
      <c r="H128" s="25">
        <f>IF(COUNTA(A128,B128,D128,G128)=0,"",IF(NOT(ISNUMBER(A128)),"날짜를 확인하세요",IF(A128&gt;TODAY(),"오늘 이후 날짜예요",IF(AND(B128&lt;&gt;"",ISNA(MATCH(B128,현장번호,0))),"현장 번호를 확인하세요",IF(ISNA(MATCH(D128,거래처이름,0)),"거래처 목록에 없는 이름",IF(OR(NOT(ISNUMBER(G128)),N(G128)&lt;=0),"금액을 확인하세요",""))))))</f>
        <v/>
      </c>
    </row>
    <row r="129">
      <c r="A129" s="20" t="n">
        <v>45834</v>
      </c>
      <c r="B129" s="26" t="n">
        <v>49</v>
      </c>
      <c r="C129" s="27">
        <f>IF(COUNTA(A129,D129,G129)=0,"",IF(B129="","공통",IFERROR(INDEX(현장_고객,MATCH(B129,현장번호,0))&amp;" · "&amp;INDEX(현장_주소,MATCH(B129,현장번호,0)),"없는 번호")))</f>
        <v/>
      </c>
      <c r="D129" s="21" t="inlineStr">
        <is>
          <t>한결철거</t>
        </is>
      </c>
      <c r="E129" s="27">
        <f>IF(D129="","",IFERROR(INDEX(거래처분야,MATCH(D129,거래처이름,0)),""))</f>
        <v/>
      </c>
      <c r="F129" s="21" t="inlineStr">
        <is>
          <t>철거·폐기물</t>
        </is>
      </c>
      <c r="G129" s="22" t="n">
        <v>689000</v>
      </c>
      <c r="H129" s="25">
        <f>IF(COUNTA(A129,B129,D129,G129)=0,"",IF(NOT(ISNUMBER(A129)),"날짜를 확인하세요",IF(A129&gt;TODAY(),"오늘 이후 날짜예요",IF(AND(B129&lt;&gt;"",ISNA(MATCH(B129,현장번호,0))),"현장 번호를 확인하세요",IF(ISNA(MATCH(D129,거래처이름,0)),"거래처 목록에 없는 이름",IF(OR(NOT(ISNUMBER(G129)),N(G129)&lt;=0),"금액을 확인하세요",""))))))</f>
        <v/>
      </c>
    </row>
    <row r="130">
      <c r="A130" s="20" t="n">
        <v>45836</v>
      </c>
      <c r="B130" s="26" t="n">
        <v>49</v>
      </c>
      <c r="C130" s="27">
        <f>IF(COUNTA(A130,D130,G130)=0,"",IF(B130="","공통",IFERROR(INDEX(현장_고객,MATCH(B130,현장번호,0))&amp;" · "&amp;INDEX(현장_주소,MATCH(B130,현장번호,0)),"없는 번호")))</f>
        <v/>
      </c>
      <c r="D130" s="21" t="inlineStr">
        <is>
          <t>물길설비</t>
        </is>
      </c>
      <c r="E130" s="27">
        <f>IF(D130="","",IFERROR(INDEX(거래처분야,MATCH(D130,거래처이름,0)),""))</f>
        <v/>
      </c>
      <c r="F130" s="21" t="inlineStr">
        <is>
          <t>설비 시공</t>
        </is>
      </c>
      <c r="G130" s="22" t="n">
        <v>726000</v>
      </c>
      <c r="H130" s="25">
        <f>IF(COUNTA(A130,B130,D130,G130)=0,"",IF(NOT(ISNUMBER(A130)),"날짜를 확인하세요",IF(A130&gt;TODAY(),"오늘 이후 날짜예요",IF(AND(B130&lt;&gt;"",ISNA(MATCH(B130,현장번호,0))),"현장 번호를 확인하세요",IF(ISNA(MATCH(D130,거래처이름,0)),"거래처 목록에 없는 이름",IF(OR(NOT(ISNUMBER(G130)),N(G130)&lt;=0),"금액을 확인하세요",""))))))</f>
        <v/>
      </c>
    </row>
    <row r="131">
      <c r="A131" s="20" t="n">
        <v>45836</v>
      </c>
      <c r="B131" s="26" t="n">
        <v>49</v>
      </c>
      <c r="C131" s="27">
        <f>IF(COUNTA(A131,D131,G131)=0,"",IF(B131="","공통",IFERROR(INDEX(현장_고객,MATCH(B131,현장번호,0))&amp;" · "&amp;INDEX(현장_주소,MATCH(B131,현장번호,0)),"없는 번호")))</f>
        <v/>
      </c>
      <c r="D131" s="21" t="inlineStr">
        <is>
          <t>동네자재마트</t>
        </is>
      </c>
      <c r="E131" s="27">
        <f>IF(D131="","",IFERROR(INDEX(거래처분야,MATCH(D131,거래처이름,0)),""))</f>
        <v/>
      </c>
      <c r="F131" s="21" t="inlineStr">
        <is>
          <t>자재 대금</t>
        </is>
      </c>
      <c r="G131" s="22" t="n">
        <v>540000</v>
      </c>
      <c r="H131" s="25">
        <f>IF(COUNTA(A131,B131,D131,G131)=0,"",IF(NOT(ISNUMBER(A131)),"날짜를 확인하세요",IF(A131&gt;TODAY(),"오늘 이후 날짜예요",IF(AND(B131&lt;&gt;"",ISNA(MATCH(B131,현장번호,0))),"현장 번호를 확인하세요",IF(ISNA(MATCH(D131,거래처이름,0)),"거래처 목록에 없는 이름",IF(OR(NOT(ISNUMBER(G131)),N(G131)&lt;=0),"금액을 확인하세요",""))))))</f>
        <v/>
      </c>
    </row>
    <row r="132">
      <c r="A132" s="20" t="n">
        <v>45837</v>
      </c>
      <c r="B132" s="26" t="n">
        <v>49</v>
      </c>
      <c r="C132" s="27">
        <f>IF(COUNTA(A132,D132,G132)=0,"",IF(B132="","공통",IFERROR(INDEX(현장_고객,MATCH(B132,현장번호,0))&amp;" · "&amp;INDEX(현장_주소,MATCH(B132,현장번호,0)),"없는 번호")))</f>
        <v/>
      </c>
      <c r="D132" s="21" t="inlineStr">
        <is>
          <t>말끔입주청소</t>
        </is>
      </c>
      <c r="E132" s="27">
        <f>IF(D132="","",IFERROR(INDEX(거래처분야,MATCH(D132,거래처이름,0)),""))</f>
        <v/>
      </c>
      <c r="F132" s="21" t="inlineStr">
        <is>
          <t>입주 청소</t>
        </is>
      </c>
      <c r="G132" s="22" t="n">
        <v>918000</v>
      </c>
      <c r="H132" s="25">
        <f>IF(COUNTA(A132,B132,D132,G132)=0,"",IF(NOT(ISNUMBER(A132)),"날짜를 확인하세요",IF(A132&gt;TODAY(),"오늘 이후 날짜예요",IF(AND(B132&lt;&gt;"",ISNA(MATCH(B132,현장번호,0))),"현장 번호를 확인하세요",IF(ISNA(MATCH(D132,거래처이름,0)),"거래처 목록에 없는 이름",IF(OR(NOT(ISNUMBER(G132)),N(G132)&lt;=0),"금액을 확인하세요",""))))))</f>
        <v/>
      </c>
    </row>
    <row r="133">
      <c r="A133" s="20" t="n">
        <v>45837</v>
      </c>
      <c r="B133" s="26" t="n">
        <v>52</v>
      </c>
      <c r="C133" s="27">
        <f>IF(COUNTA(A133,D133,G133)=0,"",IF(B133="","공통",IFERROR(INDEX(현장_고객,MATCH(B133,현장번호,0))&amp;" · "&amp;INDEX(현장_주소,MATCH(B133,현장번호,0)),"없는 번호")))</f>
        <v/>
      </c>
      <c r="D133" s="21" t="inlineStr">
        <is>
          <t>창호명가</t>
        </is>
      </c>
      <c r="E133" s="27">
        <f>IF(D133="","",IFERROR(INDEX(거래처분야,MATCH(D133,거래처이름,0)),""))</f>
        <v/>
      </c>
      <c r="F133" s="21" t="inlineStr">
        <is>
          <t>창호 시공</t>
        </is>
      </c>
      <c r="G133" s="22" t="n">
        <v>4423000</v>
      </c>
      <c r="H133" s="25">
        <f>IF(COUNTA(A133,B133,D133,G133)=0,"",IF(NOT(ISNUMBER(A133)),"날짜를 확인하세요",IF(A133&gt;TODAY(),"오늘 이후 날짜예요",IF(AND(B133&lt;&gt;"",ISNA(MATCH(B133,현장번호,0))),"현장 번호를 확인하세요",IF(ISNA(MATCH(D133,거래처이름,0)),"거래처 목록에 없는 이름",IF(OR(NOT(ISNUMBER(G133)),N(G133)&lt;=0),"금액을 확인하세요",""))))))</f>
        <v/>
      </c>
    </row>
    <row r="134">
      <c r="A134" s="20" t="n">
        <v>45838</v>
      </c>
      <c r="B134" s="26" t="n">
        <v>50</v>
      </c>
      <c r="C134" s="27">
        <f>IF(COUNTA(A134,D134,G134)=0,"",IF(B134="","공통",IFERROR(INDEX(현장_고객,MATCH(B134,현장번호,0))&amp;" · "&amp;INDEX(현장_주소,MATCH(B134,현장번호,0)),"없는 번호")))</f>
        <v/>
      </c>
      <c r="D134" s="21" t="inlineStr">
        <is>
          <t>고운도배</t>
        </is>
      </c>
      <c r="E134" s="27">
        <f>IF(D134="","",IFERROR(INDEX(거래처분야,MATCH(D134,거래처이름,0)),""))</f>
        <v/>
      </c>
      <c r="F134" s="21" t="inlineStr">
        <is>
          <t>도배·장판 시공</t>
        </is>
      </c>
      <c r="G134" s="22" t="n">
        <v>786000</v>
      </c>
      <c r="H134" s="25">
        <f>IF(COUNTA(A134,B134,D134,G134)=0,"",IF(NOT(ISNUMBER(A134)),"날짜를 확인하세요",IF(A134&gt;TODAY(),"오늘 이후 날짜예요",IF(AND(B134&lt;&gt;"",ISNA(MATCH(B134,현장번호,0))),"현장 번호를 확인하세요",IF(ISNA(MATCH(D134,거래처이름,0)),"거래처 목록에 없는 이름",IF(OR(NOT(ISNUMBER(G134)),N(G134)&lt;=0),"금액을 확인하세요",""))))))</f>
        <v/>
      </c>
    </row>
    <row r="135">
      <c r="A135" s="20" t="n">
        <v>45839</v>
      </c>
      <c r="B135" s="26" t="n">
        <v>56</v>
      </c>
      <c r="C135" s="27">
        <f>IF(COUNTA(A135,D135,G135)=0,"",IF(B135="","공통",IFERROR(INDEX(현장_고객,MATCH(B135,현장번호,0))&amp;" · "&amp;INDEX(현장_주소,MATCH(B135,현장번호,0)),"없는 번호")))</f>
        <v/>
      </c>
      <c r="D135" s="21" t="inlineStr">
        <is>
          <t>대림자재(가상)</t>
        </is>
      </c>
      <c r="E135" s="27">
        <f>IF(D135="","",IFERROR(INDEX(거래처분야,MATCH(D135,거래처이름,0)),""))</f>
        <v/>
      </c>
      <c r="F135" s="21" t="inlineStr">
        <is>
          <t>자재 대금</t>
        </is>
      </c>
      <c r="G135" s="22" t="n">
        <v>1216000</v>
      </c>
      <c r="H135" s="25">
        <f>IF(COUNTA(A135,B135,D135,G135)=0,"",IF(NOT(ISNUMBER(A135)),"날짜를 확인하세요",IF(A135&gt;TODAY(),"오늘 이후 날짜예요",IF(AND(B135&lt;&gt;"",ISNA(MATCH(B135,현장번호,0))),"현장 번호를 확인하세요",IF(ISNA(MATCH(D135,거래처이름,0)),"거래처 목록에 없는 이름",IF(OR(NOT(ISNUMBER(G135)),N(G135)&lt;=0),"금액을 확인하세요",""))))))</f>
        <v/>
      </c>
    </row>
    <row r="136">
      <c r="A136" s="20" t="n">
        <v>45840</v>
      </c>
      <c r="B136" s="26" t="n">
        <v>50</v>
      </c>
      <c r="C136" s="27">
        <f>IF(COUNTA(A136,D136,G136)=0,"",IF(B136="","공통",IFERROR(INDEX(현장_고객,MATCH(B136,현장번호,0))&amp;" · "&amp;INDEX(현장_주소,MATCH(B136,현장번호,0)),"없는 번호")))</f>
        <v/>
      </c>
      <c r="D136" s="21" t="inlineStr">
        <is>
          <t>동네자재마트</t>
        </is>
      </c>
      <c r="E136" s="27">
        <f>IF(D136="","",IFERROR(INDEX(거래처분야,MATCH(D136,거래처이름,0)),""))</f>
        <v/>
      </c>
      <c r="F136" s="21" t="inlineStr">
        <is>
          <t>자재 대금</t>
        </is>
      </c>
      <c r="G136" s="22" t="n">
        <v>525000</v>
      </c>
      <c r="H136" s="25">
        <f>IF(COUNTA(A136,B136,D136,G136)=0,"",IF(NOT(ISNUMBER(A136)),"날짜를 확인하세요",IF(A136&gt;TODAY(),"오늘 이후 날짜예요",IF(AND(B136&lt;&gt;"",ISNA(MATCH(B136,현장번호,0))),"현장 번호를 확인하세요",IF(ISNA(MATCH(D136,거래처이름,0)),"거래처 목록에 없는 이름",IF(OR(NOT(ISNUMBER(G136)),N(G136)&lt;=0),"금액을 확인하세요",""))))))</f>
        <v/>
      </c>
    </row>
    <row r="137">
      <c r="A137" s="20" t="n">
        <v>45841</v>
      </c>
      <c r="B137" s="26" t="n">
        <v>56</v>
      </c>
      <c r="C137" s="27">
        <f>IF(COUNTA(A137,D137,G137)=0,"",IF(B137="","공통",IFERROR(INDEX(현장_고객,MATCH(B137,현장번호,0))&amp;" · "&amp;INDEX(현장_주소,MATCH(B137,현장번호,0)),"없는 번호")))</f>
        <v/>
      </c>
      <c r="D137" s="21" t="inlineStr">
        <is>
          <t>물길설비</t>
        </is>
      </c>
      <c r="E137" s="27">
        <f>IF(D137="","",IFERROR(INDEX(거래처분야,MATCH(D137,거래처이름,0)),""))</f>
        <v/>
      </c>
      <c r="F137" s="21" t="inlineStr">
        <is>
          <t>설비 시공</t>
        </is>
      </c>
      <c r="G137" s="22" t="n">
        <v>731000</v>
      </c>
      <c r="H137" s="25">
        <f>IF(COUNTA(A137,B137,D137,G137)=0,"",IF(NOT(ISNUMBER(A137)),"날짜를 확인하세요",IF(A137&gt;TODAY(),"오늘 이후 날짜예요",IF(AND(B137&lt;&gt;"",ISNA(MATCH(B137,현장번호,0))),"현장 번호를 확인하세요",IF(ISNA(MATCH(D137,거래처이름,0)),"거래처 목록에 없는 이름",IF(OR(NOT(ISNUMBER(G137)),N(G137)&lt;=0),"금액을 확인하세요",""))))))</f>
        <v/>
      </c>
    </row>
    <row r="138">
      <c r="A138" s="20" t="n">
        <v>45841</v>
      </c>
      <c r="B138" s="26" t="n">
        <v>56</v>
      </c>
      <c r="C138" s="27">
        <f>IF(COUNTA(A138,D138,G138)=0,"",IF(B138="","공통",IFERROR(INDEX(현장_고객,MATCH(B138,현장번호,0))&amp;" · "&amp;INDEX(현장_주소,MATCH(B138,현장번호,0)),"없는 번호")))</f>
        <v/>
      </c>
      <c r="D138" s="21" t="inlineStr">
        <is>
          <t>명장타일</t>
        </is>
      </c>
      <c r="E138" s="27">
        <f>IF(D138="","",IFERROR(INDEX(거래처분야,MATCH(D138,거래처이름,0)),""))</f>
        <v/>
      </c>
      <c r="F138" s="21" t="inlineStr">
        <is>
          <t>타일 시공</t>
        </is>
      </c>
      <c r="G138" s="22" t="n">
        <v>1295000</v>
      </c>
      <c r="H138" s="25">
        <f>IF(COUNTA(A138,B138,D138,G138)=0,"",IF(NOT(ISNUMBER(A138)),"날짜를 확인하세요",IF(A138&gt;TODAY(),"오늘 이후 날짜예요",IF(AND(B138&lt;&gt;"",ISNA(MATCH(B138,현장번호,0))),"현장 번호를 확인하세요",IF(ISNA(MATCH(D138,거래처이름,0)),"거래처 목록에 없는 이름",IF(OR(NOT(ISNUMBER(G138)),N(G138)&lt;=0),"금액을 확인하세요",""))))))</f>
        <v/>
      </c>
    </row>
    <row r="139">
      <c r="A139" s="20" t="n">
        <v>45842</v>
      </c>
      <c r="B139" s="26" t="n">
        <v>56</v>
      </c>
      <c r="C139" s="27">
        <f>IF(COUNTA(A139,D139,G139)=0,"",IF(B139="","공통",IFERROR(INDEX(현장_고객,MATCH(B139,현장번호,0))&amp;" · "&amp;INDEX(현장_주소,MATCH(B139,현장번호,0)),"없는 번호")))</f>
        <v/>
      </c>
      <c r="D139" s="21" t="inlineStr">
        <is>
          <t>말끔입주청소</t>
        </is>
      </c>
      <c r="E139" s="27">
        <f>IF(D139="","",IFERROR(INDEX(거래처분야,MATCH(D139,거래처이름,0)),""))</f>
        <v/>
      </c>
      <c r="F139" s="21" t="inlineStr">
        <is>
          <t>입주 청소</t>
        </is>
      </c>
      <c r="G139" s="22" t="n">
        <v>699000</v>
      </c>
      <c r="H139" s="25">
        <f>IF(COUNTA(A139,B139,D139,G139)=0,"",IF(NOT(ISNUMBER(A139)),"날짜를 확인하세요",IF(A139&gt;TODAY(),"오늘 이후 날짜예요",IF(AND(B139&lt;&gt;"",ISNA(MATCH(B139,현장번호,0))),"현장 번호를 확인하세요",IF(ISNA(MATCH(D139,거래처이름,0)),"거래처 목록에 없는 이름",IF(OR(NOT(ISNUMBER(G139)),N(G139)&lt;=0),"금액을 확인하세요",""))))))</f>
        <v/>
      </c>
    </row>
    <row r="140">
      <c r="A140" s="20" t="n">
        <v>45843</v>
      </c>
      <c r="B140" s="26" t="n">
        <v>56</v>
      </c>
      <c r="C140" s="27">
        <f>IF(COUNTA(A140,D140,G140)=0,"",IF(B140="","공통",IFERROR(INDEX(현장_고객,MATCH(B140,현장번호,0))&amp;" · "&amp;INDEX(현장_주소,MATCH(B140,현장번호,0)),"없는 번호")))</f>
        <v/>
      </c>
      <c r="D140" s="21" t="inlineStr">
        <is>
          <t>한결철거</t>
        </is>
      </c>
      <c r="E140" s="27">
        <f>IF(D140="","",IFERROR(INDEX(거래처분야,MATCH(D140,거래처이름,0)),""))</f>
        <v/>
      </c>
      <c r="F140" s="21" t="inlineStr">
        <is>
          <t>철거·폐기물</t>
        </is>
      </c>
      <c r="G140" s="22" t="n">
        <v>1195000</v>
      </c>
      <c r="H140" s="25">
        <f>IF(COUNTA(A140,B140,D140,G140)=0,"",IF(NOT(ISNUMBER(A140)),"날짜를 확인하세요",IF(A140&gt;TODAY(),"오늘 이후 날짜예요",IF(AND(B140&lt;&gt;"",ISNA(MATCH(B140,현장번호,0))),"현장 번호를 확인하세요",IF(ISNA(MATCH(D140,거래처이름,0)),"거래처 목록에 없는 이름",IF(OR(NOT(ISNUMBER(G140)),N(G140)&lt;=0),"금액을 확인하세요",""))))))</f>
        <v/>
      </c>
    </row>
    <row r="141">
      <c r="A141" s="20" t="n">
        <v>45843</v>
      </c>
      <c r="B141" s="26" t="n"/>
      <c r="C141" s="27">
        <f>IF(COUNTA(A141,D141,G141)=0,"",IF(B141="","공통",IFERROR(INDEX(현장_고객,MATCH(B141,현장번호,0))&amp;" · "&amp;INDEX(현장_주소,MATCH(B141,현장번호,0)),"없는 번호")))</f>
        <v/>
      </c>
      <c r="D141" s="21" t="inlineStr">
        <is>
          <t>용달 김기사</t>
        </is>
      </c>
      <c r="E141" s="27">
        <f>IF(D141="","",IFERROR(INDEX(거래처분야,MATCH(D141,거래처이름,0)),""))</f>
        <v/>
      </c>
      <c r="F141" s="21" t="inlineStr">
        <is>
          <t>자재 운반(여러 현장)</t>
        </is>
      </c>
      <c r="G141" s="22" t="n">
        <v>160000</v>
      </c>
      <c r="H141" s="25">
        <f>IF(COUNTA(A141,B141,D141,G141)=0,"",IF(NOT(ISNUMBER(A141)),"날짜를 확인하세요",IF(A141&gt;TODAY(),"오늘 이후 날짜예요",IF(AND(B141&lt;&gt;"",ISNA(MATCH(B141,현장번호,0))),"현장 번호를 확인하세요",IF(ISNA(MATCH(D141,거래처이름,0)),"거래처 목록에 없는 이름",IF(OR(NOT(ISNUMBER(G141)),N(G141)&lt;=0),"금액을 확인하세요",""))))))</f>
        <v/>
      </c>
    </row>
    <row r="142">
      <c r="A142" s="20" t="n">
        <v>45844</v>
      </c>
      <c r="B142" s="26" t="n">
        <v>53</v>
      </c>
      <c r="C142" s="27">
        <f>IF(COUNTA(A142,D142,G142)=0,"",IF(B142="","공통",IFERROR(INDEX(현장_고객,MATCH(B142,현장번호,0))&amp;" · "&amp;INDEX(현장_주소,MATCH(B142,현장번호,0)),"없는 번호")))</f>
        <v/>
      </c>
      <c r="D142" s="21" t="inlineStr">
        <is>
          <t>한결철거</t>
        </is>
      </c>
      <c r="E142" s="27">
        <f>IF(D142="","",IFERROR(INDEX(거래처분야,MATCH(D142,거래처이름,0)),""))</f>
        <v/>
      </c>
      <c r="F142" s="21" t="inlineStr">
        <is>
          <t>철거·폐기물</t>
        </is>
      </c>
      <c r="G142" s="22" t="n">
        <v>370000</v>
      </c>
      <c r="H142" s="25">
        <f>IF(COUNTA(A142,B142,D142,G142)=0,"",IF(NOT(ISNUMBER(A142)),"날짜를 확인하세요",IF(A142&gt;TODAY(),"오늘 이후 날짜예요",IF(AND(B142&lt;&gt;"",ISNA(MATCH(B142,현장번호,0))),"현장 번호를 확인하세요",IF(ISNA(MATCH(D142,거래처이름,0)),"거래처 목록에 없는 이름",IF(OR(NOT(ISNUMBER(G142)),N(G142)&lt;=0),"금액을 확인하세요",""))))))</f>
        <v/>
      </c>
    </row>
    <row r="143">
      <c r="A143" s="20" t="n">
        <v>45845</v>
      </c>
      <c r="B143" s="26" t="n">
        <v>53</v>
      </c>
      <c r="C143" s="27">
        <f>IF(COUNTA(A143,D143,G143)=0,"",IF(B143="","공통",IFERROR(INDEX(현장_고객,MATCH(B143,현장번호,0))&amp;" · "&amp;INDEX(현장_주소,MATCH(B143,현장번호,0)),"없는 번호")))</f>
        <v/>
      </c>
      <c r="D143" s="21" t="inlineStr">
        <is>
          <t>반듯타일</t>
        </is>
      </c>
      <c r="E143" s="27">
        <f>IF(D143="","",IFERROR(INDEX(거래처분야,MATCH(D143,거래처이름,0)),""))</f>
        <v/>
      </c>
      <c r="F143" s="21" t="inlineStr">
        <is>
          <t>타일 시공</t>
        </is>
      </c>
      <c r="G143" s="22" t="n">
        <v>580000</v>
      </c>
      <c r="H143" s="25">
        <f>IF(COUNTA(A143,B143,D143,G143)=0,"",IF(NOT(ISNUMBER(A143)),"날짜를 확인하세요",IF(A143&gt;TODAY(),"오늘 이후 날짜예요",IF(AND(B143&lt;&gt;"",ISNA(MATCH(B143,현장번호,0))),"현장 번호를 확인하세요",IF(ISNA(MATCH(D143,거래처이름,0)),"거래처 목록에 없는 이름",IF(OR(NOT(ISNUMBER(G143)),N(G143)&lt;=0),"금액을 확인하세요",""))))))</f>
        <v/>
      </c>
    </row>
    <row r="144">
      <c r="A144" s="20" t="n">
        <v>45845</v>
      </c>
      <c r="B144" s="26" t="n">
        <v>57</v>
      </c>
      <c r="C144" s="27">
        <f>IF(COUNTA(A144,D144,G144)=0,"",IF(B144="","공통",IFERROR(INDEX(현장_고객,MATCH(B144,현장번호,0))&amp;" · "&amp;INDEX(현장_주소,MATCH(B144,현장번호,0)),"없는 번호")))</f>
        <v/>
      </c>
      <c r="D144" s="21" t="inlineStr">
        <is>
          <t>동네자재마트</t>
        </is>
      </c>
      <c r="E144" s="27">
        <f>IF(D144="","",IFERROR(INDEX(거래처분야,MATCH(D144,거래처이름,0)),""))</f>
        <v/>
      </c>
      <c r="F144" s="21" t="inlineStr">
        <is>
          <t>자재 대금</t>
        </is>
      </c>
      <c r="G144" s="22" t="n">
        <v>511000</v>
      </c>
      <c r="H144" s="25">
        <f>IF(COUNTA(A144,B144,D144,G144)=0,"",IF(NOT(ISNUMBER(A144)),"날짜를 확인하세요",IF(A144&gt;TODAY(),"오늘 이후 날짜예요",IF(AND(B144&lt;&gt;"",ISNA(MATCH(B144,현장번호,0))),"현장 번호를 확인하세요",IF(ISNA(MATCH(D144,거래처이름,0)),"거래처 목록에 없는 이름",IF(OR(NOT(ISNUMBER(G144)),N(G144)&lt;=0),"금액을 확인하세요",""))))))</f>
        <v/>
      </c>
    </row>
    <row r="145">
      <c r="A145" s="20" t="n">
        <v>45845</v>
      </c>
      <c r="B145" s="26" t="n">
        <v>59</v>
      </c>
      <c r="C145" s="27">
        <f>IF(COUNTA(A145,D145,G145)=0,"",IF(B145="","공통",IFERROR(INDEX(현장_고객,MATCH(B145,현장번호,0))&amp;" · "&amp;INDEX(현장_주소,MATCH(B145,현장번호,0)),"없는 번호")))</f>
        <v/>
      </c>
      <c r="D145" s="21" t="inlineStr">
        <is>
          <t>한지벽지</t>
        </is>
      </c>
      <c r="E145" s="27">
        <f>IF(D145="","",IFERROR(INDEX(거래처분야,MATCH(D145,거래처이름,0)),""))</f>
        <v/>
      </c>
      <c r="F145" s="21" t="inlineStr">
        <is>
          <t>도배·장판 시공</t>
        </is>
      </c>
      <c r="G145" s="22" t="n">
        <v>1050000</v>
      </c>
      <c r="H145" s="25">
        <f>IF(COUNTA(A145,B145,D145,G145)=0,"",IF(NOT(ISNUMBER(A145)),"날짜를 확인하세요",IF(A145&gt;TODAY(),"오늘 이후 날짜예요",IF(AND(B145&lt;&gt;"",ISNA(MATCH(B145,현장번호,0))),"현장 번호를 확인하세요",IF(ISNA(MATCH(D145,거래처이름,0)),"거래처 목록에 없는 이름",IF(OR(NOT(ISNUMBER(G145)),N(G145)&lt;=0),"금액을 확인하세요",""))))))</f>
        <v/>
      </c>
    </row>
    <row r="146">
      <c r="A146" s="20" t="n">
        <v>45846</v>
      </c>
      <c r="B146" s="26" t="n">
        <v>53</v>
      </c>
      <c r="C146" s="27">
        <f>IF(COUNTA(A146,D146,G146)=0,"",IF(B146="","공통",IFERROR(INDEX(현장_고객,MATCH(B146,현장번호,0))&amp;" · "&amp;INDEX(현장_주소,MATCH(B146,현장번호,0)),"없는 번호")))</f>
        <v/>
      </c>
      <c r="D146" s="21" t="inlineStr">
        <is>
          <t>말끔입주청소</t>
        </is>
      </c>
      <c r="E146" s="27">
        <f>IF(D146="","",IFERROR(INDEX(거래처분야,MATCH(D146,거래처이름,0)),""))</f>
        <v/>
      </c>
      <c r="F146" s="21" t="inlineStr">
        <is>
          <t>입주 청소</t>
        </is>
      </c>
      <c r="G146" s="22" t="n">
        <v>611000</v>
      </c>
      <c r="H146" s="25">
        <f>IF(COUNTA(A146,B146,D146,G146)=0,"",IF(NOT(ISNUMBER(A146)),"날짜를 확인하세요",IF(A146&gt;TODAY(),"오늘 이후 날짜예요",IF(AND(B146&lt;&gt;"",ISNA(MATCH(B146,현장번호,0))),"현장 번호를 확인하세요",IF(ISNA(MATCH(D146,거래처이름,0)),"거래처 목록에 없는 이름",IF(OR(NOT(ISNUMBER(G146)),N(G146)&lt;=0),"금액을 확인하세요",""))))))</f>
        <v/>
      </c>
    </row>
    <row r="147">
      <c r="A147" s="20" t="n">
        <v>45846</v>
      </c>
      <c r="B147" s="26" t="n">
        <v>59</v>
      </c>
      <c r="C147" s="27">
        <f>IF(COUNTA(A147,D147,G147)=0,"",IF(B147="","공통",IFERROR(INDEX(현장_고객,MATCH(B147,현장번호,0))&amp;" · "&amp;INDEX(현장_주소,MATCH(B147,현장번호,0)),"없는 번호")))</f>
        <v/>
      </c>
      <c r="D147" s="21" t="inlineStr">
        <is>
          <t>동네자재마트</t>
        </is>
      </c>
      <c r="E147" s="27">
        <f>IF(D147="","",IFERROR(INDEX(거래처분야,MATCH(D147,거래처이름,0)),""))</f>
        <v/>
      </c>
      <c r="F147" s="21" t="inlineStr">
        <is>
          <t>자재 대금</t>
        </is>
      </c>
      <c r="G147" s="22" t="n">
        <v>1305000</v>
      </c>
      <c r="H147" s="25">
        <f>IF(COUNTA(A147,B147,D147,G147)=0,"",IF(NOT(ISNUMBER(A147)),"날짜를 확인하세요",IF(A147&gt;TODAY(),"오늘 이후 날짜예요",IF(AND(B147&lt;&gt;"",ISNA(MATCH(B147,현장번호,0))),"현장 번호를 확인하세요",IF(ISNA(MATCH(D147,거래처이름,0)),"거래처 목록에 없는 이름",IF(OR(NOT(ISNUMBER(G147)),N(G147)&lt;=0),"금액을 확인하세요",""))))))</f>
        <v/>
      </c>
    </row>
    <row r="148">
      <c r="A148" s="20" t="n">
        <v>45847</v>
      </c>
      <c r="B148" s="26" t="n">
        <v>53</v>
      </c>
      <c r="C148" s="27">
        <f>IF(COUNTA(A148,D148,G148)=0,"",IF(B148="","공통",IFERROR(INDEX(현장_고객,MATCH(B148,현장번호,0))&amp;" · "&amp;INDEX(현장_주소,MATCH(B148,현장번호,0)),"없는 번호")))</f>
        <v/>
      </c>
      <c r="D148" s="21" t="inlineStr">
        <is>
          <t>대림자재(가상)</t>
        </is>
      </c>
      <c r="E148" s="27">
        <f>IF(D148="","",IFERROR(INDEX(거래처분야,MATCH(D148,거래처이름,0)),""))</f>
        <v/>
      </c>
      <c r="F148" s="21" t="inlineStr">
        <is>
          <t>자재 대금</t>
        </is>
      </c>
      <c r="G148" s="22" t="n">
        <v>280000</v>
      </c>
      <c r="H148" s="25">
        <f>IF(COUNTA(A148,B148,D148,G148)=0,"",IF(NOT(ISNUMBER(A148)),"날짜를 확인하세요",IF(A148&gt;TODAY(),"오늘 이후 날짜예요",IF(AND(B148&lt;&gt;"",ISNA(MATCH(B148,현장번호,0))),"현장 번호를 확인하세요",IF(ISNA(MATCH(D148,거래처이름,0)),"거래처 목록에 없는 이름",IF(OR(NOT(ISNUMBER(G148)),N(G148)&lt;=0),"금액을 확인하세요",""))))))</f>
        <v/>
      </c>
    </row>
    <row r="149">
      <c r="A149" s="20" t="n">
        <v>45849</v>
      </c>
      <c r="B149" s="26" t="n">
        <v>53</v>
      </c>
      <c r="C149" s="27">
        <f>IF(COUNTA(A149,D149,G149)=0,"",IF(B149="","공통",IFERROR(INDEX(현장_고객,MATCH(B149,현장번호,0))&amp;" · "&amp;INDEX(현장_주소,MATCH(B149,현장번호,0)),"없는 번호")))</f>
        <v/>
      </c>
      <c r="D149" s="21" t="inlineStr">
        <is>
          <t>물길설비</t>
        </is>
      </c>
      <c r="E149" s="27">
        <f>IF(D149="","",IFERROR(INDEX(거래처분야,MATCH(D149,거래처이름,0)),""))</f>
        <v/>
      </c>
      <c r="F149" s="21" t="inlineStr">
        <is>
          <t>설비 시공</t>
        </is>
      </c>
      <c r="G149" s="22" t="n">
        <v>345000</v>
      </c>
      <c r="H149" s="25">
        <f>IF(COUNTA(A149,B149,D149,G149)=0,"",IF(NOT(ISNUMBER(A149)),"날짜를 확인하세요",IF(A149&gt;TODAY(),"오늘 이후 날짜예요",IF(AND(B149&lt;&gt;"",ISNA(MATCH(B149,현장번호,0))),"현장 번호를 확인하세요",IF(ISNA(MATCH(D149,거래처이름,0)),"거래처 목록에 없는 이름",IF(OR(NOT(ISNUMBER(G149)),N(G149)&lt;=0),"금액을 확인하세요",""))))))</f>
        <v/>
      </c>
    </row>
    <row r="150">
      <c r="A150" s="20" t="n">
        <v>45849</v>
      </c>
      <c r="B150" s="26" t="n">
        <v>58</v>
      </c>
      <c r="C150" s="27">
        <f>IF(COUNTA(A150,D150,G150)=0,"",IF(B150="","공통",IFERROR(INDEX(현장_고객,MATCH(B150,현장번호,0))&amp;" · "&amp;INDEX(현장_주소,MATCH(B150,현장번호,0)),"없는 번호")))</f>
        <v/>
      </c>
      <c r="D150" s="21" t="inlineStr">
        <is>
          <t>한지벽지</t>
        </is>
      </c>
      <c r="E150" s="27">
        <f>IF(D150="","",IFERROR(INDEX(거래처분야,MATCH(D150,거래처이름,0)),""))</f>
        <v/>
      </c>
      <c r="F150" s="21" t="inlineStr">
        <is>
          <t>도배·장판 시공</t>
        </is>
      </c>
      <c r="G150" s="22" t="n">
        <v>674000</v>
      </c>
      <c r="H150" s="25">
        <f>IF(COUNTA(A150,B150,D150,G150)=0,"",IF(NOT(ISNUMBER(A150)),"날짜를 확인하세요",IF(A150&gt;TODAY(),"오늘 이후 날짜예요",IF(AND(B150&lt;&gt;"",ISNA(MATCH(B150,현장번호,0))),"현장 번호를 확인하세요",IF(ISNA(MATCH(D150,거래처이름,0)),"거래처 목록에 없는 이름",IF(OR(NOT(ISNUMBER(G150)),N(G150)&lt;=0),"금액을 확인하세요",""))))))</f>
        <v/>
      </c>
    </row>
    <row r="151">
      <c r="A151" s="20" t="n">
        <v>45850</v>
      </c>
      <c r="B151" s="26" t="n">
        <v>58</v>
      </c>
      <c r="C151" s="27">
        <f>IF(COUNTA(A151,D151,G151)=0,"",IF(B151="","공통",IFERROR(INDEX(현장_고객,MATCH(B151,현장번호,0))&amp;" · "&amp;INDEX(현장_주소,MATCH(B151,현장번호,0)),"없는 번호")))</f>
        <v/>
      </c>
      <c r="D151" s="21" t="inlineStr">
        <is>
          <t>동네자재마트</t>
        </is>
      </c>
      <c r="E151" s="27">
        <f>IF(D151="","",IFERROR(INDEX(거래처분야,MATCH(D151,거래처이름,0)),""))</f>
        <v/>
      </c>
      <c r="F151" s="21" t="inlineStr">
        <is>
          <t>자재 대금</t>
        </is>
      </c>
      <c r="G151" s="22" t="n">
        <v>680000</v>
      </c>
      <c r="H151" s="25">
        <f>IF(COUNTA(A151,B151,D151,G151)=0,"",IF(NOT(ISNUMBER(A151)),"날짜를 확인하세요",IF(A151&gt;TODAY(),"오늘 이후 날짜예요",IF(AND(B151&lt;&gt;"",ISNA(MATCH(B151,현장번호,0))),"현장 번호를 확인하세요",IF(ISNA(MATCH(D151,거래처이름,0)),"거래처 목록에 없는 이름",IF(OR(NOT(ISNUMBER(G151)),N(G151)&lt;=0),"금액을 확인하세요",""))))))</f>
        <v/>
      </c>
    </row>
    <row r="152">
      <c r="A152" s="20" t="n">
        <v>45851</v>
      </c>
      <c r="B152" s="26" t="n">
        <v>63</v>
      </c>
      <c r="C152" s="27">
        <f>IF(COUNTA(A152,D152,G152)=0,"",IF(B152="","공통",IFERROR(INDEX(현장_고객,MATCH(B152,현장번호,0))&amp;" · "&amp;INDEX(현장_주소,MATCH(B152,현장번호,0)),"없는 번호")))</f>
        <v/>
      </c>
      <c r="D152" s="21" t="inlineStr">
        <is>
          <t>동네자재마트</t>
        </is>
      </c>
      <c r="E152" s="27">
        <f>IF(D152="","",IFERROR(INDEX(거래처분야,MATCH(D152,거래처이름,0)),""))</f>
        <v/>
      </c>
      <c r="F152" s="21" t="inlineStr">
        <is>
          <t>자재 대금</t>
        </is>
      </c>
      <c r="G152" s="22" t="n">
        <v>673000</v>
      </c>
      <c r="H152" s="25">
        <f>IF(COUNTA(A152,B152,D152,G152)=0,"",IF(NOT(ISNUMBER(A152)),"날짜를 확인하세요",IF(A152&gt;TODAY(),"오늘 이후 날짜예요",IF(AND(B152&lt;&gt;"",ISNA(MATCH(B152,현장번호,0))),"현장 번호를 확인하세요",IF(ISNA(MATCH(D152,거래처이름,0)),"거래처 목록에 없는 이름",IF(OR(NOT(ISNUMBER(G152)),N(G152)&lt;=0),"금액을 확인하세요",""))))))</f>
        <v/>
      </c>
    </row>
    <row r="153">
      <c r="A153" s="20" t="n">
        <v>45854</v>
      </c>
      <c r="B153" s="26" t="n">
        <v>64</v>
      </c>
      <c r="C153" s="27">
        <f>IF(COUNTA(A153,D153,G153)=0,"",IF(B153="","공통",IFERROR(INDEX(현장_고객,MATCH(B153,현장번호,0))&amp;" · "&amp;INDEX(현장_주소,MATCH(B153,현장번호,0)),"없는 번호")))</f>
        <v/>
      </c>
      <c r="D153" s="21" t="inlineStr">
        <is>
          <t>한결철거</t>
        </is>
      </c>
      <c r="E153" s="27">
        <f>IF(D153="","",IFERROR(INDEX(거래처분야,MATCH(D153,거래처이름,0)),""))</f>
        <v/>
      </c>
      <c r="F153" s="21" t="inlineStr">
        <is>
          <t>철거·폐기물</t>
        </is>
      </c>
      <c r="G153" s="22" t="n">
        <v>1202000</v>
      </c>
      <c r="H153" s="25">
        <f>IF(COUNTA(A153,B153,D153,G153)=0,"",IF(NOT(ISNUMBER(A153)),"날짜를 확인하세요",IF(A153&gt;TODAY(),"오늘 이후 날짜예요",IF(AND(B153&lt;&gt;"",ISNA(MATCH(B153,현장번호,0))),"현장 번호를 확인하세요",IF(ISNA(MATCH(D153,거래처이름,0)),"거래처 목록에 없는 이름",IF(OR(NOT(ISNUMBER(G153)),N(G153)&lt;=0),"금액을 확인하세요",""))))))</f>
        <v/>
      </c>
    </row>
    <row r="154">
      <c r="A154" s="20" t="n">
        <v>45855</v>
      </c>
      <c r="B154" s="26" t="n">
        <v>55</v>
      </c>
      <c r="C154" s="27">
        <f>IF(COUNTA(A154,D154,G154)=0,"",IF(B154="","공통",IFERROR(INDEX(현장_고객,MATCH(B154,현장번호,0))&amp;" · "&amp;INDEX(현장_주소,MATCH(B154,현장번호,0)),"없는 번호")))</f>
        <v/>
      </c>
      <c r="D154" s="21" t="inlineStr">
        <is>
          <t>고운도배</t>
        </is>
      </c>
      <c r="E154" s="27">
        <f>IF(D154="","",IFERROR(INDEX(거래처분야,MATCH(D154,거래처이름,0)),""))</f>
        <v/>
      </c>
      <c r="F154" s="21" t="inlineStr">
        <is>
          <t>도배·장판 시공</t>
        </is>
      </c>
      <c r="G154" s="22" t="n">
        <v>2906000</v>
      </c>
      <c r="H154" s="25">
        <f>IF(COUNTA(A154,B154,D154,G154)=0,"",IF(NOT(ISNUMBER(A154)),"날짜를 확인하세요",IF(A154&gt;TODAY(),"오늘 이후 날짜예요",IF(AND(B154&lt;&gt;"",ISNA(MATCH(B154,현장번호,0))),"현장 번호를 확인하세요",IF(ISNA(MATCH(D154,거래처이름,0)),"거래처 목록에 없는 이름",IF(OR(NOT(ISNUMBER(G154)),N(G154)&lt;=0),"금액을 확인하세요",""))))))</f>
        <v/>
      </c>
    </row>
    <row r="155">
      <c r="A155" s="20" t="n">
        <v>45855</v>
      </c>
      <c r="B155" s="26" t="n">
        <v>64</v>
      </c>
      <c r="C155" s="27">
        <f>IF(COUNTA(A155,D155,G155)=0,"",IF(B155="","공통",IFERROR(INDEX(현장_고객,MATCH(B155,현장번호,0))&amp;" · "&amp;INDEX(현장_주소,MATCH(B155,현장번호,0)),"없는 번호")))</f>
        <v/>
      </c>
      <c r="D155" s="21" t="inlineStr">
        <is>
          <t>명장타일</t>
        </is>
      </c>
      <c r="E155" s="27">
        <f>IF(D155="","",IFERROR(INDEX(거래처분야,MATCH(D155,거래처이름,0)),""))</f>
        <v/>
      </c>
      <c r="F155" s="21" t="inlineStr">
        <is>
          <t>타일 시공</t>
        </is>
      </c>
      <c r="G155" s="22" t="n">
        <v>834000</v>
      </c>
      <c r="H155" s="25">
        <f>IF(COUNTA(A155,B155,D155,G155)=0,"",IF(NOT(ISNUMBER(A155)),"날짜를 확인하세요",IF(A155&gt;TODAY(),"오늘 이후 날짜예요",IF(AND(B155&lt;&gt;"",ISNA(MATCH(B155,현장번호,0))),"현장 번호를 확인하세요",IF(ISNA(MATCH(D155,거래처이름,0)),"거래처 목록에 없는 이름",IF(OR(NOT(ISNUMBER(G155)),N(G155)&lt;=0),"금액을 확인하세요",""))))))</f>
        <v/>
      </c>
    </row>
    <row r="156">
      <c r="A156" s="20" t="n">
        <v>45856</v>
      </c>
      <c r="B156" s="26" t="n">
        <v>55</v>
      </c>
      <c r="C156" s="27">
        <f>IF(COUNTA(A156,D156,G156)=0,"",IF(B156="","공통",IFERROR(INDEX(현장_고객,MATCH(B156,현장번호,0))&amp;" · "&amp;INDEX(현장_주소,MATCH(B156,현장번호,0)),"없는 번호")))</f>
        <v/>
      </c>
      <c r="D156" s="21" t="inlineStr">
        <is>
          <t>바른목공</t>
        </is>
      </c>
      <c r="E156" s="27">
        <f>IF(D156="","",IFERROR(INDEX(거래처분야,MATCH(D156,거래처이름,0)),""))</f>
        <v/>
      </c>
      <c r="F156" s="21" t="inlineStr">
        <is>
          <t>목공 시공</t>
        </is>
      </c>
      <c r="G156" s="22" t="n">
        <v>2721000</v>
      </c>
      <c r="H156" s="25">
        <f>IF(COUNTA(A156,B156,D156,G156)=0,"",IF(NOT(ISNUMBER(A156)),"날짜를 확인하세요",IF(A156&gt;TODAY(),"오늘 이후 날짜예요",IF(AND(B156&lt;&gt;"",ISNA(MATCH(B156,현장번호,0))),"현장 번호를 확인하세요",IF(ISNA(MATCH(D156,거래처이름,0)),"거래처 목록에 없는 이름",IF(OR(NOT(ISNUMBER(G156)),N(G156)&lt;=0),"금액을 확인하세요",""))))))</f>
        <v/>
      </c>
    </row>
    <row r="157">
      <c r="A157" s="20" t="n">
        <v>45856</v>
      </c>
      <c r="B157" s="26" t="n">
        <v>60</v>
      </c>
      <c r="C157" s="27">
        <f>IF(COUNTA(A157,D157,G157)=0,"",IF(B157="","공통",IFERROR(INDEX(현장_고객,MATCH(B157,현장번호,0))&amp;" · "&amp;INDEX(현장_주소,MATCH(B157,현장번호,0)),"없는 번호")))</f>
        <v/>
      </c>
      <c r="D157" s="21" t="inlineStr">
        <is>
          <t>동네자재마트</t>
        </is>
      </c>
      <c r="E157" s="27">
        <f>IF(D157="","",IFERROR(INDEX(거래처분야,MATCH(D157,거래처이름,0)),""))</f>
        <v/>
      </c>
      <c r="F157" s="21" t="inlineStr">
        <is>
          <t>자재 대금</t>
        </is>
      </c>
      <c r="G157" s="22" t="n">
        <v>313000</v>
      </c>
      <c r="H157" s="25">
        <f>IF(COUNTA(A157,B157,D157,G157)=0,"",IF(NOT(ISNUMBER(A157)),"날짜를 확인하세요",IF(A157&gt;TODAY(),"오늘 이후 날짜예요",IF(AND(B157&lt;&gt;"",ISNA(MATCH(B157,현장번호,0))),"현장 번호를 확인하세요",IF(ISNA(MATCH(D157,거래처이름,0)),"거래처 목록에 없는 이름",IF(OR(NOT(ISNUMBER(G157)),N(G157)&lt;=0),"금액을 확인하세요",""))))))</f>
        <v/>
      </c>
    </row>
    <row r="158">
      <c r="A158" s="20" t="n">
        <v>45856</v>
      </c>
      <c r="B158" s="26" t="n">
        <v>63</v>
      </c>
      <c r="C158" s="27">
        <f>IF(COUNTA(A158,D158,G158)=0,"",IF(B158="","공통",IFERROR(INDEX(현장_고객,MATCH(B158,현장번호,0))&amp;" · "&amp;INDEX(현장_주소,MATCH(B158,현장번호,0)),"없는 번호")))</f>
        <v/>
      </c>
      <c r="D158" s="21" t="inlineStr">
        <is>
          <t>한지벽지</t>
        </is>
      </c>
      <c r="E158" s="27">
        <f>IF(D158="","",IFERROR(INDEX(거래처분야,MATCH(D158,거래처이름,0)),""))</f>
        <v/>
      </c>
      <c r="F158" s="21" t="inlineStr">
        <is>
          <t>도배·장판 시공</t>
        </is>
      </c>
      <c r="G158" s="22" t="n">
        <v>336000</v>
      </c>
      <c r="H158" s="25">
        <f>IF(COUNTA(A158,B158,D158,G158)=0,"",IF(NOT(ISNUMBER(A158)),"날짜를 확인하세요",IF(A158&gt;TODAY(),"오늘 이후 날짜예요",IF(AND(B158&lt;&gt;"",ISNA(MATCH(B158,현장번호,0))),"현장 번호를 확인하세요",IF(ISNA(MATCH(D158,거래처이름,0)),"거래처 목록에 없는 이름",IF(OR(NOT(ISNUMBER(G158)),N(G158)&lt;=0),"금액을 확인하세요",""))))))</f>
        <v/>
      </c>
    </row>
    <row r="159">
      <c r="A159" s="20" t="n">
        <v>45857</v>
      </c>
      <c r="B159" s="26" t="n">
        <v>64</v>
      </c>
      <c r="C159" s="27">
        <f>IF(COUNTA(A159,D159,G159)=0,"",IF(B159="","공통",IFERROR(INDEX(현장_고객,MATCH(B159,현장번호,0))&amp;" · "&amp;INDEX(현장_주소,MATCH(B159,현장번호,0)),"없는 번호")))</f>
        <v/>
      </c>
      <c r="D159" s="21" t="inlineStr">
        <is>
          <t>대성설비</t>
        </is>
      </c>
      <c r="E159" s="27">
        <f>IF(D159="","",IFERROR(INDEX(거래처분야,MATCH(D159,거래처이름,0)),""))</f>
        <v/>
      </c>
      <c r="F159" s="21" t="inlineStr">
        <is>
          <t>설비 시공</t>
        </is>
      </c>
      <c r="G159" s="22" t="n">
        <v>1018000</v>
      </c>
      <c r="H159" s="25">
        <f>IF(COUNTA(A159,B159,D159,G159)=0,"",IF(NOT(ISNUMBER(A159)),"날짜를 확인하세요",IF(A159&gt;TODAY(),"오늘 이후 날짜예요",IF(AND(B159&lt;&gt;"",ISNA(MATCH(B159,현장번호,0))),"현장 번호를 확인하세요",IF(ISNA(MATCH(D159,거래처이름,0)),"거래처 목록에 없는 이름",IF(OR(NOT(ISNUMBER(G159)),N(G159)&lt;=0),"금액을 확인하세요",""))))))</f>
        <v/>
      </c>
    </row>
    <row r="160">
      <c r="A160" s="20" t="n">
        <v>45858</v>
      </c>
      <c r="B160" s="26" t="n">
        <v>64</v>
      </c>
      <c r="C160" s="27">
        <f>IF(COUNTA(A160,D160,G160)=0,"",IF(B160="","공통",IFERROR(INDEX(현장_고객,MATCH(B160,현장번호,0))&amp;" · "&amp;INDEX(현장_주소,MATCH(B160,현장번호,0)),"없는 번호")))</f>
        <v/>
      </c>
      <c r="D160" s="21" t="inlineStr">
        <is>
          <t>말끔입주청소</t>
        </is>
      </c>
      <c r="E160" s="27">
        <f>IF(D160="","",IFERROR(INDEX(거래처분야,MATCH(D160,거래처이름,0)),""))</f>
        <v/>
      </c>
      <c r="F160" s="21" t="inlineStr">
        <is>
          <t>입주 청소</t>
        </is>
      </c>
      <c r="G160" s="22" t="n">
        <v>1045000</v>
      </c>
      <c r="H160" s="25">
        <f>IF(COUNTA(A160,B160,D160,G160)=0,"",IF(NOT(ISNUMBER(A160)),"날짜를 확인하세요",IF(A160&gt;TODAY(),"오늘 이후 날짜예요",IF(AND(B160&lt;&gt;"",ISNA(MATCH(B160,현장번호,0))),"현장 번호를 확인하세요",IF(ISNA(MATCH(D160,거래처이름,0)),"거래처 목록에 없는 이름",IF(OR(NOT(ISNUMBER(G160)),N(G160)&lt;=0),"금액을 확인하세요",""))))))</f>
        <v/>
      </c>
    </row>
    <row r="161">
      <c r="A161" s="20" t="n">
        <v>45858</v>
      </c>
      <c r="B161" s="26" t="n">
        <v>66</v>
      </c>
      <c r="C161" s="27">
        <f>IF(COUNTA(A161,D161,G161)=0,"",IF(B161="","공통",IFERROR(INDEX(현장_고객,MATCH(B161,현장번호,0))&amp;" · "&amp;INDEX(현장_주소,MATCH(B161,현장번호,0)),"없는 번호")))</f>
        <v/>
      </c>
      <c r="D161" s="21" t="inlineStr">
        <is>
          <t>대림자재(가상)</t>
        </is>
      </c>
      <c r="E161" s="27">
        <f>IF(D161="","",IFERROR(INDEX(거래처분야,MATCH(D161,거래처이름,0)),""))</f>
        <v/>
      </c>
      <c r="F161" s="21" t="inlineStr">
        <is>
          <t>자재 대금</t>
        </is>
      </c>
      <c r="G161" s="22" t="n">
        <v>532000</v>
      </c>
      <c r="H161" s="25">
        <f>IF(COUNTA(A161,B161,D161,G161)=0,"",IF(NOT(ISNUMBER(A161)),"날짜를 확인하세요",IF(A161&gt;TODAY(),"오늘 이후 날짜예요",IF(AND(B161&lt;&gt;"",ISNA(MATCH(B161,현장번호,0))),"현장 번호를 확인하세요",IF(ISNA(MATCH(D161,거래처이름,0)),"거래처 목록에 없는 이름",IF(OR(NOT(ISNUMBER(G161)),N(G161)&lt;=0),"금액을 확인하세요",""))))))</f>
        <v/>
      </c>
    </row>
    <row r="162">
      <c r="A162" s="20" t="n">
        <v>45859</v>
      </c>
      <c r="B162" s="26" t="n">
        <v>55</v>
      </c>
      <c r="C162" s="27">
        <f>IF(COUNTA(A162,D162,G162)=0,"",IF(B162="","공통",IFERROR(INDEX(현장_고객,MATCH(B162,현장번호,0))&amp;" · "&amp;INDEX(현장_주소,MATCH(B162,현장번호,0)),"없는 번호")))</f>
        <v/>
      </c>
      <c r="D162" s="21" t="inlineStr">
        <is>
          <t>말끔입주청소</t>
        </is>
      </c>
      <c r="E162" s="27">
        <f>IF(D162="","",IFERROR(INDEX(거래처분야,MATCH(D162,거래처이름,0)),""))</f>
        <v/>
      </c>
      <c r="F162" s="21" t="inlineStr">
        <is>
          <t>입주 청소</t>
        </is>
      </c>
      <c r="G162" s="22" t="n">
        <v>3333000</v>
      </c>
      <c r="H162" s="25">
        <f>IF(COUNTA(A162,B162,D162,G162)=0,"",IF(NOT(ISNUMBER(A162)),"날짜를 확인하세요",IF(A162&gt;TODAY(),"오늘 이후 날짜예요",IF(AND(B162&lt;&gt;"",ISNA(MATCH(B162,현장번호,0))),"현장 번호를 확인하세요",IF(ISNA(MATCH(D162,거래처이름,0)),"거래처 목록에 없는 이름",IF(OR(NOT(ISNUMBER(G162)),N(G162)&lt;=0),"금액을 확인하세요",""))))))</f>
        <v/>
      </c>
    </row>
    <row r="163">
      <c r="A163" s="20" t="n">
        <v>45859</v>
      </c>
      <c r="B163" s="26" t="n">
        <v>64</v>
      </c>
      <c r="C163" s="27">
        <f>IF(COUNTA(A163,D163,G163)=0,"",IF(B163="","공통",IFERROR(INDEX(현장_고객,MATCH(B163,현장번호,0))&amp;" · "&amp;INDEX(현장_주소,MATCH(B163,현장번호,0)),"없는 번호")))</f>
        <v/>
      </c>
      <c r="D163" s="21" t="inlineStr">
        <is>
          <t>동네자재마트</t>
        </is>
      </c>
      <c r="E163" s="27">
        <f>IF(D163="","",IFERROR(INDEX(거래처분야,MATCH(D163,거래처이름,0)),""))</f>
        <v/>
      </c>
      <c r="F163" s="21" t="inlineStr">
        <is>
          <t>자재 대금</t>
        </is>
      </c>
      <c r="G163" s="22" t="n">
        <v>1376000</v>
      </c>
      <c r="H163" s="25">
        <f>IF(COUNTA(A163,B163,D163,G163)=0,"",IF(NOT(ISNUMBER(A163)),"날짜를 확인하세요",IF(A163&gt;TODAY(),"오늘 이후 날짜예요",IF(AND(B163&lt;&gt;"",ISNA(MATCH(B163,현장번호,0))),"현장 번호를 확인하세요",IF(ISNA(MATCH(D163,거래처이름,0)),"거래처 목록에 없는 이름",IF(OR(NOT(ISNUMBER(G163)),N(G163)&lt;=0),"금액을 확인하세요",""))))))</f>
        <v/>
      </c>
    </row>
    <row r="164">
      <c r="A164" s="20" t="n">
        <v>45861</v>
      </c>
      <c r="B164" s="26" t="n">
        <v>55</v>
      </c>
      <c r="C164" s="27">
        <f>IF(COUNTA(A164,D164,G164)=0,"",IF(B164="","공통",IFERROR(INDEX(현장_고객,MATCH(B164,현장번호,0))&amp;" · "&amp;INDEX(현장_주소,MATCH(B164,현장번호,0)),"없는 번호")))</f>
        <v/>
      </c>
      <c r="D164" s="21" t="inlineStr">
        <is>
          <t>반듯타일</t>
        </is>
      </c>
      <c r="E164" s="27">
        <f>IF(D164="","",IFERROR(INDEX(거래처분야,MATCH(D164,거래처이름,0)),""))</f>
        <v/>
      </c>
      <c r="F164" s="21" t="inlineStr">
        <is>
          <t>타일 시공</t>
        </is>
      </c>
      <c r="G164" s="22" t="n">
        <v>3093000</v>
      </c>
      <c r="H164" s="25">
        <f>IF(COUNTA(A164,B164,D164,G164)=0,"",IF(NOT(ISNUMBER(A164)),"날짜를 확인하세요",IF(A164&gt;TODAY(),"오늘 이후 날짜예요",IF(AND(B164&lt;&gt;"",ISNA(MATCH(B164,현장번호,0))),"현장 번호를 확인하세요",IF(ISNA(MATCH(D164,거래처이름,0)),"거래처 목록에 없는 이름",IF(OR(NOT(ISNUMBER(G164)),N(G164)&lt;=0),"금액을 확인하세요",""))))))</f>
        <v/>
      </c>
    </row>
    <row r="165">
      <c r="A165" s="20" t="n">
        <v>45861</v>
      </c>
      <c r="B165" s="26" t="n">
        <v>55</v>
      </c>
      <c r="C165" s="27">
        <f>IF(COUNTA(A165,D165,G165)=0,"",IF(B165="","공통",IFERROR(INDEX(현장_고객,MATCH(B165,현장번호,0))&amp;" · "&amp;INDEX(현장_주소,MATCH(B165,현장번호,0)),"없는 번호")))</f>
        <v/>
      </c>
      <c r="D165" s="21" t="inlineStr">
        <is>
          <t>대림자재(가상)</t>
        </is>
      </c>
      <c r="E165" s="27">
        <f>IF(D165="","",IFERROR(INDEX(거래처분야,MATCH(D165,거래처이름,0)),""))</f>
        <v/>
      </c>
      <c r="F165" s="21" t="inlineStr">
        <is>
          <t>자재 대금</t>
        </is>
      </c>
      <c r="G165" s="22" t="n">
        <v>2493000</v>
      </c>
      <c r="H165" s="25">
        <f>IF(COUNTA(A165,B165,D165,G165)=0,"",IF(NOT(ISNUMBER(A165)),"날짜를 확인하세요",IF(A165&gt;TODAY(),"오늘 이후 날짜예요",IF(AND(B165&lt;&gt;"",ISNA(MATCH(B165,현장번호,0))),"현장 번호를 확인하세요",IF(ISNA(MATCH(D165,거래처이름,0)),"거래처 목록에 없는 이름",IF(OR(NOT(ISNUMBER(G165)),N(G165)&lt;=0),"금액을 확인하세요",""))))))</f>
        <v/>
      </c>
    </row>
    <row r="166">
      <c r="A166" s="20" t="n">
        <v>45861</v>
      </c>
      <c r="B166" s="26" t="n">
        <v>55</v>
      </c>
      <c r="C166" s="27">
        <f>IF(COUNTA(A166,D166,G166)=0,"",IF(B166="","공통",IFERROR(INDEX(현장_고객,MATCH(B166,현장번호,0))&amp;" · "&amp;INDEX(현장_주소,MATCH(B166,현장번호,0)),"없는 번호")))</f>
        <v/>
      </c>
      <c r="D166" s="21" t="inlineStr">
        <is>
          <t>창호명가</t>
        </is>
      </c>
      <c r="E166" s="27">
        <f>IF(D166="","",IFERROR(INDEX(거래처분야,MATCH(D166,거래처이름,0)),""))</f>
        <v/>
      </c>
      <c r="F166" s="21" t="inlineStr">
        <is>
          <t>창호 시공</t>
        </is>
      </c>
      <c r="G166" s="22" t="n">
        <v>3619000</v>
      </c>
      <c r="H166" s="25">
        <f>IF(COUNTA(A166,B166,D166,G166)=0,"",IF(NOT(ISNUMBER(A166)),"날짜를 확인하세요",IF(A166&gt;TODAY(),"오늘 이후 날짜예요",IF(AND(B166&lt;&gt;"",ISNA(MATCH(B166,현장번호,0))),"현장 번호를 확인하세요",IF(ISNA(MATCH(D166,거래처이름,0)),"거래처 목록에 없는 이름",IF(OR(NOT(ISNUMBER(G166)),N(G166)&lt;=0),"금액을 확인하세요",""))))))</f>
        <v/>
      </c>
    </row>
    <row r="167">
      <c r="A167" s="20" t="n">
        <v>45863</v>
      </c>
      <c r="B167" s="26" t="n">
        <v>67</v>
      </c>
      <c r="C167" s="27">
        <f>IF(COUNTA(A167,D167,G167)=0,"",IF(B167="","공통",IFERROR(INDEX(현장_고객,MATCH(B167,현장번호,0))&amp;" · "&amp;INDEX(현장_주소,MATCH(B167,현장번호,0)),"없는 번호")))</f>
        <v/>
      </c>
      <c r="D167" s="21" t="inlineStr">
        <is>
          <t>반듯타일</t>
        </is>
      </c>
      <c r="E167" s="27">
        <f>IF(D167="","",IFERROR(INDEX(거래처분야,MATCH(D167,거래처이름,0)),""))</f>
        <v/>
      </c>
      <c r="F167" s="21" t="inlineStr">
        <is>
          <t>타일 시공</t>
        </is>
      </c>
      <c r="G167" s="22" t="n">
        <v>956000</v>
      </c>
      <c r="H167" s="25">
        <f>IF(COUNTA(A167,B167,D167,G167)=0,"",IF(NOT(ISNUMBER(A167)),"날짜를 확인하세요",IF(A167&gt;TODAY(),"오늘 이후 날짜예요",IF(AND(B167&lt;&gt;"",ISNA(MATCH(B167,현장번호,0))),"현장 번호를 확인하세요",IF(ISNA(MATCH(D167,거래처이름,0)),"거래처 목록에 없는 이름",IF(OR(NOT(ISNUMBER(G167)),N(G167)&lt;=0),"금액을 확인하세요",""))))))</f>
        <v/>
      </c>
    </row>
    <row r="168">
      <c r="A168" s="20" t="n">
        <v>45863</v>
      </c>
      <c r="B168" s="26" t="n">
        <v>70</v>
      </c>
      <c r="C168" s="27">
        <f>IF(COUNTA(A168,D168,G168)=0,"",IF(B168="","공통",IFERROR(INDEX(현장_고객,MATCH(B168,현장번호,0))&amp;" · "&amp;INDEX(현장_주소,MATCH(B168,현장번호,0)),"없는 번호")))</f>
        <v/>
      </c>
      <c r="D168" s="21" t="inlineStr">
        <is>
          <t>용달 김기사</t>
        </is>
      </c>
      <c r="E168" s="27">
        <f>IF(D168="","",IFERROR(INDEX(거래처분야,MATCH(D168,거래처이름,0)),""))</f>
        <v/>
      </c>
      <c r="F168" s="21" t="inlineStr">
        <is>
          <t>기타 시공</t>
        </is>
      </c>
      <c r="G168" s="22" t="n">
        <v>208000</v>
      </c>
      <c r="H168" s="25">
        <f>IF(COUNTA(A168,B168,D168,G168)=0,"",IF(NOT(ISNUMBER(A168)),"날짜를 확인하세요",IF(A168&gt;TODAY(),"오늘 이후 날짜예요",IF(AND(B168&lt;&gt;"",ISNA(MATCH(B168,현장번호,0))),"현장 번호를 확인하세요",IF(ISNA(MATCH(D168,거래처이름,0)),"거래처 목록에 없는 이름",IF(OR(NOT(ISNUMBER(G168)),N(G168)&lt;=0),"금액을 확인하세요",""))))))</f>
        <v/>
      </c>
    </row>
    <row r="169">
      <c r="A169" s="20" t="n">
        <v>45864</v>
      </c>
      <c r="B169" s="26" t="n">
        <v>67</v>
      </c>
      <c r="C169" s="27">
        <f>IF(COUNTA(A169,D169,G169)=0,"",IF(B169="","공통",IFERROR(INDEX(현장_고객,MATCH(B169,현장번호,0))&amp;" · "&amp;INDEX(현장_주소,MATCH(B169,현장번호,0)),"없는 번호")))</f>
        <v/>
      </c>
      <c r="D169" s="21" t="inlineStr">
        <is>
          <t>한결철거</t>
        </is>
      </c>
      <c r="E169" s="27">
        <f>IF(D169="","",IFERROR(INDEX(거래처분야,MATCH(D169,거래처이름,0)),""))</f>
        <v/>
      </c>
      <c r="F169" s="21" t="inlineStr">
        <is>
          <t>철거·폐기물</t>
        </is>
      </c>
      <c r="G169" s="22" t="n">
        <v>767000</v>
      </c>
      <c r="H169" s="25">
        <f>IF(COUNTA(A169,B169,D169,G169)=0,"",IF(NOT(ISNUMBER(A169)),"날짜를 확인하세요",IF(A169&gt;TODAY(),"오늘 이후 날짜예요",IF(AND(B169&lt;&gt;"",ISNA(MATCH(B169,현장번호,0))),"현장 번호를 확인하세요",IF(ISNA(MATCH(D169,거래처이름,0)),"거래처 목록에 없는 이름",IF(OR(NOT(ISNUMBER(G169)),N(G169)&lt;=0),"금액을 확인하세요",""))))))</f>
        <v/>
      </c>
    </row>
    <row r="170">
      <c r="A170" s="20" t="n">
        <v>45864</v>
      </c>
      <c r="B170" s="26" t="n">
        <v>67</v>
      </c>
      <c r="C170" s="27">
        <f>IF(COUNTA(A170,D170,G170)=0,"",IF(B170="","공통",IFERROR(INDEX(현장_고객,MATCH(B170,현장번호,0))&amp;" · "&amp;INDEX(현장_주소,MATCH(B170,현장번호,0)),"없는 번호")))</f>
        <v/>
      </c>
      <c r="D170" s="21" t="inlineStr">
        <is>
          <t>동네자재마트</t>
        </is>
      </c>
      <c r="E170" s="27">
        <f>IF(D170="","",IFERROR(INDEX(거래처분야,MATCH(D170,거래처이름,0)),""))</f>
        <v/>
      </c>
      <c r="F170" s="21" t="inlineStr">
        <is>
          <t>자재 대금</t>
        </is>
      </c>
      <c r="G170" s="22" t="n">
        <v>751000</v>
      </c>
      <c r="H170" s="25">
        <f>IF(COUNTA(A170,B170,D170,G170)=0,"",IF(NOT(ISNUMBER(A170)),"날짜를 확인하세요",IF(A170&gt;TODAY(),"오늘 이후 날짜예요",IF(AND(B170&lt;&gt;"",ISNA(MATCH(B170,현장번호,0))),"현장 번호를 확인하세요",IF(ISNA(MATCH(D170,거래처이름,0)),"거래처 목록에 없는 이름",IF(OR(NOT(ISNUMBER(G170)),N(G170)&lt;=0),"금액을 확인하세요",""))))))</f>
        <v/>
      </c>
    </row>
    <row r="171">
      <c r="A171" s="20" t="n">
        <v>45865</v>
      </c>
      <c r="B171" s="26" t="n">
        <v>55</v>
      </c>
      <c r="C171" s="27">
        <f>IF(COUNTA(A171,D171,G171)=0,"",IF(B171="","공통",IFERROR(INDEX(현장_고객,MATCH(B171,현장번호,0))&amp;" · "&amp;INDEX(현장_주소,MATCH(B171,현장번호,0)),"없는 번호")))</f>
        <v/>
      </c>
      <c r="D171" s="21" t="inlineStr">
        <is>
          <t>한결철거</t>
        </is>
      </c>
      <c r="E171" s="27">
        <f>IF(D171="","",IFERROR(INDEX(거래처분야,MATCH(D171,거래처이름,0)),""))</f>
        <v/>
      </c>
      <c r="F171" s="21" t="inlineStr">
        <is>
          <t>철거·폐기물</t>
        </is>
      </c>
      <c r="G171" s="22" t="n">
        <v>2083000</v>
      </c>
      <c r="H171" s="25">
        <f>IF(COUNTA(A171,B171,D171,G171)=0,"",IF(NOT(ISNUMBER(A171)),"날짜를 확인하세요",IF(A171&gt;TODAY(),"오늘 이후 날짜예요",IF(AND(B171&lt;&gt;"",ISNA(MATCH(B171,현장번호,0))),"현장 번호를 확인하세요",IF(ISNA(MATCH(D171,거래처이름,0)),"거래처 목록에 없는 이름",IF(OR(NOT(ISNUMBER(G171)),N(G171)&lt;=0),"금액을 확인하세요",""))))))</f>
        <v/>
      </c>
    </row>
    <row r="172">
      <c r="A172" s="20" t="n">
        <v>45865</v>
      </c>
      <c r="B172" s="26" t="n">
        <v>67</v>
      </c>
      <c r="C172" s="27">
        <f>IF(COUNTA(A172,D172,G172)=0,"",IF(B172="","공통",IFERROR(INDEX(현장_고객,MATCH(B172,현장번호,0))&amp;" · "&amp;INDEX(현장_주소,MATCH(B172,현장번호,0)),"없는 번호")))</f>
        <v/>
      </c>
      <c r="D172" s="21" t="inlineStr">
        <is>
          <t>대성설비</t>
        </is>
      </c>
      <c r="E172" s="27">
        <f>IF(D172="","",IFERROR(INDEX(거래처분야,MATCH(D172,거래처이름,0)),""))</f>
        <v/>
      </c>
      <c r="F172" s="21" t="inlineStr">
        <is>
          <t>설비 시공</t>
        </is>
      </c>
      <c r="G172" s="22" t="n">
        <v>822000</v>
      </c>
      <c r="H172" s="25">
        <f>IF(COUNTA(A172,B172,D172,G172)=0,"",IF(NOT(ISNUMBER(A172)),"날짜를 확인하세요",IF(A172&gt;TODAY(),"오늘 이후 날짜예요",IF(AND(B172&lt;&gt;"",ISNA(MATCH(B172,현장번호,0))),"현장 번호를 확인하세요",IF(ISNA(MATCH(D172,거래처이름,0)),"거래처 목록에 없는 이름",IF(OR(NOT(ISNUMBER(G172)),N(G172)&lt;=0),"금액을 확인하세요",""))))))</f>
        <v/>
      </c>
    </row>
    <row r="173">
      <c r="A173" s="20" t="n">
        <v>45868</v>
      </c>
      <c r="B173" s="26" t="n">
        <v>55</v>
      </c>
      <c r="C173" s="27">
        <f>IF(COUNTA(A173,D173,G173)=0,"",IF(B173="","공통",IFERROR(INDEX(현장_고객,MATCH(B173,현장번호,0))&amp;" · "&amp;INDEX(현장_주소,MATCH(B173,현장번호,0)),"없는 번호")))</f>
        <v/>
      </c>
      <c r="D173" s="21" t="inlineStr">
        <is>
          <t>대성설비</t>
        </is>
      </c>
      <c r="E173" s="27">
        <f>IF(D173="","",IFERROR(INDEX(거래처분야,MATCH(D173,거래처이름,0)),""))</f>
        <v/>
      </c>
      <c r="F173" s="21" t="inlineStr">
        <is>
          <t>설비 시공</t>
        </is>
      </c>
      <c r="G173" s="22" t="n">
        <v>3281000</v>
      </c>
      <c r="H173" s="25">
        <f>IF(COUNTA(A173,B173,D173,G173)=0,"",IF(NOT(ISNUMBER(A173)),"날짜를 확인하세요",IF(A173&gt;TODAY(),"오늘 이후 날짜예요",IF(AND(B173&lt;&gt;"",ISNA(MATCH(B173,현장번호,0))),"현장 번호를 확인하세요",IF(ISNA(MATCH(D173,거래처이름,0)),"거래처 목록에 없는 이름",IF(OR(NOT(ISNUMBER(G173)),N(G173)&lt;=0),"금액을 확인하세요",""))))))</f>
        <v/>
      </c>
    </row>
    <row r="174">
      <c r="A174" s="20" t="n">
        <v>45868</v>
      </c>
      <c r="B174" s="26" t="n">
        <v>67</v>
      </c>
      <c r="C174" s="27">
        <f>IF(COUNTA(A174,D174,G174)=0,"",IF(B174="","공통",IFERROR(INDEX(현장_고객,MATCH(B174,현장번호,0))&amp;" · "&amp;INDEX(현장_주소,MATCH(B174,현장번호,0)),"없는 번호")))</f>
        <v/>
      </c>
      <c r="D174" s="21" t="inlineStr">
        <is>
          <t>말끔입주청소</t>
        </is>
      </c>
      <c r="E174" s="27">
        <f>IF(D174="","",IFERROR(INDEX(거래처분야,MATCH(D174,거래처이름,0)),""))</f>
        <v/>
      </c>
      <c r="F174" s="21" t="inlineStr">
        <is>
          <t>입주 청소</t>
        </is>
      </c>
      <c r="G174" s="22" t="n">
        <v>560000</v>
      </c>
      <c r="H174" s="25">
        <f>IF(COUNTA(A174,B174,D174,G174)=0,"",IF(NOT(ISNUMBER(A174)),"날짜를 확인하세요",IF(A174&gt;TODAY(),"오늘 이후 날짜예요",IF(AND(B174&lt;&gt;"",ISNA(MATCH(B174,현장번호,0))),"현장 번호를 확인하세요",IF(ISNA(MATCH(D174,거래처이름,0)),"거래처 목록에 없는 이름",IF(OR(NOT(ISNUMBER(G174)),N(G174)&lt;=0),"금액을 확인하세요",""))))))</f>
        <v/>
      </c>
    </row>
    <row r="175">
      <c r="A175" s="20" t="n">
        <v>45874</v>
      </c>
      <c r="B175" s="26" t="n"/>
      <c r="C175" s="27">
        <f>IF(COUNTA(A175,D175,G175)=0,"",IF(B175="","공통",IFERROR(INDEX(현장_고객,MATCH(B175,현장번호,0))&amp;" · "&amp;INDEX(현장_주소,MATCH(B175,현장번호,0)),"없는 번호")))</f>
        <v/>
      </c>
      <c r="D175" s="21" t="inlineStr">
        <is>
          <t>용달 김기사</t>
        </is>
      </c>
      <c r="E175" s="27">
        <f>IF(D175="","",IFERROR(INDEX(거래처분야,MATCH(D175,거래처이름,0)),""))</f>
        <v/>
      </c>
      <c r="F175" s="21" t="inlineStr">
        <is>
          <t>자재 운반(여러 현장)</t>
        </is>
      </c>
      <c r="G175" s="22" t="n">
        <v>160000</v>
      </c>
      <c r="H175" s="25">
        <f>IF(COUNTA(A175,B175,D175,G175)=0,"",IF(NOT(ISNUMBER(A175)),"날짜를 확인하세요",IF(A175&gt;TODAY(),"오늘 이후 날짜예요",IF(AND(B175&lt;&gt;"",ISNA(MATCH(B175,현장번호,0))),"현장 번호를 확인하세요",IF(ISNA(MATCH(D175,거래처이름,0)),"거래처 목록에 없는 이름",IF(OR(NOT(ISNUMBER(G175)),N(G175)&lt;=0),"금액을 확인하세요",""))))))</f>
        <v/>
      </c>
    </row>
    <row r="176">
      <c r="A176" s="20" t="n">
        <v>45876</v>
      </c>
      <c r="B176" s="26" t="n">
        <v>68</v>
      </c>
      <c r="C176" s="27">
        <f>IF(COUNTA(A176,D176,G176)=0,"",IF(B176="","공통",IFERROR(INDEX(현장_고객,MATCH(B176,현장번호,0))&amp;" · "&amp;INDEX(현장_주소,MATCH(B176,현장번호,0)),"없는 번호")))</f>
        <v/>
      </c>
      <c r="D176" s="21" t="inlineStr">
        <is>
          <t>대림자재(가상)</t>
        </is>
      </c>
      <c r="E176" s="27">
        <f>IF(D176="","",IFERROR(INDEX(거래처분야,MATCH(D176,거래처이름,0)),""))</f>
        <v/>
      </c>
      <c r="F176" s="21" t="inlineStr">
        <is>
          <t>자재 대금</t>
        </is>
      </c>
      <c r="G176" s="22" t="n">
        <v>141000</v>
      </c>
      <c r="H176" s="25">
        <f>IF(COUNTA(A176,B176,D176,G176)=0,"",IF(NOT(ISNUMBER(A176)),"날짜를 확인하세요",IF(A176&gt;TODAY(),"오늘 이후 날짜예요",IF(AND(B176&lt;&gt;"",ISNA(MATCH(B176,현장번호,0))),"현장 번호를 확인하세요",IF(ISNA(MATCH(D176,거래처이름,0)),"거래처 목록에 없는 이름",IF(OR(NOT(ISNUMBER(G176)),N(G176)&lt;=0),"금액을 확인하세요",""))))))</f>
        <v/>
      </c>
    </row>
    <row r="177">
      <c r="A177" s="20" t="n">
        <v>45877</v>
      </c>
      <c r="B177" s="26" t="n">
        <v>55</v>
      </c>
      <c r="C177" s="27">
        <f>IF(COUNTA(A177,D177,G177)=0,"",IF(B177="","공통",IFERROR(INDEX(현장_고객,MATCH(B177,현장번호,0))&amp;" · "&amp;INDEX(현장_주소,MATCH(B177,현장번호,0)),"없는 번호")))</f>
        <v/>
      </c>
      <c r="D177" s="21" t="inlineStr">
        <is>
          <t>새빛전기</t>
        </is>
      </c>
      <c r="E177" s="27">
        <f>IF(D177="","",IFERROR(INDEX(거래처분야,MATCH(D177,거래처이름,0)),""))</f>
        <v/>
      </c>
      <c r="F177" s="21" t="inlineStr">
        <is>
          <t>전기 시공</t>
        </is>
      </c>
      <c r="G177" s="22" t="n">
        <v>3377000</v>
      </c>
      <c r="H177" s="25">
        <f>IF(COUNTA(A177,B177,D177,G177)=0,"",IF(NOT(ISNUMBER(A177)),"날짜를 확인하세요",IF(A177&gt;TODAY(),"오늘 이후 날짜예요",IF(AND(B177&lt;&gt;"",ISNA(MATCH(B177,현장번호,0))),"현장 번호를 확인하세요",IF(ISNA(MATCH(D177,거래처이름,0)),"거래처 목록에 없는 이름",IF(OR(NOT(ISNUMBER(G177)),N(G177)&lt;=0),"금액을 확인하세요",""))))))</f>
        <v/>
      </c>
    </row>
    <row r="178">
      <c r="A178" s="20" t="n">
        <v>45878</v>
      </c>
      <c r="B178" s="26" t="n">
        <v>71</v>
      </c>
      <c r="C178" s="27">
        <f>IF(COUNTA(A178,D178,G178)=0,"",IF(B178="","공통",IFERROR(INDEX(현장_고객,MATCH(B178,현장번호,0))&amp;" · "&amp;INDEX(현장_주소,MATCH(B178,현장번호,0)),"없는 번호")))</f>
        <v/>
      </c>
      <c r="D178" s="21" t="inlineStr">
        <is>
          <t>한결철거</t>
        </is>
      </c>
      <c r="E178" s="27">
        <f>IF(D178="","",IFERROR(INDEX(거래처분야,MATCH(D178,거래처이름,0)),""))</f>
        <v/>
      </c>
      <c r="F178" s="21" t="inlineStr">
        <is>
          <t>철거·폐기물</t>
        </is>
      </c>
      <c r="G178" s="22" t="n">
        <v>790000</v>
      </c>
      <c r="H178" s="25">
        <f>IF(COUNTA(A178,B178,D178,G178)=0,"",IF(NOT(ISNUMBER(A178)),"날짜를 확인하세요",IF(A178&gt;TODAY(),"오늘 이후 날짜예요",IF(AND(B178&lt;&gt;"",ISNA(MATCH(B178,현장번호,0))),"현장 번호를 확인하세요",IF(ISNA(MATCH(D178,거래처이름,0)),"거래처 목록에 없는 이름",IF(OR(NOT(ISNUMBER(G178)),N(G178)&lt;=0),"금액을 확인하세요",""))))))</f>
        <v/>
      </c>
    </row>
    <row r="179">
      <c r="A179" s="20" t="n">
        <v>45878</v>
      </c>
      <c r="B179" s="26" t="n">
        <v>71</v>
      </c>
      <c r="C179" s="27">
        <f>IF(COUNTA(A179,D179,G179)=0,"",IF(B179="","공통",IFERROR(INDEX(현장_고객,MATCH(B179,현장번호,0))&amp;" · "&amp;INDEX(현장_주소,MATCH(B179,현장번호,0)),"없는 번호")))</f>
        <v/>
      </c>
      <c r="D179" s="21" t="inlineStr">
        <is>
          <t>말끔입주청소</t>
        </is>
      </c>
      <c r="E179" s="27">
        <f>IF(D179="","",IFERROR(INDEX(거래처분야,MATCH(D179,거래처이름,0)),""))</f>
        <v/>
      </c>
      <c r="F179" s="21" t="inlineStr">
        <is>
          <t>입주 청소</t>
        </is>
      </c>
      <c r="G179" s="22" t="n">
        <v>587000</v>
      </c>
      <c r="H179" s="25">
        <f>IF(COUNTA(A179,B179,D179,G179)=0,"",IF(NOT(ISNUMBER(A179)),"날짜를 확인하세요",IF(A179&gt;TODAY(),"오늘 이후 날짜예요",IF(AND(B179&lt;&gt;"",ISNA(MATCH(B179,현장번호,0))),"현장 번호를 확인하세요",IF(ISNA(MATCH(D179,거래처이름,0)),"거래처 목록에 없는 이름",IF(OR(NOT(ISNUMBER(G179)),N(G179)&lt;=0),"금액을 확인하세요",""))))))</f>
        <v/>
      </c>
    </row>
    <row r="180">
      <c r="A180" s="20" t="n">
        <v>45878</v>
      </c>
      <c r="B180" s="26" t="n">
        <v>73</v>
      </c>
      <c r="C180" s="27">
        <f>IF(COUNTA(A180,D180,G180)=0,"",IF(B180="","공통",IFERROR(INDEX(현장_고객,MATCH(B180,현장번호,0))&amp;" · "&amp;INDEX(현장_주소,MATCH(B180,현장번호,0)),"없는 번호")))</f>
        <v/>
      </c>
      <c r="D180" s="21" t="inlineStr">
        <is>
          <t>동네자재마트</t>
        </is>
      </c>
      <c r="E180" s="27">
        <f>IF(D180="","",IFERROR(INDEX(거래처분야,MATCH(D180,거래처이름,0)),""))</f>
        <v/>
      </c>
      <c r="F180" s="21" t="inlineStr">
        <is>
          <t>자재 대금</t>
        </is>
      </c>
      <c r="G180" s="22" t="n">
        <v>299000</v>
      </c>
      <c r="H180" s="25">
        <f>IF(COUNTA(A180,B180,D180,G180)=0,"",IF(NOT(ISNUMBER(A180)),"날짜를 확인하세요",IF(A180&gt;TODAY(),"오늘 이후 날짜예요",IF(AND(B180&lt;&gt;"",ISNA(MATCH(B180,현장번호,0))),"현장 번호를 확인하세요",IF(ISNA(MATCH(D180,거래처이름,0)),"거래처 목록에 없는 이름",IF(OR(NOT(ISNUMBER(G180)),N(G180)&lt;=0),"금액을 확인하세요",""))))))</f>
        <v/>
      </c>
    </row>
    <row r="181">
      <c r="A181" s="20" t="n">
        <v>45878</v>
      </c>
      <c r="B181" s="26" t="n">
        <v>78</v>
      </c>
      <c r="C181" s="27">
        <f>IF(COUNTA(A181,D181,G181)=0,"",IF(B181="","공통",IFERROR(INDEX(현장_고객,MATCH(B181,현장번호,0))&amp;" · "&amp;INDEX(현장_주소,MATCH(B181,현장번호,0)),"없는 번호")))</f>
        <v/>
      </c>
      <c r="D181" s="21" t="inlineStr">
        <is>
          <t>한지벽지</t>
        </is>
      </c>
      <c r="E181" s="27">
        <f>IF(D181="","",IFERROR(INDEX(거래처분야,MATCH(D181,거래처이름,0)),""))</f>
        <v/>
      </c>
      <c r="F181" s="21" t="inlineStr">
        <is>
          <t>도배·장판 시공</t>
        </is>
      </c>
      <c r="G181" s="22" t="n">
        <v>1258000</v>
      </c>
      <c r="H181" s="25">
        <f>IF(COUNTA(A181,B181,D181,G181)=0,"",IF(NOT(ISNUMBER(A181)),"날짜를 확인하세요",IF(A181&gt;TODAY(),"오늘 이후 날짜예요",IF(AND(B181&lt;&gt;"",ISNA(MATCH(B181,현장번호,0))),"현장 번호를 확인하세요",IF(ISNA(MATCH(D181,거래처이름,0)),"거래처 목록에 없는 이름",IF(OR(NOT(ISNUMBER(G181)),N(G181)&lt;=0),"금액을 확인하세요",""))))))</f>
        <v/>
      </c>
    </row>
    <row r="182">
      <c r="A182" s="20" t="n">
        <v>45879</v>
      </c>
      <c r="B182" s="26" t="n">
        <v>78</v>
      </c>
      <c r="C182" s="27">
        <f>IF(COUNTA(A182,D182,G182)=0,"",IF(B182="","공통",IFERROR(INDEX(현장_고객,MATCH(B182,현장번호,0))&amp;" · "&amp;INDEX(현장_주소,MATCH(B182,현장번호,0)),"없는 번호")))</f>
        <v/>
      </c>
      <c r="D182" s="21" t="inlineStr">
        <is>
          <t>대림자재(가상)</t>
        </is>
      </c>
      <c r="E182" s="27">
        <f>IF(D182="","",IFERROR(INDEX(거래처분야,MATCH(D182,거래처이름,0)),""))</f>
        <v/>
      </c>
      <c r="F182" s="21" t="inlineStr">
        <is>
          <t>자재 대금</t>
        </is>
      </c>
      <c r="G182" s="22" t="n">
        <v>764000</v>
      </c>
      <c r="H182" s="25">
        <f>IF(COUNTA(A182,B182,D182,G182)=0,"",IF(NOT(ISNUMBER(A182)),"날짜를 확인하세요",IF(A182&gt;TODAY(),"오늘 이후 날짜예요",IF(AND(B182&lt;&gt;"",ISNA(MATCH(B182,현장번호,0))),"현장 번호를 확인하세요",IF(ISNA(MATCH(D182,거래처이름,0)),"거래처 목록에 없는 이름",IF(OR(NOT(ISNUMBER(G182)),N(G182)&lt;=0),"금액을 확인하세요",""))))))</f>
        <v/>
      </c>
    </row>
    <row r="183">
      <c r="A183" s="20" t="n">
        <v>45881</v>
      </c>
      <c r="B183" s="26" t="n">
        <v>71</v>
      </c>
      <c r="C183" s="27">
        <f>IF(COUNTA(A183,D183,G183)=0,"",IF(B183="","공통",IFERROR(INDEX(현장_고객,MATCH(B183,현장번호,0))&amp;" · "&amp;INDEX(현장_주소,MATCH(B183,현장번호,0)),"없는 번호")))</f>
        <v/>
      </c>
      <c r="D183" s="21" t="inlineStr">
        <is>
          <t>물길설비</t>
        </is>
      </c>
      <c r="E183" s="27">
        <f>IF(D183="","",IFERROR(INDEX(거래처분야,MATCH(D183,거래처이름,0)),""))</f>
        <v/>
      </c>
      <c r="F183" s="21" t="inlineStr">
        <is>
          <t>설비 시공</t>
        </is>
      </c>
      <c r="G183" s="22" t="n">
        <v>941000</v>
      </c>
      <c r="H183" s="25">
        <f>IF(COUNTA(A183,B183,D183,G183)=0,"",IF(NOT(ISNUMBER(A183)),"날짜를 확인하세요",IF(A183&gt;TODAY(),"오늘 이후 날짜예요",IF(AND(B183&lt;&gt;"",ISNA(MATCH(B183,현장번호,0))),"현장 번호를 확인하세요",IF(ISNA(MATCH(D183,거래처이름,0)),"거래처 목록에 없는 이름",IF(OR(NOT(ISNUMBER(G183)),N(G183)&lt;=0),"금액을 확인하세요",""))))))</f>
        <v/>
      </c>
    </row>
    <row r="184">
      <c r="A184" s="20" t="n">
        <v>45881</v>
      </c>
      <c r="B184" s="26" t="n">
        <v>71</v>
      </c>
      <c r="C184" s="27">
        <f>IF(COUNTA(A184,D184,G184)=0,"",IF(B184="","공통",IFERROR(INDEX(현장_고객,MATCH(B184,현장번호,0))&amp;" · "&amp;INDEX(현장_주소,MATCH(B184,현장번호,0)),"없는 번호")))</f>
        <v/>
      </c>
      <c r="D184" s="21" t="inlineStr">
        <is>
          <t>명장타일</t>
        </is>
      </c>
      <c r="E184" s="27">
        <f>IF(D184="","",IFERROR(INDEX(거래처분야,MATCH(D184,거래처이름,0)),""))</f>
        <v/>
      </c>
      <c r="F184" s="21" t="inlineStr">
        <is>
          <t>타일 시공</t>
        </is>
      </c>
      <c r="G184" s="22" t="n">
        <v>1149000</v>
      </c>
      <c r="H184" s="25">
        <f>IF(COUNTA(A184,B184,D184,G184)=0,"",IF(NOT(ISNUMBER(A184)),"날짜를 확인하세요",IF(A184&gt;TODAY(),"오늘 이후 날짜예요",IF(AND(B184&lt;&gt;"",ISNA(MATCH(B184,현장번호,0))),"현장 번호를 확인하세요",IF(ISNA(MATCH(D184,거래처이름,0)),"거래처 목록에 없는 이름",IF(OR(NOT(ISNUMBER(G184)),N(G184)&lt;=0),"금액을 확인하세요",""))))))</f>
        <v/>
      </c>
    </row>
    <row r="185">
      <c r="A185" s="20" t="n">
        <v>45883</v>
      </c>
      <c r="B185" s="26" t="n">
        <v>74</v>
      </c>
      <c r="C185" s="27">
        <f>IF(COUNTA(A185,D185,G185)=0,"",IF(B185="","공통",IFERROR(INDEX(현장_고객,MATCH(B185,현장번호,0))&amp;" · "&amp;INDEX(현장_주소,MATCH(B185,현장번호,0)),"없는 번호")))</f>
        <v/>
      </c>
      <c r="D185" s="21" t="inlineStr">
        <is>
          <t>대성설비</t>
        </is>
      </c>
      <c r="E185" s="27">
        <f>IF(D185="","",IFERROR(INDEX(거래처분야,MATCH(D185,거래처이름,0)),""))</f>
        <v/>
      </c>
      <c r="F185" s="21" t="inlineStr">
        <is>
          <t>설비 시공</t>
        </is>
      </c>
      <c r="G185" s="22" t="n">
        <v>546000</v>
      </c>
      <c r="H185" s="25">
        <f>IF(COUNTA(A185,B185,D185,G185)=0,"",IF(NOT(ISNUMBER(A185)),"날짜를 확인하세요",IF(A185&gt;TODAY(),"오늘 이후 날짜예요",IF(AND(B185&lt;&gt;"",ISNA(MATCH(B185,현장번호,0))),"현장 번호를 확인하세요",IF(ISNA(MATCH(D185,거래처이름,0)),"거래처 목록에 없는 이름",IF(OR(NOT(ISNUMBER(G185)),N(G185)&lt;=0),"금액을 확인하세요",""))))))</f>
        <v/>
      </c>
    </row>
    <row r="186">
      <c r="A186" s="20" t="n">
        <v>45883</v>
      </c>
      <c r="B186" s="26" t="n">
        <v>80</v>
      </c>
      <c r="C186" s="27">
        <f>IF(COUNTA(A186,D186,G186)=0,"",IF(B186="","공통",IFERROR(INDEX(현장_고객,MATCH(B186,현장번호,0))&amp;" · "&amp;INDEX(현장_주소,MATCH(B186,현장번호,0)),"없는 번호")))</f>
        <v/>
      </c>
      <c r="D186" s="21" t="inlineStr">
        <is>
          <t>동네자재마트</t>
        </is>
      </c>
      <c r="E186" s="27">
        <f>IF(D186="","",IFERROR(INDEX(거래처분야,MATCH(D186,거래처이름,0)),""))</f>
        <v/>
      </c>
      <c r="F186" s="21" t="inlineStr">
        <is>
          <t>자재 대금</t>
        </is>
      </c>
      <c r="G186" s="22" t="n">
        <v>673000</v>
      </c>
      <c r="H186" s="25">
        <f>IF(COUNTA(A186,B186,D186,G186)=0,"",IF(NOT(ISNUMBER(A186)),"날짜를 확인하세요",IF(A186&gt;TODAY(),"오늘 이후 날짜예요",IF(AND(B186&lt;&gt;"",ISNA(MATCH(B186,현장번호,0))),"현장 번호를 확인하세요",IF(ISNA(MATCH(D186,거래처이름,0)),"거래처 목록에 없는 이름",IF(OR(NOT(ISNUMBER(G186)),N(G186)&lt;=0),"금액을 확인하세요",""))))))</f>
        <v/>
      </c>
    </row>
    <row r="187">
      <c r="A187" s="20" t="n">
        <v>45884</v>
      </c>
      <c r="B187" s="26" t="n">
        <v>74</v>
      </c>
      <c r="C187" s="27">
        <f>IF(COUNTA(A187,D187,G187)=0,"",IF(B187="","공통",IFERROR(INDEX(현장_고객,MATCH(B187,현장번호,0))&amp;" · "&amp;INDEX(현장_주소,MATCH(B187,현장번호,0)),"없는 번호")))</f>
        <v/>
      </c>
      <c r="D187" s="21" t="inlineStr">
        <is>
          <t>반듯타일</t>
        </is>
      </c>
      <c r="E187" s="27">
        <f>IF(D187="","",IFERROR(INDEX(거래처분야,MATCH(D187,거래처이름,0)),""))</f>
        <v/>
      </c>
      <c r="F187" s="21" t="inlineStr">
        <is>
          <t>타일 시공</t>
        </is>
      </c>
      <c r="G187" s="22" t="n">
        <v>964000</v>
      </c>
      <c r="H187" s="25">
        <f>IF(COUNTA(A187,B187,D187,G187)=0,"",IF(NOT(ISNUMBER(A187)),"날짜를 확인하세요",IF(A187&gt;TODAY(),"오늘 이후 날짜예요",IF(AND(B187&lt;&gt;"",ISNA(MATCH(B187,현장번호,0))),"현장 번호를 확인하세요",IF(ISNA(MATCH(D187,거래처이름,0)),"거래처 목록에 없는 이름",IF(OR(NOT(ISNUMBER(G187)),N(G187)&lt;=0),"금액을 확인하세요",""))))))</f>
        <v/>
      </c>
    </row>
    <row r="188">
      <c r="A188" s="20" t="n">
        <v>45884</v>
      </c>
      <c r="B188" s="26" t="n">
        <v>80</v>
      </c>
      <c r="C188" s="27">
        <f>IF(COUNTA(A188,D188,G188)=0,"",IF(B188="","공통",IFERROR(INDEX(현장_고객,MATCH(B188,현장번호,0))&amp;" · "&amp;INDEX(현장_주소,MATCH(B188,현장번호,0)),"없는 번호")))</f>
        <v/>
      </c>
      <c r="D188" s="21" t="inlineStr">
        <is>
          <t>나무결목공</t>
        </is>
      </c>
      <c r="E188" s="27">
        <f>IF(D188="","",IFERROR(INDEX(거래처분야,MATCH(D188,거래처이름,0)),""))</f>
        <v/>
      </c>
      <c r="F188" s="21" t="inlineStr">
        <is>
          <t>목공 시공</t>
        </is>
      </c>
      <c r="G188" s="22" t="n">
        <v>807000</v>
      </c>
      <c r="H188" s="25">
        <f>IF(COUNTA(A188,B188,D188,G188)=0,"",IF(NOT(ISNUMBER(A188)),"날짜를 확인하세요",IF(A188&gt;TODAY(),"오늘 이후 날짜예요",IF(AND(B188&lt;&gt;"",ISNA(MATCH(B188,현장번호,0))),"현장 번호를 확인하세요",IF(ISNA(MATCH(D188,거래처이름,0)),"거래처 목록에 없는 이름",IF(OR(NOT(ISNUMBER(G188)),N(G188)&lt;=0),"금액을 확인하세요",""))))))</f>
        <v/>
      </c>
    </row>
    <row r="189">
      <c r="A189" s="20" t="n">
        <v>45885</v>
      </c>
      <c r="B189" s="26" t="n">
        <v>71</v>
      </c>
      <c r="C189" s="27">
        <f>IF(COUNTA(A189,D189,G189)=0,"",IF(B189="","공통",IFERROR(INDEX(현장_고객,MATCH(B189,현장번호,0))&amp;" · "&amp;INDEX(현장_주소,MATCH(B189,현장번호,0)),"없는 번호")))</f>
        <v/>
      </c>
      <c r="D189" s="21" t="inlineStr">
        <is>
          <t>대림자재(가상)</t>
        </is>
      </c>
      <c r="E189" s="27">
        <f>IF(D189="","",IFERROR(INDEX(거래처분야,MATCH(D189,거래처이름,0)),""))</f>
        <v/>
      </c>
      <c r="F189" s="21" t="inlineStr">
        <is>
          <t>자재 대금</t>
        </is>
      </c>
      <c r="G189" s="22" t="n">
        <v>1099000</v>
      </c>
      <c r="H189" s="25">
        <f>IF(COUNTA(A189,B189,D189,G189)=0,"",IF(NOT(ISNUMBER(A189)),"날짜를 확인하세요",IF(A189&gt;TODAY(),"오늘 이후 날짜예요",IF(AND(B189&lt;&gt;"",ISNA(MATCH(B189,현장번호,0))),"현장 번호를 확인하세요",IF(ISNA(MATCH(D189,거래처이름,0)),"거래처 목록에 없는 이름",IF(OR(NOT(ISNUMBER(G189)),N(G189)&lt;=0),"금액을 확인하세요",""))))))</f>
        <v/>
      </c>
    </row>
    <row r="190">
      <c r="A190" s="20" t="n">
        <v>45885</v>
      </c>
      <c r="B190" s="26" t="n">
        <v>80</v>
      </c>
      <c r="C190" s="27">
        <f>IF(COUNTA(A190,D190,G190)=0,"",IF(B190="","공통",IFERROR(INDEX(현장_고객,MATCH(B190,현장번호,0))&amp;" · "&amp;INDEX(현장_주소,MATCH(B190,현장번호,0)),"없는 번호")))</f>
        <v/>
      </c>
      <c r="D190" s="21" t="inlineStr">
        <is>
          <t>한결철거</t>
        </is>
      </c>
      <c r="E190" s="27">
        <f>IF(D190="","",IFERROR(INDEX(거래처분야,MATCH(D190,거래처이름,0)),""))</f>
        <v/>
      </c>
      <c r="F190" s="21" t="inlineStr">
        <is>
          <t>철거·폐기물</t>
        </is>
      </c>
      <c r="G190" s="22" t="n">
        <v>799000</v>
      </c>
      <c r="H190" s="25">
        <f>IF(COUNTA(A190,B190,D190,G190)=0,"",IF(NOT(ISNUMBER(A190)),"날짜를 확인하세요",IF(A190&gt;TODAY(),"오늘 이후 날짜예요",IF(AND(B190&lt;&gt;"",ISNA(MATCH(B190,현장번호,0))),"현장 번호를 확인하세요",IF(ISNA(MATCH(D190,거래처이름,0)),"거래처 목록에 없는 이름",IF(OR(NOT(ISNUMBER(G190)),N(G190)&lt;=0),"금액을 확인하세요",""))))))</f>
        <v/>
      </c>
    </row>
    <row r="191">
      <c r="A191" s="20" t="n">
        <v>45885</v>
      </c>
      <c r="B191" s="26" t="n">
        <v>80</v>
      </c>
      <c r="C191" s="27">
        <f>IF(COUNTA(A191,D191,G191)=0,"",IF(B191="","공통",IFERROR(INDEX(현장_고객,MATCH(B191,현장번호,0))&amp;" · "&amp;INDEX(현장_주소,MATCH(B191,현장번호,0)),"없는 번호")))</f>
        <v/>
      </c>
      <c r="D191" s="21" t="inlineStr">
        <is>
          <t>대성설비</t>
        </is>
      </c>
      <c r="E191" s="27">
        <f>IF(D191="","",IFERROR(INDEX(거래처분야,MATCH(D191,거래처이름,0)),""))</f>
        <v/>
      </c>
      <c r="F191" s="21" t="inlineStr">
        <is>
          <t>설비 시공</t>
        </is>
      </c>
      <c r="G191" s="22" t="n">
        <v>1079000</v>
      </c>
      <c r="H191" s="25">
        <f>IF(COUNTA(A191,B191,D191,G191)=0,"",IF(NOT(ISNUMBER(A191)),"날짜를 확인하세요",IF(A191&gt;TODAY(),"오늘 이후 날짜예요",IF(AND(B191&lt;&gt;"",ISNA(MATCH(B191,현장번호,0))),"현장 번호를 확인하세요",IF(ISNA(MATCH(D191,거래처이름,0)),"거래처 목록에 없는 이름",IF(OR(NOT(ISNUMBER(G191)),N(G191)&lt;=0),"금액을 확인하세요",""))))))</f>
        <v/>
      </c>
    </row>
    <row r="192">
      <c r="A192" s="20" t="n">
        <v>45888</v>
      </c>
      <c r="B192" s="26" t="n">
        <v>74</v>
      </c>
      <c r="C192" s="27">
        <f>IF(COUNTA(A192,D192,G192)=0,"",IF(B192="","공통",IFERROR(INDEX(현장_고객,MATCH(B192,현장번호,0))&amp;" · "&amp;INDEX(현장_주소,MATCH(B192,현장번호,0)),"없는 번호")))</f>
        <v/>
      </c>
      <c r="D192" s="21" t="inlineStr">
        <is>
          <t>한결철거</t>
        </is>
      </c>
      <c r="E192" s="27">
        <f>IF(D192="","",IFERROR(INDEX(거래처분야,MATCH(D192,거래처이름,0)),""))</f>
        <v/>
      </c>
      <c r="F192" s="21" t="inlineStr">
        <is>
          <t>철거·폐기물</t>
        </is>
      </c>
      <c r="G192" s="22" t="n">
        <v>639000</v>
      </c>
      <c r="H192" s="25">
        <f>IF(COUNTA(A192,B192,D192,G192)=0,"",IF(NOT(ISNUMBER(A192)),"날짜를 확인하세요",IF(A192&gt;TODAY(),"오늘 이후 날짜예요",IF(AND(B192&lt;&gt;"",ISNA(MATCH(B192,현장번호,0))),"현장 번호를 확인하세요",IF(ISNA(MATCH(D192,거래처이름,0)),"거래처 목록에 없는 이름",IF(OR(NOT(ISNUMBER(G192)),N(G192)&lt;=0),"금액을 확인하세요",""))))))</f>
        <v/>
      </c>
    </row>
    <row r="193">
      <c r="A193" s="20" t="n">
        <v>45889</v>
      </c>
      <c r="B193" s="26" t="n">
        <v>74</v>
      </c>
      <c r="C193" s="27">
        <f>IF(COUNTA(A193,D193,G193)=0,"",IF(B193="","공통",IFERROR(INDEX(현장_고객,MATCH(B193,현장번호,0))&amp;" · "&amp;INDEX(현장_주소,MATCH(B193,현장번호,0)),"없는 번호")))</f>
        <v/>
      </c>
      <c r="D193" s="21" t="inlineStr">
        <is>
          <t>말끔입주청소</t>
        </is>
      </c>
      <c r="E193" s="27">
        <f>IF(D193="","",IFERROR(INDEX(거래처분야,MATCH(D193,거래처이름,0)),""))</f>
        <v/>
      </c>
      <c r="F193" s="21" t="inlineStr">
        <is>
          <t>입주 청소</t>
        </is>
      </c>
      <c r="G193" s="22" t="n">
        <v>447000</v>
      </c>
      <c r="H193" s="25">
        <f>IF(COUNTA(A193,B193,D193,G193)=0,"",IF(NOT(ISNUMBER(A193)),"날짜를 확인하세요",IF(A193&gt;TODAY(),"오늘 이후 날짜예요",IF(AND(B193&lt;&gt;"",ISNA(MATCH(B193,현장번호,0))),"현장 번호를 확인하세요",IF(ISNA(MATCH(D193,거래처이름,0)),"거래처 목록에 없는 이름",IF(OR(NOT(ISNUMBER(G193)),N(G193)&lt;=0),"금액을 확인하세요",""))))))</f>
        <v/>
      </c>
    </row>
    <row r="194">
      <c r="A194" s="20" t="n">
        <v>45890</v>
      </c>
      <c r="B194" s="26" t="n">
        <v>74</v>
      </c>
      <c r="C194" s="27">
        <f>IF(COUNTA(A194,D194,G194)=0,"",IF(B194="","공통",IFERROR(INDEX(현장_고객,MATCH(B194,현장번호,0))&amp;" · "&amp;INDEX(현장_주소,MATCH(B194,현장번호,0)),"없는 번호")))</f>
        <v/>
      </c>
      <c r="D194" s="21" t="inlineStr">
        <is>
          <t>동네자재마트</t>
        </is>
      </c>
      <c r="E194" s="27">
        <f>IF(D194="","",IFERROR(INDEX(거래처분야,MATCH(D194,거래처이름,0)),""))</f>
        <v/>
      </c>
      <c r="F194" s="21" t="inlineStr">
        <is>
          <t>자재 대금</t>
        </is>
      </c>
      <c r="G194" s="22" t="n">
        <v>930000</v>
      </c>
      <c r="H194" s="25">
        <f>IF(COUNTA(A194,B194,D194,G194)=0,"",IF(NOT(ISNUMBER(A194)),"날짜를 확인하세요",IF(A194&gt;TODAY(),"오늘 이후 날짜예요",IF(AND(B194&lt;&gt;"",ISNA(MATCH(B194,현장번호,0))),"현장 번호를 확인하세요",IF(ISNA(MATCH(D194,거래처이름,0)),"거래처 목록에 없는 이름",IF(OR(NOT(ISNUMBER(G194)),N(G194)&lt;=0),"금액을 확인하세요",""))))))</f>
        <v/>
      </c>
    </row>
    <row r="195">
      <c r="A195" s="20" t="n">
        <v>45890</v>
      </c>
      <c r="B195" s="26" t="n">
        <v>77</v>
      </c>
      <c r="C195" s="27">
        <f>IF(COUNTA(A195,D195,G195)=0,"",IF(B195="","공통",IFERROR(INDEX(현장_고객,MATCH(B195,현장번호,0))&amp;" · "&amp;INDEX(현장_주소,MATCH(B195,현장번호,0)),"없는 번호")))</f>
        <v/>
      </c>
      <c r="D195" s="21" t="inlineStr">
        <is>
          <t>새빛전기</t>
        </is>
      </c>
      <c r="E195" s="27">
        <f>IF(D195="","",IFERROR(INDEX(거래처분야,MATCH(D195,거래처이름,0)),""))</f>
        <v/>
      </c>
      <c r="F195" s="21" t="inlineStr">
        <is>
          <t>전기 시공</t>
        </is>
      </c>
      <c r="G195" s="22" t="n">
        <v>1943000</v>
      </c>
      <c r="H195" s="25">
        <f>IF(COUNTA(A195,B195,D195,G195)=0,"",IF(NOT(ISNUMBER(A195)),"날짜를 확인하세요",IF(A195&gt;TODAY(),"오늘 이후 날짜예요",IF(AND(B195&lt;&gt;"",ISNA(MATCH(B195,현장번호,0))),"현장 번호를 확인하세요",IF(ISNA(MATCH(D195,거래처이름,0)),"거래처 목록에 없는 이름",IF(OR(NOT(ISNUMBER(G195)),N(G195)&lt;=0),"금액을 확인하세요",""))))))</f>
        <v/>
      </c>
    </row>
    <row r="196">
      <c r="A196" s="20" t="n">
        <v>45890</v>
      </c>
      <c r="B196" s="26" t="n">
        <v>77</v>
      </c>
      <c r="C196" s="27">
        <f>IF(COUNTA(A196,D196,G196)=0,"",IF(B196="","공통",IFERROR(INDEX(현장_고객,MATCH(B196,현장번호,0))&amp;" · "&amp;INDEX(현장_주소,MATCH(B196,현장번호,0)),"없는 번호")))</f>
        <v/>
      </c>
      <c r="D196" s="21" t="inlineStr">
        <is>
          <t>창호명가</t>
        </is>
      </c>
      <c r="E196" s="27">
        <f>IF(D196="","",IFERROR(INDEX(거래처분야,MATCH(D196,거래처이름,0)),""))</f>
        <v/>
      </c>
      <c r="F196" s="21" t="inlineStr">
        <is>
          <t>창호 시공</t>
        </is>
      </c>
      <c r="G196" s="22" t="n">
        <v>3081000</v>
      </c>
      <c r="H196" s="25">
        <f>IF(COUNTA(A196,B196,D196,G196)=0,"",IF(NOT(ISNUMBER(A196)),"날짜를 확인하세요",IF(A196&gt;TODAY(),"오늘 이후 날짜예요",IF(AND(B196&lt;&gt;"",ISNA(MATCH(B196,현장번호,0))),"현장 번호를 확인하세요",IF(ISNA(MATCH(D196,거래처이름,0)),"거래처 목록에 없는 이름",IF(OR(NOT(ISNUMBER(G196)),N(G196)&lt;=0),"금액을 확인하세요",""))))))</f>
        <v/>
      </c>
    </row>
    <row r="197">
      <c r="A197" s="20" t="n">
        <v>45890</v>
      </c>
      <c r="B197" s="26" t="n">
        <v>80</v>
      </c>
      <c r="C197" s="27">
        <f>IF(COUNTA(A197,D197,G197)=0,"",IF(B197="","공통",IFERROR(INDEX(현장_고객,MATCH(B197,현장번호,0))&amp;" · "&amp;INDEX(현장_주소,MATCH(B197,현장번호,0)),"없는 번호")))</f>
        <v/>
      </c>
      <c r="D197" s="21" t="inlineStr">
        <is>
          <t>밝음전기</t>
        </is>
      </c>
      <c r="E197" s="27">
        <f>IF(D197="","",IFERROR(INDEX(거래처분야,MATCH(D197,거래처이름,0)),""))</f>
        <v/>
      </c>
      <c r="F197" s="21" t="inlineStr">
        <is>
          <t>전기 시공</t>
        </is>
      </c>
      <c r="G197" s="22" t="n">
        <v>913000</v>
      </c>
      <c r="H197" s="25">
        <f>IF(COUNTA(A197,B197,D197,G197)=0,"",IF(NOT(ISNUMBER(A197)),"날짜를 확인하세요",IF(A197&gt;TODAY(),"오늘 이후 날짜예요",IF(AND(B197&lt;&gt;"",ISNA(MATCH(B197,현장번호,0))),"현장 번호를 확인하세요",IF(ISNA(MATCH(D197,거래처이름,0)),"거래처 목록에 없는 이름",IF(OR(NOT(ISNUMBER(G197)),N(G197)&lt;=0),"금액을 확인하세요",""))))))</f>
        <v/>
      </c>
    </row>
    <row r="198">
      <c r="A198" s="20" t="n">
        <v>45890</v>
      </c>
      <c r="B198" s="26" t="n">
        <v>84</v>
      </c>
      <c r="C198" s="27">
        <f>IF(COUNTA(A198,D198,G198)=0,"",IF(B198="","공통",IFERROR(INDEX(현장_고객,MATCH(B198,현장번호,0))&amp;" · "&amp;INDEX(현장_주소,MATCH(B198,현장번호,0)),"없는 번호")))</f>
        <v/>
      </c>
      <c r="D198" s="21" t="inlineStr">
        <is>
          <t>한결철거</t>
        </is>
      </c>
      <c r="E198" s="27">
        <f>IF(D198="","",IFERROR(INDEX(거래처분야,MATCH(D198,거래처이름,0)),""))</f>
        <v/>
      </c>
      <c r="F198" s="21" t="inlineStr">
        <is>
          <t>철거·폐기물</t>
        </is>
      </c>
      <c r="G198" s="22" t="n">
        <v>477000</v>
      </c>
      <c r="H198" s="25">
        <f>IF(COUNTA(A198,B198,D198,G198)=0,"",IF(NOT(ISNUMBER(A198)),"날짜를 확인하세요",IF(A198&gt;TODAY(),"오늘 이후 날짜예요",IF(AND(B198&lt;&gt;"",ISNA(MATCH(B198,현장번호,0))),"현장 번호를 확인하세요",IF(ISNA(MATCH(D198,거래처이름,0)),"거래처 목록에 없는 이름",IF(OR(NOT(ISNUMBER(G198)),N(G198)&lt;=0),"금액을 확인하세요",""))))))</f>
        <v/>
      </c>
    </row>
    <row r="199">
      <c r="A199" s="20" t="n">
        <v>45890</v>
      </c>
      <c r="B199" s="26" t="n">
        <v>84</v>
      </c>
      <c r="C199" s="27">
        <f>IF(COUNTA(A199,D199,G199)=0,"",IF(B199="","공통",IFERROR(INDEX(현장_고객,MATCH(B199,현장번호,0))&amp;" · "&amp;INDEX(현장_주소,MATCH(B199,현장번호,0)),"없는 번호")))</f>
        <v/>
      </c>
      <c r="D199" s="21" t="inlineStr">
        <is>
          <t>반듯타일</t>
        </is>
      </c>
      <c r="E199" s="27">
        <f>IF(D199="","",IFERROR(INDEX(거래처분야,MATCH(D199,거래처이름,0)),""))</f>
        <v/>
      </c>
      <c r="F199" s="21" t="inlineStr">
        <is>
          <t>타일 시공</t>
        </is>
      </c>
      <c r="G199" s="22" t="n">
        <v>547000</v>
      </c>
      <c r="H199" s="25">
        <f>IF(COUNTA(A199,B199,D199,G199)=0,"",IF(NOT(ISNUMBER(A199)),"날짜를 확인하세요",IF(A199&gt;TODAY(),"오늘 이후 날짜예요",IF(AND(B199&lt;&gt;"",ISNA(MATCH(B199,현장번호,0))),"현장 번호를 확인하세요",IF(ISNA(MATCH(D199,거래처이름,0)),"거래처 목록에 없는 이름",IF(OR(NOT(ISNUMBER(G199)),N(G199)&lt;=0),"금액을 확인하세요",""))))))</f>
        <v/>
      </c>
    </row>
    <row r="200">
      <c r="A200" s="20" t="n">
        <v>45890</v>
      </c>
      <c r="B200" s="26" t="n">
        <v>84</v>
      </c>
      <c r="C200" s="27">
        <f>IF(COUNTA(A200,D200,G200)=0,"",IF(B200="","공통",IFERROR(INDEX(현장_고객,MATCH(B200,현장번호,0))&amp;" · "&amp;INDEX(현장_주소,MATCH(B200,현장번호,0)),"없는 번호")))</f>
        <v/>
      </c>
      <c r="D200" s="21" t="inlineStr">
        <is>
          <t>말끔입주청소</t>
        </is>
      </c>
      <c r="E200" s="27">
        <f>IF(D200="","",IFERROR(INDEX(거래처분야,MATCH(D200,거래처이름,0)),""))</f>
        <v/>
      </c>
      <c r="F200" s="21" t="inlineStr">
        <is>
          <t>입주 청소</t>
        </is>
      </c>
      <c r="G200" s="22" t="n">
        <v>709000</v>
      </c>
      <c r="H200" s="25">
        <f>IF(COUNTA(A200,B200,D200,G200)=0,"",IF(NOT(ISNUMBER(A200)),"날짜를 확인하세요",IF(A200&gt;TODAY(),"오늘 이후 날짜예요",IF(AND(B200&lt;&gt;"",ISNA(MATCH(B200,현장번호,0))),"현장 번호를 확인하세요",IF(ISNA(MATCH(D200,거래처이름,0)),"거래처 목록에 없는 이름",IF(OR(NOT(ISNUMBER(G200)),N(G200)&lt;=0),"금액을 확인하세요",""))))))</f>
        <v/>
      </c>
    </row>
    <row r="201">
      <c r="A201" s="20" t="n">
        <v>45892</v>
      </c>
      <c r="B201" s="26" t="n">
        <v>77</v>
      </c>
      <c r="C201" s="27">
        <f>IF(COUNTA(A201,D201,G201)=0,"",IF(B201="","공통",IFERROR(INDEX(현장_고객,MATCH(B201,현장번호,0))&amp;" · "&amp;INDEX(현장_주소,MATCH(B201,현장번호,0)),"없는 번호")))</f>
        <v/>
      </c>
      <c r="D201" s="21" t="inlineStr">
        <is>
          <t>명장타일</t>
        </is>
      </c>
      <c r="E201" s="27">
        <f>IF(D201="","",IFERROR(INDEX(거래처분야,MATCH(D201,거래처이름,0)),""))</f>
        <v/>
      </c>
      <c r="F201" s="21" t="inlineStr">
        <is>
          <t>타일 시공</t>
        </is>
      </c>
      <c r="G201" s="22" t="n">
        <v>3199000</v>
      </c>
      <c r="H201" s="25">
        <f>IF(COUNTA(A201,B201,D201,G201)=0,"",IF(NOT(ISNUMBER(A201)),"날짜를 확인하세요",IF(A201&gt;TODAY(),"오늘 이후 날짜예요",IF(AND(B201&lt;&gt;"",ISNA(MATCH(B201,현장번호,0))),"현장 번호를 확인하세요",IF(ISNA(MATCH(D201,거래처이름,0)),"거래처 목록에 없는 이름",IF(OR(NOT(ISNUMBER(G201)),N(G201)&lt;=0),"금액을 확인하세요",""))))))</f>
        <v/>
      </c>
    </row>
    <row r="202">
      <c r="A202" s="20" t="n">
        <v>45892</v>
      </c>
      <c r="B202" s="26" t="n">
        <v>84</v>
      </c>
      <c r="C202" s="27">
        <f>IF(COUNTA(A202,D202,G202)=0,"",IF(B202="","공통",IFERROR(INDEX(현장_고객,MATCH(B202,현장번호,0))&amp;" · "&amp;INDEX(현장_주소,MATCH(B202,현장번호,0)),"없는 번호")))</f>
        <v/>
      </c>
      <c r="D202" s="21" t="inlineStr">
        <is>
          <t>동네자재마트</t>
        </is>
      </c>
      <c r="E202" s="27">
        <f>IF(D202="","",IFERROR(INDEX(거래처분야,MATCH(D202,거래처이름,0)),""))</f>
        <v/>
      </c>
      <c r="F202" s="21" t="inlineStr">
        <is>
          <t>자재 대금</t>
        </is>
      </c>
      <c r="G202" s="22" t="n">
        <v>630000</v>
      </c>
      <c r="H202" s="25">
        <f>IF(COUNTA(A202,B202,D202,G202)=0,"",IF(NOT(ISNUMBER(A202)),"날짜를 확인하세요",IF(A202&gt;TODAY(),"오늘 이후 날짜예요",IF(AND(B202&lt;&gt;"",ISNA(MATCH(B202,현장번호,0))),"현장 번호를 확인하세요",IF(ISNA(MATCH(D202,거래처이름,0)),"거래처 목록에 없는 이름",IF(OR(NOT(ISNUMBER(G202)),N(G202)&lt;=0),"금액을 확인하세요",""))))))</f>
        <v/>
      </c>
    </row>
    <row r="203">
      <c r="A203" s="20" t="n">
        <v>45894</v>
      </c>
      <c r="B203" s="26" t="n">
        <v>81</v>
      </c>
      <c r="C203" s="27">
        <f>IF(COUNTA(A203,D203,G203)=0,"",IF(B203="","공통",IFERROR(INDEX(현장_고객,MATCH(B203,현장번호,0))&amp;" · "&amp;INDEX(현장_주소,MATCH(B203,현장번호,0)),"없는 번호")))</f>
        <v/>
      </c>
      <c r="D203" s="21" t="inlineStr">
        <is>
          <t>창호명가</t>
        </is>
      </c>
      <c r="E203" s="27">
        <f>IF(D203="","",IFERROR(INDEX(거래처분야,MATCH(D203,거래처이름,0)),""))</f>
        <v/>
      </c>
      <c r="F203" s="21" t="inlineStr">
        <is>
          <t>창호 시공</t>
        </is>
      </c>
      <c r="G203" s="22" t="n">
        <v>4402000</v>
      </c>
      <c r="H203" s="25">
        <f>IF(COUNTA(A203,B203,D203,G203)=0,"",IF(NOT(ISNUMBER(A203)),"날짜를 확인하세요",IF(A203&gt;TODAY(),"오늘 이후 날짜예요",IF(AND(B203&lt;&gt;"",ISNA(MATCH(B203,현장번호,0))),"현장 번호를 확인하세요",IF(ISNA(MATCH(D203,거래처이름,0)),"거래처 목록에 없는 이름",IF(OR(NOT(ISNUMBER(G203)),N(G203)&lt;=0),"금액을 확인하세요",""))))))</f>
        <v/>
      </c>
    </row>
    <row r="204">
      <c r="A204" s="20" t="n">
        <v>45894</v>
      </c>
      <c r="B204" s="26" t="n">
        <v>82</v>
      </c>
      <c r="C204" s="27">
        <f>IF(COUNTA(A204,D204,G204)=0,"",IF(B204="","공통",IFERROR(INDEX(현장_고객,MATCH(B204,현장번호,0))&amp;" · "&amp;INDEX(현장_주소,MATCH(B204,현장번호,0)),"없는 번호")))</f>
        <v/>
      </c>
      <c r="D204" s="21" t="inlineStr">
        <is>
          <t>대성설비</t>
        </is>
      </c>
      <c r="E204" s="27">
        <f>IF(D204="","",IFERROR(INDEX(거래처분야,MATCH(D204,거래처이름,0)),""))</f>
        <v/>
      </c>
      <c r="F204" s="21" t="inlineStr">
        <is>
          <t>설비 시공</t>
        </is>
      </c>
      <c r="G204" s="22" t="n">
        <v>1209000</v>
      </c>
      <c r="H204" s="25">
        <f>IF(COUNTA(A204,B204,D204,G204)=0,"",IF(NOT(ISNUMBER(A204)),"날짜를 확인하세요",IF(A204&gt;TODAY(),"오늘 이후 날짜예요",IF(AND(B204&lt;&gt;"",ISNA(MATCH(B204,현장번호,0))),"현장 번호를 확인하세요",IF(ISNA(MATCH(D204,거래처이름,0)),"거래처 목록에 없는 이름",IF(OR(NOT(ISNUMBER(G204)),N(G204)&lt;=0),"금액을 확인하세요",""))))))</f>
        <v/>
      </c>
    </row>
    <row r="205">
      <c r="A205" s="20" t="n">
        <v>45894</v>
      </c>
      <c r="B205" s="26" t="n">
        <v>82</v>
      </c>
      <c r="C205" s="27">
        <f>IF(COUNTA(A205,D205,G205)=0,"",IF(B205="","공통",IFERROR(INDEX(현장_고객,MATCH(B205,현장번호,0))&amp;" · "&amp;INDEX(현장_주소,MATCH(B205,현장번호,0)),"없는 번호")))</f>
        <v/>
      </c>
      <c r="D205" s="21" t="inlineStr">
        <is>
          <t>말끔입주청소</t>
        </is>
      </c>
      <c r="E205" s="27">
        <f>IF(D205="","",IFERROR(INDEX(거래처분야,MATCH(D205,거래처이름,0)),""))</f>
        <v/>
      </c>
      <c r="F205" s="21" t="inlineStr">
        <is>
          <t>입주 청소</t>
        </is>
      </c>
      <c r="G205" s="22" t="n">
        <v>965000</v>
      </c>
      <c r="H205" s="25">
        <f>IF(COUNTA(A205,B205,D205,G205)=0,"",IF(NOT(ISNUMBER(A205)),"날짜를 확인하세요",IF(A205&gt;TODAY(),"오늘 이후 날짜예요",IF(AND(B205&lt;&gt;"",ISNA(MATCH(B205,현장번호,0))),"현장 번호를 확인하세요",IF(ISNA(MATCH(D205,거래처이름,0)),"거래처 목록에 없는 이름",IF(OR(NOT(ISNUMBER(G205)),N(G205)&lt;=0),"금액을 확인하세요",""))))))</f>
        <v/>
      </c>
    </row>
    <row r="206">
      <c r="A206" s="20" t="n">
        <v>45895</v>
      </c>
      <c r="B206" s="26" t="n">
        <v>77</v>
      </c>
      <c r="C206" s="27">
        <f>IF(COUNTA(A206,D206,G206)=0,"",IF(B206="","공통",IFERROR(INDEX(현장_고객,MATCH(B206,현장번호,0))&amp;" · "&amp;INDEX(현장_주소,MATCH(B206,현장번호,0)),"없는 번호")))</f>
        <v/>
      </c>
      <c r="D206" s="21" t="inlineStr">
        <is>
          <t>고운도배</t>
        </is>
      </c>
      <c r="E206" s="27">
        <f>IF(D206="","",IFERROR(INDEX(거래처분야,MATCH(D206,거래처이름,0)),""))</f>
        <v/>
      </c>
      <c r="F206" s="21" t="inlineStr">
        <is>
          <t>도배·장판 시공</t>
        </is>
      </c>
      <c r="G206" s="22" t="n">
        <v>2941000</v>
      </c>
      <c r="H206" s="25">
        <f>IF(COUNTA(A206,B206,D206,G206)=0,"",IF(NOT(ISNUMBER(A206)),"날짜를 확인하세요",IF(A206&gt;TODAY(),"오늘 이후 날짜예요",IF(AND(B206&lt;&gt;"",ISNA(MATCH(B206,현장번호,0))),"현장 번호를 확인하세요",IF(ISNA(MATCH(D206,거래처이름,0)),"거래처 목록에 없는 이름",IF(OR(NOT(ISNUMBER(G206)),N(G206)&lt;=0),"금액을 확인하세요",""))))))</f>
        <v/>
      </c>
    </row>
    <row r="207">
      <c r="A207" s="20" t="n">
        <v>45895</v>
      </c>
      <c r="B207" s="26" t="n">
        <v>82</v>
      </c>
      <c r="C207" s="27">
        <f>IF(COUNTA(A207,D207,G207)=0,"",IF(B207="","공통",IFERROR(INDEX(현장_고객,MATCH(B207,현장번호,0))&amp;" · "&amp;INDEX(현장_주소,MATCH(B207,현장번호,0)),"없는 번호")))</f>
        <v/>
      </c>
      <c r="D207" s="21" t="inlineStr">
        <is>
          <t>명장타일</t>
        </is>
      </c>
      <c r="E207" s="27">
        <f>IF(D207="","",IFERROR(INDEX(거래처분야,MATCH(D207,거래처이름,0)),""))</f>
        <v/>
      </c>
      <c r="F207" s="21" t="inlineStr">
        <is>
          <t>타일 시공</t>
        </is>
      </c>
      <c r="G207" s="22" t="n">
        <v>1023000</v>
      </c>
      <c r="H207" s="25">
        <f>IF(COUNTA(A207,B207,D207,G207)=0,"",IF(NOT(ISNUMBER(A207)),"날짜를 확인하세요",IF(A207&gt;TODAY(),"오늘 이후 날짜예요",IF(AND(B207&lt;&gt;"",ISNA(MATCH(B207,현장번호,0))),"현장 번호를 확인하세요",IF(ISNA(MATCH(D207,거래처이름,0)),"거래처 목록에 없는 이름",IF(OR(NOT(ISNUMBER(G207)),N(G207)&lt;=0),"금액을 확인하세요",""))))))</f>
        <v/>
      </c>
    </row>
    <row r="208">
      <c r="A208" s="20" t="n">
        <v>45895</v>
      </c>
      <c r="B208" s="26" t="n">
        <v>82</v>
      </c>
      <c r="C208" s="27">
        <f>IF(COUNTA(A208,D208,G208)=0,"",IF(B208="","공통",IFERROR(INDEX(현장_고객,MATCH(B208,현장번호,0))&amp;" · "&amp;INDEX(현장_주소,MATCH(B208,현장번호,0)),"없는 번호")))</f>
        <v/>
      </c>
      <c r="D208" s="21" t="inlineStr">
        <is>
          <t>동네자재마트</t>
        </is>
      </c>
      <c r="E208" s="27">
        <f>IF(D208="","",IFERROR(INDEX(거래처분야,MATCH(D208,거래처이름,0)),""))</f>
        <v/>
      </c>
      <c r="F208" s="21" t="inlineStr">
        <is>
          <t>자재 대금</t>
        </is>
      </c>
      <c r="G208" s="22" t="n">
        <v>912000</v>
      </c>
      <c r="H208" s="25">
        <f>IF(COUNTA(A208,B208,D208,G208)=0,"",IF(NOT(ISNUMBER(A208)),"날짜를 확인하세요",IF(A208&gt;TODAY(),"오늘 이후 날짜예요",IF(AND(B208&lt;&gt;"",ISNA(MATCH(B208,현장번호,0))),"현장 번호를 확인하세요",IF(ISNA(MATCH(D208,거래처이름,0)),"거래처 목록에 없는 이름",IF(OR(NOT(ISNUMBER(G208)),N(G208)&lt;=0),"금액을 확인하세요",""))))))</f>
        <v/>
      </c>
    </row>
    <row r="209">
      <c r="A209" s="20" t="n">
        <v>45895</v>
      </c>
      <c r="B209" s="26" t="n">
        <v>84</v>
      </c>
      <c r="C209" s="27">
        <f>IF(COUNTA(A209,D209,G209)=0,"",IF(B209="","공통",IFERROR(INDEX(현장_고객,MATCH(B209,현장번호,0))&amp;" · "&amp;INDEX(현장_주소,MATCH(B209,현장번호,0)),"없는 번호")))</f>
        <v/>
      </c>
      <c r="D209" s="21" t="inlineStr">
        <is>
          <t>대성설비</t>
        </is>
      </c>
      <c r="E209" s="27">
        <f>IF(D209="","",IFERROR(INDEX(거래처분야,MATCH(D209,거래처이름,0)),""))</f>
        <v/>
      </c>
      <c r="F209" s="21" t="inlineStr">
        <is>
          <t>설비 시공</t>
        </is>
      </c>
      <c r="G209" s="22" t="n">
        <v>668000</v>
      </c>
      <c r="H209" s="25">
        <f>IF(COUNTA(A209,B209,D209,G209)=0,"",IF(NOT(ISNUMBER(A209)),"날짜를 확인하세요",IF(A209&gt;TODAY(),"오늘 이후 날짜예요",IF(AND(B209&lt;&gt;"",ISNA(MATCH(B209,현장번호,0))),"현장 번호를 확인하세요",IF(ISNA(MATCH(D209,거래처이름,0)),"거래처 목록에 없는 이름",IF(OR(NOT(ISNUMBER(G209)),N(G209)&lt;=0),"금액을 확인하세요",""))))))</f>
        <v/>
      </c>
    </row>
    <row r="210">
      <c r="A210" s="20" t="n">
        <v>45896</v>
      </c>
      <c r="B210" s="26" t="n">
        <v>82</v>
      </c>
      <c r="C210" s="27">
        <f>IF(COUNTA(A210,D210,G210)=0,"",IF(B210="","공통",IFERROR(INDEX(현장_고객,MATCH(B210,현장번호,0))&amp;" · "&amp;INDEX(현장_주소,MATCH(B210,현장번호,0)),"없는 번호")))</f>
        <v/>
      </c>
      <c r="D210" s="21" t="inlineStr">
        <is>
          <t>한결철거</t>
        </is>
      </c>
      <c r="E210" s="27">
        <f>IF(D210="","",IFERROR(INDEX(거래처분야,MATCH(D210,거래처이름,0)),""))</f>
        <v/>
      </c>
      <c r="F210" s="21" t="inlineStr">
        <is>
          <t>철거·폐기물</t>
        </is>
      </c>
      <c r="G210" s="22" t="n">
        <v>676000</v>
      </c>
      <c r="H210" s="25">
        <f>IF(COUNTA(A210,B210,D210,G210)=0,"",IF(NOT(ISNUMBER(A210)),"날짜를 확인하세요",IF(A210&gt;TODAY(),"오늘 이후 날짜예요",IF(AND(B210&lt;&gt;"",ISNA(MATCH(B210,현장번호,0))),"현장 번호를 확인하세요",IF(ISNA(MATCH(D210,거래처이름,0)),"거래처 목록에 없는 이름",IF(OR(NOT(ISNUMBER(G210)),N(G210)&lt;=0),"금액을 확인하세요",""))))))</f>
        <v/>
      </c>
    </row>
    <row r="211">
      <c r="A211" s="20" t="n">
        <v>45897</v>
      </c>
      <c r="B211" s="26" t="n">
        <v>88</v>
      </c>
      <c r="C211" s="27">
        <f>IF(COUNTA(A211,D211,G211)=0,"",IF(B211="","공통",IFERROR(INDEX(현장_고객,MATCH(B211,현장번호,0))&amp;" · "&amp;INDEX(현장_주소,MATCH(B211,현장번호,0)),"없는 번호")))</f>
        <v/>
      </c>
      <c r="D211" s="21" t="inlineStr">
        <is>
          <t>고운도배</t>
        </is>
      </c>
      <c r="E211" s="27">
        <f>IF(D211="","",IFERROR(INDEX(거래처분야,MATCH(D211,거래처이름,0)),""))</f>
        <v/>
      </c>
      <c r="F211" s="21" t="inlineStr">
        <is>
          <t>도배·장판 시공</t>
        </is>
      </c>
      <c r="G211" s="22" t="n">
        <v>613000</v>
      </c>
      <c r="H211" s="25">
        <f>IF(COUNTA(A211,B211,D211,G211)=0,"",IF(NOT(ISNUMBER(A211)),"날짜를 확인하세요",IF(A211&gt;TODAY(),"오늘 이후 날짜예요",IF(AND(B211&lt;&gt;"",ISNA(MATCH(B211,현장번호,0))),"현장 번호를 확인하세요",IF(ISNA(MATCH(D211,거래처이름,0)),"거래처 목록에 없는 이름",IF(OR(NOT(ISNUMBER(G211)),N(G211)&lt;=0),"금액을 확인하세요",""))))))</f>
        <v/>
      </c>
    </row>
    <row r="212">
      <c r="A212" s="20" t="n">
        <v>45897</v>
      </c>
      <c r="B212" s="26" t="n">
        <v>88</v>
      </c>
      <c r="C212" s="27">
        <f>IF(COUNTA(A212,D212,G212)=0,"",IF(B212="","공통",IFERROR(INDEX(현장_고객,MATCH(B212,현장번호,0))&amp;" · "&amp;INDEX(현장_주소,MATCH(B212,현장번호,0)),"없는 번호")))</f>
        <v/>
      </c>
      <c r="D212" s="21" t="inlineStr">
        <is>
          <t>동네자재마트</t>
        </is>
      </c>
      <c r="E212" s="27">
        <f>IF(D212="","",IFERROR(INDEX(거래처분야,MATCH(D212,거래처이름,0)),""))</f>
        <v/>
      </c>
      <c r="F212" s="21" t="inlineStr">
        <is>
          <t>자재 대금</t>
        </is>
      </c>
      <c r="G212" s="22" t="n">
        <v>659000</v>
      </c>
      <c r="H212" s="25">
        <f>IF(COUNTA(A212,B212,D212,G212)=0,"",IF(NOT(ISNUMBER(A212)),"날짜를 확인하세요",IF(A212&gt;TODAY(),"오늘 이후 날짜예요",IF(AND(B212&lt;&gt;"",ISNA(MATCH(B212,현장번호,0))),"현장 번호를 확인하세요",IF(ISNA(MATCH(D212,거래처이름,0)),"거래처 목록에 없는 이름",IF(OR(NOT(ISNUMBER(G212)),N(G212)&lt;=0),"금액을 확인하세요",""))))))</f>
        <v/>
      </c>
    </row>
    <row r="213">
      <c r="A213" s="20" t="n">
        <v>45898</v>
      </c>
      <c r="B213" s="26" t="n">
        <v>77</v>
      </c>
      <c r="C213" s="27">
        <f>IF(COUNTA(A213,D213,G213)=0,"",IF(B213="","공통",IFERROR(INDEX(현장_고객,MATCH(B213,현장번호,0))&amp;" · "&amp;INDEX(현장_주소,MATCH(B213,현장번호,0)),"없는 번호")))</f>
        <v/>
      </c>
      <c r="D213" s="21" t="inlineStr">
        <is>
          <t>대성설비</t>
        </is>
      </c>
      <c r="E213" s="27">
        <f>IF(D213="","",IFERROR(INDEX(거래처분야,MATCH(D213,거래처이름,0)),""))</f>
        <v/>
      </c>
      <c r="F213" s="21" t="inlineStr">
        <is>
          <t>설비 시공</t>
        </is>
      </c>
      <c r="G213" s="22" t="n">
        <v>2700000</v>
      </c>
      <c r="H213" s="25">
        <f>IF(COUNTA(A213,B213,D213,G213)=0,"",IF(NOT(ISNUMBER(A213)),"날짜를 확인하세요",IF(A213&gt;TODAY(),"오늘 이후 날짜예요",IF(AND(B213&lt;&gt;"",ISNA(MATCH(B213,현장번호,0))),"현장 번호를 확인하세요",IF(ISNA(MATCH(D213,거래처이름,0)),"거래처 목록에 없는 이름",IF(OR(NOT(ISNUMBER(G213)),N(G213)&lt;=0),"금액을 확인하세요",""))))))</f>
        <v/>
      </c>
    </row>
    <row r="214">
      <c r="A214" s="20" t="n">
        <v>45898</v>
      </c>
      <c r="B214" s="26" t="n">
        <v>86</v>
      </c>
      <c r="C214" s="27">
        <f>IF(COUNTA(A214,D214,G214)=0,"",IF(B214="","공통",IFERROR(INDEX(현장_고객,MATCH(B214,현장번호,0))&amp;" · "&amp;INDEX(현장_주소,MATCH(B214,현장번호,0)),"없는 번호")))</f>
        <v/>
      </c>
      <c r="D214" s="21" t="inlineStr">
        <is>
          <t>새빛전기</t>
        </is>
      </c>
      <c r="E214" s="27">
        <f>IF(D214="","",IFERROR(INDEX(거래처분야,MATCH(D214,거래처이름,0)),""))</f>
        <v/>
      </c>
      <c r="F214" s="21" t="inlineStr">
        <is>
          <t>전기 시공</t>
        </is>
      </c>
      <c r="G214" s="22" t="n">
        <v>1002000</v>
      </c>
      <c r="H214" s="25">
        <f>IF(COUNTA(A214,B214,D214,G214)=0,"",IF(NOT(ISNUMBER(A214)),"날짜를 확인하세요",IF(A214&gt;TODAY(),"오늘 이후 날짜예요",IF(AND(B214&lt;&gt;"",ISNA(MATCH(B214,현장번호,0))),"현장 번호를 확인하세요",IF(ISNA(MATCH(D214,거래처이름,0)),"거래처 목록에 없는 이름",IF(OR(NOT(ISNUMBER(G214)),N(G214)&lt;=0),"금액을 확인하세요",""))))))</f>
        <v/>
      </c>
    </row>
    <row r="215">
      <c r="A215" s="20" t="n">
        <v>45900</v>
      </c>
      <c r="B215" s="26" t="n">
        <v>86</v>
      </c>
      <c r="C215" s="27">
        <f>IF(COUNTA(A215,D215,G215)=0,"",IF(B215="","공통",IFERROR(INDEX(현장_고객,MATCH(B215,현장번호,0))&amp;" · "&amp;INDEX(현장_주소,MATCH(B215,현장번호,0)),"없는 번호")))</f>
        <v/>
      </c>
      <c r="D215" s="21" t="inlineStr">
        <is>
          <t>한결철거</t>
        </is>
      </c>
      <c r="E215" s="27">
        <f>IF(D215="","",IFERROR(INDEX(거래처분야,MATCH(D215,거래처이름,0)),""))</f>
        <v/>
      </c>
      <c r="F215" s="21" t="inlineStr">
        <is>
          <t>철거·폐기물</t>
        </is>
      </c>
      <c r="G215" s="22" t="n">
        <v>1597000</v>
      </c>
      <c r="H215" s="25">
        <f>IF(COUNTA(A215,B215,D215,G215)=0,"",IF(NOT(ISNUMBER(A215)),"날짜를 확인하세요",IF(A215&gt;TODAY(),"오늘 이후 날짜예요",IF(AND(B215&lt;&gt;"",ISNA(MATCH(B215,현장번호,0))),"현장 번호를 확인하세요",IF(ISNA(MATCH(D215,거래처이름,0)),"거래처 목록에 없는 이름",IF(OR(NOT(ISNUMBER(G215)),N(G215)&lt;=0),"금액을 확인하세요",""))))))</f>
        <v/>
      </c>
    </row>
    <row r="216">
      <c r="A216" s="20" t="n">
        <v>45901</v>
      </c>
      <c r="B216" s="26" t="n">
        <v>86</v>
      </c>
      <c r="C216" s="27">
        <f>IF(COUNTA(A216,D216,G216)=0,"",IF(B216="","공통",IFERROR(INDEX(현장_고객,MATCH(B216,현장번호,0))&amp;" · "&amp;INDEX(현장_주소,MATCH(B216,현장번호,0)),"없는 번호")))</f>
        <v/>
      </c>
      <c r="D216" s="21" t="inlineStr">
        <is>
          <t>동네자재마트</t>
        </is>
      </c>
      <c r="E216" s="27">
        <f>IF(D216="","",IFERROR(INDEX(거래처분야,MATCH(D216,거래처이름,0)),""))</f>
        <v/>
      </c>
      <c r="F216" s="21" t="inlineStr">
        <is>
          <t>자재 대금</t>
        </is>
      </c>
      <c r="G216" s="22" t="n">
        <v>1254000</v>
      </c>
      <c r="H216" s="25">
        <f>IF(COUNTA(A216,B216,D216,G216)=0,"",IF(NOT(ISNUMBER(A216)),"날짜를 확인하세요",IF(A216&gt;TODAY(),"오늘 이후 날짜예요",IF(AND(B216&lt;&gt;"",ISNA(MATCH(B216,현장번호,0))),"현장 번호를 확인하세요",IF(ISNA(MATCH(D216,거래처이름,0)),"거래처 목록에 없는 이름",IF(OR(NOT(ISNUMBER(G216)),N(G216)&lt;=0),"금액을 확인하세요",""))))))</f>
        <v/>
      </c>
    </row>
    <row r="217">
      <c r="A217" s="20" t="n">
        <v>45902</v>
      </c>
      <c r="B217" s="26" t="n">
        <v>77</v>
      </c>
      <c r="C217" s="27">
        <f>IF(COUNTA(A217,D217,G217)=0,"",IF(B217="","공통",IFERROR(INDEX(현장_고객,MATCH(B217,현장번호,0))&amp;" · "&amp;INDEX(현장_주소,MATCH(B217,현장번호,0)),"없는 번호")))</f>
        <v/>
      </c>
      <c r="D217" s="21" t="inlineStr">
        <is>
          <t>동네자재마트</t>
        </is>
      </c>
      <c r="E217" s="27">
        <f>IF(D217="","",IFERROR(INDEX(거래처분야,MATCH(D217,거래처이름,0)),""))</f>
        <v/>
      </c>
      <c r="F217" s="21" t="inlineStr">
        <is>
          <t>자재 대금</t>
        </is>
      </c>
      <c r="G217" s="22" t="n">
        <v>2431000</v>
      </c>
      <c r="H217" s="25">
        <f>IF(COUNTA(A217,B217,D217,G217)=0,"",IF(NOT(ISNUMBER(A217)),"날짜를 확인하세요",IF(A217&gt;TODAY(),"오늘 이후 날짜예요",IF(AND(B217&lt;&gt;"",ISNA(MATCH(B217,현장번호,0))),"현장 번호를 확인하세요",IF(ISNA(MATCH(D217,거래처이름,0)),"거래처 목록에 없는 이름",IF(OR(NOT(ISNUMBER(G217)),N(G217)&lt;=0),"금액을 확인하세요",""))))))</f>
        <v/>
      </c>
    </row>
    <row r="218">
      <c r="A218" s="20" t="n">
        <v>45902</v>
      </c>
      <c r="B218" s="26" t="n">
        <v>86</v>
      </c>
      <c r="C218" s="27">
        <f>IF(COUNTA(A218,D218,G218)=0,"",IF(B218="","공통",IFERROR(INDEX(현장_고객,MATCH(B218,현장번호,0))&amp;" · "&amp;INDEX(현장_주소,MATCH(B218,현장번호,0)),"없는 번호")))</f>
        <v/>
      </c>
      <c r="D218" s="21" t="inlineStr">
        <is>
          <t>바른목공</t>
        </is>
      </c>
      <c r="E218" s="27">
        <f>IF(D218="","",IFERROR(INDEX(거래처분야,MATCH(D218,거래처이름,0)),""))</f>
        <v/>
      </c>
      <c r="F218" s="21" t="inlineStr">
        <is>
          <t>목공 시공</t>
        </is>
      </c>
      <c r="G218" s="22" t="n">
        <v>1416000</v>
      </c>
      <c r="H218" s="25">
        <f>IF(COUNTA(A218,B218,D218,G218)=0,"",IF(NOT(ISNUMBER(A218)),"날짜를 확인하세요",IF(A218&gt;TODAY(),"오늘 이후 날짜예요",IF(AND(B218&lt;&gt;"",ISNA(MATCH(B218,현장번호,0))),"현장 번호를 확인하세요",IF(ISNA(MATCH(D218,거래처이름,0)),"거래처 목록에 없는 이름",IF(OR(NOT(ISNUMBER(G218)),N(G218)&lt;=0),"금액을 확인하세요",""))))))</f>
        <v/>
      </c>
    </row>
    <row r="219">
      <c r="A219" s="20" t="n">
        <v>45904</v>
      </c>
      <c r="B219" s="26" t="n">
        <v>85</v>
      </c>
      <c r="C219" s="27">
        <f>IF(COUNTA(A219,D219,G219)=0,"",IF(B219="","공통",IFERROR(INDEX(현장_고객,MATCH(B219,현장번호,0))&amp;" · "&amp;INDEX(현장_주소,MATCH(B219,현장번호,0)),"없는 번호")))</f>
        <v/>
      </c>
      <c r="D219" s="21" t="inlineStr">
        <is>
          <t>명장타일</t>
        </is>
      </c>
      <c r="E219" s="27">
        <f>IF(D219="","",IFERROR(INDEX(거래처분야,MATCH(D219,거래처이름,0)),""))</f>
        <v/>
      </c>
      <c r="F219" s="21" t="inlineStr">
        <is>
          <t>타일 시공</t>
        </is>
      </c>
      <c r="G219" s="22" t="n">
        <v>2120000</v>
      </c>
      <c r="H219" s="25">
        <f>IF(COUNTA(A219,B219,D219,G219)=0,"",IF(NOT(ISNUMBER(A219)),"날짜를 확인하세요",IF(A219&gt;TODAY(),"오늘 이후 날짜예요",IF(AND(B219&lt;&gt;"",ISNA(MATCH(B219,현장번호,0))),"현장 번호를 확인하세요",IF(ISNA(MATCH(D219,거래처이름,0)),"거래처 목록에 없는 이름",IF(OR(NOT(ISNUMBER(G219)),N(G219)&lt;=0),"금액을 확인하세요",""))))))</f>
        <v/>
      </c>
    </row>
    <row r="220">
      <c r="A220" s="20" t="n">
        <v>45904</v>
      </c>
      <c r="B220" s="26" t="n">
        <v>86</v>
      </c>
      <c r="C220" s="27">
        <f>IF(COUNTA(A220,D220,G220)=0,"",IF(B220="","공통",IFERROR(INDEX(현장_고객,MATCH(B220,현장번호,0))&amp;" · "&amp;INDEX(현장_주소,MATCH(B220,현장번호,0)),"없는 번호")))</f>
        <v/>
      </c>
      <c r="D220" s="21" t="inlineStr">
        <is>
          <t>대성설비</t>
        </is>
      </c>
      <c r="E220" s="27">
        <f>IF(D220="","",IFERROR(INDEX(거래처분야,MATCH(D220,거래처이름,0)),""))</f>
        <v/>
      </c>
      <c r="F220" s="21" t="inlineStr">
        <is>
          <t>설비 시공</t>
        </is>
      </c>
      <c r="G220" s="22" t="n">
        <v>1602000</v>
      </c>
      <c r="H220" s="25">
        <f>IF(COUNTA(A220,B220,D220,G220)=0,"",IF(NOT(ISNUMBER(A220)),"날짜를 확인하세요",IF(A220&gt;TODAY(),"오늘 이후 날짜예요",IF(AND(B220&lt;&gt;"",ISNA(MATCH(B220,현장번호,0))),"현장 번호를 확인하세요",IF(ISNA(MATCH(D220,거래처이름,0)),"거래처 목록에 없는 이름",IF(OR(NOT(ISNUMBER(G220)),N(G220)&lt;=0),"금액을 확인하세요",""))))))</f>
        <v/>
      </c>
    </row>
    <row r="221">
      <c r="A221" s="20" t="n">
        <v>45905</v>
      </c>
      <c r="B221" s="26" t="n">
        <v>77</v>
      </c>
      <c r="C221" s="27">
        <f>IF(COUNTA(A221,D221,G221)=0,"",IF(B221="","공통",IFERROR(INDEX(현장_고객,MATCH(B221,현장번호,0))&amp;" · "&amp;INDEX(현장_주소,MATCH(B221,현장번호,0)),"없는 번호")))</f>
        <v/>
      </c>
      <c r="D221" s="21" t="inlineStr">
        <is>
          <t>바른목공</t>
        </is>
      </c>
      <c r="E221" s="27">
        <f>IF(D221="","",IFERROR(INDEX(거래처분야,MATCH(D221,거래처이름,0)),""))</f>
        <v/>
      </c>
      <c r="F221" s="21" t="inlineStr">
        <is>
          <t>목공 시공</t>
        </is>
      </c>
      <c r="G221" s="22" t="n">
        <v>1989000</v>
      </c>
      <c r="H221" s="25">
        <f>IF(COUNTA(A221,B221,D221,G221)=0,"",IF(NOT(ISNUMBER(A221)),"날짜를 확인하세요",IF(A221&gt;TODAY(),"오늘 이후 날짜예요",IF(AND(B221&lt;&gt;"",ISNA(MATCH(B221,현장번호,0))),"현장 번호를 확인하세요",IF(ISNA(MATCH(D221,거래처이름,0)),"거래처 목록에 없는 이름",IF(OR(NOT(ISNUMBER(G221)),N(G221)&lt;=0),"금액을 확인하세요",""))))))</f>
        <v/>
      </c>
    </row>
    <row r="222">
      <c r="A222" s="20" t="n">
        <v>45905</v>
      </c>
      <c r="B222" s="26" t="n">
        <v>85</v>
      </c>
      <c r="C222" s="27">
        <f>IF(COUNTA(A222,D222,G222)=0,"",IF(B222="","공통",IFERROR(INDEX(현장_고객,MATCH(B222,현장번호,0))&amp;" · "&amp;INDEX(현장_주소,MATCH(B222,현장번호,0)),"없는 번호")))</f>
        <v/>
      </c>
      <c r="D222" s="21" t="inlineStr">
        <is>
          <t>고운도배</t>
        </is>
      </c>
      <c r="E222" s="27">
        <f>IF(D222="","",IFERROR(INDEX(거래처분야,MATCH(D222,거래처이름,0)),""))</f>
        <v/>
      </c>
      <c r="F222" s="21" t="inlineStr">
        <is>
          <t>도배·장판 시공</t>
        </is>
      </c>
      <c r="G222" s="22" t="n">
        <v>2150000</v>
      </c>
      <c r="H222" s="25">
        <f>IF(COUNTA(A222,B222,D222,G222)=0,"",IF(NOT(ISNUMBER(A222)),"날짜를 확인하세요",IF(A222&gt;TODAY(),"오늘 이후 날짜예요",IF(AND(B222&lt;&gt;"",ISNA(MATCH(B222,현장번호,0))),"현장 번호를 확인하세요",IF(ISNA(MATCH(D222,거래처이름,0)),"거래처 목록에 없는 이름",IF(OR(NOT(ISNUMBER(G222)),N(G222)&lt;=0),"금액을 확인하세요",""))))))</f>
        <v/>
      </c>
    </row>
    <row r="223">
      <c r="A223" s="20" t="n">
        <v>45905</v>
      </c>
      <c r="B223" s="26" t="n"/>
      <c r="C223" s="27">
        <f>IF(COUNTA(A223,D223,G223)=0,"",IF(B223="","공통",IFERROR(INDEX(현장_고객,MATCH(B223,현장번호,0))&amp;" · "&amp;INDEX(현장_주소,MATCH(B223,현장번호,0)),"없는 번호")))</f>
        <v/>
      </c>
      <c r="D223" s="21" t="inlineStr">
        <is>
          <t>용달 김기사</t>
        </is>
      </c>
      <c r="E223" s="27">
        <f>IF(D223="","",IFERROR(INDEX(거래처분야,MATCH(D223,거래처이름,0)),""))</f>
        <v/>
      </c>
      <c r="F223" s="21" t="inlineStr">
        <is>
          <t>자재 운반(여러 현장)</t>
        </is>
      </c>
      <c r="G223" s="22" t="n">
        <v>120000</v>
      </c>
      <c r="H223" s="25">
        <f>IF(COUNTA(A223,B223,D223,G223)=0,"",IF(NOT(ISNUMBER(A223)),"날짜를 확인하세요",IF(A223&gt;TODAY(),"오늘 이후 날짜예요",IF(AND(B223&lt;&gt;"",ISNA(MATCH(B223,현장번호,0))),"현장 번호를 확인하세요",IF(ISNA(MATCH(D223,거래처이름,0)),"거래처 목록에 없는 이름",IF(OR(NOT(ISNUMBER(G223)),N(G223)&lt;=0),"금액을 확인하세요",""))))))</f>
        <v/>
      </c>
    </row>
    <row r="224">
      <c r="A224" s="20" t="n">
        <v>45906</v>
      </c>
      <c r="B224" s="26" t="n">
        <v>85</v>
      </c>
      <c r="C224" s="27">
        <f>IF(COUNTA(A224,D224,G224)=0,"",IF(B224="","공통",IFERROR(INDEX(현장_고객,MATCH(B224,현장번호,0))&amp;" · "&amp;INDEX(현장_주소,MATCH(B224,현장번호,0)),"없는 번호")))</f>
        <v/>
      </c>
      <c r="D224" s="21" t="inlineStr">
        <is>
          <t>창호명가</t>
        </is>
      </c>
      <c r="E224" s="27">
        <f>IF(D224="","",IFERROR(INDEX(거래처분야,MATCH(D224,거래처이름,0)),""))</f>
        <v/>
      </c>
      <c r="F224" s="21" t="inlineStr">
        <is>
          <t>창호 시공</t>
        </is>
      </c>
      <c r="G224" s="22" t="n">
        <v>2493000</v>
      </c>
      <c r="H224" s="25">
        <f>IF(COUNTA(A224,B224,D224,G224)=0,"",IF(NOT(ISNUMBER(A224)),"날짜를 확인하세요",IF(A224&gt;TODAY(),"오늘 이후 날짜예요",IF(AND(B224&lt;&gt;"",ISNA(MATCH(B224,현장번호,0))),"현장 번호를 확인하세요",IF(ISNA(MATCH(D224,거래처이름,0)),"거래처 목록에 없는 이름",IF(OR(NOT(ISNUMBER(G224)),N(G224)&lt;=0),"금액을 확인하세요",""))))))</f>
        <v/>
      </c>
    </row>
    <row r="225">
      <c r="A225" s="20" t="n">
        <v>45913</v>
      </c>
      <c r="B225" s="26" t="n">
        <v>85</v>
      </c>
      <c r="C225" s="27">
        <f>IF(COUNTA(A225,D225,G225)=0,"",IF(B225="","공통",IFERROR(INDEX(현장_고객,MATCH(B225,현장번호,0))&amp;" · "&amp;INDEX(현장_주소,MATCH(B225,현장번호,0)),"없는 번호")))</f>
        <v/>
      </c>
      <c r="D225" s="21" t="inlineStr">
        <is>
          <t>바른목공</t>
        </is>
      </c>
      <c r="E225" s="27">
        <f>IF(D225="","",IFERROR(INDEX(거래처분야,MATCH(D225,거래처이름,0)),""))</f>
        <v/>
      </c>
      <c r="F225" s="21" t="inlineStr">
        <is>
          <t>목공 시공</t>
        </is>
      </c>
      <c r="G225" s="22" t="n">
        <v>3176000</v>
      </c>
      <c r="H225" s="25">
        <f>IF(COUNTA(A225,B225,D225,G225)=0,"",IF(NOT(ISNUMBER(A225)),"날짜를 확인하세요",IF(A225&gt;TODAY(),"오늘 이후 날짜예요",IF(AND(B225&lt;&gt;"",ISNA(MATCH(B225,현장번호,0))),"현장 번호를 확인하세요",IF(ISNA(MATCH(D225,거래처이름,0)),"거래처 목록에 없는 이름",IF(OR(NOT(ISNUMBER(G225)),N(G225)&lt;=0),"금액을 확인하세요",""))))))</f>
        <v/>
      </c>
    </row>
    <row r="226">
      <c r="A226" s="20" t="n">
        <v>45915</v>
      </c>
      <c r="B226" s="26" t="n">
        <v>77</v>
      </c>
      <c r="C226" s="27">
        <f>IF(COUNTA(A226,D226,G226)=0,"",IF(B226="","공통",IFERROR(INDEX(현장_고객,MATCH(B226,현장번호,0))&amp;" · "&amp;INDEX(현장_주소,MATCH(B226,현장번호,0)),"없는 번호")))</f>
        <v/>
      </c>
      <c r="D226" s="21" t="inlineStr">
        <is>
          <t>말끔입주청소</t>
        </is>
      </c>
      <c r="E226" s="27">
        <f>IF(D226="","",IFERROR(INDEX(거래처분야,MATCH(D226,거래처이름,0)),""))</f>
        <v/>
      </c>
      <c r="F226" s="21" t="inlineStr">
        <is>
          <t>입주 청소</t>
        </is>
      </c>
      <c r="G226" s="22" t="n">
        <v>2238000</v>
      </c>
      <c r="H226" s="25">
        <f>IF(COUNTA(A226,B226,D226,G226)=0,"",IF(NOT(ISNUMBER(A226)),"날짜를 확인하세요",IF(A226&gt;TODAY(),"오늘 이후 날짜예요",IF(AND(B226&lt;&gt;"",ISNA(MATCH(B226,현장번호,0))),"현장 번호를 확인하세요",IF(ISNA(MATCH(D226,거래처이름,0)),"거래처 목록에 없는 이름",IF(OR(NOT(ISNUMBER(G226)),N(G226)&lt;=0),"금액을 확인하세요",""))))))</f>
        <v/>
      </c>
    </row>
    <row r="227">
      <c r="A227" s="20" t="n">
        <v>45915</v>
      </c>
      <c r="B227" s="26" t="n">
        <v>85</v>
      </c>
      <c r="C227" s="27">
        <f>IF(COUNTA(A227,D227,G227)=0,"",IF(B227="","공통",IFERROR(INDEX(현장_고객,MATCH(B227,현장번호,0))&amp;" · "&amp;INDEX(현장_주소,MATCH(B227,현장번호,0)),"없는 번호")))</f>
        <v/>
      </c>
      <c r="D227" s="21" t="inlineStr">
        <is>
          <t>한결철거</t>
        </is>
      </c>
      <c r="E227" s="27">
        <f>IF(D227="","",IFERROR(INDEX(거래처분야,MATCH(D227,거래처이름,0)),""))</f>
        <v/>
      </c>
      <c r="F227" s="21" t="inlineStr">
        <is>
          <t>철거·폐기물</t>
        </is>
      </c>
      <c r="G227" s="22" t="n">
        <v>3486000</v>
      </c>
      <c r="H227" s="25">
        <f>IF(COUNTA(A227,B227,D227,G227)=0,"",IF(NOT(ISNUMBER(A227)),"날짜를 확인하세요",IF(A227&gt;TODAY(),"오늘 이후 날짜예요",IF(AND(B227&lt;&gt;"",ISNA(MATCH(B227,현장번호,0))),"현장 번호를 확인하세요",IF(ISNA(MATCH(D227,거래처이름,0)),"거래처 목록에 없는 이름",IF(OR(NOT(ISNUMBER(G227)),N(G227)&lt;=0),"금액을 확인하세요",""))))))</f>
        <v/>
      </c>
    </row>
    <row r="228">
      <c r="A228" s="20" t="n">
        <v>45916</v>
      </c>
      <c r="B228" s="26" t="n">
        <v>85</v>
      </c>
      <c r="C228" s="27">
        <f>IF(COUNTA(A228,D228,G228)=0,"",IF(B228="","공통",IFERROR(INDEX(현장_고객,MATCH(B228,현장번호,0))&amp;" · "&amp;INDEX(현장_주소,MATCH(B228,현장번호,0)),"없는 번호")))</f>
        <v/>
      </c>
      <c r="D228" s="21" t="inlineStr">
        <is>
          <t>말끔입주청소</t>
        </is>
      </c>
      <c r="E228" s="27">
        <f>IF(D228="","",IFERROR(INDEX(거래처분야,MATCH(D228,거래처이름,0)),""))</f>
        <v/>
      </c>
      <c r="F228" s="21" t="inlineStr">
        <is>
          <t>입주 청소</t>
        </is>
      </c>
      <c r="G228" s="22" t="n">
        <v>3526000</v>
      </c>
      <c r="H228" s="25">
        <f>IF(COUNTA(A228,B228,D228,G228)=0,"",IF(NOT(ISNUMBER(A228)),"날짜를 확인하세요",IF(A228&gt;TODAY(),"오늘 이후 날짜예요",IF(AND(B228&lt;&gt;"",ISNA(MATCH(B228,현장번호,0))),"현장 번호를 확인하세요",IF(ISNA(MATCH(D228,거래처이름,0)),"거래처 목록에 없는 이름",IF(OR(NOT(ISNUMBER(G228)),N(G228)&lt;=0),"금액을 확인하세요",""))))))</f>
        <v/>
      </c>
    </row>
    <row r="229">
      <c r="A229" s="20" t="n">
        <v>45916</v>
      </c>
      <c r="B229" s="26" t="n">
        <v>100</v>
      </c>
      <c r="C229" s="27">
        <f>IF(COUNTA(A229,D229,G229)=0,"",IF(B229="","공통",IFERROR(INDEX(현장_고객,MATCH(B229,현장번호,0))&amp;" · "&amp;INDEX(현장_주소,MATCH(B229,현장번호,0)),"없는 번호")))</f>
        <v/>
      </c>
      <c r="D229" s="21" t="inlineStr">
        <is>
          <t>한지벽지</t>
        </is>
      </c>
      <c r="E229" s="27">
        <f>IF(D229="","",IFERROR(INDEX(거래처분야,MATCH(D229,거래처이름,0)),""))</f>
        <v/>
      </c>
      <c r="F229" s="21" t="inlineStr">
        <is>
          <t>도배·장판 시공</t>
        </is>
      </c>
      <c r="G229" s="22" t="n">
        <v>693000</v>
      </c>
      <c r="H229" s="25">
        <f>IF(COUNTA(A229,B229,D229,G229)=0,"",IF(NOT(ISNUMBER(A229)),"날짜를 확인하세요",IF(A229&gt;TODAY(),"오늘 이후 날짜예요",IF(AND(B229&lt;&gt;"",ISNA(MATCH(B229,현장번호,0))),"현장 번호를 확인하세요",IF(ISNA(MATCH(D229,거래처이름,0)),"거래처 목록에 없는 이름",IF(OR(NOT(ISNUMBER(G229)),N(G229)&lt;=0),"금액을 확인하세요",""))))))</f>
        <v/>
      </c>
    </row>
    <row r="230">
      <c r="A230" s="20" t="n">
        <v>45917</v>
      </c>
      <c r="B230" s="26" t="n">
        <v>100</v>
      </c>
      <c r="C230" s="27">
        <f>IF(COUNTA(A230,D230,G230)=0,"",IF(B230="","공통",IFERROR(INDEX(현장_고객,MATCH(B230,현장번호,0))&amp;" · "&amp;INDEX(현장_주소,MATCH(B230,현장번호,0)),"없는 번호")))</f>
        <v/>
      </c>
      <c r="D230" s="21" t="inlineStr">
        <is>
          <t>동네자재마트</t>
        </is>
      </c>
      <c r="E230" s="27">
        <f>IF(D230="","",IFERROR(INDEX(거래처분야,MATCH(D230,거래처이름,0)),""))</f>
        <v/>
      </c>
      <c r="F230" s="21" t="inlineStr">
        <is>
          <t>자재 대금</t>
        </is>
      </c>
      <c r="G230" s="22" t="n">
        <v>878000</v>
      </c>
      <c r="H230" s="25">
        <f>IF(COUNTA(A230,B230,D230,G230)=0,"",IF(NOT(ISNUMBER(A230)),"날짜를 확인하세요",IF(A230&gt;TODAY(),"오늘 이후 날짜예요",IF(AND(B230&lt;&gt;"",ISNA(MATCH(B230,현장번호,0))),"현장 번호를 확인하세요",IF(ISNA(MATCH(D230,거래처이름,0)),"거래처 목록에 없는 이름",IF(OR(NOT(ISNUMBER(G230)),N(G230)&lt;=0),"금액을 확인하세요",""))))))</f>
        <v/>
      </c>
    </row>
    <row r="231">
      <c r="A231" s="20" t="n">
        <v>45918</v>
      </c>
      <c r="B231" s="26" t="n">
        <v>90</v>
      </c>
      <c r="C231" s="27">
        <f>IF(COUNTA(A231,D231,G231)=0,"",IF(B231="","공통",IFERROR(INDEX(현장_고객,MATCH(B231,현장번호,0))&amp;" · "&amp;INDEX(현장_주소,MATCH(B231,현장번호,0)),"없는 번호")))</f>
        <v/>
      </c>
      <c r="D231" s="21" t="inlineStr">
        <is>
          <t>말끔입주청소</t>
        </is>
      </c>
      <c r="E231" s="27">
        <f>IF(D231="","",IFERROR(INDEX(거래처분야,MATCH(D231,거래처이름,0)),""))</f>
        <v/>
      </c>
      <c r="F231" s="21" t="inlineStr">
        <is>
          <t>입주 청소</t>
        </is>
      </c>
      <c r="G231" s="22" t="n">
        <v>673000</v>
      </c>
      <c r="H231" s="25">
        <f>IF(COUNTA(A231,B231,D231,G231)=0,"",IF(NOT(ISNUMBER(A231)),"날짜를 확인하세요",IF(A231&gt;TODAY(),"오늘 이후 날짜예요",IF(AND(B231&lt;&gt;"",ISNA(MATCH(B231,현장번호,0))),"현장 번호를 확인하세요",IF(ISNA(MATCH(D231,거래처이름,0)),"거래처 목록에 없는 이름",IF(OR(NOT(ISNUMBER(G231)),N(G231)&lt;=0),"금액을 확인하세요",""))))))</f>
        <v/>
      </c>
    </row>
    <row r="232">
      <c r="A232" s="20" t="n">
        <v>45919</v>
      </c>
      <c r="B232" s="26" t="n">
        <v>94</v>
      </c>
      <c r="C232" s="27">
        <f>IF(COUNTA(A232,D232,G232)=0,"",IF(B232="","공통",IFERROR(INDEX(현장_고객,MATCH(B232,현장번호,0))&amp;" · "&amp;INDEX(현장_주소,MATCH(B232,현장번호,0)),"없는 번호")))</f>
        <v/>
      </c>
      <c r="D232" s="21" t="inlineStr">
        <is>
          <t>동네자재마트</t>
        </is>
      </c>
      <c r="E232" s="27">
        <f>IF(D232="","",IFERROR(INDEX(거래처분야,MATCH(D232,거래처이름,0)),""))</f>
        <v/>
      </c>
      <c r="F232" s="21" t="inlineStr">
        <is>
          <t>자재 대금</t>
        </is>
      </c>
      <c r="G232" s="22" t="n">
        <v>749000</v>
      </c>
      <c r="H232" s="25">
        <f>IF(COUNTA(A232,B232,D232,G232)=0,"",IF(NOT(ISNUMBER(A232)),"날짜를 확인하세요",IF(A232&gt;TODAY(),"오늘 이후 날짜예요",IF(AND(B232&lt;&gt;"",ISNA(MATCH(B232,현장번호,0))),"현장 번호를 확인하세요",IF(ISNA(MATCH(D232,거래처이름,0)),"거래처 목록에 없는 이름",IF(OR(NOT(ISNUMBER(G232)),N(G232)&lt;=0),"금액을 확인하세요",""))))))</f>
        <v/>
      </c>
    </row>
    <row r="233">
      <c r="A233" s="20" t="n">
        <v>45920</v>
      </c>
      <c r="B233" s="26" t="n">
        <v>77</v>
      </c>
      <c r="C233" s="27">
        <f>IF(COUNTA(A233,D233,G233)=0,"",IF(B233="","공통",IFERROR(INDEX(현장_고객,MATCH(B233,현장번호,0))&amp;" · "&amp;INDEX(현장_주소,MATCH(B233,현장번호,0)),"없는 번호")))</f>
        <v/>
      </c>
      <c r="D233" s="21" t="inlineStr">
        <is>
          <t>한결철거</t>
        </is>
      </c>
      <c r="E233" s="27">
        <f>IF(D233="","",IFERROR(INDEX(거래처분야,MATCH(D233,거래처이름,0)),""))</f>
        <v/>
      </c>
      <c r="F233" s="21" t="inlineStr">
        <is>
          <t>철거·폐기물</t>
        </is>
      </c>
      <c r="G233" s="22" t="n">
        <v>2756000</v>
      </c>
      <c r="H233" s="25">
        <f>IF(COUNTA(A233,B233,D233,G233)=0,"",IF(NOT(ISNUMBER(A233)),"날짜를 확인하세요",IF(A233&gt;TODAY(),"오늘 이후 날짜예요",IF(AND(B233&lt;&gt;"",ISNA(MATCH(B233,현장번호,0))),"현장 번호를 확인하세요",IF(ISNA(MATCH(D233,거래처이름,0)),"거래처 목록에 없는 이름",IF(OR(NOT(ISNUMBER(G233)),N(G233)&lt;=0),"금액을 확인하세요",""))))))</f>
        <v/>
      </c>
    </row>
    <row r="234">
      <c r="A234" s="20" t="n">
        <v>45920</v>
      </c>
      <c r="B234" s="26" t="n">
        <v>90</v>
      </c>
      <c r="C234" s="27">
        <f>IF(COUNTA(A234,D234,G234)=0,"",IF(B234="","공통",IFERROR(INDEX(현장_고객,MATCH(B234,현장번호,0))&amp;" · "&amp;INDEX(현장_주소,MATCH(B234,현장번호,0)),"없는 번호")))</f>
        <v/>
      </c>
      <c r="D234" s="21" t="inlineStr">
        <is>
          <t>반듯타일</t>
        </is>
      </c>
      <c r="E234" s="27">
        <f>IF(D234="","",IFERROR(INDEX(거래처분야,MATCH(D234,거래처이름,0)),""))</f>
        <v/>
      </c>
      <c r="F234" s="21" t="inlineStr">
        <is>
          <t>타일 시공</t>
        </is>
      </c>
      <c r="G234" s="22" t="n">
        <v>681000</v>
      </c>
      <c r="H234" s="25">
        <f>IF(COUNTA(A234,B234,D234,G234)=0,"",IF(NOT(ISNUMBER(A234)),"날짜를 확인하세요",IF(A234&gt;TODAY(),"오늘 이후 날짜예요",IF(AND(B234&lt;&gt;"",ISNA(MATCH(B234,현장번호,0))),"현장 번호를 확인하세요",IF(ISNA(MATCH(D234,거래처이름,0)),"거래처 목록에 없는 이름",IF(OR(NOT(ISNUMBER(G234)),N(G234)&lt;=0),"금액을 확인하세요",""))))))</f>
        <v/>
      </c>
    </row>
    <row r="235">
      <c r="A235" s="20" t="n">
        <v>45920</v>
      </c>
      <c r="B235" s="26" t="n">
        <v>90</v>
      </c>
      <c r="C235" s="27">
        <f>IF(COUNTA(A235,D235,G235)=0,"",IF(B235="","공통",IFERROR(INDEX(현장_고객,MATCH(B235,현장번호,0))&amp;" · "&amp;INDEX(현장_주소,MATCH(B235,현장번호,0)),"없는 번호")))</f>
        <v/>
      </c>
      <c r="D235" s="21" t="inlineStr">
        <is>
          <t>대림자재(가상)</t>
        </is>
      </c>
      <c r="E235" s="27">
        <f>IF(D235="","",IFERROR(INDEX(거래처분야,MATCH(D235,거래처이름,0)),""))</f>
        <v/>
      </c>
      <c r="F235" s="21" t="inlineStr">
        <is>
          <t>자재 대금</t>
        </is>
      </c>
      <c r="G235" s="22" t="n">
        <v>777000</v>
      </c>
      <c r="H235" s="25">
        <f>IF(COUNTA(A235,B235,D235,G235)=0,"",IF(NOT(ISNUMBER(A235)),"날짜를 확인하세요",IF(A235&gt;TODAY(),"오늘 이후 날짜예요",IF(AND(B235&lt;&gt;"",ISNA(MATCH(B235,현장번호,0))),"현장 번호를 확인하세요",IF(ISNA(MATCH(D235,거래처이름,0)),"거래처 목록에 없는 이름",IF(OR(NOT(ISNUMBER(G235)),N(G235)&lt;=0),"금액을 확인하세요",""))))))</f>
        <v/>
      </c>
    </row>
    <row r="236">
      <c r="A236" s="20" t="n">
        <v>45920</v>
      </c>
      <c r="B236" s="26" t="n">
        <v>94</v>
      </c>
      <c r="C236" s="27">
        <f>IF(COUNTA(A236,D236,G236)=0,"",IF(B236="","공통",IFERROR(INDEX(현장_고객,MATCH(B236,현장번호,0))&amp;" · "&amp;INDEX(현장_주소,MATCH(B236,현장번호,0)),"없는 번호")))</f>
        <v/>
      </c>
      <c r="D236" s="21" t="inlineStr">
        <is>
          <t>한지벽지</t>
        </is>
      </c>
      <c r="E236" s="27">
        <f>IF(D236="","",IFERROR(INDEX(거래처분야,MATCH(D236,거래처이름,0)),""))</f>
        <v/>
      </c>
      <c r="F236" s="21" t="inlineStr">
        <is>
          <t>도배·장판 시공</t>
        </is>
      </c>
      <c r="G236" s="22" t="n">
        <v>1310000</v>
      </c>
      <c r="H236" s="25">
        <f>IF(COUNTA(A236,B236,D236,G236)=0,"",IF(NOT(ISNUMBER(A236)),"날짜를 확인하세요",IF(A236&gt;TODAY(),"오늘 이후 날짜예요",IF(AND(B236&lt;&gt;"",ISNA(MATCH(B236,현장번호,0))),"현장 번호를 확인하세요",IF(ISNA(MATCH(D236,거래처이름,0)),"거래처 목록에 없는 이름",IF(OR(NOT(ISNUMBER(G236)),N(G236)&lt;=0),"금액을 확인하세요",""))))))</f>
        <v/>
      </c>
    </row>
    <row r="237">
      <c r="A237" s="20" t="n">
        <v>45921</v>
      </c>
      <c r="B237" s="26" t="n">
        <v>90</v>
      </c>
      <c r="C237" s="27">
        <f>IF(COUNTA(A237,D237,G237)=0,"",IF(B237="","공통",IFERROR(INDEX(현장_고객,MATCH(B237,현장번호,0))&amp;" · "&amp;INDEX(현장_주소,MATCH(B237,현장번호,0)),"없는 번호")))</f>
        <v/>
      </c>
      <c r="D237" s="21" t="inlineStr">
        <is>
          <t>대성설비</t>
        </is>
      </c>
      <c r="E237" s="27">
        <f>IF(D237="","",IFERROR(INDEX(거래처분야,MATCH(D237,거래처이름,0)),""))</f>
        <v/>
      </c>
      <c r="F237" s="21" t="inlineStr">
        <is>
          <t>설비 시공</t>
        </is>
      </c>
      <c r="G237" s="22" t="n">
        <v>617000</v>
      </c>
      <c r="H237" s="25">
        <f>IF(COUNTA(A237,B237,D237,G237)=0,"",IF(NOT(ISNUMBER(A237)),"날짜를 확인하세요",IF(A237&gt;TODAY(),"오늘 이후 날짜예요",IF(AND(B237&lt;&gt;"",ISNA(MATCH(B237,현장번호,0))),"현장 번호를 확인하세요",IF(ISNA(MATCH(D237,거래처이름,0)),"거래처 목록에 없는 이름",IF(OR(NOT(ISNUMBER(G237)),N(G237)&lt;=0),"금액을 확인하세요",""))))))</f>
        <v/>
      </c>
    </row>
    <row r="238">
      <c r="A238" s="20" t="n">
        <v>45921</v>
      </c>
      <c r="B238" s="26" t="n">
        <v>91</v>
      </c>
      <c r="C238" s="27">
        <f>IF(COUNTA(A238,D238,G238)=0,"",IF(B238="","공통",IFERROR(INDEX(현장_고객,MATCH(B238,현장번호,0))&amp;" · "&amp;INDEX(현장_주소,MATCH(B238,현장번호,0)),"없는 번호")))</f>
        <v/>
      </c>
      <c r="D238" s="21" t="inlineStr">
        <is>
          <t>바른목공</t>
        </is>
      </c>
      <c r="E238" s="27">
        <f>IF(D238="","",IFERROR(INDEX(거래처분야,MATCH(D238,거래처이름,0)),""))</f>
        <v/>
      </c>
      <c r="F238" s="21" t="inlineStr">
        <is>
          <t>목공 시공</t>
        </is>
      </c>
      <c r="G238" s="22" t="n">
        <v>4305000</v>
      </c>
      <c r="H238" s="25">
        <f>IF(COUNTA(A238,B238,D238,G238)=0,"",IF(NOT(ISNUMBER(A238)),"날짜를 확인하세요",IF(A238&gt;TODAY(),"오늘 이후 날짜예요",IF(AND(B238&lt;&gt;"",ISNA(MATCH(B238,현장번호,0))),"현장 번호를 확인하세요",IF(ISNA(MATCH(D238,거래처이름,0)),"거래처 목록에 없는 이름",IF(OR(NOT(ISNUMBER(G238)),N(G238)&lt;=0),"금액을 확인하세요",""))))))</f>
        <v/>
      </c>
    </row>
    <row r="239">
      <c r="A239" s="20" t="n">
        <v>45921</v>
      </c>
      <c r="B239" s="26" t="n">
        <v>102</v>
      </c>
      <c r="C239" s="27">
        <f>IF(COUNTA(A239,D239,G239)=0,"",IF(B239="","공통",IFERROR(INDEX(현장_고객,MATCH(B239,현장번호,0))&amp;" · "&amp;INDEX(현장_주소,MATCH(B239,현장번호,0)),"없는 번호")))</f>
        <v/>
      </c>
      <c r="D239" s="21" t="inlineStr">
        <is>
          <t>한결철거</t>
        </is>
      </c>
      <c r="E239" s="27">
        <f>IF(D239="","",IFERROR(INDEX(거래처분야,MATCH(D239,거래처이름,0)),""))</f>
        <v/>
      </c>
      <c r="F239" s="21" t="inlineStr">
        <is>
          <t>철거·폐기물</t>
        </is>
      </c>
      <c r="G239" s="22" t="n">
        <v>1376000</v>
      </c>
      <c r="H239" s="25">
        <f>IF(COUNTA(A239,B239,D239,G239)=0,"",IF(NOT(ISNUMBER(A239)),"날짜를 확인하세요",IF(A239&gt;TODAY(),"오늘 이후 날짜예요",IF(AND(B239&lt;&gt;"",ISNA(MATCH(B239,현장번호,0))),"현장 번호를 확인하세요",IF(ISNA(MATCH(D239,거래처이름,0)),"거래처 목록에 없는 이름",IF(OR(NOT(ISNUMBER(G239)),N(G239)&lt;=0),"금액을 확인하세요",""))))))</f>
        <v/>
      </c>
    </row>
    <row r="240">
      <c r="A240" s="20" t="n">
        <v>45921</v>
      </c>
      <c r="B240" s="26" t="n">
        <v>102</v>
      </c>
      <c r="C240" s="27">
        <f>IF(COUNTA(A240,D240,G240)=0,"",IF(B240="","공통",IFERROR(INDEX(현장_고객,MATCH(B240,현장번호,0))&amp;" · "&amp;INDEX(현장_주소,MATCH(B240,현장번호,0)),"없는 번호")))</f>
        <v/>
      </c>
      <c r="D240" s="21" t="inlineStr">
        <is>
          <t>물길설비</t>
        </is>
      </c>
      <c r="E240" s="27">
        <f>IF(D240="","",IFERROR(INDEX(거래처분야,MATCH(D240,거래처이름,0)),""))</f>
        <v/>
      </c>
      <c r="F240" s="21" t="inlineStr">
        <is>
          <t>설비 시공</t>
        </is>
      </c>
      <c r="G240" s="22" t="n">
        <v>1405000</v>
      </c>
      <c r="H240" s="25">
        <f>IF(COUNTA(A240,B240,D240,G240)=0,"",IF(NOT(ISNUMBER(A240)),"날짜를 확인하세요",IF(A240&gt;TODAY(),"오늘 이후 날짜예요",IF(AND(B240&lt;&gt;"",ISNA(MATCH(B240,현장번호,0))),"현장 번호를 확인하세요",IF(ISNA(MATCH(D240,거래처이름,0)),"거래처 목록에 없는 이름",IF(OR(NOT(ISNUMBER(G240)),N(G240)&lt;=0),"금액을 확인하세요",""))))))</f>
        <v/>
      </c>
    </row>
    <row r="241">
      <c r="A241" s="20" t="n">
        <v>45922</v>
      </c>
      <c r="B241" s="26" t="n">
        <v>90</v>
      </c>
      <c r="C241" s="27">
        <f>IF(COUNTA(A241,D241,G241)=0,"",IF(B241="","공통",IFERROR(INDEX(현장_고객,MATCH(B241,현장번호,0))&amp;" · "&amp;INDEX(현장_주소,MATCH(B241,현장번호,0)),"없는 번호")))</f>
        <v/>
      </c>
      <c r="D241" s="21" t="inlineStr">
        <is>
          <t>한결철거</t>
        </is>
      </c>
      <c r="E241" s="27">
        <f>IF(D241="","",IFERROR(INDEX(거래처분야,MATCH(D241,거래처이름,0)),""))</f>
        <v/>
      </c>
      <c r="F241" s="21" t="inlineStr">
        <is>
          <t>철거·폐기물</t>
        </is>
      </c>
      <c r="G241" s="22" t="n">
        <v>652000</v>
      </c>
      <c r="H241" s="25">
        <f>IF(COUNTA(A241,B241,D241,G241)=0,"",IF(NOT(ISNUMBER(A241)),"날짜를 확인하세요",IF(A241&gt;TODAY(),"오늘 이후 날짜예요",IF(AND(B241&lt;&gt;"",ISNA(MATCH(B241,현장번호,0))),"현장 번호를 확인하세요",IF(ISNA(MATCH(D241,거래처이름,0)),"거래처 목록에 없는 이름",IF(OR(NOT(ISNUMBER(G241)),N(G241)&lt;=0),"금액을 확인하세요",""))))))</f>
        <v/>
      </c>
    </row>
    <row r="242">
      <c r="A242" s="20" t="n">
        <v>45922</v>
      </c>
      <c r="B242" s="26" t="n">
        <v>102</v>
      </c>
      <c r="C242" s="27">
        <f>IF(COUNTA(A242,D242,G242)=0,"",IF(B242="","공통",IFERROR(INDEX(현장_고객,MATCH(B242,현장번호,0))&amp;" · "&amp;INDEX(현장_주소,MATCH(B242,현장번호,0)),"없는 번호")))</f>
        <v/>
      </c>
      <c r="D242" s="21" t="inlineStr">
        <is>
          <t>명장타일</t>
        </is>
      </c>
      <c r="E242" s="27">
        <f>IF(D242="","",IFERROR(INDEX(거래처분야,MATCH(D242,거래처이름,0)),""))</f>
        <v/>
      </c>
      <c r="F242" s="21" t="inlineStr">
        <is>
          <t>타일 시공</t>
        </is>
      </c>
      <c r="G242" s="22" t="n">
        <v>777000</v>
      </c>
      <c r="H242" s="25">
        <f>IF(COUNTA(A242,B242,D242,G242)=0,"",IF(NOT(ISNUMBER(A242)),"날짜를 확인하세요",IF(A242&gt;TODAY(),"오늘 이후 날짜예요",IF(AND(B242&lt;&gt;"",ISNA(MATCH(B242,현장번호,0))),"현장 번호를 확인하세요",IF(ISNA(MATCH(D242,거래처이름,0)),"거래처 목록에 없는 이름",IF(OR(NOT(ISNUMBER(G242)),N(G242)&lt;=0),"금액을 확인하세요",""))))))</f>
        <v/>
      </c>
    </row>
    <row r="243">
      <c r="A243" s="20" t="n">
        <v>45924</v>
      </c>
      <c r="B243" s="26" t="n">
        <v>102</v>
      </c>
      <c r="C243" s="27">
        <f>IF(COUNTA(A243,D243,G243)=0,"",IF(B243="","공통",IFERROR(INDEX(현장_고객,MATCH(B243,현장번호,0))&amp;" · "&amp;INDEX(현장_주소,MATCH(B243,현장번호,0)),"없는 번호")))</f>
        <v/>
      </c>
      <c r="D243" s="21" t="inlineStr">
        <is>
          <t>말끔입주청소</t>
        </is>
      </c>
      <c r="E243" s="27">
        <f>IF(D243="","",IFERROR(INDEX(거래처분야,MATCH(D243,거래처이름,0)),""))</f>
        <v/>
      </c>
      <c r="F243" s="21" t="inlineStr">
        <is>
          <t>입주 청소</t>
        </is>
      </c>
      <c r="G243" s="22" t="n">
        <v>845000</v>
      </c>
      <c r="H243" s="25">
        <f>IF(COUNTA(A243,B243,D243,G243)=0,"",IF(NOT(ISNUMBER(A243)),"날짜를 확인하세요",IF(A243&gt;TODAY(),"오늘 이후 날짜예요",IF(AND(B243&lt;&gt;"",ISNA(MATCH(B243,현장번호,0))),"현장 번호를 확인하세요",IF(ISNA(MATCH(D243,거래처이름,0)),"거래처 목록에 없는 이름",IF(OR(NOT(ISNUMBER(G243)),N(G243)&lt;=0),"금액을 확인하세요",""))))))</f>
        <v/>
      </c>
    </row>
    <row r="244">
      <c r="A244" s="20" t="n">
        <v>45925</v>
      </c>
      <c r="B244" s="26" t="n">
        <v>102</v>
      </c>
      <c r="C244" s="27">
        <f>IF(COUNTA(A244,D244,G244)=0,"",IF(B244="","공통",IFERROR(INDEX(현장_고객,MATCH(B244,현장번호,0))&amp;" · "&amp;INDEX(현장_주소,MATCH(B244,현장번호,0)),"없는 번호")))</f>
        <v/>
      </c>
      <c r="D244" s="21" t="inlineStr">
        <is>
          <t>동네자재마트</t>
        </is>
      </c>
      <c r="E244" s="27">
        <f>IF(D244="","",IFERROR(INDEX(거래처분야,MATCH(D244,거래처이름,0)),""))</f>
        <v/>
      </c>
      <c r="F244" s="21" t="inlineStr">
        <is>
          <t>자재 대금</t>
        </is>
      </c>
      <c r="G244" s="22" t="n">
        <v>1291000</v>
      </c>
      <c r="H244" s="25">
        <f>IF(COUNTA(A244,B244,D244,G244)=0,"",IF(NOT(ISNUMBER(A244)),"날짜를 확인하세요",IF(A244&gt;TODAY(),"오늘 이후 날짜예요",IF(AND(B244&lt;&gt;"",ISNA(MATCH(B244,현장번호,0))),"현장 번호를 확인하세요",IF(ISNA(MATCH(D244,거래처이름,0)),"거래처 목록에 없는 이름",IF(OR(NOT(ISNUMBER(G244)),N(G244)&lt;=0),"금액을 확인하세요",""))))))</f>
        <v/>
      </c>
    </row>
    <row r="245">
      <c r="A245" s="20" t="n">
        <v>45926</v>
      </c>
      <c r="B245" s="26" t="n">
        <v>85</v>
      </c>
      <c r="C245" s="27">
        <f>IF(COUNTA(A245,D245,G245)=0,"",IF(B245="","공통",IFERROR(INDEX(현장_고객,MATCH(B245,현장번호,0))&amp;" · "&amp;INDEX(현장_주소,MATCH(B245,현장번호,0)),"없는 번호")))</f>
        <v/>
      </c>
      <c r="D245" s="21" t="inlineStr">
        <is>
          <t>동네자재마트</t>
        </is>
      </c>
      <c r="E245" s="27">
        <f>IF(D245="","",IFERROR(INDEX(거래처분야,MATCH(D245,거래처이름,0)),""))</f>
        <v/>
      </c>
      <c r="F245" s="21" t="inlineStr">
        <is>
          <t>자재 대금</t>
        </is>
      </c>
      <c r="G245" s="22" t="n">
        <v>3756000</v>
      </c>
      <c r="H245" s="25">
        <f>IF(COUNTA(A245,B245,D245,G245)=0,"",IF(NOT(ISNUMBER(A245)),"날짜를 확인하세요",IF(A245&gt;TODAY(),"오늘 이후 날짜예요",IF(AND(B245&lt;&gt;"",ISNA(MATCH(B245,현장번호,0))),"현장 번호를 확인하세요",IF(ISNA(MATCH(D245,거래처이름,0)),"거래처 목록에 없는 이름",IF(OR(NOT(ISNUMBER(G245)),N(G245)&lt;=0),"금액을 확인하세요",""))))))</f>
        <v/>
      </c>
    </row>
    <row r="246">
      <c r="A246" s="20" t="n">
        <v>45927</v>
      </c>
      <c r="B246" s="26" t="n">
        <v>91</v>
      </c>
      <c r="C246" s="27">
        <f>IF(COUNTA(A246,D246,G246)=0,"",IF(B246="","공통",IFERROR(INDEX(현장_고객,MATCH(B246,현장번호,0))&amp;" · "&amp;INDEX(현장_주소,MATCH(B246,현장번호,0)),"없는 번호")))</f>
        <v/>
      </c>
      <c r="D246" s="21" t="inlineStr">
        <is>
          <t>대성설비</t>
        </is>
      </c>
      <c r="E246" s="27">
        <f>IF(D246="","",IFERROR(INDEX(거래처분야,MATCH(D246,거래처이름,0)),""))</f>
        <v/>
      </c>
      <c r="F246" s="21" t="inlineStr">
        <is>
          <t>설비 시공</t>
        </is>
      </c>
      <c r="G246" s="22" t="n">
        <v>3623000</v>
      </c>
      <c r="H246" s="25">
        <f>IF(COUNTA(A246,B246,D246,G246)=0,"",IF(NOT(ISNUMBER(A246)),"날짜를 확인하세요",IF(A246&gt;TODAY(),"오늘 이후 날짜예요",IF(AND(B246&lt;&gt;"",ISNA(MATCH(B246,현장번호,0))),"현장 번호를 확인하세요",IF(ISNA(MATCH(D246,거래처이름,0)),"거래처 목록에 없는 이름",IF(OR(NOT(ISNUMBER(G246)),N(G246)&lt;=0),"금액을 확인하세요",""))))))</f>
        <v/>
      </c>
    </row>
    <row r="247">
      <c r="A247" s="20" t="n">
        <v>45927</v>
      </c>
      <c r="B247" s="26" t="n">
        <v>95</v>
      </c>
      <c r="C247" s="27">
        <f>IF(COUNTA(A247,D247,G247)=0,"",IF(B247="","공통",IFERROR(INDEX(현장_고객,MATCH(B247,현장번호,0))&amp;" · "&amp;INDEX(현장_주소,MATCH(B247,현장번호,0)),"없는 번호")))</f>
        <v/>
      </c>
      <c r="D247" s="21" t="inlineStr">
        <is>
          <t>말끔입주청소</t>
        </is>
      </c>
      <c r="E247" s="27">
        <f>IF(D247="","",IFERROR(INDEX(거래처분야,MATCH(D247,거래처이름,0)),""))</f>
        <v/>
      </c>
      <c r="F247" s="21" t="inlineStr">
        <is>
          <t>입주 청소</t>
        </is>
      </c>
      <c r="G247" s="22" t="n">
        <v>1144000</v>
      </c>
      <c r="H247" s="25">
        <f>IF(COUNTA(A247,B247,D247,G247)=0,"",IF(NOT(ISNUMBER(A247)),"날짜를 확인하세요",IF(A247&gt;TODAY(),"오늘 이후 날짜예요",IF(AND(B247&lt;&gt;"",ISNA(MATCH(B247,현장번호,0))),"현장 번호를 확인하세요",IF(ISNA(MATCH(D247,거래처이름,0)),"거래처 목록에 없는 이름",IF(OR(NOT(ISNUMBER(G247)),N(G247)&lt;=0),"금액을 확인하세요",""))))))</f>
        <v/>
      </c>
    </row>
    <row r="248">
      <c r="A248" s="20" t="n">
        <v>45927</v>
      </c>
      <c r="B248" s="26" t="n">
        <v>96</v>
      </c>
      <c r="C248" s="27">
        <f>IF(COUNTA(A248,D248,G248)=0,"",IF(B248="","공통",IFERROR(INDEX(현장_고객,MATCH(B248,현장번호,0))&amp;" · "&amp;INDEX(현장_주소,MATCH(B248,현장번호,0)),"없는 번호")))</f>
        <v/>
      </c>
      <c r="D248" s="21" t="inlineStr">
        <is>
          <t>반듯타일</t>
        </is>
      </c>
      <c r="E248" s="27">
        <f>IF(D248="","",IFERROR(INDEX(거래처분야,MATCH(D248,거래처이름,0)),""))</f>
        <v/>
      </c>
      <c r="F248" s="21" t="inlineStr">
        <is>
          <t>타일 시공</t>
        </is>
      </c>
      <c r="G248" s="22" t="n">
        <v>332000</v>
      </c>
      <c r="H248" s="25">
        <f>IF(COUNTA(A248,B248,D248,G248)=0,"",IF(NOT(ISNUMBER(A248)),"날짜를 확인하세요",IF(A248&gt;TODAY(),"오늘 이후 날짜예요",IF(AND(B248&lt;&gt;"",ISNA(MATCH(B248,현장번호,0))),"현장 번호를 확인하세요",IF(ISNA(MATCH(D248,거래처이름,0)),"거래처 목록에 없는 이름",IF(OR(NOT(ISNUMBER(G248)),N(G248)&lt;=0),"금액을 확인하세요",""))))))</f>
        <v/>
      </c>
    </row>
    <row r="249">
      <c r="A249" s="20" t="n">
        <v>45928</v>
      </c>
      <c r="B249" s="26" t="n">
        <v>91</v>
      </c>
      <c r="C249" s="27">
        <f>IF(COUNTA(A249,D249,G249)=0,"",IF(B249="","공통",IFERROR(INDEX(현장_고객,MATCH(B249,현장번호,0))&amp;" · "&amp;INDEX(현장_주소,MATCH(B249,현장번호,0)),"없는 번호")))</f>
        <v/>
      </c>
      <c r="D249" s="21" t="inlineStr">
        <is>
          <t>말끔입주청소</t>
        </is>
      </c>
      <c r="E249" s="27">
        <f>IF(D249="","",IFERROR(INDEX(거래처분야,MATCH(D249,거래처이름,0)),""))</f>
        <v/>
      </c>
      <c r="F249" s="21" t="inlineStr">
        <is>
          <t>입주 청소</t>
        </is>
      </c>
      <c r="G249" s="22" t="n">
        <v>2704000</v>
      </c>
      <c r="H249" s="25">
        <f>IF(COUNTA(A249,B249,D249,G249)=0,"",IF(NOT(ISNUMBER(A249)),"날짜를 확인하세요",IF(A249&gt;TODAY(),"오늘 이후 날짜예요",IF(AND(B249&lt;&gt;"",ISNA(MATCH(B249,현장번호,0))),"현장 번호를 확인하세요",IF(ISNA(MATCH(D249,거래처이름,0)),"거래처 목록에 없는 이름",IF(OR(NOT(ISNUMBER(G249)),N(G249)&lt;=0),"금액을 확인하세요",""))))))</f>
        <v/>
      </c>
    </row>
    <row r="250">
      <c r="A250" s="20" t="n">
        <v>45928</v>
      </c>
      <c r="B250" s="26" t="n">
        <v>95</v>
      </c>
      <c r="C250" s="27">
        <f>IF(COUNTA(A250,D250,G250)=0,"",IF(B250="","공통",IFERROR(INDEX(현장_고객,MATCH(B250,현장번호,0))&amp;" · "&amp;INDEX(현장_주소,MATCH(B250,현장번호,0)),"없는 번호")))</f>
        <v/>
      </c>
      <c r="D250" s="21" t="inlineStr">
        <is>
          <t>대림자재(가상)</t>
        </is>
      </c>
      <c r="E250" s="27">
        <f>IF(D250="","",IFERROR(INDEX(거래처분야,MATCH(D250,거래처이름,0)),""))</f>
        <v/>
      </c>
      <c r="F250" s="21" t="inlineStr">
        <is>
          <t>자재 대금</t>
        </is>
      </c>
      <c r="G250" s="22" t="n">
        <v>1335000</v>
      </c>
      <c r="H250" s="25">
        <f>IF(COUNTA(A250,B250,D250,G250)=0,"",IF(NOT(ISNUMBER(A250)),"날짜를 확인하세요",IF(A250&gt;TODAY(),"오늘 이후 날짜예요",IF(AND(B250&lt;&gt;"",ISNA(MATCH(B250,현장번호,0))),"현장 번호를 확인하세요",IF(ISNA(MATCH(D250,거래처이름,0)),"거래처 목록에 없는 이름",IF(OR(NOT(ISNUMBER(G250)),N(G250)&lt;=0),"금액을 확인하세요",""))))))</f>
        <v/>
      </c>
    </row>
    <row r="251">
      <c r="A251" s="20" t="n">
        <v>45928</v>
      </c>
      <c r="B251" s="26" t="n">
        <v>96</v>
      </c>
      <c r="C251" s="27">
        <f>IF(COUNTA(A251,D251,G251)=0,"",IF(B251="","공통",IFERROR(INDEX(현장_고객,MATCH(B251,현장번호,0))&amp;" · "&amp;INDEX(현장_주소,MATCH(B251,현장번호,0)),"없는 번호")))</f>
        <v/>
      </c>
      <c r="D251" s="21" t="inlineStr">
        <is>
          <t>한결철거</t>
        </is>
      </c>
      <c r="E251" s="27">
        <f>IF(D251="","",IFERROR(INDEX(거래처분야,MATCH(D251,거래처이름,0)),""))</f>
        <v/>
      </c>
      <c r="F251" s="21" t="inlineStr">
        <is>
          <t>철거·폐기물</t>
        </is>
      </c>
      <c r="G251" s="22" t="n">
        <v>619000</v>
      </c>
      <c r="H251" s="25">
        <f>IF(COUNTA(A251,B251,D251,G251)=0,"",IF(NOT(ISNUMBER(A251)),"날짜를 확인하세요",IF(A251&gt;TODAY(),"오늘 이후 날짜예요",IF(AND(B251&lt;&gt;"",ISNA(MATCH(B251,현장번호,0))),"현장 번호를 확인하세요",IF(ISNA(MATCH(D251,거래처이름,0)),"거래처 목록에 없는 이름",IF(OR(NOT(ISNUMBER(G251)),N(G251)&lt;=0),"금액을 확인하세요",""))))))</f>
        <v/>
      </c>
    </row>
    <row r="252">
      <c r="A252" s="20" t="n">
        <v>45929</v>
      </c>
      <c r="B252" s="26" t="n">
        <v>95</v>
      </c>
      <c r="C252" s="27">
        <f>IF(COUNTA(A252,D252,G252)=0,"",IF(B252="","공통",IFERROR(INDEX(현장_고객,MATCH(B252,현장번호,0))&amp;" · "&amp;INDEX(현장_주소,MATCH(B252,현장번호,0)),"없는 번호")))</f>
        <v/>
      </c>
      <c r="D252" s="21" t="inlineStr">
        <is>
          <t>반듯타일</t>
        </is>
      </c>
      <c r="E252" s="27">
        <f>IF(D252="","",IFERROR(INDEX(거래처분야,MATCH(D252,거래처이름,0)),""))</f>
        <v/>
      </c>
      <c r="F252" s="21" t="inlineStr">
        <is>
          <t>타일 시공</t>
        </is>
      </c>
      <c r="G252" s="22" t="n">
        <v>984000</v>
      </c>
      <c r="H252" s="25">
        <f>IF(COUNTA(A252,B252,D252,G252)=0,"",IF(NOT(ISNUMBER(A252)),"날짜를 확인하세요",IF(A252&gt;TODAY(),"오늘 이후 날짜예요",IF(AND(B252&lt;&gt;"",ISNA(MATCH(B252,현장번호,0))),"현장 번호를 확인하세요",IF(ISNA(MATCH(D252,거래처이름,0)),"거래처 목록에 없는 이름",IF(OR(NOT(ISNUMBER(G252)),N(G252)&lt;=0),"금액을 확인하세요",""))))))</f>
        <v/>
      </c>
    </row>
    <row r="253">
      <c r="A253" s="20" t="n">
        <v>45929</v>
      </c>
      <c r="B253" s="26" t="n">
        <v>98</v>
      </c>
      <c r="C253" s="27">
        <f>IF(COUNTA(A253,D253,G253)=0,"",IF(B253="","공통",IFERROR(INDEX(현장_고객,MATCH(B253,현장번호,0))&amp;" · "&amp;INDEX(현장_주소,MATCH(B253,현장번호,0)),"없는 번호")))</f>
        <v/>
      </c>
      <c r="D253" s="21" t="inlineStr">
        <is>
          <t>한결철거</t>
        </is>
      </c>
      <c r="E253" s="27">
        <f>IF(D253="","",IFERROR(INDEX(거래처분야,MATCH(D253,거래처이름,0)),""))</f>
        <v/>
      </c>
      <c r="F253" s="21" t="inlineStr">
        <is>
          <t>철거·폐기물</t>
        </is>
      </c>
      <c r="G253" s="22" t="n">
        <v>664000</v>
      </c>
      <c r="H253" s="25">
        <f>IF(COUNTA(A253,B253,D253,G253)=0,"",IF(NOT(ISNUMBER(A253)),"날짜를 확인하세요",IF(A253&gt;TODAY(),"오늘 이후 날짜예요",IF(AND(B253&lt;&gt;"",ISNA(MATCH(B253,현장번호,0))),"현장 번호를 확인하세요",IF(ISNA(MATCH(D253,거래처이름,0)),"거래처 목록에 없는 이름",IF(OR(NOT(ISNUMBER(G253)),N(G253)&lt;=0),"금액을 확인하세요",""))))))</f>
        <v/>
      </c>
    </row>
    <row r="254">
      <c r="A254" s="20" t="n">
        <v>45929</v>
      </c>
      <c r="B254" s="26" t="n">
        <v>98</v>
      </c>
      <c r="C254" s="27">
        <f>IF(COUNTA(A254,D254,G254)=0,"",IF(B254="","공통",IFERROR(INDEX(현장_고객,MATCH(B254,현장번호,0))&amp;" · "&amp;INDEX(현장_주소,MATCH(B254,현장번호,0)),"없는 번호")))</f>
        <v/>
      </c>
      <c r="D254" s="21" t="inlineStr">
        <is>
          <t>반듯타일</t>
        </is>
      </c>
      <c r="E254" s="27">
        <f>IF(D254="","",IFERROR(INDEX(거래처분야,MATCH(D254,거래처이름,0)),""))</f>
        <v/>
      </c>
      <c r="F254" s="21" t="inlineStr">
        <is>
          <t>타일 시공</t>
        </is>
      </c>
      <c r="G254" s="22" t="n">
        <v>788000</v>
      </c>
      <c r="H254" s="25">
        <f>IF(COUNTA(A254,B254,D254,G254)=0,"",IF(NOT(ISNUMBER(A254)),"날짜를 확인하세요",IF(A254&gt;TODAY(),"오늘 이후 날짜예요",IF(AND(B254&lt;&gt;"",ISNA(MATCH(B254,현장번호,0))),"현장 번호를 확인하세요",IF(ISNA(MATCH(D254,거래처이름,0)),"거래처 목록에 없는 이름",IF(OR(NOT(ISNUMBER(G254)),N(G254)&lt;=0),"금액을 확인하세요",""))))))</f>
        <v/>
      </c>
    </row>
    <row r="255">
      <c r="A255" s="20" t="n">
        <v>45930</v>
      </c>
      <c r="B255" s="26" t="n">
        <v>85</v>
      </c>
      <c r="C255" s="27">
        <f>IF(COUNTA(A255,D255,G255)=0,"",IF(B255="","공통",IFERROR(INDEX(현장_고객,MATCH(B255,현장번호,0))&amp;" · "&amp;INDEX(현장_주소,MATCH(B255,현장번호,0)),"없는 번호")))</f>
        <v/>
      </c>
      <c r="D255" s="21" t="inlineStr">
        <is>
          <t>새빛전기</t>
        </is>
      </c>
      <c r="E255" s="27">
        <f>IF(D255="","",IFERROR(INDEX(거래처분야,MATCH(D255,거래처이름,0)),""))</f>
        <v/>
      </c>
      <c r="F255" s="21" t="inlineStr">
        <is>
          <t>전기 시공</t>
        </is>
      </c>
      <c r="G255" s="22" t="n">
        <v>1813000</v>
      </c>
      <c r="H255" s="25">
        <f>IF(COUNTA(A255,B255,D255,G255)=0,"",IF(NOT(ISNUMBER(A255)),"날짜를 확인하세요",IF(A255&gt;TODAY(),"오늘 이후 날짜예요",IF(AND(B255&lt;&gt;"",ISNA(MATCH(B255,현장번호,0))),"현장 번호를 확인하세요",IF(ISNA(MATCH(D255,거래처이름,0)),"거래처 목록에 없는 이름",IF(OR(NOT(ISNUMBER(G255)),N(G255)&lt;=0),"금액을 확인하세요",""))))))</f>
        <v/>
      </c>
    </row>
    <row r="256">
      <c r="A256" s="20" t="n">
        <v>45930</v>
      </c>
      <c r="B256" s="26" t="n">
        <v>91</v>
      </c>
      <c r="C256" s="27">
        <f>IF(COUNTA(A256,D256,G256)=0,"",IF(B256="","공통",IFERROR(INDEX(현장_고객,MATCH(B256,현장번호,0))&amp;" · "&amp;INDEX(현장_주소,MATCH(B256,현장번호,0)),"없는 번호")))</f>
        <v/>
      </c>
      <c r="D256" s="21" t="inlineStr">
        <is>
          <t>창호명가</t>
        </is>
      </c>
      <c r="E256" s="27">
        <f>IF(D256="","",IFERROR(INDEX(거래처분야,MATCH(D256,거래처이름,0)),""))</f>
        <v/>
      </c>
      <c r="F256" s="21" t="inlineStr">
        <is>
          <t>창호 시공</t>
        </is>
      </c>
      <c r="G256" s="22" t="n">
        <v>3334000</v>
      </c>
      <c r="H256" s="25">
        <f>IF(COUNTA(A256,B256,D256,G256)=0,"",IF(NOT(ISNUMBER(A256)),"날짜를 확인하세요",IF(A256&gt;TODAY(),"오늘 이후 날짜예요",IF(AND(B256&lt;&gt;"",ISNA(MATCH(B256,현장번호,0))),"현장 번호를 확인하세요",IF(ISNA(MATCH(D256,거래처이름,0)),"거래처 목록에 없는 이름",IF(OR(NOT(ISNUMBER(G256)),N(G256)&lt;=0),"금액을 확인하세요",""))))))</f>
        <v/>
      </c>
    </row>
    <row r="257">
      <c r="A257" s="20" t="n">
        <v>45930</v>
      </c>
      <c r="B257" s="26" t="n">
        <v>96</v>
      </c>
      <c r="C257" s="27">
        <f>IF(COUNTA(A257,D257,G257)=0,"",IF(B257="","공통",IFERROR(INDEX(현장_고객,MATCH(B257,현장번호,0))&amp;" · "&amp;INDEX(현장_주소,MATCH(B257,현장번호,0)),"없는 번호")))</f>
        <v/>
      </c>
      <c r="D257" s="21" t="inlineStr">
        <is>
          <t>동네자재마트</t>
        </is>
      </c>
      <c r="E257" s="27">
        <f>IF(D257="","",IFERROR(INDEX(거래처분야,MATCH(D257,거래처이름,0)),""))</f>
        <v/>
      </c>
      <c r="F257" s="21" t="inlineStr">
        <is>
          <t>자재 대금</t>
        </is>
      </c>
      <c r="G257" s="22" t="n">
        <v>300000</v>
      </c>
      <c r="H257" s="25">
        <f>IF(COUNTA(A257,B257,D257,G257)=0,"",IF(NOT(ISNUMBER(A257)),"날짜를 확인하세요",IF(A257&gt;TODAY(),"오늘 이후 날짜예요",IF(AND(B257&lt;&gt;"",ISNA(MATCH(B257,현장번호,0))),"현장 번호를 확인하세요",IF(ISNA(MATCH(D257,거래처이름,0)),"거래처 목록에 없는 이름",IF(OR(NOT(ISNUMBER(G257)),N(G257)&lt;=0),"금액을 확인하세요",""))))))</f>
        <v/>
      </c>
    </row>
    <row r="258">
      <c r="A258" s="20" t="n">
        <v>45931</v>
      </c>
      <c r="B258" s="26" t="n">
        <v>95</v>
      </c>
      <c r="C258" s="27">
        <f>IF(COUNTA(A258,D258,G258)=0,"",IF(B258="","공통",IFERROR(INDEX(현장_고객,MATCH(B258,현장번호,0))&amp;" · "&amp;INDEX(현장_주소,MATCH(B258,현장번호,0)),"없는 번호")))</f>
        <v/>
      </c>
      <c r="D258" s="21" t="inlineStr">
        <is>
          <t>한결철거</t>
        </is>
      </c>
      <c r="E258" s="27">
        <f>IF(D258="","",IFERROR(INDEX(거래처분야,MATCH(D258,거래처이름,0)),""))</f>
        <v/>
      </c>
      <c r="F258" s="21" t="inlineStr">
        <is>
          <t>철거·폐기물</t>
        </is>
      </c>
      <c r="G258" s="22" t="n">
        <v>1207000</v>
      </c>
      <c r="H258" s="25">
        <f>IF(COUNTA(A258,B258,D258,G258)=0,"",IF(NOT(ISNUMBER(A258)),"날짜를 확인하세요",IF(A258&gt;TODAY(),"오늘 이후 날짜예요",IF(AND(B258&lt;&gt;"",ISNA(MATCH(B258,현장번호,0))),"현장 번호를 확인하세요",IF(ISNA(MATCH(D258,거래처이름,0)),"거래처 목록에 없는 이름",IF(OR(NOT(ISNUMBER(G258)),N(G258)&lt;=0),"금액을 확인하세요",""))))))</f>
        <v/>
      </c>
    </row>
    <row r="259">
      <c r="A259" s="20" t="n">
        <v>45931</v>
      </c>
      <c r="B259" s="26" t="n">
        <v>96</v>
      </c>
      <c r="C259" s="27">
        <f>IF(COUNTA(A259,D259,G259)=0,"",IF(B259="","공통",IFERROR(INDEX(현장_고객,MATCH(B259,현장번호,0))&amp;" · "&amp;INDEX(현장_주소,MATCH(B259,현장번호,0)),"없는 번호")))</f>
        <v/>
      </c>
      <c r="D259" s="21" t="inlineStr">
        <is>
          <t>말끔입주청소</t>
        </is>
      </c>
      <c r="E259" s="27">
        <f>IF(D259="","",IFERROR(INDEX(거래처분야,MATCH(D259,거래처이름,0)),""))</f>
        <v/>
      </c>
      <c r="F259" s="21" t="inlineStr">
        <is>
          <t>입주 청소</t>
        </is>
      </c>
      <c r="G259" s="22" t="n">
        <v>585000</v>
      </c>
      <c r="H259" s="25">
        <f>IF(COUNTA(A259,B259,D259,G259)=0,"",IF(NOT(ISNUMBER(A259)),"날짜를 확인하세요",IF(A259&gt;TODAY(),"오늘 이후 날짜예요",IF(AND(B259&lt;&gt;"",ISNA(MATCH(B259,현장번호,0))),"현장 번호를 확인하세요",IF(ISNA(MATCH(D259,거래처이름,0)),"거래처 목록에 없는 이름",IF(OR(NOT(ISNUMBER(G259)),N(G259)&lt;=0),"금액을 확인하세요",""))))))</f>
        <v/>
      </c>
    </row>
    <row r="260">
      <c r="A260" s="20" t="n">
        <v>45932</v>
      </c>
      <c r="B260" s="26" t="n">
        <v>85</v>
      </c>
      <c r="C260" s="27">
        <f>IF(COUNTA(A260,D260,G260)=0,"",IF(B260="","공통",IFERROR(INDEX(현장_고객,MATCH(B260,현장번호,0))&amp;" · "&amp;INDEX(현장_주소,MATCH(B260,현장번호,0)),"없는 번호")))</f>
        <v/>
      </c>
      <c r="D260" s="21" t="inlineStr">
        <is>
          <t>물길설비</t>
        </is>
      </c>
      <c r="E260" s="27">
        <f>IF(D260="","",IFERROR(INDEX(거래처분야,MATCH(D260,거래처이름,0)),""))</f>
        <v/>
      </c>
      <c r="F260" s="21" t="inlineStr">
        <is>
          <t>설비 시공</t>
        </is>
      </c>
      <c r="G260" s="22" t="n">
        <v>3699000</v>
      </c>
      <c r="H260" s="25">
        <f>IF(COUNTA(A260,B260,D260,G260)=0,"",IF(NOT(ISNUMBER(A260)),"날짜를 확인하세요",IF(A260&gt;TODAY(),"오늘 이후 날짜예요",IF(AND(B260&lt;&gt;"",ISNA(MATCH(B260,현장번호,0))),"현장 번호를 확인하세요",IF(ISNA(MATCH(D260,거래처이름,0)),"거래처 목록에 없는 이름",IF(OR(NOT(ISNUMBER(G260)),N(G260)&lt;=0),"금액을 확인하세요",""))))))</f>
        <v/>
      </c>
    </row>
    <row r="261">
      <c r="A261" s="20" t="n">
        <v>45932</v>
      </c>
      <c r="B261" s="26" t="n">
        <v>95</v>
      </c>
      <c r="C261" s="27">
        <f>IF(COUNTA(A261,D261,G261)=0,"",IF(B261="","공통",IFERROR(INDEX(현장_고객,MATCH(B261,현장번호,0))&amp;" · "&amp;INDEX(현장_주소,MATCH(B261,현장번호,0)),"없는 번호")))</f>
        <v/>
      </c>
      <c r="D261" s="21" t="inlineStr">
        <is>
          <t>대성설비</t>
        </is>
      </c>
      <c r="E261" s="27">
        <f>IF(D261="","",IFERROR(INDEX(거래처분야,MATCH(D261,거래처이름,0)),""))</f>
        <v/>
      </c>
      <c r="F261" s="21" t="inlineStr">
        <is>
          <t>설비 시공</t>
        </is>
      </c>
      <c r="G261" s="22" t="n">
        <v>1145000</v>
      </c>
      <c r="H261" s="25">
        <f>IF(COUNTA(A261,B261,D261,G261)=0,"",IF(NOT(ISNUMBER(A261)),"날짜를 확인하세요",IF(A261&gt;TODAY(),"오늘 이후 날짜예요",IF(AND(B261&lt;&gt;"",ISNA(MATCH(B261,현장번호,0))),"현장 번호를 확인하세요",IF(ISNA(MATCH(D261,거래처이름,0)),"거래처 목록에 없는 이름",IF(OR(NOT(ISNUMBER(G261)),N(G261)&lt;=0),"금액을 확인하세요",""))))))</f>
        <v/>
      </c>
    </row>
    <row r="262">
      <c r="A262" s="20" t="n">
        <v>45932</v>
      </c>
      <c r="B262" s="26" t="n">
        <v>96</v>
      </c>
      <c r="C262" s="27">
        <f>IF(COUNTA(A262,D262,G262)=0,"",IF(B262="","공통",IFERROR(INDEX(현장_고객,MATCH(B262,현장번호,0))&amp;" · "&amp;INDEX(현장_주소,MATCH(B262,현장번호,0)),"없는 번호")))</f>
        <v/>
      </c>
      <c r="D262" s="21" t="inlineStr">
        <is>
          <t>물길설비</t>
        </is>
      </c>
      <c r="E262" s="27">
        <f>IF(D262="","",IFERROR(INDEX(거래처분야,MATCH(D262,거래처이름,0)),""))</f>
        <v/>
      </c>
      <c r="F262" s="21" t="inlineStr">
        <is>
          <t>설비 시공</t>
        </is>
      </c>
      <c r="G262" s="22" t="n">
        <v>421000</v>
      </c>
      <c r="H262" s="25">
        <f>IF(COUNTA(A262,B262,D262,G262)=0,"",IF(NOT(ISNUMBER(A262)),"날짜를 확인하세요",IF(A262&gt;TODAY(),"오늘 이후 날짜예요",IF(AND(B262&lt;&gt;"",ISNA(MATCH(B262,현장번호,0))),"현장 번호를 확인하세요",IF(ISNA(MATCH(D262,거래처이름,0)),"거래처 목록에 없는 이름",IF(OR(NOT(ISNUMBER(G262)),N(G262)&lt;=0),"금액을 확인하세요",""))))))</f>
        <v/>
      </c>
    </row>
    <row r="263">
      <c r="A263" s="20" t="n">
        <v>45933</v>
      </c>
      <c r="B263" s="26" t="n">
        <v>91</v>
      </c>
      <c r="C263" s="27">
        <f>IF(COUNTA(A263,D263,G263)=0,"",IF(B263="","공통",IFERROR(INDEX(현장_고객,MATCH(B263,현장번호,0))&amp;" · "&amp;INDEX(현장_주소,MATCH(B263,현장번호,0)),"없는 번호")))</f>
        <v/>
      </c>
      <c r="D263" s="21" t="inlineStr">
        <is>
          <t>명장타일</t>
        </is>
      </c>
      <c r="E263" s="27">
        <f>IF(D263="","",IFERROR(INDEX(거래처분야,MATCH(D263,거래처이름,0)),""))</f>
        <v/>
      </c>
      <c r="F263" s="21" t="inlineStr">
        <is>
          <t>타일 시공</t>
        </is>
      </c>
      <c r="G263" s="22" t="n">
        <v>2707000</v>
      </c>
      <c r="H263" s="25">
        <f>IF(COUNTA(A263,B263,D263,G263)=0,"",IF(NOT(ISNUMBER(A263)),"날짜를 확인하세요",IF(A263&gt;TODAY(),"오늘 이후 날짜예요",IF(AND(B263&lt;&gt;"",ISNA(MATCH(B263,현장번호,0))),"현장 번호를 확인하세요",IF(ISNA(MATCH(D263,거래처이름,0)),"거래처 목록에 없는 이름",IF(OR(NOT(ISNUMBER(G263)),N(G263)&lt;=0),"금액을 확인하세요",""))))))</f>
        <v/>
      </c>
    </row>
    <row r="264">
      <c r="A264" s="20" t="n">
        <v>45933</v>
      </c>
      <c r="B264" s="26" t="n">
        <v>98</v>
      </c>
      <c r="C264" s="27">
        <f>IF(COUNTA(A264,D264,G264)=0,"",IF(B264="","공통",IFERROR(INDEX(현장_고객,MATCH(B264,현장번호,0))&amp;" · "&amp;INDEX(현장_주소,MATCH(B264,현장번호,0)),"없는 번호")))</f>
        <v/>
      </c>
      <c r="D264" s="21" t="inlineStr">
        <is>
          <t>물길설비</t>
        </is>
      </c>
      <c r="E264" s="27">
        <f>IF(D264="","",IFERROR(INDEX(거래처분야,MATCH(D264,거래처이름,0)),""))</f>
        <v/>
      </c>
      <c r="F264" s="21" t="inlineStr">
        <is>
          <t>설비 시공</t>
        </is>
      </c>
      <c r="G264" s="22" t="n">
        <v>852000</v>
      </c>
      <c r="H264" s="25">
        <f>IF(COUNTA(A264,B264,D264,G264)=0,"",IF(NOT(ISNUMBER(A264)),"날짜를 확인하세요",IF(A264&gt;TODAY(),"오늘 이후 날짜예요",IF(AND(B264&lt;&gt;"",ISNA(MATCH(B264,현장번호,0))),"현장 번호를 확인하세요",IF(ISNA(MATCH(D264,거래처이름,0)),"거래처 목록에 없는 이름",IF(OR(NOT(ISNUMBER(G264)),N(G264)&lt;=0),"금액을 확인하세요",""))))))</f>
        <v/>
      </c>
    </row>
    <row r="265">
      <c r="A265" s="20" t="n">
        <v>45935</v>
      </c>
      <c r="B265" s="26" t="n">
        <v>98</v>
      </c>
      <c r="C265" s="27">
        <f>IF(COUNTA(A265,D265,G265)=0,"",IF(B265="","공통",IFERROR(INDEX(현장_고객,MATCH(B265,현장번호,0))&amp;" · "&amp;INDEX(현장_주소,MATCH(B265,현장번호,0)),"없는 번호")))</f>
        <v/>
      </c>
      <c r="D265" s="21" t="inlineStr">
        <is>
          <t>동네자재마트</t>
        </is>
      </c>
      <c r="E265" s="27">
        <f>IF(D265="","",IFERROR(INDEX(거래처분야,MATCH(D265,거래처이름,0)),""))</f>
        <v/>
      </c>
      <c r="F265" s="21" t="inlineStr">
        <is>
          <t>자재 대금</t>
        </is>
      </c>
      <c r="G265" s="22" t="n">
        <v>420000</v>
      </c>
      <c r="H265" s="25">
        <f>IF(COUNTA(A265,B265,D265,G265)=0,"",IF(NOT(ISNUMBER(A265)),"날짜를 확인하세요",IF(A265&gt;TODAY(),"오늘 이후 날짜예요",IF(AND(B265&lt;&gt;"",ISNA(MATCH(B265,현장번호,0))),"현장 번호를 확인하세요",IF(ISNA(MATCH(D265,거래처이름,0)),"거래처 목록에 없는 이름",IF(OR(NOT(ISNUMBER(G265)),N(G265)&lt;=0),"금액을 확인하세요",""))))))</f>
        <v/>
      </c>
    </row>
    <row r="266">
      <c r="A266" s="20" t="n">
        <v>45935</v>
      </c>
      <c r="B266" s="26" t="n">
        <v>98</v>
      </c>
      <c r="C266" s="27">
        <f>IF(COUNTA(A266,D266,G266)=0,"",IF(B266="","공통",IFERROR(INDEX(현장_고객,MATCH(B266,현장번호,0))&amp;" · "&amp;INDEX(현장_주소,MATCH(B266,현장번호,0)),"없는 번호")))</f>
        <v/>
      </c>
      <c r="D266" s="21" t="inlineStr">
        <is>
          <t>말끔입주청소</t>
        </is>
      </c>
      <c r="E266" s="27">
        <f>IF(D266="","",IFERROR(INDEX(거래처분야,MATCH(D266,거래처이름,0)),""))</f>
        <v/>
      </c>
      <c r="F266" s="21" t="inlineStr">
        <is>
          <t>입주 청소</t>
        </is>
      </c>
      <c r="G266" s="22" t="n">
        <v>461000</v>
      </c>
      <c r="H266" s="25">
        <f>IF(COUNTA(A266,B266,D266,G266)=0,"",IF(NOT(ISNUMBER(A266)),"날짜를 확인하세요",IF(A266&gt;TODAY(),"오늘 이후 날짜예요",IF(AND(B266&lt;&gt;"",ISNA(MATCH(B266,현장번호,0))),"현장 번호를 확인하세요",IF(ISNA(MATCH(D266,거래처이름,0)),"거래처 목록에 없는 이름",IF(OR(NOT(ISNUMBER(G266)),N(G266)&lt;=0),"금액을 확인하세요",""))))))</f>
        <v/>
      </c>
    </row>
    <row r="267">
      <c r="A267" s="20" t="n">
        <v>45935</v>
      </c>
      <c r="B267" s="26" t="n"/>
      <c r="C267" s="27">
        <f>IF(COUNTA(A267,D267,G267)=0,"",IF(B267="","공통",IFERROR(INDEX(현장_고객,MATCH(B267,현장번호,0))&amp;" · "&amp;INDEX(현장_주소,MATCH(B267,현장번호,0)),"없는 번호")))</f>
        <v/>
      </c>
      <c r="D267" s="21" t="inlineStr">
        <is>
          <t>용달 김기사</t>
        </is>
      </c>
      <c r="E267" s="27">
        <f>IF(D267="","",IFERROR(INDEX(거래처분야,MATCH(D267,거래처이름,0)),""))</f>
        <v/>
      </c>
      <c r="F267" s="21" t="inlineStr">
        <is>
          <t>자재 운반(여러 현장)</t>
        </is>
      </c>
      <c r="G267" s="22" t="n">
        <v>170000</v>
      </c>
      <c r="H267" s="25">
        <f>IF(COUNTA(A267,B267,D267,G267)=0,"",IF(NOT(ISNUMBER(A267)),"날짜를 확인하세요",IF(A267&gt;TODAY(),"오늘 이후 날짜예요",IF(AND(B267&lt;&gt;"",ISNA(MATCH(B267,현장번호,0))),"현장 번호를 확인하세요",IF(ISNA(MATCH(D267,거래처이름,0)),"거래처 목록에 없는 이름",IF(OR(NOT(ISNUMBER(G267)),N(G267)&lt;=0),"금액을 확인하세요",""))))))</f>
        <v/>
      </c>
    </row>
    <row r="268">
      <c r="A268" s="20" t="n">
        <v>45937</v>
      </c>
      <c r="B268" s="26" t="n">
        <v>91</v>
      </c>
      <c r="C268" s="27">
        <f>IF(COUNTA(A268,D268,G268)=0,"",IF(B268="","공통",IFERROR(INDEX(현장_고객,MATCH(B268,현장번호,0))&amp;" · "&amp;INDEX(현장_주소,MATCH(B268,현장번호,0)),"없는 번호")))</f>
        <v/>
      </c>
      <c r="D268" s="21" t="inlineStr">
        <is>
          <t>한지벽지</t>
        </is>
      </c>
      <c r="E268" s="27">
        <f>IF(D268="","",IFERROR(INDEX(거래처분야,MATCH(D268,거래처이름,0)),""))</f>
        <v/>
      </c>
      <c r="F268" s="21" t="inlineStr">
        <is>
          <t>도배·장판 시공</t>
        </is>
      </c>
      <c r="G268" s="22" t="n">
        <v>3777000</v>
      </c>
      <c r="H268" s="25">
        <f>IF(COUNTA(A268,B268,D268,G268)=0,"",IF(NOT(ISNUMBER(A268)),"날짜를 확인하세요",IF(A268&gt;TODAY(),"오늘 이후 날짜예요",IF(AND(B268&lt;&gt;"",ISNA(MATCH(B268,현장번호,0))),"현장 번호를 확인하세요",IF(ISNA(MATCH(D268,거래처이름,0)),"거래처 목록에 없는 이름",IF(OR(NOT(ISNUMBER(G268)),N(G268)&lt;=0),"금액을 확인하세요",""))))))</f>
        <v/>
      </c>
    </row>
    <row r="269">
      <c r="A269" s="20" t="n">
        <v>45937</v>
      </c>
      <c r="B269" s="26" t="n">
        <v>103</v>
      </c>
      <c r="C269" s="27">
        <f>IF(COUNTA(A269,D269,G269)=0,"",IF(B269="","공통",IFERROR(INDEX(현장_고객,MATCH(B269,현장번호,0))&amp;" · "&amp;INDEX(현장_주소,MATCH(B269,현장번호,0)),"없는 번호")))</f>
        <v/>
      </c>
      <c r="D269" s="21" t="inlineStr">
        <is>
          <t>대림자재(가상)</t>
        </is>
      </c>
      <c r="E269" s="27">
        <f>IF(D269="","",IFERROR(INDEX(거래처분야,MATCH(D269,거래처이름,0)),""))</f>
        <v/>
      </c>
      <c r="F269" s="21" t="inlineStr">
        <is>
          <t>자재 대금</t>
        </is>
      </c>
      <c r="G269" s="22" t="n">
        <v>222000</v>
      </c>
      <c r="H269" s="25">
        <f>IF(COUNTA(A269,B269,D269,G269)=0,"",IF(NOT(ISNUMBER(A269)),"날짜를 확인하세요",IF(A269&gt;TODAY(),"오늘 이후 날짜예요",IF(AND(B269&lt;&gt;"",ISNA(MATCH(B269,현장번호,0))),"현장 번호를 확인하세요",IF(ISNA(MATCH(D269,거래처이름,0)),"거래처 목록에 없는 이름",IF(OR(NOT(ISNUMBER(G269)),N(G269)&lt;=0),"금액을 확인하세요",""))))))</f>
        <v/>
      </c>
    </row>
    <row r="270">
      <c r="A270" s="20" t="n">
        <v>45938</v>
      </c>
      <c r="B270" s="26" t="n">
        <v>108</v>
      </c>
      <c r="C270" s="27">
        <f>IF(COUNTA(A270,D270,G270)=0,"",IF(B270="","공통",IFERROR(INDEX(현장_고객,MATCH(B270,현장번호,0))&amp;" · "&amp;INDEX(현장_주소,MATCH(B270,현장번호,0)),"없는 번호")))</f>
        <v/>
      </c>
      <c r="D270" s="21" t="inlineStr">
        <is>
          <t>한지벽지</t>
        </is>
      </c>
      <c r="E270" s="27">
        <f>IF(D270="","",IFERROR(INDEX(거래처분야,MATCH(D270,거래처이름,0)),""))</f>
        <v/>
      </c>
      <c r="F270" s="21" t="inlineStr">
        <is>
          <t>도배·장판 시공</t>
        </is>
      </c>
      <c r="G270" s="22" t="n">
        <v>1821000</v>
      </c>
      <c r="H270" s="25">
        <f>IF(COUNTA(A270,B270,D270,G270)=0,"",IF(NOT(ISNUMBER(A270)),"날짜를 확인하세요",IF(A270&gt;TODAY(),"오늘 이후 날짜예요",IF(AND(B270&lt;&gt;"",ISNA(MATCH(B270,현장번호,0))),"현장 번호를 확인하세요",IF(ISNA(MATCH(D270,거래처이름,0)),"거래처 목록에 없는 이름",IF(OR(NOT(ISNUMBER(G270)),N(G270)&lt;=0),"금액을 확인하세요",""))))))</f>
        <v/>
      </c>
    </row>
    <row r="271">
      <c r="A271" s="20" t="n">
        <v>45939</v>
      </c>
      <c r="B271" s="26" t="n">
        <v>108</v>
      </c>
      <c r="C271" s="27">
        <f>IF(COUNTA(A271,D271,G271)=0,"",IF(B271="","공통",IFERROR(INDEX(현장_고객,MATCH(B271,현장번호,0))&amp;" · "&amp;INDEX(현장_주소,MATCH(B271,현장번호,0)),"없는 번호")))</f>
        <v/>
      </c>
      <c r="D271" s="21" t="inlineStr">
        <is>
          <t>한결철거</t>
        </is>
      </c>
      <c r="E271" s="27">
        <f>IF(D271="","",IFERROR(INDEX(거래처분야,MATCH(D271,거래처이름,0)),""))</f>
        <v/>
      </c>
      <c r="F271" s="21" t="inlineStr">
        <is>
          <t>철거·폐기물</t>
        </is>
      </c>
      <c r="G271" s="22" t="n">
        <v>3550000</v>
      </c>
      <c r="H271" s="25">
        <f>IF(COUNTA(A271,B271,D271,G271)=0,"",IF(NOT(ISNUMBER(A271)),"날짜를 확인하세요",IF(A271&gt;TODAY(),"오늘 이후 날짜예요",IF(AND(B271&lt;&gt;"",ISNA(MATCH(B271,현장번호,0))),"현장 번호를 확인하세요",IF(ISNA(MATCH(D271,거래처이름,0)),"거래처 목록에 없는 이름",IF(OR(NOT(ISNUMBER(G271)),N(G271)&lt;=0),"금액을 확인하세요",""))))))</f>
        <v/>
      </c>
    </row>
    <row r="272">
      <c r="A272" s="20" t="n">
        <v>45939</v>
      </c>
      <c r="B272" s="26" t="n">
        <v>108</v>
      </c>
      <c r="C272" s="27">
        <f>IF(COUNTA(A272,D272,G272)=0,"",IF(B272="","공통",IFERROR(INDEX(현장_고객,MATCH(B272,현장번호,0))&amp;" · "&amp;INDEX(현장_주소,MATCH(B272,현장번호,0)),"없는 번호")))</f>
        <v/>
      </c>
      <c r="D272" s="21" t="inlineStr">
        <is>
          <t>창호명가</t>
        </is>
      </c>
      <c r="E272" s="27">
        <f>IF(D272="","",IFERROR(INDEX(거래처분야,MATCH(D272,거래처이름,0)),""))</f>
        <v/>
      </c>
      <c r="F272" s="21" t="inlineStr">
        <is>
          <t>창호 시공</t>
        </is>
      </c>
      <c r="G272" s="22" t="n">
        <v>2347000</v>
      </c>
      <c r="H272" s="25">
        <f>IF(COUNTA(A272,B272,D272,G272)=0,"",IF(NOT(ISNUMBER(A272)),"날짜를 확인하세요",IF(A272&gt;TODAY(),"오늘 이후 날짜예요",IF(AND(B272&lt;&gt;"",ISNA(MATCH(B272,현장번호,0))),"현장 번호를 확인하세요",IF(ISNA(MATCH(D272,거래처이름,0)),"거래처 목록에 없는 이름",IF(OR(NOT(ISNUMBER(G272)),N(G272)&lt;=0),"금액을 확인하세요",""))))))</f>
        <v/>
      </c>
    </row>
    <row r="273">
      <c r="A273" s="20" t="n">
        <v>45940</v>
      </c>
      <c r="B273" s="26" t="n">
        <v>106</v>
      </c>
      <c r="C273" s="27">
        <f>IF(COUNTA(A273,D273,G273)=0,"",IF(B273="","공통",IFERROR(INDEX(현장_고객,MATCH(B273,현장번호,0))&amp;" · "&amp;INDEX(현장_주소,MATCH(B273,현장번호,0)),"없는 번호")))</f>
        <v/>
      </c>
      <c r="D273" s="21" t="inlineStr">
        <is>
          <t>창호명가</t>
        </is>
      </c>
      <c r="E273" s="27">
        <f>IF(D273="","",IFERROR(INDEX(거래처분야,MATCH(D273,거래처이름,0)),""))</f>
        <v/>
      </c>
      <c r="F273" s="21" t="inlineStr">
        <is>
          <t>창호 시공</t>
        </is>
      </c>
      <c r="G273" s="22" t="n">
        <v>5443000</v>
      </c>
      <c r="H273" s="25">
        <f>IF(COUNTA(A273,B273,D273,G273)=0,"",IF(NOT(ISNUMBER(A273)),"날짜를 확인하세요",IF(A273&gt;TODAY(),"오늘 이후 날짜예요",IF(AND(B273&lt;&gt;"",ISNA(MATCH(B273,현장번호,0))),"현장 번호를 확인하세요",IF(ISNA(MATCH(D273,거래처이름,0)),"거래처 목록에 없는 이름",IF(OR(NOT(ISNUMBER(G273)),N(G273)&lt;=0),"금액을 확인하세요",""))))))</f>
        <v/>
      </c>
    </row>
    <row r="274">
      <c r="A274" s="20" t="n">
        <v>45940</v>
      </c>
      <c r="B274" s="26" t="n">
        <v>108</v>
      </c>
      <c r="C274" s="27">
        <f>IF(COUNTA(A274,D274,G274)=0,"",IF(B274="","공통",IFERROR(INDEX(현장_고객,MATCH(B274,현장번호,0))&amp;" · "&amp;INDEX(현장_주소,MATCH(B274,현장번호,0)),"없는 번호")))</f>
        <v/>
      </c>
      <c r="D274" s="21" t="inlineStr">
        <is>
          <t>바른목공</t>
        </is>
      </c>
      <c r="E274" s="27">
        <f>IF(D274="","",IFERROR(INDEX(거래처분야,MATCH(D274,거래처이름,0)),""))</f>
        <v/>
      </c>
      <c r="F274" s="21" t="inlineStr">
        <is>
          <t>목공 시공</t>
        </is>
      </c>
      <c r="G274" s="22" t="n">
        <v>1832000</v>
      </c>
      <c r="H274" s="25">
        <f>IF(COUNTA(A274,B274,D274,G274)=0,"",IF(NOT(ISNUMBER(A274)),"날짜를 확인하세요",IF(A274&gt;TODAY(),"오늘 이후 날짜예요",IF(AND(B274&lt;&gt;"",ISNA(MATCH(B274,현장번호,0))),"현장 번호를 확인하세요",IF(ISNA(MATCH(D274,거래처이름,0)),"거래처 목록에 없는 이름",IF(OR(NOT(ISNUMBER(G274)),N(G274)&lt;=0),"금액을 확인하세요",""))))))</f>
        <v/>
      </c>
    </row>
    <row r="275">
      <c r="A275" s="20" t="n">
        <v>45940</v>
      </c>
      <c r="B275" s="26" t="n">
        <v>108</v>
      </c>
      <c r="C275" s="27">
        <f>IF(COUNTA(A275,D275,G275)=0,"",IF(B275="","공통",IFERROR(INDEX(현장_고객,MATCH(B275,현장번호,0))&amp;" · "&amp;INDEX(현장_주소,MATCH(B275,현장번호,0)),"없는 번호")))</f>
        <v/>
      </c>
      <c r="D275" s="21" t="inlineStr">
        <is>
          <t>새빛전기</t>
        </is>
      </c>
      <c r="E275" s="27">
        <f>IF(D275="","",IFERROR(INDEX(거래처분야,MATCH(D275,거래처이름,0)),""))</f>
        <v/>
      </c>
      <c r="F275" s="21" t="inlineStr">
        <is>
          <t>전기 시공</t>
        </is>
      </c>
      <c r="G275" s="22" t="n">
        <v>2685000</v>
      </c>
      <c r="H275" s="25">
        <f>IF(COUNTA(A275,B275,D275,G275)=0,"",IF(NOT(ISNUMBER(A275)),"날짜를 확인하세요",IF(A275&gt;TODAY(),"오늘 이후 날짜예요",IF(AND(B275&lt;&gt;"",ISNA(MATCH(B275,현장번호,0))),"현장 번호를 확인하세요",IF(ISNA(MATCH(D275,거래처이름,0)),"거래처 목록에 없는 이름",IF(OR(NOT(ISNUMBER(G275)),N(G275)&lt;=0),"금액을 확인하세요",""))))))</f>
        <v/>
      </c>
    </row>
    <row r="276">
      <c r="A276" s="20" t="n">
        <v>45941</v>
      </c>
      <c r="B276" s="26" t="n">
        <v>91</v>
      </c>
      <c r="C276" s="27">
        <f>IF(COUNTA(A276,D276,G276)=0,"",IF(B276="","공통",IFERROR(INDEX(현장_고객,MATCH(B276,현장번호,0))&amp;" · "&amp;INDEX(현장_주소,MATCH(B276,현장번호,0)),"없는 번호")))</f>
        <v/>
      </c>
      <c r="D276" s="21" t="inlineStr">
        <is>
          <t>한결철거</t>
        </is>
      </c>
      <c r="E276" s="27">
        <f>IF(D276="","",IFERROR(INDEX(거래처분야,MATCH(D276,거래처이름,0)),""))</f>
        <v/>
      </c>
      <c r="F276" s="21" t="inlineStr">
        <is>
          <t>철거·폐기물</t>
        </is>
      </c>
      <c r="G276" s="22" t="n">
        <v>2433000</v>
      </c>
      <c r="H276" s="25">
        <f>IF(COUNTA(A276,B276,D276,G276)=0,"",IF(NOT(ISNUMBER(A276)),"날짜를 확인하세요",IF(A276&gt;TODAY(),"오늘 이후 날짜예요",IF(AND(B276&lt;&gt;"",ISNA(MATCH(B276,현장번호,0))),"현장 번호를 확인하세요",IF(ISNA(MATCH(D276,거래처이름,0)),"거래처 목록에 없는 이름",IF(OR(NOT(ISNUMBER(G276)),N(G276)&lt;=0),"금액을 확인하세요",""))))))</f>
        <v/>
      </c>
    </row>
    <row r="277">
      <c r="A277" s="20" t="n">
        <v>45942</v>
      </c>
      <c r="B277" s="26" t="n">
        <v>110</v>
      </c>
      <c r="C277" s="27">
        <f>IF(COUNTA(A277,D277,G277)=0,"",IF(B277="","공통",IFERROR(INDEX(현장_고객,MATCH(B277,현장번호,0))&amp;" · "&amp;INDEX(현장_주소,MATCH(B277,현장번호,0)),"없는 번호")))</f>
        <v/>
      </c>
      <c r="D277" s="21" t="inlineStr">
        <is>
          <t>새빛전기</t>
        </is>
      </c>
      <c r="E277" s="27">
        <f>IF(D277="","",IFERROR(INDEX(거래처분야,MATCH(D277,거래처이름,0)),""))</f>
        <v/>
      </c>
      <c r="F277" s="21" t="inlineStr">
        <is>
          <t>전기 시공</t>
        </is>
      </c>
      <c r="G277" s="22" t="n">
        <v>1216000</v>
      </c>
      <c r="H277" s="25">
        <f>IF(COUNTA(A277,B277,D277,G277)=0,"",IF(NOT(ISNUMBER(A277)),"날짜를 확인하세요",IF(A277&gt;TODAY(),"오늘 이후 날짜예요",IF(AND(B277&lt;&gt;"",ISNA(MATCH(B277,현장번호,0))),"현장 번호를 확인하세요",IF(ISNA(MATCH(D277,거래처이름,0)),"거래처 목록에 없는 이름",IF(OR(NOT(ISNUMBER(G277)),N(G277)&lt;=0),"금액을 확인하세요",""))))))</f>
        <v/>
      </c>
    </row>
    <row r="278">
      <c r="A278" s="20" t="n">
        <v>45943</v>
      </c>
      <c r="B278" s="26" t="n">
        <v>110</v>
      </c>
      <c r="C278" s="27">
        <f>IF(COUNTA(A278,D278,G278)=0,"",IF(B278="","공통",IFERROR(INDEX(현장_고객,MATCH(B278,현장번호,0))&amp;" · "&amp;INDEX(현장_주소,MATCH(B278,현장번호,0)),"없는 번호")))</f>
        <v/>
      </c>
      <c r="D278" s="21" t="inlineStr">
        <is>
          <t>바른목공</t>
        </is>
      </c>
      <c r="E278" s="27">
        <f>IF(D278="","",IFERROR(INDEX(거래처분야,MATCH(D278,거래처이름,0)),""))</f>
        <v/>
      </c>
      <c r="F278" s="21" t="inlineStr">
        <is>
          <t>목공 시공</t>
        </is>
      </c>
      <c r="G278" s="22" t="n">
        <v>789000</v>
      </c>
      <c r="H278" s="25">
        <f>IF(COUNTA(A278,B278,D278,G278)=0,"",IF(NOT(ISNUMBER(A278)),"날짜를 확인하세요",IF(A278&gt;TODAY(),"오늘 이후 날짜예요",IF(AND(B278&lt;&gt;"",ISNA(MATCH(B278,현장번호,0))),"현장 번호를 확인하세요",IF(ISNA(MATCH(D278,거래처이름,0)),"거래처 목록에 없는 이름",IF(OR(NOT(ISNUMBER(G278)),N(G278)&lt;=0),"금액을 확인하세요",""))))))</f>
        <v/>
      </c>
    </row>
    <row r="279">
      <c r="A279" s="20" t="n">
        <v>45944</v>
      </c>
      <c r="B279" s="26" t="n">
        <v>91</v>
      </c>
      <c r="C279" s="27">
        <f>IF(COUNTA(A279,D279,G279)=0,"",IF(B279="","공통",IFERROR(INDEX(현장_고객,MATCH(B279,현장번호,0))&amp;" · "&amp;INDEX(현장_주소,MATCH(B279,현장번호,0)),"없는 번호")))</f>
        <v/>
      </c>
      <c r="D279" s="21" t="inlineStr">
        <is>
          <t>밝음전기</t>
        </is>
      </c>
      <c r="E279" s="27">
        <f>IF(D279="","",IFERROR(INDEX(거래처분야,MATCH(D279,거래처이름,0)),""))</f>
        <v/>
      </c>
      <c r="F279" s="21" t="inlineStr">
        <is>
          <t>전기 시공</t>
        </is>
      </c>
      <c r="G279" s="22" t="n">
        <v>3202000</v>
      </c>
      <c r="H279" s="25">
        <f>IF(COUNTA(A279,B279,D279,G279)=0,"",IF(NOT(ISNUMBER(A279)),"날짜를 확인하세요",IF(A279&gt;TODAY(),"오늘 이후 날짜예요",IF(AND(B279&lt;&gt;"",ISNA(MATCH(B279,현장번호,0))),"현장 번호를 확인하세요",IF(ISNA(MATCH(D279,거래처이름,0)),"거래처 목록에 없는 이름",IF(OR(NOT(ISNUMBER(G279)),N(G279)&lt;=0),"금액을 확인하세요",""))))))</f>
        <v/>
      </c>
    </row>
    <row r="280">
      <c r="A280" s="20" t="n">
        <v>45944</v>
      </c>
      <c r="B280" s="26" t="n">
        <v>110</v>
      </c>
      <c r="C280" s="27">
        <f>IF(COUNTA(A280,D280,G280)=0,"",IF(B280="","공통",IFERROR(INDEX(현장_고객,MATCH(B280,현장번호,0))&amp;" · "&amp;INDEX(현장_주소,MATCH(B280,현장번호,0)),"없는 번호")))</f>
        <v/>
      </c>
      <c r="D280" s="21" t="inlineStr">
        <is>
          <t>한결철거</t>
        </is>
      </c>
      <c r="E280" s="27">
        <f>IF(D280="","",IFERROR(INDEX(거래처분야,MATCH(D280,거래처이름,0)),""))</f>
        <v/>
      </c>
      <c r="F280" s="21" t="inlineStr">
        <is>
          <t>철거·폐기물</t>
        </is>
      </c>
      <c r="G280" s="22" t="n">
        <v>607000</v>
      </c>
      <c r="H280" s="25">
        <f>IF(COUNTA(A280,B280,D280,G280)=0,"",IF(NOT(ISNUMBER(A280)),"날짜를 확인하세요",IF(A280&gt;TODAY(),"오늘 이후 날짜예요",IF(AND(B280&lt;&gt;"",ISNA(MATCH(B280,현장번호,0))),"현장 번호를 확인하세요",IF(ISNA(MATCH(D280,거래처이름,0)),"거래처 목록에 없는 이름",IF(OR(NOT(ISNUMBER(G280)),N(G280)&lt;=0),"금액을 확인하세요",""))))))</f>
        <v/>
      </c>
    </row>
    <row r="281">
      <c r="A281" s="20" t="n">
        <v>45947</v>
      </c>
      <c r="B281" s="26" t="n">
        <v>91</v>
      </c>
      <c r="C281" s="27">
        <f>IF(COUNTA(A281,D281,G281)=0,"",IF(B281="","공통",IFERROR(INDEX(현장_고객,MATCH(B281,현장번호,0))&amp;" · "&amp;INDEX(현장_주소,MATCH(B281,현장번호,0)),"없는 번호")))</f>
        <v/>
      </c>
      <c r="D281" s="21" t="inlineStr">
        <is>
          <t>동네자재마트</t>
        </is>
      </c>
      <c r="E281" s="27">
        <f>IF(D281="","",IFERROR(INDEX(거래처분야,MATCH(D281,거래처이름,0)),""))</f>
        <v/>
      </c>
      <c r="F281" s="21" t="inlineStr">
        <is>
          <t>자재 대금</t>
        </is>
      </c>
      <c r="G281" s="22" t="n">
        <v>2097000</v>
      </c>
      <c r="H281" s="25">
        <f>IF(COUNTA(A281,B281,D281,G281)=0,"",IF(NOT(ISNUMBER(A281)),"날짜를 확인하세요",IF(A281&gt;TODAY(),"오늘 이후 날짜예요",IF(AND(B281&lt;&gt;"",ISNA(MATCH(B281,현장번호,0))),"현장 번호를 확인하세요",IF(ISNA(MATCH(D281,거래처이름,0)),"거래처 목록에 없는 이름",IF(OR(NOT(ISNUMBER(G281)),N(G281)&lt;=0),"금액을 확인하세요",""))))))</f>
        <v/>
      </c>
    </row>
    <row r="282">
      <c r="A282" s="20" t="n">
        <v>45947</v>
      </c>
      <c r="B282" s="26" t="n">
        <v>110</v>
      </c>
      <c r="C282" s="27">
        <f>IF(COUNTA(A282,D282,G282)=0,"",IF(B282="","공통",IFERROR(INDEX(현장_고객,MATCH(B282,현장번호,0))&amp;" · "&amp;INDEX(현장_주소,MATCH(B282,현장번호,0)),"없는 번호")))</f>
        <v/>
      </c>
      <c r="D282" s="21" t="inlineStr">
        <is>
          <t>대성설비</t>
        </is>
      </c>
      <c r="E282" s="27">
        <f>IF(D282="","",IFERROR(INDEX(거래처분야,MATCH(D282,거래처이름,0)),""))</f>
        <v/>
      </c>
      <c r="F282" s="21" t="inlineStr">
        <is>
          <t>설비 시공</t>
        </is>
      </c>
      <c r="G282" s="22" t="n">
        <v>903000</v>
      </c>
      <c r="H282" s="25">
        <f>IF(COUNTA(A282,B282,D282,G282)=0,"",IF(NOT(ISNUMBER(A282)),"날짜를 확인하세요",IF(A282&gt;TODAY(),"오늘 이후 날짜예요",IF(AND(B282&lt;&gt;"",ISNA(MATCH(B282,현장번호,0))),"현장 번호를 확인하세요",IF(ISNA(MATCH(D282,거래처이름,0)),"거래처 목록에 없는 이름",IF(OR(NOT(ISNUMBER(G282)),N(G282)&lt;=0),"금액을 확인하세요",""))))))</f>
        <v/>
      </c>
    </row>
    <row r="283">
      <c r="A283" s="20" t="n">
        <v>45948</v>
      </c>
      <c r="B283" s="26" t="n">
        <v>110</v>
      </c>
      <c r="C283" s="27">
        <f>IF(COUNTA(A283,D283,G283)=0,"",IF(B283="","공통",IFERROR(INDEX(현장_고객,MATCH(B283,현장번호,0))&amp;" · "&amp;INDEX(현장_주소,MATCH(B283,현장번호,0)),"없는 번호")))</f>
        <v/>
      </c>
      <c r="D283" s="21" t="inlineStr">
        <is>
          <t>동네자재마트</t>
        </is>
      </c>
      <c r="E283" s="27">
        <f>IF(D283="","",IFERROR(INDEX(거래처분야,MATCH(D283,거래처이름,0)),""))</f>
        <v/>
      </c>
      <c r="F283" s="21" t="inlineStr">
        <is>
          <t>자재 대금</t>
        </is>
      </c>
      <c r="G283" s="22" t="n">
        <v>809000</v>
      </c>
      <c r="H283" s="25">
        <f>IF(COUNTA(A283,B283,D283,G283)=0,"",IF(NOT(ISNUMBER(A283)),"날짜를 확인하세요",IF(A283&gt;TODAY(),"오늘 이후 날짜예요",IF(AND(B283&lt;&gt;"",ISNA(MATCH(B283,현장번호,0))),"현장 번호를 확인하세요",IF(ISNA(MATCH(D283,거래처이름,0)),"거래처 목록에 없는 이름",IF(OR(NOT(ISNUMBER(G283)),N(G283)&lt;=0),"금액을 확인하세요",""))))))</f>
        <v/>
      </c>
    </row>
    <row r="284">
      <c r="A284" s="20" t="n">
        <v>45948</v>
      </c>
      <c r="B284" s="26" t="n">
        <v>112</v>
      </c>
      <c r="C284" s="27">
        <f>IF(COUNTA(A284,D284,G284)=0,"",IF(B284="","공통",IFERROR(INDEX(현장_고객,MATCH(B284,현장번호,0))&amp;" · "&amp;INDEX(현장_주소,MATCH(B284,현장번호,0)),"없는 번호")))</f>
        <v/>
      </c>
      <c r="D284" s="21" t="inlineStr">
        <is>
          <t>물길설비</t>
        </is>
      </c>
      <c r="E284" s="27">
        <f>IF(D284="","",IFERROR(INDEX(거래처분야,MATCH(D284,거래처이름,0)),""))</f>
        <v/>
      </c>
      <c r="F284" s="21" t="inlineStr">
        <is>
          <t>설비 시공</t>
        </is>
      </c>
      <c r="G284" s="22" t="n">
        <v>1369000</v>
      </c>
      <c r="H284" s="25">
        <f>IF(COUNTA(A284,B284,D284,G284)=0,"",IF(NOT(ISNUMBER(A284)),"날짜를 확인하세요",IF(A284&gt;TODAY(),"오늘 이후 날짜예요",IF(AND(B284&lt;&gt;"",ISNA(MATCH(B284,현장번호,0))),"현장 번호를 확인하세요",IF(ISNA(MATCH(D284,거래처이름,0)),"거래처 목록에 없는 이름",IF(OR(NOT(ISNUMBER(G284)),N(G284)&lt;=0),"금액을 확인하세요",""))))))</f>
        <v/>
      </c>
    </row>
    <row r="285">
      <c r="A285" s="20" t="n">
        <v>45948</v>
      </c>
      <c r="B285" s="26" t="n">
        <v>113</v>
      </c>
      <c r="C285" s="27">
        <f>IF(COUNTA(A285,D285,G285)=0,"",IF(B285="","공통",IFERROR(INDEX(현장_고객,MATCH(B285,현장번호,0))&amp;" · "&amp;INDEX(현장_주소,MATCH(B285,현장번호,0)),"없는 번호")))</f>
        <v/>
      </c>
      <c r="D285" s="21" t="inlineStr">
        <is>
          <t>대림자재(가상)</t>
        </is>
      </c>
      <c r="E285" s="27">
        <f>IF(D285="","",IFERROR(INDEX(거래처분야,MATCH(D285,거래처이름,0)),""))</f>
        <v/>
      </c>
      <c r="F285" s="21" t="inlineStr">
        <is>
          <t>자재 대금</t>
        </is>
      </c>
      <c r="G285" s="22" t="n">
        <v>363000</v>
      </c>
      <c r="H285" s="25">
        <f>IF(COUNTA(A285,B285,D285,G285)=0,"",IF(NOT(ISNUMBER(A285)),"날짜를 확인하세요",IF(A285&gt;TODAY(),"오늘 이후 날짜예요",IF(AND(B285&lt;&gt;"",ISNA(MATCH(B285,현장번호,0))),"현장 번호를 확인하세요",IF(ISNA(MATCH(D285,거래처이름,0)),"거래처 목록에 없는 이름",IF(OR(NOT(ISNUMBER(G285)),N(G285)&lt;=0),"금액을 확인하세요",""))))))</f>
        <v/>
      </c>
    </row>
    <row r="286">
      <c r="A286" s="20" t="n">
        <v>45948</v>
      </c>
      <c r="B286" s="26" t="n">
        <v>121</v>
      </c>
      <c r="C286" s="27">
        <f>IF(COUNTA(A286,D286,G286)=0,"",IF(B286="","공통",IFERROR(INDEX(현장_고객,MATCH(B286,현장번호,0))&amp;" · "&amp;INDEX(현장_주소,MATCH(B286,현장번호,0)),"없는 번호")))</f>
        <v/>
      </c>
      <c r="D286" s="21" t="inlineStr">
        <is>
          <t>동네자재마트</t>
        </is>
      </c>
      <c r="E286" s="27">
        <f>IF(D286="","",IFERROR(INDEX(거래처분야,MATCH(D286,거래처이름,0)),""))</f>
        <v/>
      </c>
      <c r="F286" s="21" t="inlineStr">
        <is>
          <t>자재 대금</t>
        </is>
      </c>
      <c r="G286" s="22" t="n">
        <v>888000</v>
      </c>
      <c r="H286" s="25">
        <f>IF(COUNTA(A286,B286,D286,G286)=0,"",IF(NOT(ISNUMBER(A286)),"날짜를 확인하세요",IF(A286&gt;TODAY(),"오늘 이후 날짜예요",IF(AND(B286&lt;&gt;"",ISNA(MATCH(B286,현장번호,0))),"현장 번호를 확인하세요",IF(ISNA(MATCH(D286,거래처이름,0)),"거래처 목록에 없는 이름",IF(OR(NOT(ISNUMBER(G286)),N(G286)&lt;=0),"금액을 확인하세요",""))))))</f>
        <v/>
      </c>
    </row>
    <row r="287">
      <c r="A287" s="20" t="n">
        <v>45950</v>
      </c>
      <c r="B287" s="26" t="n">
        <v>112</v>
      </c>
      <c r="C287" s="27">
        <f>IF(COUNTA(A287,D287,G287)=0,"",IF(B287="","공통",IFERROR(INDEX(현장_고객,MATCH(B287,현장번호,0))&amp;" · "&amp;INDEX(현장_주소,MATCH(B287,현장번호,0)),"없는 번호")))</f>
        <v/>
      </c>
      <c r="D287" s="21" t="inlineStr">
        <is>
          <t>바른목공</t>
        </is>
      </c>
      <c r="E287" s="27">
        <f>IF(D287="","",IFERROR(INDEX(거래처분야,MATCH(D287,거래처이름,0)),""))</f>
        <v/>
      </c>
      <c r="F287" s="21" t="inlineStr">
        <is>
          <t>목공 시공</t>
        </is>
      </c>
      <c r="G287" s="22" t="n">
        <v>1165000</v>
      </c>
      <c r="H287" s="25">
        <f>IF(COUNTA(A287,B287,D287,G287)=0,"",IF(NOT(ISNUMBER(A287)),"날짜를 확인하세요",IF(A287&gt;TODAY(),"오늘 이후 날짜예요",IF(AND(B287&lt;&gt;"",ISNA(MATCH(B287,현장번호,0))),"현장 번호를 확인하세요",IF(ISNA(MATCH(D287,거래처이름,0)),"거래처 목록에 없는 이름",IF(OR(NOT(ISNUMBER(G287)),N(G287)&lt;=0),"금액을 확인하세요",""))))))</f>
        <v/>
      </c>
    </row>
    <row r="288">
      <c r="A288" s="20" t="n">
        <v>45950</v>
      </c>
      <c r="B288" s="26" t="n">
        <v>112</v>
      </c>
      <c r="C288" s="27">
        <f>IF(COUNTA(A288,D288,G288)=0,"",IF(B288="","공통",IFERROR(INDEX(현장_고객,MATCH(B288,현장번호,0))&amp;" · "&amp;INDEX(현장_주소,MATCH(B288,현장번호,0)),"없는 번호")))</f>
        <v/>
      </c>
      <c r="D288" s="21" t="inlineStr">
        <is>
          <t>동네자재마트</t>
        </is>
      </c>
      <c r="E288" s="27">
        <f>IF(D288="","",IFERROR(INDEX(거래처분야,MATCH(D288,거래처이름,0)),""))</f>
        <v/>
      </c>
      <c r="F288" s="21" t="inlineStr">
        <is>
          <t>자재 대금</t>
        </is>
      </c>
      <c r="G288" s="22" t="n">
        <v>973000</v>
      </c>
      <c r="H288" s="25">
        <f>IF(COUNTA(A288,B288,D288,G288)=0,"",IF(NOT(ISNUMBER(A288)),"날짜를 확인하세요",IF(A288&gt;TODAY(),"오늘 이후 날짜예요",IF(AND(B288&lt;&gt;"",ISNA(MATCH(B288,현장번호,0))),"현장 번호를 확인하세요",IF(ISNA(MATCH(D288,거래처이름,0)),"거래처 목록에 없는 이름",IF(OR(NOT(ISNUMBER(G288)),N(G288)&lt;=0),"금액을 확인하세요",""))))))</f>
        <v/>
      </c>
    </row>
    <row r="289">
      <c r="A289" s="20" t="n">
        <v>45951</v>
      </c>
      <c r="B289" s="26" t="n">
        <v>112</v>
      </c>
      <c r="C289" s="27">
        <f>IF(COUNTA(A289,D289,G289)=0,"",IF(B289="","공통",IFERROR(INDEX(현장_고객,MATCH(B289,현장번호,0))&amp;" · "&amp;INDEX(현장_주소,MATCH(B289,현장번호,0)),"없는 번호")))</f>
        <v/>
      </c>
      <c r="D289" s="21" t="inlineStr">
        <is>
          <t>한결철거</t>
        </is>
      </c>
      <c r="E289" s="27">
        <f>IF(D289="","",IFERROR(INDEX(거래처분야,MATCH(D289,거래처이름,0)),""))</f>
        <v/>
      </c>
      <c r="F289" s="21" t="inlineStr">
        <is>
          <t>철거·폐기물</t>
        </is>
      </c>
      <c r="G289" s="22" t="n">
        <v>760000</v>
      </c>
      <c r="H289" s="25">
        <f>IF(COUNTA(A289,B289,D289,G289)=0,"",IF(NOT(ISNUMBER(A289)),"날짜를 확인하세요",IF(A289&gt;TODAY(),"오늘 이후 날짜예요",IF(AND(B289&lt;&gt;"",ISNA(MATCH(B289,현장번호,0))),"현장 번호를 확인하세요",IF(ISNA(MATCH(D289,거래처이름,0)),"거래처 목록에 없는 이름",IF(OR(NOT(ISNUMBER(G289)),N(G289)&lt;=0),"금액을 확인하세요",""))))))</f>
        <v/>
      </c>
    </row>
    <row r="290">
      <c r="A290" s="20" t="n">
        <v>45951</v>
      </c>
      <c r="B290" s="26" t="n">
        <v>112</v>
      </c>
      <c r="C290" s="27">
        <f>IF(COUNTA(A290,D290,G290)=0,"",IF(B290="","공통",IFERROR(INDEX(현장_고객,MATCH(B290,현장번호,0))&amp;" · "&amp;INDEX(현장_주소,MATCH(B290,현장번호,0)),"없는 번호")))</f>
        <v/>
      </c>
      <c r="D290" s="21" t="inlineStr">
        <is>
          <t>새빛전기</t>
        </is>
      </c>
      <c r="E290" s="27">
        <f>IF(D290="","",IFERROR(INDEX(거래처분야,MATCH(D290,거래처이름,0)),""))</f>
        <v/>
      </c>
      <c r="F290" s="21" t="inlineStr">
        <is>
          <t>전기 시공</t>
        </is>
      </c>
      <c r="G290" s="22" t="n">
        <v>1455000</v>
      </c>
      <c r="H290" s="25">
        <f>IF(COUNTA(A290,B290,D290,G290)=0,"",IF(NOT(ISNUMBER(A290)),"날짜를 확인하세요",IF(A290&gt;TODAY(),"오늘 이후 날짜예요",IF(AND(B290&lt;&gt;"",ISNA(MATCH(B290,현장번호,0))),"현장 번호를 확인하세요",IF(ISNA(MATCH(D290,거래처이름,0)),"거래처 목록에 없는 이름",IF(OR(NOT(ISNUMBER(G290)),N(G290)&lt;=0),"금액을 확인하세요",""))))))</f>
        <v/>
      </c>
    </row>
    <row r="291">
      <c r="A291" s="20" t="n">
        <v>45951</v>
      </c>
      <c r="B291" s="26" t="n">
        <v>116</v>
      </c>
      <c r="C291" s="27">
        <f>IF(COUNTA(A291,D291,G291)=0,"",IF(B291="","공통",IFERROR(INDEX(현장_고객,MATCH(B291,현장번호,0))&amp;" · "&amp;INDEX(현장_주소,MATCH(B291,현장번호,0)),"없는 번호")))</f>
        <v/>
      </c>
      <c r="D291" s="21" t="inlineStr">
        <is>
          <t>대림자재(가상)</t>
        </is>
      </c>
      <c r="E291" s="27">
        <f>IF(D291="","",IFERROR(INDEX(거래처분야,MATCH(D291,거래처이름,0)),""))</f>
        <v/>
      </c>
      <c r="F291" s="21" t="inlineStr">
        <is>
          <t>자재 대금</t>
        </is>
      </c>
      <c r="G291" s="22" t="n">
        <v>552000</v>
      </c>
      <c r="H291" s="25">
        <f>IF(COUNTA(A291,B291,D291,G291)=0,"",IF(NOT(ISNUMBER(A291)),"날짜를 확인하세요",IF(A291&gt;TODAY(),"오늘 이후 날짜예요",IF(AND(B291&lt;&gt;"",ISNA(MATCH(B291,현장번호,0))),"현장 번호를 확인하세요",IF(ISNA(MATCH(D291,거래처이름,0)),"거래처 목록에 없는 이름",IF(OR(NOT(ISNUMBER(G291)),N(G291)&lt;=0),"금액을 확인하세요",""))))))</f>
        <v/>
      </c>
    </row>
    <row r="292">
      <c r="A292" s="20" t="n">
        <v>45952</v>
      </c>
      <c r="B292" s="26" t="n">
        <v>114</v>
      </c>
      <c r="C292" s="27">
        <f>IF(COUNTA(A292,D292,G292)=0,"",IF(B292="","공통",IFERROR(INDEX(현장_고객,MATCH(B292,현장번호,0))&amp;" · "&amp;INDEX(현장_주소,MATCH(B292,현장번호,0)),"없는 번호")))</f>
        <v/>
      </c>
      <c r="D292" s="21" t="inlineStr">
        <is>
          <t>동네자재마트</t>
        </is>
      </c>
      <c r="E292" s="27">
        <f>IF(D292="","",IFERROR(INDEX(거래처분야,MATCH(D292,거래처이름,0)),""))</f>
        <v/>
      </c>
      <c r="F292" s="21" t="inlineStr">
        <is>
          <t>자재 대금</t>
        </is>
      </c>
      <c r="G292" s="22" t="n">
        <v>733000</v>
      </c>
      <c r="H292" s="25">
        <f>IF(COUNTA(A292,B292,D292,G292)=0,"",IF(NOT(ISNUMBER(A292)),"날짜를 확인하세요",IF(A292&gt;TODAY(),"오늘 이후 날짜예요",IF(AND(B292&lt;&gt;"",ISNA(MATCH(B292,현장번호,0))),"현장 번호를 확인하세요",IF(ISNA(MATCH(D292,거래처이름,0)),"거래처 목록에 없는 이름",IF(OR(NOT(ISNUMBER(G292)),N(G292)&lt;=0),"금액을 확인하세요",""))))))</f>
        <v/>
      </c>
    </row>
    <row r="293">
      <c r="A293" s="20" t="n">
        <v>45953</v>
      </c>
      <c r="B293" s="26" t="n">
        <v>120</v>
      </c>
      <c r="C293" s="27">
        <f>IF(COUNTA(A293,D293,G293)=0,"",IF(B293="","공통",IFERROR(INDEX(현장_고객,MATCH(B293,현장번호,0))&amp;" · "&amp;INDEX(현장_주소,MATCH(B293,현장번호,0)),"없는 번호")))</f>
        <v/>
      </c>
      <c r="D293" s="21" t="inlineStr">
        <is>
          <t>대림자재(가상)</t>
        </is>
      </c>
      <c r="E293" s="27">
        <f>IF(D293="","",IFERROR(INDEX(거래처분야,MATCH(D293,거래처이름,0)),""))</f>
        <v/>
      </c>
      <c r="F293" s="21" t="inlineStr">
        <is>
          <t>자재 대금</t>
        </is>
      </c>
      <c r="G293" s="22" t="n">
        <v>169000</v>
      </c>
      <c r="H293" s="25">
        <f>IF(COUNTA(A293,B293,D293,G293)=0,"",IF(NOT(ISNUMBER(A293)),"날짜를 확인하세요",IF(A293&gt;TODAY(),"오늘 이후 날짜예요",IF(AND(B293&lt;&gt;"",ISNA(MATCH(B293,현장번호,0))),"현장 번호를 확인하세요",IF(ISNA(MATCH(D293,거래처이름,0)),"거래처 목록에 없는 이름",IF(OR(NOT(ISNUMBER(G293)),N(G293)&lt;=0),"금액을 확인하세요",""))))))</f>
        <v/>
      </c>
    </row>
    <row r="294">
      <c r="A294" s="20" t="n">
        <v>45954</v>
      </c>
      <c r="B294" s="26" t="n">
        <v>119</v>
      </c>
      <c r="C294" s="27">
        <f>IF(COUNTA(A294,D294,G294)=0,"",IF(B294="","공통",IFERROR(INDEX(현장_고객,MATCH(B294,현장번호,0))&amp;" · "&amp;INDEX(현장_주소,MATCH(B294,현장번호,0)),"없는 번호")))</f>
        <v/>
      </c>
      <c r="D294" s="21" t="inlineStr">
        <is>
          <t>말끔입주청소</t>
        </is>
      </c>
      <c r="E294" s="27">
        <f>IF(D294="","",IFERROR(INDEX(거래처분야,MATCH(D294,거래처이름,0)),""))</f>
        <v/>
      </c>
      <c r="F294" s="21" t="inlineStr">
        <is>
          <t>입주 청소</t>
        </is>
      </c>
      <c r="G294" s="22" t="n">
        <v>444000</v>
      </c>
      <c r="H294" s="25">
        <f>IF(COUNTA(A294,B294,D294,G294)=0,"",IF(NOT(ISNUMBER(A294)),"날짜를 확인하세요",IF(A294&gt;TODAY(),"오늘 이후 날짜예요",IF(AND(B294&lt;&gt;"",ISNA(MATCH(B294,현장번호,0))),"현장 번호를 확인하세요",IF(ISNA(MATCH(D294,거래처이름,0)),"거래처 목록에 없는 이름",IF(OR(NOT(ISNUMBER(G294)),N(G294)&lt;=0),"금액을 확인하세요",""))))))</f>
        <v/>
      </c>
    </row>
    <row r="295">
      <c r="A295" s="20" t="n">
        <v>45955</v>
      </c>
      <c r="B295" s="26" t="n">
        <v>108</v>
      </c>
      <c r="C295" s="27">
        <f>IF(COUNTA(A295,D295,G295)=0,"",IF(B295="","공통",IFERROR(INDEX(현장_고객,MATCH(B295,현장번호,0))&amp;" · "&amp;INDEX(현장_주소,MATCH(B295,현장번호,0)),"없는 번호")))</f>
        <v/>
      </c>
      <c r="D295" s="21" t="inlineStr">
        <is>
          <t>반듯타일</t>
        </is>
      </c>
      <c r="E295" s="27">
        <f>IF(D295="","",IFERROR(INDEX(거래처분야,MATCH(D295,거래처이름,0)),""))</f>
        <v/>
      </c>
      <c r="F295" s="21" t="inlineStr">
        <is>
          <t>타일 시공</t>
        </is>
      </c>
      <c r="G295" s="22" t="n">
        <v>2086000</v>
      </c>
      <c r="H295" s="25">
        <f>IF(COUNTA(A295,B295,D295,G295)=0,"",IF(NOT(ISNUMBER(A295)),"날짜를 확인하세요",IF(A295&gt;TODAY(),"오늘 이후 날짜예요",IF(AND(B295&lt;&gt;"",ISNA(MATCH(B295,현장번호,0))),"현장 번호를 확인하세요",IF(ISNA(MATCH(D295,거래처이름,0)),"거래처 목록에 없는 이름",IF(OR(NOT(ISNUMBER(G295)),N(G295)&lt;=0),"금액을 확인하세요",""))))))</f>
        <v/>
      </c>
    </row>
    <row r="296">
      <c r="A296" s="20" t="n">
        <v>45957</v>
      </c>
      <c r="B296" s="26" t="n">
        <v>108</v>
      </c>
      <c r="C296" s="27">
        <f>IF(COUNTA(A296,D296,G296)=0,"",IF(B296="","공통",IFERROR(INDEX(현장_고객,MATCH(B296,현장번호,0))&amp;" · "&amp;INDEX(현장_주소,MATCH(B296,현장번호,0)),"없는 번호")))</f>
        <v/>
      </c>
      <c r="D296" s="21" t="inlineStr">
        <is>
          <t>물길설비</t>
        </is>
      </c>
      <c r="E296" s="27">
        <f>IF(D296="","",IFERROR(INDEX(거래처분야,MATCH(D296,거래처이름,0)),""))</f>
        <v/>
      </c>
      <c r="F296" s="21" t="inlineStr">
        <is>
          <t>설비 시공</t>
        </is>
      </c>
      <c r="G296" s="22" t="n">
        <v>2062000</v>
      </c>
      <c r="H296" s="25">
        <f>IF(COUNTA(A296,B296,D296,G296)=0,"",IF(NOT(ISNUMBER(A296)),"날짜를 확인하세요",IF(A296&gt;TODAY(),"오늘 이후 날짜예요",IF(AND(B296&lt;&gt;"",ISNA(MATCH(B296,현장번호,0))),"현장 번호를 확인하세요",IF(ISNA(MATCH(D296,거래처이름,0)),"거래처 목록에 없는 이름",IF(OR(NOT(ISNUMBER(G296)),N(G296)&lt;=0),"금액을 확인하세요",""))))))</f>
        <v/>
      </c>
    </row>
    <row r="297">
      <c r="A297" s="20" t="n">
        <v>45957</v>
      </c>
      <c r="B297" s="26" t="n">
        <v>119</v>
      </c>
      <c r="C297" s="27">
        <f>IF(COUNTA(A297,D297,G297)=0,"",IF(B297="","공통",IFERROR(INDEX(현장_고객,MATCH(B297,현장번호,0))&amp;" · "&amp;INDEX(현장_주소,MATCH(B297,현장번호,0)),"없는 번호")))</f>
        <v/>
      </c>
      <c r="D297" s="21" t="inlineStr">
        <is>
          <t>물길설비</t>
        </is>
      </c>
      <c r="E297" s="27">
        <f>IF(D297="","",IFERROR(INDEX(거래처분야,MATCH(D297,거래처이름,0)),""))</f>
        <v/>
      </c>
      <c r="F297" s="21" t="inlineStr">
        <is>
          <t>설비 시공</t>
        </is>
      </c>
      <c r="G297" s="22" t="n">
        <v>528000</v>
      </c>
      <c r="H297" s="25">
        <f>IF(COUNTA(A297,B297,D297,G297)=0,"",IF(NOT(ISNUMBER(A297)),"날짜를 확인하세요",IF(A297&gt;TODAY(),"오늘 이후 날짜예요",IF(AND(B297&lt;&gt;"",ISNA(MATCH(B297,현장번호,0))),"현장 번호를 확인하세요",IF(ISNA(MATCH(D297,거래처이름,0)),"거래처 목록에 없는 이름",IF(OR(NOT(ISNUMBER(G297)),N(G297)&lt;=0),"금액을 확인하세요",""))))))</f>
        <v/>
      </c>
    </row>
    <row r="298">
      <c r="A298" s="20" t="n">
        <v>45958</v>
      </c>
      <c r="B298" s="26" t="n">
        <v>108</v>
      </c>
      <c r="C298" s="27">
        <f>IF(COUNTA(A298,D298,G298)=0,"",IF(B298="","공통",IFERROR(INDEX(현장_고객,MATCH(B298,현장번호,0))&amp;" · "&amp;INDEX(현장_주소,MATCH(B298,현장번호,0)),"없는 번호")))</f>
        <v/>
      </c>
      <c r="D298" s="21" t="inlineStr">
        <is>
          <t>말끔입주청소</t>
        </is>
      </c>
      <c r="E298" s="27">
        <f>IF(D298="","",IFERROR(INDEX(거래처분야,MATCH(D298,거래처이름,0)),""))</f>
        <v/>
      </c>
      <c r="F298" s="21" t="inlineStr">
        <is>
          <t>입주 청소</t>
        </is>
      </c>
      <c r="G298" s="22" t="n">
        <v>3639000</v>
      </c>
      <c r="H298" s="25">
        <f>IF(COUNTA(A298,B298,D298,G298)=0,"",IF(NOT(ISNUMBER(A298)),"날짜를 확인하세요",IF(A298&gt;TODAY(),"오늘 이후 날짜예요",IF(AND(B298&lt;&gt;"",ISNA(MATCH(B298,현장번호,0))),"현장 번호를 확인하세요",IF(ISNA(MATCH(D298,거래처이름,0)),"거래처 목록에 없는 이름",IF(OR(NOT(ISNUMBER(G298)),N(G298)&lt;=0),"금액을 확인하세요",""))))))</f>
        <v/>
      </c>
    </row>
    <row r="299">
      <c r="A299" s="20" t="n">
        <v>45958</v>
      </c>
      <c r="B299" s="26" t="n">
        <v>119</v>
      </c>
      <c r="C299" s="27">
        <f>IF(COUNTA(A299,D299,G299)=0,"",IF(B299="","공통",IFERROR(INDEX(현장_고객,MATCH(B299,현장번호,0))&amp;" · "&amp;INDEX(현장_주소,MATCH(B299,현장번호,0)),"없는 번호")))</f>
        <v/>
      </c>
      <c r="D299" s="21" t="inlineStr">
        <is>
          <t>한결철거</t>
        </is>
      </c>
      <c r="E299" s="27">
        <f>IF(D299="","",IFERROR(INDEX(거래처분야,MATCH(D299,거래처이름,0)),""))</f>
        <v/>
      </c>
      <c r="F299" s="21" t="inlineStr">
        <is>
          <t>철거·폐기물</t>
        </is>
      </c>
      <c r="G299" s="22" t="n">
        <v>468000</v>
      </c>
      <c r="H299" s="25">
        <f>IF(COUNTA(A299,B299,D299,G299)=0,"",IF(NOT(ISNUMBER(A299)),"날짜를 확인하세요",IF(A299&gt;TODAY(),"오늘 이후 날짜예요",IF(AND(B299&lt;&gt;"",ISNA(MATCH(B299,현장번호,0))),"현장 번호를 확인하세요",IF(ISNA(MATCH(D299,거래처이름,0)),"거래처 목록에 없는 이름",IF(OR(NOT(ISNUMBER(G299)),N(G299)&lt;=0),"금액을 확인하세요",""))))))</f>
        <v/>
      </c>
    </row>
    <row r="300">
      <c r="A300" s="20" t="n">
        <v>45959</v>
      </c>
      <c r="B300" s="26" t="n">
        <v>119</v>
      </c>
      <c r="C300" s="27">
        <f>IF(COUNTA(A300,D300,G300)=0,"",IF(B300="","공통",IFERROR(INDEX(현장_고객,MATCH(B300,현장번호,0))&amp;" · "&amp;INDEX(현장_주소,MATCH(B300,현장번호,0)),"없는 번호")))</f>
        <v/>
      </c>
      <c r="D300" s="21" t="inlineStr">
        <is>
          <t>명장타일</t>
        </is>
      </c>
      <c r="E300" s="27">
        <f>IF(D300="","",IFERROR(INDEX(거래처분야,MATCH(D300,거래처이름,0)),""))</f>
        <v/>
      </c>
      <c r="F300" s="21" t="inlineStr">
        <is>
          <t>타일 시공</t>
        </is>
      </c>
      <c r="G300" s="22" t="n">
        <v>476000</v>
      </c>
      <c r="H300" s="25">
        <f>IF(COUNTA(A300,B300,D300,G300)=0,"",IF(NOT(ISNUMBER(A300)),"날짜를 확인하세요",IF(A300&gt;TODAY(),"오늘 이후 날짜예요",IF(AND(B300&lt;&gt;"",ISNA(MATCH(B300,현장번호,0))),"현장 번호를 확인하세요",IF(ISNA(MATCH(D300,거래처이름,0)),"거래처 목록에 없는 이름",IF(OR(NOT(ISNUMBER(G300)),N(G300)&lt;=0),"금액을 확인하세요",""))))))</f>
        <v/>
      </c>
    </row>
    <row r="301">
      <c r="A301" s="20" t="n">
        <v>45959</v>
      </c>
      <c r="B301" s="26" t="n">
        <v>119</v>
      </c>
      <c r="C301" s="27">
        <f>IF(COUNTA(A301,D301,G301)=0,"",IF(B301="","공통",IFERROR(INDEX(현장_고객,MATCH(B301,현장번호,0))&amp;" · "&amp;INDEX(현장_주소,MATCH(B301,현장번호,0)),"없는 번호")))</f>
        <v/>
      </c>
      <c r="D301" s="21" t="inlineStr">
        <is>
          <t>동네자재마트</t>
        </is>
      </c>
      <c r="E301" s="27">
        <f>IF(D301="","",IFERROR(INDEX(거래처분야,MATCH(D301,거래처이름,0)),""))</f>
        <v/>
      </c>
      <c r="F301" s="21" t="inlineStr">
        <is>
          <t>자재 대금</t>
        </is>
      </c>
      <c r="G301" s="22" t="n">
        <v>446000</v>
      </c>
      <c r="H301" s="25">
        <f>IF(COUNTA(A301,B301,D301,G301)=0,"",IF(NOT(ISNUMBER(A301)),"날짜를 확인하세요",IF(A301&gt;TODAY(),"오늘 이후 날짜예요",IF(AND(B301&lt;&gt;"",ISNA(MATCH(B301,현장번호,0))),"현장 번호를 확인하세요",IF(ISNA(MATCH(D301,거래처이름,0)),"거래처 목록에 없는 이름",IF(OR(NOT(ISNUMBER(G301)),N(G301)&lt;=0),"금액을 확인하세요",""))))))</f>
        <v/>
      </c>
    </row>
    <row r="302">
      <c r="A302" s="20" t="n">
        <v>45960</v>
      </c>
      <c r="B302" s="26" t="n">
        <v>108</v>
      </c>
      <c r="C302" s="27">
        <f>IF(COUNTA(A302,D302,G302)=0,"",IF(B302="","공통",IFERROR(INDEX(현장_고객,MATCH(B302,현장번호,0))&amp;" · "&amp;INDEX(현장_주소,MATCH(B302,현장번호,0)),"없는 번호")))</f>
        <v/>
      </c>
      <c r="D302" s="21" t="inlineStr">
        <is>
          <t>동네자재마트</t>
        </is>
      </c>
      <c r="E302" s="27">
        <f>IF(D302="","",IFERROR(INDEX(거래처분야,MATCH(D302,거래처이름,0)),""))</f>
        <v/>
      </c>
      <c r="F302" s="21" t="inlineStr">
        <is>
          <t>자재 대금</t>
        </is>
      </c>
      <c r="G302" s="22" t="n">
        <v>2787000</v>
      </c>
      <c r="H302" s="25">
        <f>IF(COUNTA(A302,B302,D302,G302)=0,"",IF(NOT(ISNUMBER(A302)),"날짜를 확인하세요",IF(A302&gt;TODAY(),"오늘 이후 날짜예요",IF(AND(B302&lt;&gt;"",ISNA(MATCH(B302,현장번호,0))),"현장 번호를 확인하세요",IF(ISNA(MATCH(D302,거래처이름,0)),"거래처 목록에 없는 이름",IF(OR(NOT(ISNUMBER(G302)),N(G302)&lt;=0),"금액을 확인하세요",""))))))</f>
        <v/>
      </c>
    </row>
    <row r="303">
      <c r="A303" s="20" t="n">
        <v>45962</v>
      </c>
      <c r="B303" s="26" t="n">
        <v>127</v>
      </c>
      <c r="C303" s="27">
        <f>IF(COUNTA(A303,D303,G303)=0,"",IF(B303="","공통",IFERROR(INDEX(현장_고객,MATCH(B303,현장번호,0))&amp;" · "&amp;INDEX(현장_주소,MATCH(B303,현장번호,0)),"없는 번호")))</f>
        <v/>
      </c>
      <c r="D303" s="21" t="inlineStr">
        <is>
          <t>한결철거</t>
        </is>
      </c>
      <c r="E303" s="27">
        <f>IF(D303="","",IFERROR(INDEX(거래처분야,MATCH(D303,거래처이름,0)),""))</f>
        <v/>
      </c>
      <c r="F303" s="21" t="inlineStr">
        <is>
          <t>철거·폐기물</t>
        </is>
      </c>
      <c r="G303" s="22" t="n">
        <v>527000</v>
      </c>
      <c r="H303" s="25">
        <f>IF(COUNTA(A303,B303,D303,G303)=0,"",IF(NOT(ISNUMBER(A303)),"날짜를 확인하세요",IF(A303&gt;TODAY(),"오늘 이후 날짜예요",IF(AND(B303&lt;&gt;"",ISNA(MATCH(B303,현장번호,0))),"현장 번호를 확인하세요",IF(ISNA(MATCH(D303,거래처이름,0)),"거래처 목록에 없는 이름",IF(OR(NOT(ISNUMBER(G303)),N(G303)&lt;=0),"금액을 확인하세요",""))))))</f>
        <v/>
      </c>
    </row>
    <row r="304">
      <c r="A304" s="20" t="n">
        <v>45962</v>
      </c>
      <c r="B304" s="26" t="n">
        <v>129</v>
      </c>
      <c r="C304" s="27">
        <f>IF(COUNTA(A304,D304,G304)=0,"",IF(B304="","공통",IFERROR(INDEX(현장_고객,MATCH(B304,현장번호,0))&amp;" · "&amp;INDEX(현장_주소,MATCH(B304,현장번호,0)),"없는 번호")))</f>
        <v/>
      </c>
      <c r="D304" s="21" t="inlineStr">
        <is>
          <t>고운도배</t>
        </is>
      </c>
      <c r="E304" s="27">
        <f>IF(D304="","",IFERROR(INDEX(거래처분야,MATCH(D304,거래처이름,0)),""))</f>
        <v/>
      </c>
      <c r="F304" s="21" t="inlineStr">
        <is>
          <t>도배·장판 시공</t>
        </is>
      </c>
      <c r="G304" s="22" t="n">
        <v>943000</v>
      </c>
      <c r="H304" s="25">
        <f>IF(COUNTA(A304,B304,D304,G304)=0,"",IF(NOT(ISNUMBER(A304)),"날짜를 확인하세요",IF(A304&gt;TODAY(),"오늘 이후 날짜예요",IF(AND(B304&lt;&gt;"",ISNA(MATCH(B304,현장번호,0))),"현장 번호를 확인하세요",IF(ISNA(MATCH(D304,거래처이름,0)),"거래처 목록에 없는 이름",IF(OR(NOT(ISNUMBER(G304)),N(G304)&lt;=0),"금액을 확인하세요",""))))))</f>
        <v/>
      </c>
    </row>
    <row r="305">
      <c r="A305" s="20" t="n">
        <v>45963</v>
      </c>
      <c r="B305" s="26" t="n">
        <v>118</v>
      </c>
      <c r="C305" s="27">
        <f>IF(COUNTA(A305,D305,G305)=0,"",IF(B305="","공통",IFERROR(INDEX(현장_고객,MATCH(B305,현장번호,0))&amp;" · "&amp;INDEX(현장_주소,MATCH(B305,현장번호,0)),"없는 번호")))</f>
        <v/>
      </c>
      <c r="D305" s="21" t="inlineStr">
        <is>
          <t>대림자재(가상)</t>
        </is>
      </c>
      <c r="E305" s="27">
        <f>IF(D305="","",IFERROR(INDEX(거래처분야,MATCH(D305,거래처이름,0)),""))</f>
        <v/>
      </c>
      <c r="F305" s="21" t="inlineStr">
        <is>
          <t>자재 대금</t>
        </is>
      </c>
      <c r="G305" s="22" t="n">
        <v>509000</v>
      </c>
      <c r="H305" s="25">
        <f>IF(COUNTA(A305,B305,D305,G305)=0,"",IF(NOT(ISNUMBER(A305)),"날짜를 확인하세요",IF(A305&gt;TODAY(),"오늘 이후 날짜예요",IF(AND(B305&lt;&gt;"",ISNA(MATCH(B305,현장번호,0))),"현장 번호를 확인하세요",IF(ISNA(MATCH(D305,거래처이름,0)),"거래처 목록에 없는 이름",IF(OR(NOT(ISNUMBER(G305)),N(G305)&lt;=0),"금액을 확인하세요",""))))))</f>
        <v/>
      </c>
    </row>
    <row r="306">
      <c r="A306" s="20" t="n">
        <v>45963</v>
      </c>
      <c r="B306" s="26" t="n">
        <v>118</v>
      </c>
      <c r="C306" s="27">
        <f>IF(COUNTA(A306,D306,G306)=0,"",IF(B306="","공통",IFERROR(INDEX(현장_고객,MATCH(B306,현장번호,0))&amp;" · "&amp;INDEX(현장_주소,MATCH(B306,현장번호,0)),"없는 번호")))</f>
        <v/>
      </c>
      <c r="D306" s="21" t="inlineStr">
        <is>
          <t>말끔입주청소</t>
        </is>
      </c>
      <c r="E306" s="27">
        <f>IF(D306="","",IFERROR(INDEX(거래처분야,MATCH(D306,거래처이름,0)),""))</f>
        <v/>
      </c>
      <c r="F306" s="21" t="inlineStr">
        <is>
          <t>입주 청소</t>
        </is>
      </c>
      <c r="G306" s="22" t="n">
        <v>798000</v>
      </c>
      <c r="H306" s="25">
        <f>IF(COUNTA(A306,B306,D306,G306)=0,"",IF(NOT(ISNUMBER(A306)),"날짜를 확인하세요",IF(A306&gt;TODAY(),"오늘 이후 날짜예요",IF(AND(B306&lt;&gt;"",ISNA(MATCH(B306,현장번호,0))),"현장 번호를 확인하세요",IF(ISNA(MATCH(D306,거래처이름,0)),"거래처 목록에 없는 이름",IF(OR(NOT(ISNUMBER(G306)),N(G306)&lt;=0),"금액을 확인하세요",""))))))</f>
        <v/>
      </c>
    </row>
    <row r="307">
      <c r="A307" s="20" t="n">
        <v>45963</v>
      </c>
      <c r="B307" s="26" t="n">
        <v>125</v>
      </c>
      <c r="C307" s="27">
        <f>IF(COUNTA(A307,D307,G307)=0,"",IF(B307="","공통",IFERROR(INDEX(현장_고객,MATCH(B307,현장번호,0))&amp;" · "&amp;INDEX(현장_주소,MATCH(B307,현장번호,0)),"없는 번호")))</f>
        <v/>
      </c>
      <c r="D307" s="21" t="inlineStr">
        <is>
          <t>창호명가</t>
        </is>
      </c>
      <c r="E307" s="27">
        <f>IF(D307="","",IFERROR(INDEX(거래처분야,MATCH(D307,거래처이름,0)),""))</f>
        <v/>
      </c>
      <c r="F307" s="21" t="inlineStr">
        <is>
          <t>창호 시공</t>
        </is>
      </c>
      <c r="G307" s="22" t="n">
        <v>2422000</v>
      </c>
      <c r="H307" s="25">
        <f>IF(COUNTA(A307,B307,D307,G307)=0,"",IF(NOT(ISNUMBER(A307)),"날짜를 확인하세요",IF(A307&gt;TODAY(),"오늘 이후 날짜예요",IF(AND(B307&lt;&gt;"",ISNA(MATCH(B307,현장번호,0))),"현장 번호를 확인하세요",IF(ISNA(MATCH(D307,거래처이름,0)),"거래처 목록에 없는 이름",IF(OR(NOT(ISNUMBER(G307)),N(G307)&lt;=0),"금액을 확인하세요",""))))))</f>
        <v/>
      </c>
    </row>
    <row r="308">
      <c r="A308" s="20" t="n">
        <v>45963</v>
      </c>
      <c r="B308" s="26" t="n">
        <v>129</v>
      </c>
      <c r="C308" s="27">
        <f>IF(COUNTA(A308,D308,G308)=0,"",IF(B308="","공통",IFERROR(INDEX(현장_고객,MATCH(B308,현장번호,0))&amp;" · "&amp;INDEX(현장_주소,MATCH(B308,현장번호,0)),"없는 번호")))</f>
        <v/>
      </c>
      <c r="D308" s="21" t="inlineStr">
        <is>
          <t>동네자재마트</t>
        </is>
      </c>
      <c r="E308" s="27">
        <f>IF(D308="","",IFERROR(INDEX(거래처분야,MATCH(D308,거래처이름,0)),""))</f>
        <v/>
      </c>
      <c r="F308" s="21" t="inlineStr">
        <is>
          <t>자재 대금</t>
        </is>
      </c>
      <c r="G308" s="22" t="n">
        <v>915000</v>
      </c>
      <c r="H308" s="25">
        <f>IF(COUNTA(A308,B308,D308,G308)=0,"",IF(NOT(ISNUMBER(A308)),"날짜를 확인하세요",IF(A308&gt;TODAY(),"오늘 이후 날짜예요",IF(AND(B308&lt;&gt;"",ISNA(MATCH(B308,현장번호,0))),"현장 번호를 확인하세요",IF(ISNA(MATCH(D308,거래처이름,0)),"거래처 목록에 없는 이름",IF(OR(NOT(ISNUMBER(G308)),N(G308)&lt;=0),"금액을 확인하세요",""))))))</f>
        <v/>
      </c>
    </row>
    <row r="309">
      <c r="A309" s="20" t="n">
        <v>45964</v>
      </c>
      <c r="B309" s="26" t="n">
        <v>127</v>
      </c>
      <c r="C309" s="27">
        <f>IF(COUNTA(A309,D309,G309)=0,"",IF(B309="","공통",IFERROR(INDEX(현장_고객,MATCH(B309,현장번호,0))&amp;" · "&amp;INDEX(현장_주소,MATCH(B309,현장번호,0)),"없는 번호")))</f>
        <v/>
      </c>
      <c r="D309" s="21" t="inlineStr">
        <is>
          <t>동네자재마트</t>
        </is>
      </c>
      <c r="E309" s="27">
        <f>IF(D309="","",IFERROR(INDEX(거래처분야,MATCH(D309,거래처이름,0)),""))</f>
        <v/>
      </c>
      <c r="F309" s="21" t="inlineStr">
        <is>
          <t>자재 대금</t>
        </is>
      </c>
      <c r="G309" s="22" t="n">
        <v>896000</v>
      </c>
      <c r="H309" s="25">
        <f>IF(COUNTA(A309,B309,D309,G309)=0,"",IF(NOT(ISNUMBER(A309)),"날짜를 확인하세요",IF(A309&gt;TODAY(),"오늘 이후 날짜예요",IF(AND(B309&lt;&gt;"",ISNA(MATCH(B309,현장번호,0))),"현장 번호를 확인하세요",IF(ISNA(MATCH(D309,거래처이름,0)),"거래처 목록에 없는 이름",IF(OR(NOT(ISNUMBER(G309)),N(G309)&lt;=0),"금액을 확인하세요",""))))))</f>
        <v/>
      </c>
    </row>
    <row r="310">
      <c r="A310" s="20" t="n">
        <v>45965</v>
      </c>
      <c r="B310" s="26" t="n">
        <v>118</v>
      </c>
      <c r="C310" s="27">
        <f>IF(COUNTA(A310,D310,G310)=0,"",IF(B310="","공통",IFERROR(INDEX(현장_고객,MATCH(B310,현장번호,0))&amp;" · "&amp;INDEX(현장_주소,MATCH(B310,현장번호,0)),"없는 번호")))</f>
        <v/>
      </c>
      <c r="D310" s="21" t="inlineStr">
        <is>
          <t>대성설비</t>
        </is>
      </c>
      <c r="E310" s="27">
        <f>IF(D310="","",IFERROR(INDEX(거래처분야,MATCH(D310,거래처이름,0)),""))</f>
        <v/>
      </c>
      <c r="F310" s="21" t="inlineStr">
        <is>
          <t>설비 시공</t>
        </is>
      </c>
      <c r="G310" s="22" t="n">
        <v>481000</v>
      </c>
      <c r="H310" s="25">
        <f>IF(COUNTA(A310,B310,D310,G310)=0,"",IF(NOT(ISNUMBER(A310)),"날짜를 확인하세요",IF(A310&gt;TODAY(),"오늘 이후 날짜예요",IF(AND(B310&lt;&gt;"",ISNA(MATCH(B310,현장번호,0))),"현장 번호를 확인하세요",IF(ISNA(MATCH(D310,거래처이름,0)),"거래처 목록에 없는 이름",IF(OR(NOT(ISNUMBER(G310)),N(G310)&lt;=0),"금액을 확인하세요",""))))))</f>
        <v/>
      </c>
    </row>
    <row r="311">
      <c r="A311" s="20" t="n">
        <v>45965</v>
      </c>
      <c r="B311" s="26" t="n">
        <v>118</v>
      </c>
      <c r="C311" s="27">
        <f>IF(COUNTA(A311,D311,G311)=0,"",IF(B311="","공통",IFERROR(INDEX(현장_고객,MATCH(B311,현장번호,0))&amp;" · "&amp;INDEX(현장_주소,MATCH(B311,현장번호,0)),"없는 번호")))</f>
        <v/>
      </c>
      <c r="D311" s="21" t="inlineStr">
        <is>
          <t>반듯타일</t>
        </is>
      </c>
      <c r="E311" s="27">
        <f>IF(D311="","",IFERROR(INDEX(거래처분야,MATCH(D311,거래처이름,0)),""))</f>
        <v/>
      </c>
      <c r="F311" s="21" t="inlineStr">
        <is>
          <t>타일 시공</t>
        </is>
      </c>
      <c r="G311" s="22" t="n">
        <v>523000</v>
      </c>
      <c r="H311" s="25">
        <f>IF(COUNTA(A311,B311,D311,G311)=0,"",IF(NOT(ISNUMBER(A311)),"날짜를 확인하세요",IF(A311&gt;TODAY(),"오늘 이후 날짜예요",IF(AND(B311&lt;&gt;"",ISNA(MATCH(B311,현장번호,0))),"현장 번호를 확인하세요",IF(ISNA(MATCH(D311,거래처이름,0)),"거래처 목록에 없는 이름",IF(OR(NOT(ISNUMBER(G311)),N(G311)&lt;=0),"금액을 확인하세요",""))))))</f>
        <v/>
      </c>
    </row>
    <row r="312">
      <c r="A312" s="20" t="n">
        <v>45966</v>
      </c>
      <c r="B312" s="26" t="n">
        <v>118</v>
      </c>
      <c r="C312" s="27">
        <f>IF(COUNTA(A312,D312,G312)=0,"",IF(B312="","공통",IFERROR(INDEX(현장_고객,MATCH(B312,현장번호,0))&amp;" · "&amp;INDEX(현장_주소,MATCH(B312,현장번호,0)),"없는 번호")))</f>
        <v/>
      </c>
      <c r="D312" s="21" t="inlineStr">
        <is>
          <t>한결철거</t>
        </is>
      </c>
      <c r="E312" s="27">
        <f>IF(D312="","",IFERROR(INDEX(거래처분야,MATCH(D312,거래처이름,0)),""))</f>
        <v/>
      </c>
      <c r="F312" s="21" t="inlineStr">
        <is>
          <t>철거·폐기물</t>
        </is>
      </c>
      <c r="G312" s="22" t="n">
        <v>668000</v>
      </c>
      <c r="H312" s="25">
        <f>IF(COUNTA(A312,B312,D312,G312)=0,"",IF(NOT(ISNUMBER(A312)),"날짜를 확인하세요",IF(A312&gt;TODAY(),"오늘 이후 날짜예요",IF(AND(B312&lt;&gt;"",ISNA(MATCH(B312,현장번호,0))),"현장 번호를 확인하세요",IF(ISNA(MATCH(D312,거래처이름,0)),"거래처 목록에 없는 이름",IF(OR(NOT(ISNUMBER(G312)),N(G312)&lt;=0),"금액을 확인하세요",""))))))</f>
        <v/>
      </c>
    </row>
    <row r="313">
      <c r="A313" s="20" t="n">
        <v>45966</v>
      </c>
      <c r="B313" s="26" t="n"/>
      <c r="C313" s="27">
        <f>IF(COUNTA(A313,D313,G313)=0,"",IF(B313="","공통",IFERROR(INDEX(현장_고객,MATCH(B313,현장번호,0))&amp;" · "&amp;INDEX(현장_주소,MATCH(B313,현장번호,0)),"없는 번호")))</f>
        <v/>
      </c>
      <c r="D313" s="21" t="inlineStr">
        <is>
          <t>용달 김기사</t>
        </is>
      </c>
      <c r="E313" s="27">
        <f>IF(D313="","",IFERROR(INDEX(거래처분야,MATCH(D313,거래처이름,0)),""))</f>
        <v/>
      </c>
      <c r="F313" s="21" t="inlineStr">
        <is>
          <t>자재 운반(여러 현장)</t>
        </is>
      </c>
      <c r="G313" s="22" t="n">
        <v>120000</v>
      </c>
      <c r="H313" s="25">
        <f>IF(COUNTA(A313,B313,D313,G313)=0,"",IF(NOT(ISNUMBER(A313)),"날짜를 확인하세요",IF(A313&gt;TODAY(),"오늘 이후 날짜예요",IF(AND(B313&lt;&gt;"",ISNA(MATCH(B313,현장번호,0))),"현장 번호를 확인하세요",IF(ISNA(MATCH(D313,거래처이름,0)),"거래처 목록에 없는 이름",IF(OR(NOT(ISNUMBER(G313)),N(G313)&lt;=0),"금액을 확인하세요",""))))))</f>
        <v/>
      </c>
    </row>
    <row r="314">
      <c r="A314" s="20" t="n">
        <v>45967</v>
      </c>
      <c r="B314" s="26" t="n">
        <v>127</v>
      </c>
      <c r="C314" s="27">
        <f>IF(COUNTA(A314,D314,G314)=0,"",IF(B314="","공통",IFERROR(INDEX(현장_고객,MATCH(B314,현장번호,0))&amp;" · "&amp;INDEX(현장_주소,MATCH(B314,현장번호,0)),"없는 번호")))</f>
        <v/>
      </c>
      <c r="D314" s="21" t="inlineStr">
        <is>
          <t>물길설비</t>
        </is>
      </c>
      <c r="E314" s="27">
        <f>IF(D314="","",IFERROR(INDEX(거래처분야,MATCH(D314,거래처이름,0)),""))</f>
        <v/>
      </c>
      <c r="F314" s="21" t="inlineStr">
        <is>
          <t>설비 시공</t>
        </is>
      </c>
      <c r="G314" s="22" t="n">
        <v>508000</v>
      </c>
      <c r="H314" s="25">
        <f>IF(COUNTA(A314,B314,D314,G314)=0,"",IF(NOT(ISNUMBER(A314)),"날짜를 확인하세요",IF(A314&gt;TODAY(),"오늘 이후 날짜예요",IF(AND(B314&lt;&gt;"",ISNA(MATCH(B314,현장번호,0))),"현장 번호를 확인하세요",IF(ISNA(MATCH(D314,거래처이름,0)),"거래처 목록에 없는 이름",IF(OR(NOT(ISNUMBER(G314)),N(G314)&lt;=0),"금액을 확인하세요",""))))))</f>
        <v/>
      </c>
    </row>
    <row r="315">
      <c r="A315" s="20" t="n">
        <v>45967</v>
      </c>
      <c r="B315" s="26" t="n">
        <v>127</v>
      </c>
      <c r="C315" s="27">
        <f>IF(COUNTA(A315,D315,G315)=0,"",IF(B315="","공통",IFERROR(INDEX(현장_고객,MATCH(B315,현장번호,0))&amp;" · "&amp;INDEX(현장_주소,MATCH(B315,현장번호,0)),"없는 번호")))</f>
        <v/>
      </c>
      <c r="D315" s="21" t="inlineStr">
        <is>
          <t>반듯타일</t>
        </is>
      </c>
      <c r="E315" s="27">
        <f>IF(D315="","",IFERROR(INDEX(거래처분야,MATCH(D315,거래처이름,0)),""))</f>
        <v/>
      </c>
      <c r="F315" s="21" t="inlineStr">
        <is>
          <t>타일 시공</t>
        </is>
      </c>
      <c r="G315" s="22" t="n">
        <v>705000</v>
      </c>
      <c r="H315" s="25">
        <f>IF(COUNTA(A315,B315,D315,G315)=0,"",IF(NOT(ISNUMBER(A315)),"날짜를 확인하세요",IF(A315&gt;TODAY(),"오늘 이후 날짜예요",IF(AND(B315&lt;&gt;"",ISNA(MATCH(B315,현장번호,0))),"현장 번호를 확인하세요",IF(ISNA(MATCH(D315,거래처이름,0)),"거래처 목록에 없는 이름",IF(OR(NOT(ISNUMBER(G315)),N(G315)&lt;=0),"금액을 확인하세요",""))))))</f>
        <v/>
      </c>
    </row>
    <row r="316">
      <c r="A316" s="20" t="n">
        <v>45967</v>
      </c>
      <c r="B316" s="26" t="n">
        <v>127</v>
      </c>
      <c r="C316" s="27">
        <f>IF(COUNTA(A316,D316,G316)=0,"",IF(B316="","공통",IFERROR(INDEX(현장_고객,MATCH(B316,현장번호,0))&amp;" · "&amp;INDEX(현장_주소,MATCH(B316,현장번호,0)),"없는 번호")))</f>
        <v/>
      </c>
      <c r="D316" s="21" t="inlineStr">
        <is>
          <t>말끔입주청소</t>
        </is>
      </c>
      <c r="E316" s="27">
        <f>IF(D316="","",IFERROR(INDEX(거래처분야,MATCH(D316,거래처이름,0)),""))</f>
        <v/>
      </c>
      <c r="F316" s="21" t="inlineStr">
        <is>
          <t>입주 청소</t>
        </is>
      </c>
      <c r="G316" s="22" t="n">
        <v>991000</v>
      </c>
      <c r="H316" s="25">
        <f>IF(COUNTA(A316,B316,D316,G316)=0,"",IF(NOT(ISNUMBER(A316)),"날짜를 확인하세요",IF(A316&gt;TODAY(),"오늘 이후 날짜예요",IF(AND(B316&lt;&gt;"",ISNA(MATCH(B316,현장번호,0))),"현장 번호를 확인하세요",IF(ISNA(MATCH(D316,거래처이름,0)),"거래처 목록에 없는 이름",IF(OR(NOT(ISNUMBER(G316)),N(G316)&lt;=0),"금액을 확인하세요",""))))))</f>
        <v/>
      </c>
    </row>
    <row r="317">
      <c r="A317" s="20" t="n">
        <v>45971</v>
      </c>
      <c r="B317" s="26" t="n">
        <v>122</v>
      </c>
      <c r="C317" s="27">
        <f>IF(COUNTA(A317,D317,G317)=0,"",IF(B317="","공통",IFERROR(INDEX(현장_고객,MATCH(B317,현장번호,0))&amp;" · "&amp;INDEX(현장_주소,MATCH(B317,현장번호,0)),"없는 번호")))</f>
        <v/>
      </c>
      <c r="D317" s="21" t="inlineStr">
        <is>
          <t>물길설비</t>
        </is>
      </c>
      <c r="E317" s="27">
        <f>IF(D317="","",IFERROR(INDEX(거래처분야,MATCH(D317,거래처이름,0)),""))</f>
        <v/>
      </c>
      <c r="F317" s="21" t="inlineStr">
        <is>
          <t>설비 시공</t>
        </is>
      </c>
      <c r="G317" s="22" t="n">
        <v>721000</v>
      </c>
      <c r="H317" s="25">
        <f>IF(COUNTA(A317,B317,D317,G317)=0,"",IF(NOT(ISNUMBER(A317)),"날짜를 확인하세요",IF(A317&gt;TODAY(),"오늘 이후 날짜예요",IF(AND(B317&lt;&gt;"",ISNA(MATCH(B317,현장번호,0))),"현장 번호를 확인하세요",IF(ISNA(MATCH(D317,거래처이름,0)),"거래처 목록에 없는 이름",IF(OR(NOT(ISNUMBER(G317)),N(G317)&lt;=0),"금액을 확인하세요",""))))))</f>
        <v/>
      </c>
    </row>
    <row r="318">
      <c r="A318" s="20" t="n">
        <v>45972</v>
      </c>
      <c r="B318" s="26" t="n">
        <v>122</v>
      </c>
      <c r="C318" s="27">
        <f>IF(COUNTA(A318,D318,G318)=0,"",IF(B318="","공통",IFERROR(INDEX(현장_고객,MATCH(B318,현장번호,0))&amp;" · "&amp;INDEX(현장_주소,MATCH(B318,현장번호,0)),"없는 번호")))</f>
        <v/>
      </c>
      <c r="D318" s="21" t="inlineStr">
        <is>
          <t>한결철거</t>
        </is>
      </c>
      <c r="E318" s="27">
        <f>IF(D318="","",IFERROR(INDEX(거래처분야,MATCH(D318,거래처이름,0)),""))</f>
        <v/>
      </c>
      <c r="F318" s="21" t="inlineStr">
        <is>
          <t>철거·폐기물</t>
        </is>
      </c>
      <c r="G318" s="22" t="n">
        <v>792000</v>
      </c>
      <c r="H318" s="25">
        <f>IF(COUNTA(A318,B318,D318,G318)=0,"",IF(NOT(ISNUMBER(A318)),"날짜를 확인하세요",IF(A318&gt;TODAY(),"오늘 이후 날짜예요",IF(AND(B318&lt;&gt;"",ISNA(MATCH(B318,현장번호,0))),"현장 번호를 확인하세요",IF(ISNA(MATCH(D318,거래처이름,0)),"거래처 목록에 없는 이름",IF(OR(NOT(ISNUMBER(G318)),N(G318)&lt;=0),"금액을 확인하세요",""))))))</f>
        <v/>
      </c>
    </row>
    <row r="319">
      <c r="A319" s="20" t="n">
        <v>45972</v>
      </c>
      <c r="B319" s="26" t="n">
        <v>122</v>
      </c>
      <c r="C319" s="27">
        <f>IF(COUNTA(A319,D319,G319)=0,"",IF(B319="","공통",IFERROR(INDEX(현장_고객,MATCH(B319,현장번호,0))&amp;" · "&amp;INDEX(현장_주소,MATCH(B319,현장번호,0)),"없는 번호")))</f>
        <v/>
      </c>
      <c r="D319" s="21" t="inlineStr">
        <is>
          <t>동네자재마트</t>
        </is>
      </c>
      <c r="E319" s="27">
        <f>IF(D319="","",IFERROR(INDEX(거래처분야,MATCH(D319,거래처이름,0)),""))</f>
        <v/>
      </c>
      <c r="F319" s="21" t="inlineStr">
        <is>
          <t>자재 대금</t>
        </is>
      </c>
      <c r="G319" s="22" t="n">
        <v>570000</v>
      </c>
      <c r="H319" s="25">
        <f>IF(COUNTA(A319,B319,D319,G319)=0,"",IF(NOT(ISNUMBER(A319)),"날짜를 확인하세요",IF(A319&gt;TODAY(),"오늘 이후 날짜예요",IF(AND(B319&lt;&gt;"",ISNA(MATCH(B319,현장번호,0))),"현장 번호를 확인하세요",IF(ISNA(MATCH(D319,거래처이름,0)),"거래처 목록에 없는 이름",IF(OR(NOT(ISNUMBER(G319)),N(G319)&lt;=0),"금액을 확인하세요",""))))))</f>
        <v/>
      </c>
    </row>
    <row r="320">
      <c r="A320" s="20" t="n">
        <v>45973</v>
      </c>
      <c r="B320" s="26" t="n">
        <v>122</v>
      </c>
      <c r="C320" s="27">
        <f>IF(COUNTA(A320,D320,G320)=0,"",IF(B320="","공통",IFERROR(INDEX(현장_고객,MATCH(B320,현장번호,0))&amp;" · "&amp;INDEX(현장_주소,MATCH(B320,현장번호,0)),"없는 번호")))</f>
        <v/>
      </c>
      <c r="D320" s="21" t="inlineStr">
        <is>
          <t>새빛전기</t>
        </is>
      </c>
      <c r="E320" s="27">
        <f>IF(D320="","",IFERROR(INDEX(거래처분야,MATCH(D320,거래처이름,0)),""))</f>
        <v/>
      </c>
      <c r="F320" s="21" t="inlineStr">
        <is>
          <t>전기 시공</t>
        </is>
      </c>
      <c r="G320" s="22" t="n">
        <v>877000</v>
      </c>
      <c r="H320" s="25">
        <f>IF(COUNTA(A320,B320,D320,G320)=0,"",IF(NOT(ISNUMBER(A320)),"날짜를 확인하세요",IF(A320&gt;TODAY(),"오늘 이후 날짜예요",IF(AND(B320&lt;&gt;"",ISNA(MATCH(B320,현장번호,0))),"현장 번호를 확인하세요",IF(ISNA(MATCH(D320,거래처이름,0)),"거래처 목록에 없는 이름",IF(OR(NOT(ISNUMBER(G320)),N(G320)&lt;=0),"금액을 확인하세요",""))))))</f>
        <v/>
      </c>
    </row>
    <row r="321">
      <c r="A321" s="20" t="n">
        <v>45974</v>
      </c>
      <c r="B321" s="26" t="n">
        <v>140</v>
      </c>
      <c r="C321" s="27">
        <f>IF(COUNTA(A321,D321,G321)=0,"",IF(B321="","공통",IFERROR(INDEX(현장_고객,MATCH(B321,현장번호,0))&amp;" · "&amp;INDEX(현장_주소,MATCH(B321,현장번호,0)),"없는 번호")))</f>
        <v/>
      </c>
      <c r="D321" s="21" t="inlineStr">
        <is>
          <t>반듯타일</t>
        </is>
      </c>
      <c r="E321" s="27">
        <f>IF(D321="","",IFERROR(INDEX(거래처분야,MATCH(D321,거래처이름,0)),""))</f>
        <v/>
      </c>
      <c r="F321" s="21" t="inlineStr">
        <is>
          <t>타일 시공</t>
        </is>
      </c>
      <c r="G321" s="22" t="n">
        <v>1029000</v>
      </c>
      <c r="H321" s="25">
        <f>IF(COUNTA(A321,B321,D321,G321)=0,"",IF(NOT(ISNUMBER(A321)),"날짜를 확인하세요",IF(A321&gt;TODAY(),"오늘 이후 날짜예요",IF(AND(B321&lt;&gt;"",ISNA(MATCH(B321,현장번호,0))),"현장 번호를 확인하세요",IF(ISNA(MATCH(D321,거래처이름,0)),"거래처 목록에 없는 이름",IF(OR(NOT(ISNUMBER(G321)),N(G321)&lt;=0),"금액을 확인하세요",""))))))</f>
        <v/>
      </c>
    </row>
    <row r="322">
      <c r="A322" s="20" t="n">
        <v>45976</v>
      </c>
      <c r="B322" s="26" t="n">
        <v>122</v>
      </c>
      <c r="C322" s="27">
        <f>IF(COUNTA(A322,D322,G322)=0,"",IF(B322="","공통",IFERROR(INDEX(현장_고객,MATCH(B322,현장번호,0))&amp;" · "&amp;INDEX(현장_주소,MATCH(B322,현장번호,0)),"없는 번호")))</f>
        <v/>
      </c>
      <c r="D322" s="21" t="inlineStr">
        <is>
          <t>나무결목공</t>
        </is>
      </c>
      <c r="E322" s="27">
        <f>IF(D322="","",IFERROR(INDEX(거래처분야,MATCH(D322,거래처이름,0)),""))</f>
        <v/>
      </c>
      <c r="F322" s="21" t="inlineStr">
        <is>
          <t>목공 시공</t>
        </is>
      </c>
      <c r="G322" s="22" t="n">
        <v>785000</v>
      </c>
      <c r="H322" s="25">
        <f>IF(COUNTA(A322,B322,D322,G322)=0,"",IF(NOT(ISNUMBER(A322)),"날짜를 확인하세요",IF(A322&gt;TODAY(),"오늘 이후 날짜예요",IF(AND(B322&lt;&gt;"",ISNA(MATCH(B322,현장번호,0))),"현장 번호를 확인하세요",IF(ISNA(MATCH(D322,거래처이름,0)),"거래처 목록에 없는 이름",IF(OR(NOT(ISNUMBER(G322)),N(G322)&lt;=0),"금액을 확인하세요",""))))))</f>
        <v/>
      </c>
    </row>
    <row r="323">
      <c r="A323" s="20" t="n">
        <v>45976</v>
      </c>
      <c r="B323" s="26" t="n">
        <v>140</v>
      </c>
      <c r="C323" s="27">
        <f>IF(COUNTA(A323,D323,G323)=0,"",IF(B323="","공통",IFERROR(INDEX(현장_고객,MATCH(B323,현장번호,0))&amp;" · "&amp;INDEX(현장_주소,MATCH(B323,현장번호,0)),"없는 번호")))</f>
        <v/>
      </c>
      <c r="D323" s="21" t="inlineStr">
        <is>
          <t>대림자재(가상)</t>
        </is>
      </c>
      <c r="E323" s="27">
        <f>IF(D323="","",IFERROR(INDEX(거래처분야,MATCH(D323,거래처이름,0)),""))</f>
        <v/>
      </c>
      <c r="F323" s="21" t="inlineStr">
        <is>
          <t>자재 대금</t>
        </is>
      </c>
      <c r="G323" s="22" t="n">
        <v>1508000</v>
      </c>
      <c r="H323" s="25">
        <f>IF(COUNTA(A323,B323,D323,G323)=0,"",IF(NOT(ISNUMBER(A323)),"날짜를 확인하세요",IF(A323&gt;TODAY(),"오늘 이후 날짜예요",IF(AND(B323&lt;&gt;"",ISNA(MATCH(B323,현장번호,0))),"현장 번호를 확인하세요",IF(ISNA(MATCH(D323,거래처이름,0)),"거래처 목록에 없는 이름",IF(OR(NOT(ISNUMBER(G323)),N(G323)&lt;=0),"금액을 확인하세요",""))))))</f>
        <v/>
      </c>
    </row>
    <row r="324">
      <c r="A324" s="20" t="n">
        <v>45976</v>
      </c>
      <c r="B324" s="26" t="n">
        <v>140</v>
      </c>
      <c r="C324" s="27">
        <f>IF(COUNTA(A324,D324,G324)=0,"",IF(B324="","공통",IFERROR(INDEX(현장_고객,MATCH(B324,현장번호,0))&amp;" · "&amp;INDEX(현장_주소,MATCH(B324,현장번호,0)),"없는 번호")))</f>
        <v/>
      </c>
      <c r="D324" s="21" t="inlineStr">
        <is>
          <t>말끔입주청소</t>
        </is>
      </c>
      <c r="E324" s="27">
        <f>IF(D324="","",IFERROR(INDEX(거래처분야,MATCH(D324,거래처이름,0)),""))</f>
        <v/>
      </c>
      <c r="F324" s="21" t="inlineStr">
        <is>
          <t>입주 청소</t>
        </is>
      </c>
      <c r="G324" s="22" t="n">
        <v>1161000</v>
      </c>
      <c r="H324" s="25">
        <f>IF(COUNTA(A324,B324,D324,G324)=0,"",IF(NOT(ISNUMBER(A324)),"날짜를 확인하세요",IF(A324&gt;TODAY(),"오늘 이후 날짜예요",IF(AND(B324&lt;&gt;"",ISNA(MATCH(B324,현장번호,0))),"현장 번호를 확인하세요",IF(ISNA(MATCH(D324,거래처이름,0)),"거래처 목록에 없는 이름",IF(OR(NOT(ISNUMBER(G324)),N(G324)&lt;=0),"금액을 확인하세요",""))))))</f>
        <v/>
      </c>
    </row>
    <row r="325">
      <c r="A325" s="20" t="n">
        <v>45977</v>
      </c>
      <c r="B325" s="26" t="n">
        <v>134</v>
      </c>
      <c r="C325" s="27">
        <f>IF(COUNTA(A325,D325,G325)=0,"",IF(B325="","공통",IFERROR(INDEX(현장_고객,MATCH(B325,현장번호,0))&amp;" · "&amp;INDEX(현장_주소,MATCH(B325,현장번호,0)),"없는 번호")))</f>
        <v/>
      </c>
      <c r="D325" s="21" t="inlineStr">
        <is>
          <t>용달 김기사</t>
        </is>
      </c>
      <c r="E325" s="27">
        <f>IF(D325="","",IFERROR(INDEX(거래처분야,MATCH(D325,거래처이름,0)),""))</f>
        <v/>
      </c>
      <c r="F325" s="21" t="inlineStr">
        <is>
          <t>기타 시공</t>
        </is>
      </c>
      <c r="G325" s="22" t="n">
        <v>463000</v>
      </c>
      <c r="H325" s="25">
        <f>IF(COUNTA(A325,B325,D325,G325)=0,"",IF(NOT(ISNUMBER(A325)),"날짜를 확인하세요",IF(A325&gt;TODAY(),"오늘 이후 날짜예요",IF(AND(B325&lt;&gt;"",ISNA(MATCH(B325,현장번호,0))),"현장 번호를 확인하세요",IF(ISNA(MATCH(D325,거래처이름,0)),"거래처 목록에 없는 이름",IF(OR(NOT(ISNUMBER(G325)),N(G325)&lt;=0),"금액을 확인하세요",""))))))</f>
        <v/>
      </c>
    </row>
    <row r="326">
      <c r="A326" s="20" t="n">
        <v>45977</v>
      </c>
      <c r="B326" s="26" t="n">
        <v>140</v>
      </c>
      <c r="C326" s="27">
        <f>IF(COUNTA(A326,D326,G326)=0,"",IF(B326="","공통",IFERROR(INDEX(현장_고객,MATCH(B326,현장번호,0))&amp;" · "&amp;INDEX(현장_주소,MATCH(B326,현장번호,0)),"없는 번호")))</f>
        <v/>
      </c>
      <c r="D326" s="21" t="inlineStr">
        <is>
          <t>한결철거</t>
        </is>
      </c>
      <c r="E326" s="27">
        <f>IF(D326="","",IFERROR(INDEX(거래처분야,MATCH(D326,거래처이름,0)),""))</f>
        <v/>
      </c>
      <c r="F326" s="21" t="inlineStr">
        <is>
          <t>철거·폐기물</t>
        </is>
      </c>
      <c r="G326" s="22" t="n">
        <v>672000</v>
      </c>
      <c r="H326" s="25">
        <f>IF(COUNTA(A326,B326,D326,G326)=0,"",IF(NOT(ISNUMBER(A326)),"날짜를 확인하세요",IF(A326&gt;TODAY(),"오늘 이후 날짜예요",IF(AND(B326&lt;&gt;"",ISNA(MATCH(B326,현장번호,0))),"현장 번호를 확인하세요",IF(ISNA(MATCH(D326,거래처이름,0)),"거래처 목록에 없는 이름",IF(OR(NOT(ISNUMBER(G326)),N(G326)&lt;=0),"금액을 확인하세요",""))))))</f>
        <v/>
      </c>
    </row>
    <row r="327">
      <c r="A327" s="20" t="n">
        <v>45977</v>
      </c>
      <c r="B327" s="26" t="n">
        <v>140</v>
      </c>
      <c r="C327" s="27">
        <f>IF(COUNTA(A327,D327,G327)=0,"",IF(B327="","공통",IFERROR(INDEX(현장_고객,MATCH(B327,현장번호,0))&amp;" · "&amp;INDEX(현장_주소,MATCH(B327,현장번호,0)),"없는 번호")))</f>
        <v/>
      </c>
      <c r="D327" s="21" t="inlineStr">
        <is>
          <t>물길설비</t>
        </is>
      </c>
      <c r="E327" s="27">
        <f>IF(D327="","",IFERROR(INDEX(거래처분야,MATCH(D327,거래처이름,0)),""))</f>
        <v/>
      </c>
      <c r="F327" s="21" t="inlineStr">
        <is>
          <t>설비 시공</t>
        </is>
      </c>
      <c r="G327" s="22" t="n">
        <v>905000</v>
      </c>
      <c r="H327" s="25">
        <f>IF(COUNTA(A327,B327,D327,G327)=0,"",IF(NOT(ISNUMBER(A327)),"날짜를 확인하세요",IF(A327&gt;TODAY(),"오늘 이후 날짜예요",IF(AND(B327&lt;&gt;"",ISNA(MATCH(B327,현장번호,0))),"현장 번호를 확인하세요",IF(ISNA(MATCH(D327,거래처이름,0)),"거래처 목록에 없는 이름",IF(OR(NOT(ISNUMBER(G327)),N(G327)&lt;=0),"금액을 확인하세요",""))))))</f>
        <v/>
      </c>
    </row>
    <row r="328">
      <c r="A328" s="20" t="n">
        <v>45981</v>
      </c>
      <c r="B328" s="26" t="n">
        <v>131</v>
      </c>
      <c r="C328" s="27">
        <f>IF(COUNTA(A328,D328,G328)=0,"",IF(B328="","공통",IFERROR(INDEX(현장_고객,MATCH(B328,현장번호,0))&amp;" · "&amp;INDEX(현장_주소,MATCH(B328,현장번호,0)),"없는 번호")))</f>
        <v/>
      </c>
      <c r="D328" s="21" t="inlineStr">
        <is>
          <t>대성설비</t>
        </is>
      </c>
      <c r="E328" s="27">
        <f>IF(D328="","",IFERROR(INDEX(거래처분야,MATCH(D328,거래처이름,0)),""))</f>
        <v/>
      </c>
      <c r="F328" s="21" t="inlineStr">
        <is>
          <t>설비 시공</t>
        </is>
      </c>
      <c r="G328" s="22" t="n">
        <v>1005000</v>
      </c>
      <c r="H328" s="25">
        <f>IF(COUNTA(A328,B328,D328,G328)=0,"",IF(NOT(ISNUMBER(A328)),"날짜를 확인하세요",IF(A328&gt;TODAY(),"오늘 이후 날짜예요",IF(AND(B328&lt;&gt;"",ISNA(MATCH(B328,현장번호,0))),"현장 번호를 확인하세요",IF(ISNA(MATCH(D328,거래처이름,0)),"거래처 목록에 없는 이름",IF(OR(NOT(ISNUMBER(G328)),N(G328)&lt;=0),"금액을 확인하세요",""))))))</f>
        <v/>
      </c>
    </row>
    <row r="329">
      <c r="A329" s="20" t="n">
        <v>45982</v>
      </c>
      <c r="B329" s="26" t="n">
        <v>131</v>
      </c>
      <c r="C329" s="27">
        <f>IF(COUNTA(A329,D329,G329)=0,"",IF(B329="","공통",IFERROR(INDEX(현장_고객,MATCH(B329,현장번호,0))&amp;" · "&amp;INDEX(현장_주소,MATCH(B329,현장번호,0)),"없는 번호")))</f>
        <v/>
      </c>
      <c r="D329" s="21" t="inlineStr">
        <is>
          <t>명장타일</t>
        </is>
      </c>
      <c r="E329" s="27">
        <f>IF(D329="","",IFERROR(INDEX(거래처분야,MATCH(D329,거래처이름,0)),""))</f>
        <v/>
      </c>
      <c r="F329" s="21" t="inlineStr">
        <is>
          <t>타일 시공</t>
        </is>
      </c>
      <c r="G329" s="22" t="n">
        <v>1008000</v>
      </c>
      <c r="H329" s="25">
        <f>IF(COUNTA(A329,B329,D329,G329)=0,"",IF(NOT(ISNUMBER(A329)),"날짜를 확인하세요",IF(A329&gt;TODAY(),"오늘 이후 날짜예요",IF(AND(B329&lt;&gt;"",ISNA(MATCH(B329,현장번호,0))),"현장 번호를 확인하세요",IF(ISNA(MATCH(D329,거래처이름,0)),"거래처 목록에 없는 이름",IF(OR(NOT(ISNUMBER(G329)),N(G329)&lt;=0),"금액을 확인하세요",""))))))</f>
        <v/>
      </c>
    </row>
    <row r="330">
      <c r="A330" s="20" t="n">
        <v>45982</v>
      </c>
      <c r="B330" s="26" t="n">
        <v>131</v>
      </c>
      <c r="C330" s="27">
        <f>IF(COUNTA(A330,D330,G330)=0,"",IF(B330="","공통",IFERROR(INDEX(현장_고객,MATCH(B330,현장번호,0))&amp;" · "&amp;INDEX(현장_주소,MATCH(B330,현장번호,0)),"없는 번호")))</f>
        <v/>
      </c>
      <c r="D330" s="21" t="inlineStr">
        <is>
          <t>말끔입주청소</t>
        </is>
      </c>
      <c r="E330" s="27">
        <f>IF(D330="","",IFERROR(INDEX(거래처분야,MATCH(D330,거래처이름,0)),""))</f>
        <v/>
      </c>
      <c r="F330" s="21" t="inlineStr">
        <is>
          <t>입주 청소</t>
        </is>
      </c>
      <c r="G330" s="22" t="n">
        <v>1099000</v>
      </c>
      <c r="H330" s="25">
        <f>IF(COUNTA(A330,B330,D330,G330)=0,"",IF(NOT(ISNUMBER(A330)),"날짜를 확인하세요",IF(A330&gt;TODAY(),"오늘 이후 날짜예요",IF(AND(B330&lt;&gt;"",ISNA(MATCH(B330,현장번호,0))),"현장 번호를 확인하세요",IF(ISNA(MATCH(D330,거래처이름,0)),"거래처 목록에 없는 이름",IF(OR(NOT(ISNUMBER(G330)),N(G330)&lt;=0),"금액을 확인하세요",""))))))</f>
        <v/>
      </c>
    </row>
    <row r="331">
      <c r="A331" s="20" t="n">
        <v>45984</v>
      </c>
      <c r="B331" s="26" t="n">
        <v>131</v>
      </c>
      <c r="C331" s="27">
        <f>IF(COUNTA(A331,D331,G331)=0,"",IF(B331="","공통",IFERROR(INDEX(현장_고객,MATCH(B331,현장번호,0))&amp;" · "&amp;INDEX(현장_주소,MATCH(B331,현장번호,0)),"없는 번호")))</f>
        <v/>
      </c>
      <c r="D331" s="21" t="inlineStr">
        <is>
          <t>동네자재마트</t>
        </is>
      </c>
      <c r="E331" s="27">
        <f>IF(D331="","",IFERROR(INDEX(거래처분야,MATCH(D331,거래처이름,0)),""))</f>
        <v/>
      </c>
      <c r="F331" s="21" t="inlineStr">
        <is>
          <t>자재 대금</t>
        </is>
      </c>
      <c r="G331" s="22" t="n">
        <v>1159000</v>
      </c>
      <c r="H331" s="25">
        <f>IF(COUNTA(A331,B331,D331,G331)=0,"",IF(NOT(ISNUMBER(A331)),"날짜를 확인하세요",IF(A331&gt;TODAY(),"오늘 이후 날짜예요",IF(AND(B331&lt;&gt;"",ISNA(MATCH(B331,현장번호,0))),"현장 번호를 확인하세요",IF(ISNA(MATCH(D331,거래처이름,0)),"거래처 목록에 없는 이름",IF(OR(NOT(ISNUMBER(G331)),N(G331)&lt;=0),"금액을 확인하세요",""))))))</f>
        <v/>
      </c>
    </row>
    <row r="332">
      <c r="A332" s="20" t="n">
        <v>45987</v>
      </c>
      <c r="B332" s="26" t="n">
        <v>131</v>
      </c>
      <c r="C332" s="27">
        <f>IF(COUNTA(A332,D332,G332)=0,"",IF(B332="","공통",IFERROR(INDEX(현장_고객,MATCH(B332,현장번호,0))&amp;" · "&amp;INDEX(현장_주소,MATCH(B332,현장번호,0)),"없는 번호")))</f>
        <v/>
      </c>
      <c r="D332" s="21" t="inlineStr">
        <is>
          <t>한결철거</t>
        </is>
      </c>
      <c r="E332" s="27">
        <f>IF(D332="","",IFERROR(INDEX(거래처분야,MATCH(D332,거래처이름,0)),""))</f>
        <v/>
      </c>
      <c r="F332" s="21" t="inlineStr">
        <is>
          <t>철거·폐기물</t>
        </is>
      </c>
      <c r="G332" s="22" t="n">
        <v>1173000</v>
      </c>
      <c r="H332" s="25">
        <f>IF(COUNTA(A332,B332,D332,G332)=0,"",IF(NOT(ISNUMBER(A332)),"날짜를 확인하세요",IF(A332&gt;TODAY(),"오늘 이후 날짜예요",IF(AND(B332&lt;&gt;"",ISNA(MATCH(B332,현장번호,0))),"현장 번호를 확인하세요",IF(ISNA(MATCH(D332,거래처이름,0)),"거래처 목록에 없는 이름",IF(OR(NOT(ISNUMBER(G332)),N(G332)&lt;=0),"금액을 확인하세요",""))))))</f>
        <v/>
      </c>
    </row>
    <row r="333">
      <c r="A333" s="20" t="n">
        <v>45987</v>
      </c>
      <c r="B333" s="26" t="n">
        <v>135</v>
      </c>
      <c r="C333" s="27">
        <f>IF(COUNTA(A333,D333,G333)=0,"",IF(B333="","공통",IFERROR(INDEX(현장_고객,MATCH(B333,현장번호,0))&amp;" · "&amp;INDEX(현장_주소,MATCH(B333,현장번호,0)),"없는 번호")))</f>
        <v/>
      </c>
      <c r="D333" s="21" t="inlineStr">
        <is>
          <t>한결철거</t>
        </is>
      </c>
      <c r="E333" s="27">
        <f>IF(D333="","",IFERROR(INDEX(거래처분야,MATCH(D333,거래처이름,0)),""))</f>
        <v/>
      </c>
      <c r="F333" s="21" t="inlineStr">
        <is>
          <t>철거·폐기물</t>
        </is>
      </c>
      <c r="G333" s="22" t="n">
        <v>547000</v>
      </c>
      <c r="H333" s="25">
        <f>IF(COUNTA(A333,B333,D333,G333)=0,"",IF(NOT(ISNUMBER(A333)),"날짜를 확인하세요",IF(A333&gt;TODAY(),"오늘 이후 날짜예요",IF(AND(B333&lt;&gt;"",ISNA(MATCH(B333,현장번호,0))),"현장 번호를 확인하세요",IF(ISNA(MATCH(D333,거래처이름,0)),"거래처 목록에 없는 이름",IF(OR(NOT(ISNUMBER(G333)),N(G333)&lt;=0),"금액을 확인하세요",""))))))</f>
        <v/>
      </c>
    </row>
    <row r="334">
      <c r="A334" s="20" t="n">
        <v>45988</v>
      </c>
      <c r="B334" s="26" t="n">
        <v>133</v>
      </c>
      <c r="C334" s="27">
        <f>IF(COUNTA(A334,D334,G334)=0,"",IF(B334="","공통",IFERROR(INDEX(현장_고객,MATCH(B334,현장번호,0))&amp;" · "&amp;INDEX(현장_주소,MATCH(B334,현장번호,0)),"없는 번호")))</f>
        <v/>
      </c>
      <c r="D334" s="21" t="inlineStr">
        <is>
          <t>대림자재(가상)</t>
        </is>
      </c>
      <c r="E334" s="27">
        <f>IF(D334="","",IFERROR(INDEX(거래처분야,MATCH(D334,거래처이름,0)),""))</f>
        <v/>
      </c>
      <c r="F334" s="21" t="inlineStr">
        <is>
          <t>자재 대금</t>
        </is>
      </c>
      <c r="G334" s="22" t="n">
        <v>1135000</v>
      </c>
      <c r="H334" s="25">
        <f>IF(COUNTA(A334,B334,D334,G334)=0,"",IF(NOT(ISNUMBER(A334)),"날짜를 확인하세요",IF(A334&gt;TODAY(),"오늘 이후 날짜예요",IF(AND(B334&lt;&gt;"",ISNA(MATCH(B334,현장번호,0))),"현장 번호를 확인하세요",IF(ISNA(MATCH(D334,거래처이름,0)),"거래처 목록에 없는 이름",IF(OR(NOT(ISNUMBER(G334)),N(G334)&lt;=0),"금액을 확인하세요",""))))))</f>
        <v/>
      </c>
    </row>
    <row r="335">
      <c r="A335" s="20" t="n">
        <v>45988</v>
      </c>
      <c r="B335" s="26" t="n">
        <v>135</v>
      </c>
      <c r="C335" s="27">
        <f>IF(COUNTA(A335,D335,G335)=0,"",IF(B335="","공통",IFERROR(INDEX(현장_고객,MATCH(B335,현장번호,0))&amp;" · "&amp;INDEX(현장_주소,MATCH(B335,현장번호,0)),"없는 번호")))</f>
        <v/>
      </c>
      <c r="D335" s="21" t="inlineStr">
        <is>
          <t>반듯타일</t>
        </is>
      </c>
      <c r="E335" s="27">
        <f>IF(D335="","",IFERROR(INDEX(거래처분야,MATCH(D335,거래처이름,0)),""))</f>
        <v/>
      </c>
      <c r="F335" s="21" t="inlineStr">
        <is>
          <t>타일 시공</t>
        </is>
      </c>
      <c r="G335" s="22" t="n">
        <v>1094000</v>
      </c>
      <c r="H335" s="25">
        <f>IF(COUNTA(A335,B335,D335,G335)=0,"",IF(NOT(ISNUMBER(A335)),"날짜를 확인하세요",IF(A335&gt;TODAY(),"오늘 이후 날짜예요",IF(AND(B335&lt;&gt;"",ISNA(MATCH(B335,현장번호,0))),"현장 번호를 확인하세요",IF(ISNA(MATCH(D335,거래처이름,0)),"거래처 목록에 없는 이름",IF(OR(NOT(ISNUMBER(G335)),N(G335)&lt;=0),"금액을 확인하세요",""))))))</f>
        <v/>
      </c>
    </row>
    <row r="336">
      <c r="A336" s="20" t="n">
        <v>45988</v>
      </c>
      <c r="B336" s="26" t="n">
        <v>147</v>
      </c>
      <c r="C336" s="27">
        <f>IF(COUNTA(A336,D336,G336)=0,"",IF(B336="","공통",IFERROR(INDEX(현장_고객,MATCH(B336,현장번호,0))&amp;" · "&amp;INDEX(현장_주소,MATCH(B336,현장번호,0)),"없는 번호")))</f>
        <v/>
      </c>
      <c r="D336" s="21" t="inlineStr">
        <is>
          <t>한지벽지</t>
        </is>
      </c>
      <c r="E336" s="27">
        <f>IF(D336="","",IFERROR(INDEX(거래처분야,MATCH(D336,거래처이름,0)),""))</f>
        <v/>
      </c>
      <c r="F336" s="21" t="inlineStr">
        <is>
          <t>도배·장판 시공</t>
        </is>
      </c>
      <c r="G336" s="22" t="n">
        <v>847000</v>
      </c>
      <c r="H336" s="25">
        <f>IF(COUNTA(A336,B336,D336,G336)=0,"",IF(NOT(ISNUMBER(A336)),"날짜를 확인하세요",IF(A336&gt;TODAY(),"오늘 이후 날짜예요",IF(AND(B336&lt;&gt;"",ISNA(MATCH(B336,현장번호,0))),"현장 번호를 확인하세요",IF(ISNA(MATCH(D336,거래처이름,0)),"거래처 목록에 없는 이름",IF(OR(NOT(ISNUMBER(G336)),N(G336)&lt;=0),"금액을 확인하세요",""))))))</f>
        <v/>
      </c>
    </row>
    <row r="337">
      <c r="A337" s="20" t="n">
        <v>45989</v>
      </c>
      <c r="B337" s="26" t="n">
        <v>147</v>
      </c>
      <c r="C337" s="27">
        <f>IF(COUNTA(A337,D337,G337)=0,"",IF(B337="","공통",IFERROR(INDEX(현장_고객,MATCH(B337,현장번호,0))&amp;" · "&amp;INDEX(현장_주소,MATCH(B337,현장번호,0)),"없는 번호")))</f>
        <v/>
      </c>
      <c r="D337" s="21" t="inlineStr">
        <is>
          <t>대림자재(가상)</t>
        </is>
      </c>
      <c r="E337" s="27">
        <f>IF(D337="","",IFERROR(INDEX(거래처분야,MATCH(D337,거래처이름,0)),""))</f>
        <v/>
      </c>
      <c r="F337" s="21" t="inlineStr">
        <is>
          <t>자재 대금</t>
        </is>
      </c>
      <c r="G337" s="22" t="n">
        <v>1442000</v>
      </c>
      <c r="H337" s="25">
        <f>IF(COUNTA(A337,B337,D337,G337)=0,"",IF(NOT(ISNUMBER(A337)),"날짜를 확인하세요",IF(A337&gt;TODAY(),"오늘 이후 날짜예요",IF(AND(B337&lt;&gt;"",ISNA(MATCH(B337,현장번호,0))),"현장 번호를 확인하세요",IF(ISNA(MATCH(D337,거래처이름,0)),"거래처 목록에 없는 이름",IF(OR(NOT(ISNUMBER(G337)),N(G337)&lt;=0),"금액을 확인하세요",""))))))</f>
        <v/>
      </c>
    </row>
    <row r="338">
      <c r="A338" s="20" t="n">
        <v>45990</v>
      </c>
      <c r="B338" s="26" t="n">
        <v>135</v>
      </c>
      <c r="C338" s="27">
        <f>IF(COUNTA(A338,D338,G338)=0,"",IF(B338="","공통",IFERROR(INDEX(현장_고객,MATCH(B338,현장번호,0))&amp;" · "&amp;INDEX(현장_주소,MATCH(B338,현장번호,0)),"없는 번호")))</f>
        <v/>
      </c>
      <c r="D338" s="21" t="inlineStr">
        <is>
          <t>동네자재마트</t>
        </is>
      </c>
      <c r="E338" s="27">
        <f>IF(D338="","",IFERROR(INDEX(거래처분야,MATCH(D338,거래처이름,0)),""))</f>
        <v/>
      </c>
      <c r="F338" s="21" t="inlineStr">
        <is>
          <t>자재 대금</t>
        </is>
      </c>
      <c r="G338" s="22" t="n">
        <v>800000</v>
      </c>
      <c r="H338" s="25">
        <f>IF(COUNTA(A338,B338,D338,G338)=0,"",IF(NOT(ISNUMBER(A338)),"날짜를 확인하세요",IF(A338&gt;TODAY(),"오늘 이후 날짜예요",IF(AND(B338&lt;&gt;"",ISNA(MATCH(B338,현장번호,0))),"현장 번호를 확인하세요",IF(ISNA(MATCH(D338,거래처이름,0)),"거래처 목록에 없는 이름",IF(OR(NOT(ISNUMBER(G338)),N(G338)&lt;=0),"금액을 확인하세요",""))))))</f>
        <v/>
      </c>
    </row>
    <row r="339">
      <c r="A339" s="20" t="n">
        <v>45992</v>
      </c>
      <c r="B339" s="26" t="n">
        <v>133</v>
      </c>
      <c r="C339" s="27">
        <f>IF(COUNTA(A339,D339,G339)=0,"",IF(B339="","공통",IFERROR(INDEX(현장_고객,MATCH(B339,현장번호,0))&amp;" · "&amp;INDEX(현장_주소,MATCH(B339,현장번호,0)),"없는 번호")))</f>
        <v/>
      </c>
      <c r="D339" s="21" t="inlineStr">
        <is>
          <t>물길설비</t>
        </is>
      </c>
      <c r="E339" s="27">
        <f>IF(D339="","",IFERROR(INDEX(거래처분야,MATCH(D339,거래처이름,0)),""))</f>
        <v/>
      </c>
      <c r="F339" s="21" t="inlineStr">
        <is>
          <t>설비 시공</t>
        </is>
      </c>
      <c r="G339" s="22" t="n">
        <v>950000</v>
      </c>
      <c r="H339" s="25">
        <f>IF(COUNTA(A339,B339,D339,G339)=0,"",IF(NOT(ISNUMBER(A339)),"날짜를 확인하세요",IF(A339&gt;TODAY(),"오늘 이후 날짜예요",IF(AND(B339&lt;&gt;"",ISNA(MATCH(B339,현장번호,0))),"현장 번호를 확인하세요",IF(ISNA(MATCH(D339,거래처이름,0)),"거래처 목록에 없는 이름",IF(OR(NOT(ISNUMBER(G339)),N(G339)&lt;=0),"금액을 확인하세요",""))))))</f>
        <v/>
      </c>
    </row>
    <row r="340">
      <c r="A340" s="20" t="n">
        <v>45992</v>
      </c>
      <c r="B340" s="26" t="n">
        <v>133</v>
      </c>
      <c r="C340" s="27">
        <f>IF(COUNTA(A340,D340,G340)=0,"",IF(B340="","공통",IFERROR(INDEX(현장_고객,MATCH(B340,현장번호,0))&amp;" · "&amp;INDEX(현장_주소,MATCH(B340,현장번호,0)),"없는 번호")))</f>
        <v/>
      </c>
      <c r="D340" s="21" t="inlineStr">
        <is>
          <t>반듯타일</t>
        </is>
      </c>
      <c r="E340" s="27">
        <f>IF(D340="","",IFERROR(INDEX(거래처분야,MATCH(D340,거래처이름,0)),""))</f>
        <v/>
      </c>
      <c r="F340" s="21" t="inlineStr">
        <is>
          <t>타일 시공</t>
        </is>
      </c>
      <c r="G340" s="22" t="n">
        <v>810000</v>
      </c>
      <c r="H340" s="25">
        <f>IF(COUNTA(A340,B340,D340,G340)=0,"",IF(NOT(ISNUMBER(A340)),"날짜를 확인하세요",IF(A340&gt;TODAY(),"오늘 이후 날짜예요",IF(AND(B340&lt;&gt;"",ISNA(MATCH(B340,현장번호,0))),"현장 번호를 확인하세요",IF(ISNA(MATCH(D340,거래처이름,0)),"거래처 목록에 없는 이름",IF(OR(NOT(ISNUMBER(G340)),N(G340)&lt;=0),"금액을 확인하세요",""))))))</f>
        <v/>
      </c>
    </row>
    <row r="341">
      <c r="A341" s="20" t="n">
        <v>45993</v>
      </c>
      <c r="B341" s="26" t="n">
        <v>133</v>
      </c>
      <c r="C341" s="27">
        <f>IF(COUNTA(A341,D341,G341)=0,"",IF(B341="","공통",IFERROR(INDEX(현장_고객,MATCH(B341,현장번호,0))&amp;" · "&amp;INDEX(현장_주소,MATCH(B341,현장번호,0)),"없는 번호")))</f>
        <v/>
      </c>
      <c r="D341" s="21" t="inlineStr">
        <is>
          <t>말끔입주청소</t>
        </is>
      </c>
      <c r="E341" s="27">
        <f>IF(D341="","",IFERROR(INDEX(거래처분야,MATCH(D341,거래처이름,0)),""))</f>
        <v/>
      </c>
      <c r="F341" s="21" t="inlineStr">
        <is>
          <t>입주 청소</t>
        </is>
      </c>
      <c r="G341" s="22" t="n">
        <v>793000</v>
      </c>
      <c r="H341" s="25">
        <f>IF(COUNTA(A341,B341,D341,G341)=0,"",IF(NOT(ISNUMBER(A341)),"날짜를 확인하세요",IF(A341&gt;TODAY(),"오늘 이후 날짜예요",IF(AND(B341&lt;&gt;"",ISNA(MATCH(B341,현장번호,0))),"현장 번호를 확인하세요",IF(ISNA(MATCH(D341,거래처이름,0)),"거래처 목록에 없는 이름",IF(OR(NOT(ISNUMBER(G341)),N(G341)&lt;=0),"금액을 확인하세요",""))))))</f>
        <v/>
      </c>
    </row>
    <row r="342">
      <c r="A342" s="20" t="n">
        <v>45993</v>
      </c>
      <c r="B342" s="26" t="n">
        <v>135</v>
      </c>
      <c r="C342" s="27">
        <f>IF(COUNTA(A342,D342,G342)=0,"",IF(B342="","공통",IFERROR(INDEX(현장_고객,MATCH(B342,현장번호,0))&amp;" · "&amp;INDEX(현장_주소,MATCH(B342,현장번호,0)),"없는 번호")))</f>
        <v/>
      </c>
      <c r="D342" s="21" t="inlineStr">
        <is>
          <t>말끔입주청소</t>
        </is>
      </c>
      <c r="E342" s="27">
        <f>IF(D342="","",IFERROR(INDEX(거래처분야,MATCH(D342,거래처이름,0)),""))</f>
        <v/>
      </c>
      <c r="F342" s="21" t="inlineStr">
        <is>
          <t>입주 청소</t>
        </is>
      </c>
      <c r="G342" s="22" t="n">
        <v>715000</v>
      </c>
      <c r="H342" s="25">
        <f>IF(COUNTA(A342,B342,D342,G342)=0,"",IF(NOT(ISNUMBER(A342)),"날짜를 확인하세요",IF(A342&gt;TODAY(),"오늘 이후 날짜예요",IF(AND(B342&lt;&gt;"",ISNA(MATCH(B342,현장번호,0))),"현장 번호를 확인하세요",IF(ISNA(MATCH(D342,거래처이름,0)),"거래처 목록에 없는 이름",IF(OR(NOT(ISNUMBER(G342)),N(G342)&lt;=0),"금액을 확인하세요",""))))))</f>
        <v/>
      </c>
    </row>
    <row r="343">
      <c r="A343" s="20" t="n">
        <v>45993</v>
      </c>
      <c r="B343" s="26" t="n">
        <v>143</v>
      </c>
      <c r="C343" s="27">
        <f>IF(COUNTA(A343,D343,G343)=0,"",IF(B343="","공통",IFERROR(INDEX(현장_고객,MATCH(B343,현장번호,0))&amp;" · "&amp;INDEX(현장_주소,MATCH(B343,현장번호,0)),"없는 번호")))</f>
        <v/>
      </c>
      <c r="D343" s="21" t="inlineStr">
        <is>
          <t>창호명가</t>
        </is>
      </c>
      <c r="E343" s="27">
        <f>IF(D343="","",IFERROR(INDEX(거래처분야,MATCH(D343,거래처이름,0)),""))</f>
        <v/>
      </c>
      <c r="F343" s="21" t="inlineStr">
        <is>
          <t>창호 시공</t>
        </is>
      </c>
      <c r="G343" s="22" t="n">
        <v>4396000</v>
      </c>
      <c r="H343" s="25">
        <f>IF(COUNTA(A343,B343,D343,G343)=0,"",IF(NOT(ISNUMBER(A343)),"날짜를 확인하세요",IF(A343&gt;TODAY(),"오늘 이후 날짜예요",IF(AND(B343&lt;&gt;"",ISNA(MATCH(B343,현장번호,0))),"현장 번호를 확인하세요",IF(ISNA(MATCH(D343,거래처이름,0)),"거래처 목록에 없는 이름",IF(OR(NOT(ISNUMBER(G343)),N(G343)&lt;=0),"금액을 확인하세요",""))))))</f>
        <v/>
      </c>
    </row>
    <row r="344">
      <c r="A344" s="20" t="n">
        <v>45994</v>
      </c>
      <c r="B344" s="26" t="n">
        <v>133</v>
      </c>
      <c r="C344" s="27">
        <f>IF(COUNTA(A344,D344,G344)=0,"",IF(B344="","공통",IFERROR(INDEX(현장_고객,MATCH(B344,현장번호,0))&amp;" · "&amp;INDEX(현장_주소,MATCH(B344,현장번호,0)),"없는 번호")))</f>
        <v/>
      </c>
      <c r="D344" s="21" t="inlineStr">
        <is>
          <t>한결철거</t>
        </is>
      </c>
      <c r="E344" s="27">
        <f>IF(D344="","",IFERROR(INDEX(거래처분야,MATCH(D344,거래처이름,0)),""))</f>
        <v/>
      </c>
      <c r="F344" s="21" t="inlineStr">
        <is>
          <t>철거·폐기물</t>
        </is>
      </c>
      <c r="G344" s="22" t="n">
        <v>1408000</v>
      </c>
      <c r="H344" s="25">
        <f>IF(COUNTA(A344,B344,D344,G344)=0,"",IF(NOT(ISNUMBER(A344)),"날짜를 확인하세요",IF(A344&gt;TODAY(),"오늘 이후 날짜예요",IF(AND(B344&lt;&gt;"",ISNA(MATCH(B344,현장번호,0))),"현장 번호를 확인하세요",IF(ISNA(MATCH(D344,거래처이름,0)),"거래처 목록에 없는 이름",IF(OR(NOT(ISNUMBER(G344)),N(G344)&lt;=0),"금액을 확인하세요",""))))))</f>
        <v/>
      </c>
    </row>
    <row r="345">
      <c r="A345" s="20" t="n">
        <v>45994</v>
      </c>
      <c r="B345" s="26" t="n">
        <v>136</v>
      </c>
      <c r="C345" s="27">
        <f>IF(COUNTA(A345,D345,G345)=0,"",IF(B345="","공통",IFERROR(INDEX(현장_고객,MATCH(B345,현장번호,0))&amp;" · "&amp;INDEX(현장_주소,MATCH(B345,현장번호,0)),"없는 번호")))</f>
        <v/>
      </c>
      <c r="D345" s="21" t="inlineStr">
        <is>
          <t>고운도배</t>
        </is>
      </c>
      <c r="E345" s="27">
        <f>IF(D345="","",IFERROR(INDEX(거래처분야,MATCH(D345,거래처이름,0)),""))</f>
        <v/>
      </c>
      <c r="F345" s="21" t="inlineStr">
        <is>
          <t>도배·장판 시공</t>
        </is>
      </c>
      <c r="G345" s="22" t="n">
        <v>888000</v>
      </c>
      <c r="H345" s="25">
        <f>IF(COUNTA(A345,B345,D345,G345)=0,"",IF(NOT(ISNUMBER(A345)),"날짜를 확인하세요",IF(A345&gt;TODAY(),"오늘 이후 날짜예요",IF(AND(B345&lt;&gt;"",ISNA(MATCH(B345,현장번호,0))),"현장 번호를 확인하세요",IF(ISNA(MATCH(D345,거래처이름,0)),"거래처 목록에 없는 이름",IF(OR(NOT(ISNUMBER(G345)),N(G345)&lt;=0),"금액을 확인하세요",""))))))</f>
        <v/>
      </c>
    </row>
    <row r="346">
      <c r="A346" s="20" t="n">
        <v>45994</v>
      </c>
      <c r="B346" s="26" t="n">
        <v>136</v>
      </c>
      <c r="C346" s="27">
        <f>IF(COUNTA(A346,D346,G346)=0,"",IF(B346="","공통",IFERROR(INDEX(현장_고객,MATCH(B346,현장번호,0))&amp;" · "&amp;INDEX(현장_주소,MATCH(B346,현장번호,0)),"없는 번호")))</f>
        <v/>
      </c>
      <c r="D346" s="21" t="inlineStr">
        <is>
          <t>대림자재(가상)</t>
        </is>
      </c>
      <c r="E346" s="27">
        <f>IF(D346="","",IFERROR(INDEX(거래처분야,MATCH(D346,거래처이름,0)),""))</f>
        <v/>
      </c>
      <c r="F346" s="21" t="inlineStr">
        <is>
          <t>자재 대금</t>
        </is>
      </c>
      <c r="G346" s="22" t="n">
        <v>889000</v>
      </c>
      <c r="H346" s="25">
        <f>IF(COUNTA(A346,B346,D346,G346)=0,"",IF(NOT(ISNUMBER(A346)),"날짜를 확인하세요",IF(A346&gt;TODAY(),"오늘 이후 날짜예요",IF(AND(B346&lt;&gt;"",ISNA(MATCH(B346,현장번호,0))),"현장 번호를 확인하세요",IF(ISNA(MATCH(D346,거래처이름,0)),"거래처 목록에 없는 이름",IF(OR(NOT(ISNUMBER(G346)),N(G346)&lt;=0),"금액을 확인하세요",""))))))</f>
        <v/>
      </c>
    </row>
    <row r="347">
      <c r="A347" s="20" t="n">
        <v>45995</v>
      </c>
      <c r="B347" s="26" t="n">
        <v>135</v>
      </c>
      <c r="C347" s="27">
        <f>IF(COUNTA(A347,D347,G347)=0,"",IF(B347="","공통",IFERROR(INDEX(현장_고객,MATCH(B347,현장번호,0))&amp;" · "&amp;INDEX(현장_주소,MATCH(B347,현장번호,0)),"없는 번호")))</f>
        <v/>
      </c>
      <c r="D347" s="21" t="inlineStr">
        <is>
          <t>물길설비</t>
        </is>
      </c>
      <c r="E347" s="27">
        <f>IF(D347="","",IFERROR(INDEX(거래처분야,MATCH(D347,거래처이름,0)),""))</f>
        <v/>
      </c>
      <c r="F347" s="21" t="inlineStr">
        <is>
          <t>설비 시공</t>
        </is>
      </c>
      <c r="G347" s="22" t="n">
        <v>980000</v>
      </c>
      <c r="H347" s="25">
        <f>IF(COUNTA(A347,B347,D347,G347)=0,"",IF(NOT(ISNUMBER(A347)),"날짜를 확인하세요",IF(A347&gt;TODAY(),"오늘 이후 날짜예요",IF(AND(B347&lt;&gt;"",ISNA(MATCH(B347,현장번호,0))),"현장 번호를 확인하세요",IF(ISNA(MATCH(D347,거래처이름,0)),"거래처 목록에 없는 이름",IF(OR(NOT(ISNUMBER(G347)),N(G347)&lt;=0),"금액을 확인하세요",""))))))</f>
        <v/>
      </c>
    </row>
    <row r="348">
      <c r="A348" s="20" t="n">
        <v>45996</v>
      </c>
      <c r="B348" s="26" t="n"/>
      <c r="C348" s="27">
        <f>IF(COUNTA(A348,D348,G348)=0,"",IF(B348="","공통",IFERROR(INDEX(현장_고객,MATCH(B348,현장번호,0))&amp;" · "&amp;INDEX(현장_주소,MATCH(B348,현장번호,0)),"없는 번호")))</f>
        <v/>
      </c>
      <c r="D348" s="21" t="inlineStr">
        <is>
          <t>용달 김기사</t>
        </is>
      </c>
      <c r="E348" s="27">
        <f>IF(D348="","",IFERROR(INDEX(거래처분야,MATCH(D348,거래처이름,0)),""))</f>
        <v/>
      </c>
      <c r="F348" s="21" t="inlineStr">
        <is>
          <t>자재 운반(여러 현장)</t>
        </is>
      </c>
      <c r="G348" s="22" t="n">
        <v>170000</v>
      </c>
      <c r="H348" s="25">
        <f>IF(COUNTA(A348,B348,D348,G348)=0,"",IF(NOT(ISNUMBER(A348)),"날짜를 확인하세요",IF(A348&gt;TODAY(),"오늘 이후 날짜예요",IF(AND(B348&lt;&gt;"",ISNA(MATCH(B348,현장번호,0))),"현장 번호를 확인하세요",IF(ISNA(MATCH(D348,거래처이름,0)),"거래처 목록에 없는 이름",IF(OR(NOT(ISNUMBER(G348)),N(G348)&lt;=0),"금액을 확인하세요",""))))))</f>
        <v/>
      </c>
    </row>
    <row r="349">
      <c r="A349" s="20" t="n">
        <v>45999</v>
      </c>
      <c r="B349" s="26" t="n">
        <v>144</v>
      </c>
      <c r="C349" s="27">
        <f>IF(COUNTA(A349,D349,G349)=0,"",IF(B349="","공통",IFERROR(INDEX(현장_고객,MATCH(B349,현장번호,0))&amp;" · "&amp;INDEX(현장_주소,MATCH(B349,현장번호,0)),"없는 번호")))</f>
        <v/>
      </c>
      <c r="D349" s="21" t="inlineStr">
        <is>
          <t>한지벽지</t>
        </is>
      </c>
      <c r="E349" s="27">
        <f>IF(D349="","",IFERROR(INDEX(거래처분야,MATCH(D349,거래처이름,0)),""))</f>
        <v/>
      </c>
      <c r="F349" s="21" t="inlineStr">
        <is>
          <t>도배·장판 시공</t>
        </is>
      </c>
      <c r="G349" s="22" t="n">
        <v>767000</v>
      </c>
      <c r="H349" s="25">
        <f>IF(COUNTA(A349,B349,D349,G349)=0,"",IF(NOT(ISNUMBER(A349)),"날짜를 확인하세요",IF(A349&gt;TODAY(),"오늘 이후 날짜예요",IF(AND(B349&lt;&gt;"",ISNA(MATCH(B349,현장번호,0))),"현장 번호를 확인하세요",IF(ISNA(MATCH(D349,거래처이름,0)),"거래처 목록에 없는 이름",IF(OR(NOT(ISNUMBER(G349)),N(G349)&lt;=0),"금액을 확인하세요",""))))))</f>
        <v/>
      </c>
    </row>
    <row r="350">
      <c r="A350" s="20" t="n">
        <v>46000</v>
      </c>
      <c r="B350" s="26" t="n">
        <v>145</v>
      </c>
      <c r="C350" s="27">
        <f>IF(COUNTA(A350,D350,G350)=0,"",IF(B350="","공통",IFERROR(INDEX(현장_고객,MATCH(B350,현장번호,0))&amp;" · "&amp;INDEX(현장_주소,MATCH(B350,현장번호,0)),"없는 번호")))</f>
        <v/>
      </c>
      <c r="D350" s="21" t="inlineStr">
        <is>
          <t>밝음전기</t>
        </is>
      </c>
      <c r="E350" s="27">
        <f>IF(D350="","",IFERROR(INDEX(거래처분야,MATCH(D350,거래처이름,0)),""))</f>
        <v/>
      </c>
      <c r="F350" s="21" t="inlineStr">
        <is>
          <t>전기 시공</t>
        </is>
      </c>
      <c r="G350" s="22" t="n">
        <v>775000</v>
      </c>
      <c r="H350" s="25">
        <f>IF(COUNTA(A350,B350,D350,G350)=0,"",IF(NOT(ISNUMBER(A350)),"날짜를 확인하세요",IF(A350&gt;TODAY(),"오늘 이후 날짜예요",IF(AND(B350&lt;&gt;"",ISNA(MATCH(B350,현장번호,0))),"현장 번호를 확인하세요",IF(ISNA(MATCH(D350,거래처이름,0)),"거래처 목록에 없는 이름",IF(OR(NOT(ISNUMBER(G350)),N(G350)&lt;=0),"금액을 확인하세요",""))))))</f>
        <v/>
      </c>
    </row>
    <row r="351">
      <c r="A351" s="20" t="n">
        <v>46001</v>
      </c>
      <c r="B351" s="26" t="n">
        <v>148</v>
      </c>
      <c r="C351" s="27">
        <f>IF(COUNTA(A351,D351,G351)=0,"",IF(B351="","공통",IFERROR(INDEX(현장_고객,MATCH(B351,현장번호,0))&amp;" · "&amp;INDEX(현장_주소,MATCH(B351,현장번호,0)),"없는 번호")))</f>
        <v/>
      </c>
      <c r="D351" s="21" t="inlineStr">
        <is>
          <t>물길설비</t>
        </is>
      </c>
      <c r="E351" s="27">
        <f>IF(D351="","",IFERROR(INDEX(거래처분야,MATCH(D351,거래처이름,0)),""))</f>
        <v/>
      </c>
      <c r="F351" s="21" t="inlineStr">
        <is>
          <t>설비 시공</t>
        </is>
      </c>
      <c r="G351" s="22" t="n">
        <v>859000</v>
      </c>
      <c r="H351" s="25">
        <f>IF(COUNTA(A351,B351,D351,G351)=0,"",IF(NOT(ISNUMBER(A351)),"날짜를 확인하세요",IF(A351&gt;TODAY(),"오늘 이후 날짜예요",IF(AND(B351&lt;&gt;"",ISNA(MATCH(B351,현장번호,0))),"현장 번호를 확인하세요",IF(ISNA(MATCH(D351,거래처이름,0)),"거래처 목록에 없는 이름",IF(OR(NOT(ISNUMBER(G351)),N(G351)&lt;=0),"금액을 확인하세요",""))))))</f>
        <v/>
      </c>
    </row>
    <row r="352">
      <c r="A352" s="20" t="n">
        <v>46001</v>
      </c>
      <c r="B352" s="26" t="n">
        <v>148</v>
      </c>
      <c r="C352" s="27">
        <f>IF(COUNTA(A352,D352,G352)=0,"",IF(B352="","공통",IFERROR(INDEX(현장_고객,MATCH(B352,현장번호,0))&amp;" · "&amp;INDEX(현장_주소,MATCH(B352,현장번호,0)),"없는 번호")))</f>
        <v/>
      </c>
      <c r="D352" s="21" t="inlineStr">
        <is>
          <t>말끔입주청소</t>
        </is>
      </c>
      <c r="E352" s="27">
        <f>IF(D352="","",IFERROR(INDEX(거래처분야,MATCH(D352,거래처이름,0)),""))</f>
        <v/>
      </c>
      <c r="F352" s="21" t="inlineStr">
        <is>
          <t>입주 청소</t>
        </is>
      </c>
      <c r="G352" s="22" t="n">
        <v>992000</v>
      </c>
      <c r="H352" s="25">
        <f>IF(COUNTA(A352,B352,D352,G352)=0,"",IF(NOT(ISNUMBER(A352)),"날짜를 확인하세요",IF(A352&gt;TODAY(),"오늘 이후 날짜예요",IF(AND(B352&lt;&gt;"",ISNA(MATCH(B352,현장번호,0))),"현장 번호를 확인하세요",IF(ISNA(MATCH(D352,거래처이름,0)),"거래처 목록에 없는 이름",IF(OR(NOT(ISNUMBER(G352)),N(G352)&lt;=0),"금액을 확인하세요",""))))))</f>
        <v/>
      </c>
    </row>
    <row r="353">
      <c r="A353" s="20" t="n">
        <v>46002</v>
      </c>
      <c r="B353" s="26" t="n">
        <v>145</v>
      </c>
      <c r="C353" s="27">
        <f>IF(COUNTA(A353,D353,G353)=0,"",IF(B353="","공통",IFERROR(INDEX(현장_고객,MATCH(B353,현장번호,0))&amp;" · "&amp;INDEX(현장_주소,MATCH(B353,현장번호,0)),"없는 번호")))</f>
        <v/>
      </c>
      <c r="D353" s="21" t="inlineStr">
        <is>
          <t>나무결목공</t>
        </is>
      </c>
      <c r="E353" s="27">
        <f>IF(D353="","",IFERROR(INDEX(거래처분야,MATCH(D353,거래처이름,0)),""))</f>
        <v/>
      </c>
      <c r="F353" s="21" t="inlineStr">
        <is>
          <t>목공 시공</t>
        </is>
      </c>
      <c r="G353" s="22" t="n">
        <v>896000</v>
      </c>
      <c r="H353" s="25">
        <f>IF(COUNTA(A353,B353,D353,G353)=0,"",IF(NOT(ISNUMBER(A353)),"날짜를 확인하세요",IF(A353&gt;TODAY(),"오늘 이후 날짜예요",IF(AND(B353&lt;&gt;"",ISNA(MATCH(B353,현장번호,0))),"현장 번호를 확인하세요",IF(ISNA(MATCH(D353,거래처이름,0)),"거래처 목록에 없는 이름",IF(OR(NOT(ISNUMBER(G353)),N(G353)&lt;=0),"금액을 확인하세요",""))))))</f>
        <v/>
      </c>
    </row>
    <row r="354">
      <c r="A354" s="20" t="n">
        <v>46002</v>
      </c>
      <c r="B354" s="26" t="n">
        <v>146</v>
      </c>
      <c r="C354" s="27">
        <f>IF(COUNTA(A354,D354,G354)=0,"",IF(B354="","공통",IFERROR(INDEX(현장_고객,MATCH(B354,현장번호,0))&amp;" · "&amp;INDEX(현장_주소,MATCH(B354,현장번호,0)),"없는 번호")))</f>
        <v/>
      </c>
      <c r="D354" s="21" t="inlineStr">
        <is>
          <t>한지벽지</t>
        </is>
      </c>
      <c r="E354" s="27">
        <f>IF(D354="","",IFERROR(INDEX(거래처분야,MATCH(D354,거래처이름,0)),""))</f>
        <v/>
      </c>
      <c r="F354" s="21" t="inlineStr">
        <is>
          <t>도배·장판 시공</t>
        </is>
      </c>
      <c r="G354" s="22" t="n">
        <v>857000</v>
      </c>
      <c r="H354" s="25">
        <f>IF(COUNTA(A354,B354,D354,G354)=0,"",IF(NOT(ISNUMBER(A354)),"날짜를 확인하세요",IF(A354&gt;TODAY(),"오늘 이후 날짜예요",IF(AND(B354&lt;&gt;"",ISNA(MATCH(B354,현장번호,0))),"현장 번호를 확인하세요",IF(ISNA(MATCH(D354,거래처이름,0)),"거래처 목록에 없는 이름",IF(OR(NOT(ISNUMBER(G354)),N(G354)&lt;=0),"금액을 확인하세요",""))))))</f>
        <v/>
      </c>
    </row>
    <row r="355">
      <c r="A355" s="20" t="n">
        <v>46002</v>
      </c>
      <c r="B355" s="26" t="n">
        <v>146</v>
      </c>
      <c r="C355" s="27">
        <f>IF(COUNTA(A355,D355,G355)=0,"",IF(B355="","공통",IFERROR(INDEX(현장_고객,MATCH(B355,현장번호,0))&amp;" · "&amp;INDEX(현장_주소,MATCH(B355,현장번호,0)),"없는 번호")))</f>
        <v/>
      </c>
      <c r="D355" s="21" t="inlineStr">
        <is>
          <t>대림자재(가상)</t>
        </is>
      </c>
      <c r="E355" s="27">
        <f>IF(D355="","",IFERROR(INDEX(거래처분야,MATCH(D355,거래처이름,0)),""))</f>
        <v/>
      </c>
      <c r="F355" s="21" t="inlineStr">
        <is>
          <t>자재 대금</t>
        </is>
      </c>
      <c r="G355" s="22" t="n">
        <v>922000</v>
      </c>
      <c r="H355" s="25">
        <f>IF(COUNTA(A355,B355,D355,G355)=0,"",IF(NOT(ISNUMBER(A355)),"날짜를 확인하세요",IF(A355&gt;TODAY(),"오늘 이후 날짜예요",IF(AND(B355&lt;&gt;"",ISNA(MATCH(B355,현장번호,0))),"현장 번호를 확인하세요",IF(ISNA(MATCH(D355,거래처이름,0)),"거래처 목록에 없는 이름",IF(OR(NOT(ISNUMBER(G355)),N(G355)&lt;=0),"금액을 확인하세요",""))))))</f>
        <v/>
      </c>
    </row>
    <row r="356">
      <c r="A356" s="20" t="n">
        <v>46004</v>
      </c>
      <c r="B356" s="26" t="n">
        <v>144</v>
      </c>
      <c r="C356" s="27">
        <f>IF(COUNTA(A356,D356,G356)=0,"",IF(B356="","공통",IFERROR(INDEX(현장_고객,MATCH(B356,현장번호,0))&amp;" · "&amp;INDEX(현장_주소,MATCH(B356,현장번호,0)),"없는 번호")))</f>
        <v/>
      </c>
      <c r="D356" s="21" t="inlineStr">
        <is>
          <t>동네자재마트</t>
        </is>
      </c>
      <c r="E356" s="27">
        <f>IF(D356="","",IFERROR(INDEX(거래처분야,MATCH(D356,거래처이름,0)),""))</f>
        <v/>
      </c>
      <c r="F356" s="21" t="inlineStr">
        <is>
          <t>자재 대금</t>
        </is>
      </c>
      <c r="G356" s="22" t="n">
        <v>629000</v>
      </c>
      <c r="H356" s="25">
        <f>IF(COUNTA(A356,B356,D356,G356)=0,"",IF(NOT(ISNUMBER(A356)),"날짜를 확인하세요",IF(A356&gt;TODAY(),"오늘 이후 날짜예요",IF(AND(B356&lt;&gt;"",ISNA(MATCH(B356,현장번호,0))),"현장 번호를 확인하세요",IF(ISNA(MATCH(D356,거래처이름,0)),"거래처 목록에 없는 이름",IF(OR(NOT(ISNUMBER(G356)),N(G356)&lt;=0),"금액을 확인하세요",""))))))</f>
        <v/>
      </c>
    </row>
    <row r="357">
      <c r="A357" s="20" t="n">
        <v>46005</v>
      </c>
      <c r="B357" s="26" t="n">
        <v>148</v>
      </c>
      <c r="C357" s="27">
        <f>IF(COUNTA(A357,D357,G357)=0,"",IF(B357="","공통",IFERROR(INDEX(현장_고객,MATCH(B357,현장번호,0))&amp;" · "&amp;INDEX(현장_주소,MATCH(B357,현장번호,0)),"없는 번호")))</f>
        <v/>
      </c>
      <c r="D357" s="21" t="inlineStr">
        <is>
          <t>반듯타일</t>
        </is>
      </c>
      <c r="E357" s="27">
        <f>IF(D357="","",IFERROR(INDEX(거래처분야,MATCH(D357,거래처이름,0)),""))</f>
        <v/>
      </c>
      <c r="F357" s="21" t="inlineStr">
        <is>
          <t>타일 시공</t>
        </is>
      </c>
      <c r="G357" s="22" t="n">
        <v>1071000</v>
      </c>
      <c r="H357" s="25">
        <f>IF(COUNTA(A357,B357,D357,G357)=0,"",IF(NOT(ISNUMBER(A357)),"날짜를 확인하세요",IF(A357&gt;TODAY(),"오늘 이후 날짜예요",IF(AND(B357&lt;&gt;"",ISNA(MATCH(B357,현장번호,0))),"현장 번호를 확인하세요",IF(ISNA(MATCH(D357,거래처이름,0)),"거래처 목록에 없는 이름",IF(OR(NOT(ISNUMBER(G357)),N(G357)&lt;=0),"금액을 확인하세요",""))))))</f>
        <v/>
      </c>
    </row>
    <row r="358">
      <c r="A358" s="20" t="n">
        <v>46005</v>
      </c>
      <c r="B358" s="26" t="n">
        <v>148</v>
      </c>
      <c r="C358" s="27">
        <f>IF(COUNTA(A358,D358,G358)=0,"",IF(B358="","공통",IFERROR(INDEX(현장_고객,MATCH(B358,현장번호,0))&amp;" · "&amp;INDEX(현장_주소,MATCH(B358,현장번호,0)),"없는 번호")))</f>
        <v/>
      </c>
      <c r="D358" s="21" t="inlineStr">
        <is>
          <t>동네자재마트</t>
        </is>
      </c>
      <c r="E358" s="27">
        <f>IF(D358="","",IFERROR(INDEX(거래처분야,MATCH(D358,거래처이름,0)),""))</f>
        <v/>
      </c>
      <c r="F358" s="21" t="inlineStr">
        <is>
          <t>자재 대금</t>
        </is>
      </c>
      <c r="G358" s="22" t="n">
        <v>1243000</v>
      </c>
      <c r="H358" s="25">
        <f>IF(COUNTA(A358,B358,D358,G358)=0,"",IF(NOT(ISNUMBER(A358)),"날짜를 확인하세요",IF(A358&gt;TODAY(),"오늘 이후 날짜예요",IF(AND(B358&lt;&gt;"",ISNA(MATCH(B358,현장번호,0))),"현장 번호를 확인하세요",IF(ISNA(MATCH(D358,거래처이름,0)),"거래처 목록에 없는 이름",IF(OR(NOT(ISNUMBER(G358)),N(G358)&lt;=0),"금액을 확인하세요",""))))))</f>
        <v/>
      </c>
    </row>
    <row r="359">
      <c r="A359" s="20" t="n">
        <v>46006</v>
      </c>
      <c r="B359" s="26" t="n">
        <v>148</v>
      </c>
      <c r="C359" s="27">
        <f>IF(COUNTA(A359,D359,G359)=0,"",IF(B359="","공통",IFERROR(INDEX(현장_고객,MATCH(B359,현장번호,0))&amp;" · "&amp;INDEX(현장_주소,MATCH(B359,현장번호,0)),"없는 번호")))</f>
        <v/>
      </c>
      <c r="D359" s="21" t="inlineStr">
        <is>
          <t>한결철거</t>
        </is>
      </c>
      <c r="E359" s="27">
        <f>IF(D359="","",IFERROR(INDEX(거래처분야,MATCH(D359,거래처이름,0)),""))</f>
        <v/>
      </c>
      <c r="F359" s="21" t="inlineStr">
        <is>
          <t>철거·폐기물</t>
        </is>
      </c>
      <c r="G359" s="22" t="n">
        <v>856000</v>
      </c>
      <c r="H359" s="25">
        <f>IF(COUNTA(A359,B359,D359,G359)=0,"",IF(NOT(ISNUMBER(A359)),"날짜를 확인하세요",IF(A359&gt;TODAY(),"오늘 이후 날짜예요",IF(AND(B359&lt;&gt;"",ISNA(MATCH(B359,현장번호,0))),"현장 번호를 확인하세요",IF(ISNA(MATCH(D359,거래처이름,0)),"거래처 목록에 없는 이름",IF(OR(NOT(ISNUMBER(G359)),N(G359)&lt;=0),"금액을 확인하세요",""))))))</f>
        <v/>
      </c>
    </row>
    <row r="360">
      <c r="A360" s="20" t="n">
        <v>46007</v>
      </c>
      <c r="B360" s="26" t="n">
        <v>145</v>
      </c>
      <c r="C360" s="27">
        <f>IF(COUNTA(A360,D360,G360)=0,"",IF(B360="","공통",IFERROR(INDEX(현장_고객,MATCH(B360,현장번호,0))&amp;" · "&amp;INDEX(현장_주소,MATCH(B360,현장번호,0)),"없는 번호")))</f>
        <v/>
      </c>
      <c r="D360" s="21" t="inlineStr">
        <is>
          <t>한결철거</t>
        </is>
      </c>
      <c r="E360" s="27">
        <f>IF(D360="","",IFERROR(INDEX(거래처분야,MATCH(D360,거래처이름,0)),""))</f>
        <v/>
      </c>
      <c r="F360" s="21" t="inlineStr">
        <is>
          <t>철거·폐기물</t>
        </is>
      </c>
      <c r="G360" s="22" t="n">
        <v>834000</v>
      </c>
      <c r="H360" s="25">
        <f>IF(COUNTA(A360,B360,D360,G360)=0,"",IF(NOT(ISNUMBER(A360)),"날짜를 확인하세요",IF(A360&gt;TODAY(),"오늘 이후 날짜예요",IF(AND(B360&lt;&gt;"",ISNA(MATCH(B360,현장번호,0))),"현장 번호를 확인하세요",IF(ISNA(MATCH(D360,거래처이름,0)),"거래처 목록에 없는 이름",IF(OR(NOT(ISNUMBER(G360)),N(G360)&lt;=0),"금액을 확인하세요",""))))))</f>
        <v/>
      </c>
    </row>
    <row r="361">
      <c r="A361" s="20" t="n">
        <v>46007</v>
      </c>
      <c r="B361" s="26" t="n">
        <v>145</v>
      </c>
      <c r="C361" s="27">
        <f>IF(COUNTA(A361,D361,G361)=0,"",IF(B361="","공통",IFERROR(INDEX(현장_고객,MATCH(B361,현장번호,0))&amp;" · "&amp;INDEX(현장_주소,MATCH(B361,현장번호,0)),"없는 번호")))</f>
        <v/>
      </c>
      <c r="D361" s="21" t="inlineStr">
        <is>
          <t>동네자재마트</t>
        </is>
      </c>
      <c r="E361" s="27">
        <f>IF(D361="","",IFERROR(INDEX(거래처분야,MATCH(D361,거래처이름,0)),""))</f>
        <v/>
      </c>
      <c r="F361" s="21" t="inlineStr">
        <is>
          <t>자재 대금</t>
        </is>
      </c>
      <c r="G361" s="22" t="n">
        <v>864000</v>
      </c>
      <c r="H361" s="25">
        <f>IF(COUNTA(A361,B361,D361,G361)=0,"",IF(NOT(ISNUMBER(A361)),"날짜를 확인하세요",IF(A361&gt;TODAY(),"오늘 이후 날짜예요",IF(AND(B361&lt;&gt;"",ISNA(MATCH(B361,현장번호,0))),"현장 번호를 확인하세요",IF(ISNA(MATCH(D361,거래처이름,0)),"거래처 목록에 없는 이름",IF(OR(NOT(ISNUMBER(G361)),N(G361)&lt;=0),"금액을 확인하세요",""))))))</f>
        <v/>
      </c>
    </row>
    <row r="362">
      <c r="A362" s="20" t="n">
        <v>46007</v>
      </c>
      <c r="B362" s="26" t="n">
        <v>154</v>
      </c>
      <c r="C362" s="27">
        <f>IF(COUNTA(A362,D362,G362)=0,"",IF(B362="","공통",IFERROR(INDEX(현장_고객,MATCH(B362,현장번호,0))&amp;" · "&amp;INDEX(현장_주소,MATCH(B362,현장번호,0)),"없는 번호")))</f>
        <v/>
      </c>
      <c r="D362" s="21" t="inlineStr">
        <is>
          <t>대림자재(가상)</t>
        </is>
      </c>
      <c r="E362" s="27">
        <f>IF(D362="","",IFERROR(INDEX(거래처분야,MATCH(D362,거래처이름,0)),""))</f>
        <v/>
      </c>
      <c r="F362" s="21" t="inlineStr">
        <is>
          <t>자재 대금</t>
        </is>
      </c>
      <c r="G362" s="22" t="n">
        <v>354000</v>
      </c>
      <c r="H362" s="25">
        <f>IF(COUNTA(A362,B362,D362,G362)=0,"",IF(NOT(ISNUMBER(A362)),"날짜를 확인하세요",IF(A362&gt;TODAY(),"오늘 이후 날짜예요",IF(AND(B362&lt;&gt;"",ISNA(MATCH(B362,현장번호,0))),"현장 번호를 확인하세요",IF(ISNA(MATCH(D362,거래처이름,0)),"거래처 목록에 없는 이름",IF(OR(NOT(ISNUMBER(G362)),N(G362)&lt;=0),"금액을 확인하세요",""))))))</f>
        <v/>
      </c>
    </row>
    <row r="363">
      <c r="A363" s="20" t="n">
        <v>46008</v>
      </c>
      <c r="B363" s="26" t="n">
        <v>145</v>
      </c>
      <c r="C363" s="27">
        <f>IF(COUNTA(A363,D363,G363)=0,"",IF(B363="","공통",IFERROR(INDEX(현장_고객,MATCH(B363,현장번호,0))&amp;" · "&amp;INDEX(현장_주소,MATCH(B363,현장번호,0)),"없는 번호")))</f>
        <v/>
      </c>
      <c r="D363" s="21" t="inlineStr">
        <is>
          <t>대성설비</t>
        </is>
      </c>
      <c r="E363" s="27">
        <f>IF(D363="","",IFERROR(INDEX(거래처분야,MATCH(D363,거래처이름,0)),""))</f>
        <v/>
      </c>
      <c r="F363" s="21" t="inlineStr">
        <is>
          <t>설비 시공</t>
        </is>
      </c>
      <c r="G363" s="22" t="n">
        <v>844000</v>
      </c>
      <c r="H363" s="25">
        <f>IF(COUNTA(A363,B363,D363,G363)=0,"",IF(NOT(ISNUMBER(A363)),"날짜를 확인하세요",IF(A363&gt;TODAY(),"오늘 이후 날짜예요",IF(AND(B363&lt;&gt;"",ISNA(MATCH(B363,현장번호,0))),"현장 번호를 확인하세요",IF(ISNA(MATCH(D363,거래처이름,0)),"거래처 목록에 없는 이름",IF(OR(NOT(ISNUMBER(G363)),N(G363)&lt;=0),"금액을 확인하세요",""))))))</f>
        <v/>
      </c>
    </row>
    <row r="364">
      <c r="A364" s="20" t="n">
        <v>46008</v>
      </c>
      <c r="B364" s="26" t="n">
        <v>149</v>
      </c>
      <c r="C364" s="27">
        <f>IF(COUNTA(A364,D364,G364)=0,"",IF(B364="","공통",IFERROR(INDEX(현장_고객,MATCH(B364,현장번호,0))&amp;" · "&amp;INDEX(현장_주소,MATCH(B364,현장번호,0)),"없는 번호")))</f>
        <v/>
      </c>
      <c r="D364" s="21" t="inlineStr">
        <is>
          <t>창호명가</t>
        </is>
      </c>
      <c r="E364" s="27">
        <f>IF(D364="","",IFERROR(INDEX(거래처분야,MATCH(D364,거래처이름,0)),""))</f>
        <v/>
      </c>
      <c r="F364" s="21" t="inlineStr">
        <is>
          <t>창호 시공</t>
        </is>
      </c>
      <c r="G364" s="22" t="n">
        <v>3004000</v>
      </c>
      <c r="H364" s="25">
        <f>IF(COUNTA(A364,B364,D364,G364)=0,"",IF(NOT(ISNUMBER(A364)),"날짜를 확인하세요",IF(A364&gt;TODAY(),"오늘 이후 날짜예요",IF(AND(B364&lt;&gt;"",ISNA(MATCH(B364,현장번호,0))),"현장 번호를 확인하세요",IF(ISNA(MATCH(D364,거래처이름,0)),"거래처 목록에 없는 이름",IF(OR(NOT(ISNUMBER(G364)),N(G364)&lt;=0),"금액을 확인하세요",""))))))</f>
        <v/>
      </c>
    </row>
    <row r="365">
      <c r="A365" s="20" t="n">
        <v>46012</v>
      </c>
      <c r="B365" s="26" t="n">
        <v>150</v>
      </c>
      <c r="C365" s="27">
        <f>IF(COUNTA(A365,D365,G365)=0,"",IF(B365="","공통",IFERROR(INDEX(현장_고객,MATCH(B365,현장번호,0))&amp;" · "&amp;INDEX(현장_주소,MATCH(B365,현장번호,0)),"없는 번호")))</f>
        <v/>
      </c>
      <c r="D365" s="21" t="inlineStr">
        <is>
          <t>고운도배</t>
        </is>
      </c>
      <c r="E365" s="27">
        <f>IF(D365="","",IFERROR(INDEX(거래처분야,MATCH(D365,거래처이름,0)),""))</f>
        <v/>
      </c>
      <c r="F365" s="21" t="inlineStr">
        <is>
          <t>도배·장판 시공</t>
        </is>
      </c>
      <c r="G365" s="22" t="n">
        <v>525000</v>
      </c>
      <c r="H365" s="25">
        <f>IF(COUNTA(A365,B365,D365,G365)=0,"",IF(NOT(ISNUMBER(A365)),"날짜를 확인하세요",IF(A365&gt;TODAY(),"오늘 이후 날짜예요",IF(AND(B365&lt;&gt;"",ISNA(MATCH(B365,현장번호,0))),"현장 번호를 확인하세요",IF(ISNA(MATCH(D365,거래처이름,0)),"거래처 목록에 없는 이름",IF(OR(NOT(ISNUMBER(G365)),N(G365)&lt;=0),"금액을 확인하세요",""))))))</f>
        <v/>
      </c>
    </row>
    <row r="366">
      <c r="A366" s="20" t="n">
        <v>46015</v>
      </c>
      <c r="B366" s="26" t="n">
        <v>150</v>
      </c>
      <c r="C366" s="27">
        <f>IF(COUNTA(A366,D366,G366)=0,"",IF(B366="","공통",IFERROR(INDEX(현장_고객,MATCH(B366,현장번호,0))&amp;" · "&amp;INDEX(현장_주소,MATCH(B366,현장번호,0)),"없는 번호")))</f>
        <v/>
      </c>
      <c r="D366" s="21" t="inlineStr">
        <is>
          <t>동네자재마트</t>
        </is>
      </c>
      <c r="E366" s="27">
        <f>IF(D366="","",IFERROR(INDEX(거래처분야,MATCH(D366,거래처이름,0)),""))</f>
        <v/>
      </c>
      <c r="F366" s="21" t="inlineStr">
        <is>
          <t>자재 대금</t>
        </is>
      </c>
      <c r="G366" s="22" t="n">
        <v>873000</v>
      </c>
      <c r="H366" s="25">
        <f>IF(COUNTA(A366,B366,D366,G366)=0,"",IF(NOT(ISNUMBER(A366)),"날짜를 확인하세요",IF(A366&gt;TODAY(),"오늘 이후 날짜예요",IF(AND(B366&lt;&gt;"",ISNA(MATCH(B366,현장번호,0))),"현장 번호를 확인하세요",IF(ISNA(MATCH(D366,거래처이름,0)),"거래처 목록에 없는 이름",IF(OR(NOT(ISNUMBER(G366)),N(G366)&lt;=0),"금액을 확인하세요",""))))))</f>
        <v/>
      </c>
    </row>
    <row r="367">
      <c r="A367" s="20" t="n">
        <v>46017</v>
      </c>
      <c r="B367" s="26" t="n">
        <v>155</v>
      </c>
      <c r="C367" s="27">
        <f>IF(COUNTA(A367,D367,G367)=0,"",IF(B367="","공통",IFERROR(INDEX(현장_고객,MATCH(B367,현장번호,0))&amp;" · "&amp;INDEX(현장_주소,MATCH(B367,현장번호,0)),"없는 번호")))</f>
        <v/>
      </c>
      <c r="D367" s="21" t="inlineStr">
        <is>
          <t>대림자재(가상)</t>
        </is>
      </c>
      <c r="E367" s="27">
        <f>IF(D367="","",IFERROR(INDEX(거래처분야,MATCH(D367,거래처이름,0)),""))</f>
        <v/>
      </c>
      <c r="F367" s="21" t="inlineStr">
        <is>
          <t>자재 대금</t>
        </is>
      </c>
      <c r="G367" s="22" t="n">
        <v>353000</v>
      </c>
      <c r="H367" s="25">
        <f>IF(COUNTA(A367,B367,D367,G367)=0,"",IF(NOT(ISNUMBER(A367)),"날짜를 확인하세요",IF(A367&gt;TODAY(),"오늘 이후 날짜예요",IF(AND(B367&lt;&gt;"",ISNA(MATCH(B367,현장번호,0))),"현장 번호를 확인하세요",IF(ISNA(MATCH(D367,거래처이름,0)),"거래처 목록에 없는 이름",IF(OR(NOT(ISNUMBER(G367)),N(G367)&lt;=0),"금액을 확인하세요",""))))))</f>
        <v/>
      </c>
    </row>
    <row r="368">
      <c r="A368" s="20" t="n">
        <v>46017</v>
      </c>
      <c r="B368" s="26" t="n">
        <v>160</v>
      </c>
      <c r="C368" s="27">
        <f>IF(COUNTA(A368,D368,G368)=0,"",IF(B368="","공통",IFERROR(INDEX(현장_고객,MATCH(B368,현장번호,0))&amp;" · "&amp;INDEX(현장_주소,MATCH(B368,현장번호,0)),"없는 번호")))</f>
        <v/>
      </c>
      <c r="D368" s="21" t="inlineStr">
        <is>
          <t>한결철거</t>
        </is>
      </c>
      <c r="E368" s="27">
        <f>IF(D368="","",IFERROR(INDEX(거래처분야,MATCH(D368,거래처이름,0)),""))</f>
        <v/>
      </c>
      <c r="F368" s="21" t="inlineStr">
        <is>
          <t>철거·폐기물</t>
        </is>
      </c>
      <c r="G368" s="22" t="n">
        <v>645000</v>
      </c>
      <c r="H368" s="25">
        <f>IF(COUNTA(A368,B368,D368,G368)=0,"",IF(NOT(ISNUMBER(A368)),"날짜를 확인하세요",IF(A368&gt;TODAY(),"오늘 이후 날짜예요",IF(AND(B368&lt;&gt;"",ISNA(MATCH(B368,현장번호,0))),"현장 번호를 확인하세요",IF(ISNA(MATCH(D368,거래처이름,0)),"거래처 목록에 없는 이름",IF(OR(NOT(ISNUMBER(G368)),N(G368)&lt;=0),"금액을 확인하세요",""))))))</f>
        <v/>
      </c>
    </row>
    <row r="369">
      <c r="A369" s="20" t="n">
        <v>46018</v>
      </c>
      <c r="B369" s="26" t="n">
        <v>152</v>
      </c>
      <c r="C369" s="27">
        <f>IF(COUNTA(A369,D369,G369)=0,"",IF(B369="","공통",IFERROR(INDEX(현장_고객,MATCH(B369,현장번호,0))&amp;" · "&amp;INDEX(현장_주소,MATCH(B369,현장번호,0)),"없는 번호")))</f>
        <v/>
      </c>
      <c r="D369" s="21" t="inlineStr">
        <is>
          <t>대성설비</t>
        </is>
      </c>
      <c r="E369" s="27">
        <f>IF(D369="","",IFERROR(INDEX(거래처분야,MATCH(D369,거래처이름,0)),""))</f>
        <v/>
      </c>
      <c r="F369" s="21" t="inlineStr">
        <is>
          <t>설비 시공</t>
        </is>
      </c>
      <c r="G369" s="22" t="n">
        <v>876000</v>
      </c>
      <c r="H369" s="25">
        <f>IF(COUNTA(A369,B369,D369,G369)=0,"",IF(NOT(ISNUMBER(A369)),"날짜를 확인하세요",IF(A369&gt;TODAY(),"오늘 이후 날짜예요",IF(AND(B369&lt;&gt;"",ISNA(MATCH(B369,현장번호,0))),"현장 번호를 확인하세요",IF(ISNA(MATCH(D369,거래처이름,0)),"거래처 목록에 없는 이름",IF(OR(NOT(ISNUMBER(G369)),N(G369)&lt;=0),"금액을 확인하세요",""))))))</f>
        <v/>
      </c>
    </row>
    <row r="370">
      <c r="A370" s="20" t="n">
        <v>46019</v>
      </c>
      <c r="B370" s="26" t="n">
        <v>152</v>
      </c>
      <c r="C370" s="27">
        <f>IF(COUNTA(A370,D370,G370)=0,"",IF(B370="","공통",IFERROR(INDEX(현장_고객,MATCH(B370,현장번호,0))&amp;" · "&amp;INDEX(현장_주소,MATCH(B370,현장번호,0)),"없는 번호")))</f>
        <v/>
      </c>
      <c r="D370" s="21" t="inlineStr">
        <is>
          <t>명장타일</t>
        </is>
      </c>
      <c r="E370" s="27">
        <f>IF(D370="","",IFERROR(INDEX(거래처분야,MATCH(D370,거래처이름,0)),""))</f>
        <v/>
      </c>
      <c r="F370" s="21" t="inlineStr">
        <is>
          <t>타일 시공</t>
        </is>
      </c>
      <c r="G370" s="22" t="n">
        <v>836000</v>
      </c>
      <c r="H370" s="25">
        <f>IF(COUNTA(A370,B370,D370,G370)=0,"",IF(NOT(ISNUMBER(A370)),"날짜를 확인하세요",IF(A370&gt;TODAY(),"오늘 이후 날짜예요",IF(AND(B370&lt;&gt;"",ISNA(MATCH(B370,현장번호,0))),"현장 번호를 확인하세요",IF(ISNA(MATCH(D370,거래처이름,0)),"거래처 목록에 없는 이름",IF(OR(NOT(ISNUMBER(G370)),N(G370)&lt;=0),"금액을 확인하세요",""))))))</f>
        <v/>
      </c>
    </row>
    <row r="371">
      <c r="A371" s="20" t="n">
        <v>46019</v>
      </c>
      <c r="B371" s="26" t="n">
        <v>152</v>
      </c>
      <c r="C371" s="27">
        <f>IF(COUNTA(A371,D371,G371)=0,"",IF(B371="","공통",IFERROR(INDEX(현장_고객,MATCH(B371,현장번호,0))&amp;" · "&amp;INDEX(현장_주소,MATCH(B371,현장번호,0)),"없는 번호")))</f>
        <v/>
      </c>
      <c r="D371" s="21" t="inlineStr">
        <is>
          <t>동네자재마트</t>
        </is>
      </c>
      <c r="E371" s="27">
        <f>IF(D371="","",IFERROR(INDEX(거래처분야,MATCH(D371,거래처이름,0)),""))</f>
        <v/>
      </c>
      <c r="F371" s="21" t="inlineStr">
        <is>
          <t>자재 대금</t>
        </is>
      </c>
      <c r="G371" s="22" t="n">
        <v>804000</v>
      </c>
      <c r="H371" s="25">
        <f>IF(COUNTA(A371,B371,D371,G371)=0,"",IF(NOT(ISNUMBER(A371)),"날짜를 확인하세요",IF(A371&gt;TODAY(),"오늘 이후 날짜예요",IF(AND(B371&lt;&gt;"",ISNA(MATCH(B371,현장번호,0))),"현장 번호를 확인하세요",IF(ISNA(MATCH(D371,거래처이름,0)),"거래처 목록에 없는 이름",IF(OR(NOT(ISNUMBER(G371)),N(G371)&lt;=0),"금액을 확인하세요",""))))))</f>
        <v/>
      </c>
    </row>
    <row r="372">
      <c r="A372" s="20" t="n">
        <v>46020</v>
      </c>
      <c r="B372" s="26" t="n">
        <v>152</v>
      </c>
      <c r="C372" s="27">
        <f>IF(COUNTA(A372,D372,G372)=0,"",IF(B372="","공통",IFERROR(INDEX(현장_고객,MATCH(B372,현장번호,0))&amp;" · "&amp;INDEX(현장_주소,MATCH(B372,현장번호,0)),"없는 번호")))</f>
        <v/>
      </c>
      <c r="D372" s="21" t="inlineStr">
        <is>
          <t>한결철거</t>
        </is>
      </c>
      <c r="E372" s="27">
        <f>IF(D372="","",IFERROR(INDEX(거래처분야,MATCH(D372,거래처이름,0)),""))</f>
        <v/>
      </c>
      <c r="F372" s="21" t="inlineStr">
        <is>
          <t>철거·폐기물</t>
        </is>
      </c>
      <c r="G372" s="22" t="n">
        <v>1372000</v>
      </c>
      <c r="H372" s="25">
        <f>IF(COUNTA(A372,B372,D372,G372)=0,"",IF(NOT(ISNUMBER(A372)),"날짜를 확인하세요",IF(A372&gt;TODAY(),"오늘 이후 날짜예요",IF(AND(B372&lt;&gt;"",ISNA(MATCH(B372,현장번호,0))),"현장 번호를 확인하세요",IF(ISNA(MATCH(D372,거래처이름,0)),"거래처 목록에 없는 이름",IF(OR(NOT(ISNUMBER(G372)),N(G372)&lt;=0),"금액을 확인하세요",""))))))</f>
        <v/>
      </c>
    </row>
    <row r="373">
      <c r="A373" s="20" t="n">
        <v>46020</v>
      </c>
      <c r="B373" s="26" t="n">
        <v>152</v>
      </c>
      <c r="C373" s="27">
        <f>IF(COUNTA(A373,D373,G373)=0,"",IF(B373="","공통",IFERROR(INDEX(현장_고객,MATCH(B373,현장번호,0))&amp;" · "&amp;INDEX(현장_주소,MATCH(B373,현장번호,0)),"없는 번호")))</f>
        <v/>
      </c>
      <c r="D373" s="21" t="inlineStr">
        <is>
          <t>말끔입주청소</t>
        </is>
      </c>
      <c r="E373" s="27">
        <f>IF(D373="","",IFERROR(INDEX(거래처분야,MATCH(D373,거래처이름,0)),""))</f>
        <v/>
      </c>
      <c r="F373" s="21" t="inlineStr">
        <is>
          <t>입주 청소</t>
        </is>
      </c>
      <c r="G373" s="22" t="n">
        <v>828000</v>
      </c>
      <c r="H373" s="25">
        <f>IF(COUNTA(A373,B373,D373,G373)=0,"",IF(NOT(ISNUMBER(A373)),"날짜를 확인하세요",IF(A373&gt;TODAY(),"오늘 이후 날짜예요",IF(AND(B373&lt;&gt;"",ISNA(MATCH(B373,현장번호,0))),"현장 번호를 확인하세요",IF(ISNA(MATCH(D373,거래처이름,0)),"거래처 목록에 없는 이름",IF(OR(NOT(ISNUMBER(G373)),N(G373)&lt;=0),"금액을 확인하세요",""))))))</f>
        <v/>
      </c>
    </row>
    <row r="374">
      <c r="A374" s="20" t="n">
        <v>46020</v>
      </c>
      <c r="B374" s="26" t="n">
        <v>158</v>
      </c>
      <c r="C374" s="27">
        <f>IF(COUNTA(A374,D374,G374)=0,"",IF(B374="","공통",IFERROR(INDEX(현장_고객,MATCH(B374,현장번호,0))&amp;" · "&amp;INDEX(현장_주소,MATCH(B374,현장번호,0)),"없는 번호")))</f>
        <v/>
      </c>
      <c r="D374" s="21" t="inlineStr">
        <is>
          <t>한지벽지</t>
        </is>
      </c>
      <c r="E374" s="27">
        <f>IF(D374="","",IFERROR(INDEX(거래처분야,MATCH(D374,거래처이름,0)),""))</f>
        <v/>
      </c>
      <c r="F374" s="21" t="inlineStr">
        <is>
          <t>도배·장판 시공</t>
        </is>
      </c>
      <c r="G374" s="22" t="n">
        <v>735000</v>
      </c>
      <c r="H374" s="25">
        <f>IF(COUNTA(A374,B374,D374,G374)=0,"",IF(NOT(ISNUMBER(A374)),"날짜를 확인하세요",IF(A374&gt;TODAY(),"오늘 이후 날짜예요",IF(AND(B374&lt;&gt;"",ISNA(MATCH(B374,현장번호,0))),"현장 번호를 확인하세요",IF(ISNA(MATCH(D374,거래처이름,0)),"거래처 목록에 없는 이름",IF(OR(NOT(ISNUMBER(G374)),N(G374)&lt;=0),"금액을 확인하세요",""))))))</f>
        <v/>
      </c>
    </row>
    <row r="375">
      <c r="A375" s="20" t="n">
        <v>46020</v>
      </c>
      <c r="B375" s="26" t="n">
        <v>160</v>
      </c>
      <c r="C375" s="27">
        <f>IF(COUNTA(A375,D375,G375)=0,"",IF(B375="","공통",IFERROR(INDEX(현장_고객,MATCH(B375,현장번호,0))&amp;" · "&amp;INDEX(현장_주소,MATCH(B375,현장번호,0)),"없는 번호")))</f>
        <v/>
      </c>
      <c r="D375" s="21" t="inlineStr">
        <is>
          <t>말끔입주청소</t>
        </is>
      </c>
      <c r="E375" s="27">
        <f>IF(D375="","",IFERROR(INDEX(거래처분야,MATCH(D375,거래처이름,0)),""))</f>
        <v/>
      </c>
      <c r="F375" s="21" t="inlineStr">
        <is>
          <t>입주 청소</t>
        </is>
      </c>
      <c r="G375" s="22" t="n">
        <v>1040000</v>
      </c>
      <c r="H375" s="25">
        <f>IF(COUNTA(A375,B375,D375,G375)=0,"",IF(NOT(ISNUMBER(A375)),"날짜를 확인하세요",IF(A375&gt;TODAY(),"오늘 이후 날짜예요",IF(AND(B375&lt;&gt;"",ISNA(MATCH(B375,현장번호,0))),"현장 번호를 확인하세요",IF(ISNA(MATCH(D375,거래처이름,0)),"거래처 목록에 없는 이름",IF(OR(NOT(ISNUMBER(G375)),N(G375)&lt;=0),"금액을 확인하세요",""))))))</f>
        <v/>
      </c>
    </row>
    <row r="376">
      <c r="A376" s="20" t="n">
        <v>46021</v>
      </c>
      <c r="B376" s="26" t="n">
        <v>160</v>
      </c>
      <c r="C376" s="27">
        <f>IF(COUNTA(A376,D376,G376)=0,"",IF(B376="","공통",IFERROR(INDEX(현장_고객,MATCH(B376,현장번호,0))&amp;" · "&amp;INDEX(현장_주소,MATCH(B376,현장번호,0)),"없는 번호")))</f>
        <v/>
      </c>
      <c r="D376" s="21" t="inlineStr">
        <is>
          <t>물길설비</t>
        </is>
      </c>
      <c r="E376" s="27">
        <f>IF(D376="","",IFERROR(INDEX(거래처분야,MATCH(D376,거래처이름,0)),""))</f>
        <v/>
      </c>
      <c r="F376" s="21" t="inlineStr">
        <is>
          <t>설비 시공</t>
        </is>
      </c>
      <c r="G376" s="22" t="n">
        <v>1189000</v>
      </c>
      <c r="H376" s="25">
        <f>IF(COUNTA(A376,B376,D376,G376)=0,"",IF(NOT(ISNUMBER(A376)),"날짜를 확인하세요",IF(A376&gt;TODAY(),"오늘 이후 날짜예요",IF(AND(B376&lt;&gt;"",ISNA(MATCH(B376,현장번호,0))),"현장 번호를 확인하세요",IF(ISNA(MATCH(D376,거래처이름,0)),"거래처 목록에 없는 이름",IF(OR(NOT(ISNUMBER(G376)),N(G376)&lt;=0),"금액을 확인하세요",""))))))</f>
        <v/>
      </c>
    </row>
    <row r="377">
      <c r="A377" s="20" t="n">
        <v>46021</v>
      </c>
      <c r="B377" s="26" t="n">
        <v>160</v>
      </c>
      <c r="C377" s="27">
        <f>IF(COUNTA(A377,D377,G377)=0,"",IF(B377="","공통",IFERROR(INDEX(현장_고객,MATCH(B377,현장번호,0))&amp;" · "&amp;INDEX(현장_주소,MATCH(B377,현장번호,0)),"없는 번호")))</f>
        <v/>
      </c>
      <c r="D377" s="21" t="inlineStr">
        <is>
          <t>동네자재마트</t>
        </is>
      </c>
      <c r="E377" s="27">
        <f>IF(D377="","",IFERROR(INDEX(거래처분야,MATCH(D377,거래처이름,0)),""))</f>
        <v/>
      </c>
      <c r="F377" s="21" t="inlineStr">
        <is>
          <t>자재 대금</t>
        </is>
      </c>
      <c r="G377" s="22" t="n">
        <v>804000</v>
      </c>
      <c r="H377" s="25">
        <f>IF(COUNTA(A377,B377,D377,G377)=0,"",IF(NOT(ISNUMBER(A377)),"날짜를 확인하세요",IF(A377&gt;TODAY(),"오늘 이후 날짜예요",IF(AND(B377&lt;&gt;"",ISNA(MATCH(B377,현장번호,0))),"현장 번호를 확인하세요",IF(ISNA(MATCH(D377,거래처이름,0)),"거래처 목록에 없는 이름",IF(OR(NOT(ISNUMBER(G377)),N(G377)&lt;=0),"금액을 확인하세요",""))))))</f>
        <v/>
      </c>
    </row>
    <row r="378">
      <c r="A378" s="20" t="n">
        <v>46022</v>
      </c>
      <c r="B378" s="26" t="n">
        <v>158</v>
      </c>
      <c r="C378" s="27">
        <f>IF(COUNTA(A378,D378,G378)=0,"",IF(B378="","공통",IFERROR(INDEX(현장_고객,MATCH(B378,현장번호,0))&amp;" · "&amp;INDEX(현장_주소,MATCH(B378,현장번호,0)),"없는 번호")))</f>
        <v/>
      </c>
      <c r="D378" s="21" t="inlineStr">
        <is>
          <t>대림자재(가상)</t>
        </is>
      </c>
      <c r="E378" s="27">
        <f>IF(D378="","",IFERROR(INDEX(거래처분야,MATCH(D378,거래처이름,0)),""))</f>
        <v/>
      </c>
      <c r="F378" s="21" t="inlineStr">
        <is>
          <t>자재 대금</t>
        </is>
      </c>
      <c r="G378" s="22" t="n">
        <v>1061000</v>
      </c>
      <c r="H378" s="25">
        <f>IF(COUNTA(A378,B378,D378,G378)=0,"",IF(NOT(ISNUMBER(A378)),"날짜를 확인하세요",IF(A378&gt;TODAY(),"오늘 이후 날짜예요",IF(AND(B378&lt;&gt;"",ISNA(MATCH(B378,현장번호,0))),"현장 번호를 확인하세요",IF(ISNA(MATCH(D378,거래처이름,0)),"거래처 목록에 없는 이름",IF(OR(NOT(ISNUMBER(G378)),N(G378)&lt;=0),"금액을 확인하세요",""))))))</f>
        <v/>
      </c>
    </row>
    <row r="379">
      <c r="A379" s="20" t="n">
        <v>46022</v>
      </c>
      <c r="B379" s="26" t="n">
        <v>160</v>
      </c>
      <c r="C379" s="27">
        <f>IF(COUNTA(A379,D379,G379)=0,"",IF(B379="","공통",IFERROR(INDEX(현장_고객,MATCH(B379,현장번호,0))&amp;" · "&amp;INDEX(현장_주소,MATCH(B379,현장번호,0)),"없는 번호")))</f>
        <v/>
      </c>
      <c r="D379" s="21" t="inlineStr">
        <is>
          <t>반듯타일</t>
        </is>
      </c>
      <c r="E379" s="27">
        <f>IF(D379="","",IFERROR(INDEX(거래처분야,MATCH(D379,거래처이름,0)),""))</f>
        <v/>
      </c>
      <c r="F379" s="21" t="inlineStr">
        <is>
          <t>타일 시공</t>
        </is>
      </c>
      <c r="G379" s="22" t="n">
        <v>1378000</v>
      </c>
      <c r="H379" s="25">
        <f>IF(COUNTA(A379,B379,D379,G379)=0,"",IF(NOT(ISNUMBER(A379)),"날짜를 확인하세요",IF(A379&gt;TODAY(),"오늘 이후 날짜예요",IF(AND(B379&lt;&gt;"",ISNA(MATCH(B379,현장번호,0))),"현장 번호를 확인하세요",IF(ISNA(MATCH(D379,거래처이름,0)),"거래처 목록에 없는 이름",IF(OR(NOT(ISNUMBER(G379)),N(G379)&lt;=0),"금액을 확인하세요",""))))))</f>
        <v/>
      </c>
    </row>
    <row r="380">
      <c r="A380" s="20" t="n">
        <v>46023</v>
      </c>
      <c r="B380" s="26" t="n">
        <v>162</v>
      </c>
      <c r="C380" s="27">
        <f>IF(COUNTA(A380,D380,G380)=0,"",IF(B380="","공통",IFERROR(INDEX(현장_고객,MATCH(B380,현장번호,0))&amp;" · "&amp;INDEX(현장_주소,MATCH(B380,현장번호,0)),"없는 번호")))</f>
        <v/>
      </c>
      <c r="D380" s="21" t="inlineStr">
        <is>
          <t>동네자재마트</t>
        </is>
      </c>
      <c r="E380" s="27">
        <f>IF(D380="","",IFERROR(INDEX(거래처분야,MATCH(D380,거래처이름,0)),""))</f>
        <v/>
      </c>
      <c r="F380" s="21" t="inlineStr">
        <is>
          <t>자재 대금</t>
        </is>
      </c>
      <c r="G380" s="22" t="n">
        <v>283000</v>
      </c>
      <c r="H380" s="25">
        <f>IF(COUNTA(A380,B380,D380,G380)=0,"",IF(NOT(ISNUMBER(A380)),"날짜를 확인하세요",IF(A380&gt;TODAY(),"오늘 이후 날짜예요",IF(AND(B380&lt;&gt;"",ISNA(MATCH(B380,현장번호,0))),"현장 번호를 확인하세요",IF(ISNA(MATCH(D380,거래처이름,0)),"거래처 목록에 없는 이름",IF(OR(NOT(ISNUMBER(G380)),N(G380)&lt;=0),"금액을 확인하세요",""))))))</f>
        <v/>
      </c>
    </row>
    <row r="381">
      <c r="A381" s="20" t="n">
        <v>46024</v>
      </c>
      <c r="B381" s="26" t="n">
        <v>156</v>
      </c>
      <c r="C381" s="27">
        <f>IF(COUNTA(A381,D381,G381)=0,"",IF(B381="","공통",IFERROR(INDEX(현장_고객,MATCH(B381,현장번호,0))&amp;" · "&amp;INDEX(현장_주소,MATCH(B381,현장번호,0)),"없는 번호")))</f>
        <v/>
      </c>
      <c r="D381" s="21" t="inlineStr">
        <is>
          <t>한결철거</t>
        </is>
      </c>
      <c r="E381" s="27">
        <f>IF(D381="","",IFERROR(INDEX(거래처분야,MATCH(D381,거래처이름,0)),""))</f>
        <v/>
      </c>
      <c r="F381" s="21" t="inlineStr">
        <is>
          <t>철거·폐기물</t>
        </is>
      </c>
      <c r="G381" s="22" t="n">
        <v>653000</v>
      </c>
      <c r="H381" s="25">
        <f>IF(COUNTA(A381,B381,D381,G381)=0,"",IF(NOT(ISNUMBER(A381)),"날짜를 확인하세요",IF(A381&gt;TODAY(),"오늘 이후 날짜예요",IF(AND(B381&lt;&gt;"",ISNA(MATCH(B381,현장번호,0))),"현장 번호를 확인하세요",IF(ISNA(MATCH(D381,거래처이름,0)),"거래처 목록에 없는 이름",IF(OR(NOT(ISNUMBER(G381)),N(G381)&lt;=0),"금액을 확인하세요",""))))))</f>
        <v/>
      </c>
    </row>
    <row r="382">
      <c r="A382" s="20" t="n">
        <v>46025</v>
      </c>
      <c r="B382" s="26" t="n">
        <v>156</v>
      </c>
      <c r="C382" s="27">
        <f>IF(COUNTA(A382,D382,G382)=0,"",IF(B382="","공통",IFERROR(INDEX(현장_고객,MATCH(B382,현장번호,0))&amp;" · "&amp;INDEX(현장_주소,MATCH(B382,현장번호,0)),"없는 번호")))</f>
        <v/>
      </c>
      <c r="D382" s="21" t="inlineStr">
        <is>
          <t>물길설비</t>
        </is>
      </c>
      <c r="E382" s="27">
        <f>IF(D382="","",IFERROR(INDEX(거래처분야,MATCH(D382,거래처이름,0)),""))</f>
        <v/>
      </c>
      <c r="F382" s="21" t="inlineStr">
        <is>
          <t>설비 시공</t>
        </is>
      </c>
      <c r="G382" s="22" t="n">
        <v>1077000</v>
      </c>
      <c r="H382" s="25">
        <f>IF(COUNTA(A382,B382,D382,G382)=0,"",IF(NOT(ISNUMBER(A382)),"날짜를 확인하세요",IF(A382&gt;TODAY(),"오늘 이후 날짜예요",IF(AND(B382&lt;&gt;"",ISNA(MATCH(B382,현장번호,0))),"현장 번호를 확인하세요",IF(ISNA(MATCH(D382,거래처이름,0)),"거래처 목록에 없는 이름",IF(OR(NOT(ISNUMBER(G382)),N(G382)&lt;=0),"금액을 확인하세요",""))))))</f>
        <v/>
      </c>
    </row>
    <row r="383">
      <c r="A383" s="20" t="n">
        <v>46026</v>
      </c>
      <c r="B383" s="26" t="n">
        <v>156</v>
      </c>
      <c r="C383" s="27">
        <f>IF(COUNTA(A383,D383,G383)=0,"",IF(B383="","공통",IFERROR(INDEX(현장_고객,MATCH(B383,현장번호,0))&amp;" · "&amp;INDEX(현장_주소,MATCH(B383,현장번호,0)),"없는 번호")))</f>
        <v/>
      </c>
      <c r="D383" s="21" t="inlineStr">
        <is>
          <t>동네자재마트</t>
        </is>
      </c>
      <c r="E383" s="27">
        <f>IF(D383="","",IFERROR(INDEX(거래처분야,MATCH(D383,거래처이름,0)),""))</f>
        <v/>
      </c>
      <c r="F383" s="21" t="inlineStr">
        <is>
          <t>자재 대금</t>
        </is>
      </c>
      <c r="G383" s="22" t="n">
        <v>874000</v>
      </c>
      <c r="H383" s="25">
        <f>IF(COUNTA(A383,B383,D383,G383)=0,"",IF(NOT(ISNUMBER(A383)),"날짜를 확인하세요",IF(A383&gt;TODAY(),"오늘 이후 날짜예요",IF(AND(B383&lt;&gt;"",ISNA(MATCH(B383,현장번호,0))),"현장 번호를 확인하세요",IF(ISNA(MATCH(D383,거래처이름,0)),"거래처 목록에 없는 이름",IF(OR(NOT(ISNUMBER(G383)),N(G383)&lt;=0),"금액을 확인하세요",""))))))</f>
        <v/>
      </c>
    </row>
    <row r="384">
      <c r="A384" s="20" t="n">
        <v>46026</v>
      </c>
      <c r="B384" s="26" t="n">
        <v>166</v>
      </c>
      <c r="C384" s="27">
        <f>IF(COUNTA(A384,D384,G384)=0,"",IF(B384="","공통",IFERROR(INDEX(현장_고객,MATCH(B384,현장번호,0))&amp;" · "&amp;INDEX(현장_주소,MATCH(B384,현장번호,0)),"없는 번호")))</f>
        <v/>
      </c>
      <c r="D384" s="21" t="inlineStr">
        <is>
          <t>한지벽지</t>
        </is>
      </c>
      <c r="E384" s="27">
        <f>IF(D384="","",IFERROR(INDEX(거래처분야,MATCH(D384,거래처이름,0)),""))</f>
        <v/>
      </c>
      <c r="F384" s="21" t="inlineStr">
        <is>
          <t>도배·장판 시공</t>
        </is>
      </c>
      <c r="G384" s="22" t="n">
        <v>629000</v>
      </c>
      <c r="H384" s="25">
        <f>IF(COUNTA(A384,B384,D384,G384)=0,"",IF(NOT(ISNUMBER(A384)),"날짜를 확인하세요",IF(A384&gt;TODAY(),"오늘 이후 날짜예요",IF(AND(B384&lt;&gt;"",ISNA(MATCH(B384,현장번호,0))),"현장 번호를 확인하세요",IF(ISNA(MATCH(D384,거래처이름,0)),"거래처 목록에 없는 이름",IF(OR(NOT(ISNUMBER(G384)),N(G384)&lt;=0),"금액을 확인하세요",""))))))</f>
        <v/>
      </c>
    </row>
    <row r="385">
      <c r="A385" s="20" t="n">
        <v>46026</v>
      </c>
      <c r="B385" s="26" t="n">
        <v>166</v>
      </c>
      <c r="C385" s="27">
        <f>IF(COUNTA(A385,D385,G385)=0,"",IF(B385="","공통",IFERROR(INDEX(현장_고객,MATCH(B385,현장번호,0))&amp;" · "&amp;INDEX(현장_주소,MATCH(B385,현장번호,0)),"없는 번호")))</f>
        <v/>
      </c>
      <c r="D385" s="21" t="inlineStr">
        <is>
          <t>대림자재(가상)</t>
        </is>
      </c>
      <c r="E385" s="27">
        <f>IF(D385="","",IFERROR(INDEX(거래처분야,MATCH(D385,거래처이름,0)),""))</f>
        <v/>
      </c>
      <c r="F385" s="21" t="inlineStr">
        <is>
          <t>자재 대금</t>
        </is>
      </c>
      <c r="G385" s="22" t="n">
        <v>775000</v>
      </c>
      <c r="H385" s="25">
        <f>IF(COUNTA(A385,B385,D385,G385)=0,"",IF(NOT(ISNUMBER(A385)),"날짜를 확인하세요",IF(A385&gt;TODAY(),"오늘 이후 날짜예요",IF(AND(B385&lt;&gt;"",ISNA(MATCH(B385,현장번호,0))),"현장 번호를 확인하세요",IF(ISNA(MATCH(D385,거래처이름,0)),"거래처 목록에 없는 이름",IF(OR(NOT(ISNUMBER(G385)),N(G385)&lt;=0),"금액을 확인하세요",""))))))</f>
        <v/>
      </c>
    </row>
    <row r="386">
      <c r="A386" s="20" t="n">
        <v>46027</v>
      </c>
      <c r="B386" s="26" t="n"/>
      <c r="C386" s="27">
        <f>IF(COUNTA(A386,D386,G386)=0,"",IF(B386="","공통",IFERROR(INDEX(현장_고객,MATCH(B386,현장번호,0))&amp;" · "&amp;INDEX(현장_주소,MATCH(B386,현장번호,0)),"없는 번호")))</f>
        <v/>
      </c>
      <c r="D386" s="21" t="inlineStr">
        <is>
          <t>용달 김기사</t>
        </is>
      </c>
      <c r="E386" s="27">
        <f>IF(D386="","",IFERROR(INDEX(거래처분야,MATCH(D386,거래처이름,0)),""))</f>
        <v/>
      </c>
      <c r="F386" s="21" t="inlineStr">
        <is>
          <t>자재 운반(여러 현장)</t>
        </is>
      </c>
      <c r="G386" s="22" t="n">
        <v>170000</v>
      </c>
      <c r="H386" s="25">
        <f>IF(COUNTA(A386,B386,D386,G386)=0,"",IF(NOT(ISNUMBER(A386)),"날짜를 확인하세요",IF(A386&gt;TODAY(),"오늘 이후 날짜예요",IF(AND(B386&lt;&gt;"",ISNA(MATCH(B386,현장번호,0))),"현장 번호를 확인하세요",IF(ISNA(MATCH(D386,거래처이름,0)),"거래처 목록에 없는 이름",IF(OR(NOT(ISNUMBER(G386)),N(G386)&lt;=0),"금액을 확인하세요",""))))))</f>
        <v/>
      </c>
    </row>
    <row r="387">
      <c r="A387" s="20" t="n">
        <v>46030</v>
      </c>
      <c r="B387" s="26" t="n">
        <v>156</v>
      </c>
      <c r="C387" s="27">
        <f>IF(COUNTA(A387,D387,G387)=0,"",IF(B387="","공통",IFERROR(INDEX(현장_고객,MATCH(B387,현장번호,0))&amp;" · "&amp;INDEX(현장_주소,MATCH(B387,현장번호,0)),"없는 번호")))</f>
        <v/>
      </c>
      <c r="D387" s="21" t="inlineStr">
        <is>
          <t>바른목공</t>
        </is>
      </c>
      <c r="E387" s="27">
        <f>IF(D387="","",IFERROR(INDEX(거래처분야,MATCH(D387,거래처이름,0)),""))</f>
        <v/>
      </c>
      <c r="F387" s="21" t="inlineStr">
        <is>
          <t>목공 시공</t>
        </is>
      </c>
      <c r="G387" s="22" t="n">
        <v>1159000</v>
      </c>
      <c r="H387" s="25">
        <f>IF(COUNTA(A387,B387,D387,G387)=0,"",IF(NOT(ISNUMBER(A387)),"날짜를 확인하세요",IF(A387&gt;TODAY(),"오늘 이후 날짜예요",IF(AND(B387&lt;&gt;"",ISNA(MATCH(B387,현장번호,0))),"현장 번호를 확인하세요",IF(ISNA(MATCH(D387,거래처이름,0)),"거래처 목록에 없는 이름",IF(OR(NOT(ISNUMBER(G387)),N(G387)&lt;=0),"금액을 확인하세요",""))))))</f>
        <v/>
      </c>
    </row>
    <row r="388">
      <c r="A388" s="20" t="n">
        <v>46031</v>
      </c>
      <c r="B388" s="26" t="n">
        <v>156</v>
      </c>
      <c r="C388" s="27">
        <f>IF(COUNTA(A388,D388,G388)=0,"",IF(B388="","공통",IFERROR(INDEX(현장_고객,MATCH(B388,현장번호,0))&amp;" · "&amp;INDEX(현장_주소,MATCH(B388,현장번호,0)),"없는 번호")))</f>
        <v/>
      </c>
      <c r="D388" s="21" t="inlineStr">
        <is>
          <t>밝음전기</t>
        </is>
      </c>
      <c r="E388" s="27">
        <f>IF(D388="","",IFERROR(INDEX(거래처분야,MATCH(D388,거래처이름,0)),""))</f>
        <v/>
      </c>
      <c r="F388" s="21" t="inlineStr">
        <is>
          <t>전기 시공</t>
        </is>
      </c>
      <c r="G388" s="22" t="n">
        <v>808000</v>
      </c>
      <c r="H388" s="25">
        <f>IF(COUNTA(A388,B388,D388,G388)=0,"",IF(NOT(ISNUMBER(A388)),"날짜를 확인하세요",IF(A388&gt;TODAY(),"오늘 이후 날짜예요",IF(AND(B388&lt;&gt;"",ISNA(MATCH(B388,현장번호,0))),"현장 번호를 확인하세요",IF(ISNA(MATCH(D388,거래처이름,0)),"거래처 목록에 없는 이름",IF(OR(NOT(ISNUMBER(G388)),N(G388)&lt;=0),"금액을 확인하세요",""))))))</f>
        <v/>
      </c>
    </row>
    <row r="389">
      <c r="A389" s="20" t="n">
        <v>46031</v>
      </c>
      <c r="B389" s="26" t="n">
        <v>164</v>
      </c>
      <c r="C389" s="27">
        <f>IF(COUNTA(A389,D389,G389)=0,"",IF(B389="","공통",IFERROR(INDEX(현장_고객,MATCH(B389,현장번호,0))&amp;" · "&amp;INDEX(현장_주소,MATCH(B389,현장번호,0)),"없는 번호")))</f>
        <v/>
      </c>
      <c r="D389" s="21" t="inlineStr">
        <is>
          <t>한결철거</t>
        </is>
      </c>
      <c r="E389" s="27">
        <f>IF(D389="","",IFERROR(INDEX(거래처분야,MATCH(D389,거래처이름,0)),""))</f>
        <v/>
      </c>
      <c r="F389" s="21" t="inlineStr">
        <is>
          <t>철거·폐기물</t>
        </is>
      </c>
      <c r="G389" s="22" t="n">
        <v>560000</v>
      </c>
      <c r="H389" s="25">
        <f>IF(COUNTA(A389,B389,D389,G389)=0,"",IF(NOT(ISNUMBER(A389)),"날짜를 확인하세요",IF(A389&gt;TODAY(),"오늘 이후 날짜예요",IF(AND(B389&lt;&gt;"",ISNA(MATCH(B389,현장번호,0))),"현장 번호를 확인하세요",IF(ISNA(MATCH(D389,거래처이름,0)),"거래처 목록에 없는 이름",IF(OR(NOT(ISNUMBER(G389)),N(G389)&lt;=0),"금액을 확인하세요",""))))))</f>
        <v/>
      </c>
    </row>
    <row r="390">
      <c r="A390" s="20" t="n">
        <v>46032</v>
      </c>
      <c r="B390" s="26" t="n">
        <v>164</v>
      </c>
      <c r="C390" s="27">
        <f>IF(COUNTA(A390,D390,G390)=0,"",IF(B390="","공통",IFERROR(INDEX(현장_고객,MATCH(B390,현장번호,0))&amp;" · "&amp;INDEX(현장_주소,MATCH(B390,현장번호,0)),"없는 번호")))</f>
        <v/>
      </c>
      <c r="D390" s="21" t="inlineStr">
        <is>
          <t>대성설비</t>
        </is>
      </c>
      <c r="E390" s="27">
        <f>IF(D390="","",IFERROR(INDEX(거래처분야,MATCH(D390,거래처이름,0)),""))</f>
        <v/>
      </c>
      <c r="F390" s="21" t="inlineStr">
        <is>
          <t>설비 시공</t>
        </is>
      </c>
      <c r="G390" s="22" t="n">
        <v>861000</v>
      </c>
      <c r="H390" s="25">
        <f>IF(COUNTA(A390,B390,D390,G390)=0,"",IF(NOT(ISNUMBER(A390)),"날짜를 확인하세요",IF(A390&gt;TODAY(),"오늘 이후 날짜예요",IF(AND(B390&lt;&gt;"",ISNA(MATCH(B390,현장번호,0))),"현장 번호를 확인하세요",IF(ISNA(MATCH(D390,거래처이름,0)),"거래처 목록에 없는 이름",IF(OR(NOT(ISNUMBER(G390)),N(G390)&lt;=0),"금액을 확인하세요",""))))))</f>
        <v/>
      </c>
    </row>
    <row r="391">
      <c r="A391" s="20" t="n">
        <v>46033</v>
      </c>
      <c r="B391" s="26" t="n">
        <v>164</v>
      </c>
      <c r="C391" s="27">
        <f>IF(COUNTA(A391,D391,G391)=0,"",IF(B391="","공통",IFERROR(INDEX(현장_고객,MATCH(B391,현장번호,0))&amp;" · "&amp;INDEX(현장_주소,MATCH(B391,현장번호,0)),"없는 번호")))</f>
        <v/>
      </c>
      <c r="D391" s="21" t="inlineStr">
        <is>
          <t>바른목공</t>
        </is>
      </c>
      <c r="E391" s="27">
        <f>IF(D391="","",IFERROR(INDEX(거래처분야,MATCH(D391,거래처이름,0)),""))</f>
        <v/>
      </c>
      <c r="F391" s="21" t="inlineStr">
        <is>
          <t>목공 시공</t>
        </is>
      </c>
      <c r="G391" s="22" t="n">
        <v>496000</v>
      </c>
      <c r="H391" s="25">
        <f>IF(COUNTA(A391,B391,D391,G391)=0,"",IF(NOT(ISNUMBER(A391)),"날짜를 확인하세요",IF(A391&gt;TODAY(),"오늘 이후 날짜예요",IF(AND(B391&lt;&gt;"",ISNA(MATCH(B391,현장번호,0))),"현장 번호를 확인하세요",IF(ISNA(MATCH(D391,거래처이름,0)),"거래처 목록에 없는 이름",IF(OR(NOT(ISNUMBER(G391)),N(G391)&lt;=0),"금액을 확인하세요",""))))))</f>
        <v/>
      </c>
    </row>
    <row r="392">
      <c r="A392" s="20" t="n">
        <v>46033</v>
      </c>
      <c r="B392" s="26" t="n">
        <v>164</v>
      </c>
      <c r="C392" s="27">
        <f>IF(COUNTA(A392,D392,G392)=0,"",IF(B392="","공통",IFERROR(INDEX(현장_고객,MATCH(B392,현장번호,0))&amp;" · "&amp;INDEX(현장_주소,MATCH(B392,현장번호,0)),"없는 번호")))</f>
        <v/>
      </c>
      <c r="D392" s="21" t="inlineStr">
        <is>
          <t>동네자재마트</t>
        </is>
      </c>
      <c r="E392" s="27">
        <f>IF(D392="","",IFERROR(INDEX(거래처분야,MATCH(D392,거래처이름,0)),""))</f>
        <v/>
      </c>
      <c r="F392" s="21" t="inlineStr">
        <is>
          <t>자재 대금</t>
        </is>
      </c>
      <c r="G392" s="22" t="n">
        <v>900000</v>
      </c>
      <c r="H392" s="25">
        <f>IF(COUNTA(A392,B392,D392,G392)=0,"",IF(NOT(ISNUMBER(A392)),"날짜를 확인하세요",IF(A392&gt;TODAY(),"오늘 이후 날짜예요",IF(AND(B392&lt;&gt;"",ISNA(MATCH(B392,현장번호,0))),"현장 번호를 확인하세요",IF(ISNA(MATCH(D392,거래처이름,0)),"거래처 목록에 없는 이름",IF(OR(NOT(ISNUMBER(G392)),N(G392)&lt;=0),"금액을 확인하세요",""))))))</f>
        <v/>
      </c>
    </row>
    <row r="393">
      <c r="A393" s="20" t="n">
        <v>46036</v>
      </c>
      <c r="B393" s="26" t="n">
        <v>171</v>
      </c>
      <c r="C393" s="27">
        <f>IF(COUNTA(A393,D393,G393)=0,"",IF(B393="","공통",IFERROR(INDEX(현장_고객,MATCH(B393,현장번호,0))&amp;" · "&amp;INDEX(현장_주소,MATCH(B393,현장번호,0)),"없는 번호")))</f>
        <v/>
      </c>
      <c r="D393" s="21" t="inlineStr">
        <is>
          <t>동네자재마트</t>
        </is>
      </c>
      <c r="E393" s="27">
        <f>IF(D393="","",IFERROR(INDEX(거래처분야,MATCH(D393,거래처이름,0)),""))</f>
        <v/>
      </c>
      <c r="F393" s="21" t="inlineStr">
        <is>
          <t>자재 대금</t>
        </is>
      </c>
      <c r="G393" s="22" t="n">
        <v>267000</v>
      </c>
      <c r="H393" s="25">
        <f>IF(COUNTA(A393,B393,D393,G393)=0,"",IF(NOT(ISNUMBER(A393)),"날짜를 확인하세요",IF(A393&gt;TODAY(),"오늘 이후 날짜예요",IF(AND(B393&lt;&gt;"",ISNA(MATCH(B393,현장번호,0))),"현장 번호를 확인하세요",IF(ISNA(MATCH(D393,거래처이름,0)),"거래처 목록에 없는 이름",IF(OR(NOT(ISNUMBER(G393)),N(G393)&lt;=0),"금액을 확인하세요",""))))))</f>
        <v/>
      </c>
    </row>
    <row r="394">
      <c r="A394" s="20" t="n">
        <v>46036</v>
      </c>
      <c r="B394" s="26" t="n">
        <v>173</v>
      </c>
      <c r="C394" s="27">
        <f>IF(COUNTA(A394,D394,G394)=0,"",IF(B394="","공통",IFERROR(INDEX(현장_고객,MATCH(B394,현장번호,0))&amp;" · "&amp;INDEX(현장_주소,MATCH(B394,현장번호,0)),"없는 번호")))</f>
        <v/>
      </c>
      <c r="D394" s="21" t="inlineStr">
        <is>
          <t>동네자재마트</t>
        </is>
      </c>
      <c r="E394" s="27">
        <f>IF(D394="","",IFERROR(INDEX(거래처분야,MATCH(D394,거래처이름,0)),""))</f>
        <v/>
      </c>
      <c r="F394" s="21" t="inlineStr">
        <is>
          <t>자재 대금</t>
        </is>
      </c>
      <c r="G394" s="22" t="n">
        <v>648000</v>
      </c>
      <c r="H394" s="25">
        <f>IF(COUNTA(A394,B394,D394,G394)=0,"",IF(NOT(ISNUMBER(A394)),"날짜를 확인하세요",IF(A394&gt;TODAY(),"오늘 이후 날짜예요",IF(AND(B394&lt;&gt;"",ISNA(MATCH(B394,현장번호,0))),"현장 번호를 확인하세요",IF(ISNA(MATCH(D394,거래처이름,0)),"거래처 목록에 없는 이름",IF(OR(NOT(ISNUMBER(G394)),N(G394)&lt;=0),"금액을 확인하세요",""))))))</f>
        <v/>
      </c>
    </row>
    <row r="395">
      <c r="A395" s="20" t="n">
        <v>46039</v>
      </c>
      <c r="B395" s="26" t="n">
        <v>164</v>
      </c>
      <c r="C395" s="27">
        <f>IF(COUNTA(A395,D395,G395)=0,"",IF(B395="","공통",IFERROR(INDEX(현장_고객,MATCH(B395,현장번호,0))&amp;" · "&amp;INDEX(현장_주소,MATCH(B395,현장번호,0)),"없는 번호")))</f>
        <v/>
      </c>
      <c r="D395" s="21" t="inlineStr">
        <is>
          <t>새빛전기</t>
        </is>
      </c>
      <c r="E395" s="27">
        <f>IF(D395="","",IFERROR(INDEX(거래처분야,MATCH(D395,거래처이름,0)),""))</f>
        <v/>
      </c>
      <c r="F395" s="21" t="inlineStr">
        <is>
          <t>전기 시공</t>
        </is>
      </c>
      <c r="G395" s="22" t="n">
        <v>763000</v>
      </c>
      <c r="H395" s="25">
        <f>IF(COUNTA(A395,B395,D395,G395)=0,"",IF(NOT(ISNUMBER(A395)),"날짜를 확인하세요",IF(A395&gt;TODAY(),"오늘 이후 날짜예요",IF(AND(B395&lt;&gt;"",ISNA(MATCH(B395,현장번호,0))),"현장 번호를 확인하세요",IF(ISNA(MATCH(D395,거래처이름,0)),"거래처 목록에 없는 이름",IF(OR(NOT(ISNUMBER(G395)),N(G395)&lt;=0),"금액을 확인하세요",""))))))</f>
        <v/>
      </c>
    </row>
    <row r="396">
      <c r="A396" s="20" t="n">
        <v>46039</v>
      </c>
      <c r="B396" s="26" t="n">
        <v>174</v>
      </c>
      <c r="C396" s="27">
        <f>IF(COUNTA(A396,D396,G396)=0,"",IF(B396="","공통",IFERROR(INDEX(현장_고객,MATCH(B396,현장번호,0))&amp;" · "&amp;INDEX(현장_주소,MATCH(B396,현장번호,0)),"없는 번호")))</f>
        <v/>
      </c>
      <c r="D396" s="21" t="inlineStr">
        <is>
          <t>대성설비</t>
        </is>
      </c>
      <c r="E396" s="27">
        <f>IF(D396="","",IFERROR(INDEX(거래처분야,MATCH(D396,거래처이름,0)),""))</f>
        <v/>
      </c>
      <c r="F396" s="21" t="inlineStr">
        <is>
          <t>설비 시공</t>
        </is>
      </c>
      <c r="G396" s="22" t="n">
        <v>664000</v>
      </c>
      <c r="H396" s="25">
        <f>IF(COUNTA(A396,B396,D396,G396)=0,"",IF(NOT(ISNUMBER(A396)),"날짜를 확인하세요",IF(A396&gt;TODAY(),"오늘 이후 날짜예요",IF(AND(B396&lt;&gt;"",ISNA(MATCH(B396,현장번호,0))),"현장 번호를 확인하세요",IF(ISNA(MATCH(D396,거래처이름,0)),"거래처 목록에 없는 이름",IF(OR(NOT(ISNUMBER(G396)),N(G396)&lt;=0),"금액을 확인하세요",""))))))</f>
        <v/>
      </c>
    </row>
    <row r="397">
      <c r="A397" s="20" t="n">
        <v>46040</v>
      </c>
      <c r="B397" s="26" t="n">
        <v>173</v>
      </c>
      <c r="C397" s="27">
        <f>IF(COUNTA(A397,D397,G397)=0,"",IF(B397="","공통",IFERROR(INDEX(현장_고객,MATCH(B397,현장번호,0))&amp;" · "&amp;INDEX(현장_주소,MATCH(B397,현장번호,0)),"없는 번호")))</f>
        <v/>
      </c>
      <c r="D397" s="21" t="inlineStr">
        <is>
          <t>말끔입주청소</t>
        </is>
      </c>
      <c r="E397" s="27">
        <f>IF(D397="","",IFERROR(INDEX(거래처분야,MATCH(D397,거래처이름,0)),""))</f>
        <v/>
      </c>
      <c r="F397" s="21" t="inlineStr">
        <is>
          <t>입주 청소</t>
        </is>
      </c>
      <c r="G397" s="22" t="n">
        <v>432000</v>
      </c>
      <c r="H397" s="25">
        <f>IF(COUNTA(A397,B397,D397,G397)=0,"",IF(NOT(ISNUMBER(A397)),"날짜를 확인하세요",IF(A397&gt;TODAY(),"오늘 이후 날짜예요",IF(AND(B397&lt;&gt;"",ISNA(MATCH(B397,현장번호,0))),"현장 번호를 확인하세요",IF(ISNA(MATCH(D397,거래처이름,0)),"거래처 목록에 없는 이름",IF(OR(NOT(ISNUMBER(G397)),N(G397)&lt;=0),"금액을 확인하세요",""))))))</f>
        <v/>
      </c>
    </row>
    <row r="398">
      <c r="A398" s="20" t="n">
        <v>46041</v>
      </c>
      <c r="B398" s="26" t="n">
        <v>163</v>
      </c>
      <c r="C398" s="27">
        <f>IF(COUNTA(A398,D398,G398)=0,"",IF(B398="","공통",IFERROR(INDEX(현장_고객,MATCH(B398,현장번호,0))&amp;" · "&amp;INDEX(현장_주소,MATCH(B398,현장번호,0)),"없는 번호")))</f>
        <v/>
      </c>
      <c r="D398" s="21" t="inlineStr">
        <is>
          <t>나무결목공</t>
        </is>
      </c>
      <c r="E398" s="27">
        <f>IF(D398="","",IFERROR(INDEX(거래처분야,MATCH(D398,거래처이름,0)),""))</f>
        <v/>
      </c>
      <c r="F398" s="21" t="inlineStr">
        <is>
          <t>목공 시공</t>
        </is>
      </c>
      <c r="G398" s="22" t="n">
        <v>1265000</v>
      </c>
      <c r="H398" s="25">
        <f>IF(COUNTA(A398,B398,D398,G398)=0,"",IF(NOT(ISNUMBER(A398)),"날짜를 확인하세요",IF(A398&gt;TODAY(),"오늘 이후 날짜예요",IF(AND(B398&lt;&gt;"",ISNA(MATCH(B398,현장번호,0))),"현장 번호를 확인하세요",IF(ISNA(MATCH(D398,거래처이름,0)),"거래처 목록에 없는 이름",IF(OR(NOT(ISNUMBER(G398)),N(G398)&lt;=0),"금액을 확인하세요",""))))))</f>
        <v/>
      </c>
    </row>
    <row r="399">
      <c r="A399" s="20" t="n">
        <v>46041</v>
      </c>
      <c r="B399" s="26" t="n">
        <v>165</v>
      </c>
      <c r="C399" s="27">
        <f>IF(COUNTA(A399,D399,G399)=0,"",IF(B399="","공통",IFERROR(INDEX(현장_고객,MATCH(B399,현장번호,0))&amp;" · "&amp;INDEX(현장_주소,MATCH(B399,현장번호,0)),"없는 번호")))</f>
        <v/>
      </c>
      <c r="D399" s="21" t="inlineStr">
        <is>
          <t>대림자재(가상)</t>
        </is>
      </c>
      <c r="E399" s="27">
        <f>IF(D399="","",IFERROR(INDEX(거래처분야,MATCH(D399,거래처이름,0)),""))</f>
        <v/>
      </c>
      <c r="F399" s="21" t="inlineStr">
        <is>
          <t>자재 대금</t>
        </is>
      </c>
      <c r="G399" s="22" t="n">
        <v>917000</v>
      </c>
      <c r="H399" s="25">
        <f>IF(COUNTA(A399,B399,D399,G399)=0,"",IF(NOT(ISNUMBER(A399)),"날짜를 확인하세요",IF(A399&gt;TODAY(),"오늘 이후 날짜예요",IF(AND(B399&lt;&gt;"",ISNA(MATCH(B399,현장번호,0))),"현장 번호를 확인하세요",IF(ISNA(MATCH(D399,거래처이름,0)),"거래처 목록에 없는 이름",IF(OR(NOT(ISNUMBER(G399)),N(G399)&lt;=0),"금액을 확인하세요",""))))))</f>
        <v/>
      </c>
    </row>
    <row r="400">
      <c r="A400" s="20" t="n">
        <v>46041</v>
      </c>
      <c r="B400" s="26" t="n">
        <v>173</v>
      </c>
      <c r="C400" s="27">
        <f>IF(COUNTA(A400,D400,G400)=0,"",IF(B400="","공통",IFERROR(INDEX(현장_고객,MATCH(B400,현장번호,0))&amp;" · "&amp;INDEX(현장_주소,MATCH(B400,현장번호,0)),"없는 번호")))</f>
        <v/>
      </c>
      <c r="D400" s="21" t="inlineStr">
        <is>
          <t>한결철거</t>
        </is>
      </c>
      <c r="E400" s="27">
        <f>IF(D400="","",IFERROR(INDEX(거래처분야,MATCH(D400,거래처이름,0)),""))</f>
        <v/>
      </c>
      <c r="F400" s="21" t="inlineStr">
        <is>
          <t>철거·폐기물</t>
        </is>
      </c>
      <c r="G400" s="22" t="n">
        <v>737000</v>
      </c>
      <c r="H400" s="25">
        <f>IF(COUNTA(A400,B400,D400,G400)=0,"",IF(NOT(ISNUMBER(A400)),"날짜를 확인하세요",IF(A400&gt;TODAY(),"오늘 이후 날짜예요",IF(AND(B400&lt;&gt;"",ISNA(MATCH(B400,현장번호,0))),"현장 번호를 확인하세요",IF(ISNA(MATCH(D400,거래처이름,0)),"거래처 목록에 없는 이름",IF(OR(NOT(ISNUMBER(G400)),N(G400)&lt;=0),"금액을 확인하세요",""))))))</f>
        <v/>
      </c>
    </row>
    <row r="401">
      <c r="A401" s="20" t="n">
        <v>46041</v>
      </c>
      <c r="B401" s="26" t="n">
        <v>173</v>
      </c>
      <c r="C401" s="27">
        <f>IF(COUNTA(A401,D401,G401)=0,"",IF(B401="","공통",IFERROR(INDEX(현장_고객,MATCH(B401,현장번호,0))&amp;" · "&amp;INDEX(현장_주소,MATCH(B401,현장번호,0)),"없는 번호")))</f>
        <v/>
      </c>
      <c r="D401" s="21" t="inlineStr">
        <is>
          <t>대성설비</t>
        </is>
      </c>
      <c r="E401" s="27">
        <f>IF(D401="","",IFERROR(INDEX(거래처분야,MATCH(D401,거래처이름,0)),""))</f>
        <v/>
      </c>
      <c r="F401" s="21" t="inlineStr">
        <is>
          <t>설비 시공</t>
        </is>
      </c>
      <c r="G401" s="22" t="n">
        <v>776000</v>
      </c>
      <c r="H401" s="25">
        <f>IF(COUNTA(A401,B401,D401,G401)=0,"",IF(NOT(ISNUMBER(A401)),"날짜를 확인하세요",IF(A401&gt;TODAY(),"오늘 이후 날짜예요",IF(AND(B401&lt;&gt;"",ISNA(MATCH(B401,현장번호,0))),"현장 번호를 확인하세요",IF(ISNA(MATCH(D401,거래처이름,0)),"거래처 목록에 없는 이름",IF(OR(NOT(ISNUMBER(G401)),N(G401)&lt;=0),"금액을 확인하세요",""))))))</f>
        <v/>
      </c>
    </row>
    <row r="402">
      <c r="A402" s="20" t="n">
        <v>46041</v>
      </c>
      <c r="B402" s="26" t="n">
        <v>173</v>
      </c>
      <c r="C402" s="27">
        <f>IF(COUNTA(A402,D402,G402)=0,"",IF(B402="","공통",IFERROR(INDEX(현장_고객,MATCH(B402,현장번호,0))&amp;" · "&amp;INDEX(현장_주소,MATCH(B402,현장번호,0)),"없는 번호")))</f>
        <v/>
      </c>
      <c r="D402" s="21" t="inlineStr">
        <is>
          <t>명장타일</t>
        </is>
      </c>
      <c r="E402" s="27">
        <f>IF(D402="","",IFERROR(INDEX(거래처분야,MATCH(D402,거래처이름,0)),""))</f>
        <v/>
      </c>
      <c r="F402" s="21" t="inlineStr">
        <is>
          <t>타일 시공</t>
        </is>
      </c>
      <c r="G402" s="22" t="n">
        <v>846000</v>
      </c>
      <c r="H402" s="25">
        <f>IF(COUNTA(A402,B402,D402,G402)=0,"",IF(NOT(ISNUMBER(A402)),"날짜를 확인하세요",IF(A402&gt;TODAY(),"오늘 이후 날짜예요",IF(AND(B402&lt;&gt;"",ISNA(MATCH(B402,현장번호,0))),"현장 번호를 확인하세요",IF(ISNA(MATCH(D402,거래처이름,0)),"거래처 목록에 없는 이름",IF(OR(NOT(ISNUMBER(G402)),N(G402)&lt;=0),"금액을 확인하세요",""))))))</f>
        <v/>
      </c>
    </row>
    <row r="403">
      <c r="A403" s="20" t="n">
        <v>46042</v>
      </c>
      <c r="B403" s="26" t="n">
        <v>169</v>
      </c>
      <c r="C403" s="27">
        <f>IF(COUNTA(A403,D403,G403)=0,"",IF(B403="","공통",IFERROR(INDEX(현장_고객,MATCH(B403,현장번호,0))&amp;" · "&amp;INDEX(현장_주소,MATCH(B403,현장번호,0)),"없는 번호")))</f>
        <v/>
      </c>
      <c r="D403" s="21" t="inlineStr">
        <is>
          <t>동네자재마트</t>
        </is>
      </c>
      <c r="E403" s="27">
        <f>IF(D403="","",IFERROR(INDEX(거래처분야,MATCH(D403,거래처이름,0)),""))</f>
        <v/>
      </c>
      <c r="F403" s="21" t="inlineStr">
        <is>
          <t>자재 대금</t>
        </is>
      </c>
      <c r="G403" s="22" t="n">
        <v>883000</v>
      </c>
      <c r="H403" s="25">
        <f>IF(COUNTA(A403,B403,D403,G403)=0,"",IF(NOT(ISNUMBER(A403)),"날짜를 확인하세요",IF(A403&gt;TODAY(),"오늘 이후 날짜예요",IF(AND(B403&lt;&gt;"",ISNA(MATCH(B403,현장번호,0))),"현장 번호를 확인하세요",IF(ISNA(MATCH(D403,거래처이름,0)),"거래처 목록에 없는 이름",IF(OR(NOT(ISNUMBER(G403)),N(G403)&lt;=0),"금액을 확인하세요",""))))))</f>
        <v/>
      </c>
    </row>
    <row r="404">
      <c r="A404" s="20" t="n">
        <v>46042</v>
      </c>
      <c r="B404" s="26" t="n">
        <v>170</v>
      </c>
      <c r="C404" s="27">
        <f>IF(COUNTA(A404,D404,G404)=0,"",IF(B404="","공통",IFERROR(INDEX(현장_고객,MATCH(B404,현장번호,0))&amp;" · "&amp;INDEX(현장_주소,MATCH(B404,현장번호,0)),"없는 번호")))</f>
        <v/>
      </c>
      <c r="D404" s="21" t="inlineStr">
        <is>
          <t>대림자재(가상)</t>
        </is>
      </c>
      <c r="E404" s="27">
        <f>IF(D404="","",IFERROR(INDEX(거래처분야,MATCH(D404,거래처이름,0)),""))</f>
        <v/>
      </c>
      <c r="F404" s="21" t="inlineStr">
        <is>
          <t>자재 대금</t>
        </is>
      </c>
      <c r="G404" s="22" t="n">
        <v>448000</v>
      </c>
      <c r="H404" s="25">
        <f>IF(COUNTA(A404,B404,D404,G404)=0,"",IF(NOT(ISNUMBER(A404)),"날짜를 확인하세요",IF(A404&gt;TODAY(),"오늘 이후 날짜예요",IF(AND(B404&lt;&gt;"",ISNA(MATCH(B404,현장번호,0))),"현장 번호를 확인하세요",IF(ISNA(MATCH(D404,거래처이름,0)),"거래처 목록에 없는 이름",IF(OR(NOT(ISNUMBER(G404)),N(G404)&lt;=0),"금액을 확인하세요",""))))))</f>
        <v/>
      </c>
    </row>
    <row r="405">
      <c r="A405" s="20" t="n">
        <v>46042</v>
      </c>
      <c r="B405" s="26" t="n">
        <v>174</v>
      </c>
      <c r="C405" s="27">
        <f>IF(COUNTA(A405,D405,G405)=0,"",IF(B405="","공통",IFERROR(INDEX(현장_고객,MATCH(B405,현장번호,0))&amp;" · "&amp;INDEX(현장_주소,MATCH(B405,현장번호,0)),"없는 번호")))</f>
        <v/>
      </c>
      <c r="D405" s="21" t="inlineStr">
        <is>
          <t>새빛전기</t>
        </is>
      </c>
      <c r="E405" s="27">
        <f>IF(D405="","",IFERROR(INDEX(거래처분야,MATCH(D405,거래처이름,0)),""))</f>
        <v/>
      </c>
      <c r="F405" s="21" t="inlineStr">
        <is>
          <t>전기 시공</t>
        </is>
      </c>
      <c r="G405" s="22" t="n">
        <v>703000</v>
      </c>
      <c r="H405" s="25">
        <f>IF(COUNTA(A405,B405,D405,G405)=0,"",IF(NOT(ISNUMBER(A405)),"날짜를 확인하세요",IF(A405&gt;TODAY(),"오늘 이후 날짜예요",IF(AND(B405&lt;&gt;"",ISNA(MATCH(B405,현장번호,0))),"현장 번호를 확인하세요",IF(ISNA(MATCH(D405,거래처이름,0)),"거래처 목록에 없는 이름",IF(OR(NOT(ISNUMBER(G405)),N(G405)&lt;=0),"금액을 확인하세요",""))))))</f>
        <v/>
      </c>
    </row>
    <row r="406">
      <c r="A406" s="20" t="n">
        <v>46046</v>
      </c>
      <c r="B406" s="26" t="n">
        <v>163</v>
      </c>
      <c r="C406" s="27">
        <f>IF(COUNTA(A406,D406,G406)=0,"",IF(B406="","공통",IFERROR(INDEX(현장_고객,MATCH(B406,현장번호,0))&amp;" · "&amp;INDEX(현장_주소,MATCH(B406,현장번호,0)),"없는 번호")))</f>
        <v/>
      </c>
      <c r="D406" s="21" t="inlineStr">
        <is>
          <t>말끔입주청소</t>
        </is>
      </c>
      <c r="E406" s="27">
        <f>IF(D406="","",IFERROR(INDEX(거래처분야,MATCH(D406,거래처이름,0)),""))</f>
        <v/>
      </c>
      <c r="F406" s="21" t="inlineStr">
        <is>
          <t>입주 청소</t>
        </is>
      </c>
      <c r="G406" s="22" t="n">
        <v>1747000</v>
      </c>
      <c r="H406" s="25">
        <f>IF(COUNTA(A406,B406,D406,G406)=0,"",IF(NOT(ISNUMBER(A406)),"날짜를 확인하세요",IF(A406&gt;TODAY(),"오늘 이후 날짜예요",IF(AND(B406&lt;&gt;"",ISNA(MATCH(B406,현장번호,0))),"현장 번호를 확인하세요",IF(ISNA(MATCH(D406,거래처이름,0)),"거래처 목록에 없는 이름",IF(OR(NOT(ISNUMBER(G406)),N(G406)&lt;=0),"금액을 확인하세요",""))))))</f>
        <v/>
      </c>
    </row>
    <row r="407">
      <c r="A407" s="20" t="n">
        <v>46046</v>
      </c>
      <c r="B407" s="26" t="n">
        <v>169</v>
      </c>
      <c r="C407" s="27">
        <f>IF(COUNTA(A407,D407,G407)=0,"",IF(B407="","공통",IFERROR(INDEX(현장_고객,MATCH(B407,현장번호,0))&amp;" · "&amp;INDEX(현장_주소,MATCH(B407,현장번호,0)),"없는 번호")))</f>
        <v/>
      </c>
      <c r="D407" s="21" t="inlineStr">
        <is>
          <t>한지벽지</t>
        </is>
      </c>
      <c r="E407" s="27">
        <f>IF(D407="","",IFERROR(INDEX(거래처분야,MATCH(D407,거래처이름,0)),""))</f>
        <v/>
      </c>
      <c r="F407" s="21" t="inlineStr">
        <is>
          <t>도배·장판 시공</t>
        </is>
      </c>
      <c r="G407" s="22" t="n">
        <v>1029000</v>
      </c>
      <c r="H407" s="25">
        <f>IF(COUNTA(A407,B407,D407,G407)=0,"",IF(NOT(ISNUMBER(A407)),"날짜를 확인하세요",IF(A407&gt;TODAY(),"오늘 이후 날짜예요",IF(AND(B407&lt;&gt;"",ISNA(MATCH(B407,현장번호,0))),"현장 번호를 확인하세요",IF(ISNA(MATCH(D407,거래처이름,0)),"거래처 목록에 없는 이름",IF(OR(NOT(ISNUMBER(G407)),N(G407)&lt;=0),"금액을 확인하세요",""))))))</f>
        <v/>
      </c>
    </row>
    <row r="408">
      <c r="A408" s="20" t="n">
        <v>46046</v>
      </c>
      <c r="B408" s="26" t="n">
        <v>174</v>
      </c>
      <c r="C408" s="27">
        <f>IF(COUNTA(A408,D408,G408)=0,"",IF(B408="","공통",IFERROR(INDEX(현장_고객,MATCH(B408,현장번호,0))&amp;" · "&amp;INDEX(현장_주소,MATCH(B408,현장번호,0)),"없는 번호")))</f>
        <v/>
      </c>
      <c r="D408" s="21" t="inlineStr">
        <is>
          <t>한결철거</t>
        </is>
      </c>
      <c r="E408" s="27">
        <f>IF(D408="","",IFERROR(INDEX(거래처분야,MATCH(D408,거래처이름,0)),""))</f>
        <v/>
      </c>
      <c r="F408" s="21" t="inlineStr">
        <is>
          <t>철거·폐기물</t>
        </is>
      </c>
      <c r="G408" s="22" t="n">
        <v>667000</v>
      </c>
      <c r="H408" s="25">
        <f>IF(COUNTA(A408,B408,D408,G408)=0,"",IF(NOT(ISNUMBER(A408)),"날짜를 확인하세요",IF(A408&gt;TODAY(),"오늘 이후 날짜예요",IF(AND(B408&lt;&gt;"",ISNA(MATCH(B408,현장번호,0))),"현장 번호를 확인하세요",IF(ISNA(MATCH(D408,거래처이름,0)),"거래처 목록에 없는 이름",IF(OR(NOT(ISNUMBER(G408)),N(G408)&lt;=0),"금액을 확인하세요",""))))))</f>
        <v/>
      </c>
    </row>
    <row r="409">
      <c r="A409" s="20" t="n">
        <v>46046</v>
      </c>
      <c r="B409" s="26" t="n">
        <v>174</v>
      </c>
      <c r="C409" s="27">
        <f>IF(COUNTA(A409,D409,G409)=0,"",IF(B409="","공통",IFERROR(INDEX(현장_고객,MATCH(B409,현장번호,0))&amp;" · "&amp;INDEX(현장_주소,MATCH(B409,현장번호,0)),"없는 번호")))</f>
        <v/>
      </c>
      <c r="D409" s="21" t="inlineStr">
        <is>
          <t>나무결목공</t>
        </is>
      </c>
      <c r="E409" s="27">
        <f>IF(D409="","",IFERROR(INDEX(거래처분야,MATCH(D409,거래처이름,0)),""))</f>
        <v/>
      </c>
      <c r="F409" s="21" t="inlineStr">
        <is>
          <t>목공 시공</t>
        </is>
      </c>
      <c r="G409" s="22" t="n">
        <v>737000</v>
      </c>
      <c r="H409" s="25">
        <f>IF(COUNTA(A409,B409,D409,G409)=0,"",IF(NOT(ISNUMBER(A409)),"날짜를 확인하세요",IF(A409&gt;TODAY(),"오늘 이후 날짜예요",IF(AND(B409&lt;&gt;"",ISNA(MATCH(B409,현장번호,0))),"현장 번호를 확인하세요",IF(ISNA(MATCH(D409,거래처이름,0)),"거래처 목록에 없는 이름",IF(OR(NOT(ISNUMBER(G409)),N(G409)&lt;=0),"금액을 확인하세요",""))))))</f>
        <v/>
      </c>
    </row>
    <row r="410">
      <c r="A410" s="20" t="n">
        <v>46046</v>
      </c>
      <c r="B410" s="26" t="n">
        <v>174</v>
      </c>
      <c r="C410" s="27">
        <f>IF(COUNTA(A410,D410,G410)=0,"",IF(B410="","공통",IFERROR(INDEX(현장_고객,MATCH(B410,현장번호,0))&amp;" · "&amp;INDEX(현장_주소,MATCH(B410,현장번호,0)),"없는 번호")))</f>
        <v/>
      </c>
      <c r="D410" s="21" t="inlineStr">
        <is>
          <t>동네자재마트</t>
        </is>
      </c>
      <c r="E410" s="27">
        <f>IF(D410="","",IFERROR(INDEX(거래처분야,MATCH(D410,거래처이름,0)),""))</f>
        <v/>
      </c>
      <c r="F410" s="21" t="inlineStr">
        <is>
          <t>자재 대금</t>
        </is>
      </c>
      <c r="G410" s="22" t="n">
        <v>707000</v>
      </c>
      <c r="H410" s="25">
        <f>IF(COUNTA(A410,B410,D410,G410)=0,"",IF(NOT(ISNUMBER(A410)),"날짜를 확인하세요",IF(A410&gt;TODAY(),"오늘 이후 날짜예요",IF(AND(B410&lt;&gt;"",ISNA(MATCH(B410,현장번호,0))),"현장 번호를 확인하세요",IF(ISNA(MATCH(D410,거래처이름,0)),"거래처 목록에 없는 이름",IF(OR(NOT(ISNUMBER(G410)),N(G410)&lt;=0),"금액을 확인하세요",""))))))</f>
        <v/>
      </c>
    </row>
    <row r="411">
      <c r="A411" s="20" t="n">
        <v>46047</v>
      </c>
      <c r="B411" s="26" t="n">
        <v>163</v>
      </c>
      <c r="C411" s="27">
        <f>IF(COUNTA(A411,D411,G411)=0,"",IF(B411="","공통",IFERROR(INDEX(현장_고객,MATCH(B411,현장번호,0))&amp;" · "&amp;INDEX(현장_주소,MATCH(B411,현장번호,0)),"없는 번호")))</f>
        <v/>
      </c>
      <c r="D411" s="21" t="inlineStr">
        <is>
          <t>창호명가</t>
        </is>
      </c>
      <c r="E411" s="27">
        <f>IF(D411="","",IFERROR(INDEX(거래처분야,MATCH(D411,거래처이름,0)),""))</f>
        <v/>
      </c>
      <c r="F411" s="21" t="inlineStr">
        <is>
          <t>창호 시공</t>
        </is>
      </c>
      <c r="G411" s="22" t="n">
        <v>1648000</v>
      </c>
      <c r="H411" s="25">
        <f>IF(COUNTA(A411,B411,D411,G411)=0,"",IF(NOT(ISNUMBER(A411)),"날짜를 확인하세요",IF(A411&gt;TODAY(),"오늘 이후 날짜예요",IF(AND(B411&lt;&gt;"",ISNA(MATCH(B411,현장번호,0))),"현장 번호를 확인하세요",IF(ISNA(MATCH(D411,거래처이름,0)),"거래처 목록에 없는 이름",IF(OR(NOT(ISNUMBER(G411)),N(G411)&lt;=0),"금액을 확인하세요",""))))))</f>
        <v/>
      </c>
    </row>
    <row r="412">
      <c r="A412" s="20" t="n">
        <v>46048</v>
      </c>
      <c r="B412" s="26" t="n">
        <v>163</v>
      </c>
      <c r="C412" s="27">
        <f>IF(COUNTA(A412,D412,G412)=0,"",IF(B412="","공통",IFERROR(INDEX(현장_고객,MATCH(B412,현장번호,0))&amp;" · "&amp;INDEX(현장_주소,MATCH(B412,현장번호,0)),"없는 번호")))</f>
        <v/>
      </c>
      <c r="D412" s="21" t="inlineStr">
        <is>
          <t>고운도배</t>
        </is>
      </c>
      <c r="E412" s="27">
        <f>IF(D412="","",IFERROR(INDEX(거래처분야,MATCH(D412,거래처이름,0)),""))</f>
        <v/>
      </c>
      <c r="F412" s="21" t="inlineStr">
        <is>
          <t>도배·장판 시공</t>
        </is>
      </c>
      <c r="G412" s="22" t="n">
        <v>2207000</v>
      </c>
      <c r="H412" s="25">
        <f>IF(COUNTA(A412,B412,D412,G412)=0,"",IF(NOT(ISNUMBER(A412)),"날짜를 확인하세요",IF(A412&gt;TODAY(),"오늘 이후 날짜예요",IF(AND(B412&lt;&gt;"",ISNA(MATCH(B412,현장번호,0))),"현장 번호를 확인하세요",IF(ISNA(MATCH(D412,거래처이름,0)),"거래처 목록에 없는 이름",IF(OR(NOT(ISNUMBER(G412)),N(G412)&lt;=0),"금액을 확인하세요",""))))))</f>
        <v/>
      </c>
    </row>
    <row r="413">
      <c r="A413" s="20" t="n">
        <v>46051</v>
      </c>
      <c r="B413" s="26" t="n">
        <v>163</v>
      </c>
      <c r="C413" s="27">
        <f>IF(COUNTA(A413,D413,G413)=0,"",IF(B413="","공통",IFERROR(INDEX(현장_고객,MATCH(B413,현장번호,0))&amp;" · "&amp;INDEX(현장_주소,MATCH(B413,현장번호,0)),"없는 번호")))</f>
        <v/>
      </c>
      <c r="D413" s="21" t="inlineStr">
        <is>
          <t>한결철거</t>
        </is>
      </c>
      <c r="E413" s="27">
        <f>IF(D413="","",IFERROR(INDEX(거래처분야,MATCH(D413,거래처이름,0)),""))</f>
        <v/>
      </c>
      <c r="F413" s="21" t="inlineStr">
        <is>
          <t>철거·폐기물</t>
        </is>
      </c>
      <c r="G413" s="22" t="n">
        <v>1221000</v>
      </c>
      <c r="H413" s="25">
        <f>IF(COUNTA(A413,B413,D413,G413)=0,"",IF(NOT(ISNUMBER(A413)),"날짜를 확인하세요",IF(A413&gt;TODAY(),"오늘 이후 날짜예요",IF(AND(B413&lt;&gt;"",ISNA(MATCH(B413,현장번호,0))),"현장 번호를 확인하세요",IF(ISNA(MATCH(D413,거래처이름,0)),"거래처 목록에 없는 이름",IF(OR(NOT(ISNUMBER(G413)),N(G413)&lt;=0),"금액을 확인하세요",""))))))</f>
        <v/>
      </c>
    </row>
    <row r="414">
      <c r="A414" s="20" t="n">
        <v>46053</v>
      </c>
      <c r="B414" s="26" t="n">
        <v>180</v>
      </c>
      <c r="C414" s="27">
        <f>IF(COUNTA(A414,D414,G414)=0,"",IF(B414="","공통",IFERROR(INDEX(현장_고객,MATCH(B414,현장번호,0))&amp;" · "&amp;INDEX(현장_주소,MATCH(B414,현장번호,0)),"없는 번호")))</f>
        <v/>
      </c>
      <c r="D414" s="21" t="inlineStr">
        <is>
          <t>동네자재마트</t>
        </is>
      </c>
      <c r="E414" s="27">
        <f>IF(D414="","",IFERROR(INDEX(거래처분야,MATCH(D414,거래처이름,0)),""))</f>
        <v/>
      </c>
      <c r="F414" s="21" t="inlineStr">
        <is>
          <t>자재 대금</t>
        </is>
      </c>
      <c r="G414" s="22" t="n">
        <v>656000</v>
      </c>
      <c r="H414" s="25">
        <f>IF(COUNTA(A414,B414,D414,G414)=0,"",IF(NOT(ISNUMBER(A414)),"날짜를 확인하세요",IF(A414&gt;TODAY(),"오늘 이후 날짜예요",IF(AND(B414&lt;&gt;"",ISNA(MATCH(B414,현장번호,0))),"현장 번호를 확인하세요",IF(ISNA(MATCH(D414,거래처이름,0)),"거래처 목록에 없는 이름",IF(OR(NOT(ISNUMBER(G414)),N(G414)&lt;=0),"금액을 확인하세요",""))))))</f>
        <v/>
      </c>
    </row>
    <row r="415">
      <c r="A415" s="20" t="n">
        <v>46055</v>
      </c>
      <c r="B415" s="26" t="n">
        <v>163</v>
      </c>
      <c r="C415" s="27">
        <f>IF(COUNTA(A415,D415,G415)=0,"",IF(B415="","공통",IFERROR(INDEX(현장_고객,MATCH(B415,현장번호,0))&amp;" · "&amp;INDEX(현장_주소,MATCH(B415,현장번호,0)),"없는 번호")))</f>
        <v/>
      </c>
      <c r="D415" s="21" t="inlineStr">
        <is>
          <t>물길설비</t>
        </is>
      </c>
      <c r="E415" s="27">
        <f>IF(D415="","",IFERROR(INDEX(거래처분야,MATCH(D415,거래처이름,0)),""))</f>
        <v/>
      </c>
      <c r="F415" s="21" t="inlineStr">
        <is>
          <t>설비 시공</t>
        </is>
      </c>
      <c r="G415" s="22" t="n">
        <v>1982000</v>
      </c>
      <c r="H415" s="25">
        <f>IF(COUNTA(A415,B415,D415,G415)=0,"",IF(NOT(ISNUMBER(A415)),"날짜를 확인하세요",IF(A415&gt;TODAY(),"오늘 이후 날짜예요",IF(AND(B415&lt;&gt;"",ISNA(MATCH(B415,현장번호,0))),"현장 번호를 확인하세요",IF(ISNA(MATCH(D415,거래처이름,0)),"거래처 목록에 없는 이름",IF(OR(NOT(ISNUMBER(G415)),N(G415)&lt;=0),"금액을 확인하세요",""))))))</f>
        <v/>
      </c>
    </row>
    <row r="416">
      <c r="A416" s="20" t="n">
        <v>46055</v>
      </c>
      <c r="B416" s="26" t="n">
        <v>172</v>
      </c>
      <c r="C416" s="27">
        <f>IF(COUNTA(A416,D416,G416)=0,"",IF(B416="","공통",IFERROR(INDEX(현장_고객,MATCH(B416,현장번호,0))&amp;" · "&amp;INDEX(현장_주소,MATCH(B416,현장번호,0)),"없는 번호")))</f>
        <v/>
      </c>
      <c r="D416" s="21" t="inlineStr">
        <is>
          <t>대림자재(가상)</t>
        </is>
      </c>
      <c r="E416" s="27">
        <f>IF(D416="","",IFERROR(INDEX(거래처분야,MATCH(D416,거래처이름,0)),""))</f>
        <v/>
      </c>
      <c r="F416" s="21" t="inlineStr">
        <is>
          <t>자재 대금</t>
        </is>
      </c>
      <c r="G416" s="22" t="n">
        <v>506000</v>
      </c>
      <c r="H416" s="25">
        <f>IF(COUNTA(A416,B416,D416,G416)=0,"",IF(NOT(ISNUMBER(A416)),"날짜를 확인하세요",IF(A416&gt;TODAY(),"오늘 이후 날짜예요",IF(AND(B416&lt;&gt;"",ISNA(MATCH(B416,현장번호,0))),"현장 번호를 확인하세요",IF(ISNA(MATCH(D416,거래처이름,0)),"거래처 목록에 없는 이름",IF(OR(NOT(ISNUMBER(G416)),N(G416)&lt;=0),"금액을 확인하세요",""))))))</f>
        <v/>
      </c>
    </row>
    <row r="417">
      <c r="A417" s="20" t="n">
        <v>46055</v>
      </c>
      <c r="B417" s="26" t="n">
        <v>177</v>
      </c>
      <c r="C417" s="27">
        <f>IF(COUNTA(A417,D417,G417)=0,"",IF(B417="","공통",IFERROR(INDEX(현장_고객,MATCH(B417,현장번호,0))&amp;" · "&amp;INDEX(현장_주소,MATCH(B417,현장번호,0)),"없는 번호")))</f>
        <v/>
      </c>
      <c r="D417" s="21" t="inlineStr">
        <is>
          <t>고운도배</t>
        </is>
      </c>
      <c r="E417" s="27">
        <f>IF(D417="","",IFERROR(INDEX(거래처분야,MATCH(D417,거래처이름,0)),""))</f>
        <v/>
      </c>
      <c r="F417" s="21" t="inlineStr">
        <is>
          <t>도배·장판 시공</t>
        </is>
      </c>
      <c r="G417" s="22" t="n">
        <v>1016000</v>
      </c>
      <c r="H417" s="25">
        <f>IF(COUNTA(A417,B417,D417,G417)=0,"",IF(NOT(ISNUMBER(A417)),"날짜를 확인하세요",IF(A417&gt;TODAY(),"오늘 이후 날짜예요",IF(AND(B417&lt;&gt;"",ISNA(MATCH(B417,현장번호,0))),"현장 번호를 확인하세요",IF(ISNA(MATCH(D417,거래처이름,0)),"거래처 목록에 없는 이름",IF(OR(NOT(ISNUMBER(G417)),N(G417)&lt;=0),"금액을 확인하세요",""))))))</f>
        <v/>
      </c>
    </row>
    <row r="418">
      <c r="A418" s="20" t="n">
        <v>46055</v>
      </c>
      <c r="B418" s="26" t="n">
        <v>177</v>
      </c>
      <c r="C418" s="27">
        <f>IF(COUNTA(A418,D418,G418)=0,"",IF(B418="","공통",IFERROR(INDEX(현장_고객,MATCH(B418,현장번호,0))&amp;" · "&amp;INDEX(현장_주소,MATCH(B418,현장번호,0)),"없는 번호")))</f>
        <v/>
      </c>
      <c r="D418" s="21" t="inlineStr">
        <is>
          <t>동네자재마트</t>
        </is>
      </c>
      <c r="E418" s="27">
        <f>IF(D418="","",IFERROR(INDEX(거래처분야,MATCH(D418,거래처이름,0)),""))</f>
        <v/>
      </c>
      <c r="F418" s="21" t="inlineStr">
        <is>
          <t>자재 대금</t>
        </is>
      </c>
      <c r="G418" s="22" t="n">
        <v>1298000</v>
      </c>
      <c r="H418" s="25">
        <f>IF(COUNTA(A418,B418,D418,G418)=0,"",IF(NOT(ISNUMBER(A418)),"날짜를 확인하세요",IF(A418&gt;TODAY(),"오늘 이후 날짜예요",IF(AND(B418&lt;&gt;"",ISNA(MATCH(B418,현장번호,0))),"현장 번호를 확인하세요",IF(ISNA(MATCH(D418,거래처이름,0)),"거래처 목록에 없는 이름",IF(OR(NOT(ISNUMBER(G418)),N(G418)&lt;=0),"금액을 확인하세요",""))))))</f>
        <v/>
      </c>
    </row>
    <row r="419">
      <c r="A419" s="20" t="n">
        <v>46056</v>
      </c>
      <c r="B419" s="26" t="n">
        <v>163</v>
      </c>
      <c r="C419" s="27">
        <f>IF(COUNTA(A419,D419,G419)=0,"",IF(B419="","공통",IFERROR(INDEX(현장_고객,MATCH(B419,현장번호,0))&amp;" · "&amp;INDEX(현장_주소,MATCH(B419,현장번호,0)),"없는 번호")))</f>
        <v/>
      </c>
      <c r="D419" s="21" t="inlineStr">
        <is>
          <t>밝음전기</t>
        </is>
      </c>
      <c r="E419" s="27">
        <f>IF(D419="","",IFERROR(INDEX(거래처분야,MATCH(D419,거래처이름,0)),""))</f>
        <v/>
      </c>
      <c r="F419" s="21" t="inlineStr">
        <is>
          <t>전기 시공</t>
        </is>
      </c>
      <c r="G419" s="22" t="n">
        <v>1297000</v>
      </c>
      <c r="H419" s="25">
        <f>IF(COUNTA(A419,B419,D419,G419)=0,"",IF(NOT(ISNUMBER(A419)),"날짜를 확인하세요",IF(A419&gt;TODAY(),"오늘 이후 날짜예요",IF(AND(B419&lt;&gt;"",ISNA(MATCH(B419,현장번호,0))),"현장 번호를 확인하세요",IF(ISNA(MATCH(D419,거래처이름,0)),"거래처 목록에 없는 이름",IF(OR(NOT(ISNUMBER(G419)),N(G419)&lt;=0),"금액을 확인하세요",""))))))</f>
        <v/>
      </c>
    </row>
    <row r="420">
      <c r="A420" s="20" t="n">
        <v>46056</v>
      </c>
      <c r="B420" s="26" t="n">
        <v>172</v>
      </c>
      <c r="C420" s="27">
        <f>IF(COUNTA(A420,D420,G420)=0,"",IF(B420="","공통",IFERROR(INDEX(현장_고객,MATCH(B420,현장번호,0))&amp;" · "&amp;INDEX(현장_주소,MATCH(B420,현장번호,0)),"없는 번호")))</f>
        <v/>
      </c>
      <c r="D420" s="21" t="inlineStr">
        <is>
          <t>한결철거</t>
        </is>
      </c>
      <c r="E420" s="27">
        <f>IF(D420="","",IFERROR(INDEX(거래처분야,MATCH(D420,거래처이름,0)),""))</f>
        <v/>
      </c>
      <c r="F420" s="21" t="inlineStr">
        <is>
          <t>철거·폐기물</t>
        </is>
      </c>
      <c r="G420" s="22" t="n">
        <v>425000</v>
      </c>
      <c r="H420" s="25">
        <f>IF(COUNTA(A420,B420,D420,G420)=0,"",IF(NOT(ISNUMBER(A420)),"날짜를 확인하세요",IF(A420&gt;TODAY(),"오늘 이후 날짜예요",IF(AND(B420&lt;&gt;"",ISNA(MATCH(B420,현장번호,0))),"현장 번호를 확인하세요",IF(ISNA(MATCH(D420,거래처이름,0)),"거래처 목록에 없는 이름",IF(OR(NOT(ISNUMBER(G420)),N(G420)&lt;=0),"금액을 확인하세요",""))))))</f>
        <v/>
      </c>
    </row>
    <row r="421">
      <c r="A421" s="20" t="n">
        <v>46056</v>
      </c>
      <c r="B421" s="26" t="n">
        <v>172</v>
      </c>
      <c r="C421" s="27">
        <f>IF(COUNTA(A421,D421,G421)=0,"",IF(B421="","공통",IFERROR(INDEX(현장_고객,MATCH(B421,현장번호,0))&amp;" · "&amp;INDEX(현장_주소,MATCH(B421,현장번호,0)),"없는 번호")))</f>
        <v/>
      </c>
      <c r="D421" s="21" t="inlineStr">
        <is>
          <t>말끔입주청소</t>
        </is>
      </c>
      <c r="E421" s="27">
        <f>IF(D421="","",IFERROR(INDEX(거래처분야,MATCH(D421,거래처이름,0)),""))</f>
        <v/>
      </c>
      <c r="F421" s="21" t="inlineStr">
        <is>
          <t>입주 청소</t>
        </is>
      </c>
      <c r="G421" s="22" t="n">
        <v>371000</v>
      </c>
      <c r="H421" s="25">
        <f>IF(COUNTA(A421,B421,D421,G421)=0,"",IF(NOT(ISNUMBER(A421)),"날짜를 확인하세요",IF(A421&gt;TODAY(),"오늘 이후 날짜예요",IF(AND(B421&lt;&gt;"",ISNA(MATCH(B421,현장번호,0))),"현장 번호를 확인하세요",IF(ISNA(MATCH(D421,거래처이름,0)),"거래처 목록에 없는 이름",IF(OR(NOT(ISNUMBER(G421)),N(G421)&lt;=0),"금액을 확인하세요",""))))))</f>
        <v/>
      </c>
    </row>
    <row r="422">
      <c r="A422" s="20" t="n">
        <v>46058</v>
      </c>
      <c r="B422" s="26" t="n">
        <v>172</v>
      </c>
      <c r="C422" s="27">
        <f>IF(COUNTA(A422,D422,G422)=0,"",IF(B422="","공통",IFERROR(INDEX(현장_고객,MATCH(B422,현장번호,0))&amp;" · "&amp;INDEX(현장_주소,MATCH(B422,현장번호,0)),"없는 번호")))</f>
        <v/>
      </c>
      <c r="D422" s="21" t="inlineStr">
        <is>
          <t>물길설비</t>
        </is>
      </c>
      <c r="E422" s="27">
        <f>IF(D422="","",IFERROR(INDEX(거래처분야,MATCH(D422,거래처이름,0)),""))</f>
        <v/>
      </c>
      <c r="F422" s="21" t="inlineStr">
        <is>
          <t>설비 시공</t>
        </is>
      </c>
      <c r="G422" s="22" t="n">
        <v>661000</v>
      </c>
      <c r="H422" s="25">
        <f>IF(COUNTA(A422,B422,D422,G422)=0,"",IF(NOT(ISNUMBER(A422)),"날짜를 확인하세요",IF(A422&gt;TODAY(),"오늘 이후 날짜예요",IF(AND(B422&lt;&gt;"",ISNA(MATCH(B422,현장번호,0))),"현장 번호를 확인하세요",IF(ISNA(MATCH(D422,거래처이름,0)),"거래처 목록에 없는 이름",IF(OR(NOT(ISNUMBER(G422)),N(G422)&lt;=0),"금액을 확인하세요",""))))))</f>
        <v/>
      </c>
    </row>
    <row r="423">
      <c r="A423" s="20" t="n">
        <v>46058</v>
      </c>
      <c r="B423" s="26" t="n"/>
      <c r="C423" s="27">
        <f>IF(COUNTA(A423,D423,G423)=0,"",IF(B423="","공통",IFERROR(INDEX(현장_고객,MATCH(B423,현장번호,0))&amp;" · "&amp;INDEX(현장_주소,MATCH(B423,현장번호,0)),"없는 번호")))</f>
        <v/>
      </c>
      <c r="D423" s="21" t="inlineStr">
        <is>
          <t>용달 김기사</t>
        </is>
      </c>
      <c r="E423" s="27">
        <f>IF(D423="","",IFERROR(INDEX(거래처분야,MATCH(D423,거래처이름,0)),""))</f>
        <v/>
      </c>
      <c r="F423" s="21" t="inlineStr">
        <is>
          <t>자재 운반(여러 현장)</t>
        </is>
      </c>
      <c r="G423" s="22" t="n">
        <v>190000</v>
      </c>
      <c r="H423" s="25">
        <f>IF(COUNTA(A423,B423,D423,G423)=0,"",IF(NOT(ISNUMBER(A423)),"날짜를 확인하세요",IF(A423&gt;TODAY(),"오늘 이후 날짜예요",IF(AND(B423&lt;&gt;"",ISNA(MATCH(B423,현장번호,0))),"현장 번호를 확인하세요",IF(ISNA(MATCH(D423,거래처이름,0)),"거래처 목록에 없는 이름",IF(OR(NOT(ISNUMBER(G423)),N(G423)&lt;=0),"금액을 확인하세요",""))))))</f>
        <v/>
      </c>
    </row>
    <row r="424">
      <c r="A424" s="20" t="n">
        <v>46059</v>
      </c>
      <c r="B424" s="26" t="n">
        <v>179</v>
      </c>
      <c r="C424" s="27">
        <f>IF(COUNTA(A424,D424,G424)=0,"",IF(B424="","공통",IFERROR(INDEX(현장_고객,MATCH(B424,현장번호,0))&amp;" · "&amp;INDEX(현장_주소,MATCH(B424,현장번호,0)),"없는 번호")))</f>
        <v/>
      </c>
      <c r="D424" s="21" t="inlineStr">
        <is>
          <t>대림자재(가상)</t>
        </is>
      </c>
      <c r="E424" s="27">
        <f>IF(D424="","",IFERROR(INDEX(거래처분야,MATCH(D424,거래처이름,0)),""))</f>
        <v/>
      </c>
      <c r="F424" s="21" t="inlineStr">
        <is>
          <t>자재 대금</t>
        </is>
      </c>
      <c r="G424" s="22" t="n">
        <v>787000</v>
      </c>
      <c r="H424" s="25">
        <f>IF(COUNTA(A424,B424,D424,G424)=0,"",IF(NOT(ISNUMBER(A424)),"날짜를 확인하세요",IF(A424&gt;TODAY(),"오늘 이후 날짜예요",IF(AND(B424&lt;&gt;"",ISNA(MATCH(B424,현장번호,0))),"현장 번호를 확인하세요",IF(ISNA(MATCH(D424,거래처이름,0)),"거래처 목록에 없는 이름",IF(OR(NOT(ISNUMBER(G424)),N(G424)&lt;=0),"금액을 확인하세요",""))))))</f>
        <v/>
      </c>
    </row>
    <row r="425">
      <c r="A425" s="20" t="n">
        <v>46060</v>
      </c>
      <c r="B425" s="26" t="n">
        <v>172</v>
      </c>
      <c r="C425" s="27">
        <f>IF(COUNTA(A425,D425,G425)=0,"",IF(B425="","공통",IFERROR(INDEX(현장_고객,MATCH(B425,현장번호,0))&amp;" · "&amp;INDEX(현장_주소,MATCH(B425,현장번호,0)),"없는 번호")))</f>
        <v/>
      </c>
      <c r="D425" s="21" t="inlineStr">
        <is>
          <t>명장타일</t>
        </is>
      </c>
      <c r="E425" s="27">
        <f>IF(D425="","",IFERROR(INDEX(거래처분야,MATCH(D425,거래처이름,0)),""))</f>
        <v/>
      </c>
      <c r="F425" s="21" t="inlineStr">
        <is>
          <t>타일 시공</t>
        </is>
      </c>
      <c r="G425" s="22" t="n">
        <v>318000</v>
      </c>
      <c r="H425" s="25">
        <f>IF(COUNTA(A425,B425,D425,G425)=0,"",IF(NOT(ISNUMBER(A425)),"날짜를 확인하세요",IF(A425&gt;TODAY(),"오늘 이후 날짜예요",IF(AND(B425&lt;&gt;"",ISNA(MATCH(B425,현장번호,0))),"현장 번호를 확인하세요",IF(ISNA(MATCH(D425,거래처이름,0)),"거래처 목록에 없는 이름",IF(OR(NOT(ISNUMBER(G425)),N(G425)&lt;=0),"금액을 확인하세요",""))))))</f>
        <v/>
      </c>
    </row>
    <row r="426">
      <c r="A426" s="20" t="n">
        <v>46060</v>
      </c>
      <c r="B426" s="26" t="n">
        <v>179</v>
      </c>
      <c r="C426" s="27">
        <f>IF(COUNTA(A426,D426,G426)=0,"",IF(B426="","공통",IFERROR(INDEX(현장_고객,MATCH(B426,현장번호,0))&amp;" · "&amp;INDEX(현장_주소,MATCH(B426,현장번호,0)),"없는 번호")))</f>
        <v/>
      </c>
      <c r="D426" s="21" t="inlineStr">
        <is>
          <t>한지벽지</t>
        </is>
      </c>
      <c r="E426" s="27">
        <f>IF(D426="","",IFERROR(INDEX(거래처분야,MATCH(D426,거래처이름,0)),""))</f>
        <v/>
      </c>
      <c r="F426" s="21" t="inlineStr">
        <is>
          <t>도배·장판 시공</t>
        </is>
      </c>
      <c r="G426" s="22" t="n">
        <v>726000</v>
      </c>
      <c r="H426" s="25">
        <f>IF(COUNTA(A426,B426,D426,G426)=0,"",IF(NOT(ISNUMBER(A426)),"날짜를 확인하세요",IF(A426&gt;TODAY(),"오늘 이후 날짜예요",IF(AND(B426&lt;&gt;"",ISNA(MATCH(B426,현장번호,0))),"현장 번호를 확인하세요",IF(ISNA(MATCH(D426,거래처이름,0)),"거래처 목록에 없는 이름",IF(OR(NOT(ISNUMBER(G426)),N(G426)&lt;=0),"금액을 확인하세요",""))))))</f>
        <v/>
      </c>
    </row>
    <row r="427">
      <c r="A427" s="20" t="n">
        <v>46064</v>
      </c>
      <c r="B427" s="26" t="n">
        <v>163</v>
      </c>
      <c r="C427" s="27">
        <f>IF(COUNTA(A427,D427,G427)=0,"",IF(B427="","공통",IFERROR(INDEX(현장_고객,MATCH(B427,현장번호,0))&amp;" · "&amp;INDEX(현장_주소,MATCH(B427,현장번호,0)),"없는 번호")))</f>
        <v/>
      </c>
      <c r="D427" s="21" t="inlineStr">
        <is>
          <t>동네자재마트</t>
        </is>
      </c>
      <c r="E427" s="27">
        <f>IF(D427="","",IFERROR(INDEX(거래처분야,MATCH(D427,거래처이름,0)),""))</f>
        <v/>
      </c>
      <c r="F427" s="21" t="inlineStr">
        <is>
          <t>자재 대금</t>
        </is>
      </c>
      <c r="G427" s="22" t="n">
        <v>1837000</v>
      </c>
      <c r="H427" s="25">
        <f>IF(COUNTA(A427,B427,D427,G427)=0,"",IF(NOT(ISNUMBER(A427)),"날짜를 확인하세요",IF(A427&gt;TODAY(),"오늘 이후 날짜예요",IF(AND(B427&lt;&gt;"",ISNA(MATCH(B427,현장번호,0))),"현장 번호를 확인하세요",IF(ISNA(MATCH(D427,거래처이름,0)),"거래처 목록에 없는 이름",IF(OR(NOT(ISNUMBER(G427)),N(G427)&lt;=0),"금액을 확인하세요",""))))))</f>
        <v/>
      </c>
    </row>
    <row r="428">
      <c r="A428" s="20" t="n">
        <v>46064</v>
      </c>
      <c r="B428" s="26" t="n">
        <v>178</v>
      </c>
      <c r="C428" s="27">
        <f>IF(COUNTA(A428,D428,G428)=0,"",IF(B428="","공통",IFERROR(INDEX(현장_고객,MATCH(B428,현장번호,0))&amp;" · "&amp;INDEX(현장_주소,MATCH(B428,현장번호,0)),"없는 번호")))</f>
        <v/>
      </c>
      <c r="D428" s="21" t="inlineStr">
        <is>
          <t>밝음전기</t>
        </is>
      </c>
      <c r="E428" s="27">
        <f>IF(D428="","",IFERROR(INDEX(거래처분야,MATCH(D428,거래처이름,0)),""))</f>
        <v/>
      </c>
      <c r="F428" s="21" t="inlineStr">
        <is>
          <t>전기 시공</t>
        </is>
      </c>
      <c r="G428" s="22" t="n">
        <v>1544000</v>
      </c>
      <c r="H428" s="25">
        <f>IF(COUNTA(A428,B428,D428,G428)=0,"",IF(NOT(ISNUMBER(A428)),"날짜를 확인하세요",IF(A428&gt;TODAY(),"오늘 이후 날짜예요",IF(AND(B428&lt;&gt;"",ISNA(MATCH(B428,현장번호,0))),"현장 번호를 확인하세요",IF(ISNA(MATCH(D428,거래처이름,0)),"거래처 목록에 없는 이름",IF(OR(NOT(ISNUMBER(G428)),N(G428)&lt;=0),"금액을 확인하세요",""))))))</f>
        <v/>
      </c>
    </row>
    <row r="429">
      <c r="A429" s="20" t="n">
        <v>46064</v>
      </c>
      <c r="B429" s="26" t="n">
        <v>183</v>
      </c>
      <c r="C429" s="27">
        <f>IF(COUNTA(A429,D429,G429)=0,"",IF(B429="","공통",IFERROR(INDEX(현장_고객,MATCH(B429,현장번호,0))&amp;" · "&amp;INDEX(현장_주소,MATCH(B429,현장번호,0)),"없는 번호")))</f>
        <v/>
      </c>
      <c r="D429" s="21" t="inlineStr">
        <is>
          <t>대림자재(가상)</t>
        </is>
      </c>
      <c r="E429" s="27">
        <f>IF(D429="","",IFERROR(INDEX(거래처분야,MATCH(D429,거래처이름,0)),""))</f>
        <v/>
      </c>
      <c r="F429" s="21" t="inlineStr">
        <is>
          <t>자재 대금</t>
        </is>
      </c>
      <c r="G429" s="22" t="n">
        <v>883000</v>
      </c>
      <c r="H429" s="25">
        <f>IF(COUNTA(A429,B429,D429,G429)=0,"",IF(NOT(ISNUMBER(A429)),"날짜를 확인하세요",IF(A429&gt;TODAY(),"오늘 이후 날짜예요",IF(AND(B429&lt;&gt;"",ISNA(MATCH(B429,현장번호,0))),"현장 번호를 확인하세요",IF(ISNA(MATCH(D429,거래처이름,0)),"거래처 목록에 없는 이름",IF(OR(NOT(ISNUMBER(G429)),N(G429)&lt;=0),"금액을 확인하세요",""))))))</f>
        <v/>
      </c>
    </row>
    <row r="430">
      <c r="A430" s="20" t="n">
        <v>46066</v>
      </c>
      <c r="B430" s="26" t="n">
        <v>178</v>
      </c>
      <c r="C430" s="27">
        <f>IF(COUNTA(A430,D430,G430)=0,"",IF(B430="","공통",IFERROR(INDEX(현장_고객,MATCH(B430,현장번호,0))&amp;" · "&amp;INDEX(현장_주소,MATCH(B430,현장번호,0)),"없는 번호")))</f>
        <v/>
      </c>
      <c r="D430" s="21" t="inlineStr">
        <is>
          <t>바른목공</t>
        </is>
      </c>
      <c r="E430" s="27">
        <f>IF(D430="","",IFERROR(INDEX(거래처분야,MATCH(D430,거래처이름,0)),""))</f>
        <v/>
      </c>
      <c r="F430" s="21" t="inlineStr">
        <is>
          <t>목공 시공</t>
        </is>
      </c>
      <c r="G430" s="22" t="n">
        <v>1048000</v>
      </c>
      <c r="H430" s="25">
        <f>IF(COUNTA(A430,B430,D430,G430)=0,"",IF(NOT(ISNUMBER(A430)),"날짜를 확인하세요",IF(A430&gt;TODAY(),"오늘 이후 날짜예요",IF(AND(B430&lt;&gt;"",ISNA(MATCH(B430,현장번호,0))),"현장 번호를 확인하세요",IF(ISNA(MATCH(D430,거래처이름,0)),"거래처 목록에 없는 이름",IF(OR(NOT(ISNUMBER(G430)),N(G430)&lt;=0),"금액을 확인하세요",""))))))</f>
        <v/>
      </c>
    </row>
    <row r="431">
      <c r="A431" s="20" t="n">
        <v>46066</v>
      </c>
      <c r="B431" s="26" t="n">
        <v>182</v>
      </c>
      <c r="C431" s="27">
        <f>IF(COUNTA(A431,D431,G431)=0,"",IF(B431="","공통",IFERROR(INDEX(현장_고객,MATCH(B431,현장번호,0))&amp;" · "&amp;INDEX(현장_주소,MATCH(B431,현장번호,0)),"없는 번호")))</f>
        <v/>
      </c>
      <c r="D431" s="21" t="inlineStr">
        <is>
          <t>반듯타일</t>
        </is>
      </c>
      <c r="E431" s="27">
        <f>IF(D431="","",IFERROR(INDEX(거래처분야,MATCH(D431,거래처이름,0)),""))</f>
        <v/>
      </c>
      <c r="F431" s="21" t="inlineStr">
        <is>
          <t>타일 시공</t>
        </is>
      </c>
      <c r="G431" s="22" t="n">
        <v>601000</v>
      </c>
      <c r="H431" s="25">
        <f>IF(COUNTA(A431,B431,D431,G431)=0,"",IF(NOT(ISNUMBER(A431)),"날짜를 확인하세요",IF(A431&gt;TODAY(),"오늘 이후 날짜예요",IF(AND(B431&lt;&gt;"",ISNA(MATCH(B431,현장번호,0))),"현장 번호를 확인하세요",IF(ISNA(MATCH(D431,거래처이름,0)),"거래처 목록에 없는 이름",IF(OR(NOT(ISNUMBER(G431)),N(G431)&lt;=0),"금액을 확인하세요",""))))))</f>
        <v/>
      </c>
    </row>
    <row r="432">
      <c r="A432" s="20" t="n">
        <v>46067</v>
      </c>
      <c r="B432" s="26" t="n">
        <v>163</v>
      </c>
      <c r="C432" s="27">
        <f>IF(COUNTA(A432,D432,G432)=0,"",IF(B432="","공통",IFERROR(INDEX(현장_고객,MATCH(B432,현장번호,0))&amp;" · "&amp;INDEX(현장_주소,MATCH(B432,현장번호,0)),"없는 번호")))</f>
        <v/>
      </c>
      <c r="D432" s="21" t="inlineStr">
        <is>
          <t>명장타일</t>
        </is>
      </c>
      <c r="E432" s="27">
        <f>IF(D432="","",IFERROR(INDEX(거래처분야,MATCH(D432,거래처이름,0)),""))</f>
        <v/>
      </c>
      <c r="F432" s="21" t="inlineStr">
        <is>
          <t>타일 시공</t>
        </is>
      </c>
      <c r="G432" s="22" t="n">
        <v>1469000</v>
      </c>
      <c r="H432" s="25">
        <f>IF(COUNTA(A432,B432,D432,G432)=0,"",IF(NOT(ISNUMBER(A432)),"날짜를 확인하세요",IF(A432&gt;TODAY(),"오늘 이후 날짜예요",IF(AND(B432&lt;&gt;"",ISNA(MATCH(B432,현장번호,0))),"현장 번호를 확인하세요",IF(ISNA(MATCH(D432,거래처이름,0)),"거래처 목록에 없는 이름",IF(OR(NOT(ISNUMBER(G432)),N(G432)&lt;=0),"금액을 확인하세요",""))))))</f>
        <v/>
      </c>
    </row>
    <row r="433">
      <c r="A433" s="20" t="n">
        <v>46067</v>
      </c>
      <c r="B433" s="26" t="n">
        <v>178</v>
      </c>
      <c r="C433" s="27">
        <f>IF(COUNTA(A433,D433,G433)=0,"",IF(B433="","공통",IFERROR(INDEX(현장_고객,MATCH(B433,현장번호,0))&amp;" · "&amp;INDEX(현장_주소,MATCH(B433,현장번호,0)),"없는 번호")))</f>
        <v/>
      </c>
      <c r="D433" s="21" t="inlineStr">
        <is>
          <t>대림자재(가상)</t>
        </is>
      </c>
      <c r="E433" s="27">
        <f>IF(D433="","",IFERROR(INDEX(거래처분야,MATCH(D433,거래처이름,0)),""))</f>
        <v/>
      </c>
      <c r="F433" s="21" t="inlineStr">
        <is>
          <t>자재 대금</t>
        </is>
      </c>
      <c r="G433" s="22" t="n">
        <v>829000</v>
      </c>
      <c r="H433" s="25">
        <f>IF(COUNTA(A433,B433,D433,G433)=0,"",IF(NOT(ISNUMBER(A433)),"날짜를 확인하세요",IF(A433&gt;TODAY(),"오늘 이후 날짜예요",IF(AND(B433&lt;&gt;"",ISNA(MATCH(B433,현장번호,0))),"현장 번호를 확인하세요",IF(ISNA(MATCH(D433,거래처이름,0)),"거래처 목록에 없는 이름",IF(OR(NOT(ISNUMBER(G433)),N(G433)&lt;=0),"금액을 확인하세요",""))))))</f>
        <v/>
      </c>
    </row>
    <row r="434">
      <c r="A434" s="20" t="n">
        <v>46067</v>
      </c>
      <c r="B434" s="26" t="n">
        <v>182</v>
      </c>
      <c r="C434" s="27">
        <f>IF(COUNTA(A434,D434,G434)=0,"",IF(B434="","공통",IFERROR(INDEX(현장_고객,MATCH(B434,현장번호,0))&amp;" · "&amp;INDEX(현장_주소,MATCH(B434,현장번호,0)),"없는 번호")))</f>
        <v/>
      </c>
      <c r="D434" s="21" t="inlineStr">
        <is>
          <t>동네자재마트</t>
        </is>
      </c>
      <c r="E434" s="27">
        <f>IF(D434="","",IFERROR(INDEX(거래처분야,MATCH(D434,거래처이름,0)),""))</f>
        <v/>
      </c>
      <c r="F434" s="21" t="inlineStr">
        <is>
          <t>자재 대금</t>
        </is>
      </c>
      <c r="G434" s="22" t="n">
        <v>499000</v>
      </c>
      <c r="H434" s="25">
        <f>IF(COUNTA(A434,B434,D434,G434)=0,"",IF(NOT(ISNUMBER(A434)),"날짜를 확인하세요",IF(A434&gt;TODAY(),"오늘 이후 날짜예요",IF(AND(B434&lt;&gt;"",ISNA(MATCH(B434,현장번호,0))),"현장 번호를 확인하세요",IF(ISNA(MATCH(D434,거래처이름,0)),"거래처 목록에 없는 이름",IF(OR(NOT(ISNUMBER(G434)),N(G434)&lt;=0),"금액을 확인하세요",""))))))</f>
        <v/>
      </c>
    </row>
    <row r="435">
      <c r="A435" s="20" t="n">
        <v>46067</v>
      </c>
      <c r="B435" s="26" t="n">
        <v>188</v>
      </c>
      <c r="C435" s="27">
        <f>IF(COUNTA(A435,D435,G435)=0,"",IF(B435="","공통",IFERROR(INDEX(현장_고객,MATCH(B435,현장번호,0))&amp;" · "&amp;INDEX(현장_주소,MATCH(B435,현장번호,0)),"없는 번호")))</f>
        <v/>
      </c>
      <c r="D435" s="21" t="inlineStr">
        <is>
          <t>나무결목공</t>
        </is>
      </c>
      <c r="E435" s="27">
        <f>IF(D435="","",IFERROR(INDEX(거래처분야,MATCH(D435,거래처이름,0)),""))</f>
        <v/>
      </c>
      <c r="F435" s="21" t="inlineStr">
        <is>
          <t>목공 시공</t>
        </is>
      </c>
      <c r="G435" s="22" t="n">
        <v>1145000</v>
      </c>
      <c r="H435" s="25">
        <f>IF(COUNTA(A435,B435,D435,G435)=0,"",IF(NOT(ISNUMBER(A435)),"날짜를 확인하세요",IF(A435&gt;TODAY(),"오늘 이후 날짜예요",IF(AND(B435&lt;&gt;"",ISNA(MATCH(B435,현장번호,0))),"현장 번호를 확인하세요",IF(ISNA(MATCH(D435,거래처이름,0)),"거래처 목록에 없는 이름",IF(OR(NOT(ISNUMBER(G435)),N(G435)&lt;=0),"금액을 확인하세요",""))))))</f>
        <v/>
      </c>
    </row>
    <row r="436">
      <c r="A436" s="20" t="n">
        <v>46068</v>
      </c>
      <c r="B436" s="26" t="n">
        <v>178</v>
      </c>
      <c r="C436" s="27">
        <f>IF(COUNTA(A436,D436,G436)=0,"",IF(B436="","공통",IFERROR(INDEX(현장_고객,MATCH(B436,현장번호,0))&amp;" · "&amp;INDEX(현장_주소,MATCH(B436,현장번호,0)),"없는 번호")))</f>
        <v/>
      </c>
      <c r="D436" s="21" t="inlineStr">
        <is>
          <t>한결철거</t>
        </is>
      </c>
      <c r="E436" s="27">
        <f>IF(D436="","",IFERROR(INDEX(거래처분야,MATCH(D436,거래처이름,0)),""))</f>
        <v/>
      </c>
      <c r="F436" s="21" t="inlineStr">
        <is>
          <t>철거·폐기물</t>
        </is>
      </c>
      <c r="G436" s="22" t="n">
        <v>1626000</v>
      </c>
      <c r="H436" s="25">
        <f>IF(COUNTA(A436,B436,D436,G436)=0,"",IF(NOT(ISNUMBER(A436)),"날짜를 확인하세요",IF(A436&gt;TODAY(),"오늘 이후 날짜예요",IF(AND(B436&lt;&gt;"",ISNA(MATCH(B436,현장번호,0))),"현장 번호를 확인하세요",IF(ISNA(MATCH(D436,거래처이름,0)),"거래처 목록에 없는 이름",IF(OR(NOT(ISNUMBER(G436)),N(G436)&lt;=0),"금액을 확인하세요",""))))))</f>
        <v/>
      </c>
    </row>
    <row r="437">
      <c r="A437" s="20" t="n">
        <v>46069</v>
      </c>
      <c r="B437" s="26" t="n">
        <v>182</v>
      </c>
      <c r="C437" s="27">
        <f>IF(COUNTA(A437,D437,G437)=0,"",IF(B437="","공통",IFERROR(INDEX(현장_고객,MATCH(B437,현장번호,0))&amp;" · "&amp;INDEX(현장_주소,MATCH(B437,현장번호,0)),"없는 번호")))</f>
        <v/>
      </c>
      <c r="D437" s="21" t="inlineStr">
        <is>
          <t>말끔입주청소</t>
        </is>
      </c>
      <c r="E437" s="27">
        <f>IF(D437="","",IFERROR(INDEX(거래처분야,MATCH(D437,거래처이름,0)),""))</f>
        <v/>
      </c>
      <c r="F437" s="21" t="inlineStr">
        <is>
          <t>입주 청소</t>
        </is>
      </c>
      <c r="G437" s="22" t="n">
        <v>845000</v>
      </c>
      <c r="H437" s="25">
        <f>IF(COUNTA(A437,B437,D437,G437)=0,"",IF(NOT(ISNUMBER(A437)),"날짜를 확인하세요",IF(A437&gt;TODAY(),"오늘 이후 날짜예요",IF(AND(B437&lt;&gt;"",ISNA(MATCH(B437,현장번호,0))),"현장 번호를 확인하세요",IF(ISNA(MATCH(D437,거래처이름,0)),"거래처 목록에 없는 이름",IF(OR(NOT(ISNUMBER(G437)),N(G437)&lt;=0),"금액을 확인하세요",""))))))</f>
        <v/>
      </c>
    </row>
    <row r="438">
      <c r="A438" s="20" t="n">
        <v>46069</v>
      </c>
      <c r="B438" s="26" t="n">
        <v>188</v>
      </c>
      <c r="C438" s="27">
        <f>IF(COUNTA(A438,D438,G438)=0,"",IF(B438="","공통",IFERROR(INDEX(현장_고객,MATCH(B438,현장번호,0))&amp;" · "&amp;INDEX(현장_주소,MATCH(B438,현장번호,0)),"없는 번호")))</f>
        <v/>
      </c>
      <c r="D438" s="21" t="inlineStr">
        <is>
          <t>대성설비</t>
        </is>
      </c>
      <c r="E438" s="27">
        <f>IF(D438="","",IFERROR(INDEX(거래처분야,MATCH(D438,거래처이름,0)),""))</f>
        <v/>
      </c>
      <c r="F438" s="21" t="inlineStr">
        <is>
          <t>설비 시공</t>
        </is>
      </c>
      <c r="G438" s="22" t="n">
        <v>1232000</v>
      </c>
      <c r="H438" s="25">
        <f>IF(COUNTA(A438,B438,D438,G438)=0,"",IF(NOT(ISNUMBER(A438)),"날짜를 확인하세요",IF(A438&gt;TODAY(),"오늘 이후 날짜예요",IF(AND(B438&lt;&gt;"",ISNA(MATCH(B438,현장번호,0))),"현장 번호를 확인하세요",IF(ISNA(MATCH(D438,거래처이름,0)),"거래처 목록에 없는 이름",IF(OR(NOT(ISNUMBER(G438)),N(G438)&lt;=0),"금액을 확인하세요",""))))))</f>
        <v/>
      </c>
    </row>
    <row r="439">
      <c r="A439" s="20" t="n">
        <v>46069</v>
      </c>
      <c r="B439" s="26" t="n">
        <v>188</v>
      </c>
      <c r="C439" s="27">
        <f>IF(COUNTA(A439,D439,G439)=0,"",IF(B439="","공통",IFERROR(INDEX(현장_고객,MATCH(B439,현장번호,0))&amp;" · "&amp;INDEX(현장_주소,MATCH(B439,현장번호,0)),"없는 번호")))</f>
        <v/>
      </c>
      <c r="D439" s="21" t="inlineStr">
        <is>
          <t>대림자재(가상)</t>
        </is>
      </c>
      <c r="E439" s="27">
        <f>IF(D439="","",IFERROR(INDEX(거래처분야,MATCH(D439,거래처이름,0)),""))</f>
        <v/>
      </c>
      <c r="F439" s="21" t="inlineStr">
        <is>
          <t>자재 대금</t>
        </is>
      </c>
      <c r="G439" s="22" t="n">
        <v>1779000</v>
      </c>
      <c r="H439" s="25">
        <f>IF(COUNTA(A439,B439,D439,G439)=0,"",IF(NOT(ISNUMBER(A439)),"날짜를 확인하세요",IF(A439&gt;TODAY(),"오늘 이후 날짜예요",IF(AND(B439&lt;&gt;"",ISNA(MATCH(B439,현장번호,0))),"현장 번호를 확인하세요",IF(ISNA(MATCH(D439,거래처이름,0)),"거래처 목록에 없는 이름",IF(OR(NOT(ISNUMBER(G439)),N(G439)&lt;=0),"금액을 확인하세요",""))))))</f>
        <v/>
      </c>
    </row>
    <row r="440">
      <c r="A440" s="20" t="n">
        <v>46069</v>
      </c>
      <c r="B440" s="26" t="n">
        <v>192</v>
      </c>
      <c r="C440" s="27">
        <f>IF(COUNTA(A440,D440,G440)=0,"",IF(B440="","공통",IFERROR(INDEX(현장_고객,MATCH(B440,현장번호,0))&amp;" · "&amp;INDEX(현장_주소,MATCH(B440,현장번호,0)),"없는 번호")))</f>
        <v/>
      </c>
      <c r="D440" s="21" t="inlineStr">
        <is>
          <t>한결철거</t>
        </is>
      </c>
      <c r="E440" s="27">
        <f>IF(D440="","",IFERROR(INDEX(거래처분야,MATCH(D440,거래처이름,0)),""))</f>
        <v/>
      </c>
      <c r="F440" s="21" t="inlineStr">
        <is>
          <t>철거·폐기물</t>
        </is>
      </c>
      <c r="G440" s="22" t="n">
        <v>580000</v>
      </c>
      <c r="H440" s="25">
        <f>IF(COUNTA(A440,B440,D440,G440)=0,"",IF(NOT(ISNUMBER(A440)),"날짜를 확인하세요",IF(A440&gt;TODAY(),"오늘 이후 날짜예요",IF(AND(B440&lt;&gt;"",ISNA(MATCH(B440,현장번호,0))),"현장 번호를 확인하세요",IF(ISNA(MATCH(D440,거래처이름,0)),"거래처 목록에 없는 이름",IF(OR(NOT(ISNUMBER(G440)),N(G440)&lt;=0),"금액을 확인하세요",""))))))</f>
        <v/>
      </c>
    </row>
    <row r="441">
      <c r="A441" s="20" t="n">
        <v>46069</v>
      </c>
      <c r="B441" s="26" t="n">
        <v>192</v>
      </c>
      <c r="C441" s="27">
        <f>IF(COUNTA(A441,D441,G441)=0,"",IF(B441="","공통",IFERROR(INDEX(현장_고객,MATCH(B441,현장번호,0))&amp;" · "&amp;INDEX(현장_주소,MATCH(B441,현장번호,0)),"없는 번호")))</f>
        <v/>
      </c>
      <c r="D441" s="21" t="inlineStr">
        <is>
          <t>말끔입주청소</t>
        </is>
      </c>
      <c r="E441" s="27">
        <f>IF(D441="","",IFERROR(INDEX(거래처분야,MATCH(D441,거래처이름,0)),""))</f>
        <v/>
      </c>
      <c r="F441" s="21" t="inlineStr">
        <is>
          <t>입주 청소</t>
        </is>
      </c>
      <c r="G441" s="22" t="n">
        <v>435000</v>
      </c>
      <c r="H441" s="25">
        <f>IF(COUNTA(A441,B441,D441,G441)=0,"",IF(NOT(ISNUMBER(A441)),"날짜를 확인하세요",IF(A441&gt;TODAY(),"오늘 이후 날짜예요",IF(AND(B441&lt;&gt;"",ISNA(MATCH(B441,현장번호,0))),"현장 번호를 확인하세요",IF(ISNA(MATCH(D441,거래처이름,0)),"거래처 목록에 없는 이름",IF(OR(NOT(ISNUMBER(G441)),N(G441)&lt;=0),"금액을 확인하세요",""))))))</f>
        <v/>
      </c>
    </row>
    <row r="442">
      <c r="A442" s="20" t="n">
        <v>46070</v>
      </c>
      <c r="B442" s="26" t="n">
        <v>188</v>
      </c>
      <c r="C442" s="27">
        <f>IF(COUNTA(A442,D442,G442)=0,"",IF(B442="","공통",IFERROR(INDEX(현장_고객,MATCH(B442,현장번호,0))&amp;" · "&amp;INDEX(현장_주소,MATCH(B442,현장번호,0)),"없는 번호")))</f>
        <v/>
      </c>
      <c r="D442" s="21" t="inlineStr">
        <is>
          <t>한결철거</t>
        </is>
      </c>
      <c r="E442" s="27">
        <f>IF(D442="","",IFERROR(INDEX(거래처분야,MATCH(D442,거래처이름,0)),""))</f>
        <v/>
      </c>
      <c r="F442" s="21" t="inlineStr">
        <is>
          <t>철거·폐기물</t>
        </is>
      </c>
      <c r="G442" s="22" t="n">
        <v>919000</v>
      </c>
      <c r="H442" s="25">
        <f>IF(COUNTA(A442,B442,D442,G442)=0,"",IF(NOT(ISNUMBER(A442)),"날짜를 확인하세요",IF(A442&gt;TODAY(),"오늘 이후 날짜예요",IF(AND(B442&lt;&gt;"",ISNA(MATCH(B442,현장번호,0))),"현장 번호를 확인하세요",IF(ISNA(MATCH(D442,거래처이름,0)),"거래처 목록에 없는 이름",IF(OR(NOT(ISNUMBER(G442)),N(G442)&lt;=0),"금액을 확인하세요",""))))))</f>
        <v/>
      </c>
    </row>
    <row r="443">
      <c r="A443" s="20" t="n">
        <v>46071</v>
      </c>
      <c r="B443" s="26" t="n">
        <v>182</v>
      </c>
      <c r="C443" s="27">
        <f>IF(COUNTA(A443,D443,G443)=0,"",IF(B443="","공통",IFERROR(INDEX(현장_고객,MATCH(B443,현장번호,0))&amp;" · "&amp;INDEX(현장_주소,MATCH(B443,현장번호,0)),"없는 번호")))</f>
        <v/>
      </c>
      <c r="D443" s="21" t="inlineStr">
        <is>
          <t>물길설비</t>
        </is>
      </c>
      <c r="E443" s="27">
        <f>IF(D443="","",IFERROR(INDEX(거래처분야,MATCH(D443,거래처이름,0)),""))</f>
        <v/>
      </c>
      <c r="F443" s="21" t="inlineStr">
        <is>
          <t>설비 시공</t>
        </is>
      </c>
      <c r="G443" s="22" t="n">
        <v>662000</v>
      </c>
      <c r="H443" s="25">
        <f>IF(COUNTA(A443,B443,D443,G443)=0,"",IF(NOT(ISNUMBER(A443)),"날짜를 확인하세요",IF(A443&gt;TODAY(),"오늘 이후 날짜예요",IF(AND(B443&lt;&gt;"",ISNA(MATCH(B443,현장번호,0))),"현장 번호를 확인하세요",IF(ISNA(MATCH(D443,거래처이름,0)),"거래처 목록에 없는 이름",IF(OR(NOT(ISNUMBER(G443)),N(G443)&lt;=0),"금액을 확인하세요",""))))))</f>
        <v/>
      </c>
    </row>
    <row r="444">
      <c r="A444" s="20" t="n">
        <v>46071</v>
      </c>
      <c r="B444" s="26" t="n">
        <v>197</v>
      </c>
      <c r="C444" s="27">
        <f>IF(COUNTA(A444,D444,G444)=0,"",IF(B444="","공통",IFERROR(INDEX(현장_고객,MATCH(B444,현장번호,0))&amp;" · "&amp;INDEX(현장_주소,MATCH(B444,현장번호,0)),"없는 번호")))</f>
        <v/>
      </c>
      <c r="D444" s="21" t="inlineStr">
        <is>
          <t>동네자재마트</t>
        </is>
      </c>
      <c r="E444" s="27">
        <f>IF(D444="","",IFERROR(INDEX(거래처분야,MATCH(D444,거래처이름,0)),""))</f>
        <v/>
      </c>
      <c r="F444" s="21" t="inlineStr">
        <is>
          <t>자재 대금</t>
        </is>
      </c>
      <c r="G444" s="22" t="n">
        <v>322000</v>
      </c>
      <c r="H444" s="25">
        <f>IF(COUNTA(A444,B444,D444,G444)=0,"",IF(NOT(ISNUMBER(A444)),"날짜를 확인하세요",IF(A444&gt;TODAY(),"오늘 이후 날짜예요",IF(AND(B444&lt;&gt;"",ISNA(MATCH(B444,현장번호,0))),"현장 번호를 확인하세요",IF(ISNA(MATCH(D444,거래처이름,0)),"거래처 목록에 없는 이름",IF(OR(NOT(ISNUMBER(G444)),N(G444)&lt;=0),"금액을 확인하세요",""))))))</f>
        <v/>
      </c>
    </row>
    <row r="445">
      <c r="A445" s="20" t="n">
        <v>46072</v>
      </c>
      <c r="B445" s="26" t="n">
        <v>178</v>
      </c>
      <c r="C445" s="27">
        <f>IF(COUNTA(A445,D445,G445)=0,"",IF(B445="","공통",IFERROR(INDEX(현장_고객,MATCH(B445,현장번호,0))&amp;" · "&amp;INDEX(현장_주소,MATCH(B445,현장번호,0)),"없는 번호")))</f>
        <v/>
      </c>
      <c r="D445" s="21" t="inlineStr">
        <is>
          <t>대성설비</t>
        </is>
      </c>
      <c r="E445" s="27">
        <f>IF(D445="","",IFERROR(INDEX(거래처분야,MATCH(D445,거래처이름,0)),""))</f>
        <v/>
      </c>
      <c r="F445" s="21" t="inlineStr">
        <is>
          <t>설비 시공</t>
        </is>
      </c>
      <c r="G445" s="22" t="n">
        <v>1034000</v>
      </c>
      <c r="H445" s="25">
        <f>IF(COUNTA(A445,B445,D445,G445)=0,"",IF(NOT(ISNUMBER(A445)),"날짜를 확인하세요",IF(A445&gt;TODAY(),"오늘 이후 날짜예요",IF(AND(B445&lt;&gt;"",ISNA(MATCH(B445,현장번호,0))),"현장 번호를 확인하세요",IF(ISNA(MATCH(D445,거래처이름,0)),"거래처 목록에 없는 이름",IF(OR(NOT(ISNUMBER(G445)),N(G445)&lt;=0),"금액을 확인하세요",""))))))</f>
        <v/>
      </c>
    </row>
    <row r="446">
      <c r="A446" s="20" t="n">
        <v>46072</v>
      </c>
      <c r="B446" s="26" t="n">
        <v>182</v>
      </c>
      <c r="C446" s="27">
        <f>IF(COUNTA(A446,D446,G446)=0,"",IF(B446="","공통",IFERROR(INDEX(현장_고객,MATCH(B446,현장번호,0))&amp;" · "&amp;INDEX(현장_주소,MATCH(B446,현장번호,0)),"없는 번호")))</f>
        <v/>
      </c>
      <c r="D446" s="21" t="inlineStr">
        <is>
          <t>한결철거</t>
        </is>
      </c>
      <c r="E446" s="27">
        <f>IF(D446="","",IFERROR(INDEX(거래처분야,MATCH(D446,거래처이름,0)),""))</f>
        <v/>
      </c>
      <c r="F446" s="21" t="inlineStr">
        <is>
          <t>철거·폐기물</t>
        </is>
      </c>
      <c r="G446" s="22" t="n">
        <v>564000</v>
      </c>
      <c r="H446" s="25">
        <f>IF(COUNTA(A446,B446,D446,G446)=0,"",IF(NOT(ISNUMBER(A446)),"날짜를 확인하세요",IF(A446&gt;TODAY(),"오늘 이후 날짜예요",IF(AND(B446&lt;&gt;"",ISNA(MATCH(B446,현장번호,0))),"현장 번호를 확인하세요",IF(ISNA(MATCH(D446,거래처이름,0)),"거래처 목록에 없는 이름",IF(OR(NOT(ISNUMBER(G446)),N(G446)&lt;=0),"금액을 확인하세요",""))))))</f>
        <v/>
      </c>
    </row>
    <row r="447">
      <c r="A447" s="20" t="n">
        <v>46072</v>
      </c>
      <c r="B447" s="26" t="n">
        <v>192</v>
      </c>
      <c r="C447" s="27">
        <f>IF(COUNTA(A447,D447,G447)=0,"",IF(B447="","공통",IFERROR(INDEX(현장_고객,MATCH(B447,현장번호,0))&amp;" · "&amp;INDEX(현장_주소,MATCH(B447,현장번호,0)),"없는 번호")))</f>
        <v/>
      </c>
      <c r="D447" s="21" t="inlineStr">
        <is>
          <t>반듯타일</t>
        </is>
      </c>
      <c r="E447" s="27">
        <f>IF(D447="","",IFERROR(INDEX(거래처분야,MATCH(D447,거래처이름,0)),""))</f>
        <v/>
      </c>
      <c r="F447" s="21" t="inlineStr">
        <is>
          <t>타일 시공</t>
        </is>
      </c>
      <c r="G447" s="22" t="n">
        <v>730000</v>
      </c>
      <c r="H447" s="25">
        <f>IF(COUNTA(A447,B447,D447,G447)=0,"",IF(NOT(ISNUMBER(A447)),"날짜를 확인하세요",IF(A447&gt;TODAY(),"오늘 이후 날짜예요",IF(AND(B447&lt;&gt;"",ISNA(MATCH(B447,현장번호,0))),"현장 번호를 확인하세요",IF(ISNA(MATCH(D447,거래처이름,0)),"거래처 목록에 없는 이름",IF(OR(NOT(ISNUMBER(G447)),N(G447)&lt;=0),"금액을 확인하세요",""))))))</f>
        <v/>
      </c>
    </row>
    <row r="448">
      <c r="A448" s="20" t="n">
        <v>46072</v>
      </c>
      <c r="B448" s="26" t="n">
        <v>196</v>
      </c>
      <c r="C448" s="27">
        <f>IF(COUNTA(A448,D448,G448)=0,"",IF(B448="","공통",IFERROR(INDEX(현장_고객,MATCH(B448,현장번호,0))&amp;" · "&amp;INDEX(현장_주소,MATCH(B448,현장번호,0)),"없는 번호")))</f>
        <v/>
      </c>
      <c r="D448" s="21" t="inlineStr">
        <is>
          <t>대림자재(가상)</t>
        </is>
      </c>
      <c r="E448" s="27">
        <f>IF(D448="","",IFERROR(INDEX(거래처분야,MATCH(D448,거래처이름,0)),""))</f>
        <v/>
      </c>
      <c r="F448" s="21" t="inlineStr">
        <is>
          <t>자재 대금</t>
        </is>
      </c>
      <c r="G448" s="22" t="n">
        <v>217000</v>
      </c>
      <c r="H448" s="25">
        <f>IF(COUNTA(A448,B448,D448,G448)=0,"",IF(NOT(ISNUMBER(A448)),"날짜를 확인하세요",IF(A448&gt;TODAY(),"오늘 이후 날짜예요",IF(AND(B448&lt;&gt;"",ISNA(MATCH(B448,현장번호,0))),"현장 번호를 확인하세요",IF(ISNA(MATCH(D448,거래처이름,0)),"거래처 목록에 없는 이름",IF(OR(NOT(ISNUMBER(G448)),N(G448)&lt;=0),"금액을 확인하세요",""))))))</f>
        <v/>
      </c>
    </row>
    <row r="449">
      <c r="A449" s="20" t="n">
        <v>46073</v>
      </c>
      <c r="B449" s="26" t="n">
        <v>188</v>
      </c>
      <c r="C449" s="27">
        <f>IF(COUNTA(A449,D449,G449)=0,"",IF(B449="","공통",IFERROR(INDEX(현장_고객,MATCH(B449,현장번호,0))&amp;" · "&amp;INDEX(현장_주소,MATCH(B449,현장번호,0)),"없는 번호")))</f>
        <v/>
      </c>
      <c r="D449" s="21" t="inlineStr">
        <is>
          <t>새빛전기</t>
        </is>
      </c>
      <c r="E449" s="27">
        <f>IF(D449="","",IFERROR(INDEX(거래처분야,MATCH(D449,거래처이름,0)),""))</f>
        <v/>
      </c>
      <c r="F449" s="21" t="inlineStr">
        <is>
          <t>전기 시공</t>
        </is>
      </c>
      <c r="G449" s="22" t="n">
        <v>1324000</v>
      </c>
      <c r="H449" s="25">
        <f>IF(COUNTA(A449,B449,D449,G449)=0,"",IF(NOT(ISNUMBER(A449)),"날짜를 확인하세요",IF(A449&gt;TODAY(),"오늘 이후 날짜예요",IF(AND(B449&lt;&gt;"",ISNA(MATCH(B449,현장번호,0))),"현장 번호를 확인하세요",IF(ISNA(MATCH(D449,거래처이름,0)),"거래처 목록에 없는 이름",IF(OR(NOT(ISNUMBER(G449)),N(G449)&lt;=0),"금액을 확인하세요",""))))))</f>
        <v/>
      </c>
    </row>
    <row r="450">
      <c r="A450" s="20" t="n">
        <v>46075</v>
      </c>
      <c r="B450" s="26" t="n">
        <v>184</v>
      </c>
      <c r="C450" s="27">
        <f>IF(COUNTA(A450,D450,G450)=0,"",IF(B450="","공통",IFERROR(INDEX(현장_고객,MATCH(B450,현장번호,0))&amp;" · "&amp;INDEX(현장_주소,MATCH(B450,현장번호,0)),"없는 번호")))</f>
        <v/>
      </c>
      <c r="D450" s="21" t="inlineStr">
        <is>
          <t>한결철거</t>
        </is>
      </c>
      <c r="E450" s="27">
        <f>IF(D450="","",IFERROR(INDEX(거래처분야,MATCH(D450,거래처이름,0)),""))</f>
        <v/>
      </c>
      <c r="F450" s="21" t="inlineStr">
        <is>
          <t>철거·폐기물</t>
        </is>
      </c>
      <c r="G450" s="22" t="n">
        <v>873000</v>
      </c>
      <c r="H450" s="25">
        <f>IF(COUNTA(A450,B450,D450,G450)=0,"",IF(NOT(ISNUMBER(A450)),"날짜를 확인하세요",IF(A450&gt;TODAY(),"오늘 이후 날짜예요",IF(AND(B450&lt;&gt;"",ISNA(MATCH(B450,현장번호,0))),"현장 번호를 확인하세요",IF(ISNA(MATCH(D450,거래처이름,0)),"거래처 목록에 없는 이름",IF(OR(NOT(ISNUMBER(G450)),N(G450)&lt;=0),"금액을 확인하세요",""))))))</f>
        <v/>
      </c>
    </row>
    <row r="451">
      <c r="A451" s="20" t="n">
        <v>46075</v>
      </c>
      <c r="B451" s="26" t="n">
        <v>184</v>
      </c>
      <c r="C451" s="27">
        <f>IF(COUNTA(A451,D451,G451)=0,"",IF(B451="","공통",IFERROR(INDEX(현장_고객,MATCH(B451,현장번호,0))&amp;" · "&amp;INDEX(현장_주소,MATCH(B451,현장번호,0)),"없는 번호")))</f>
        <v/>
      </c>
      <c r="D451" s="21" t="inlineStr">
        <is>
          <t>말끔입주청소</t>
        </is>
      </c>
      <c r="E451" s="27">
        <f>IF(D451="","",IFERROR(INDEX(거래처분야,MATCH(D451,거래처이름,0)),""))</f>
        <v/>
      </c>
      <c r="F451" s="21" t="inlineStr">
        <is>
          <t>입주 청소</t>
        </is>
      </c>
      <c r="G451" s="22" t="n">
        <v>1098000</v>
      </c>
      <c r="H451" s="25">
        <f>IF(COUNTA(A451,B451,D451,G451)=0,"",IF(NOT(ISNUMBER(A451)),"날짜를 확인하세요",IF(A451&gt;TODAY(),"오늘 이후 날짜예요",IF(AND(B451&lt;&gt;"",ISNA(MATCH(B451,현장번호,0))),"현장 번호를 확인하세요",IF(ISNA(MATCH(D451,거래처이름,0)),"거래처 목록에 없는 이름",IF(OR(NOT(ISNUMBER(G451)),N(G451)&lt;=0),"금액을 확인하세요",""))))))</f>
        <v/>
      </c>
    </row>
    <row r="452">
      <c r="A452" s="20" t="n">
        <v>46076</v>
      </c>
      <c r="B452" s="26" t="n">
        <v>184</v>
      </c>
      <c r="C452" s="27">
        <f>IF(COUNTA(A452,D452,G452)=0,"",IF(B452="","공통",IFERROR(INDEX(현장_고객,MATCH(B452,현장번호,0))&amp;" · "&amp;INDEX(현장_주소,MATCH(B452,현장번호,0)),"없는 번호")))</f>
        <v/>
      </c>
      <c r="D452" s="21" t="inlineStr">
        <is>
          <t>동네자재마트</t>
        </is>
      </c>
      <c r="E452" s="27">
        <f>IF(D452="","",IFERROR(INDEX(거래처분야,MATCH(D452,거래처이름,0)),""))</f>
        <v/>
      </c>
      <c r="F452" s="21" t="inlineStr">
        <is>
          <t>자재 대금</t>
        </is>
      </c>
      <c r="G452" s="22" t="n">
        <v>1108000</v>
      </c>
      <c r="H452" s="25">
        <f>IF(COUNTA(A452,B452,D452,G452)=0,"",IF(NOT(ISNUMBER(A452)),"날짜를 확인하세요",IF(A452&gt;TODAY(),"오늘 이후 날짜예요",IF(AND(B452&lt;&gt;"",ISNA(MATCH(B452,현장번호,0))),"현장 번호를 확인하세요",IF(ISNA(MATCH(D452,거래처이름,0)),"거래처 목록에 없는 이름",IF(OR(NOT(ISNUMBER(G452)),N(G452)&lt;=0),"금액을 확인하세요",""))))))</f>
        <v/>
      </c>
    </row>
    <row r="453">
      <c r="A453" s="20" t="n">
        <v>46076</v>
      </c>
      <c r="B453" s="26" t="n">
        <v>192</v>
      </c>
      <c r="C453" s="27">
        <f>IF(COUNTA(A453,D453,G453)=0,"",IF(B453="","공통",IFERROR(INDEX(현장_고객,MATCH(B453,현장번호,0))&amp;" · "&amp;INDEX(현장_주소,MATCH(B453,현장번호,0)),"없는 번호")))</f>
        <v/>
      </c>
      <c r="D453" s="21" t="inlineStr">
        <is>
          <t>물길설비</t>
        </is>
      </c>
      <c r="E453" s="27">
        <f>IF(D453="","",IFERROR(INDEX(거래처분야,MATCH(D453,거래처이름,0)),""))</f>
        <v/>
      </c>
      <c r="F453" s="21" t="inlineStr">
        <is>
          <t>설비 시공</t>
        </is>
      </c>
      <c r="G453" s="22" t="n">
        <v>461000</v>
      </c>
      <c r="H453" s="25">
        <f>IF(COUNTA(A453,B453,D453,G453)=0,"",IF(NOT(ISNUMBER(A453)),"날짜를 확인하세요",IF(A453&gt;TODAY(),"오늘 이후 날짜예요",IF(AND(B453&lt;&gt;"",ISNA(MATCH(B453,현장번호,0))),"현장 번호를 확인하세요",IF(ISNA(MATCH(D453,거래처이름,0)),"거래처 목록에 없는 이름",IF(OR(NOT(ISNUMBER(G453)),N(G453)&lt;=0),"금액을 확인하세요",""))))))</f>
        <v/>
      </c>
    </row>
    <row r="454">
      <c r="A454" s="20" t="n">
        <v>46076</v>
      </c>
      <c r="B454" s="26" t="n">
        <v>192</v>
      </c>
      <c r="C454" s="27">
        <f>IF(COUNTA(A454,D454,G454)=0,"",IF(B454="","공통",IFERROR(INDEX(현장_고객,MATCH(B454,현장번호,0))&amp;" · "&amp;INDEX(현장_주소,MATCH(B454,현장번호,0)),"없는 번호")))</f>
        <v/>
      </c>
      <c r="D454" s="21" t="inlineStr">
        <is>
          <t>대림자재(가상)</t>
        </is>
      </c>
      <c r="E454" s="27">
        <f>IF(D454="","",IFERROR(INDEX(거래처분야,MATCH(D454,거래처이름,0)),""))</f>
        <v/>
      </c>
      <c r="F454" s="21" t="inlineStr">
        <is>
          <t>자재 대금</t>
        </is>
      </c>
      <c r="G454" s="22" t="n">
        <v>676000</v>
      </c>
      <c r="H454" s="25">
        <f>IF(COUNTA(A454,B454,D454,G454)=0,"",IF(NOT(ISNUMBER(A454)),"날짜를 확인하세요",IF(A454&gt;TODAY(),"오늘 이후 날짜예요",IF(AND(B454&lt;&gt;"",ISNA(MATCH(B454,현장번호,0))),"현장 번호를 확인하세요",IF(ISNA(MATCH(D454,거래처이름,0)),"거래처 목록에 없는 이름",IF(OR(NOT(ISNUMBER(G454)),N(G454)&lt;=0),"금액을 확인하세요",""))))))</f>
        <v/>
      </c>
    </row>
    <row r="455">
      <c r="A455" s="20" t="n">
        <v>46077</v>
      </c>
      <c r="B455" s="26" t="n">
        <v>184</v>
      </c>
      <c r="C455" s="27">
        <f>IF(COUNTA(A455,D455,G455)=0,"",IF(B455="","공통",IFERROR(INDEX(현장_고객,MATCH(B455,현장번호,0))&amp;" · "&amp;INDEX(현장_주소,MATCH(B455,현장번호,0)),"없는 번호")))</f>
        <v/>
      </c>
      <c r="D455" s="21" t="inlineStr">
        <is>
          <t>반듯타일</t>
        </is>
      </c>
      <c r="E455" s="27">
        <f>IF(D455="","",IFERROR(INDEX(거래처분야,MATCH(D455,거래처이름,0)),""))</f>
        <v/>
      </c>
      <c r="F455" s="21" t="inlineStr">
        <is>
          <t>타일 시공</t>
        </is>
      </c>
      <c r="G455" s="22" t="n">
        <v>1209000</v>
      </c>
      <c r="H455" s="25">
        <f>IF(COUNTA(A455,B455,D455,G455)=0,"",IF(NOT(ISNUMBER(A455)),"날짜를 확인하세요",IF(A455&gt;TODAY(),"오늘 이후 날짜예요",IF(AND(B455&lt;&gt;"",ISNA(MATCH(B455,현장번호,0))),"현장 번호를 확인하세요",IF(ISNA(MATCH(D455,거래처이름,0)),"거래처 목록에 없는 이름",IF(OR(NOT(ISNUMBER(G455)),N(G455)&lt;=0),"금액을 확인하세요",""))))))</f>
        <v/>
      </c>
    </row>
    <row r="456">
      <c r="A456" s="20" t="n">
        <v>46078</v>
      </c>
      <c r="B456" s="26" t="n">
        <v>184</v>
      </c>
      <c r="C456" s="27">
        <f>IF(COUNTA(A456,D456,G456)=0,"",IF(B456="","공통",IFERROR(INDEX(현장_고객,MATCH(B456,현장번호,0))&amp;" · "&amp;INDEX(현장_주소,MATCH(B456,현장번호,0)),"없는 번호")))</f>
        <v/>
      </c>
      <c r="D456" s="21" t="inlineStr">
        <is>
          <t>물길설비</t>
        </is>
      </c>
      <c r="E456" s="27">
        <f>IF(D456="","",IFERROR(INDEX(거래처분야,MATCH(D456,거래처이름,0)),""))</f>
        <v/>
      </c>
      <c r="F456" s="21" t="inlineStr">
        <is>
          <t>설비 시공</t>
        </is>
      </c>
      <c r="G456" s="22" t="n">
        <v>738000</v>
      </c>
      <c r="H456" s="25">
        <f>IF(COUNTA(A456,B456,D456,G456)=0,"",IF(NOT(ISNUMBER(A456)),"날짜를 확인하세요",IF(A456&gt;TODAY(),"오늘 이후 날짜예요",IF(AND(B456&lt;&gt;"",ISNA(MATCH(B456,현장번호,0))),"현장 번호를 확인하세요",IF(ISNA(MATCH(D456,거래처이름,0)),"거래처 목록에 없는 이름",IF(OR(NOT(ISNUMBER(G456)),N(G456)&lt;=0),"금액을 확인하세요",""))))))</f>
        <v/>
      </c>
    </row>
    <row r="457">
      <c r="A457" s="20" t="n">
        <v>46078</v>
      </c>
      <c r="B457" s="26" t="n">
        <v>185</v>
      </c>
      <c r="C457" s="27">
        <f>IF(COUNTA(A457,D457,G457)=0,"",IF(B457="","공통",IFERROR(INDEX(현장_고객,MATCH(B457,현장번호,0))&amp;" · "&amp;INDEX(현장_주소,MATCH(B457,현장번호,0)),"없는 번호")))</f>
        <v/>
      </c>
      <c r="D457" s="21" t="inlineStr">
        <is>
          <t>대림자재(가상)</t>
        </is>
      </c>
      <c r="E457" s="27">
        <f>IF(D457="","",IFERROR(INDEX(거래처분야,MATCH(D457,거래처이름,0)),""))</f>
        <v/>
      </c>
      <c r="F457" s="21" t="inlineStr">
        <is>
          <t>자재 대금</t>
        </is>
      </c>
      <c r="G457" s="22" t="n">
        <v>1215000</v>
      </c>
      <c r="H457" s="25">
        <f>IF(COUNTA(A457,B457,D457,G457)=0,"",IF(NOT(ISNUMBER(A457)),"날짜를 확인하세요",IF(A457&gt;TODAY(),"오늘 이후 날짜예요",IF(AND(B457&lt;&gt;"",ISNA(MATCH(B457,현장번호,0))),"현장 번호를 확인하세요",IF(ISNA(MATCH(D457,거래처이름,0)),"거래처 목록에 없는 이름",IF(OR(NOT(ISNUMBER(G457)),N(G457)&lt;=0),"금액을 확인하세요",""))))))</f>
        <v/>
      </c>
    </row>
    <row r="458">
      <c r="A458" s="20" t="n">
        <v>46078</v>
      </c>
      <c r="B458" s="26" t="n">
        <v>187</v>
      </c>
      <c r="C458" s="27">
        <f>IF(COUNTA(A458,D458,G458)=0,"",IF(B458="","공통",IFERROR(INDEX(현장_고객,MATCH(B458,현장번호,0))&amp;" · "&amp;INDEX(현장_주소,MATCH(B458,현장번호,0)),"없는 번호")))</f>
        <v/>
      </c>
      <c r="D458" s="21" t="inlineStr">
        <is>
          <t>반듯타일</t>
        </is>
      </c>
      <c r="E458" s="27">
        <f>IF(D458="","",IFERROR(INDEX(거래처분야,MATCH(D458,거래처이름,0)),""))</f>
        <v/>
      </c>
      <c r="F458" s="21" t="inlineStr">
        <is>
          <t>타일 시공</t>
        </is>
      </c>
      <c r="G458" s="22" t="n">
        <v>1014000</v>
      </c>
      <c r="H458" s="25">
        <f>IF(COUNTA(A458,B458,D458,G458)=0,"",IF(NOT(ISNUMBER(A458)),"날짜를 확인하세요",IF(A458&gt;TODAY(),"오늘 이후 날짜예요",IF(AND(B458&lt;&gt;"",ISNA(MATCH(B458,현장번호,0))),"현장 번호를 확인하세요",IF(ISNA(MATCH(D458,거래처이름,0)),"거래처 목록에 없는 이름",IF(OR(NOT(ISNUMBER(G458)),N(G458)&lt;=0),"금액을 확인하세요",""))))))</f>
        <v/>
      </c>
    </row>
    <row r="459">
      <c r="A459" s="20" t="n">
        <v>46078</v>
      </c>
      <c r="B459" s="26" t="n">
        <v>198</v>
      </c>
      <c r="C459" s="27">
        <f>IF(COUNTA(A459,D459,G459)=0,"",IF(B459="","공통",IFERROR(INDEX(현장_고객,MATCH(B459,현장번호,0))&amp;" · "&amp;INDEX(현장_주소,MATCH(B459,현장번호,0)),"없는 번호")))</f>
        <v/>
      </c>
      <c r="D459" s="21" t="inlineStr">
        <is>
          <t>대림자재(가상)</t>
        </is>
      </c>
      <c r="E459" s="27">
        <f>IF(D459="","",IFERROR(INDEX(거래처분야,MATCH(D459,거래처이름,0)),""))</f>
        <v/>
      </c>
      <c r="F459" s="21" t="inlineStr">
        <is>
          <t>자재 대금</t>
        </is>
      </c>
      <c r="G459" s="22" t="n">
        <v>840000</v>
      </c>
      <c r="H459" s="25">
        <f>IF(COUNTA(A459,B459,D459,G459)=0,"",IF(NOT(ISNUMBER(A459)),"날짜를 확인하세요",IF(A459&gt;TODAY(),"오늘 이후 날짜예요",IF(AND(B459&lt;&gt;"",ISNA(MATCH(B459,현장번호,0))),"현장 번호를 확인하세요",IF(ISNA(MATCH(D459,거래처이름,0)),"거래처 목록에 없는 이름",IF(OR(NOT(ISNUMBER(G459)),N(G459)&lt;=0),"금액을 확인하세요",""))))))</f>
        <v/>
      </c>
    </row>
    <row r="460">
      <c r="A460" s="20" t="n">
        <v>46079</v>
      </c>
      <c r="B460" s="26" t="n">
        <v>185</v>
      </c>
      <c r="C460" s="27">
        <f>IF(COUNTA(A460,D460,G460)=0,"",IF(B460="","공통",IFERROR(INDEX(현장_고객,MATCH(B460,현장번호,0))&amp;" · "&amp;INDEX(현장_주소,MATCH(B460,현장번호,0)),"없는 번호")))</f>
        <v/>
      </c>
      <c r="D460" s="21" t="inlineStr">
        <is>
          <t>고운도배</t>
        </is>
      </c>
      <c r="E460" s="27">
        <f>IF(D460="","",IFERROR(INDEX(거래처분야,MATCH(D460,거래처이름,0)),""))</f>
        <v/>
      </c>
      <c r="F460" s="21" t="inlineStr">
        <is>
          <t>도배·장판 시공</t>
        </is>
      </c>
      <c r="G460" s="22" t="n">
        <v>686000</v>
      </c>
      <c r="H460" s="25">
        <f>IF(COUNTA(A460,B460,D460,G460)=0,"",IF(NOT(ISNUMBER(A460)),"날짜를 확인하세요",IF(A460&gt;TODAY(),"오늘 이후 날짜예요",IF(AND(B460&lt;&gt;"",ISNA(MATCH(B460,현장번호,0))),"현장 번호를 확인하세요",IF(ISNA(MATCH(D460,거래처이름,0)),"거래처 목록에 없는 이름",IF(OR(NOT(ISNUMBER(G460)),N(G460)&lt;=0),"금액을 확인하세요",""))))))</f>
        <v/>
      </c>
    </row>
    <row r="461">
      <c r="A461" s="20" t="n">
        <v>46080</v>
      </c>
      <c r="B461" s="26" t="n">
        <v>187</v>
      </c>
      <c r="C461" s="27">
        <f>IF(COUNTA(A461,D461,G461)=0,"",IF(B461="","공통",IFERROR(INDEX(현장_고객,MATCH(B461,현장번호,0))&amp;" · "&amp;INDEX(현장_주소,MATCH(B461,현장번호,0)),"없는 번호")))</f>
        <v/>
      </c>
      <c r="D461" s="21" t="inlineStr">
        <is>
          <t>대성설비</t>
        </is>
      </c>
      <c r="E461" s="27">
        <f>IF(D461="","",IFERROR(INDEX(거래처분야,MATCH(D461,거래처이름,0)),""))</f>
        <v/>
      </c>
      <c r="F461" s="21" t="inlineStr">
        <is>
          <t>설비 시공</t>
        </is>
      </c>
      <c r="G461" s="22" t="n">
        <v>797000</v>
      </c>
      <c r="H461" s="25">
        <f>IF(COUNTA(A461,B461,D461,G461)=0,"",IF(NOT(ISNUMBER(A461)),"날짜를 확인하세요",IF(A461&gt;TODAY(),"오늘 이후 날짜예요",IF(AND(B461&lt;&gt;"",ISNA(MATCH(B461,현장번호,0))),"현장 번호를 확인하세요",IF(ISNA(MATCH(D461,거래처이름,0)),"거래처 목록에 없는 이름",IF(OR(NOT(ISNUMBER(G461)),N(G461)&lt;=0),"금액을 확인하세요",""))))))</f>
        <v/>
      </c>
    </row>
    <row r="462">
      <c r="A462" s="20" t="n">
        <v>46080</v>
      </c>
      <c r="B462" s="26" t="n">
        <v>187</v>
      </c>
      <c r="C462" s="27">
        <f>IF(COUNTA(A462,D462,G462)=0,"",IF(B462="","공통",IFERROR(INDEX(현장_고객,MATCH(B462,현장번호,0))&amp;" · "&amp;INDEX(현장_주소,MATCH(B462,현장번호,0)),"없는 번호")))</f>
        <v/>
      </c>
      <c r="D462" s="21" t="inlineStr">
        <is>
          <t>동네자재마트</t>
        </is>
      </c>
      <c r="E462" s="27">
        <f>IF(D462="","",IFERROR(INDEX(거래처분야,MATCH(D462,거래처이름,0)),""))</f>
        <v/>
      </c>
      <c r="F462" s="21" t="inlineStr">
        <is>
          <t>자재 대금</t>
        </is>
      </c>
      <c r="G462" s="22" t="n">
        <v>748000</v>
      </c>
      <c r="H462" s="25">
        <f>IF(COUNTA(A462,B462,D462,G462)=0,"",IF(NOT(ISNUMBER(A462)),"날짜를 확인하세요",IF(A462&gt;TODAY(),"오늘 이후 날짜예요",IF(AND(B462&lt;&gt;"",ISNA(MATCH(B462,현장번호,0))),"현장 번호를 확인하세요",IF(ISNA(MATCH(D462,거래처이름,0)),"거래처 목록에 없는 이름",IF(OR(NOT(ISNUMBER(G462)),N(G462)&lt;=0),"금액을 확인하세요",""))))))</f>
        <v/>
      </c>
    </row>
    <row r="463">
      <c r="A463" s="20" t="n">
        <v>46080</v>
      </c>
      <c r="B463" s="26" t="n">
        <v>187</v>
      </c>
      <c r="C463" s="27">
        <f>IF(COUNTA(A463,D463,G463)=0,"",IF(B463="","공통",IFERROR(INDEX(현장_고객,MATCH(B463,현장번호,0))&amp;" · "&amp;INDEX(현장_주소,MATCH(B463,현장번호,0)),"없는 번호")))</f>
        <v/>
      </c>
      <c r="D463" s="21" t="inlineStr">
        <is>
          <t>말끔입주청소</t>
        </is>
      </c>
      <c r="E463" s="27">
        <f>IF(D463="","",IFERROR(INDEX(거래처분야,MATCH(D463,거래처이름,0)),""))</f>
        <v/>
      </c>
      <c r="F463" s="21" t="inlineStr">
        <is>
          <t>입주 청소</t>
        </is>
      </c>
      <c r="G463" s="22" t="n">
        <v>950000</v>
      </c>
      <c r="H463" s="25">
        <f>IF(COUNTA(A463,B463,D463,G463)=0,"",IF(NOT(ISNUMBER(A463)),"날짜를 확인하세요",IF(A463&gt;TODAY(),"오늘 이후 날짜예요",IF(AND(B463&lt;&gt;"",ISNA(MATCH(B463,현장번호,0))),"현장 번호를 확인하세요",IF(ISNA(MATCH(D463,거래처이름,0)),"거래처 목록에 없는 이름",IF(OR(NOT(ISNUMBER(G463)),N(G463)&lt;=0),"금액을 확인하세요",""))))))</f>
        <v/>
      </c>
    </row>
    <row r="464">
      <c r="A464" s="20" t="n">
        <v>46080</v>
      </c>
      <c r="B464" s="26" t="n">
        <v>190</v>
      </c>
      <c r="C464" s="27">
        <f>IF(COUNTA(A464,D464,G464)=0,"",IF(B464="","공통",IFERROR(INDEX(현장_고객,MATCH(B464,현장번호,0))&amp;" · "&amp;INDEX(현장_주소,MATCH(B464,현장번호,0)),"없는 번호")))</f>
        <v/>
      </c>
      <c r="D464" s="21" t="inlineStr">
        <is>
          <t>한결철거</t>
        </is>
      </c>
      <c r="E464" s="27">
        <f>IF(D464="","",IFERROR(INDEX(거래처분야,MATCH(D464,거래처이름,0)),""))</f>
        <v/>
      </c>
      <c r="F464" s="21" t="inlineStr">
        <is>
          <t>철거·폐기물</t>
        </is>
      </c>
      <c r="G464" s="22" t="n">
        <v>1083000</v>
      </c>
      <c r="H464" s="25">
        <f>IF(COUNTA(A464,B464,D464,G464)=0,"",IF(NOT(ISNUMBER(A464)),"날짜를 확인하세요",IF(A464&gt;TODAY(),"오늘 이후 날짜예요",IF(AND(B464&lt;&gt;"",ISNA(MATCH(B464,현장번호,0))),"현장 번호를 확인하세요",IF(ISNA(MATCH(D464,거래처이름,0)),"거래처 목록에 없는 이름",IF(OR(NOT(ISNUMBER(G464)),N(G464)&lt;=0),"금액을 확인하세요",""))))))</f>
        <v/>
      </c>
    </row>
    <row r="465">
      <c r="A465" s="20" t="n">
        <v>46080</v>
      </c>
      <c r="B465" s="26" t="n">
        <v>207</v>
      </c>
      <c r="C465" s="27">
        <f>IF(COUNTA(A465,D465,G465)=0,"",IF(B465="","공통",IFERROR(INDEX(현장_고객,MATCH(B465,현장번호,0))&amp;" · "&amp;INDEX(현장_주소,MATCH(B465,현장번호,0)),"없는 번호")))</f>
        <v/>
      </c>
      <c r="D465" s="21" t="inlineStr">
        <is>
          <t>한결철거</t>
        </is>
      </c>
      <c r="E465" s="27">
        <f>IF(D465="","",IFERROR(INDEX(거래처분야,MATCH(D465,거래처이름,0)),""))</f>
        <v/>
      </c>
      <c r="F465" s="21" t="inlineStr">
        <is>
          <t>철거·폐기물</t>
        </is>
      </c>
      <c r="G465" s="22" t="n">
        <v>998000</v>
      </c>
      <c r="H465" s="25">
        <f>IF(COUNTA(A465,B465,D465,G465)=0,"",IF(NOT(ISNUMBER(A465)),"날짜를 확인하세요",IF(A465&gt;TODAY(),"오늘 이후 날짜예요",IF(AND(B465&lt;&gt;"",ISNA(MATCH(B465,현장번호,0))),"현장 번호를 확인하세요",IF(ISNA(MATCH(D465,거래처이름,0)),"거래처 목록에 없는 이름",IF(OR(NOT(ISNUMBER(G465)),N(G465)&lt;=0),"금액을 확인하세요",""))))))</f>
        <v/>
      </c>
    </row>
    <row r="466">
      <c r="A466" s="20" t="n">
        <v>46080</v>
      </c>
      <c r="B466" s="26" t="n">
        <v>207</v>
      </c>
      <c r="C466" s="27">
        <f>IF(COUNTA(A466,D466,G466)=0,"",IF(B466="","공통",IFERROR(INDEX(현장_고객,MATCH(B466,현장번호,0))&amp;" · "&amp;INDEX(현장_주소,MATCH(B466,현장번호,0)),"없는 번호")))</f>
        <v/>
      </c>
      <c r="D466" s="21" t="inlineStr">
        <is>
          <t>물길설비</t>
        </is>
      </c>
      <c r="E466" s="27">
        <f>IF(D466="","",IFERROR(INDEX(거래처분야,MATCH(D466,거래처이름,0)),""))</f>
        <v/>
      </c>
      <c r="F466" s="21" t="inlineStr">
        <is>
          <t>설비 시공</t>
        </is>
      </c>
      <c r="G466" s="22" t="n">
        <v>916000</v>
      </c>
      <c r="H466" s="25">
        <f>IF(COUNTA(A466,B466,D466,G466)=0,"",IF(NOT(ISNUMBER(A466)),"날짜를 확인하세요",IF(A466&gt;TODAY(),"오늘 이후 날짜예요",IF(AND(B466&lt;&gt;"",ISNA(MATCH(B466,현장번호,0))),"현장 번호를 확인하세요",IF(ISNA(MATCH(D466,거래처이름,0)),"거래처 목록에 없는 이름",IF(OR(NOT(ISNUMBER(G466)),N(G466)&lt;=0),"금액을 확인하세요",""))))))</f>
        <v/>
      </c>
    </row>
    <row r="467">
      <c r="A467" s="20" t="n">
        <v>46082</v>
      </c>
      <c r="B467" s="26" t="n">
        <v>187</v>
      </c>
      <c r="C467" s="27">
        <f>IF(COUNTA(A467,D467,G467)=0,"",IF(B467="","공통",IFERROR(INDEX(현장_고객,MATCH(B467,현장번호,0))&amp;" · "&amp;INDEX(현장_주소,MATCH(B467,현장번호,0)),"없는 번호")))</f>
        <v/>
      </c>
      <c r="D467" s="21" t="inlineStr">
        <is>
          <t>한결철거</t>
        </is>
      </c>
      <c r="E467" s="27">
        <f>IF(D467="","",IFERROR(INDEX(거래처분야,MATCH(D467,거래처이름,0)),""))</f>
        <v/>
      </c>
      <c r="F467" s="21" t="inlineStr">
        <is>
          <t>철거·폐기물</t>
        </is>
      </c>
      <c r="G467" s="22" t="n">
        <v>1015000</v>
      </c>
      <c r="H467" s="25">
        <f>IF(COUNTA(A467,B467,D467,G467)=0,"",IF(NOT(ISNUMBER(A467)),"날짜를 확인하세요",IF(A467&gt;TODAY(),"오늘 이후 날짜예요",IF(AND(B467&lt;&gt;"",ISNA(MATCH(B467,현장번호,0))),"현장 번호를 확인하세요",IF(ISNA(MATCH(D467,거래처이름,0)),"거래처 목록에 없는 이름",IF(OR(NOT(ISNUMBER(G467)),N(G467)&lt;=0),"금액을 확인하세요",""))))))</f>
        <v/>
      </c>
    </row>
    <row r="468">
      <c r="A468" s="20" t="n">
        <v>46082</v>
      </c>
      <c r="B468" s="26" t="n">
        <v>193</v>
      </c>
      <c r="C468" s="27">
        <f>IF(COUNTA(A468,D468,G468)=0,"",IF(B468="","공통",IFERROR(INDEX(현장_고객,MATCH(B468,현장번호,0))&amp;" · "&amp;INDEX(현장_주소,MATCH(B468,현장번호,0)),"없는 번호")))</f>
        <v/>
      </c>
      <c r="D468" s="21" t="inlineStr">
        <is>
          <t>명장타일</t>
        </is>
      </c>
      <c r="E468" s="27">
        <f>IF(D468="","",IFERROR(INDEX(거래처분야,MATCH(D468,거래처이름,0)),""))</f>
        <v/>
      </c>
      <c r="F468" s="21" t="inlineStr">
        <is>
          <t>타일 시공</t>
        </is>
      </c>
      <c r="G468" s="22" t="n">
        <v>1039000</v>
      </c>
      <c r="H468" s="25">
        <f>IF(COUNTA(A468,B468,D468,G468)=0,"",IF(NOT(ISNUMBER(A468)),"날짜를 확인하세요",IF(A468&gt;TODAY(),"오늘 이후 날짜예요",IF(AND(B468&lt;&gt;"",ISNA(MATCH(B468,현장번호,0))),"현장 번호를 확인하세요",IF(ISNA(MATCH(D468,거래처이름,0)),"거래처 목록에 없는 이름",IF(OR(NOT(ISNUMBER(G468)),N(G468)&lt;=0),"금액을 확인하세요",""))))))</f>
        <v/>
      </c>
    </row>
    <row r="469">
      <c r="A469" s="20" t="n">
        <v>46082</v>
      </c>
      <c r="B469" s="26" t="n">
        <v>205</v>
      </c>
      <c r="C469" s="27">
        <f>IF(COUNTA(A469,D469,G469)=0,"",IF(B469="","공통",IFERROR(INDEX(현장_고객,MATCH(B469,현장번호,0))&amp;" · "&amp;INDEX(현장_주소,MATCH(B469,현장번호,0)),"없는 번호")))</f>
        <v/>
      </c>
      <c r="D469" s="21" t="inlineStr">
        <is>
          <t>한지벽지</t>
        </is>
      </c>
      <c r="E469" s="27">
        <f>IF(D469="","",IFERROR(INDEX(거래처분야,MATCH(D469,거래처이름,0)),""))</f>
        <v/>
      </c>
      <c r="F469" s="21" t="inlineStr">
        <is>
          <t>도배·장판 시공</t>
        </is>
      </c>
      <c r="G469" s="22" t="n">
        <v>1461000</v>
      </c>
      <c r="H469" s="25">
        <f>IF(COUNTA(A469,B469,D469,G469)=0,"",IF(NOT(ISNUMBER(A469)),"날짜를 확인하세요",IF(A469&gt;TODAY(),"오늘 이후 날짜예요",IF(AND(B469&lt;&gt;"",ISNA(MATCH(B469,현장번호,0))),"현장 번호를 확인하세요",IF(ISNA(MATCH(D469,거래처이름,0)),"거래처 목록에 없는 이름",IF(OR(NOT(ISNUMBER(G469)),N(G469)&lt;=0),"금액을 확인하세요",""))))))</f>
        <v/>
      </c>
    </row>
    <row r="470">
      <c r="A470" s="20" t="n">
        <v>46083</v>
      </c>
      <c r="B470" s="26" t="n">
        <v>190</v>
      </c>
      <c r="C470" s="27">
        <f>IF(COUNTA(A470,D470,G470)=0,"",IF(B470="","공통",IFERROR(INDEX(현장_고객,MATCH(B470,현장번호,0))&amp;" · "&amp;INDEX(현장_주소,MATCH(B470,현장번호,0)),"없는 번호")))</f>
        <v/>
      </c>
      <c r="D470" s="21" t="inlineStr">
        <is>
          <t>대성설비</t>
        </is>
      </c>
      <c r="E470" s="27">
        <f>IF(D470="","",IFERROR(INDEX(거래처분야,MATCH(D470,거래처이름,0)),""))</f>
        <v/>
      </c>
      <c r="F470" s="21" t="inlineStr">
        <is>
          <t>설비 시공</t>
        </is>
      </c>
      <c r="G470" s="22" t="n">
        <v>518000</v>
      </c>
      <c r="H470" s="25">
        <f>IF(COUNTA(A470,B470,D470,G470)=0,"",IF(NOT(ISNUMBER(A470)),"날짜를 확인하세요",IF(A470&gt;TODAY(),"오늘 이후 날짜예요",IF(AND(B470&lt;&gt;"",ISNA(MATCH(B470,현장번호,0))),"현장 번호를 확인하세요",IF(ISNA(MATCH(D470,거래처이름,0)),"거래처 목록에 없는 이름",IF(OR(NOT(ISNUMBER(G470)),N(G470)&lt;=0),"금액을 확인하세요",""))))))</f>
        <v/>
      </c>
    </row>
    <row r="471">
      <c r="A471" s="20" t="n">
        <v>46083</v>
      </c>
      <c r="B471" s="26" t="n">
        <v>190</v>
      </c>
      <c r="C471" s="27">
        <f>IF(COUNTA(A471,D471,G471)=0,"",IF(B471="","공통",IFERROR(INDEX(현장_고객,MATCH(B471,현장번호,0))&amp;" · "&amp;INDEX(현장_주소,MATCH(B471,현장번호,0)),"없는 번호")))</f>
        <v/>
      </c>
      <c r="D471" s="21" t="inlineStr">
        <is>
          <t>반듯타일</t>
        </is>
      </c>
      <c r="E471" s="27">
        <f>IF(D471="","",IFERROR(INDEX(거래처분야,MATCH(D471,거래처이름,0)),""))</f>
        <v/>
      </c>
      <c r="F471" s="21" t="inlineStr">
        <is>
          <t>타일 시공</t>
        </is>
      </c>
      <c r="G471" s="22" t="n">
        <v>517000</v>
      </c>
      <c r="H471" s="25">
        <f>IF(COUNTA(A471,B471,D471,G471)=0,"",IF(NOT(ISNUMBER(A471)),"날짜를 확인하세요",IF(A471&gt;TODAY(),"오늘 이후 날짜예요",IF(AND(B471&lt;&gt;"",ISNA(MATCH(B471,현장번호,0))),"현장 번호를 확인하세요",IF(ISNA(MATCH(D471,거래처이름,0)),"거래처 목록에 없는 이름",IF(OR(NOT(ISNUMBER(G471)),N(G471)&lt;=0),"금액을 확인하세요",""))))))</f>
        <v/>
      </c>
    </row>
    <row r="472">
      <c r="A472" s="20" t="n">
        <v>46083</v>
      </c>
      <c r="B472" s="26" t="n">
        <v>190</v>
      </c>
      <c r="C472" s="27">
        <f>IF(COUNTA(A472,D472,G472)=0,"",IF(B472="","공통",IFERROR(INDEX(현장_고객,MATCH(B472,현장번호,0))&amp;" · "&amp;INDEX(현장_주소,MATCH(B472,현장번호,0)),"없는 번호")))</f>
        <v/>
      </c>
      <c r="D472" s="21" t="inlineStr">
        <is>
          <t>대림자재(가상)</t>
        </is>
      </c>
      <c r="E472" s="27">
        <f>IF(D472="","",IFERROR(INDEX(거래처분야,MATCH(D472,거래처이름,0)),""))</f>
        <v/>
      </c>
      <c r="F472" s="21" t="inlineStr">
        <is>
          <t>자재 대금</t>
        </is>
      </c>
      <c r="G472" s="22" t="n">
        <v>824000</v>
      </c>
      <c r="H472" s="25">
        <f>IF(COUNTA(A472,B472,D472,G472)=0,"",IF(NOT(ISNUMBER(A472)),"날짜를 확인하세요",IF(A472&gt;TODAY(),"오늘 이후 날짜예요",IF(AND(B472&lt;&gt;"",ISNA(MATCH(B472,현장번호,0))),"현장 번호를 확인하세요",IF(ISNA(MATCH(D472,거래처이름,0)),"거래처 목록에 없는 이름",IF(OR(NOT(ISNUMBER(G472)),N(G472)&lt;=0),"금액을 확인하세요",""))))))</f>
        <v/>
      </c>
    </row>
    <row r="473">
      <c r="A473" s="20" t="n">
        <v>46083</v>
      </c>
      <c r="B473" s="26" t="n">
        <v>205</v>
      </c>
      <c r="C473" s="27">
        <f>IF(COUNTA(A473,D473,G473)=0,"",IF(B473="","공통",IFERROR(INDEX(현장_고객,MATCH(B473,현장번호,0))&amp;" · "&amp;INDEX(현장_주소,MATCH(B473,현장번호,0)),"없는 번호")))</f>
        <v/>
      </c>
      <c r="D473" s="21" t="inlineStr">
        <is>
          <t>대림자재(가상)</t>
        </is>
      </c>
      <c r="E473" s="27">
        <f>IF(D473="","",IFERROR(INDEX(거래처분야,MATCH(D473,거래처이름,0)),""))</f>
        <v/>
      </c>
      <c r="F473" s="21" t="inlineStr">
        <is>
          <t>자재 대금</t>
        </is>
      </c>
      <c r="G473" s="22" t="n">
        <v>911000</v>
      </c>
      <c r="H473" s="25">
        <f>IF(COUNTA(A473,B473,D473,G473)=0,"",IF(NOT(ISNUMBER(A473)),"날짜를 확인하세요",IF(A473&gt;TODAY(),"오늘 이후 날짜예요",IF(AND(B473&lt;&gt;"",ISNA(MATCH(B473,현장번호,0))),"현장 번호를 확인하세요",IF(ISNA(MATCH(D473,거래처이름,0)),"거래처 목록에 없는 이름",IF(OR(NOT(ISNUMBER(G473)),N(G473)&lt;=0),"금액을 확인하세요",""))))))</f>
        <v/>
      </c>
    </row>
    <row r="474">
      <c r="A474" s="20" t="n">
        <v>46083</v>
      </c>
      <c r="B474" s="26" t="n">
        <v>207</v>
      </c>
      <c r="C474" s="27">
        <f>IF(COUNTA(A474,D474,G474)=0,"",IF(B474="","공통",IFERROR(INDEX(현장_고객,MATCH(B474,현장번호,0))&amp;" · "&amp;INDEX(현장_주소,MATCH(B474,현장번호,0)),"없는 번호")))</f>
        <v/>
      </c>
      <c r="D474" s="21" t="inlineStr">
        <is>
          <t>반듯타일</t>
        </is>
      </c>
      <c r="E474" s="27">
        <f>IF(D474="","",IFERROR(INDEX(거래처분야,MATCH(D474,거래처이름,0)),""))</f>
        <v/>
      </c>
      <c r="F474" s="21" t="inlineStr">
        <is>
          <t>타일 시공</t>
        </is>
      </c>
      <c r="G474" s="22" t="n">
        <v>722000</v>
      </c>
      <c r="H474" s="25">
        <f>IF(COUNTA(A474,B474,D474,G474)=0,"",IF(NOT(ISNUMBER(A474)),"날짜를 확인하세요",IF(A474&gt;TODAY(),"오늘 이후 날짜예요",IF(AND(B474&lt;&gt;"",ISNA(MATCH(B474,현장번호,0))),"현장 번호를 확인하세요",IF(ISNA(MATCH(D474,거래처이름,0)),"거래처 목록에 없는 이름",IF(OR(NOT(ISNUMBER(G474)),N(G474)&lt;=0),"금액을 확인하세요",""))))))</f>
        <v/>
      </c>
    </row>
    <row r="475">
      <c r="A475" s="20" t="n">
        <v>46084</v>
      </c>
      <c r="B475" s="26" t="n">
        <v>193</v>
      </c>
      <c r="C475" s="27">
        <f>IF(COUNTA(A475,D475,G475)=0,"",IF(B475="","공통",IFERROR(INDEX(현장_고객,MATCH(B475,현장번호,0))&amp;" · "&amp;INDEX(현장_주소,MATCH(B475,현장번호,0)),"없는 번호")))</f>
        <v/>
      </c>
      <c r="D475" s="21" t="inlineStr">
        <is>
          <t>말끔입주청소</t>
        </is>
      </c>
      <c r="E475" s="27">
        <f>IF(D475="","",IFERROR(INDEX(거래처분야,MATCH(D475,거래처이름,0)),""))</f>
        <v/>
      </c>
      <c r="F475" s="21" t="inlineStr">
        <is>
          <t>입주 청소</t>
        </is>
      </c>
      <c r="G475" s="22" t="n">
        <v>840000</v>
      </c>
      <c r="H475" s="25">
        <f>IF(COUNTA(A475,B475,D475,G475)=0,"",IF(NOT(ISNUMBER(A475)),"날짜를 확인하세요",IF(A475&gt;TODAY(),"오늘 이후 날짜예요",IF(AND(B475&lt;&gt;"",ISNA(MATCH(B475,현장번호,0))),"현장 번호를 확인하세요",IF(ISNA(MATCH(D475,거래처이름,0)),"거래처 목록에 없는 이름",IF(OR(NOT(ISNUMBER(G475)),N(G475)&lt;=0),"금액을 확인하세요",""))))))</f>
        <v/>
      </c>
    </row>
    <row r="476">
      <c r="A476" s="20" t="n">
        <v>46084</v>
      </c>
      <c r="B476" s="26" t="n">
        <v>195</v>
      </c>
      <c r="C476" s="27">
        <f>IF(COUNTA(A476,D476,G476)=0,"",IF(B476="","공통",IFERROR(INDEX(현장_고객,MATCH(B476,현장번호,0))&amp;" · "&amp;INDEX(현장_주소,MATCH(B476,현장번호,0)),"없는 번호")))</f>
        <v/>
      </c>
      <c r="D476" s="21" t="inlineStr">
        <is>
          <t>창호명가</t>
        </is>
      </c>
      <c r="E476" s="27">
        <f>IF(D476="","",IFERROR(INDEX(거래처분야,MATCH(D476,거래처이름,0)),""))</f>
        <v/>
      </c>
      <c r="F476" s="21" t="inlineStr">
        <is>
          <t>창호 시공</t>
        </is>
      </c>
      <c r="G476" s="22" t="n">
        <v>3108000</v>
      </c>
      <c r="H476" s="25">
        <f>IF(COUNTA(A476,B476,D476,G476)=0,"",IF(NOT(ISNUMBER(A476)),"날짜를 확인하세요",IF(A476&gt;TODAY(),"오늘 이후 날짜예요",IF(AND(B476&lt;&gt;"",ISNA(MATCH(B476,현장번호,0))),"현장 번호를 확인하세요",IF(ISNA(MATCH(D476,거래처이름,0)),"거래처 목록에 없는 이름",IF(OR(NOT(ISNUMBER(G476)),N(G476)&lt;=0),"금액을 확인하세요",""))))))</f>
        <v/>
      </c>
    </row>
    <row r="477">
      <c r="A477" s="20" t="n">
        <v>46084</v>
      </c>
      <c r="B477" s="26" t="n">
        <v>209</v>
      </c>
      <c r="C477" s="27">
        <f>IF(COUNTA(A477,D477,G477)=0,"",IF(B477="","공통",IFERROR(INDEX(현장_고객,MATCH(B477,현장번호,0))&amp;" · "&amp;INDEX(현장_주소,MATCH(B477,현장번호,0)),"없는 번호")))</f>
        <v/>
      </c>
      <c r="D477" s="21" t="inlineStr">
        <is>
          <t>바른목공</t>
        </is>
      </c>
      <c r="E477" s="27">
        <f>IF(D477="","",IFERROR(INDEX(거래처분야,MATCH(D477,거래처이름,0)),""))</f>
        <v/>
      </c>
      <c r="F477" s="21" t="inlineStr">
        <is>
          <t>목공 시공</t>
        </is>
      </c>
      <c r="G477" s="22" t="n">
        <v>1006000</v>
      </c>
      <c r="H477" s="25">
        <f>IF(COUNTA(A477,B477,D477,G477)=0,"",IF(NOT(ISNUMBER(A477)),"날짜를 확인하세요",IF(A477&gt;TODAY(),"오늘 이후 날짜예요",IF(AND(B477&lt;&gt;"",ISNA(MATCH(B477,현장번호,0))),"현장 번호를 확인하세요",IF(ISNA(MATCH(D477,거래처이름,0)),"거래처 목록에 없는 이름",IF(OR(NOT(ISNUMBER(G477)),N(G477)&lt;=0),"금액을 확인하세요",""))))))</f>
        <v/>
      </c>
    </row>
    <row r="478">
      <c r="A478" s="20" t="n">
        <v>46085</v>
      </c>
      <c r="B478" s="26" t="n">
        <v>193</v>
      </c>
      <c r="C478" s="27">
        <f>IF(COUNTA(A478,D478,G478)=0,"",IF(B478="","공통",IFERROR(INDEX(현장_고객,MATCH(B478,현장번호,0))&amp;" · "&amp;INDEX(현장_주소,MATCH(B478,현장번호,0)),"없는 번호")))</f>
        <v/>
      </c>
      <c r="D478" s="21" t="inlineStr">
        <is>
          <t>대성설비</t>
        </is>
      </c>
      <c r="E478" s="27">
        <f>IF(D478="","",IFERROR(INDEX(거래처분야,MATCH(D478,거래처이름,0)),""))</f>
        <v/>
      </c>
      <c r="F478" s="21" t="inlineStr">
        <is>
          <t>설비 시공</t>
        </is>
      </c>
      <c r="G478" s="22" t="n">
        <v>754000</v>
      </c>
      <c r="H478" s="25">
        <f>IF(COUNTA(A478,B478,D478,G478)=0,"",IF(NOT(ISNUMBER(A478)),"날짜를 확인하세요",IF(A478&gt;TODAY(),"오늘 이후 날짜예요",IF(AND(B478&lt;&gt;"",ISNA(MATCH(B478,현장번호,0))),"현장 번호를 확인하세요",IF(ISNA(MATCH(D478,거래처이름,0)),"거래처 목록에 없는 이름",IF(OR(NOT(ISNUMBER(G478)),N(G478)&lt;=0),"금액을 확인하세요",""))))))</f>
        <v/>
      </c>
    </row>
    <row r="479">
      <c r="A479" s="20" t="n">
        <v>46086</v>
      </c>
      <c r="B479" s="26" t="n">
        <v>190</v>
      </c>
      <c r="C479" s="27">
        <f>IF(COUNTA(A479,D479,G479)=0,"",IF(B479="","공통",IFERROR(INDEX(현장_고객,MATCH(B479,현장번호,0))&amp;" · "&amp;INDEX(현장_주소,MATCH(B479,현장번호,0)),"없는 번호")))</f>
        <v/>
      </c>
      <c r="D479" s="21" t="inlineStr">
        <is>
          <t>말끔입주청소</t>
        </is>
      </c>
      <c r="E479" s="27">
        <f>IF(D479="","",IFERROR(INDEX(거래처분야,MATCH(D479,거래처이름,0)),""))</f>
        <v/>
      </c>
      <c r="F479" s="21" t="inlineStr">
        <is>
          <t>입주 청소</t>
        </is>
      </c>
      <c r="G479" s="22" t="n">
        <v>731000</v>
      </c>
      <c r="H479" s="25">
        <f>IF(COUNTA(A479,B479,D479,G479)=0,"",IF(NOT(ISNUMBER(A479)),"날짜를 확인하세요",IF(A479&gt;TODAY(),"오늘 이후 날짜예요",IF(AND(B479&lt;&gt;"",ISNA(MATCH(B479,현장번호,0))),"현장 번호를 확인하세요",IF(ISNA(MATCH(D479,거래처이름,0)),"거래처 목록에 없는 이름",IF(OR(NOT(ISNUMBER(G479)),N(G479)&lt;=0),"금액을 확인하세요",""))))))</f>
        <v/>
      </c>
    </row>
    <row r="480">
      <c r="A480" s="20" t="n">
        <v>46086</v>
      </c>
      <c r="B480" s="26" t="n">
        <v>191</v>
      </c>
      <c r="C480" s="27">
        <f>IF(COUNTA(A480,D480,G480)=0,"",IF(B480="","공통",IFERROR(INDEX(현장_고객,MATCH(B480,현장번호,0))&amp;" · "&amp;INDEX(현장_주소,MATCH(B480,현장번호,0)),"없는 번호")))</f>
        <v/>
      </c>
      <c r="D480" s="21" t="inlineStr">
        <is>
          <t>동네자재마트</t>
        </is>
      </c>
      <c r="E480" s="27">
        <f>IF(D480="","",IFERROR(INDEX(거래처분야,MATCH(D480,거래처이름,0)),""))</f>
        <v/>
      </c>
      <c r="F480" s="21" t="inlineStr">
        <is>
          <t>자재 대금</t>
        </is>
      </c>
      <c r="G480" s="22" t="n">
        <v>549000</v>
      </c>
      <c r="H480" s="25">
        <f>IF(COUNTA(A480,B480,D480,G480)=0,"",IF(NOT(ISNUMBER(A480)),"날짜를 확인하세요",IF(A480&gt;TODAY(),"오늘 이후 날짜예요",IF(AND(B480&lt;&gt;"",ISNA(MATCH(B480,현장번호,0))),"현장 번호를 확인하세요",IF(ISNA(MATCH(D480,거래처이름,0)),"거래처 목록에 없는 이름",IF(OR(NOT(ISNUMBER(G480)),N(G480)&lt;=0),"금액을 확인하세요",""))))))</f>
        <v/>
      </c>
    </row>
    <row r="481">
      <c r="A481" s="20" t="n">
        <v>46086</v>
      </c>
      <c r="B481" s="26" t="n">
        <v>193</v>
      </c>
      <c r="C481" s="27">
        <f>IF(COUNTA(A481,D481,G481)=0,"",IF(B481="","공통",IFERROR(INDEX(현장_고객,MATCH(B481,현장번호,0))&amp;" · "&amp;INDEX(현장_주소,MATCH(B481,현장번호,0)),"없는 번호")))</f>
        <v/>
      </c>
      <c r="D481" s="21" t="inlineStr">
        <is>
          <t>동네자재마트</t>
        </is>
      </c>
      <c r="E481" s="27">
        <f>IF(D481="","",IFERROR(INDEX(거래처분야,MATCH(D481,거래처이름,0)),""))</f>
        <v/>
      </c>
      <c r="F481" s="21" t="inlineStr">
        <is>
          <t>자재 대금</t>
        </is>
      </c>
      <c r="G481" s="22" t="n">
        <v>1041000</v>
      </c>
      <c r="H481" s="25">
        <f>IF(COUNTA(A481,B481,D481,G481)=0,"",IF(NOT(ISNUMBER(A481)),"날짜를 확인하세요",IF(A481&gt;TODAY(),"오늘 이후 날짜예요",IF(AND(B481&lt;&gt;"",ISNA(MATCH(B481,현장번호,0))),"현장 번호를 확인하세요",IF(ISNA(MATCH(D481,거래처이름,0)),"거래처 목록에 없는 이름",IF(OR(NOT(ISNUMBER(G481)),N(G481)&lt;=0),"금액을 확인하세요",""))))))</f>
        <v/>
      </c>
    </row>
    <row r="482">
      <c r="A482" s="20" t="n">
        <v>46086</v>
      </c>
      <c r="B482" s="26" t="n">
        <v>207</v>
      </c>
      <c r="C482" s="27">
        <f>IF(COUNTA(A482,D482,G482)=0,"",IF(B482="","공통",IFERROR(INDEX(현장_고객,MATCH(B482,현장번호,0))&amp;" · "&amp;INDEX(현장_주소,MATCH(B482,현장번호,0)),"없는 번호")))</f>
        <v/>
      </c>
      <c r="D482" s="21" t="inlineStr">
        <is>
          <t>말끔입주청소</t>
        </is>
      </c>
      <c r="E482" s="27">
        <f>IF(D482="","",IFERROR(INDEX(거래처분야,MATCH(D482,거래처이름,0)),""))</f>
        <v/>
      </c>
      <c r="F482" s="21" t="inlineStr">
        <is>
          <t>입주 청소</t>
        </is>
      </c>
      <c r="G482" s="22" t="n">
        <v>533000</v>
      </c>
      <c r="H482" s="25">
        <f>IF(COUNTA(A482,B482,D482,G482)=0,"",IF(NOT(ISNUMBER(A482)),"날짜를 확인하세요",IF(A482&gt;TODAY(),"오늘 이후 날짜예요",IF(AND(B482&lt;&gt;"",ISNA(MATCH(B482,현장번호,0))),"현장 번호를 확인하세요",IF(ISNA(MATCH(D482,거래처이름,0)),"거래처 목록에 없는 이름",IF(OR(NOT(ISNUMBER(G482)),N(G482)&lt;=0),"금액을 확인하세요",""))))))</f>
        <v/>
      </c>
    </row>
    <row r="483">
      <c r="A483" s="20" t="n">
        <v>46086</v>
      </c>
      <c r="B483" s="26" t="n"/>
      <c r="C483" s="27">
        <f>IF(COUNTA(A483,D483,G483)=0,"",IF(B483="","공통",IFERROR(INDEX(현장_고객,MATCH(B483,현장번호,0))&amp;" · "&amp;INDEX(현장_주소,MATCH(B483,현장번호,0)),"없는 번호")))</f>
        <v/>
      </c>
      <c r="D483" s="21" t="inlineStr">
        <is>
          <t>용달 김기사</t>
        </is>
      </c>
      <c r="E483" s="27">
        <f>IF(D483="","",IFERROR(INDEX(거래처분야,MATCH(D483,거래처이름,0)),""))</f>
        <v/>
      </c>
      <c r="F483" s="21" t="inlineStr">
        <is>
          <t>자재 운반(여러 현장)</t>
        </is>
      </c>
      <c r="G483" s="22" t="n">
        <v>130000</v>
      </c>
      <c r="H483" s="25">
        <f>IF(COUNTA(A483,B483,D483,G483)=0,"",IF(NOT(ISNUMBER(A483)),"날짜를 확인하세요",IF(A483&gt;TODAY(),"오늘 이후 날짜예요",IF(AND(B483&lt;&gt;"",ISNA(MATCH(B483,현장번호,0))),"현장 번호를 확인하세요",IF(ISNA(MATCH(D483,거래처이름,0)),"거래처 목록에 없는 이름",IF(OR(NOT(ISNUMBER(G483)),N(G483)&lt;=0),"금액을 확인하세요",""))))))</f>
        <v/>
      </c>
    </row>
    <row r="484">
      <c r="A484" s="20" t="n">
        <v>46087</v>
      </c>
      <c r="B484" s="26" t="n">
        <v>201</v>
      </c>
      <c r="C484" s="27">
        <f>IF(COUNTA(A484,D484,G484)=0,"",IF(B484="","공통",IFERROR(INDEX(현장_고객,MATCH(B484,현장번호,0))&amp;" · "&amp;INDEX(현장_주소,MATCH(B484,현장번호,0)),"없는 번호")))</f>
        <v/>
      </c>
      <c r="D484" s="21" t="inlineStr">
        <is>
          <t>한결철거</t>
        </is>
      </c>
      <c r="E484" s="27">
        <f>IF(D484="","",IFERROR(INDEX(거래처분야,MATCH(D484,거래처이름,0)),""))</f>
        <v/>
      </c>
      <c r="F484" s="21" t="inlineStr">
        <is>
          <t>철거·폐기물</t>
        </is>
      </c>
      <c r="G484" s="22" t="n">
        <v>2283000</v>
      </c>
      <c r="H484" s="25">
        <f>IF(COUNTA(A484,B484,D484,G484)=0,"",IF(NOT(ISNUMBER(A484)),"날짜를 확인하세요",IF(A484&gt;TODAY(),"오늘 이후 날짜예요",IF(AND(B484&lt;&gt;"",ISNA(MATCH(B484,현장번호,0))),"현장 번호를 확인하세요",IF(ISNA(MATCH(D484,거래처이름,0)),"거래처 목록에 없는 이름",IF(OR(NOT(ISNUMBER(G484)),N(G484)&lt;=0),"금액을 확인하세요",""))))))</f>
        <v/>
      </c>
    </row>
    <row r="485">
      <c r="A485" s="20" t="n">
        <v>46087</v>
      </c>
      <c r="B485" s="26" t="n">
        <v>207</v>
      </c>
      <c r="C485" s="27">
        <f>IF(COUNTA(A485,D485,G485)=0,"",IF(B485="","공통",IFERROR(INDEX(현장_고객,MATCH(B485,현장번호,0))&amp;" · "&amp;INDEX(현장_주소,MATCH(B485,현장번호,0)),"없는 번호")))</f>
        <v/>
      </c>
      <c r="D485" s="21" t="inlineStr">
        <is>
          <t>동네자재마트</t>
        </is>
      </c>
      <c r="E485" s="27">
        <f>IF(D485="","",IFERROR(INDEX(거래처분야,MATCH(D485,거래처이름,0)),""))</f>
        <v/>
      </c>
      <c r="F485" s="21" t="inlineStr">
        <is>
          <t>자재 대금</t>
        </is>
      </c>
      <c r="G485" s="22" t="n">
        <v>881000</v>
      </c>
      <c r="H485" s="25">
        <f>IF(COUNTA(A485,B485,D485,G485)=0,"",IF(NOT(ISNUMBER(A485)),"날짜를 확인하세요",IF(A485&gt;TODAY(),"오늘 이후 날짜예요",IF(AND(B485&lt;&gt;"",ISNA(MATCH(B485,현장번호,0))),"현장 번호를 확인하세요",IF(ISNA(MATCH(D485,거래처이름,0)),"거래처 목록에 없는 이름",IF(OR(NOT(ISNUMBER(G485)),N(G485)&lt;=0),"금액을 확인하세요",""))))))</f>
        <v/>
      </c>
    </row>
    <row r="486">
      <c r="A486" s="20" t="n">
        <v>46087</v>
      </c>
      <c r="B486" s="26" t="n">
        <v>209</v>
      </c>
      <c r="C486" s="27">
        <f>IF(COUNTA(A486,D486,G486)=0,"",IF(B486="","공통",IFERROR(INDEX(현장_고객,MATCH(B486,현장번호,0))&amp;" · "&amp;INDEX(현장_주소,MATCH(B486,현장번호,0)),"없는 번호")))</f>
        <v/>
      </c>
      <c r="D486" s="21" t="inlineStr">
        <is>
          <t>한결철거</t>
        </is>
      </c>
      <c r="E486" s="27">
        <f>IF(D486="","",IFERROR(INDEX(거래처분야,MATCH(D486,거래처이름,0)),""))</f>
        <v/>
      </c>
      <c r="F486" s="21" t="inlineStr">
        <is>
          <t>철거·폐기물</t>
        </is>
      </c>
      <c r="G486" s="22" t="n">
        <v>1316000</v>
      </c>
      <c r="H486" s="25">
        <f>IF(COUNTA(A486,B486,D486,G486)=0,"",IF(NOT(ISNUMBER(A486)),"날짜를 확인하세요",IF(A486&gt;TODAY(),"오늘 이후 날짜예요",IF(AND(B486&lt;&gt;"",ISNA(MATCH(B486,현장번호,0))),"현장 번호를 확인하세요",IF(ISNA(MATCH(D486,거래처이름,0)),"거래처 목록에 없는 이름",IF(OR(NOT(ISNUMBER(G486)),N(G486)&lt;=0),"금액을 확인하세요",""))))))</f>
        <v/>
      </c>
    </row>
    <row r="487">
      <c r="A487" s="20" t="n">
        <v>46087</v>
      </c>
      <c r="B487" s="26" t="n">
        <v>209</v>
      </c>
      <c r="C487" s="27">
        <f>IF(COUNTA(A487,D487,G487)=0,"",IF(B487="","공통",IFERROR(INDEX(현장_고객,MATCH(B487,현장번호,0))&amp;" · "&amp;INDEX(현장_주소,MATCH(B487,현장번호,0)),"없는 번호")))</f>
        <v/>
      </c>
      <c r="D487" s="21" t="inlineStr">
        <is>
          <t>대성설비</t>
        </is>
      </c>
      <c r="E487" s="27">
        <f>IF(D487="","",IFERROR(INDEX(거래처분야,MATCH(D487,거래처이름,0)),""))</f>
        <v/>
      </c>
      <c r="F487" s="21" t="inlineStr">
        <is>
          <t>설비 시공</t>
        </is>
      </c>
      <c r="G487" s="22" t="n">
        <v>735000</v>
      </c>
      <c r="H487" s="25">
        <f>IF(COUNTA(A487,B487,D487,G487)=0,"",IF(NOT(ISNUMBER(A487)),"날짜를 확인하세요",IF(A487&gt;TODAY(),"오늘 이후 날짜예요",IF(AND(B487&lt;&gt;"",ISNA(MATCH(B487,현장번호,0))),"현장 번호를 확인하세요",IF(ISNA(MATCH(D487,거래처이름,0)),"거래처 목록에 없는 이름",IF(OR(NOT(ISNUMBER(G487)),N(G487)&lt;=0),"금액을 확인하세요",""))))))</f>
        <v/>
      </c>
    </row>
    <row r="488">
      <c r="A488" s="20" t="n">
        <v>46088</v>
      </c>
      <c r="B488" s="26" t="n">
        <v>201</v>
      </c>
      <c r="C488" s="27">
        <f>IF(COUNTA(A488,D488,G488)=0,"",IF(B488="","공통",IFERROR(INDEX(현장_고객,MATCH(B488,현장번호,0))&amp;" · "&amp;INDEX(현장_주소,MATCH(B488,현장번호,0)),"없는 번호")))</f>
        <v/>
      </c>
      <c r="D488" s="21" t="inlineStr">
        <is>
          <t>물길설비</t>
        </is>
      </c>
      <c r="E488" s="27">
        <f>IF(D488="","",IFERROR(INDEX(거래처분야,MATCH(D488,거래처이름,0)),""))</f>
        <v/>
      </c>
      <c r="F488" s="21" t="inlineStr">
        <is>
          <t>설비 시공</t>
        </is>
      </c>
      <c r="G488" s="22" t="n">
        <v>2961000</v>
      </c>
      <c r="H488" s="25">
        <f>IF(COUNTA(A488,B488,D488,G488)=0,"",IF(NOT(ISNUMBER(A488)),"날짜를 확인하세요",IF(A488&gt;TODAY(),"오늘 이후 날짜예요",IF(AND(B488&lt;&gt;"",ISNA(MATCH(B488,현장번호,0))),"현장 번호를 확인하세요",IF(ISNA(MATCH(D488,거래처이름,0)),"거래처 목록에 없는 이름",IF(OR(NOT(ISNUMBER(G488)),N(G488)&lt;=0),"금액을 확인하세요",""))))))</f>
        <v/>
      </c>
    </row>
    <row r="489">
      <c r="A489" s="20" t="n">
        <v>46089</v>
      </c>
      <c r="B489" s="26" t="n">
        <v>193</v>
      </c>
      <c r="C489" s="27">
        <f>IF(COUNTA(A489,D489,G489)=0,"",IF(B489="","공통",IFERROR(INDEX(현장_고객,MATCH(B489,현장번호,0))&amp;" · "&amp;INDEX(현장_주소,MATCH(B489,현장번호,0)),"없는 번호")))</f>
        <v/>
      </c>
      <c r="D489" s="21" t="inlineStr">
        <is>
          <t>한결철거</t>
        </is>
      </c>
      <c r="E489" s="27">
        <f>IF(D489="","",IFERROR(INDEX(거래처분야,MATCH(D489,거래처이름,0)),""))</f>
        <v/>
      </c>
      <c r="F489" s="21" t="inlineStr">
        <is>
          <t>철거·폐기물</t>
        </is>
      </c>
      <c r="G489" s="22" t="n">
        <v>825000</v>
      </c>
      <c r="H489" s="25">
        <f>IF(COUNTA(A489,B489,D489,G489)=0,"",IF(NOT(ISNUMBER(A489)),"날짜를 확인하세요",IF(A489&gt;TODAY(),"오늘 이후 날짜예요",IF(AND(B489&lt;&gt;"",ISNA(MATCH(B489,현장번호,0))),"현장 번호를 확인하세요",IF(ISNA(MATCH(D489,거래처이름,0)),"거래처 목록에 없는 이름",IF(OR(NOT(ISNUMBER(G489)),N(G489)&lt;=0),"금액을 확인하세요",""))))))</f>
        <v/>
      </c>
    </row>
    <row r="490">
      <c r="A490" s="20" t="n">
        <v>46089</v>
      </c>
      <c r="B490" s="26" t="n">
        <v>209</v>
      </c>
      <c r="C490" s="27">
        <f>IF(COUNTA(A490,D490,G490)=0,"",IF(B490="","공통",IFERROR(INDEX(현장_고객,MATCH(B490,현장번호,0))&amp;" · "&amp;INDEX(현장_주소,MATCH(B490,현장번호,0)),"없는 번호")))</f>
        <v/>
      </c>
      <c r="D490" s="21" t="inlineStr">
        <is>
          <t>동네자재마트</t>
        </is>
      </c>
      <c r="E490" s="27">
        <f>IF(D490="","",IFERROR(INDEX(거래처분야,MATCH(D490,거래처이름,0)),""))</f>
        <v/>
      </c>
      <c r="F490" s="21" t="inlineStr">
        <is>
          <t>자재 대금</t>
        </is>
      </c>
      <c r="G490" s="22" t="n">
        <v>898000</v>
      </c>
      <c r="H490" s="25">
        <f>IF(COUNTA(A490,B490,D490,G490)=0,"",IF(NOT(ISNUMBER(A490)),"날짜를 확인하세요",IF(A490&gt;TODAY(),"오늘 이후 날짜예요",IF(AND(B490&lt;&gt;"",ISNA(MATCH(B490,현장번호,0))),"현장 번호를 확인하세요",IF(ISNA(MATCH(D490,거래처이름,0)),"거래처 목록에 없는 이름",IF(OR(NOT(ISNUMBER(G490)),N(G490)&lt;=0),"금액을 확인하세요",""))))))</f>
        <v/>
      </c>
    </row>
    <row r="491">
      <c r="A491" s="20" t="n">
        <v>46090</v>
      </c>
      <c r="B491" s="26" t="n">
        <v>202</v>
      </c>
      <c r="C491" s="27">
        <f>IF(COUNTA(A491,D491,G491)=0,"",IF(B491="","공통",IFERROR(INDEX(현장_고객,MATCH(B491,현장번호,0))&amp;" · "&amp;INDEX(현장_주소,MATCH(B491,현장번호,0)),"없는 번호")))</f>
        <v/>
      </c>
      <c r="D491" s="21" t="inlineStr">
        <is>
          <t>한결철거</t>
        </is>
      </c>
      <c r="E491" s="27">
        <f>IF(D491="","",IFERROR(INDEX(거래처분야,MATCH(D491,거래처이름,0)),""))</f>
        <v/>
      </c>
      <c r="F491" s="21" t="inlineStr">
        <is>
          <t>철거·폐기물</t>
        </is>
      </c>
      <c r="G491" s="22" t="n">
        <v>1151000</v>
      </c>
      <c r="H491" s="25">
        <f>IF(COUNTA(A491,B491,D491,G491)=0,"",IF(NOT(ISNUMBER(A491)),"날짜를 확인하세요",IF(A491&gt;TODAY(),"오늘 이후 날짜예요",IF(AND(B491&lt;&gt;"",ISNA(MATCH(B491,현장번호,0))),"현장 번호를 확인하세요",IF(ISNA(MATCH(D491,거래처이름,0)),"거래처 목록에 없는 이름",IF(OR(NOT(ISNUMBER(G491)),N(G491)&lt;=0),"금액을 확인하세요",""))))))</f>
        <v/>
      </c>
    </row>
    <row r="492">
      <c r="A492" s="20" t="n">
        <v>46090</v>
      </c>
      <c r="B492" s="26" t="n">
        <v>202</v>
      </c>
      <c r="C492" s="27">
        <f>IF(COUNTA(A492,D492,G492)=0,"",IF(B492="","공통",IFERROR(INDEX(현장_고객,MATCH(B492,현장번호,0))&amp;" · "&amp;INDEX(현장_주소,MATCH(B492,현장번호,0)),"없는 번호")))</f>
        <v/>
      </c>
      <c r="D492" s="21" t="inlineStr">
        <is>
          <t>물길설비</t>
        </is>
      </c>
      <c r="E492" s="27">
        <f>IF(D492="","",IFERROR(INDEX(거래처분야,MATCH(D492,거래처이름,0)),""))</f>
        <v/>
      </c>
      <c r="F492" s="21" t="inlineStr">
        <is>
          <t>설비 시공</t>
        </is>
      </c>
      <c r="G492" s="22" t="n">
        <v>1174000</v>
      </c>
      <c r="H492" s="25">
        <f>IF(COUNTA(A492,B492,D492,G492)=0,"",IF(NOT(ISNUMBER(A492)),"날짜를 확인하세요",IF(A492&gt;TODAY(),"오늘 이후 날짜예요",IF(AND(B492&lt;&gt;"",ISNA(MATCH(B492,현장번호,0))),"현장 번호를 확인하세요",IF(ISNA(MATCH(D492,거래처이름,0)),"거래처 목록에 없는 이름",IF(OR(NOT(ISNUMBER(G492)),N(G492)&lt;=0),"금액을 확인하세요",""))))))</f>
        <v/>
      </c>
    </row>
    <row r="493">
      <c r="A493" s="20" t="n">
        <v>46091</v>
      </c>
      <c r="B493" s="26" t="n">
        <v>200</v>
      </c>
      <c r="C493" s="27">
        <f>IF(COUNTA(A493,D493,G493)=0,"",IF(B493="","공통",IFERROR(INDEX(현장_고객,MATCH(B493,현장번호,0))&amp;" · "&amp;INDEX(현장_주소,MATCH(B493,현장번호,0)),"없는 번호")))</f>
        <v/>
      </c>
      <c r="D493" s="21" t="inlineStr">
        <is>
          <t>동네자재마트</t>
        </is>
      </c>
      <c r="E493" s="27">
        <f>IF(D493="","",IFERROR(INDEX(거래처분야,MATCH(D493,거래처이름,0)),""))</f>
        <v/>
      </c>
      <c r="F493" s="21" t="inlineStr">
        <is>
          <t>자재 대금</t>
        </is>
      </c>
      <c r="G493" s="22" t="n">
        <v>767000</v>
      </c>
      <c r="H493" s="25">
        <f>IF(COUNTA(A493,B493,D493,G493)=0,"",IF(NOT(ISNUMBER(A493)),"날짜를 확인하세요",IF(A493&gt;TODAY(),"오늘 이후 날짜예요",IF(AND(B493&lt;&gt;"",ISNA(MATCH(B493,현장번호,0))),"현장 번호를 확인하세요",IF(ISNA(MATCH(D493,거래처이름,0)),"거래처 목록에 없는 이름",IF(OR(NOT(ISNUMBER(G493)),N(G493)&lt;=0),"금액을 확인하세요",""))))))</f>
        <v/>
      </c>
    </row>
    <row r="494">
      <c r="A494" s="20" t="n">
        <v>46091</v>
      </c>
      <c r="B494" s="26" t="n">
        <v>209</v>
      </c>
      <c r="C494" s="27">
        <f>IF(COUNTA(A494,D494,G494)=0,"",IF(B494="","공통",IFERROR(INDEX(현장_고객,MATCH(B494,현장번호,0))&amp;" · "&amp;INDEX(현장_주소,MATCH(B494,현장번호,0)),"없는 번호")))</f>
        <v/>
      </c>
      <c r="D494" s="21" t="inlineStr">
        <is>
          <t>밝음전기</t>
        </is>
      </c>
      <c r="E494" s="27">
        <f>IF(D494="","",IFERROR(INDEX(거래처분야,MATCH(D494,거래처이름,0)),""))</f>
        <v/>
      </c>
      <c r="F494" s="21" t="inlineStr">
        <is>
          <t>전기 시공</t>
        </is>
      </c>
      <c r="G494" s="22" t="n">
        <v>834000</v>
      </c>
      <c r="H494" s="25">
        <f>IF(COUNTA(A494,B494,D494,G494)=0,"",IF(NOT(ISNUMBER(A494)),"날짜를 확인하세요",IF(A494&gt;TODAY(),"오늘 이후 날짜예요",IF(AND(B494&lt;&gt;"",ISNA(MATCH(B494,현장번호,0))),"현장 번호를 확인하세요",IF(ISNA(MATCH(D494,거래처이름,0)),"거래처 목록에 없는 이름",IF(OR(NOT(ISNUMBER(G494)),N(G494)&lt;=0),"금액을 확인하세요",""))))))</f>
        <v/>
      </c>
    </row>
    <row r="495">
      <c r="A495" s="20" t="n">
        <v>46092</v>
      </c>
      <c r="B495" s="26" t="n">
        <v>201</v>
      </c>
      <c r="C495" s="27">
        <f>IF(COUNTA(A495,D495,G495)=0,"",IF(B495="","공통",IFERROR(INDEX(현장_고객,MATCH(B495,현장번호,0))&amp;" · "&amp;INDEX(현장_주소,MATCH(B495,현장번호,0)),"없는 번호")))</f>
        <v/>
      </c>
      <c r="D495" s="21" t="inlineStr">
        <is>
          <t>명장타일</t>
        </is>
      </c>
      <c r="E495" s="27">
        <f>IF(D495="","",IFERROR(INDEX(거래처분야,MATCH(D495,거래처이름,0)),""))</f>
        <v/>
      </c>
      <c r="F495" s="21" t="inlineStr">
        <is>
          <t>타일 시공</t>
        </is>
      </c>
      <c r="G495" s="22" t="n">
        <v>2566000</v>
      </c>
      <c r="H495" s="25">
        <f>IF(COUNTA(A495,B495,D495,G495)=0,"",IF(NOT(ISNUMBER(A495)),"날짜를 확인하세요",IF(A495&gt;TODAY(),"오늘 이후 날짜예요",IF(AND(B495&lt;&gt;"",ISNA(MATCH(B495,현장번호,0))),"현장 번호를 확인하세요",IF(ISNA(MATCH(D495,거래처이름,0)),"거래처 목록에 없는 이름",IF(OR(NOT(ISNUMBER(G495)),N(G495)&lt;=0),"금액을 확인하세요",""))))))</f>
        <v/>
      </c>
    </row>
    <row r="496">
      <c r="A496" s="20" t="n">
        <v>46092</v>
      </c>
      <c r="B496" s="26" t="n">
        <v>202</v>
      </c>
      <c r="C496" s="27">
        <f>IF(COUNTA(A496,D496,G496)=0,"",IF(B496="","공통",IFERROR(INDEX(현장_고객,MATCH(B496,현장번호,0))&amp;" · "&amp;INDEX(현장_주소,MATCH(B496,현장번호,0)),"없는 번호")))</f>
        <v/>
      </c>
      <c r="D496" s="21" t="inlineStr">
        <is>
          <t>말끔입주청소</t>
        </is>
      </c>
      <c r="E496" s="27">
        <f>IF(D496="","",IFERROR(INDEX(거래처분야,MATCH(D496,거래처이름,0)),""))</f>
        <v/>
      </c>
      <c r="F496" s="21" t="inlineStr">
        <is>
          <t>입주 청소</t>
        </is>
      </c>
      <c r="G496" s="22" t="n">
        <v>1044000</v>
      </c>
      <c r="H496" s="25">
        <f>IF(COUNTA(A496,B496,D496,G496)=0,"",IF(NOT(ISNUMBER(A496)),"날짜를 확인하세요",IF(A496&gt;TODAY(),"오늘 이후 날짜예요",IF(AND(B496&lt;&gt;"",ISNA(MATCH(B496,현장번호,0))),"현장 번호를 확인하세요",IF(ISNA(MATCH(D496,거래처이름,0)),"거래처 목록에 없는 이름",IF(OR(NOT(ISNUMBER(G496)),N(G496)&lt;=0),"금액을 확인하세요",""))))))</f>
        <v/>
      </c>
    </row>
    <row r="497">
      <c r="A497" s="20" t="n">
        <v>46093</v>
      </c>
      <c r="B497" s="26" t="n">
        <v>201</v>
      </c>
      <c r="C497" s="27">
        <f>IF(COUNTA(A497,D497,G497)=0,"",IF(B497="","공통",IFERROR(INDEX(현장_고객,MATCH(B497,현장번호,0))&amp;" · "&amp;INDEX(현장_주소,MATCH(B497,현장번호,0)),"없는 번호")))</f>
        <v/>
      </c>
      <c r="D497" s="21" t="inlineStr">
        <is>
          <t>창호명가</t>
        </is>
      </c>
      <c r="E497" s="27">
        <f>IF(D497="","",IFERROR(INDEX(거래처분야,MATCH(D497,거래처이름,0)),""))</f>
        <v/>
      </c>
      <c r="F497" s="21" t="inlineStr">
        <is>
          <t>창호 시공</t>
        </is>
      </c>
      <c r="G497" s="22" t="n">
        <v>3467000</v>
      </c>
      <c r="H497" s="25">
        <f>IF(COUNTA(A497,B497,D497,G497)=0,"",IF(NOT(ISNUMBER(A497)),"날짜를 확인하세요",IF(A497&gt;TODAY(),"오늘 이후 날짜예요",IF(AND(B497&lt;&gt;"",ISNA(MATCH(B497,현장번호,0))),"현장 번호를 확인하세요",IF(ISNA(MATCH(D497,거래처이름,0)),"거래처 목록에 없는 이름",IF(OR(NOT(ISNUMBER(G497)),N(G497)&lt;=0),"금액을 확인하세요",""))))))</f>
        <v/>
      </c>
    </row>
    <row r="498">
      <c r="A498" s="20" t="n">
        <v>46093</v>
      </c>
      <c r="B498" s="26" t="n">
        <v>202</v>
      </c>
      <c r="C498" s="27">
        <f>IF(COUNTA(A498,D498,G498)=0,"",IF(B498="","공통",IFERROR(INDEX(현장_고객,MATCH(B498,현장번호,0))&amp;" · "&amp;INDEX(현장_주소,MATCH(B498,현장번호,0)),"없는 번호")))</f>
        <v/>
      </c>
      <c r="D498" s="21" t="inlineStr">
        <is>
          <t>명장타일</t>
        </is>
      </c>
      <c r="E498" s="27">
        <f>IF(D498="","",IFERROR(INDEX(거래처분야,MATCH(D498,거래처이름,0)),""))</f>
        <v/>
      </c>
      <c r="F498" s="21" t="inlineStr">
        <is>
          <t>타일 시공</t>
        </is>
      </c>
      <c r="G498" s="22" t="n">
        <v>826000</v>
      </c>
      <c r="H498" s="25">
        <f>IF(COUNTA(A498,B498,D498,G498)=0,"",IF(NOT(ISNUMBER(A498)),"날짜를 확인하세요",IF(A498&gt;TODAY(),"오늘 이후 날짜예요",IF(AND(B498&lt;&gt;"",ISNA(MATCH(B498,현장번호,0))),"현장 번호를 확인하세요",IF(ISNA(MATCH(D498,거래처이름,0)),"거래처 목록에 없는 이름",IF(OR(NOT(ISNUMBER(G498)),N(G498)&lt;=0),"금액을 확인하세요",""))))))</f>
        <v/>
      </c>
    </row>
    <row r="499">
      <c r="A499" s="20" t="n">
        <v>46095</v>
      </c>
      <c r="B499" s="26" t="n">
        <v>202</v>
      </c>
      <c r="C499" s="27">
        <f>IF(COUNTA(A499,D499,G499)=0,"",IF(B499="","공통",IFERROR(INDEX(현장_고객,MATCH(B499,현장번호,0))&amp;" · "&amp;INDEX(현장_주소,MATCH(B499,현장번호,0)),"없는 번호")))</f>
        <v/>
      </c>
      <c r="D499" s="21" t="inlineStr">
        <is>
          <t>대림자재(가상)</t>
        </is>
      </c>
      <c r="E499" s="27">
        <f>IF(D499="","",IFERROR(INDEX(거래처분야,MATCH(D499,거래처이름,0)),""))</f>
        <v/>
      </c>
      <c r="F499" s="21" t="inlineStr">
        <is>
          <t>자재 대금</t>
        </is>
      </c>
      <c r="G499" s="22" t="n">
        <v>945000</v>
      </c>
      <c r="H499" s="25">
        <f>IF(COUNTA(A499,B499,D499,G499)=0,"",IF(NOT(ISNUMBER(A499)),"날짜를 확인하세요",IF(A499&gt;TODAY(),"오늘 이후 날짜예요",IF(AND(B499&lt;&gt;"",ISNA(MATCH(B499,현장번호,0))),"현장 번호를 확인하세요",IF(ISNA(MATCH(D499,거래처이름,0)),"거래처 목록에 없는 이름",IF(OR(NOT(ISNUMBER(G499)),N(G499)&lt;=0),"금액을 확인하세요",""))))))</f>
        <v/>
      </c>
    </row>
    <row r="500">
      <c r="A500" s="20" t="n">
        <v>46095</v>
      </c>
      <c r="B500" s="26" t="n">
        <v>213</v>
      </c>
      <c r="C500" s="27">
        <f>IF(COUNTA(A500,D500,G500)=0,"",IF(B500="","공통",IFERROR(INDEX(현장_고객,MATCH(B500,현장번호,0))&amp;" · "&amp;INDEX(현장_주소,MATCH(B500,현장번호,0)),"없는 번호")))</f>
        <v/>
      </c>
      <c r="D500" s="21" t="inlineStr">
        <is>
          <t>동네자재마트</t>
        </is>
      </c>
      <c r="E500" s="27">
        <f>IF(D500="","",IFERROR(INDEX(거래처분야,MATCH(D500,거래처이름,0)),""))</f>
        <v/>
      </c>
      <c r="F500" s="21" t="inlineStr">
        <is>
          <t>자재 대금</t>
        </is>
      </c>
      <c r="G500" s="22" t="n">
        <v>588000</v>
      </c>
      <c r="H500" s="25">
        <f>IF(COUNTA(A500,B500,D500,G500)=0,"",IF(NOT(ISNUMBER(A500)),"날짜를 확인하세요",IF(A500&gt;TODAY(),"오늘 이후 날짜예요",IF(AND(B500&lt;&gt;"",ISNA(MATCH(B500,현장번호,0))),"현장 번호를 확인하세요",IF(ISNA(MATCH(D500,거래처이름,0)),"거래처 목록에 없는 이름",IF(OR(NOT(ISNUMBER(G500)),N(G500)&lt;=0),"금액을 확인하세요",""))))))</f>
        <v/>
      </c>
    </row>
    <row r="501">
      <c r="A501" s="20" t="n">
        <v>46096</v>
      </c>
      <c r="B501" s="26" t="n">
        <v>204</v>
      </c>
      <c r="C501" s="27">
        <f>IF(COUNTA(A501,D501,G501)=0,"",IF(B501="","공통",IFERROR(INDEX(현장_고객,MATCH(B501,현장번호,0))&amp;" · "&amp;INDEX(현장_주소,MATCH(B501,현장번호,0)),"없는 번호")))</f>
        <v/>
      </c>
      <c r="D501" s="21" t="inlineStr">
        <is>
          <t>대림자재(가상)</t>
        </is>
      </c>
      <c r="E501" s="27">
        <f>IF(D501="","",IFERROR(INDEX(거래처분야,MATCH(D501,거래처이름,0)),""))</f>
        <v/>
      </c>
      <c r="F501" s="21" t="inlineStr">
        <is>
          <t>자재 대금</t>
        </is>
      </c>
      <c r="G501" s="22" t="n">
        <v>288000</v>
      </c>
      <c r="H501" s="25">
        <f>IF(COUNTA(A501,B501,D501,G501)=0,"",IF(NOT(ISNUMBER(A501)),"날짜를 확인하세요",IF(A501&gt;TODAY(),"오늘 이후 날짜예요",IF(AND(B501&lt;&gt;"",ISNA(MATCH(B501,현장번호,0))),"현장 번호를 확인하세요",IF(ISNA(MATCH(D501,거래처이름,0)),"거래처 목록에 없는 이름",IF(OR(NOT(ISNUMBER(G501)),N(G501)&lt;=0),"금액을 확인하세요",""))))))</f>
        <v/>
      </c>
    </row>
    <row r="502">
      <c r="A502" s="20" t="n">
        <v>46096</v>
      </c>
      <c r="B502" s="26" t="n">
        <v>211</v>
      </c>
      <c r="C502" s="27">
        <f>IF(COUNTA(A502,D502,G502)=0,"",IF(B502="","공통",IFERROR(INDEX(현장_고객,MATCH(B502,현장번호,0))&amp;" · "&amp;INDEX(현장_주소,MATCH(B502,현장번호,0)),"없는 번호")))</f>
        <v/>
      </c>
      <c r="D502" s="21" t="inlineStr">
        <is>
          <t>대성설비</t>
        </is>
      </c>
      <c r="E502" s="27">
        <f>IF(D502="","",IFERROR(INDEX(거래처분야,MATCH(D502,거래처이름,0)),""))</f>
        <v/>
      </c>
      <c r="F502" s="21" t="inlineStr">
        <is>
          <t>설비 시공</t>
        </is>
      </c>
      <c r="G502" s="22" t="n">
        <v>465000</v>
      </c>
      <c r="H502" s="25">
        <f>IF(COUNTA(A502,B502,D502,G502)=0,"",IF(NOT(ISNUMBER(A502)),"날짜를 확인하세요",IF(A502&gt;TODAY(),"오늘 이후 날짜예요",IF(AND(B502&lt;&gt;"",ISNA(MATCH(B502,현장번호,0))),"현장 번호를 확인하세요",IF(ISNA(MATCH(D502,거래처이름,0)),"거래처 목록에 없는 이름",IF(OR(NOT(ISNUMBER(G502)),N(G502)&lt;=0),"금액을 확인하세요",""))))))</f>
        <v/>
      </c>
    </row>
    <row r="503">
      <c r="A503" s="20" t="n">
        <v>46096</v>
      </c>
      <c r="B503" s="26" t="n">
        <v>211</v>
      </c>
      <c r="C503" s="27">
        <f>IF(COUNTA(A503,D503,G503)=0,"",IF(B503="","공통",IFERROR(INDEX(현장_고객,MATCH(B503,현장번호,0))&amp;" · "&amp;INDEX(현장_주소,MATCH(B503,현장번호,0)),"없는 번호")))</f>
        <v/>
      </c>
      <c r="D503" s="21" t="inlineStr">
        <is>
          <t>말끔입주청소</t>
        </is>
      </c>
      <c r="E503" s="27">
        <f>IF(D503="","",IFERROR(INDEX(거래처분야,MATCH(D503,거래처이름,0)),""))</f>
        <v/>
      </c>
      <c r="F503" s="21" t="inlineStr">
        <is>
          <t>입주 청소</t>
        </is>
      </c>
      <c r="G503" s="22" t="n">
        <v>583000</v>
      </c>
      <c r="H503" s="25">
        <f>IF(COUNTA(A503,B503,D503,G503)=0,"",IF(NOT(ISNUMBER(A503)),"날짜를 확인하세요",IF(A503&gt;TODAY(),"오늘 이후 날짜예요",IF(AND(B503&lt;&gt;"",ISNA(MATCH(B503,현장번호,0))),"현장 번호를 확인하세요",IF(ISNA(MATCH(D503,거래처이름,0)),"거래처 목록에 없는 이름",IF(OR(NOT(ISNUMBER(G503)),N(G503)&lt;=0),"금액을 확인하세요",""))))))</f>
        <v/>
      </c>
    </row>
    <row r="504">
      <c r="A504" s="20" t="n">
        <v>46098</v>
      </c>
      <c r="B504" s="26" t="n">
        <v>211</v>
      </c>
      <c r="C504" s="27">
        <f>IF(COUNTA(A504,D504,G504)=0,"",IF(B504="","공통",IFERROR(INDEX(현장_고객,MATCH(B504,현장번호,0))&amp;" · "&amp;INDEX(현장_주소,MATCH(B504,현장번호,0)),"없는 번호")))</f>
        <v/>
      </c>
      <c r="D504" s="21" t="inlineStr">
        <is>
          <t>반듯타일</t>
        </is>
      </c>
      <c r="E504" s="27">
        <f>IF(D504="","",IFERROR(INDEX(거래처분야,MATCH(D504,거래처이름,0)),""))</f>
        <v/>
      </c>
      <c r="F504" s="21" t="inlineStr">
        <is>
          <t>타일 시공</t>
        </is>
      </c>
      <c r="G504" s="22" t="n">
        <v>309000</v>
      </c>
      <c r="H504" s="25">
        <f>IF(COUNTA(A504,B504,D504,G504)=0,"",IF(NOT(ISNUMBER(A504)),"날짜를 확인하세요",IF(A504&gt;TODAY(),"오늘 이후 날짜예요",IF(AND(B504&lt;&gt;"",ISNA(MATCH(B504,현장번호,0))),"현장 번호를 확인하세요",IF(ISNA(MATCH(D504,거래처이름,0)),"거래처 목록에 없는 이름",IF(OR(NOT(ISNUMBER(G504)),N(G504)&lt;=0),"금액을 확인하세요",""))))))</f>
        <v/>
      </c>
    </row>
    <row r="505">
      <c r="A505" s="20" t="n">
        <v>46100</v>
      </c>
      <c r="B505" s="26" t="n">
        <v>203</v>
      </c>
      <c r="C505" s="27">
        <f>IF(COUNTA(A505,D505,G505)=0,"",IF(B505="","공통",IFERROR(INDEX(현장_고객,MATCH(B505,현장번호,0))&amp;" · "&amp;INDEX(현장_주소,MATCH(B505,현장번호,0)),"없는 번호")))</f>
        <v/>
      </c>
      <c r="D505" s="21" t="inlineStr">
        <is>
          <t>대림자재(가상)</t>
        </is>
      </c>
      <c r="E505" s="27">
        <f>IF(D505="","",IFERROR(INDEX(거래처분야,MATCH(D505,거래처이름,0)),""))</f>
        <v/>
      </c>
      <c r="F505" s="21" t="inlineStr">
        <is>
          <t>자재 대금</t>
        </is>
      </c>
      <c r="G505" s="22" t="n">
        <v>752000</v>
      </c>
      <c r="H505" s="25">
        <f>IF(COUNTA(A505,B505,D505,G505)=0,"",IF(NOT(ISNUMBER(A505)),"날짜를 확인하세요",IF(A505&gt;TODAY(),"오늘 이후 날짜예요",IF(AND(B505&lt;&gt;"",ISNA(MATCH(B505,현장번호,0))),"현장 번호를 확인하세요",IF(ISNA(MATCH(D505,거래처이름,0)),"거래처 목록에 없는 이름",IF(OR(NOT(ISNUMBER(G505)),N(G505)&lt;=0),"금액을 확인하세요",""))))))</f>
        <v/>
      </c>
    </row>
    <row r="506">
      <c r="A506" s="20" t="n">
        <v>46100</v>
      </c>
      <c r="B506" s="26" t="n">
        <v>211</v>
      </c>
      <c r="C506" s="27">
        <f>IF(COUNTA(A506,D506,G506)=0,"",IF(B506="","공통",IFERROR(INDEX(현장_고객,MATCH(B506,현장번호,0))&amp;" · "&amp;INDEX(현장_주소,MATCH(B506,현장번호,0)),"없는 번호")))</f>
        <v/>
      </c>
      <c r="D506" s="21" t="inlineStr">
        <is>
          <t>한결철거</t>
        </is>
      </c>
      <c r="E506" s="27">
        <f>IF(D506="","",IFERROR(INDEX(거래처분야,MATCH(D506,거래처이름,0)),""))</f>
        <v/>
      </c>
      <c r="F506" s="21" t="inlineStr">
        <is>
          <t>철거·폐기물</t>
        </is>
      </c>
      <c r="G506" s="22" t="n">
        <v>416000</v>
      </c>
      <c r="H506" s="25">
        <f>IF(COUNTA(A506,B506,D506,G506)=0,"",IF(NOT(ISNUMBER(A506)),"날짜를 확인하세요",IF(A506&gt;TODAY(),"오늘 이후 날짜예요",IF(AND(B506&lt;&gt;"",ISNA(MATCH(B506,현장번호,0))),"현장 번호를 확인하세요",IF(ISNA(MATCH(D506,거래처이름,0)),"거래처 목록에 없는 이름",IF(OR(NOT(ISNUMBER(G506)),N(G506)&lt;=0),"금액을 확인하세요",""))))))</f>
        <v/>
      </c>
    </row>
    <row r="507">
      <c r="A507" s="20" t="n">
        <v>46100</v>
      </c>
      <c r="B507" s="26" t="n">
        <v>211</v>
      </c>
      <c r="C507" s="27">
        <f>IF(COUNTA(A507,D507,G507)=0,"",IF(B507="","공통",IFERROR(INDEX(현장_고객,MATCH(B507,현장번호,0))&amp;" · "&amp;INDEX(현장_주소,MATCH(B507,현장번호,0)),"없는 번호")))</f>
        <v/>
      </c>
      <c r="D507" s="21" t="inlineStr">
        <is>
          <t>대림자재(가상)</t>
        </is>
      </c>
      <c r="E507" s="27">
        <f>IF(D507="","",IFERROR(INDEX(거래처분야,MATCH(D507,거래처이름,0)),""))</f>
        <v/>
      </c>
      <c r="F507" s="21" t="inlineStr">
        <is>
          <t>자재 대금</t>
        </is>
      </c>
      <c r="G507" s="22" t="n">
        <v>411000</v>
      </c>
      <c r="H507" s="25">
        <f>IF(COUNTA(A507,B507,D507,G507)=0,"",IF(NOT(ISNUMBER(A507)),"날짜를 확인하세요",IF(A507&gt;TODAY(),"오늘 이후 날짜예요",IF(AND(B507&lt;&gt;"",ISNA(MATCH(B507,현장번호,0))),"현장 번호를 확인하세요",IF(ISNA(MATCH(D507,거래처이름,0)),"거래처 목록에 없는 이름",IF(OR(NOT(ISNUMBER(G507)),N(G507)&lt;=0),"금액을 확인하세요",""))))))</f>
        <v/>
      </c>
    </row>
    <row r="508">
      <c r="A508" s="20" t="n">
        <v>46102</v>
      </c>
      <c r="B508" s="26" t="n">
        <v>201</v>
      </c>
      <c r="C508" s="27">
        <f>IF(COUNTA(A508,D508,G508)=0,"",IF(B508="","공통",IFERROR(INDEX(현장_고객,MATCH(B508,현장번호,0))&amp;" · "&amp;INDEX(현장_주소,MATCH(B508,현장번호,0)),"없는 번호")))</f>
        <v/>
      </c>
      <c r="D508" s="21" t="inlineStr">
        <is>
          <t>말끔입주청소</t>
        </is>
      </c>
      <c r="E508" s="27">
        <f>IF(D508="","",IFERROR(INDEX(거래처분야,MATCH(D508,거래처이름,0)),""))</f>
        <v/>
      </c>
      <c r="F508" s="21" t="inlineStr">
        <is>
          <t>입주 청소</t>
        </is>
      </c>
      <c r="G508" s="22" t="n">
        <v>2002000</v>
      </c>
      <c r="H508" s="25">
        <f>IF(COUNTA(A508,B508,D508,G508)=0,"",IF(NOT(ISNUMBER(A508)),"날짜를 확인하세요",IF(A508&gt;TODAY(),"오늘 이후 날짜예요",IF(AND(B508&lt;&gt;"",ISNA(MATCH(B508,현장번호,0))),"현장 번호를 확인하세요",IF(ISNA(MATCH(D508,거래처이름,0)),"거래처 목록에 없는 이름",IF(OR(NOT(ISNUMBER(G508)),N(G508)&lt;=0),"금액을 확인하세요",""))))))</f>
        <v/>
      </c>
    </row>
    <row r="509">
      <c r="A509" s="20" t="n">
        <v>46102</v>
      </c>
      <c r="B509" s="26" t="n">
        <v>212</v>
      </c>
      <c r="C509" s="27">
        <f>IF(COUNTA(A509,D509,G509)=0,"",IF(B509="","공통",IFERROR(INDEX(현장_고객,MATCH(B509,현장번호,0))&amp;" · "&amp;INDEX(현장_주소,MATCH(B509,현장번호,0)),"없는 번호")))</f>
        <v/>
      </c>
      <c r="D509" s="21" t="inlineStr">
        <is>
          <t>대림자재(가상)</t>
        </is>
      </c>
      <c r="E509" s="27">
        <f>IF(D509="","",IFERROR(INDEX(거래처분야,MATCH(D509,거래처이름,0)),""))</f>
        <v/>
      </c>
      <c r="F509" s="21" t="inlineStr">
        <is>
          <t>자재 대금</t>
        </is>
      </c>
      <c r="G509" s="22" t="n">
        <v>901000</v>
      </c>
      <c r="H509" s="25">
        <f>IF(COUNTA(A509,B509,D509,G509)=0,"",IF(NOT(ISNUMBER(A509)),"날짜를 확인하세요",IF(A509&gt;TODAY(),"오늘 이후 날짜예요",IF(AND(B509&lt;&gt;"",ISNA(MATCH(B509,현장번호,0))),"현장 번호를 확인하세요",IF(ISNA(MATCH(D509,거래처이름,0)),"거래처 목록에 없는 이름",IF(OR(NOT(ISNUMBER(G509)),N(G509)&lt;=0),"금액을 확인하세요",""))))))</f>
        <v/>
      </c>
    </row>
    <row r="510">
      <c r="A510" s="20" t="n">
        <v>46104</v>
      </c>
      <c r="B510" s="26" t="n">
        <v>201</v>
      </c>
      <c r="C510" s="27">
        <f>IF(COUNTA(A510,D510,G510)=0,"",IF(B510="","공통",IFERROR(INDEX(현장_고객,MATCH(B510,현장번호,0))&amp;" · "&amp;INDEX(현장_주소,MATCH(B510,현장번호,0)),"없는 번호")))</f>
        <v/>
      </c>
      <c r="D510" s="21" t="inlineStr">
        <is>
          <t>새빛전기</t>
        </is>
      </c>
      <c r="E510" s="27">
        <f>IF(D510="","",IFERROR(INDEX(거래처분야,MATCH(D510,거래처이름,0)),""))</f>
        <v/>
      </c>
      <c r="F510" s="21" t="inlineStr">
        <is>
          <t>전기 시공</t>
        </is>
      </c>
      <c r="G510" s="22" t="n">
        <v>2966000</v>
      </c>
      <c r="H510" s="25">
        <f>IF(COUNTA(A510,B510,D510,G510)=0,"",IF(NOT(ISNUMBER(A510)),"날짜를 확인하세요",IF(A510&gt;TODAY(),"오늘 이후 날짜예요",IF(AND(B510&lt;&gt;"",ISNA(MATCH(B510,현장번호,0))),"현장 번호를 확인하세요",IF(ISNA(MATCH(D510,거래처이름,0)),"거래처 목록에 없는 이름",IF(OR(NOT(ISNUMBER(G510)),N(G510)&lt;=0),"금액을 확인하세요",""))))))</f>
        <v/>
      </c>
    </row>
    <row r="511">
      <c r="A511" s="20" t="n">
        <v>46105</v>
      </c>
      <c r="B511" s="26" t="n">
        <v>201</v>
      </c>
      <c r="C511" s="27">
        <f>IF(COUNTA(A511,D511,G511)=0,"",IF(B511="","공통",IFERROR(INDEX(현장_고객,MATCH(B511,현장번호,0))&amp;" · "&amp;INDEX(현장_주소,MATCH(B511,현장번호,0)),"없는 번호")))</f>
        <v/>
      </c>
      <c r="D511" s="21" t="inlineStr">
        <is>
          <t>나무결목공</t>
        </is>
      </c>
      <c r="E511" s="27">
        <f>IF(D511="","",IFERROR(INDEX(거래처분야,MATCH(D511,거래처이름,0)),""))</f>
        <v/>
      </c>
      <c r="F511" s="21" t="inlineStr">
        <is>
          <t>목공 시공</t>
        </is>
      </c>
      <c r="G511" s="22" t="n">
        <v>1980000</v>
      </c>
      <c r="H511" s="25">
        <f>IF(COUNTA(A511,B511,D511,G511)=0,"",IF(NOT(ISNUMBER(A511)),"날짜를 확인하세요",IF(A511&gt;TODAY(),"오늘 이후 날짜예요",IF(AND(B511&lt;&gt;"",ISNA(MATCH(B511,현장번호,0))),"현장 번호를 확인하세요",IF(ISNA(MATCH(D511,거래처이름,0)),"거래처 목록에 없는 이름",IF(OR(NOT(ISNUMBER(G511)),N(G511)&lt;=0),"금액을 확인하세요",""))))))</f>
        <v/>
      </c>
    </row>
    <row r="512">
      <c r="A512" s="20" t="n">
        <v>46106</v>
      </c>
      <c r="B512" s="26" t="n">
        <v>217</v>
      </c>
      <c r="C512" s="27">
        <f>IF(COUNTA(A512,D512,G512)=0,"",IF(B512="","공통",IFERROR(INDEX(현장_고객,MATCH(B512,현장번호,0))&amp;" · "&amp;INDEX(현장_주소,MATCH(B512,현장번호,0)),"없는 번호")))</f>
        <v/>
      </c>
      <c r="D512" s="21" t="inlineStr">
        <is>
          <t>동네자재마트</t>
        </is>
      </c>
      <c r="E512" s="27">
        <f>IF(D512="","",IFERROR(INDEX(거래처분야,MATCH(D512,거래처이름,0)),""))</f>
        <v/>
      </c>
      <c r="F512" s="21" t="inlineStr">
        <is>
          <t>자재 대금</t>
        </is>
      </c>
      <c r="G512" s="22" t="n">
        <v>1078000</v>
      </c>
      <c r="H512" s="25">
        <f>IF(COUNTA(A512,B512,D512,G512)=0,"",IF(NOT(ISNUMBER(A512)),"날짜를 확인하세요",IF(A512&gt;TODAY(),"오늘 이후 날짜예요",IF(AND(B512&lt;&gt;"",ISNA(MATCH(B512,현장번호,0))),"현장 번호를 확인하세요",IF(ISNA(MATCH(D512,거래처이름,0)),"거래처 목록에 없는 이름",IF(OR(NOT(ISNUMBER(G512)),N(G512)&lt;=0),"금액을 확인하세요",""))))))</f>
        <v/>
      </c>
    </row>
    <row r="513">
      <c r="A513" s="20" t="n">
        <v>46107</v>
      </c>
      <c r="B513" s="26" t="n">
        <v>217</v>
      </c>
      <c r="C513" s="27">
        <f>IF(COUNTA(A513,D513,G513)=0,"",IF(B513="","공통",IFERROR(INDEX(현장_고객,MATCH(B513,현장번호,0))&amp;" · "&amp;INDEX(현장_주소,MATCH(B513,현장번호,0)),"없는 번호")))</f>
        <v/>
      </c>
      <c r="D513" s="21" t="inlineStr">
        <is>
          <t>한지벽지</t>
        </is>
      </c>
      <c r="E513" s="27">
        <f>IF(D513="","",IFERROR(INDEX(거래처분야,MATCH(D513,거래처이름,0)),""))</f>
        <v/>
      </c>
      <c r="F513" s="21" t="inlineStr">
        <is>
          <t>도배·장판 시공</t>
        </is>
      </c>
      <c r="G513" s="22" t="n">
        <v>1261000</v>
      </c>
      <c r="H513" s="25">
        <f>IF(COUNTA(A513,B513,D513,G513)=0,"",IF(NOT(ISNUMBER(A513)),"날짜를 확인하세요",IF(A513&gt;TODAY(),"오늘 이후 날짜예요",IF(AND(B513&lt;&gt;"",ISNA(MATCH(B513,현장번호,0))),"현장 번호를 확인하세요",IF(ISNA(MATCH(D513,거래처이름,0)),"거래처 목록에 없는 이름",IF(OR(NOT(ISNUMBER(G513)),N(G513)&lt;=0),"금액을 확인하세요",""))))))</f>
        <v/>
      </c>
    </row>
    <row r="514">
      <c r="A514" s="20" t="n">
        <v>46107</v>
      </c>
      <c r="B514" s="26" t="n">
        <v>221</v>
      </c>
      <c r="C514" s="27">
        <f>IF(COUNTA(A514,D514,G514)=0,"",IF(B514="","공통",IFERROR(INDEX(현장_고객,MATCH(B514,현장번호,0))&amp;" · "&amp;INDEX(현장_주소,MATCH(B514,현장번호,0)),"없는 번호")))</f>
        <v/>
      </c>
      <c r="D514" s="21" t="inlineStr">
        <is>
          <t>동네자재마트</t>
        </is>
      </c>
      <c r="E514" s="27">
        <f>IF(D514="","",IFERROR(INDEX(거래처분야,MATCH(D514,거래처이름,0)),""))</f>
        <v/>
      </c>
      <c r="F514" s="21" t="inlineStr">
        <is>
          <t>자재 대금</t>
        </is>
      </c>
      <c r="G514" s="22" t="n">
        <v>2110000</v>
      </c>
      <c r="H514" s="25">
        <f>IF(COUNTA(A514,B514,D514,G514)=0,"",IF(NOT(ISNUMBER(A514)),"날짜를 확인하세요",IF(A514&gt;TODAY(),"오늘 이후 날짜예요",IF(AND(B514&lt;&gt;"",ISNA(MATCH(B514,현장번호,0))),"현장 번호를 확인하세요",IF(ISNA(MATCH(D514,거래처이름,0)),"거래처 목록에 없는 이름",IF(OR(NOT(ISNUMBER(G514)),N(G514)&lt;=0),"금액을 확인하세요",""))))))</f>
        <v/>
      </c>
    </row>
    <row r="515">
      <c r="A515" s="20" t="n">
        <v>46108</v>
      </c>
      <c r="B515" s="26" t="n">
        <v>201</v>
      </c>
      <c r="C515" s="27">
        <f>IF(COUNTA(A515,D515,G515)=0,"",IF(B515="","공통",IFERROR(INDEX(현장_고객,MATCH(B515,현장번호,0))&amp;" · "&amp;INDEX(현장_주소,MATCH(B515,현장번호,0)),"없는 번호")))</f>
        <v/>
      </c>
      <c r="D515" s="21" t="inlineStr">
        <is>
          <t>한지벽지</t>
        </is>
      </c>
      <c r="E515" s="27">
        <f>IF(D515="","",IFERROR(INDEX(거래처분야,MATCH(D515,거래처이름,0)),""))</f>
        <v/>
      </c>
      <c r="F515" s="21" t="inlineStr">
        <is>
          <t>도배·장판 시공</t>
        </is>
      </c>
      <c r="G515" s="22" t="n">
        <v>2677000</v>
      </c>
      <c r="H515" s="25">
        <f>IF(COUNTA(A515,B515,D515,G515)=0,"",IF(NOT(ISNUMBER(A515)),"날짜를 확인하세요",IF(A515&gt;TODAY(),"오늘 이후 날짜예요",IF(AND(B515&lt;&gt;"",ISNA(MATCH(B515,현장번호,0))),"현장 번호를 확인하세요",IF(ISNA(MATCH(D515,거래처이름,0)),"거래처 목록에 없는 이름",IF(OR(NOT(ISNUMBER(G515)),N(G515)&lt;=0),"금액을 확인하세요",""))))))</f>
        <v/>
      </c>
    </row>
    <row r="516">
      <c r="A516" s="20" t="n">
        <v>46108</v>
      </c>
      <c r="B516" s="26" t="n">
        <v>201</v>
      </c>
      <c r="C516" s="27">
        <f>IF(COUNTA(A516,D516,G516)=0,"",IF(B516="","공통",IFERROR(INDEX(현장_고객,MATCH(B516,현장번호,0))&amp;" · "&amp;INDEX(현장_주소,MATCH(B516,현장번호,0)),"없는 번호")))</f>
        <v/>
      </c>
      <c r="D516" s="21" t="inlineStr">
        <is>
          <t>동네자재마트</t>
        </is>
      </c>
      <c r="E516" s="27">
        <f>IF(D516="","",IFERROR(INDEX(거래처분야,MATCH(D516,거래처이름,0)),""))</f>
        <v/>
      </c>
      <c r="F516" s="21" t="inlineStr">
        <is>
          <t>자재 대금</t>
        </is>
      </c>
      <c r="G516" s="22" t="n">
        <v>2049000</v>
      </c>
      <c r="H516" s="25">
        <f>IF(COUNTA(A516,B516,D516,G516)=0,"",IF(NOT(ISNUMBER(A516)),"날짜를 확인하세요",IF(A516&gt;TODAY(),"오늘 이후 날짜예요",IF(AND(B516&lt;&gt;"",ISNA(MATCH(B516,현장번호,0))),"현장 번호를 확인하세요",IF(ISNA(MATCH(D516,거래처이름,0)),"거래처 목록에 없는 이름",IF(OR(NOT(ISNUMBER(G516)),N(G516)&lt;=0),"금액을 확인하세요",""))))))</f>
        <v/>
      </c>
    </row>
    <row r="517">
      <c r="A517" s="20" t="n">
        <v>46108</v>
      </c>
      <c r="B517" s="26" t="n">
        <v>221</v>
      </c>
      <c r="C517" s="27">
        <f>IF(COUNTA(A517,D517,G517)=0,"",IF(B517="","공통",IFERROR(INDEX(현장_고객,MATCH(B517,현장번호,0))&amp;" · "&amp;INDEX(현장_주소,MATCH(B517,현장번호,0)),"없는 번호")))</f>
        <v/>
      </c>
      <c r="D517" s="21" t="inlineStr">
        <is>
          <t>창호명가</t>
        </is>
      </c>
      <c r="E517" s="27">
        <f>IF(D517="","",IFERROR(INDEX(거래처분야,MATCH(D517,거래처이름,0)),""))</f>
        <v/>
      </c>
      <c r="F517" s="21" t="inlineStr">
        <is>
          <t>창호 시공</t>
        </is>
      </c>
      <c r="G517" s="22" t="n">
        <v>1458000</v>
      </c>
      <c r="H517" s="25">
        <f>IF(COUNTA(A517,B517,D517,G517)=0,"",IF(NOT(ISNUMBER(A517)),"날짜를 확인하세요",IF(A517&gt;TODAY(),"오늘 이후 날짜예요",IF(AND(B517&lt;&gt;"",ISNA(MATCH(B517,현장번호,0))),"현장 번호를 확인하세요",IF(ISNA(MATCH(D517,거래처이름,0)),"거래처 목록에 없는 이름",IF(OR(NOT(ISNUMBER(G517)),N(G517)&lt;=0),"금액을 확인하세요",""))))))</f>
        <v/>
      </c>
    </row>
    <row r="518">
      <c r="A518" s="20" t="n">
        <v>46109</v>
      </c>
      <c r="B518" s="26" t="n">
        <v>223</v>
      </c>
      <c r="C518" s="27">
        <f>IF(COUNTA(A518,D518,G518)=0,"",IF(B518="","공통",IFERROR(INDEX(현장_고객,MATCH(B518,현장번호,0))&amp;" · "&amp;INDEX(현장_주소,MATCH(B518,현장번호,0)),"없는 번호")))</f>
        <v/>
      </c>
      <c r="D518" s="21" t="inlineStr">
        <is>
          <t>물길설비</t>
        </is>
      </c>
      <c r="E518" s="27">
        <f>IF(D518="","",IFERROR(INDEX(거래처분야,MATCH(D518,거래처이름,0)),""))</f>
        <v/>
      </c>
      <c r="F518" s="21" t="inlineStr">
        <is>
          <t>설비 시공</t>
        </is>
      </c>
      <c r="G518" s="22" t="n">
        <v>1068000</v>
      </c>
      <c r="H518" s="25">
        <f>IF(COUNTA(A518,B518,D518,G518)=0,"",IF(NOT(ISNUMBER(A518)),"날짜를 확인하세요",IF(A518&gt;TODAY(),"오늘 이후 날짜예요",IF(AND(B518&lt;&gt;"",ISNA(MATCH(B518,현장번호,0))),"현장 번호를 확인하세요",IF(ISNA(MATCH(D518,거래처이름,0)),"거래처 목록에 없는 이름",IF(OR(NOT(ISNUMBER(G518)),N(G518)&lt;=0),"금액을 확인하세요",""))))))</f>
        <v/>
      </c>
    </row>
    <row r="519">
      <c r="A519" s="20" t="n">
        <v>46110</v>
      </c>
      <c r="B519" s="26" t="n">
        <v>223</v>
      </c>
      <c r="C519" s="27">
        <f>IF(COUNTA(A519,D519,G519)=0,"",IF(B519="","공통",IFERROR(INDEX(현장_고객,MATCH(B519,현장번호,0))&amp;" · "&amp;INDEX(현장_주소,MATCH(B519,현장번호,0)),"없는 번호")))</f>
        <v/>
      </c>
      <c r="D519" s="21" t="inlineStr">
        <is>
          <t>명장타일</t>
        </is>
      </c>
      <c r="E519" s="27">
        <f>IF(D519="","",IFERROR(INDEX(거래처분야,MATCH(D519,거래처이름,0)),""))</f>
        <v/>
      </c>
      <c r="F519" s="21" t="inlineStr">
        <is>
          <t>타일 시공</t>
        </is>
      </c>
      <c r="G519" s="22" t="n">
        <v>1123000</v>
      </c>
      <c r="H519" s="25">
        <f>IF(COUNTA(A519,B519,D519,G519)=0,"",IF(NOT(ISNUMBER(A519)),"날짜를 확인하세요",IF(A519&gt;TODAY(),"오늘 이후 날짜예요",IF(AND(B519&lt;&gt;"",ISNA(MATCH(B519,현장번호,0))),"현장 번호를 확인하세요",IF(ISNA(MATCH(D519,거래처이름,0)),"거래처 목록에 없는 이름",IF(OR(NOT(ISNUMBER(G519)),N(G519)&lt;=0),"금액을 확인하세요",""))))))</f>
        <v/>
      </c>
    </row>
    <row r="520">
      <c r="A520" s="20" t="n">
        <v>46110</v>
      </c>
      <c r="B520" s="26" t="n">
        <v>229</v>
      </c>
      <c r="C520" s="27">
        <f>IF(COUNTA(A520,D520,G520)=0,"",IF(B520="","공통",IFERROR(INDEX(현장_고객,MATCH(B520,현장번호,0))&amp;" · "&amp;INDEX(현장_주소,MATCH(B520,현장번호,0)),"없는 번호")))</f>
        <v/>
      </c>
      <c r="D520" s="21" t="inlineStr">
        <is>
          <t>대성설비</t>
        </is>
      </c>
      <c r="E520" s="27">
        <f>IF(D520="","",IFERROR(INDEX(거래처분야,MATCH(D520,거래처이름,0)),""))</f>
        <v/>
      </c>
      <c r="F520" s="21" t="inlineStr">
        <is>
          <t>설비 시공</t>
        </is>
      </c>
      <c r="G520" s="22" t="n">
        <v>773000</v>
      </c>
      <c r="H520" s="25">
        <f>IF(COUNTA(A520,B520,D520,G520)=0,"",IF(NOT(ISNUMBER(A520)),"날짜를 확인하세요",IF(A520&gt;TODAY(),"오늘 이후 날짜예요",IF(AND(B520&lt;&gt;"",ISNA(MATCH(B520,현장번호,0))),"현장 번호를 확인하세요",IF(ISNA(MATCH(D520,거래처이름,0)),"거래처 목록에 없는 이름",IF(OR(NOT(ISNUMBER(G520)),N(G520)&lt;=0),"금액을 확인하세요",""))))))</f>
        <v/>
      </c>
    </row>
    <row r="521">
      <c r="A521" s="20" t="n">
        <v>46110</v>
      </c>
      <c r="B521" s="26" t="n">
        <v>229</v>
      </c>
      <c r="C521" s="27">
        <f>IF(COUNTA(A521,D521,G521)=0,"",IF(B521="","공통",IFERROR(INDEX(현장_고객,MATCH(B521,현장번호,0))&amp;" · "&amp;INDEX(현장_주소,MATCH(B521,현장번호,0)),"없는 번호")))</f>
        <v/>
      </c>
      <c r="D521" s="21" t="inlineStr">
        <is>
          <t>대림자재(가상)</t>
        </is>
      </c>
      <c r="E521" s="27">
        <f>IF(D521="","",IFERROR(INDEX(거래처분야,MATCH(D521,거래처이름,0)),""))</f>
        <v/>
      </c>
      <c r="F521" s="21" t="inlineStr">
        <is>
          <t>자재 대금</t>
        </is>
      </c>
      <c r="G521" s="22" t="n">
        <v>770000</v>
      </c>
      <c r="H521" s="25">
        <f>IF(COUNTA(A521,B521,D521,G521)=0,"",IF(NOT(ISNUMBER(A521)),"날짜를 확인하세요",IF(A521&gt;TODAY(),"오늘 이후 날짜예요",IF(AND(B521&lt;&gt;"",ISNA(MATCH(B521,현장번호,0))),"현장 번호를 확인하세요",IF(ISNA(MATCH(D521,거래처이름,0)),"거래처 목록에 없는 이름",IF(OR(NOT(ISNUMBER(G521)),N(G521)&lt;=0),"금액을 확인하세요",""))))))</f>
        <v/>
      </c>
    </row>
    <row r="522">
      <c r="A522" s="20" t="n">
        <v>46111</v>
      </c>
      <c r="B522" s="26" t="n">
        <v>210</v>
      </c>
      <c r="C522" s="27">
        <f>IF(COUNTA(A522,D522,G522)=0,"",IF(B522="","공통",IFERROR(INDEX(현장_고객,MATCH(B522,현장번호,0))&amp;" · "&amp;INDEX(현장_주소,MATCH(B522,현장번호,0)),"없는 번호")))</f>
        <v/>
      </c>
      <c r="D522" s="21" t="inlineStr">
        <is>
          <t>한결철거</t>
        </is>
      </c>
      <c r="E522" s="27">
        <f>IF(D522="","",IFERROR(INDEX(거래처분야,MATCH(D522,거래처이름,0)),""))</f>
        <v/>
      </c>
      <c r="F522" s="21" t="inlineStr">
        <is>
          <t>철거·폐기물</t>
        </is>
      </c>
      <c r="G522" s="22" t="n">
        <v>1397000</v>
      </c>
      <c r="H522" s="25">
        <f>IF(COUNTA(A522,B522,D522,G522)=0,"",IF(NOT(ISNUMBER(A522)),"날짜를 확인하세요",IF(A522&gt;TODAY(),"오늘 이후 날짜예요",IF(AND(B522&lt;&gt;"",ISNA(MATCH(B522,현장번호,0))),"현장 번호를 확인하세요",IF(ISNA(MATCH(D522,거래처이름,0)),"거래처 목록에 없는 이름",IF(OR(NOT(ISNUMBER(G522)),N(G522)&lt;=0),"금액을 확인하세요",""))))))</f>
        <v/>
      </c>
    </row>
    <row r="523">
      <c r="A523" s="20" t="n">
        <v>46111</v>
      </c>
      <c r="B523" s="26" t="n">
        <v>210</v>
      </c>
      <c r="C523" s="27">
        <f>IF(COUNTA(A523,D523,G523)=0,"",IF(B523="","공통",IFERROR(INDEX(현장_고객,MATCH(B523,현장번호,0))&amp;" · "&amp;INDEX(현장_주소,MATCH(B523,현장번호,0)),"없는 번호")))</f>
        <v/>
      </c>
      <c r="D523" s="21" t="inlineStr">
        <is>
          <t>대림자재(가상)</t>
        </is>
      </c>
      <c r="E523" s="27">
        <f>IF(D523="","",IFERROR(INDEX(거래처분야,MATCH(D523,거래처이름,0)),""))</f>
        <v/>
      </c>
      <c r="F523" s="21" t="inlineStr">
        <is>
          <t>자재 대금</t>
        </is>
      </c>
      <c r="G523" s="22" t="n">
        <v>1150000</v>
      </c>
      <c r="H523" s="25">
        <f>IF(COUNTA(A523,B523,D523,G523)=0,"",IF(NOT(ISNUMBER(A523)),"날짜를 확인하세요",IF(A523&gt;TODAY(),"오늘 이후 날짜예요",IF(AND(B523&lt;&gt;"",ISNA(MATCH(B523,현장번호,0))),"현장 번호를 확인하세요",IF(ISNA(MATCH(D523,거래처이름,0)),"거래처 목록에 없는 이름",IF(OR(NOT(ISNUMBER(G523)),N(G523)&lt;=0),"금액을 확인하세요",""))))))</f>
        <v/>
      </c>
    </row>
    <row r="524">
      <c r="A524" s="20" t="n">
        <v>46111</v>
      </c>
      <c r="B524" s="26" t="n">
        <v>223</v>
      </c>
      <c r="C524" s="27">
        <f>IF(COUNTA(A524,D524,G524)=0,"",IF(B524="","공통",IFERROR(INDEX(현장_고객,MATCH(B524,현장번호,0))&amp;" · "&amp;INDEX(현장_주소,MATCH(B524,현장번호,0)),"없는 번호")))</f>
        <v/>
      </c>
      <c r="D524" s="21" t="inlineStr">
        <is>
          <t>동네자재마트</t>
        </is>
      </c>
      <c r="E524" s="27">
        <f>IF(D524="","",IFERROR(INDEX(거래처분야,MATCH(D524,거래처이름,0)),""))</f>
        <v/>
      </c>
      <c r="F524" s="21" t="inlineStr">
        <is>
          <t>자재 대금</t>
        </is>
      </c>
      <c r="G524" s="22" t="n">
        <v>1091000</v>
      </c>
      <c r="H524" s="25">
        <f>IF(COUNTA(A524,B524,D524,G524)=0,"",IF(NOT(ISNUMBER(A524)),"날짜를 확인하세요",IF(A524&gt;TODAY(),"오늘 이후 날짜예요",IF(AND(B524&lt;&gt;"",ISNA(MATCH(B524,현장번호,0))),"현장 번호를 확인하세요",IF(ISNA(MATCH(D524,거래처이름,0)),"거래처 목록에 없는 이름",IF(OR(NOT(ISNUMBER(G524)),N(G524)&lt;=0),"금액을 확인하세요",""))))))</f>
        <v/>
      </c>
    </row>
    <row r="525">
      <c r="A525" s="20" t="n">
        <v>46112</v>
      </c>
      <c r="B525" s="26" t="n">
        <v>210</v>
      </c>
      <c r="C525" s="27">
        <f>IF(COUNTA(A525,D525,G525)=0,"",IF(B525="","공통",IFERROR(INDEX(현장_고객,MATCH(B525,현장번호,0))&amp;" · "&amp;INDEX(현장_주소,MATCH(B525,현장번호,0)),"없는 번호")))</f>
        <v/>
      </c>
      <c r="D525" s="21" t="inlineStr">
        <is>
          <t>바른목공</t>
        </is>
      </c>
      <c r="E525" s="27">
        <f>IF(D525="","",IFERROR(INDEX(거래처분야,MATCH(D525,거래처이름,0)),""))</f>
        <v/>
      </c>
      <c r="F525" s="21" t="inlineStr">
        <is>
          <t>목공 시공</t>
        </is>
      </c>
      <c r="G525" s="22" t="n">
        <v>775000</v>
      </c>
      <c r="H525" s="25">
        <f>IF(COUNTA(A525,B525,D525,G525)=0,"",IF(NOT(ISNUMBER(A525)),"날짜를 확인하세요",IF(A525&gt;TODAY(),"오늘 이후 날짜예요",IF(AND(B525&lt;&gt;"",ISNA(MATCH(B525,현장번호,0))),"현장 번호를 확인하세요",IF(ISNA(MATCH(D525,거래처이름,0)),"거래처 목록에 없는 이름",IF(OR(NOT(ISNUMBER(G525)),N(G525)&lt;=0),"금액을 확인하세요",""))))))</f>
        <v/>
      </c>
    </row>
    <row r="526">
      <c r="A526" s="20" t="n">
        <v>46112</v>
      </c>
      <c r="B526" s="26" t="n">
        <v>210</v>
      </c>
      <c r="C526" s="27">
        <f>IF(COUNTA(A526,D526,G526)=0,"",IF(B526="","공통",IFERROR(INDEX(현장_고객,MATCH(B526,현장번호,0))&amp;" · "&amp;INDEX(현장_주소,MATCH(B526,현장번호,0)),"없는 번호")))</f>
        <v/>
      </c>
      <c r="D526" s="21" t="inlineStr">
        <is>
          <t>대성설비</t>
        </is>
      </c>
      <c r="E526" s="27">
        <f>IF(D526="","",IFERROR(INDEX(거래처분야,MATCH(D526,거래처이름,0)),""))</f>
        <v/>
      </c>
      <c r="F526" s="21" t="inlineStr">
        <is>
          <t>설비 시공</t>
        </is>
      </c>
      <c r="G526" s="22" t="n">
        <v>1194000</v>
      </c>
      <c r="H526" s="25">
        <f>IF(COUNTA(A526,B526,D526,G526)=0,"",IF(NOT(ISNUMBER(A526)),"날짜를 확인하세요",IF(A526&gt;TODAY(),"오늘 이후 날짜예요",IF(AND(B526&lt;&gt;"",ISNA(MATCH(B526,현장번호,0))),"현장 번호를 확인하세요",IF(ISNA(MATCH(D526,거래처이름,0)),"거래처 목록에 없는 이름",IF(OR(NOT(ISNUMBER(G526)),N(G526)&lt;=0),"금액을 확인하세요",""))))))</f>
        <v/>
      </c>
    </row>
    <row r="527">
      <c r="A527" s="20" t="n">
        <v>46112</v>
      </c>
      <c r="B527" s="26" t="n">
        <v>210</v>
      </c>
      <c r="C527" s="27">
        <f>IF(COUNTA(A527,D527,G527)=0,"",IF(B527="","공통",IFERROR(INDEX(현장_고객,MATCH(B527,현장번호,0))&amp;" · "&amp;INDEX(현장_주소,MATCH(B527,현장번호,0)),"없는 번호")))</f>
        <v/>
      </c>
      <c r="D527" s="21" t="inlineStr">
        <is>
          <t>새빛전기</t>
        </is>
      </c>
      <c r="E527" s="27">
        <f>IF(D527="","",IFERROR(INDEX(거래처분야,MATCH(D527,거래처이름,0)),""))</f>
        <v/>
      </c>
      <c r="F527" s="21" t="inlineStr">
        <is>
          <t>전기 시공</t>
        </is>
      </c>
      <c r="G527" s="22" t="n">
        <v>850000</v>
      </c>
      <c r="H527" s="25">
        <f>IF(COUNTA(A527,B527,D527,G527)=0,"",IF(NOT(ISNUMBER(A527)),"날짜를 확인하세요",IF(A527&gt;TODAY(),"오늘 이후 날짜예요",IF(AND(B527&lt;&gt;"",ISNA(MATCH(B527,현장번호,0))),"현장 번호를 확인하세요",IF(ISNA(MATCH(D527,거래처이름,0)),"거래처 목록에 없는 이름",IF(OR(NOT(ISNUMBER(G527)),N(G527)&lt;=0),"금액을 확인하세요",""))))))</f>
        <v/>
      </c>
    </row>
    <row r="528">
      <c r="A528" s="20" t="n">
        <v>46112</v>
      </c>
      <c r="B528" s="26" t="n">
        <v>219</v>
      </c>
      <c r="C528" s="27">
        <f>IF(COUNTA(A528,D528,G528)=0,"",IF(B528="","공통",IFERROR(INDEX(현장_고객,MATCH(B528,현장번호,0))&amp;" · "&amp;INDEX(현장_주소,MATCH(B528,현장번호,0)),"없는 번호")))</f>
        <v/>
      </c>
      <c r="D528" s="21" t="inlineStr">
        <is>
          <t>한지벽지</t>
        </is>
      </c>
      <c r="E528" s="27">
        <f>IF(D528="","",IFERROR(INDEX(거래처분야,MATCH(D528,거래처이름,0)),""))</f>
        <v/>
      </c>
      <c r="F528" s="21" t="inlineStr">
        <is>
          <t>도배·장판 시공</t>
        </is>
      </c>
      <c r="G528" s="22" t="n">
        <v>797000</v>
      </c>
      <c r="H528" s="25">
        <f>IF(COUNTA(A528,B528,D528,G528)=0,"",IF(NOT(ISNUMBER(A528)),"날짜를 확인하세요",IF(A528&gt;TODAY(),"오늘 이후 날짜예요",IF(AND(B528&lt;&gt;"",ISNA(MATCH(B528,현장번호,0))),"현장 번호를 확인하세요",IF(ISNA(MATCH(D528,거래처이름,0)),"거래처 목록에 없는 이름",IF(OR(NOT(ISNUMBER(G528)),N(G528)&lt;=0),"금액을 확인하세요",""))))))</f>
        <v/>
      </c>
    </row>
    <row r="529">
      <c r="A529" s="20" t="n">
        <v>46112</v>
      </c>
      <c r="B529" s="26" t="n">
        <v>221</v>
      </c>
      <c r="C529" s="27">
        <f>IF(COUNTA(A529,D529,G529)=0,"",IF(B529="","공통",IFERROR(INDEX(현장_고객,MATCH(B529,현장번호,0))&amp;" · "&amp;INDEX(현장_주소,MATCH(B529,현장번호,0)),"없는 번호")))</f>
        <v/>
      </c>
      <c r="D529" s="21" t="inlineStr">
        <is>
          <t>밝음전기</t>
        </is>
      </c>
      <c r="E529" s="27">
        <f>IF(D529="","",IFERROR(INDEX(거래처분야,MATCH(D529,거래처이름,0)),""))</f>
        <v/>
      </c>
      <c r="F529" s="21" t="inlineStr">
        <is>
          <t>전기 시공</t>
        </is>
      </c>
      <c r="G529" s="22" t="n">
        <v>2664000</v>
      </c>
      <c r="H529" s="25">
        <f>IF(COUNTA(A529,B529,D529,G529)=0,"",IF(NOT(ISNUMBER(A529)),"날짜를 확인하세요",IF(A529&gt;TODAY(),"오늘 이후 날짜예요",IF(AND(B529&lt;&gt;"",ISNA(MATCH(B529,현장번호,0))),"현장 번호를 확인하세요",IF(ISNA(MATCH(D529,거래처이름,0)),"거래처 목록에 없는 이름",IF(OR(NOT(ISNUMBER(G529)),N(G529)&lt;=0),"금액을 확인하세요",""))))))</f>
        <v/>
      </c>
    </row>
    <row r="530">
      <c r="A530" s="20" t="n">
        <v>46112</v>
      </c>
      <c r="B530" s="26" t="n">
        <v>223</v>
      </c>
      <c r="C530" s="27">
        <f>IF(COUNTA(A530,D530,G530)=0,"",IF(B530="","공통",IFERROR(INDEX(현장_고객,MATCH(B530,현장번호,0))&amp;" · "&amp;INDEX(현장_주소,MATCH(B530,현장번호,0)),"없는 번호")))</f>
        <v/>
      </c>
      <c r="D530" s="21" t="inlineStr">
        <is>
          <t>한결철거</t>
        </is>
      </c>
      <c r="E530" s="27">
        <f>IF(D530="","",IFERROR(INDEX(거래처분야,MATCH(D530,거래처이름,0)),""))</f>
        <v/>
      </c>
      <c r="F530" s="21" t="inlineStr">
        <is>
          <t>철거·폐기물</t>
        </is>
      </c>
      <c r="G530" s="22" t="n">
        <v>1033000</v>
      </c>
      <c r="H530" s="25">
        <f>IF(COUNTA(A530,B530,D530,G530)=0,"",IF(NOT(ISNUMBER(A530)),"날짜를 확인하세요",IF(A530&gt;TODAY(),"오늘 이후 날짜예요",IF(AND(B530&lt;&gt;"",ISNA(MATCH(B530,현장번호,0))),"현장 번호를 확인하세요",IF(ISNA(MATCH(D530,거래처이름,0)),"거래처 목록에 없는 이름",IF(OR(NOT(ISNUMBER(G530)),N(G530)&lt;=0),"금액을 확인하세요",""))))))</f>
        <v/>
      </c>
    </row>
    <row r="531">
      <c r="A531" s="20" t="n">
        <v>46112</v>
      </c>
      <c r="B531" s="26" t="n">
        <v>223</v>
      </c>
      <c r="C531" s="27">
        <f>IF(COUNTA(A531,D531,G531)=0,"",IF(B531="","공통",IFERROR(INDEX(현장_고객,MATCH(B531,현장번호,0))&amp;" · "&amp;INDEX(현장_주소,MATCH(B531,현장번호,0)),"없는 번호")))</f>
        <v/>
      </c>
      <c r="D531" s="21" t="inlineStr">
        <is>
          <t>말끔입주청소</t>
        </is>
      </c>
      <c r="E531" s="27">
        <f>IF(D531="","",IFERROR(INDEX(거래처분야,MATCH(D531,거래처이름,0)),""))</f>
        <v/>
      </c>
      <c r="F531" s="21" t="inlineStr">
        <is>
          <t>입주 청소</t>
        </is>
      </c>
      <c r="G531" s="22" t="n">
        <v>1048000</v>
      </c>
      <c r="H531" s="25">
        <f>IF(COUNTA(A531,B531,D531,G531)=0,"",IF(NOT(ISNUMBER(A531)),"날짜를 확인하세요",IF(A531&gt;TODAY(),"오늘 이후 날짜예요",IF(AND(B531&lt;&gt;"",ISNA(MATCH(B531,현장번호,0))),"현장 번호를 확인하세요",IF(ISNA(MATCH(D531,거래처이름,0)),"거래처 목록에 없는 이름",IF(OR(NOT(ISNUMBER(G531)),N(G531)&lt;=0),"금액을 확인하세요",""))))))</f>
        <v/>
      </c>
    </row>
    <row r="532">
      <c r="A532" s="20" t="n">
        <v>46112</v>
      </c>
      <c r="B532" s="26" t="n">
        <v>229</v>
      </c>
      <c r="C532" s="27">
        <f>IF(COUNTA(A532,D532,G532)=0,"",IF(B532="","공통",IFERROR(INDEX(현장_고객,MATCH(B532,현장번호,0))&amp;" · "&amp;INDEX(현장_주소,MATCH(B532,현장번호,0)),"없는 번호")))</f>
        <v/>
      </c>
      <c r="D532" s="21" t="inlineStr">
        <is>
          <t>말끔입주청소</t>
        </is>
      </c>
      <c r="E532" s="27">
        <f>IF(D532="","",IFERROR(INDEX(거래처분야,MATCH(D532,거래처이름,0)),""))</f>
        <v/>
      </c>
      <c r="F532" s="21" t="inlineStr">
        <is>
          <t>입주 청소</t>
        </is>
      </c>
      <c r="G532" s="22" t="n">
        <v>899000</v>
      </c>
      <c r="H532" s="25">
        <f>IF(COUNTA(A532,B532,D532,G532)=0,"",IF(NOT(ISNUMBER(A532)),"날짜를 확인하세요",IF(A532&gt;TODAY(),"오늘 이후 날짜예요",IF(AND(B532&lt;&gt;"",ISNA(MATCH(B532,현장번호,0))),"현장 번호를 확인하세요",IF(ISNA(MATCH(D532,거래처이름,0)),"거래처 목록에 없는 이름",IF(OR(NOT(ISNUMBER(G532)),N(G532)&lt;=0),"금액을 확인하세요",""))))))</f>
        <v/>
      </c>
    </row>
    <row r="533">
      <c r="A533" s="20" t="n">
        <v>46113</v>
      </c>
      <c r="B533" s="26" t="n">
        <v>214</v>
      </c>
      <c r="C533" s="27">
        <f>IF(COUNTA(A533,D533,G533)=0,"",IF(B533="","공통",IFERROR(INDEX(현장_고객,MATCH(B533,현장번호,0))&amp;" · "&amp;INDEX(현장_주소,MATCH(B533,현장번호,0)),"없는 번호")))</f>
        <v/>
      </c>
      <c r="D533" s="21" t="inlineStr">
        <is>
          <t>동네자재마트</t>
        </is>
      </c>
      <c r="E533" s="27">
        <f>IF(D533="","",IFERROR(INDEX(거래처분야,MATCH(D533,거래처이름,0)),""))</f>
        <v/>
      </c>
      <c r="F533" s="21" t="inlineStr">
        <is>
          <t>자재 대금</t>
        </is>
      </c>
      <c r="G533" s="22" t="n">
        <v>846000</v>
      </c>
      <c r="H533" s="25">
        <f>IF(COUNTA(A533,B533,D533,G533)=0,"",IF(NOT(ISNUMBER(A533)),"날짜를 확인하세요",IF(A533&gt;TODAY(),"오늘 이후 날짜예요",IF(AND(B533&lt;&gt;"",ISNA(MATCH(B533,현장번호,0))),"현장 번호를 확인하세요",IF(ISNA(MATCH(D533,거래처이름,0)),"거래처 목록에 없는 이름",IF(OR(NOT(ISNUMBER(G533)),N(G533)&lt;=0),"금액을 확인하세요",""))))))</f>
        <v/>
      </c>
    </row>
    <row r="534">
      <c r="A534" s="20" t="n">
        <v>46113</v>
      </c>
      <c r="B534" s="26" t="n">
        <v>215</v>
      </c>
      <c r="C534" s="27">
        <f>IF(COUNTA(A534,D534,G534)=0,"",IF(B534="","공통",IFERROR(INDEX(현장_고객,MATCH(B534,현장번호,0))&amp;" · "&amp;INDEX(현장_주소,MATCH(B534,현장번호,0)),"없는 번호")))</f>
        <v/>
      </c>
      <c r="D534" s="21" t="inlineStr">
        <is>
          <t>밝음전기</t>
        </is>
      </c>
      <c r="E534" s="27">
        <f>IF(D534="","",IFERROR(INDEX(거래처분야,MATCH(D534,거래처이름,0)),""))</f>
        <v/>
      </c>
      <c r="F534" s="21" t="inlineStr">
        <is>
          <t>전기 시공</t>
        </is>
      </c>
      <c r="G534" s="22" t="n">
        <v>1128000</v>
      </c>
      <c r="H534" s="25">
        <f>IF(COUNTA(A534,B534,D534,G534)=0,"",IF(NOT(ISNUMBER(A534)),"날짜를 확인하세요",IF(A534&gt;TODAY(),"오늘 이후 날짜예요",IF(AND(B534&lt;&gt;"",ISNA(MATCH(B534,현장번호,0))),"현장 번호를 확인하세요",IF(ISNA(MATCH(D534,거래처이름,0)),"거래처 목록에 없는 이름",IF(OR(NOT(ISNUMBER(G534)),N(G534)&lt;=0),"금액을 확인하세요",""))))))</f>
        <v/>
      </c>
    </row>
    <row r="535">
      <c r="A535" s="20" t="n">
        <v>46113</v>
      </c>
      <c r="B535" s="26" t="n">
        <v>219</v>
      </c>
      <c r="C535" s="27">
        <f>IF(COUNTA(A535,D535,G535)=0,"",IF(B535="","공통",IFERROR(INDEX(현장_고객,MATCH(B535,현장번호,0))&amp;" · "&amp;INDEX(현장_주소,MATCH(B535,현장번호,0)),"없는 번호")))</f>
        <v/>
      </c>
      <c r="D535" s="21" t="inlineStr">
        <is>
          <t>대림자재(가상)</t>
        </is>
      </c>
      <c r="E535" s="27">
        <f>IF(D535="","",IFERROR(INDEX(거래처분야,MATCH(D535,거래처이름,0)),""))</f>
        <v/>
      </c>
      <c r="F535" s="21" t="inlineStr">
        <is>
          <t>자재 대금</t>
        </is>
      </c>
      <c r="G535" s="22" t="n">
        <v>1029000</v>
      </c>
      <c r="H535" s="25">
        <f>IF(COUNTA(A535,B535,D535,G535)=0,"",IF(NOT(ISNUMBER(A535)),"날짜를 확인하세요",IF(A535&gt;TODAY(),"오늘 이후 날짜예요",IF(AND(B535&lt;&gt;"",ISNA(MATCH(B535,현장번호,0))),"현장 번호를 확인하세요",IF(ISNA(MATCH(D535,거래처이름,0)),"거래처 목록에 없는 이름",IF(OR(NOT(ISNUMBER(G535)),N(G535)&lt;=0),"금액을 확인하세요",""))))))</f>
        <v/>
      </c>
    </row>
    <row r="536">
      <c r="A536" s="20" t="n">
        <v>46113</v>
      </c>
      <c r="B536" s="26" t="n">
        <v>229</v>
      </c>
      <c r="C536" s="27">
        <f>IF(COUNTA(A536,D536,G536)=0,"",IF(B536="","공통",IFERROR(INDEX(현장_고객,MATCH(B536,현장번호,0))&amp;" · "&amp;INDEX(현장_주소,MATCH(B536,현장번호,0)),"없는 번호")))</f>
        <v/>
      </c>
      <c r="D536" s="21" t="inlineStr">
        <is>
          <t>한결철거</t>
        </is>
      </c>
      <c r="E536" s="27">
        <f>IF(D536="","",IFERROR(INDEX(거래처분야,MATCH(D536,거래처이름,0)),""))</f>
        <v/>
      </c>
      <c r="F536" s="21" t="inlineStr">
        <is>
          <t>철거·폐기물</t>
        </is>
      </c>
      <c r="G536" s="22" t="n">
        <v>849000</v>
      </c>
      <c r="H536" s="25">
        <f>IF(COUNTA(A536,B536,D536,G536)=0,"",IF(NOT(ISNUMBER(A536)),"날짜를 확인하세요",IF(A536&gt;TODAY(),"오늘 이후 날짜예요",IF(AND(B536&lt;&gt;"",ISNA(MATCH(B536,현장번호,0))),"현장 번호를 확인하세요",IF(ISNA(MATCH(D536,거래처이름,0)),"거래처 목록에 없는 이름",IF(OR(NOT(ISNUMBER(G536)),N(G536)&lt;=0),"금액을 확인하세요",""))))))</f>
        <v/>
      </c>
    </row>
    <row r="537">
      <c r="A537" s="20" t="n">
        <v>46114</v>
      </c>
      <c r="B537" s="26" t="n">
        <v>229</v>
      </c>
      <c r="C537" s="27">
        <f>IF(COUNTA(A537,D537,G537)=0,"",IF(B537="","공통",IFERROR(INDEX(현장_고객,MATCH(B537,현장번호,0))&amp;" · "&amp;INDEX(현장_주소,MATCH(B537,현장번호,0)),"없는 번호")))</f>
        <v/>
      </c>
      <c r="D537" s="21" t="inlineStr">
        <is>
          <t>반듯타일</t>
        </is>
      </c>
      <c r="E537" s="27">
        <f>IF(D537="","",IFERROR(INDEX(거래처분야,MATCH(D537,거래처이름,0)),""))</f>
        <v/>
      </c>
      <c r="F537" s="21" t="inlineStr">
        <is>
          <t>타일 시공</t>
        </is>
      </c>
      <c r="G537" s="22" t="n">
        <v>1351000</v>
      </c>
      <c r="H537" s="25">
        <f>IF(COUNTA(A537,B537,D537,G537)=0,"",IF(NOT(ISNUMBER(A537)),"날짜를 확인하세요",IF(A537&gt;TODAY(),"오늘 이후 날짜예요",IF(AND(B537&lt;&gt;"",ISNA(MATCH(B537,현장번호,0))),"현장 번호를 확인하세요",IF(ISNA(MATCH(D537,거래처이름,0)),"거래처 목록에 없는 이름",IF(OR(NOT(ISNUMBER(G537)),N(G537)&lt;=0),"금액을 확인하세요",""))))))</f>
        <v/>
      </c>
    </row>
    <row r="538">
      <c r="A538" s="20" t="n">
        <v>46115</v>
      </c>
      <c r="B538" s="26" t="n">
        <v>221</v>
      </c>
      <c r="C538" s="27">
        <f>IF(COUNTA(A538,D538,G538)=0,"",IF(B538="","공통",IFERROR(INDEX(현장_고객,MATCH(B538,현장번호,0))&amp;" · "&amp;INDEX(현장_주소,MATCH(B538,현장번호,0)),"없는 번호")))</f>
        <v/>
      </c>
      <c r="D538" s="21" t="inlineStr">
        <is>
          <t>물길설비</t>
        </is>
      </c>
      <c r="E538" s="27">
        <f>IF(D538="","",IFERROR(INDEX(거래처분야,MATCH(D538,거래처이름,0)),""))</f>
        <v/>
      </c>
      <c r="F538" s="21" t="inlineStr">
        <is>
          <t>설비 시공</t>
        </is>
      </c>
      <c r="G538" s="22" t="n">
        <v>1925000</v>
      </c>
      <c r="H538" s="25">
        <f>IF(COUNTA(A538,B538,D538,G538)=0,"",IF(NOT(ISNUMBER(A538)),"날짜를 확인하세요",IF(A538&gt;TODAY(),"오늘 이후 날짜예요",IF(AND(B538&lt;&gt;"",ISNA(MATCH(B538,현장번호,0))),"현장 번호를 확인하세요",IF(ISNA(MATCH(D538,거래처이름,0)),"거래처 목록에 없는 이름",IF(OR(NOT(ISNUMBER(G538)),N(G538)&lt;=0),"금액을 확인하세요",""))))))</f>
        <v/>
      </c>
    </row>
    <row r="539">
      <c r="A539" s="20" t="n">
        <v>46115</v>
      </c>
      <c r="B539" s="26" t="n">
        <v>226</v>
      </c>
      <c r="C539" s="27">
        <f>IF(COUNTA(A539,D539,G539)=0,"",IF(B539="","공통",IFERROR(INDEX(현장_고객,MATCH(B539,현장번호,0))&amp;" · "&amp;INDEX(현장_주소,MATCH(B539,현장번호,0)),"없는 번호")))</f>
        <v/>
      </c>
      <c r="D539" s="21" t="inlineStr">
        <is>
          <t>동네자재마트</t>
        </is>
      </c>
      <c r="E539" s="27">
        <f>IF(D539="","",IFERROR(INDEX(거래처분야,MATCH(D539,거래처이름,0)),""))</f>
        <v/>
      </c>
      <c r="F539" s="21" t="inlineStr">
        <is>
          <t>자재 대금</t>
        </is>
      </c>
      <c r="G539" s="22" t="n">
        <v>938000</v>
      </c>
      <c r="H539" s="25">
        <f>IF(COUNTA(A539,B539,D539,G539)=0,"",IF(NOT(ISNUMBER(A539)),"날짜를 확인하세요",IF(A539&gt;TODAY(),"오늘 이후 날짜예요",IF(AND(B539&lt;&gt;"",ISNA(MATCH(B539,현장번호,0))),"현장 번호를 확인하세요",IF(ISNA(MATCH(D539,거래처이름,0)),"거래처 목록에 없는 이름",IF(OR(NOT(ISNUMBER(G539)),N(G539)&lt;=0),"금액을 확인하세요",""))))))</f>
        <v/>
      </c>
    </row>
    <row r="540">
      <c r="A540" s="20" t="n">
        <v>46116</v>
      </c>
      <c r="B540" s="26" t="n">
        <v>221</v>
      </c>
      <c r="C540" s="27">
        <f>IF(COUNTA(A540,D540,G540)=0,"",IF(B540="","공통",IFERROR(INDEX(현장_고객,MATCH(B540,현장번호,0))&amp;" · "&amp;INDEX(현장_주소,MATCH(B540,현장번호,0)),"없는 번호")))</f>
        <v/>
      </c>
      <c r="D540" s="21" t="inlineStr">
        <is>
          <t>말끔입주청소</t>
        </is>
      </c>
      <c r="E540" s="27">
        <f>IF(D540="","",IFERROR(INDEX(거래처분야,MATCH(D540,거래처이름,0)),""))</f>
        <v/>
      </c>
      <c r="F540" s="21" t="inlineStr">
        <is>
          <t>입주 청소</t>
        </is>
      </c>
      <c r="G540" s="22" t="n">
        <v>1987000</v>
      </c>
      <c r="H540" s="25">
        <f>IF(COUNTA(A540,B540,D540,G540)=0,"",IF(NOT(ISNUMBER(A540)),"날짜를 확인하세요",IF(A540&gt;TODAY(),"오늘 이후 날짜예요",IF(AND(B540&lt;&gt;"",ISNA(MATCH(B540,현장번호,0))),"현장 번호를 확인하세요",IF(ISNA(MATCH(D540,거래처이름,0)),"거래처 목록에 없는 이름",IF(OR(NOT(ISNUMBER(G540)),N(G540)&lt;=0),"금액을 확인하세요",""))))))</f>
        <v/>
      </c>
    </row>
    <row r="541">
      <c r="A541" s="20" t="n">
        <v>46117</v>
      </c>
      <c r="B541" s="26" t="n">
        <v>215</v>
      </c>
      <c r="C541" s="27">
        <f>IF(COUNTA(A541,D541,G541)=0,"",IF(B541="","공통",IFERROR(INDEX(현장_고객,MATCH(B541,현장번호,0))&amp;" · "&amp;INDEX(현장_주소,MATCH(B541,현장번호,0)),"없는 번호")))</f>
        <v/>
      </c>
      <c r="D541" s="21" t="inlineStr">
        <is>
          <t>물길설비</t>
        </is>
      </c>
      <c r="E541" s="27">
        <f>IF(D541="","",IFERROR(INDEX(거래처분야,MATCH(D541,거래처이름,0)),""))</f>
        <v/>
      </c>
      <c r="F541" s="21" t="inlineStr">
        <is>
          <t>설비 시공</t>
        </is>
      </c>
      <c r="G541" s="22" t="n">
        <v>934000</v>
      </c>
      <c r="H541" s="25">
        <f>IF(COUNTA(A541,B541,D541,G541)=0,"",IF(NOT(ISNUMBER(A541)),"날짜를 확인하세요",IF(A541&gt;TODAY(),"오늘 이후 날짜예요",IF(AND(B541&lt;&gt;"",ISNA(MATCH(B541,현장번호,0))),"현장 번호를 확인하세요",IF(ISNA(MATCH(D541,거래처이름,0)),"거래처 목록에 없는 이름",IF(OR(NOT(ISNUMBER(G541)),N(G541)&lt;=0),"금액을 확인하세요",""))))))</f>
        <v/>
      </c>
    </row>
    <row r="542">
      <c r="A542" s="20" t="n">
        <v>46117</v>
      </c>
      <c r="B542" s="26" t="n">
        <v>220</v>
      </c>
      <c r="C542" s="27">
        <f>IF(COUNTA(A542,D542,G542)=0,"",IF(B542="","공통",IFERROR(INDEX(현장_고객,MATCH(B542,현장번호,0))&amp;" · "&amp;INDEX(현장_주소,MATCH(B542,현장번호,0)),"없는 번호")))</f>
        <v/>
      </c>
      <c r="D542" s="21" t="inlineStr">
        <is>
          <t>한결철거</t>
        </is>
      </c>
      <c r="E542" s="27">
        <f>IF(D542="","",IFERROR(INDEX(거래처분야,MATCH(D542,거래처이름,0)),""))</f>
        <v/>
      </c>
      <c r="F542" s="21" t="inlineStr">
        <is>
          <t>철거·폐기물</t>
        </is>
      </c>
      <c r="G542" s="22" t="n">
        <v>1533000</v>
      </c>
      <c r="H542" s="25">
        <f>IF(COUNTA(A542,B542,D542,G542)=0,"",IF(NOT(ISNUMBER(A542)),"날짜를 확인하세요",IF(A542&gt;TODAY(),"오늘 이후 날짜예요",IF(AND(B542&lt;&gt;"",ISNA(MATCH(B542,현장번호,0))),"현장 번호를 확인하세요",IF(ISNA(MATCH(D542,거래처이름,0)),"거래처 목록에 없는 이름",IF(OR(NOT(ISNUMBER(G542)),N(G542)&lt;=0),"금액을 확인하세요",""))))))</f>
        <v/>
      </c>
    </row>
    <row r="543">
      <c r="A543" s="20" t="n">
        <v>46117</v>
      </c>
      <c r="B543" s="26" t="n">
        <v>220</v>
      </c>
      <c r="C543" s="27">
        <f>IF(COUNTA(A543,D543,G543)=0,"",IF(B543="","공통",IFERROR(INDEX(현장_고객,MATCH(B543,현장번호,0))&amp;" · "&amp;INDEX(현장_주소,MATCH(B543,현장번호,0)),"없는 번호")))</f>
        <v/>
      </c>
      <c r="D543" s="21" t="inlineStr">
        <is>
          <t>바른목공</t>
        </is>
      </c>
      <c r="E543" s="27">
        <f>IF(D543="","",IFERROR(INDEX(거래처분야,MATCH(D543,거래처이름,0)),""))</f>
        <v/>
      </c>
      <c r="F543" s="21" t="inlineStr">
        <is>
          <t>목공 시공</t>
        </is>
      </c>
      <c r="G543" s="22" t="n">
        <v>1204000</v>
      </c>
      <c r="H543" s="25">
        <f>IF(COUNTA(A543,B543,D543,G543)=0,"",IF(NOT(ISNUMBER(A543)),"날짜를 확인하세요",IF(A543&gt;TODAY(),"오늘 이후 날짜예요",IF(AND(B543&lt;&gt;"",ISNA(MATCH(B543,현장번호,0))),"현장 번호를 확인하세요",IF(ISNA(MATCH(D543,거래처이름,0)),"거래처 목록에 없는 이름",IF(OR(NOT(ISNUMBER(G543)),N(G543)&lt;=0),"금액을 확인하세요",""))))))</f>
        <v/>
      </c>
    </row>
    <row r="544">
      <c r="A544" s="20" t="n">
        <v>46117</v>
      </c>
      <c r="B544" s="26" t="n">
        <v>220</v>
      </c>
      <c r="C544" s="27">
        <f>IF(COUNTA(A544,D544,G544)=0,"",IF(B544="","공통",IFERROR(INDEX(현장_고객,MATCH(B544,현장번호,0))&amp;" · "&amp;INDEX(현장_주소,MATCH(B544,현장번호,0)),"없는 번호")))</f>
        <v/>
      </c>
      <c r="D544" s="21" t="inlineStr">
        <is>
          <t>물길설비</t>
        </is>
      </c>
      <c r="E544" s="27">
        <f>IF(D544="","",IFERROR(INDEX(거래처분야,MATCH(D544,거래처이름,0)),""))</f>
        <v/>
      </c>
      <c r="F544" s="21" t="inlineStr">
        <is>
          <t>설비 시공</t>
        </is>
      </c>
      <c r="G544" s="22" t="n">
        <v>1404000</v>
      </c>
      <c r="H544" s="25">
        <f>IF(COUNTA(A544,B544,D544,G544)=0,"",IF(NOT(ISNUMBER(A544)),"날짜를 확인하세요",IF(A544&gt;TODAY(),"오늘 이후 날짜예요",IF(AND(B544&lt;&gt;"",ISNA(MATCH(B544,현장번호,0))),"현장 번호를 확인하세요",IF(ISNA(MATCH(D544,거래처이름,0)),"거래처 목록에 없는 이름",IF(OR(NOT(ISNUMBER(G544)),N(G544)&lt;=0),"금액을 확인하세요",""))))))</f>
        <v/>
      </c>
    </row>
    <row r="545">
      <c r="A545" s="20" t="n">
        <v>46117</v>
      </c>
      <c r="B545" s="26" t="n">
        <v>220</v>
      </c>
      <c r="C545" s="27">
        <f>IF(COUNTA(A545,D545,G545)=0,"",IF(B545="","공통",IFERROR(INDEX(현장_고객,MATCH(B545,현장번호,0))&amp;" · "&amp;INDEX(현장_주소,MATCH(B545,현장번호,0)),"없는 번호")))</f>
        <v/>
      </c>
      <c r="D545" s="21" t="inlineStr">
        <is>
          <t>새빛전기</t>
        </is>
      </c>
      <c r="E545" s="27">
        <f>IF(D545="","",IFERROR(INDEX(거래처분야,MATCH(D545,거래처이름,0)),""))</f>
        <v/>
      </c>
      <c r="F545" s="21" t="inlineStr">
        <is>
          <t>전기 시공</t>
        </is>
      </c>
      <c r="G545" s="22" t="n">
        <v>1275000</v>
      </c>
      <c r="H545" s="25">
        <f>IF(COUNTA(A545,B545,D545,G545)=0,"",IF(NOT(ISNUMBER(A545)),"날짜를 확인하세요",IF(A545&gt;TODAY(),"오늘 이후 날짜예요",IF(AND(B545&lt;&gt;"",ISNA(MATCH(B545,현장번호,0))),"현장 번호를 확인하세요",IF(ISNA(MATCH(D545,거래처이름,0)),"거래처 목록에 없는 이름",IF(OR(NOT(ISNUMBER(G545)),N(G545)&lt;=0),"금액을 확인하세요",""))))))</f>
        <v/>
      </c>
    </row>
    <row r="546">
      <c r="A546" s="20" t="n">
        <v>46117</v>
      </c>
      <c r="B546" s="26" t="n"/>
      <c r="C546" s="27">
        <f>IF(COUNTA(A546,D546,G546)=0,"",IF(B546="","공통",IFERROR(INDEX(현장_고객,MATCH(B546,현장번호,0))&amp;" · "&amp;INDEX(현장_주소,MATCH(B546,현장번호,0)),"없는 번호")))</f>
        <v/>
      </c>
      <c r="D546" s="21" t="inlineStr">
        <is>
          <t>용달 김기사</t>
        </is>
      </c>
      <c r="E546" s="27">
        <f>IF(D546="","",IFERROR(INDEX(거래처분야,MATCH(D546,거래처이름,0)),""))</f>
        <v/>
      </c>
      <c r="F546" s="21" t="inlineStr">
        <is>
          <t>자재 운반(여러 현장)</t>
        </is>
      </c>
      <c r="G546" s="22" t="n">
        <v>200000</v>
      </c>
      <c r="H546" s="25">
        <f>IF(COUNTA(A546,B546,D546,G546)=0,"",IF(NOT(ISNUMBER(A546)),"날짜를 확인하세요",IF(A546&gt;TODAY(),"오늘 이후 날짜예요",IF(AND(B546&lt;&gt;"",ISNA(MATCH(B546,현장번호,0))),"현장 번호를 확인하세요",IF(ISNA(MATCH(D546,거래처이름,0)),"거래처 목록에 없는 이름",IF(OR(NOT(ISNUMBER(G546)),N(G546)&lt;=0),"금액을 확인하세요",""))))))</f>
        <v/>
      </c>
    </row>
    <row r="547">
      <c r="A547" s="20" t="n">
        <v>46118</v>
      </c>
      <c r="B547" s="26" t="n">
        <v>215</v>
      </c>
      <c r="C547" s="27">
        <f>IF(COUNTA(A547,D547,G547)=0,"",IF(B547="","공통",IFERROR(INDEX(현장_고객,MATCH(B547,현장번호,0))&amp;" · "&amp;INDEX(현장_주소,MATCH(B547,현장번호,0)),"없는 번호")))</f>
        <v/>
      </c>
      <c r="D547" s="21" t="inlineStr">
        <is>
          <t>대림자재(가상)</t>
        </is>
      </c>
      <c r="E547" s="27">
        <f>IF(D547="","",IFERROR(INDEX(거래처분야,MATCH(D547,거래처이름,0)),""))</f>
        <v/>
      </c>
      <c r="F547" s="21" t="inlineStr">
        <is>
          <t>자재 대금</t>
        </is>
      </c>
      <c r="G547" s="22" t="n">
        <v>1227000</v>
      </c>
      <c r="H547" s="25">
        <f>IF(COUNTA(A547,B547,D547,G547)=0,"",IF(NOT(ISNUMBER(A547)),"날짜를 확인하세요",IF(A547&gt;TODAY(),"오늘 이후 날짜예요",IF(AND(B547&lt;&gt;"",ISNA(MATCH(B547,현장번호,0))),"현장 번호를 확인하세요",IF(ISNA(MATCH(D547,거래처이름,0)),"거래처 목록에 없는 이름",IF(OR(NOT(ISNUMBER(G547)),N(G547)&lt;=0),"금액을 확인하세요",""))))))</f>
        <v/>
      </c>
    </row>
    <row r="548">
      <c r="A548" s="20" t="n">
        <v>46119</v>
      </c>
      <c r="B548" s="26" t="n">
        <v>215</v>
      </c>
      <c r="C548" s="27">
        <f>IF(COUNTA(A548,D548,G548)=0,"",IF(B548="","공통",IFERROR(INDEX(현장_고객,MATCH(B548,현장번호,0))&amp;" · "&amp;INDEX(현장_주소,MATCH(B548,현장번호,0)),"없는 번호")))</f>
        <v/>
      </c>
      <c r="D548" s="21" t="inlineStr">
        <is>
          <t>한결철거</t>
        </is>
      </c>
      <c r="E548" s="27">
        <f>IF(D548="","",IFERROR(INDEX(거래처분야,MATCH(D548,거래처이름,0)),""))</f>
        <v/>
      </c>
      <c r="F548" s="21" t="inlineStr">
        <is>
          <t>철거·폐기물</t>
        </is>
      </c>
      <c r="G548" s="22" t="n">
        <v>1085000</v>
      </c>
      <c r="H548" s="25">
        <f>IF(COUNTA(A548,B548,D548,G548)=0,"",IF(NOT(ISNUMBER(A548)),"날짜를 확인하세요",IF(A548&gt;TODAY(),"오늘 이후 날짜예요",IF(AND(B548&lt;&gt;"",ISNA(MATCH(B548,현장번호,0))),"현장 번호를 확인하세요",IF(ISNA(MATCH(D548,거래처이름,0)),"거래처 목록에 없는 이름",IF(OR(NOT(ISNUMBER(G548)),N(G548)&lt;=0),"금액을 확인하세요",""))))))</f>
        <v/>
      </c>
    </row>
    <row r="549">
      <c r="A549" s="20" t="n">
        <v>46119</v>
      </c>
      <c r="B549" s="26" t="n">
        <v>220</v>
      </c>
      <c r="C549" s="27">
        <f>IF(COUNTA(A549,D549,G549)=0,"",IF(B549="","공통",IFERROR(INDEX(현장_고객,MATCH(B549,현장번호,0))&amp;" · "&amp;INDEX(현장_주소,MATCH(B549,현장번호,0)),"없는 번호")))</f>
        <v/>
      </c>
      <c r="D549" s="21" t="inlineStr">
        <is>
          <t>동네자재마트</t>
        </is>
      </c>
      <c r="E549" s="27">
        <f>IF(D549="","",IFERROR(INDEX(거래처분야,MATCH(D549,거래처이름,0)),""))</f>
        <v/>
      </c>
      <c r="F549" s="21" t="inlineStr">
        <is>
          <t>자재 대금</t>
        </is>
      </c>
      <c r="G549" s="22" t="n">
        <v>1432000</v>
      </c>
      <c r="H549" s="25">
        <f>IF(COUNTA(A549,B549,D549,G549)=0,"",IF(NOT(ISNUMBER(A549)),"날짜를 확인하세요",IF(A549&gt;TODAY(),"오늘 이후 날짜예요",IF(AND(B549&lt;&gt;"",ISNA(MATCH(B549,현장번호,0))),"현장 번호를 확인하세요",IF(ISNA(MATCH(D549,거래처이름,0)),"거래처 목록에 없는 이름",IF(OR(NOT(ISNUMBER(G549)),N(G549)&lt;=0),"금액을 확인하세요",""))))))</f>
        <v/>
      </c>
    </row>
    <row r="550">
      <c r="A550" s="20" t="n">
        <v>46119</v>
      </c>
      <c r="B550" s="26" t="n">
        <v>221</v>
      </c>
      <c r="C550" s="27">
        <f>IF(COUNTA(A550,D550,G550)=0,"",IF(B550="","공통",IFERROR(INDEX(현장_고객,MATCH(B550,현장번호,0))&amp;" · "&amp;INDEX(현장_주소,MATCH(B550,현장번호,0)),"없는 번호")))</f>
        <v/>
      </c>
      <c r="D550" s="21" t="inlineStr">
        <is>
          <t>명장타일</t>
        </is>
      </c>
      <c r="E550" s="27">
        <f>IF(D550="","",IFERROR(INDEX(거래처분야,MATCH(D550,거래처이름,0)),""))</f>
        <v/>
      </c>
      <c r="F550" s="21" t="inlineStr">
        <is>
          <t>타일 시공</t>
        </is>
      </c>
      <c r="G550" s="22" t="n">
        <v>2502000</v>
      </c>
      <c r="H550" s="25">
        <f>IF(COUNTA(A550,B550,D550,G550)=0,"",IF(NOT(ISNUMBER(A550)),"날짜를 확인하세요",IF(A550&gt;TODAY(),"오늘 이후 날짜예요",IF(AND(B550&lt;&gt;"",ISNA(MATCH(B550,현장번호,0))),"현장 번호를 확인하세요",IF(ISNA(MATCH(D550,거래처이름,0)),"거래처 목록에 없는 이름",IF(OR(NOT(ISNUMBER(G550)),N(G550)&lt;=0),"금액을 확인하세요",""))))))</f>
        <v/>
      </c>
    </row>
    <row r="551">
      <c r="A551" s="20" t="n">
        <v>46119</v>
      </c>
      <c r="B551" s="26" t="n">
        <v>222</v>
      </c>
      <c r="C551" s="27">
        <f>IF(COUNTA(A551,D551,G551)=0,"",IF(B551="","공통",IFERROR(INDEX(현장_고객,MATCH(B551,현장번호,0))&amp;" · "&amp;INDEX(현장_주소,MATCH(B551,현장번호,0)),"없는 번호")))</f>
        <v/>
      </c>
      <c r="D551" s="21" t="inlineStr">
        <is>
          <t>대림자재(가상)</t>
        </is>
      </c>
      <c r="E551" s="27">
        <f>IF(D551="","",IFERROR(INDEX(거래처분야,MATCH(D551,거래처이름,0)),""))</f>
        <v/>
      </c>
      <c r="F551" s="21" t="inlineStr">
        <is>
          <t>자재 대금</t>
        </is>
      </c>
      <c r="G551" s="22" t="n">
        <v>1015000</v>
      </c>
      <c r="H551" s="25">
        <f>IF(COUNTA(A551,B551,D551,G551)=0,"",IF(NOT(ISNUMBER(A551)),"날짜를 확인하세요",IF(A551&gt;TODAY(),"오늘 이후 날짜예요",IF(AND(B551&lt;&gt;"",ISNA(MATCH(B551,현장번호,0))),"현장 번호를 확인하세요",IF(ISNA(MATCH(D551,거래처이름,0)),"거래처 목록에 없는 이름",IF(OR(NOT(ISNUMBER(G551)),N(G551)&lt;=0),"금액을 확인하세요",""))))))</f>
        <v/>
      </c>
    </row>
    <row r="552">
      <c r="A552" s="20" t="n">
        <v>46119</v>
      </c>
      <c r="B552" s="26" t="n">
        <v>227</v>
      </c>
      <c r="C552" s="27">
        <f>IF(COUNTA(A552,D552,G552)=0,"",IF(B552="","공통",IFERROR(INDEX(현장_고객,MATCH(B552,현장번호,0))&amp;" · "&amp;INDEX(현장_주소,MATCH(B552,현장번호,0)),"없는 번호")))</f>
        <v/>
      </c>
      <c r="D552" s="21" t="inlineStr">
        <is>
          <t>대림자재(가상)</t>
        </is>
      </c>
      <c r="E552" s="27">
        <f>IF(D552="","",IFERROR(INDEX(거래처분야,MATCH(D552,거래처이름,0)),""))</f>
        <v/>
      </c>
      <c r="F552" s="21" t="inlineStr">
        <is>
          <t>자재 대금</t>
        </is>
      </c>
      <c r="G552" s="22" t="n">
        <v>694000</v>
      </c>
      <c r="H552" s="25">
        <f>IF(COUNTA(A552,B552,D552,G552)=0,"",IF(NOT(ISNUMBER(A552)),"날짜를 확인하세요",IF(A552&gt;TODAY(),"오늘 이후 날짜예요",IF(AND(B552&lt;&gt;"",ISNA(MATCH(B552,현장번호,0))),"현장 번호를 확인하세요",IF(ISNA(MATCH(D552,거래처이름,0)),"거래처 목록에 없는 이름",IF(OR(NOT(ISNUMBER(G552)),N(G552)&lt;=0),"금액을 확인하세요",""))))))</f>
        <v/>
      </c>
    </row>
    <row r="553">
      <c r="A553" s="20" t="n">
        <v>46120</v>
      </c>
      <c r="B553" s="26" t="n">
        <v>215</v>
      </c>
      <c r="C553" s="27">
        <f>IF(COUNTA(A553,D553,G553)=0,"",IF(B553="","공통",IFERROR(INDEX(현장_고객,MATCH(B553,현장번호,0))&amp;" · "&amp;INDEX(현장_주소,MATCH(B553,현장번호,0)),"없는 번호")))</f>
        <v/>
      </c>
      <c r="D553" s="21" t="inlineStr">
        <is>
          <t>나무결목공</t>
        </is>
      </c>
      <c r="E553" s="27">
        <f>IF(D553="","",IFERROR(INDEX(거래처분야,MATCH(D553,거래처이름,0)),""))</f>
        <v/>
      </c>
      <c r="F553" s="21" t="inlineStr">
        <is>
          <t>목공 시공</t>
        </is>
      </c>
      <c r="G553" s="22" t="n">
        <v>2049000</v>
      </c>
      <c r="H553" s="25">
        <f>IF(COUNTA(A553,B553,D553,G553)=0,"",IF(NOT(ISNUMBER(A553)),"날짜를 확인하세요",IF(A553&gt;TODAY(),"오늘 이후 날짜예요",IF(AND(B553&lt;&gt;"",ISNA(MATCH(B553,현장번호,0))),"현장 번호를 확인하세요",IF(ISNA(MATCH(D553,거래처이름,0)),"거래처 목록에 없는 이름",IF(OR(NOT(ISNUMBER(G553)),N(G553)&lt;=0),"금액을 확인하세요",""))))))</f>
        <v/>
      </c>
    </row>
    <row r="554">
      <c r="A554" s="20" t="n">
        <v>46121</v>
      </c>
      <c r="B554" s="26" t="n">
        <v>232</v>
      </c>
      <c r="C554" s="27">
        <f>IF(COUNTA(A554,D554,G554)=0,"",IF(B554="","공통",IFERROR(INDEX(현장_고객,MATCH(B554,현장번호,0))&amp;" · "&amp;INDEX(현장_주소,MATCH(B554,현장번호,0)),"없는 번호")))</f>
        <v/>
      </c>
      <c r="D554" s="21" t="inlineStr">
        <is>
          <t>대성설비</t>
        </is>
      </c>
      <c r="E554" s="27">
        <f>IF(D554="","",IFERROR(INDEX(거래처분야,MATCH(D554,거래처이름,0)),""))</f>
        <v/>
      </c>
      <c r="F554" s="21" t="inlineStr">
        <is>
          <t>설비 시공</t>
        </is>
      </c>
      <c r="G554" s="22" t="n">
        <v>905000</v>
      </c>
      <c r="H554" s="25">
        <f>IF(COUNTA(A554,B554,D554,G554)=0,"",IF(NOT(ISNUMBER(A554)),"날짜를 확인하세요",IF(A554&gt;TODAY(),"오늘 이후 날짜예요",IF(AND(B554&lt;&gt;"",ISNA(MATCH(B554,현장번호,0))),"현장 번호를 확인하세요",IF(ISNA(MATCH(D554,거래처이름,0)),"거래처 목록에 없는 이름",IF(OR(NOT(ISNUMBER(G554)),N(G554)&lt;=0),"금액을 확인하세요",""))))))</f>
        <v/>
      </c>
    </row>
    <row r="555">
      <c r="A555" s="20" t="n">
        <v>46122</v>
      </c>
      <c r="B555" s="26" t="n">
        <v>221</v>
      </c>
      <c r="C555" s="27">
        <f>IF(COUNTA(A555,D555,G555)=0,"",IF(B555="","공통",IFERROR(INDEX(현장_고객,MATCH(B555,현장번호,0))&amp;" · "&amp;INDEX(현장_주소,MATCH(B555,현장번호,0)),"없는 번호")))</f>
        <v/>
      </c>
      <c r="D555" s="21" t="inlineStr">
        <is>
          <t>한지벽지</t>
        </is>
      </c>
      <c r="E555" s="27">
        <f>IF(D555="","",IFERROR(INDEX(거래처분야,MATCH(D555,거래처이름,0)),""))</f>
        <v/>
      </c>
      <c r="F555" s="21" t="inlineStr">
        <is>
          <t>도배·장판 시공</t>
        </is>
      </c>
      <c r="G555" s="22" t="n">
        <v>2017000</v>
      </c>
      <c r="H555" s="25">
        <f>IF(COUNTA(A555,B555,D555,G555)=0,"",IF(NOT(ISNUMBER(A555)),"날짜를 확인하세요",IF(A555&gt;TODAY(),"오늘 이후 날짜예요",IF(AND(B555&lt;&gt;"",ISNA(MATCH(B555,현장번호,0))),"현장 번호를 확인하세요",IF(ISNA(MATCH(D555,거래처이름,0)),"거래처 목록에 없는 이름",IF(OR(NOT(ISNUMBER(G555)),N(G555)&lt;=0),"금액을 확인하세요",""))))))</f>
        <v/>
      </c>
    </row>
    <row r="556">
      <c r="A556" s="20" t="n">
        <v>46122</v>
      </c>
      <c r="B556" s="26" t="n">
        <v>222</v>
      </c>
      <c r="C556" s="27">
        <f>IF(COUNTA(A556,D556,G556)=0,"",IF(B556="","공통",IFERROR(INDEX(현장_고객,MATCH(B556,현장번호,0))&amp;" · "&amp;INDEX(현장_주소,MATCH(B556,현장번호,0)),"없는 번호")))</f>
        <v/>
      </c>
      <c r="D556" s="21" t="inlineStr">
        <is>
          <t>한결철거</t>
        </is>
      </c>
      <c r="E556" s="27">
        <f>IF(D556="","",IFERROR(INDEX(거래처분야,MATCH(D556,거래처이름,0)),""))</f>
        <v/>
      </c>
      <c r="F556" s="21" t="inlineStr">
        <is>
          <t>철거·폐기물</t>
        </is>
      </c>
      <c r="G556" s="22" t="n">
        <v>1117000</v>
      </c>
      <c r="H556" s="25">
        <f>IF(COUNTA(A556,B556,D556,G556)=0,"",IF(NOT(ISNUMBER(A556)),"날짜를 확인하세요",IF(A556&gt;TODAY(),"오늘 이후 날짜예요",IF(AND(B556&lt;&gt;"",ISNA(MATCH(B556,현장번호,0))),"현장 번호를 확인하세요",IF(ISNA(MATCH(D556,거래처이름,0)),"거래처 목록에 없는 이름",IF(OR(NOT(ISNUMBER(G556)),N(G556)&lt;=0),"금액을 확인하세요",""))))))</f>
        <v/>
      </c>
    </row>
    <row r="557">
      <c r="A557" s="20" t="n">
        <v>46122</v>
      </c>
      <c r="B557" s="26" t="n">
        <v>232</v>
      </c>
      <c r="C557" s="27">
        <f>IF(COUNTA(A557,D557,G557)=0,"",IF(B557="","공통",IFERROR(INDEX(현장_고객,MATCH(B557,현장번호,0))&amp;" · "&amp;INDEX(현장_주소,MATCH(B557,현장번호,0)),"없는 번호")))</f>
        <v/>
      </c>
      <c r="D557" s="21" t="inlineStr">
        <is>
          <t>나무결목공</t>
        </is>
      </c>
      <c r="E557" s="27">
        <f>IF(D557="","",IFERROR(INDEX(거래처분야,MATCH(D557,거래처이름,0)),""))</f>
        <v/>
      </c>
      <c r="F557" s="21" t="inlineStr">
        <is>
          <t>목공 시공</t>
        </is>
      </c>
      <c r="G557" s="22" t="n">
        <v>723000</v>
      </c>
      <c r="H557" s="25">
        <f>IF(COUNTA(A557,B557,D557,G557)=0,"",IF(NOT(ISNUMBER(A557)),"날짜를 확인하세요",IF(A557&gt;TODAY(),"오늘 이후 날짜예요",IF(AND(B557&lt;&gt;"",ISNA(MATCH(B557,현장번호,0))),"현장 번호를 확인하세요",IF(ISNA(MATCH(D557,거래처이름,0)),"거래처 목록에 없는 이름",IF(OR(NOT(ISNUMBER(G557)),N(G557)&lt;=0),"금액을 확인하세요",""))))))</f>
        <v/>
      </c>
    </row>
    <row r="558">
      <c r="A558" s="20" t="n">
        <v>46122</v>
      </c>
      <c r="B558" s="26" t="n">
        <v>232</v>
      </c>
      <c r="C558" s="27">
        <f>IF(COUNTA(A558,D558,G558)=0,"",IF(B558="","공통",IFERROR(INDEX(현장_고객,MATCH(B558,현장번호,0))&amp;" · "&amp;INDEX(현장_주소,MATCH(B558,현장번호,0)),"없는 번호")))</f>
        <v/>
      </c>
      <c r="D558" s="21" t="inlineStr">
        <is>
          <t>대림자재(가상)</t>
        </is>
      </c>
      <c r="E558" s="27">
        <f>IF(D558="","",IFERROR(INDEX(거래처분야,MATCH(D558,거래처이름,0)),""))</f>
        <v/>
      </c>
      <c r="F558" s="21" t="inlineStr">
        <is>
          <t>자재 대금</t>
        </is>
      </c>
      <c r="G558" s="22" t="n">
        <v>759000</v>
      </c>
      <c r="H558" s="25">
        <f>IF(COUNTA(A558,B558,D558,G558)=0,"",IF(NOT(ISNUMBER(A558)),"날짜를 확인하세요",IF(A558&gt;TODAY(),"오늘 이후 날짜예요",IF(AND(B558&lt;&gt;"",ISNA(MATCH(B558,현장번호,0))),"현장 번호를 확인하세요",IF(ISNA(MATCH(D558,거래처이름,0)),"거래처 목록에 없는 이름",IF(OR(NOT(ISNUMBER(G558)),N(G558)&lt;=0),"금액을 확인하세요",""))))))</f>
        <v/>
      </c>
    </row>
    <row r="559">
      <c r="A559" s="20" t="n">
        <v>46124</v>
      </c>
      <c r="B559" s="26" t="n">
        <v>221</v>
      </c>
      <c r="C559" s="27">
        <f>IF(COUNTA(A559,D559,G559)=0,"",IF(B559="","공통",IFERROR(INDEX(현장_고객,MATCH(B559,현장번호,0))&amp;" · "&amp;INDEX(현장_주소,MATCH(B559,현장번호,0)),"없는 번호")))</f>
        <v/>
      </c>
      <c r="D559" s="21" t="inlineStr">
        <is>
          <t>나무결목공</t>
        </is>
      </c>
      <c r="E559" s="27">
        <f>IF(D559="","",IFERROR(INDEX(거래처분야,MATCH(D559,거래처이름,0)),""))</f>
        <v/>
      </c>
      <c r="F559" s="21" t="inlineStr">
        <is>
          <t>목공 시공</t>
        </is>
      </c>
      <c r="G559" s="22" t="n">
        <v>1543000</v>
      </c>
      <c r="H559" s="25">
        <f>IF(COUNTA(A559,B559,D559,G559)=0,"",IF(NOT(ISNUMBER(A559)),"날짜를 확인하세요",IF(A559&gt;TODAY(),"오늘 이후 날짜예요",IF(AND(B559&lt;&gt;"",ISNA(MATCH(B559,현장번호,0))),"현장 번호를 확인하세요",IF(ISNA(MATCH(D559,거래처이름,0)),"거래처 목록에 없는 이름",IF(OR(NOT(ISNUMBER(G559)),N(G559)&lt;=0),"금액을 확인하세요",""))))))</f>
        <v/>
      </c>
    </row>
    <row r="560">
      <c r="A560" s="20" t="n">
        <v>46124</v>
      </c>
      <c r="B560" s="26" t="n">
        <v>222</v>
      </c>
      <c r="C560" s="27">
        <f>IF(COUNTA(A560,D560,G560)=0,"",IF(B560="","공통",IFERROR(INDEX(현장_고객,MATCH(B560,현장번호,0))&amp;" · "&amp;INDEX(현장_주소,MATCH(B560,현장번호,0)),"없는 번호")))</f>
        <v/>
      </c>
      <c r="D560" s="21" t="inlineStr">
        <is>
          <t>물길설비</t>
        </is>
      </c>
      <c r="E560" s="27">
        <f>IF(D560="","",IFERROR(INDEX(거래처분야,MATCH(D560,거래처이름,0)),""))</f>
        <v/>
      </c>
      <c r="F560" s="21" t="inlineStr">
        <is>
          <t>설비 시공</t>
        </is>
      </c>
      <c r="G560" s="22" t="n">
        <v>510000</v>
      </c>
      <c r="H560" s="25">
        <f>IF(COUNTA(A560,B560,D560,G560)=0,"",IF(NOT(ISNUMBER(A560)),"날짜를 확인하세요",IF(A560&gt;TODAY(),"오늘 이후 날짜예요",IF(AND(B560&lt;&gt;"",ISNA(MATCH(B560,현장번호,0))),"현장 번호를 확인하세요",IF(ISNA(MATCH(D560,거래처이름,0)),"거래처 목록에 없는 이름",IF(OR(NOT(ISNUMBER(G560)),N(G560)&lt;=0),"금액을 확인하세요",""))))))</f>
        <v/>
      </c>
    </row>
    <row r="561">
      <c r="A561" s="20" t="n">
        <v>46124</v>
      </c>
      <c r="B561" s="26" t="n">
        <v>228</v>
      </c>
      <c r="C561" s="27">
        <f>IF(COUNTA(A561,D561,G561)=0,"",IF(B561="","공통",IFERROR(INDEX(현장_고객,MATCH(B561,현장번호,0))&amp;" · "&amp;INDEX(현장_주소,MATCH(B561,현장번호,0)),"없는 번호")))</f>
        <v/>
      </c>
      <c r="D561" s="21" t="inlineStr">
        <is>
          <t>반듯타일</t>
        </is>
      </c>
      <c r="E561" s="27">
        <f>IF(D561="","",IFERROR(INDEX(거래처분야,MATCH(D561,거래처이름,0)),""))</f>
        <v/>
      </c>
      <c r="F561" s="21" t="inlineStr">
        <is>
          <t>타일 시공</t>
        </is>
      </c>
      <c r="G561" s="22" t="n">
        <v>735000</v>
      </c>
      <c r="H561" s="25">
        <f>IF(COUNTA(A561,B561,D561,G561)=0,"",IF(NOT(ISNUMBER(A561)),"날짜를 확인하세요",IF(A561&gt;TODAY(),"오늘 이후 날짜예요",IF(AND(B561&lt;&gt;"",ISNA(MATCH(B561,현장번호,0))),"현장 번호를 확인하세요",IF(ISNA(MATCH(D561,거래처이름,0)),"거래처 목록에 없는 이름",IF(OR(NOT(ISNUMBER(G561)),N(G561)&lt;=0),"금액을 확인하세요",""))))))</f>
        <v/>
      </c>
    </row>
    <row r="562">
      <c r="A562" s="20" t="n">
        <v>46124</v>
      </c>
      <c r="B562" s="26" t="n">
        <v>230</v>
      </c>
      <c r="C562" s="27">
        <f>IF(COUNTA(A562,D562,G562)=0,"",IF(B562="","공통",IFERROR(INDEX(현장_고객,MATCH(B562,현장번호,0))&amp;" · "&amp;INDEX(현장_주소,MATCH(B562,현장번호,0)),"없는 번호")))</f>
        <v/>
      </c>
      <c r="D562" s="21" t="inlineStr">
        <is>
          <t>물길설비</t>
        </is>
      </c>
      <c r="E562" s="27">
        <f>IF(D562="","",IFERROR(INDEX(거래처분야,MATCH(D562,거래처이름,0)),""))</f>
        <v/>
      </c>
      <c r="F562" s="21" t="inlineStr">
        <is>
          <t>설비 시공</t>
        </is>
      </c>
      <c r="G562" s="22" t="n">
        <v>630000</v>
      </c>
      <c r="H562" s="25">
        <f>IF(COUNTA(A562,B562,D562,G562)=0,"",IF(NOT(ISNUMBER(A562)),"날짜를 확인하세요",IF(A562&gt;TODAY(),"오늘 이후 날짜예요",IF(AND(B562&lt;&gt;"",ISNA(MATCH(B562,현장번호,0))),"현장 번호를 확인하세요",IF(ISNA(MATCH(D562,거래처이름,0)),"거래처 목록에 없는 이름",IF(OR(NOT(ISNUMBER(G562)),N(G562)&lt;=0),"금액을 확인하세요",""))))))</f>
        <v/>
      </c>
    </row>
    <row r="563">
      <c r="A563" s="20" t="n">
        <v>46124</v>
      </c>
      <c r="B563" s="26" t="n">
        <v>239</v>
      </c>
      <c r="C563" s="27">
        <f>IF(COUNTA(A563,D563,G563)=0,"",IF(B563="","공통",IFERROR(INDEX(현장_고객,MATCH(B563,현장번호,0))&amp;" · "&amp;INDEX(현장_주소,MATCH(B563,현장번호,0)),"없는 번호")))</f>
        <v/>
      </c>
      <c r="D563" s="21" t="inlineStr">
        <is>
          <t>밝음전기</t>
        </is>
      </c>
      <c r="E563" s="27">
        <f>IF(D563="","",IFERROR(INDEX(거래처분야,MATCH(D563,거래처이름,0)),""))</f>
        <v/>
      </c>
      <c r="F563" s="21" t="inlineStr">
        <is>
          <t>전기 시공</t>
        </is>
      </c>
      <c r="G563" s="22" t="n">
        <v>1322000</v>
      </c>
      <c r="H563" s="25">
        <f>IF(COUNTA(A563,B563,D563,G563)=0,"",IF(NOT(ISNUMBER(A563)),"날짜를 확인하세요",IF(A563&gt;TODAY(),"오늘 이후 날짜예요",IF(AND(B563&lt;&gt;"",ISNA(MATCH(B563,현장번호,0))),"현장 번호를 확인하세요",IF(ISNA(MATCH(D563,거래처이름,0)),"거래처 목록에 없는 이름",IF(OR(NOT(ISNUMBER(G563)),N(G563)&lt;=0),"금액을 확인하세요",""))))))</f>
        <v/>
      </c>
    </row>
    <row r="564">
      <c r="A564" s="20" t="n">
        <v>46125</v>
      </c>
      <c r="B564" s="26" t="n">
        <v>222</v>
      </c>
      <c r="C564" s="27">
        <f>IF(COUNTA(A564,D564,G564)=0,"",IF(B564="","공통",IFERROR(INDEX(현장_고객,MATCH(B564,현장번호,0))&amp;" · "&amp;INDEX(현장_주소,MATCH(B564,현장번호,0)),"없는 번호")))</f>
        <v/>
      </c>
      <c r="D564" s="21" t="inlineStr">
        <is>
          <t>바른목공</t>
        </is>
      </c>
      <c r="E564" s="27">
        <f>IF(D564="","",IFERROR(INDEX(거래처분야,MATCH(D564,거래처이름,0)),""))</f>
        <v/>
      </c>
      <c r="F564" s="21" t="inlineStr">
        <is>
          <t>목공 시공</t>
        </is>
      </c>
      <c r="G564" s="22" t="n">
        <v>561000</v>
      </c>
      <c r="H564" s="25">
        <f>IF(COUNTA(A564,B564,D564,G564)=0,"",IF(NOT(ISNUMBER(A564)),"날짜를 확인하세요",IF(A564&gt;TODAY(),"오늘 이후 날짜예요",IF(AND(B564&lt;&gt;"",ISNA(MATCH(B564,현장번호,0))),"현장 번호를 확인하세요",IF(ISNA(MATCH(D564,거래처이름,0)),"거래처 목록에 없는 이름",IF(OR(NOT(ISNUMBER(G564)),N(G564)&lt;=0),"금액을 확인하세요",""))))))</f>
        <v/>
      </c>
    </row>
    <row r="565">
      <c r="A565" s="20" t="n">
        <v>46125</v>
      </c>
      <c r="B565" s="26" t="n">
        <v>228</v>
      </c>
      <c r="C565" s="27">
        <f>IF(COUNTA(A565,D565,G565)=0,"",IF(B565="","공통",IFERROR(INDEX(현장_고객,MATCH(B565,현장번호,0))&amp;" · "&amp;INDEX(현장_주소,MATCH(B565,현장번호,0)),"없는 번호")))</f>
        <v/>
      </c>
      <c r="D565" s="21" t="inlineStr">
        <is>
          <t>대림자재(가상)</t>
        </is>
      </c>
      <c r="E565" s="27">
        <f>IF(D565="","",IFERROR(INDEX(거래처분야,MATCH(D565,거래처이름,0)),""))</f>
        <v/>
      </c>
      <c r="F565" s="21" t="inlineStr">
        <is>
          <t>자재 대금</t>
        </is>
      </c>
      <c r="G565" s="22" t="n">
        <v>449000</v>
      </c>
      <c r="H565" s="25">
        <f>IF(COUNTA(A565,B565,D565,G565)=0,"",IF(NOT(ISNUMBER(A565)),"날짜를 확인하세요",IF(A565&gt;TODAY(),"오늘 이후 날짜예요",IF(AND(B565&lt;&gt;"",ISNA(MATCH(B565,현장번호,0))),"현장 번호를 확인하세요",IF(ISNA(MATCH(D565,거래처이름,0)),"거래처 목록에 없는 이름",IF(OR(NOT(ISNUMBER(G565)),N(G565)&lt;=0),"금액을 확인하세요",""))))))</f>
        <v/>
      </c>
    </row>
    <row r="566">
      <c r="A566" s="20" t="n">
        <v>46125</v>
      </c>
      <c r="B566" s="26" t="n">
        <v>228</v>
      </c>
      <c r="C566" s="27">
        <f>IF(COUNTA(A566,D566,G566)=0,"",IF(B566="","공통",IFERROR(INDEX(현장_고객,MATCH(B566,현장번호,0))&amp;" · "&amp;INDEX(현장_주소,MATCH(B566,현장번호,0)),"없는 번호")))</f>
        <v/>
      </c>
      <c r="D566" s="21" t="inlineStr">
        <is>
          <t>말끔입주청소</t>
        </is>
      </c>
      <c r="E566" s="27">
        <f>IF(D566="","",IFERROR(INDEX(거래처분야,MATCH(D566,거래처이름,0)),""))</f>
        <v/>
      </c>
      <c r="F566" s="21" t="inlineStr">
        <is>
          <t>입주 청소</t>
        </is>
      </c>
      <c r="G566" s="22" t="n">
        <v>571000</v>
      </c>
      <c r="H566" s="25">
        <f>IF(COUNTA(A566,B566,D566,G566)=0,"",IF(NOT(ISNUMBER(A566)),"날짜를 확인하세요",IF(A566&gt;TODAY(),"오늘 이후 날짜예요",IF(AND(B566&lt;&gt;"",ISNA(MATCH(B566,현장번호,0))),"현장 번호를 확인하세요",IF(ISNA(MATCH(D566,거래처이름,0)),"거래처 목록에 없는 이름",IF(OR(NOT(ISNUMBER(G566)),N(G566)&lt;=0),"금액을 확인하세요",""))))))</f>
        <v/>
      </c>
    </row>
    <row r="567">
      <c r="A567" s="20" t="n">
        <v>46125</v>
      </c>
      <c r="B567" s="26" t="n">
        <v>230</v>
      </c>
      <c r="C567" s="27">
        <f>IF(COUNTA(A567,D567,G567)=0,"",IF(B567="","공통",IFERROR(INDEX(현장_고객,MATCH(B567,현장번호,0))&amp;" · "&amp;INDEX(현장_주소,MATCH(B567,현장번호,0)),"없는 번호")))</f>
        <v/>
      </c>
      <c r="D567" s="21" t="inlineStr">
        <is>
          <t>명장타일</t>
        </is>
      </c>
      <c r="E567" s="27">
        <f>IF(D567="","",IFERROR(INDEX(거래처분야,MATCH(D567,거래처이름,0)),""))</f>
        <v/>
      </c>
      <c r="F567" s="21" t="inlineStr">
        <is>
          <t>타일 시공</t>
        </is>
      </c>
      <c r="G567" s="22" t="n">
        <v>982000</v>
      </c>
      <c r="H567" s="25">
        <f>IF(COUNTA(A567,B567,D567,G567)=0,"",IF(NOT(ISNUMBER(A567)),"날짜를 확인하세요",IF(A567&gt;TODAY(),"오늘 이후 날짜예요",IF(AND(B567&lt;&gt;"",ISNA(MATCH(B567,현장번호,0))),"현장 번호를 확인하세요",IF(ISNA(MATCH(D567,거래처이름,0)),"거래처 목록에 없는 이름",IF(OR(NOT(ISNUMBER(G567)),N(G567)&lt;=0),"금액을 확인하세요",""))))))</f>
        <v/>
      </c>
    </row>
    <row r="568">
      <c r="A568" s="20" t="n">
        <v>46126</v>
      </c>
      <c r="B568" s="26" t="n">
        <v>221</v>
      </c>
      <c r="C568" s="27">
        <f>IF(COUNTA(A568,D568,G568)=0,"",IF(B568="","공통",IFERROR(INDEX(현장_고객,MATCH(B568,현장번호,0))&amp;" · "&amp;INDEX(현장_주소,MATCH(B568,현장번호,0)),"없는 번호")))</f>
        <v/>
      </c>
      <c r="D568" s="21" t="inlineStr">
        <is>
          <t>한결철거</t>
        </is>
      </c>
      <c r="E568" s="27">
        <f>IF(D568="","",IFERROR(INDEX(거래처분야,MATCH(D568,거래처이름,0)),""))</f>
        <v/>
      </c>
      <c r="F568" s="21" t="inlineStr">
        <is>
          <t>철거·폐기물</t>
        </is>
      </c>
      <c r="G568" s="22" t="n">
        <v>1933000</v>
      </c>
      <c r="H568" s="25">
        <f>IF(COUNTA(A568,B568,D568,G568)=0,"",IF(NOT(ISNUMBER(A568)),"날짜를 확인하세요",IF(A568&gt;TODAY(),"오늘 이후 날짜예요",IF(AND(B568&lt;&gt;"",ISNA(MATCH(B568,현장번호,0))),"현장 번호를 확인하세요",IF(ISNA(MATCH(D568,거래처이름,0)),"거래처 목록에 없는 이름",IF(OR(NOT(ISNUMBER(G568)),N(G568)&lt;=0),"금액을 확인하세요",""))))))</f>
        <v/>
      </c>
    </row>
    <row r="569">
      <c r="A569" s="20" t="n">
        <v>46126</v>
      </c>
      <c r="B569" s="26" t="n">
        <v>222</v>
      </c>
      <c r="C569" s="27">
        <f>IF(COUNTA(A569,D569,G569)=0,"",IF(B569="","공통",IFERROR(INDEX(현장_고객,MATCH(B569,현장번호,0))&amp;" · "&amp;INDEX(현장_주소,MATCH(B569,현장번호,0)),"없는 번호")))</f>
        <v/>
      </c>
      <c r="D569" s="21" t="inlineStr">
        <is>
          <t>새빛전기</t>
        </is>
      </c>
      <c r="E569" s="27">
        <f>IF(D569="","",IFERROR(INDEX(거래처분야,MATCH(D569,거래처이름,0)),""))</f>
        <v/>
      </c>
      <c r="F569" s="21" t="inlineStr">
        <is>
          <t>전기 시공</t>
        </is>
      </c>
      <c r="G569" s="22" t="n">
        <v>668000</v>
      </c>
      <c r="H569" s="25">
        <f>IF(COUNTA(A569,B569,D569,G569)=0,"",IF(NOT(ISNUMBER(A569)),"날짜를 확인하세요",IF(A569&gt;TODAY(),"오늘 이후 날짜예요",IF(AND(B569&lt;&gt;"",ISNA(MATCH(B569,현장번호,0))),"현장 번호를 확인하세요",IF(ISNA(MATCH(D569,거래처이름,0)),"거래처 목록에 없는 이름",IF(OR(NOT(ISNUMBER(G569)),N(G569)&lt;=0),"금액을 확인하세요",""))))))</f>
        <v/>
      </c>
    </row>
    <row r="570">
      <c r="A570" s="20" t="n">
        <v>46126</v>
      </c>
      <c r="B570" s="26" t="n">
        <v>228</v>
      </c>
      <c r="C570" s="27">
        <f>IF(COUNTA(A570,D570,G570)=0,"",IF(B570="","공통",IFERROR(INDEX(현장_고객,MATCH(B570,현장번호,0))&amp;" · "&amp;INDEX(현장_주소,MATCH(B570,현장번호,0)),"없는 번호")))</f>
        <v/>
      </c>
      <c r="D570" s="21" t="inlineStr">
        <is>
          <t>한결철거</t>
        </is>
      </c>
      <c r="E570" s="27">
        <f>IF(D570="","",IFERROR(INDEX(거래처분야,MATCH(D570,거래처이름,0)),""))</f>
        <v/>
      </c>
      <c r="F570" s="21" t="inlineStr">
        <is>
          <t>철거·폐기물</t>
        </is>
      </c>
      <c r="G570" s="22" t="n">
        <v>691000</v>
      </c>
      <c r="H570" s="25">
        <f>IF(COUNTA(A570,B570,D570,G570)=0,"",IF(NOT(ISNUMBER(A570)),"날짜를 확인하세요",IF(A570&gt;TODAY(),"오늘 이후 날짜예요",IF(AND(B570&lt;&gt;"",ISNA(MATCH(B570,현장번호,0))),"현장 번호를 확인하세요",IF(ISNA(MATCH(D570,거래처이름,0)),"거래처 목록에 없는 이름",IF(OR(NOT(ISNUMBER(G570)),N(G570)&lt;=0),"금액을 확인하세요",""))))))</f>
        <v/>
      </c>
    </row>
    <row r="571">
      <c r="A571" s="20" t="n">
        <v>46126</v>
      </c>
      <c r="B571" s="26" t="n">
        <v>230</v>
      </c>
      <c r="C571" s="27">
        <f>IF(COUNTA(A571,D571,G571)=0,"",IF(B571="","공통",IFERROR(INDEX(현장_고객,MATCH(B571,현장번호,0))&amp;" · "&amp;INDEX(현장_주소,MATCH(B571,현장번호,0)),"없는 번호")))</f>
        <v/>
      </c>
      <c r="D571" s="21" t="inlineStr">
        <is>
          <t>말끔입주청소</t>
        </is>
      </c>
      <c r="E571" s="27">
        <f>IF(D571="","",IFERROR(INDEX(거래처분야,MATCH(D571,거래처이름,0)),""))</f>
        <v/>
      </c>
      <c r="F571" s="21" t="inlineStr">
        <is>
          <t>입주 청소</t>
        </is>
      </c>
      <c r="G571" s="22" t="n">
        <v>888000</v>
      </c>
      <c r="H571" s="25">
        <f>IF(COUNTA(A571,B571,D571,G571)=0,"",IF(NOT(ISNUMBER(A571)),"날짜를 확인하세요",IF(A571&gt;TODAY(),"오늘 이후 날짜예요",IF(AND(B571&lt;&gt;"",ISNA(MATCH(B571,현장번호,0))),"현장 번호를 확인하세요",IF(ISNA(MATCH(D571,거래처이름,0)),"거래처 목록에 없는 이름",IF(OR(NOT(ISNUMBER(G571)),N(G571)&lt;=0),"금액을 확인하세요",""))))))</f>
        <v/>
      </c>
    </row>
    <row r="572">
      <c r="A572" s="20" t="n">
        <v>46126</v>
      </c>
      <c r="B572" s="26" t="n">
        <v>239</v>
      </c>
      <c r="C572" s="27">
        <f>IF(COUNTA(A572,D572,G572)=0,"",IF(B572="","공통",IFERROR(INDEX(현장_고객,MATCH(B572,현장번호,0))&amp;" · "&amp;INDEX(현장_주소,MATCH(B572,현장번호,0)),"없는 번호")))</f>
        <v/>
      </c>
      <c r="D572" s="21" t="inlineStr">
        <is>
          <t>바른목공</t>
        </is>
      </c>
      <c r="E572" s="27">
        <f>IF(D572="","",IFERROR(INDEX(거래처분야,MATCH(D572,거래처이름,0)),""))</f>
        <v/>
      </c>
      <c r="F572" s="21" t="inlineStr">
        <is>
          <t>목공 시공</t>
        </is>
      </c>
      <c r="G572" s="22" t="n">
        <v>1273000</v>
      </c>
      <c r="H572" s="25">
        <f>IF(COUNTA(A572,B572,D572,G572)=0,"",IF(NOT(ISNUMBER(A572)),"날짜를 확인하세요",IF(A572&gt;TODAY(),"오늘 이후 날짜예요",IF(AND(B572&lt;&gt;"",ISNA(MATCH(B572,현장번호,0))),"현장 번호를 확인하세요",IF(ISNA(MATCH(D572,거래처이름,0)),"거래처 목록에 없는 이름",IF(OR(NOT(ISNUMBER(G572)),N(G572)&lt;=0),"금액을 확인하세요",""))))))</f>
        <v/>
      </c>
    </row>
    <row r="573">
      <c r="A573" s="20" t="n">
        <v>46128</v>
      </c>
      <c r="B573" s="26" t="n">
        <v>228</v>
      </c>
      <c r="C573" s="27">
        <f>IF(COUNTA(A573,D573,G573)=0,"",IF(B573="","공통",IFERROR(INDEX(현장_고객,MATCH(B573,현장번호,0))&amp;" · "&amp;INDEX(현장_주소,MATCH(B573,현장번호,0)),"없는 번호")))</f>
        <v/>
      </c>
      <c r="D573" s="21" t="inlineStr">
        <is>
          <t>대성설비</t>
        </is>
      </c>
      <c r="E573" s="27">
        <f>IF(D573="","",IFERROR(INDEX(거래처분야,MATCH(D573,거래처이름,0)),""))</f>
        <v/>
      </c>
      <c r="F573" s="21" t="inlineStr">
        <is>
          <t>설비 시공</t>
        </is>
      </c>
      <c r="G573" s="22" t="n">
        <v>754000</v>
      </c>
      <c r="H573" s="25">
        <f>IF(COUNTA(A573,B573,D573,G573)=0,"",IF(NOT(ISNUMBER(A573)),"날짜를 확인하세요",IF(A573&gt;TODAY(),"오늘 이후 날짜예요",IF(AND(B573&lt;&gt;"",ISNA(MATCH(B573,현장번호,0))),"현장 번호를 확인하세요",IF(ISNA(MATCH(D573,거래처이름,0)),"거래처 목록에 없는 이름",IF(OR(NOT(ISNUMBER(G573)),N(G573)&lt;=0),"금액을 확인하세요",""))))))</f>
        <v/>
      </c>
    </row>
    <row r="574">
      <c r="A574" s="20" t="n">
        <v>46128</v>
      </c>
      <c r="B574" s="26" t="n">
        <v>230</v>
      </c>
      <c r="C574" s="27">
        <f>IF(COUNTA(A574,D574,G574)=0,"",IF(B574="","공통",IFERROR(INDEX(현장_고객,MATCH(B574,현장번호,0))&amp;" · "&amp;INDEX(현장_주소,MATCH(B574,현장번호,0)),"없는 번호")))</f>
        <v/>
      </c>
      <c r="D574" s="21" t="inlineStr">
        <is>
          <t>동네자재마트</t>
        </is>
      </c>
      <c r="E574" s="27">
        <f>IF(D574="","",IFERROR(INDEX(거래처분야,MATCH(D574,거래처이름,0)),""))</f>
        <v/>
      </c>
      <c r="F574" s="21" t="inlineStr">
        <is>
          <t>자재 대금</t>
        </is>
      </c>
      <c r="G574" s="22" t="n">
        <v>1195000</v>
      </c>
      <c r="H574" s="25">
        <f>IF(COUNTA(A574,B574,D574,G574)=0,"",IF(NOT(ISNUMBER(A574)),"날짜를 확인하세요",IF(A574&gt;TODAY(),"오늘 이후 날짜예요",IF(AND(B574&lt;&gt;"",ISNA(MATCH(B574,현장번호,0))),"현장 번호를 확인하세요",IF(ISNA(MATCH(D574,거래처이름,0)),"거래처 목록에 없는 이름",IF(OR(NOT(ISNUMBER(G574)),N(G574)&lt;=0),"금액을 확인하세요",""))))))</f>
        <v/>
      </c>
    </row>
    <row r="575">
      <c r="A575" s="20" t="n">
        <v>46128</v>
      </c>
      <c r="B575" s="26" t="n">
        <v>232</v>
      </c>
      <c r="C575" s="27">
        <f>IF(COUNTA(A575,D575,G575)=0,"",IF(B575="","공통",IFERROR(INDEX(현장_고객,MATCH(B575,현장번호,0))&amp;" · "&amp;INDEX(현장_주소,MATCH(B575,현장번호,0)),"없는 번호")))</f>
        <v/>
      </c>
      <c r="D575" s="21" t="inlineStr">
        <is>
          <t>한결철거</t>
        </is>
      </c>
      <c r="E575" s="27">
        <f>IF(D575="","",IFERROR(INDEX(거래처분야,MATCH(D575,거래처이름,0)),""))</f>
        <v/>
      </c>
      <c r="F575" s="21" t="inlineStr">
        <is>
          <t>철거·폐기물</t>
        </is>
      </c>
      <c r="G575" s="22" t="n">
        <v>785000</v>
      </c>
      <c r="H575" s="25">
        <f>IF(COUNTA(A575,B575,D575,G575)=0,"",IF(NOT(ISNUMBER(A575)),"날짜를 확인하세요",IF(A575&gt;TODAY(),"오늘 이후 날짜예요",IF(AND(B575&lt;&gt;"",ISNA(MATCH(B575,현장번호,0))),"현장 번호를 확인하세요",IF(ISNA(MATCH(D575,거래처이름,0)),"거래처 목록에 없는 이름",IF(OR(NOT(ISNUMBER(G575)),N(G575)&lt;=0),"금액을 확인하세요",""))))))</f>
        <v/>
      </c>
    </row>
    <row r="576">
      <c r="A576" s="20" t="n">
        <v>46128</v>
      </c>
      <c r="B576" s="26" t="n">
        <v>232</v>
      </c>
      <c r="C576" s="27">
        <f>IF(COUNTA(A576,D576,G576)=0,"",IF(B576="","공통",IFERROR(INDEX(현장_고객,MATCH(B576,현장번호,0))&amp;" · "&amp;INDEX(현장_주소,MATCH(B576,현장번호,0)),"없는 번호")))</f>
        <v/>
      </c>
      <c r="D576" s="21" t="inlineStr">
        <is>
          <t>새빛전기</t>
        </is>
      </c>
      <c r="E576" s="27">
        <f>IF(D576="","",IFERROR(INDEX(거래처분야,MATCH(D576,거래처이름,0)),""))</f>
        <v/>
      </c>
      <c r="F576" s="21" t="inlineStr">
        <is>
          <t>전기 시공</t>
        </is>
      </c>
      <c r="G576" s="22" t="n">
        <v>530000</v>
      </c>
      <c r="H576" s="25">
        <f>IF(COUNTA(A576,B576,D576,G576)=0,"",IF(NOT(ISNUMBER(A576)),"날짜를 확인하세요",IF(A576&gt;TODAY(),"오늘 이후 날짜예요",IF(AND(B576&lt;&gt;"",ISNA(MATCH(B576,현장번호,0))),"현장 번호를 확인하세요",IF(ISNA(MATCH(D576,거래처이름,0)),"거래처 목록에 없는 이름",IF(OR(NOT(ISNUMBER(G576)),N(G576)&lt;=0),"금액을 확인하세요",""))))))</f>
        <v/>
      </c>
    </row>
    <row r="577">
      <c r="A577" s="20" t="n">
        <v>46128</v>
      </c>
      <c r="B577" s="26" t="n">
        <v>239</v>
      </c>
      <c r="C577" s="27">
        <f>IF(COUNTA(A577,D577,G577)=0,"",IF(B577="","공통",IFERROR(INDEX(현장_고객,MATCH(B577,현장번호,0))&amp;" · "&amp;INDEX(현장_주소,MATCH(B577,현장번호,0)),"없는 번호")))</f>
        <v/>
      </c>
      <c r="D577" s="21" t="inlineStr">
        <is>
          <t>물길설비</t>
        </is>
      </c>
      <c r="E577" s="27">
        <f>IF(D577="","",IFERROR(INDEX(거래처분야,MATCH(D577,거래처이름,0)),""))</f>
        <v/>
      </c>
      <c r="F577" s="21" t="inlineStr">
        <is>
          <t>설비 시공</t>
        </is>
      </c>
      <c r="G577" s="22" t="n">
        <v>635000</v>
      </c>
      <c r="H577" s="25">
        <f>IF(COUNTA(A577,B577,D577,G577)=0,"",IF(NOT(ISNUMBER(A577)),"날짜를 확인하세요",IF(A577&gt;TODAY(),"오늘 이후 날짜예요",IF(AND(B577&lt;&gt;"",ISNA(MATCH(B577,현장번호,0))),"현장 번호를 확인하세요",IF(ISNA(MATCH(D577,거래처이름,0)),"거래처 목록에 없는 이름",IF(OR(NOT(ISNUMBER(G577)),N(G577)&lt;=0),"금액을 확인하세요",""))))))</f>
        <v/>
      </c>
    </row>
    <row r="578">
      <c r="A578" s="20" t="n">
        <v>46130</v>
      </c>
      <c r="B578" s="26" t="n">
        <v>230</v>
      </c>
      <c r="C578" s="27">
        <f>IF(COUNTA(A578,D578,G578)=0,"",IF(B578="","공통",IFERROR(INDEX(현장_고객,MATCH(B578,현장번호,0))&amp;" · "&amp;INDEX(현장_주소,MATCH(B578,현장번호,0)),"없는 번호")))</f>
        <v/>
      </c>
      <c r="D578" s="21" t="inlineStr">
        <is>
          <t>한결철거</t>
        </is>
      </c>
      <c r="E578" s="27">
        <f>IF(D578="","",IFERROR(INDEX(거래처분야,MATCH(D578,거래처이름,0)),""))</f>
        <v/>
      </c>
      <c r="F578" s="21" t="inlineStr">
        <is>
          <t>철거·폐기물</t>
        </is>
      </c>
      <c r="G578" s="22" t="n">
        <v>1135000</v>
      </c>
      <c r="H578" s="25">
        <f>IF(COUNTA(A578,B578,D578,G578)=0,"",IF(NOT(ISNUMBER(A578)),"날짜를 확인하세요",IF(A578&gt;TODAY(),"오늘 이후 날짜예요",IF(AND(B578&lt;&gt;"",ISNA(MATCH(B578,현장번호,0))),"현장 번호를 확인하세요",IF(ISNA(MATCH(D578,거래처이름,0)),"거래처 목록에 없는 이름",IF(OR(NOT(ISNUMBER(G578)),N(G578)&lt;=0),"금액을 확인하세요",""))))))</f>
        <v/>
      </c>
    </row>
    <row r="579">
      <c r="A579" s="20" t="n">
        <v>46130</v>
      </c>
      <c r="B579" s="26" t="n">
        <v>233</v>
      </c>
      <c r="C579" s="27">
        <f>IF(COUNTA(A579,D579,G579)=0,"",IF(B579="","공통",IFERROR(INDEX(현장_고객,MATCH(B579,현장번호,0))&amp;" · "&amp;INDEX(현장_주소,MATCH(B579,현장번호,0)),"없는 번호")))</f>
        <v/>
      </c>
      <c r="D579" s="21" t="inlineStr">
        <is>
          <t>한지벽지</t>
        </is>
      </c>
      <c r="E579" s="27">
        <f>IF(D579="","",IFERROR(INDEX(거래처분야,MATCH(D579,거래처이름,0)),""))</f>
        <v/>
      </c>
      <c r="F579" s="21" t="inlineStr">
        <is>
          <t>도배·장판 시공</t>
        </is>
      </c>
      <c r="G579" s="22" t="n">
        <v>885000</v>
      </c>
      <c r="H579" s="25">
        <f>IF(COUNTA(A579,B579,D579,G579)=0,"",IF(NOT(ISNUMBER(A579)),"날짜를 확인하세요",IF(A579&gt;TODAY(),"오늘 이후 날짜예요",IF(AND(B579&lt;&gt;"",ISNA(MATCH(B579,현장번호,0))),"현장 번호를 확인하세요",IF(ISNA(MATCH(D579,거래처이름,0)),"거래처 목록에 없는 이름",IF(OR(NOT(ISNUMBER(G579)),N(G579)&lt;=0),"금액을 확인하세요",""))))))</f>
        <v/>
      </c>
    </row>
    <row r="580">
      <c r="A580" s="20" t="n">
        <v>46130</v>
      </c>
      <c r="B580" s="26" t="n">
        <v>239</v>
      </c>
      <c r="C580" s="27">
        <f>IF(COUNTA(A580,D580,G580)=0,"",IF(B580="","공통",IFERROR(INDEX(현장_고객,MATCH(B580,현장번호,0))&amp;" · "&amp;INDEX(현장_주소,MATCH(B580,현장번호,0)),"없는 번호")))</f>
        <v/>
      </c>
      <c r="D580" s="21" t="inlineStr">
        <is>
          <t>한결철거</t>
        </is>
      </c>
      <c r="E580" s="27">
        <f>IF(D580="","",IFERROR(INDEX(거래처분야,MATCH(D580,거래처이름,0)),""))</f>
        <v/>
      </c>
      <c r="F580" s="21" t="inlineStr">
        <is>
          <t>철거·폐기물</t>
        </is>
      </c>
      <c r="G580" s="22" t="n">
        <v>1080000</v>
      </c>
      <c r="H580" s="25">
        <f>IF(COUNTA(A580,B580,D580,G580)=0,"",IF(NOT(ISNUMBER(A580)),"날짜를 확인하세요",IF(A580&gt;TODAY(),"오늘 이후 날짜예요",IF(AND(B580&lt;&gt;"",ISNA(MATCH(B580,현장번호,0))),"현장 번호를 확인하세요",IF(ISNA(MATCH(D580,거래처이름,0)),"거래처 목록에 없는 이름",IF(OR(NOT(ISNUMBER(G580)),N(G580)&lt;=0),"금액을 확인하세요",""))))))</f>
        <v/>
      </c>
    </row>
    <row r="581">
      <c r="A581" s="20" t="n">
        <v>46130</v>
      </c>
      <c r="B581" s="26" t="n">
        <v>239</v>
      </c>
      <c r="C581" s="27">
        <f>IF(COUNTA(A581,D581,G581)=0,"",IF(B581="","공통",IFERROR(INDEX(현장_고객,MATCH(B581,현장번호,0))&amp;" · "&amp;INDEX(현장_주소,MATCH(B581,현장번호,0)),"없는 번호")))</f>
        <v/>
      </c>
      <c r="D581" s="21" t="inlineStr">
        <is>
          <t>동네자재마트</t>
        </is>
      </c>
      <c r="E581" s="27">
        <f>IF(D581="","",IFERROR(INDEX(거래처분야,MATCH(D581,거래처이름,0)),""))</f>
        <v/>
      </c>
      <c r="F581" s="21" t="inlineStr">
        <is>
          <t>자재 대금</t>
        </is>
      </c>
      <c r="G581" s="22" t="n">
        <v>1117000</v>
      </c>
      <c r="H581" s="25">
        <f>IF(COUNTA(A581,B581,D581,G581)=0,"",IF(NOT(ISNUMBER(A581)),"날짜를 확인하세요",IF(A581&gt;TODAY(),"오늘 이후 날짜예요",IF(AND(B581&lt;&gt;"",ISNA(MATCH(B581,현장번호,0))),"현장 번호를 확인하세요",IF(ISNA(MATCH(D581,거래처이름,0)),"거래처 목록에 없는 이름",IF(OR(NOT(ISNUMBER(G581)),N(G581)&lt;=0),"금액을 확인하세요",""))))))</f>
        <v/>
      </c>
    </row>
    <row r="582">
      <c r="A582" s="20" t="n">
        <v>46132</v>
      </c>
      <c r="B582" s="26" t="n">
        <v>235</v>
      </c>
      <c r="C582" s="27">
        <f>IF(COUNTA(A582,D582,G582)=0,"",IF(B582="","공통",IFERROR(INDEX(현장_고객,MATCH(B582,현장번호,0))&amp;" · "&amp;INDEX(현장_주소,MATCH(B582,현장번호,0)),"없는 번호")))</f>
        <v/>
      </c>
      <c r="D582" s="21" t="inlineStr">
        <is>
          <t>한결철거</t>
        </is>
      </c>
      <c r="E582" s="27">
        <f>IF(D582="","",IFERROR(INDEX(거래처분야,MATCH(D582,거래처이름,0)),""))</f>
        <v/>
      </c>
      <c r="F582" s="21" t="inlineStr">
        <is>
          <t>철거·폐기물</t>
        </is>
      </c>
      <c r="G582" s="22" t="n">
        <v>600000</v>
      </c>
      <c r="H582" s="25">
        <f>IF(COUNTA(A582,B582,D582,G582)=0,"",IF(NOT(ISNUMBER(A582)),"날짜를 확인하세요",IF(A582&gt;TODAY(),"오늘 이후 날짜예요",IF(AND(B582&lt;&gt;"",ISNA(MATCH(B582,현장번호,0))),"현장 번호를 확인하세요",IF(ISNA(MATCH(D582,거래처이름,0)),"거래처 목록에 없는 이름",IF(OR(NOT(ISNUMBER(G582)),N(G582)&lt;=0),"금액을 확인하세요",""))))))</f>
        <v/>
      </c>
    </row>
    <row r="583">
      <c r="A583" s="20" t="n">
        <v>46132</v>
      </c>
      <c r="B583" s="26" t="n">
        <v>235</v>
      </c>
      <c r="C583" s="27">
        <f>IF(COUNTA(A583,D583,G583)=0,"",IF(B583="","공통",IFERROR(INDEX(현장_고객,MATCH(B583,현장번호,0))&amp;" · "&amp;INDEX(현장_주소,MATCH(B583,현장번호,0)),"없는 번호")))</f>
        <v/>
      </c>
      <c r="D583" s="21" t="inlineStr">
        <is>
          <t>동네자재마트</t>
        </is>
      </c>
      <c r="E583" s="27">
        <f>IF(D583="","",IFERROR(INDEX(거래처분야,MATCH(D583,거래처이름,0)),""))</f>
        <v/>
      </c>
      <c r="F583" s="21" t="inlineStr">
        <is>
          <t>자재 대금</t>
        </is>
      </c>
      <c r="G583" s="22" t="n">
        <v>813000</v>
      </c>
      <c r="H583" s="25">
        <f>IF(COUNTA(A583,B583,D583,G583)=0,"",IF(NOT(ISNUMBER(A583)),"날짜를 확인하세요",IF(A583&gt;TODAY(),"오늘 이후 날짜예요",IF(AND(B583&lt;&gt;"",ISNA(MATCH(B583,현장번호,0))),"현장 번호를 확인하세요",IF(ISNA(MATCH(D583,거래처이름,0)),"거래처 목록에 없는 이름",IF(OR(NOT(ISNUMBER(G583)),N(G583)&lt;=0),"금액을 확인하세요",""))))))</f>
        <v/>
      </c>
    </row>
    <row r="584">
      <c r="A584" s="20" t="n">
        <v>46133</v>
      </c>
      <c r="B584" s="26" t="n">
        <v>233</v>
      </c>
      <c r="C584" s="27">
        <f>IF(COUNTA(A584,D584,G584)=0,"",IF(B584="","공통",IFERROR(INDEX(현장_고객,MATCH(B584,현장번호,0))&amp;" · "&amp;INDEX(현장_주소,MATCH(B584,현장번호,0)),"없는 번호")))</f>
        <v/>
      </c>
      <c r="D584" s="21" t="inlineStr">
        <is>
          <t>대림자재(가상)</t>
        </is>
      </c>
      <c r="E584" s="27">
        <f>IF(D584="","",IFERROR(INDEX(거래처분야,MATCH(D584,거래처이름,0)),""))</f>
        <v/>
      </c>
      <c r="F584" s="21" t="inlineStr">
        <is>
          <t>자재 대금</t>
        </is>
      </c>
      <c r="G584" s="22" t="n">
        <v>766000</v>
      </c>
      <c r="H584" s="25">
        <f>IF(COUNTA(A584,B584,D584,G584)=0,"",IF(NOT(ISNUMBER(A584)),"날짜를 확인하세요",IF(A584&gt;TODAY(),"오늘 이후 날짜예요",IF(AND(B584&lt;&gt;"",ISNA(MATCH(B584,현장번호,0))),"현장 번호를 확인하세요",IF(ISNA(MATCH(D584,거래처이름,0)),"거래처 목록에 없는 이름",IF(OR(NOT(ISNUMBER(G584)),N(G584)&lt;=0),"금액을 확인하세요",""))))))</f>
        <v/>
      </c>
    </row>
    <row r="585">
      <c r="A585" s="20" t="n">
        <v>46133</v>
      </c>
      <c r="B585" s="26" t="n">
        <v>235</v>
      </c>
      <c r="C585" s="27">
        <f>IF(COUNTA(A585,D585,G585)=0,"",IF(B585="","공통",IFERROR(INDEX(현장_고객,MATCH(B585,현장번호,0))&amp;" · "&amp;INDEX(현장_주소,MATCH(B585,현장번호,0)),"없는 번호")))</f>
        <v/>
      </c>
      <c r="D585" s="21" t="inlineStr">
        <is>
          <t>나무결목공</t>
        </is>
      </c>
      <c r="E585" s="27">
        <f>IF(D585="","",IFERROR(INDEX(거래처분야,MATCH(D585,거래처이름,0)),""))</f>
        <v/>
      </c>
      <c r="F585" s="21" t="inlineStr">
        <is>
          <t>목공 시공</t>
        </is>
      </c>
      <c r="G585" s="22" t="n">
        <v>738000</v>
      </c>
      <c r="H585" s="25">
        <f>IF(COUNTA(A585,B585,D585,G585)=0,"",IF(NOT(ISNUMBER(A585)),"날짜를 확인하세요",IF(A585&gt;TODAY(),"오늘 이후 날짜예요",IF(AND(B585&lt;&gt;"",ISNA(MATCH(B585,현장번호,0))),"현장 번호를 확인하세요",IF(ISNA(MATCH(D585,거래처이름,0)),"거래처 목록에 없는 이름",IF(OR(NOT(ISNUMBER(G585)),N(G585)&lt;=0),"금액을 확인하세요",""))))))</f>
        <v/>
      </c>
    </row>
    <row r="586">
      <c r="A586" s="20" t="n">
        <v>46133</v>
      </c>
      <c r="B586" s="26" t="n">
        <v>241</v>
      </c>
      <c r="C586" s="27">
        <f>IF(COUNTA(A586,D586,G586)=0,"",IF(B586="","공통",IFERROR(INDEX(현장_고객,MATCH(B586,현장번호,0))&amp;" · "&amp;INDEX(현장_주소,MATCH(B586,현장번호,0)),"없는 번호")))</f>
        <v/>
      </c>
      <c r="D586" s="21" t="inlineStr">
        <is>
          <t>한결철거</t>
        </is>
      </c>
      <c r="E586" s="27">
        <f>IF(D586="","",IFERROR(INDEX(거래처분야,MATCH(D586,거래처이름,0)),""))</f>
        <v/>
      </c>
      <c r="F586" s="21" t="inlineStr">
        <is>
          <t>철거·폐기물</t>
        </is>
      </c>
      <c r="G586" s="22" t="n">
        <v>1084000</v>
      </c>
      <c r="H586" s="25">
        <f>IF(COUNTA(A586,B586,D586,G586)=0,"",IF(NOT(ISNUMBER(A586)),"날짜를 확인하세요",IF(A586&gt;TODAY(),"오늘 이후 날짜예요",IF(AND(B586&lt;&gt;"",ISNA(MATCH(B586,현장번호,0))),"현장 번호를 확인하세요",IF(ISNA(MATCH(D586,거래처이름,0)),"거래처 목록에 없는 이름",IF(OR(NOT(ISNUMBER(G586)),N(G586)&lt;=0),"금액을 확인하세요",""))))))</f>
        <v/>
      </c>
    </row>
    <row r="587">
      <c r="A587" s="20" t="n">
        <v>46133</v>
      </c>
      <c r="B587" s="26" t="n">
        <v>241</v>
      </c>
      <c r="C587" s="27">
        <f>IF(COUNTA(A587,D587,G587)=0,"",IF(B587="","공통",IFERROR(INDEX(현장_고객,MATCH(B587,현장번호,0))&amp;" · "&amp;INDEX(현장_주소,MATCH(B587,현장번호,0)),"없는 번호")))</f>
        <v/>
      </c>
      <c r="D587" s="21" t="inlineStr">
        <is>
          <t>동네자재마트</t>
        </is>
      </c>
      <c r="E587" s="27">
        <f>IF(D587="","",IFERROR(INDEX(거래처분야,MATCH(D587,거래처이름,0)),""))</f>
        <v/>
      </c>
      <c r="F587" s="21" t="inlineStr">
        <is>
          <t>자재 대금</t>
        </is>
      </c>
      <c r="G587" s="22" t="n">
        <v>927000</v>
      </c>
      <c r="H587" s="25">
        <f>IF(COUNTA(A587,B587,D587,G587)=0,"",IF(NOT(ISNUMBER(A587)),"날짜를 확인하세요",IF(A587&gt;TODAY(),"오늘 이후 날짜예요",IF(AND(B587&lt;&gt;"",ISNA(MATCH(B587,현장번호,0))),"현장 번호를 확인하세요",IF(ISNA(MATCH(D587,거래처이름,0)),"거래처 목록에 없는 이름",IF(OR(NOT(ISNUMBER(G587)),N(G587)&lt;=0),"금액을 확인하세요",""))))))</f>
        <v/>
      </c>
    </row>
    <row r="588">
      <c r="A588" s="20" t="n">
        <v>46133</v>
      </c>
      <c r="B588" s="26" t="n">
        <v>241</v>
      </c>
      <c r="C588" s="27">
        <f>IF(COUNTA(A588,D588,G588)=0,"",IF(B588="","공통",IFERROR(INDEX(현장_고객,MATCH(B588,현장번호,0))&amp;" · "&amp;INDEX(현장_주소,MATCH(B588,현장번호,0)),"없는 번호")))</f>
        <v/>
      </c>
      <c r="D588" s="21" t="inlineStr">
        <is>
          <t>말끔입주청소</t>
        </is>
      </c>
      <c r="E588" s="27">
        <f>IF(D588="","",IFERROR(INDEX(거래처분야,MATCH(D588,거래처이름,0)),""))</f>
        <v/>
      </c>
      <c r="F588" s="21" t="inlineStr">
        <is>
          <t>입주 청소</t>
        </is>
      </c>
      <c r="G588" s="22" t="n">
        <v>1043000</v>
      </c>
      <c r="H588" s="25">
        <f>IF(COUNTA(A588,B588,D588,G588)=0,"",IF(NOT(ISNUMBER(A588)),"날짜를 확인하세요",IF(A588&gt;TODAY(),"오늘 이후 날짜예요",IF(AND(B588&lt;&gt;"",ISNA(MATCH(B588,현장번호,0))),"현장 번호를 확인하세요",IF(ISNA(MATCH(D588,거래처이름,0)),"거래처 목록에 없는 이름",IF(OR(NOT(ISNUMBER(G588)),N(G588)&lt;=0),"금액을 확인하세요",""))))))</f>
        <v/>
      </c>
    </row>
    <row r="589">
      <c r="A589" s="20" t="n">
        <v>46133</v>
      </c>
      <c r="B589" s="26" t="n">
        <v>247</v>
      </c>
      <c r="C589" s="27">
        <f>IF(COUNTA(A589,D589,G589)=0,"",IF(B589="","공통",IFERROR(INDEX(현장_고객,MATCH(B589,현장번호,0))&amp;" · "&amp;INDEX(현장_주소,MATCH(B589,현장번호,0)),"없는 번호")))</f>
        <v/>
      </c>
      <c r="D589" s="21" t="inlineStr">
        <is>
          <t>밝음전기</t>
        </is>
      </c>
      <c r="E589" s="27">
        <f>IF(D589="","",IFERROR(INDEX(거래처분야,MATCH(D589,거래처이름,0)),""))</f>
        <v/>
      </c>
      <c r="F589" s="21" t="inlineStr">
        <is>
          <t>전기 시공</t>
        </is>
      </c>
      <c r="G589" s="22" t="n">
        <v>1333000</v>
      </c>
      <c r="H589" s="25">
        <f>IF(COUNTA(A589,B589,D589,G589)=0,"",IF(NOT(ISNUMBER(A589)),"날짜를 확인하세요",IF(A589&gt;TODAY(),"오늘 이후 날짜예요",IF(AND(B589&lt;&gt;"",ISNA(MATCH(B589,현장번호,0))),"현장 번호를 확인하세요",IF(ISNA(MATCH(D589,거래처이름,0)),"거래처 목록에 없는 이름",IF(OR(NOT(ISNUMBER(G589)),N(G589)&lt;=0),"금액을 확인하세요",""))))))</f>
        <v/>
      </c>
    </row>
    <row r="590">
      <c r="A590" s="20" t="n">
        <v>46134</v>
      </c>
      <c r="B590" s="26" t="n">
        <v>241</v>
      </c>
      <c r="C590" s="27">
        <f>IF(COUNTA(A590,D590,G590)=0,"",IF(B590="","공통",IFERROR(INDEX(현장_고객,MATCH(B590,현장번호,0))&amp;" · "&amp;INDEX(현장_주소,MATCH(B590,현장번호,0)),"없는 번호")))</f>
        <v/>
      </c>
      <c r="D590" s="21" t="inlineStr">
        <is>
          <t>반듯타일</t>
        </is>
      </c>
      <c r="E590" s="27">
        <f>IF(D590="","",IFERROR(INDEX(거래처분야,MATCH(D590,거래처이름,0)),""))</f>
        <v/>
      </c>
      <c r="F590" s="21" t="inlineStr">
        <is>
          <t>타일 시공</t>
        </is>
      </c>
      <c r="G590" s="22" t="n">
        <v>655000</v>
      </c>
      <c r="H590" s="25">
        <f>IF(COUNTA(A590,B590,D590,G590)=0,"",IF(NOT(ISNUMBER(A590)),"날짜를 확인하세요",IF(A590&gt;TODAY(),"오늘 이후 날짜예요",IF(AND(B590&lt;&gt;"",ISNA(MATCH(B590,현장번호,0))),"현장 번호를 확인하세요",IF(ISNA(MATCH(D590,거래처이름,0)),"거래처 목록에 없는 이름",IF(OR(NOT(ISNUMBER(G590)),N(G590)&lt;=0),"금액을 확인하세요",""))))))</f>
        <v/>
      </c>
    </row>
    <row r="591">
      <c r="A591" s="20" t="n">
        <v>46135</v>
      </c>
      <c r="B591" s="26" t="n">
        <v>247</v>
      </c>
      <c r="C591" s="27">
        <f>IF(COUNTA(A591,D591,G591)=0,"",IF(B591="","공통",IFERROR(INDEX(현장_고객,MATCH(B591,현장번호,0))&amp;" · "&amp;INDEX(현장_주소,MATCH(B591,현장번호,0)),"없는 번호")))</f>
        <v/>
      </c>
      <c r="D591" s="21" t="inlineStr">
        <is>
          <t>대림자재(가상)</t>
        </is>
      </c>
      <c r="E591" s="27">
        <f>IF(D591="","",IFERROR(INDEX(거래처분야,MATCH(D591,거래처이름,0)),""))</f>
        <v/>
      </c>
      <c r="F591" s="21" t="inlineStr">
        <is>
          <t>자재 대금</t>
        </is>
      </c>
      <c r="G591" s="22" t="n">
        <v>1653000</v>
      </c>
      <c r="H591" s="25">
        <f>IF(COUNTA(A591,B591,D591,G591)=0,"",IF(NOT(ISNUMBER(A591)),"날짜를 확인하세요",IF(A591&gt;TODAY(),"오늘 이후 날짜예요",IF(AND(B591&lt;&gt;"",ISNA(MATCH(B591,현장번호,0))),"현장 번호를 확인하세요",IF(ISNA(MATCH(D591,거래처이름,0)),"거래처 목록에 없는 이름",IF(OR(NOT(ISNUMBER(G591)),N(G591)&lt;=0),"금액을 확인하세요",""))))))</f>
        <v/>
      </c>
    </row>
    <row r="592">
      <c r="A592" s="20" t="n">
        <v>46136</v>
      </c>
      <c r="B592" s="26" t="n">
        <v>235</v>
      </c>
      <c r="C592" s="27">
        <f>IF(COUNTA(A592,D592,G592)=0,"",IF(B592="","공통",IFERROR(INDEX(현장_고객,MATCH(B592,현장번호,0))&amp;" · "&amp;INDEX(현장_주소,MATCH(B592,현장번호,0)),"없는 번호")))</f>
        <v/>
      </c>
      <c r="D592" s="21" t="inlineStr">
        <is>
          <t>물길설비</t>
        </is>
      </c>
      <c r="E592" s="27">
        <f>IF(D592="","",IFERROR(INDEX(거래처분야,MATCH(D592,거래처이름,0)),""))</f>
        <v/>
      </c>
      <c r="F592" s="21" t="inlineStr">
        <is>
          <t>설비 시공</t>
        </is>
      </c>
      <c r="G592" s="22" t="n">
        <v>597000</v>
      </c>
      <c r="H592" s="25">
        <f>IF(COUNTA(A592,B592,D592,G592)=0,"",IF(NOT(ISNUMBER(A592)),"날짜를 확인하세요",IF(A592&gt;TODAY(),"오늘 이후 날짜예요",IF(AND(B592&lt;&gt;"",ISNA(MATCH(B592,현장번호,0))),"현장 번호를 확인하세요",IF(ISNA(MATCH(D592,거래처이름,0)),"거래처 목록에 없는 이름",IF(OR(NOT(ISNUMBER(G592)),N(G592)&lt;=0),"금액을 확인하세요",""))))))</f>
        <v/>
      </c>
    </row>
    <row r="593">
      <c r="A593" s="20" t="n">
        <v>46136</v>
      </c>
      <c r="B593" s="26" t="n">
        <v>248</v>
      </c>
      <c r="C593" s="27">
        <f>IF(COUNTA(A593,D593,G593)=0,"",IF(B593="","공통",IFERROR(INDEX(현장_고객,MATCH(B593,현장번호,0))&amp;" · "&amp;INDEX(현장_주소,MATCH(B593,현장번호,0)),"없는 번호")))</f>
        <v/>
      </c>
      <c r="D593" s="21" t="inlineStr">
        <is>
          <t>말끔입주청소</t>
        </is>
      </c>
      <c r="E593" s="27">
        <f>IF(D593="","",IFERROR(INDEX(거래처분야,MATCH(D593,거래처이름,0)),""))</f>
        <v/>
      </c>
      <c r="F593" s="21" t="inlineStr">
        <is>
          <t>입주 청소</t>
        </is>
      </c>
      <c r="G593" s="22" t="n">
        <v>826000</v>
      </c>
      <c r="H593" s="25">
        <f>IF(COUNTA(A593,B593,D593,G593)=0,"",IF(NOT(ISNUMBER(A593)),"날짜를 확인하세요",IF(A593&gt;TODAY(),"오늘 이후 날짜예요",IF(AND(B593&lt;&gt;"",ISNA(MATCH(B593,현장번호,0))),"현장 번호를 확인하세요",IF(ISNA(MATCH(D593,거래처이름,0)),"거래처 목록에 없는 이름",IF(OR(NOT(ISNUMBER(G593)),N(G593)&lt;=0),"금액을 확인하세요",""))))))</f>
        <v/>
      </c>
    </row>
    <row r="594">
      <c r="A594" s="20" t="n">
        <v>46137</v>
      </c>
      <c r="B594" s="26" t="n">
        <v>241</v>
      </c>
      <c r="C594" s="27">
        <f>IF(COUNTA(A594,D594,G594)=0,"",IF(B594="","공통",IFERROR(INDEX(현장_고객,MATCH(B594,현장번호,0))&amp;" · "&amp;INDEX(현장_주소,MATCH(B594,현장번호,0)),"없는 번호")))</f>
        <v/>
      </c>
      <c r="D594" s="21" t="inlineStr">
        <is>
          <t>대성설비</t>
        </is>
      </c>
      <c r="E594" s="27">
        <f>IF(D594="","",IFERROR(INDEX(거래처분야,MATCH(D594,거래처이름,0)),""))</f>
        <v/>
      </c>
      <c r="F594" s="21" t="inlineStr">
        <is>
          <t>설비 시공</t>
        </is>
      </c>
      <c r="G594" s="22" t="n">
        <v>679000</v>
      </c>
      <c r="H594" s="25">
        <f>IF(COUNTA(A594,B594,D594,G594)=0,"",IF(NOT(ISNUMBER(A594)),"날짜를 확인하세요",IF(A594&gt;TODAY(),"오늘 이후 날짜예요",IF(AND(B594&lt;&gt;"",ISNA(MATCH(B594,현장번호,0))),"현장 번호를 확인하세요",IF(ISNA(MATCH(D594,거래처이름,0)),"거래처 목록에 없는 이름",IF(OR(NOT(ISNUMBER(G594)),N(G594)&lt;=0),"금액을 확인하세요",""))))))</f>
        <v/>
      </c>
    </row>
    <row r="595">
      <c r="A595" s="20" t="n">
        <v>46137</v>
      </c>
      <c r="B595" s="26" t="n">
        <v>247</v>
      </c>
      <c r="C595" s="27">
        <f>IF(COUNTA(A595,D595,G595)=0,"",IF(B595="","공통",IFERROR(INDEX(현장_고객,MATCH(B595,현장번호,0))&amp;" · "&amp;INDEX(현장_주소,MATCH(B595,현장번호,0)),"없는 번호")))</f>
        <v/>
      </c>
      <c r="D595" s="21" t="inlineStr">
        <is>
          <t>한결철거</t>
        </is>
      </c>
      <c r="E595" s="27">
        <f>IF(D595="","",IFERROR(INDEX(거래처분야,MATCH(D595,거래처이름,0)),""))</f>
        <v/>
      </c>
      <c r="F595" s="21" t="inlineStr">
        <is>
          <t>철거·폐기물</t>
        </is>
      </c>
      <c r="G595" s="22" t="n">
        <v>1120000</v>
      </c>
      <c r="H595" s="25">
        <f>IF(COUNTA(A595,B595,D595,G595)=0,"",IF(NOT(ISNUMBER(A595)),"날짜를 확인하세요",IF(A595&gt;TODAY(),"오늘 이후 날짜예요",IF(AND(B595&lt;&gt;"",ISNA(MATCH(B595,현장번호,0))),"현장 번호를 확인하세요",IF(ISNA(MATCH(D595,거래처이름,0)),"거래처 목록에 없는 이름",IF(OR(NOT(ISNUMBER(G595)),N(G595)&lt;=0),"금액을 확인하세요",""))))))</f>
        <v/>
      </c>
    </row>
    <row r="596">
      <c r="A596" s="20" t="n">
        <v>46138</v>
      </c>
      <c r="B596" s="26" t="n">
        <v>235</v>
      </c>
      <c r="C596" s="27">
        <f>IF(COUNTA(A596,D596,G596)=0,"",IF(B596="","공통",IFERROR(INDEX(현장_고객,MATCH(B596,현장번호,0))&amp;" · "&amp;INDEX(현장_주소,MATCH(B596,현장번호,0)),"없는 번호")))</f>
        <v/>
      </c>
      <c r="D596" s="21" t="inlineStr">
        <is>
          <t>밝음전기</t>
        </is>
      </c>
      <c r="E596" s="27">
        <f>IF(D596="","",IFERROR(INDEX(거래처분야,MATCH(D596,거래처이름,0)),""))</f>
        <v/>
      </c>
      <c r="F596" s="21" t="inlineStr">
        <is>
          <t>전기 시공</t>
        </is>
      </c>
      <c r="G596" s="22" t="n">
        <v>681000</v>
      </c>
      <c r="H596" s="25">
        <f>IF(COUNTA(A596,B596,D596,G596)=0,"",IF(NOT(ISNUMBER(A596)),"날짜를 확인하세요",IF(A596&gt;TODAY(),"오늘 이후 날짜예요",IF(AND(B596&lt;&gt;"",ISNA(MATCH(B596,현장번호,0))),"현장 번호를 확인하세요",IF(ISNA(MATCH(D596,거래처이름,0)),"거래처 목록에 없는 이름",IF(OR(NOT(ISNUMBER(G596)),N(G596)&lt;=0),"금액을 확인하세요",""))))))</f>
        <v/>
      </c>
    </row>
    <row r="597">
      <c r="A597" s="20" t="n">
        <v>46138</v>
      </c>
      <c r="B597" s="26" t="n">
        <v>238</v>
      </c>
      <c r="C597" s="27">
        <f>IF(COUNTA(A597,D597,G597)=0,"",IF(B597="","공통",IFERROR(INDEX(현장_고객,MATCH(B597,현장번호,0))&amp;" · "&amp;INDEX(현장_주소,MATCH(B597,현장번호,0)),"없는 번호")))</f>
        <v/>
      </c>
      <c r="D597" s="21" t="inlineStr">
        <is>
          <t>한결철거</t>
        </is>
      </c>
      <c r="E597" s="27">
        <f>IF(D597="","",IFERROR(INDEX(거래처분야,MATCH(D597,거래처이름,0)),""))</f>
        <v/>
      </c>
      <c r="F597" s="21" t="inlineStr">
        <is>
          <t>철거·폐기물</t>
        </is>
      </c>
      <c r="G597" s="22" t="n">
        <v>1336000</v>
      </c>
      <c r="H597" s="25">
        <f>IF(COUNTA(A597,B597,D597,G597)=0,"",IF(NOT(ISNUMBER(A597)),"날짜를 확인하세요",IF(A597&gt;TODAY(),"오늘 이후 날짜예요",IF(AND(B597&lt;&gt;"",ISNA(MATCH(B597,현장번호,0))),"현장 번호를 확인하세요",IF(ISNA(MATCH(D597,거래처이름,0)),"거래처 목록에 없는 이름",IF(OR(NOT(ISNUMBER(G597)),N(G597)&lt;=0),"금액을 확인하세요",""))))))</f>
        <v/>
      </c>
    </row>
    <row r="598">
      <c r="A598" s="20" t="n">
        <v>46138</v>
      </c>
      <c r="B598" s="26" t="n">
        <v>248</v>
      </c>
      <c r="C598" s="27">
        <f>IF(COUNTA(A598,D598,G598)=0,"",IF(B598="","공통",IFERROR(INDEX(현장_고객,MATCH(B598,현장번호,0))&amp;" · "&amp;INDEX(현장_주소,MATCH(B598,현장번호,0)),"없는 번호")))</f>
        <v/>
      </c>
      <c r="D598" s="21" t="inlineStr">
        <is>
          <t>한결철거</t>
        </is>
      </c>
      <c r="E598" s="27">
        <f>IF(D598="","",IFERROR(INDEX(거래처분야,MATCH(D598,거래처이름,0)),""))</f>
        <v/>
      </c>
      <c r="F598" s="21" t="inlineStr">
        <is>
          <t>철거·폐기물</t>
        </is>
      </c>
      <c r="G598" s="22" t="n">
        <v>611000</v>
      </c>
      <c r="H598" s="25">
        <f>IF(COUNTA(A598,B598,D598,G598)=0,"",IF(NOT(ISNUMBER(A598)),"날짜를 확인하세요",IF(A598&gt;TODAY(),"오늘 이후 날짜예요",IF(AND(B598&lt;&gt;"",ISNA(MATCH(B598,현장번호,0))),"현장 번호를 확인하세요",IF(ISNA(MATCH(D598,거래처이름,0)),"거래처 목록에 없는 이름",IF(OR(NOT(ISNUMBER(G598)),N(G598)&lt;=0),"금액을 확인하세요",""))))))</f>
        <v/>
      </c>
    </row>
    <row r="599">
      <c r="A599" s="20" t="n">
        <v>46138</v>
      </c>
      <c r="B599" s="26" t="n">
        <v>251</v>
      </c>
      <c r="C599" s="27">
        <f>IF(COUNTA(A599,D599,G599)=0,"",IF(B599="","공통",IFERROR(INDEX(현장_고객,MATCH(B599,현장번호,0))&amp;" · "&amp;INDEX(현장_주소,MATCH(B599,현장번호,0)),"없는 번호")))</f>
        <v/>
      </c>
      <c r="D599" s="21" t="inlineStr">
        <is>
          <t>대성설비</t>
        </is>
      </c>
      <c r="E599" s="27">
        <f>IF(D599="","",IFERROR(INDEX(거래처분야,MATCH(D599,거래처이름,0)),""))</f>
        <v/>
      </c>
      <c r="F599" s="21" t="inlineStr">
        <is>
          <t>설비 시공</t>
        </is>
      </c>
      <c r="G599" s="22" t="n">
        <v>529000</v>
      </c>
      <c r="H599" s="25">
        <f>IF(COUNTA(A599,B599,D599,G599)=0,"",IF(NOT(ISNUMBER(A599)),"날짜를 확인하세요",IF(A599&gt;TODAY(),"오늘 이후 날짜예요",IF(AND(B599&lt;&gt;"",ISNA(MATCH(B599,현장번호,0))),"현장 번호를 확인하세요",IF(ISNA(MATCH(D599,거래처이름,0)),"거래처 목록에 없는 이름",IF(OR(NOT(ISNUMBER(G599)),N(G599)&lt;=0),"금액을 확인하세요",""))))))</f>
        <v/>
      </c>
    </row>
    <row r="600">
      <c r="A600" s="20" t="n">
        <v>46139</v>
      </c>
      <c r="B600" s="26" t="n">
        <v>247</v>
      </c>
      <c r="C600" s="27">
        <f>IF(COUNTA(A600,D600,G600)=0,"",IF(B600="","공통",IFERROR(INDEX(현장_고객,MATCH(B600,현장번호,0))&amp;" · "&amp;INDEX(현장_주소,MATCH(B600,현장번호,0)),"없는 번호")))</f>
        <v/>
      </c>
      <c r="D600" s="21" t="inlineStr">
        <is>
          <t>대성설비</t>
        </is>
      </c>
      <c r="E600" s="27">
        <f>IF(D600="","",IFERROR(INDEX(거래처분야,MATCH(D600,거래처이름,0)),""))</f>
        <v/>
      </c>
      <c r="F600" s="21" t="inlineStr">
        <is>
          <t>설비 시공</t>
        </is>
      </c>
      <c r="G600" s="22" t="n">
        <v>1256000</v>
      </c>
      <c r="H600" s="25">
        <f>IF(COUNTA(A600,B600,D600,G600)=0,"",IF(NOT(ISNUMBER(A600)),"날짜를 확인하세요",IF(A600&gt;TODAY(),"오늘 이후 날짜예요",IF(AND(B600&lt;&gt;"",ISNA(MATCH(B600,현장번호,0))),"현장 번호를 확인하세요",IF(ISNA(MATCH(D600,거래처이름,0)),"거래처 목록에 없는 이름",IF(OR(NOT(ISNUMBER(G600)),N(G600)&lt;=0),"금액을 확인하세요",""))))))</f>
        <v/>
      </c>
    </row>
    <row r="601">
      <c r="A601" s="20" t="n">
        <v>46139</v>
      </c>
      <c r="B601" s="26" t="n">
        <v>251</v>
      </c>
      <c r="C601" s="27">
        <f>IF(COUNTA(A601,D601,G601)=0,"",IF(B601="","공통",IFERROR(INDEX(현장_고객,MATCH(B601,현장번호,0))&amp;" · "&amp;INDEX(현장_주소,MATCH(B601,현장번호,0)),"없는 번호")))</f>
        <v/>
      </c>
      <c r="D601" s="21" t="inlineStr">
        <is>
          <t>한결철거</t>
        </is>
      </c>
      <c r="E601" s="27">
        <f>IF(D601="","",IFERROR(INDEX(거래처분야,MATCH(D601,거래처이름,0)),""))</f>
        <v/>
      </c>
      <c r="F601" s="21" t="inlineStr">
        <is>
          <t>철거·폐기물</t>
        </is>
      </c>
      <c r="G601" s="22" t="n">
        <v>606000</v>
      </c>
      <c r="H601" s="25">
        <f>IF(COUNTA(A601,B601,D601,G601)=0,"",IF(NOT(ISNUMBER(A601)),"날짜를 확인하세요",IF(A601&gt;TODAY(),"오늘 이후 날짜예요",IF(AND(B601&lt;&gt;"",ISNA(MATCH(B601,현장번호,0))),"현장 번호를 확인하세요",IF(ISNA(MATCH(D601,거래처이름,0)),"거래처 목록에 없는 이름",IF(OR(NOT(ISNUMBER(G601)),N(G601)&lt;=0),"금액을 확인하세요",""))))))</f>
        <v/>
      </c>
    </row>
    <row r="602">
      <c r="A602" s="20" t="n">
        <v>46141</v>
      </c>
      <c r="B602" s="26" t="n">
        <v>238</v>
      </c>
      <c r="C602" s="27">
        <f>IF(COUNTA(A602,D602,G602)=0,"",IF(B602="","공통",IFERROR(INDEX(현장_고객,MATCH(B602,현장번호,0))&amp;" · "&amp;INDEX(현장_주소,MATCH(B602,현장번호,0)),"없는 번호")))</f>
        <v/>
      </c>
      <c r="D602" s="21" t="inlineStr">
        <is>
          <t>반듯타일</t>
        </is>
      </c>
      <c r="E602" s="27">
        <f>IF(D602="","",IFERROR(INDEX(거래처분야,MATCH(D602,거래처이름,0)),""))</f>
        <v/>
      </c>
      <c r="F602" s="21" t="inlineStr">
        <is>
          <t>타일 시공</t>
        </is>
      </c>
      <c r="G602" s="22" t="n">
        <v>736000</v>
      </c>
      <c r="H602" s="25">
        <f>IF(COUNTA(A602,B602,D602,G602)=0,"",IF(NOT(ISNUMBER(A602)),"날짜를 확인하세요",IF(A602&gt;TODAY(),"오늘 이후 날짜예요",IF(AND(B602&lt;&gt;"",ISNA(MATCH(B602,현장번호,0))),"현장 번호를 확인하세요",IF(ISNA(MATCH(D602,거래처이름,0)),"거래처 목록에 없는 이름",IF(OR(NOT(ISNUMBER(G602)),N(G602)&lt;=0),"금액을 확인하세요",""))))))</f>
        <v/>
      </c>
    </row>
    <row r="603">
      <c r="A603" s="20" t="n">
        <v>46141</v>
      </c>
      <c r="B603" s="26" t="n">
        <v>247</v>
      </c>
      <c r="C603" s="27">
        <f>IF(COUNTA(A603,D603,G603)=0,"",IF(B603="","공통",IFERROR(INDEX(현장_고객,MATCH(B603,현장번호,0))&amp;" · "&amp;INDEX(현장_주소,MATCH(B603,현장번호,0)),"없는 번호")))</f>
        <v/>
      </c>
      <c r="D603" s="21" t="inlineStr">
        <is>
          <t>나무결목공</t>
        </is>
      </c>
      <c r="E603" s="27">
        <f>IF(D603="","",IFERROR(INDEX(거래처분야,MATCH(D603,거래처이름,0)),""))</f>
        <v/>
      </c>
      <c r="F603" s="21" t="inlineStr">
        <is>
          <t>목공 시공</t>
        </is>
      </c>
      <c r="G603" s="22" t="n">
        <v>1347000</v>
      </c>
      <c r="H603" s="25">
        <f>IF(COUNTA(A603,B603,D603,G603)=0,"",IF(NOT(ISNUMBER(A603)),"날짜를 확인하세요",IF(A603&gt;TODAY(),"오늘 이후 날짜예요",IF(AND(B603&lt;&gt;"",ISNA(MATCH(B603,현장번호,0))),"현장 번호를 확인하세요",IF(ISNA(MATCH(D603,거래처이름,0)),"거래처 목록에 없는 이름",IF(OR(NOT(ISNUMBER(G603)),N(G603)&lt;=0),"금액을 확인하세요",""))))))</f>
        <v/>
      </c>
    </row>
    <row r="604">
      <c r="A604" s="20" t="n">
        <v>46141</v>
      </c>
      <c r="B604" s="26" t="n">
        <v>248</v>
      </c>
      <c r="C604" s="27">
        <f>IF(COUNTA(A604,D604,G604)=0,"",IF(B604="","공통",IFERROR(INDEX(현장_고객,MATCH(B604,현장번호,0))&amp;" · "&amp;INDEX(현장_주소,MATCH(B604,현장번호,0)),"없는 번호")))</f>
        <v/>
      </c>
      <c r="D604" s="21" t="inlineStr">
        <is>
          <t>대림자재(가상)</t>
        </is>
      </c>
      <c r="E604" s="27">
        <f>IF(D604="","",IFERROR(INDEX(거래처분야,MATCH(D604,거래처이름,0)),""))</f>
        <v/>
      </c>
      <c r="F604" s="21" t="inlineStr">
        <is>
          <t>자재 대금</t>
        </is>
      </c>
      <c r="G604" s="22" t="n">
        <v>689000</v>
      </c>
      <c r="H604" s="25">
        <f>IF(COUNTA(A604,B604,D604,G604)=0,"",IF(NOT(ISNUMBER(A604)),"날짜를 확인하세요",IF(A604&gt;TODAY(),"오늘 이후 날짜예요",IF(AND(B604&lt;&gt;"",ISNA(MATCH(B604,현장번호,0))),"현장 번호를 확인하세요",IF(ISNA(MATCH(D604,거래처이름,0)),"거래처 목록에 없는 이름",IF(OR(NOT(ISNUMBER(G604)),N(G604)&lt;=0),"금액을 확인하세요",""))))))</f>
        <v/>
      </c>
    </row>
    <row r="605">
      <c r="A605" s="20" t="n">
        <v>46141</v>
      </c>
      <c r="B605" s="26" t="n">
        <v>251</v>
      </c>
      <c r="C605" s="27">
        <f>IF(COUNTA(A605,D605,G605)=0,"",IF(B605="","공통",IFERROR(INDEX(현장_고객,MATCH(B605,현장번호,0))&amp;" · "&amp;INDEX(현장_주소,MATCH(B605,현장번호,0)),"없는 번호")))</f>
        <v/>
      </c>
      <c r="D605" s="21" t="inlineStr">
        <is>
          <t>바른목공</t>
        </is>
      </c>
      <c r="E605" s="27">
        <f>IF(D605="","",IFERROR(INDEX(거래처분야,MATCH(D605,거래처이름,0)),""))</f>
        <v/>
      </c>
      <c r="F605" s="21" t="inlineStr">
        <is>
          <t>목공 시공</t>
        </is>
      </c>
      <c r="G605" s="22" t="n">
        <v>615000</v>
      </c>
      <c r="H605" s="25">
        <f>IF(COUNTA(A605,B605,D605,G605)=0,"",IF(NOT(ISNUMBER(A605)),"날짜를 확인하세요",IF(A605&gt;TODAY(),"오늘 이후 날짜예요",IF(AND(B605&lt;&gt;"",ISNA(MATCH(B605,현장번호,0))),"현장 번호를 확인하세요",IF(ISNA(MATCH(D605,거래처이름,0)),"거래처 목록에 없는 이름",IF(OR(NOT(ISNUMBER(G605)),N(G605)&lt;=0),"금액을 확인하세요",""))))))</f>
        <v/>
      </c>
    </row>
    <row r="606">
      <c r="A606" s="20" t="n">
        <v>46141</v>
      </c>
      <c r="B606" s="26" t="n">
        <v>251</v>
      </c>
      <c r="C606" s="27">
        <f>IF(COUNTA(A606,D606,G606)=0,"",IF(B606="","공통",IFERROR(INDEX(현장_고객,MATCH(B606,현장번호,0))&amp;" · "&amp;INDEX(현장_주소,MATCH(B606,현장번호,0)),"없는 번호")))</f>
        <v/>
      </c>
      <c r="D606" s="21" t="inlineStr">
        <is>
          <t>밝음전기</t>
        </is>
      </c>
      <c r="E606" s="27">
        <f>IF(D606="","",IFERROR(INDEX(거래처분야,MATCH(D606,거래처이름,0)),""))</f>
        <v/>
      </c>
      <c r="F606" s="21" t="inlineStr">
        <is>
          <t>전기 시공</t>
        </is>
      </c>
      <c r="G606" s="22" t="n">
        <v>726000</v>
      </c>
      <c r="H606" s="25">
        <f>IF(COUNTA(A606,B606,D606,G606)=0,"",IF(NOT(ISNUMBER(A606)),"날짜를 확인하세요",IF(A606&gt;TODAY(),"오늘 이후 날짜예요",IF(AND(B606&lt;&gt;"",ISNA(MATCH(B606,현장번호,0))),"현장 번호를 확인하세요",IF(ISNA(MATCH(D606,거래처이름,0)),"거래처 목록에 없는 이름",IF(OR(NOT(ISNUMBER(G606)),N(G606)&lt;=0),"금액을 확인하세요",""))))))</f>
        <v/>
      </c>
    </row>
    <row r="607">
      <c r="A607" s="20" t="n">
        <v>46141</v>
      </c>
      <c r="B607" s="26" t="n">
        <v>251</v>
      </c>
      <c r="C607" s="27">
        <f>IF(COUNTA(A607,D607,G607)=0,"",IF(B607="","공통",IFERROR(INDEX(현장_고객,MATCH(B607,현장번호,0))&amp;" · "&amp;INDEX(현장_주소,MATCH(B607,현장번호,0)),"없는 번호")))</f>
        <v/>
      </c>
      <c r="D607" s="21" t="inlineStr">
        <is>
          <t>동네자재마트</t>
        </is>
      </c>
      <c r="E607" s="27">
        <f>IF(D607="","",IFERROR(INDEX(거래처분야,MATCH(D607,거래처이름,0)),""))</f>
        <v/>
      </c>
      <c r="F607" s="21" t="inlineStr">
        <is>
          <t>자재 대금</t>
        </is>
      </c>
      <c r="G607" s="22" t="n">
        <v>666000</v>
      </c>
      <c r="H607" s="25">
        <f>IF(COUNTA(A607,B607,D607,G607)=0,"",IF(NOT(ISNUMBER(A607)),"날짜를 확인하세요",IF(A607&gt;TODAY(),"오늘 이후 날짜예요",IF(AND(B607&lt;&gt;"",ISNA(MATCH(B607,현장번호,0))),"현장 번호를 확인하세요",IF(ISNA(MATCH(D607,거래처이름,0)),"거래처 목록에 없는 이름",IF(OR(NOT(ISNUMBER(G607)),N(G607)&lt;=0),"금액을 확인하세요",""))))))</f>
        <v/>
      </c>
    </row>
    <row r="608">
      <c r="A608" s="20" t="n">
        <v>46142</v>
      </c>
      <c r="B608" s="26" t="n">
        <v>238</v>
      </c>
      <c r="C608" s="27">
        <f>IF(COUNTA(A608,D608,G608)=0,"",IF(B608="","공통",IFERROR(INDEX(현장_고객,MATCH(B608,현장번호,0))&amp;" · "&amp;INDEX(현장_주소,MATCH(B608,현장번호,0)),"없는 번호")))</f>
        <v/>
      </c>
      <c r="D608" s="21" t="inlineStr">
        <is>
          <t>대성설비</t>
        </is>
      </c>
      <c r="E608" s="27">
        <f>IF(D608="","",IFERROR(INDEX(거래처분야,MATCH(D608,거래처이름,0)),""))</f>
        <v/>
      </c>
      <c r="F608" s="21" t="inlineStr">
        <is>
          <t>설비 시공</t>
        </is>
      </c>
      <c r="G608" s="22" t="n">
        <v>1165000</v>
      </c>
      <c r="H608" s="25">
        <f>IF(COUNTA(A608,B608,D608,G608)=0,"",IF(NOT(ISNUMBER(A608)),"날짜를 확인하세요",IF(A608&gt;TODAY(),"오늘 이후 날짜예요",IF(AND(B608&lt;&gt;"",ISNA(MATCH(B608,현장번호,0))),"현장 번호를 확인하세요",IF(ISNA(MATCH(D608,거래처이름,0)),"거래처 목록에 없는 이름",IF(OR(NOT(ISNUMBER(G608)),N(G608)&lt;=0),"금액을 확인하세요",""))))))</f>
        <v/>
      </c>
    </row>
    <row r="609">
      <c r="A609" s="20" t="n">
        <v>46142</v>
      </c>
      <c r="B609" s="26" t="n">
        <v>238</v>
      </c>
      <c r="C609" s="27">
        <f>IF(COUNTA(A609,D609,G609)=0,"",IF(B609="","공통",IFERROR(INDEX(현장_고객,MATCH(B609,현장번호,0))&amp;" · "&amp;INDEX(현장_주소,MATCH(B609,현장번호,0)),"없는 번호")))</f>
        <v/>
      </c>
      <c r="D609" s="21" t="inlineStr">
        <is>
          <t>대림자재(가상)</t>
        </is>
      </c>
      <c r="E609" s="27">
        <f>IF(D609="","",IFERROR(INDEX(거래처분야,MATCH(D609,거래처이름,0)),""))</f>
        <v/>
      </c>
      <c r="F609" s="21" t="inlineStr">
        <is>
          <t>자재 대금</t>
        </is>
      </c>
      <c r="G609" s="22" t="n">
        <v>1347000</v>
      </c>
      <c r="H609" s="25">
        <f>IF(COUNTA(A609,B609,D609,G609)=0,"",IF(NOT(ISNUMBER(A609)),"날짜를 확인하세요",IF(A609&gt;TODAY(),"오늘 이후 날짜예요",IF(AND(B609&lt;&gt;"",ISNA(MATCH(B609,현장번호,0))),"현장 번호를 확인하세요",IF(ISNA(MATCH(D609,거래처이름,0)),"거래처 목록에 없는 이름",IF(OR(NOT(ISNUMBER(G609)),N(G609)&lt;=0),"금액을 확인하세요",""))))))</f>
        <v/>
      </c>
    </row>
    <row r="610">
      <c r="A610" s="20" t="n">
        <v>46142</v>
      </c>
      <c r="B610" s="26" t="n">
        <v>243</v>
      </c>
      <c r="C610" s="27">
        <f>IF(COUNTA(A610,D610,G610)=0,"",IF(B610="","공통",IFERROR(INDEX(현장_고객,MATCH(B610,현장번호,0))&amp;" · "&amp;INDEX(현장_주소,MATCH(B610,현장번호,0)),"없는 번호")))</f>
        <v/>
      </c>
      <c r="D610" s="21" t="inlineStr">
        <is>
          <t>명장타일</t>
        </is>
      </c>
      <c r="E610" s="27">
        <f>IF(D610="","",IFERROR(INDEX(거래처분야,MATCH(D610,거래처이름,0)),""))</f>
        <v/>
      </c>
      <c r="F610" s="21" t="inlineStr">
        <is>
          <t>타일 시공</t>
        </is>
      </c>
      <c r="G610" s="22" t="n">
        <v>564000</v>
      </c>
      <c r="H610" s="25">
        <f>IF(COUNTA(A610,B610,D610,G610)=0,"",IF(NOT(ISNUMBER(A610)),"날짜를 확인하세요",IF(A610&gt;TODAY(),"오늘 이후 날짜예요",IF(AND(B610&lt;&gt;"",ISNA(MATCH(B610,현장번호,0))),"현장 번호를 확인하세요",IF(ISNA(MATCH(D610,거래처이름,0)),"거래처 목록에 없는 이름",IF(OR(NOT(ISNUMBER(G610)),N(G610)&lt;=0),"금액을 확인하세요",""))))))</f>
        <v/>
      </c>
    </row>
    <row r="611">
      <c r="A611" s="20" t="n">
        <v>46142</v>
      </c>
      <c r="B611" s="26" t="n">
        <v>248</v>
      </c>
      <c r="C611" s="27">
        <f>IF(COUNTA(A611,D611,G611)=0,"",IF(B611="","공통",IFERROR(INDEX(현장_고객,MATCH(B611,현장번호,0))&amp;" · "&amp;INDEX(현장_주소,MATCH(B611,현장번호,0)),"없는 번호")))</f>
        <v/>
      </c>
      <c r="D611" s="21" t="inlineStr">
        <is>
          <t>물길설비</t>
        </is>
      </c>
      <c r="E611" s="27">
        <f>IF(D611="","",IFERROR(INDEX(거래처분야,MATCH(D611,거래처이름,0)),""))</f>
        <v/>
      </c>
      <c r="F611" s="21" t="inlineStr">
        <is>
          <t>설비 시공</t>
        </is>
      </c>
      <c r="G611" s="22" t="n">
        <v>821000</v>
      </c>
      <c r="H611" s="25">
        <f>IF(COUNTA(A611,B611,D611,G611)=0,"",IF(NOT(ISNUMBER(A611)),"날짜를 확인하세요",IF(A611&gt;TODAY(),"오늘 이후 날짜예요",IF(AND(B611&lt;&gt;"",ISNA(MATCH(B611,현장번호,0))),"현장 번호를 확인하세요",IF(ISNA(MATCH(D611,거래처이름,0)),"거래처 목록에 없는 이름",IF(OR(NOT(ISNUMBER(G611)),N(G611)&lt;=0),"금액을 확인하세요",""))))))</f>
        <v/>
      </c>
    </row>
    <row r="612">
      <c r="A612" s="20" t="n">
        <v>46142</v>
      </c>
      <c r="B612" s="26" t="n">
        <v>248</v>
      </c>
      <c r="C612" s="27">
        <f>IF(COUNTA(A612,D612,G612)=0,"",IF(B612="","공통",IFERROR(INDEX(현장_고객,MATCH(B612,현장번호,0))&amp;" · "&amp;INDEX(현장_주소,MATCH(B612,현장번호,0)),"없는 번호")))</f>
        <v/>
      </c>
      <c r="D612" s="21" t="inlineStr">
        <is>
          <t>반듯타일</t>
        </is>
      </c>
      <c r="E612" s="27">
        <f>IF(D612="","",IFERROR(INDEX(거래처분야,MATCH(D612,거래처이름,0)),""))</f>
        <v/>
      </c>
      <c r="F612" s="21" t="inlineStr">
        <is>
          <t>타일 시공</t>
        </is>
      </c>
      <c r="G612" s="22" t="n">
        <v>556000</v>
      </c>
      <c r="H612" s="25">
        <f>IF(COUNTA(A612,B612,D612,G612)=0,"",IF(NOT(ISNUMBER(A612)),"날짜를 확인하세요",IF(A612&gt;TODAY(),"오늘 이후 날짜예요",IF(AND(B612&lt;&gt;"",ISNA(MATCH(B612,현장번호,0))),"현장 번호를 확인하세요",IF(ISNA(MATCH(D612,거래처이름,0)),"거래처 목록에 없는 이름",IF(OR(NOT(ISNUMBER(G612)),N(G612)&lt;=0),"금액을 확인하세요",""))))))</f>
        <v/>
      </c>
    </row>
    <row r="613">
      <c r="A613" s="20" t="n">
        <v>46143</v>
      </c>
      <c r="B613" s="26" t="n">
        <v>238</v>
      </c>
      <c r="C613" s="27">
        <f>IF(COUNTA(A613,D613,G613)=0,"",IF(B613="","공통",IFERROR(INDEX(현장_고객,MATCH(B613,현장번호,0))&amp;" · "&amp;INDEX(현장_주소,MATCH(B613,현장번호,0)),"없는 번호")))</f>
        <v/>
      </c>
      <c r="D613" s="21" t="inlineStr">
        <is>
          <t>말끔입주청소</t>
        </is>
      </c>
      <c r="E613" s="27">
        <f>IF(D613="","",IFERROR(INDEX(거래처분야,MATCH(D613,거래처이름,0)),""))</f>
        <v/>
      </c>
      <c r="F613" s="21" t="inlineStr">
        <is>
          <t>입주 청소</t>
        </is>
      </c>
      <c r="G613" s="22" t="n">
        <v>800000</v>
      </c>
      <c r="H613" s="25">
        <f>IF(COUNTA(A613,B613,D613,G613)=0,"",IF(NOT(ISNUMBER(A613)),"날짜를 확인하세요",IF(A613&gt;TODAY(),"오늘 이후 날짜예요",IF(AND(B613&lt;&gt;"",ISNA(MATCH(B613,현장번호,0))),"현장 번호를 확인하세요",IF(ISNA(MATCH(D613,거래처이름,0)),"거래처 목록에 없는 이름",IF(OR(NOT(ISNUMBER(G613)),N(G613)&lt;=0),"금액을 확인하세요",""))))))</f>
        <v/>
      </c>
    </row>
    <row r="614">
      <c r="A614" s="20" t="n">
        <v>46143</v>
      </c>
      <c r="B614" s="26" t="n">
        <v>243</v>
      </c>
      <c r="C614" s="27">
        <f>IF(COUNTA(A614,D614,G614)=0,"",IF(B614="","공통",IFERROR(INDEX(현장_고객,MATCH(B614,현장번호,0))&amp;" · "&amp;INDEX(현장_주소,MATCH(B614,현장번호,0)),"없는 번호")))</f>
        <v/>
      </c>
      <c r="D614" s="21" t="inlineStr">
        <is>
          <t>한결철거</t>
        </is>
      </c>
      <c r="E614" s="27">
        <f>IF(D614="","",IFERROR(INDEX(거래처분야,MATCH(D614,거래처이름,0)),""))</f>
        <v/>
      </c>
      <c r="F614" s="21" t="inlineStr">
        <is>
          <t>철거·폐기물</t>
        </is>
      </c>
      <c r="G614" s="22" t="n">
        <v>902000</v>
      </c>
      <c r="H614" s="25">
        <f>IF(COUNTA(A614,B614,D614,G614)=0,"",IF(NOT(ISNUMBER(A614)),"날짜를 확인하세요",IF(A614&gt;TODAY(),"오늘 이후 날짜예요",IF(AND(B614&lt;&gt;"",ISNA(MATCH(B614,현장번호,0))),"현장 번호를 확인하세요",IF(ISNA(MATCH(D614,거래처이름,0)),"거래처 목록에 없는 이름",IF(OR(NOT(ISNUMBER(G614)),N(G614)&lt;=0),"금액을 확인하세요",""))))))</f>
        <v/>
      </c>
    </row>
    <row r="615">
      <c r="A615" s="20" t="n">
        <v>46144</v>
      </c>
      <c r="B615" s="26" t="n">
        <v>242</v>
      </c>
      <c r="C615" s="27">
        <f>IF(COUNTA(A615,D615,G615)=0,"",IF(B615="","공통",IFERROR(INDEX(현장_고객,MATCH(B615,현장번호,0))&amp;" · "&amp;INDEX(현장_주소,MATCH(B615,현장번호,0)),"없는 번호")))</f>
        <v/>
      </c>
      <c r="D615" s="21" t="inlineStr">
        <is>
          <t>새빛전기</t>
        </is>
      </c>
      <c r="E615" s="27">
        <f>IF(D615="","",IFERROR(INDEX(거래처분야,MATCH(D615,거래처이름,0)),""))</f>
        <v/>
      </c>
      <c r="F615" s="21" t="inlineStr">
        <is>
          <t>전기 시공</t>
        </is>
      </c>
      <c r="G615" s="22" t="n">
        <v>786000</v>
      </c>
      <c r="H615" s="25">
        <f>IF(COUNTA(A615,B615,D615,G615)=0,"",IF(NOT(ISNUMBER(A615)),"날짜를 확인하세요",IF(A615&gt;TODAY(),"오늘 이후 날짜예요",IF(AND(B615&lt;&gt;"",ISNA(MATCH(B615,현장번호,0))),"현장 번호를 확인하세요",IF(ISNA(MATCH(D615,거래처이름,0)),"거래처 목록에 없는 이름",IF(OR(NOT(ISNUMBER(G615)),N(G615)&lt;=0),"금액을 확인하세요",""))))))</f>
        <v/>
      </c>
    </row>
    <row r="616">
      <c r="A616" s="20" t="n">
        <v>46144</v>
      </c>
      <c r="B616" s="26" t="n">
        <v>243</v>
      </c>
      <c r="C616" s="27">
        <f>IF(COUNTA(A616,D616,G616)=0,"",IF(B616="","공통",IFERROR(INDEX(현장_고객,MATCH(B616,현장번호,0))&amp;" · "&amp;INDEX(현장_주소,MATCH(B616,현장번호,0)),"없는 번호")))</f>
        <v/>
      </c>
      <c r="D616" s="21" t="inlineStr">
        <is>
          <t>말끔입주청소</t>
        </is>
      </c>
      <c r="E616" s="27">
        <f>IF(D616="","",IFERROR(INDEX(거래처분야,MATCH(D616,거래처이름,0)),""))</f>
        <v/>
      </c>
      <c r="F616" s="21" t="inlineStr">
        <is>
          <t>입주 청소</t>
        </is>
      </c>
      <c r="G616" s="22" t="n">
        <v>556000</v>
      </c>
      <c r="H616" s="25">
        <f>IF(COUNTA(A616,B616,D616,G616)=0,"",IF(NOT(ISNUMBER(A616)),"날짜를 확인하세요",IF(A616&gt;TODAY(),"오늘 이후 날짜예요",IF(AND(B616&lt;&gt;"",ISNA(MATCH(B616,현장번호,0))),"현장 번호를 확인하세요",IF(ISNA(MATCH(D616,거래처이름,0)),"거래처 목록에 없는 이름",IF(OR(NOT(ISNUMBER(G616)),N(G616)&lt;=0),"금액을 확인하세요",""))))))</f>
        <v/>
      </c>
    </row>
    <row r="617">
      <c r="A617" s="20" t="n">
        <v>46145</v>
      </c>
      <c r="B617" s="26" t="n">
        <v>242</v>
      </c>
      <c r="C617" s="27">
        <f>IF(COUNTA(A617,D617,G617)=0,"",IF(B617="","공통",IFERROR(INDEX(현장_고객,MATCH(B617,현장번호,0))&amp;" · "&amp;INDEX(현장_주소,MATCH(B617,현장번호,0)),"없는 번호")))</f>
        <v/>
      </c>
      <c r="D617" s="21" t="inlineStr">
        <is>
          <t>한결철거</t>
        </is>
      </c>
      <c r="E617" s="27">
        <f>IF(D617="","",IFERROR(INDEX(거래처분야,MATCH(D617,거래처이름,0)),""))</f>
        <v/>
      </c>
      <c r="F617" s="21" t="inlineStr">
        <is>
          <t>철거·폐기물</t>
        </is>
      </c>
      <c r="G617" s="22" t="n">
        <v>884000</v>
      </c>
      <c r="H617" s="25">
        <f>IF(COUNTA(A617,B617,D617,G617)=0,"",IF(NOT(ISNUMBER(A617)),"날짜를 확인하세요",IF(A617&gt;TODAY(),"오늘 이후 날짜예요",IF(AND(B617&lt;&gt;"",ISNA(MATCH(B617,현장번호,0))),"현장 번호를 확인하세요",IF(ISNA(MATCH(D617,거래처이름,0)),"거래처 목록에 없는 이름",IF(OR(NOT(ISNUMBER(G617)),N(G617)&lt;=0),"금액을 확인하세요",""))))))</f>
        <v/>
      </c>
    </row>
    <row r="618">
      <c r="A618" s="20" t="n">
        <v>46145</v>
      </c>
      <c r="B618" s="26" t="n">
        <v>242</v>
      </c>
      <c r="C618" s="27">
        <f>IF(COUNTA(A618,D618,G618)=0,"",IF(B618="","공통",IFERROR(INDEX(현장_고객,MATCH(B618,현장번호,0))&amp;" · "&amp;INDEX(현장_주소,MATCH(B618,현장번호,0)),"없는 번호")))</f>
        <v/>
      </c>
      <c r="D618" s="21" t="inlineStr">
        <is>
          <t>나무결목공</t>
        </is>
      </c>
      <c r="E618" s="27">
        <f>IF(D618="","",IFERROR(INDEX(거래처분야,MATCH(D618,거래처이름,0)),""))</f>
        <v/>
      </c>
      <c r="F618" s="21" t="inlineStr">
        <is>
          <t>목공 시공</t>
        </is>
      </c>
      <c r="G618" s="22" t="n">
        <v>599000</v>
      </c>
      <c r="H618" s="25">
        <f>IF(COUNTA(A618,B618,D618,G618)=0,"",IF(NOT(ISNUMBER(A618)),"날짜를 확인하세요",IF(A618&gt;TODAY(),"오늘 이후 날짜예요",IF(AND(B618&lt;&gt;"",ISNA(MATCH(B618,현장번호,0))),"현장 번호를 확인하세요",IF(ISNA(MATCH(D618,거래처이름,0)),"거래처 목록에 없는 이름",IF(OR(NOT(ISNUMBER(G618)),N(G618)&lt;=0),"금액을 확인하세요",""))))))</f>
        <v/>
      </c>
    </row>
    <row r="619">
      <c r="A619" s="20" t="n">
        <v>46145</v>
      </c>
      <c r="B619" s="26" t="n">
        <v>242</v>
      </c>
      <c r="C619" s="27">
        <f>IF(COUNTA(A619,D619,G619)=0,"",IF(B619="","공통",IFERROR(INDEX(현장_고객,MATCH(B619,현장번호,0))&amp;" · "&amp;INDEX(현장_주소,MATCH(B619,현장번호,0)),"없는 번호")))</f>
        <v/>
      </c>
      <c r="D619" s="21" t="inlineStr">
        <is>
          <t>대림자재(가상)</t>
        </is>
      </c>
      <c r="E619" s="27">
        <f>IF(D619="","",IFERROR(INDEX(거래처분야,MATCH(D619,거래처이름,0)),""))</f>
        <v/>
      </c>
      <c r="F619" s="21" t="inlineStr">
        <is>
          <t>자재 대금</t>
        </is>
      </c>
      <c r="G619" s="22" t="n">
        <v>582000</v>
      </c>
      <c r="H619" s="25">
        <f>IF(COUNTA(A619,B619,D619,G619)=0,"",IF(NOT(ISNUMBER(A619)),"날짜를 확인하세요",IF(A619&gt;TODAY(),"오늘 이후 날짜예요",IF(AND(B619&lt;&gt;"",ISNA(MATCH(B619,현장번호,0))),"현장 번호를 확인하세요",IF(ISNA(MATCH(D619,거래처이름,0)),"거래처 목록에 없는 이름",IF(OR(NOT(ISNUMBER(G619)),N(G619)&lt;=0),"금액을 확인하세요",""))))))</f>
        <v/>
      </c>
    </row>
    <row r="620">
      <c r="A620" s="20" t="n">
        <v>46145</v>
      </c>
      <c r="B620" s="26" t="n">
        <v>243</v>
      </c>
      <c r="C620" s="27">
        <f>IF(COUNTA(A620,D620,G620)=0,"",IF(B620="","공통",IFERROR(INDEX(현장_고객,MATCH(B620,현장번호,0))&amp;" · "&amp;INDEX(현장_주소,MATCH(B620,현장번호,0)),"없는 번호")))</f>
        <v/>
      </c>
      <c r="D620" s="21" t="inlineStr">
        <is>
          <t>대성설비</t>
        </is>
      </c>
      <c r="E620" s="27">
        <f>IF(D620="","",IFERROR(INDEX(거래처분야,MATCH(D620,거래처이름,0)),""))</f>
        <v/>
      </c>
      <c r="F620" s="21" t="inlineStr">
        <is>
          <t>설비 시공</t>
        </is>
      </c>
      <c r="G620" s="22" t="n">
        <v>659000</v>
      </c>
      <c r="H620" s="25">
        <f>IF(COUNTA(A620,B620,D620,G620)=0,"",IF(NOT(ISNUMBER(A620)),"날짜를 확인하세요",IF(A620&gt;TODAY(),"오늘 이후 날짜예요",IF(AND(B620&lt;&gt;"",ISNA(MATCH(B620,현장번호,0))),"현장 번호를 확인하세요",IF(ISNA(MATCH(D620,거래처이름,0)),"거래처 목록에 없는 이름",IF(OR(NOT(ISNUMBER(G620)),N(G620)&lt;=0),"금액을 확인하세요",""))))))</f>
        <v/>
      </c>
    </row>
    <row r="621">
      <c r="A621" s="20" t="n">
        <v>46145</v>
      </c>
      <c r="B621" s="26" t="n">
        <v>243</v>
      </c>
      <c r="C621" s="27">
        <f>IF(COUNTA(A621,D621,G621)=0,"",IF(B621="","공통",IFERROR(INDEX(현장_고객,MATCH(B621,현장번호,0))&amp;" · "&amp;INDEX(현장_주소,MATCH(B621,현장번호,0)),"없는 번호")))</f>
        <v/>
      </c>
      <c r="D621" s="21" t="inlineStr">
        <is>
          <t>동네자재마트</t>
        </is>
      </c>
      <c r="E621" s="27">
        <f>IF(D621="","",IFERROR(INDEX(거래처분야,MATCH(D621,거래처이름,0)),""))</f>
        <v/>
      </c>
      <c r="F621" s="21" t="inlineStr">
        <is>
          <t>자재 대금</t>
        </is>
      </c>
      <c r="G621" s="22" t="n">
        <v>714000</v>
      </c>
      <c r="H621" s="25">
        <f>IF(COUNTA(A621,B621,D621,G621)=0,"",IF(NOT(ISNUMBER(A621)),"날짜를 확인하세요",IF(A621&gt;TODAY(),"오늘 이후 날짜예요",IF(AND(B621&lt;&gt;"",ISNA(MATCH(B621,현장번호,0))),"현장 번호를 확인하세요",IF(ISNA(MATCH(D621,거래처이름,0)),"거래처 목록에 없는 이름",IF(OR(NOT(ISNUMBER(G621)),N(G621)&lt;=0),"금액을 확인하세요",""))))))</f>
        <v/>
      </c>
    </row>
    <row r="622">
      <c r="A622" s="20" t="n">
        <v>46145</v>
      </c>
      <c r="B622" s="26" t="n">
        <v>246</v>
      </c>
      <c r="C622" s="27">
        <f>IF(COUNTA(A622,D622,G622)=0,"",IF(B622="","공통",IFERROR(INDEX(현장_고객,MATCH(B622,현장번호,0))&amp;" · "&amp;INDEX(현장_주소,MATCH(B622,현장번호,0)),"없는 번호")))</f>
        <v/>
      </c>
      <c r="D622" s="21" t="inlineStr">
        <is>
          <t>한결철거</t>
        </is>
      </c>
      <c r="E622" s="27">
        <f>IF(D622="","",IFERROR(INDEX(거래처분야,MATCH(D622,거래처이름,0)),""))</f>
        <v/>
      </c>
      <c r="F622" s="21" t="inlineStr">
        <is>
          <t>철거·폐기물</t>
        </is>
      </c>
      <c r="G622" s="22" t="n">
        <v>941000</v>
      </c>
      <c r="H622" s="25">
        <f>IF(COUNTA(A622,B622,D622,G622)=0,"",IF(NOT(ISNUMBER(A622)),"날짜를 확인하세요",IF(A622&gt;TODAY(),"오늘 이후 날짜예요",IF(AND(B622&lt;&gt;"",ISNA(MATCH(B622,현장번호,0))),"현장 번호를 확인하세요",IF(ISNA(MATCH(D622,거래처이름,0)),"거래처 목록에 없는 이름",IF(OR(NOT(ISNUMBER(G622)),N(G622)&lt;=0),"금액을 확인하세요",""))))))</f>
        <v/>
      </c>
    </row>
    <row r="623">
      <c r="A623" s="20" t="n">
        <v>46146</v>
      </c>
      <c r="B623" s="26" t="n">
        <v>246</v>
      </c>
      <c r="C623" s="27">
        <f>IF(COUNTA(A623,D623,G623)=0,"",IF(B623="","공통",IFERROR(INDEX(현장_고객,MATCH(B623,현장번호,0))&amp;" · "&amp;INDEX(현장_주소,MATCH(B623,현장번호,0)),"없는 번호")))</f>
        <v/>
      </c>
      <c r="D623" s="21" t="inlineStr">
        <is>
          <t>대성설비</t>
        </is>
      </c>
      <c r="E623" s="27">
        <f>IF(D623="","",IFERROR(INDEX(거래처분야,MATCH(D623,거래처이름,0)),""))</f>
        <v/>
      </c>
      <c r="F623" s="21" t="inlineStr">
        <is>
          <t>설비 시공</t>
        </is>
      </c>
      <c r="G623" s="22" t="n">
        <v>944000</v>
      </c>
      <c r="H623" s="25">
        <f>IF(COUNTA(A623,B623,D623,G623)=0,"",IF(NOT(ISNUMBER(A623)),"날짜를 확인하세요",IF(A623&gt;TODAY(),"오늘 이후 날짜예요",IF(AND(B623&lt;&gt;"",ISNA(MATCH(B623,현장번호,0))),"현장 번호를 확인하세요",IF(ISNA(MATCH(D623,거래처이름,0)),"거래처 목록에 없는 이름",IF(OR(NOT(ISNUMBER(G623)),N(G623)&lt;=0),"금액을 확인하세요",""))))))</f>
        <v/>
      </c>
    </row>
    <row r="624">
      <c r="A624" s="20" t="n">
        <v>46147</v>
      </c>
      <c r="B624" s="26" t="n">
        <v>246</v>
      </c>
      <c r="C624" s="27">
        <f>IF(COUNTA(A624,D624,G624)=0,"",IF(B624="","공통",IFERROR(INDEX(현장_고객,MATCH(B624,현장번호,0))&amp;" · "&amp;INDEX(현장_주소,MATCH(B624,현장번호,0)),"없는 번호")))</f>
        <v/>
      </c>
      <c r="D624" s="21" t="inlineStr">
        <is>
          <t>말끔입주청소</t>
        </is>
      </c>
      <c r="E624" s="27">
        <f>IF(D624="","",IFERROR(INDEX(거래처분야,MATCH(D624,거래처이름,0)),""))</f>
        <v/>
      </c>
      <c r="F624" s="21" t="inlineStr">
        <is>
          <t>입주 청소</t>
        </is>
      </c>
      <c r="G624" s="22" t="n">
        <v>947000</v>
      </c>
      <c r="H624" s="25">
        <f>IF(COUNTA(A624,B624,D624,G624)=0,"",IF(NOT(ISNUMBER(A624)),"날짜를 확인하세요",IF(A624&gt;TODAY(),"오늘 이후 날짜예요",IF(AND(B624&lt;&gt;"",ISNA(MATCH(B624,현장번호,0))),"현장 번호를 확인하세요",IF(ISNA(MATCH(D624,거래처이름,0)),"거래처 목록에 없는 이름",IF(OR(NOT(ISNUMBER(G624)),N(G624)&lt;=0),"금액을 확인하세요",""))))))</f>
        <v/>
      </c>
    </row>
    <row r="625">
      <c r="A625" s="20" t="n">
        <v>46147</v>
      </c>
      <c r="B625" s="26" t="n"/>
      <c r="C625" s="27">
        <f>IF(COUNTA(A625,D625,G625)=0,"",IF(B625="","공통",IFERROR(INDEX(현장_고객,MATCH(B625,현장번호,0))&amp;" · "&amp;INDEX(현장_주소,MATCH(B625,현장번호,0)),"없는 번호")))</f>
        <v/>
      </c>
      <c r="D625" s="21" t="inlineStr">
        <is>
          <t>용달 김기사</t>
        </is>
      </c>
      <c r="E625" s="27">
        <f>IF(D625="","",IFERROR(INDEX(거래처분야,MATCH(D625,거래처이름,0)),""))</f>
        <v/>
      </c>
      <c r="F625" s="21" t="inlineStr">
        <is>
          <t>자재 운반(여러 현장)</t>
        </is>
      </c>
      <c r="G625" s="22" t="n">
        <v>130000</v>
      </c>
      <c r="H625" s="25">
        <f>IF(COUNTA(A625,B625,D625,G625)=0,"",IF(NOT(ISNUMBER(A625)),"날짜를 확인하세요",IF(A625&gt;TODAY(),"오늘 이후 날짜예요",IF(AND(B625&lt;&gt;"",ISNA(MATCH(B625,현장번호,0))),"현장 번호를 확인하세요",IF(ISNA(MATCH(D625,거래처이름,0)),"거래처 목록에 없는 이름",IF(OR(NOT(ISNUMBER(G625)),N(G625)&lt;=0),"금액을 확인하세요",""))))))</f>
        <v/>
      </c>
    </row>
    <row r="626">
      <c r="A626" s="20" t="n">
        <v>46148</v>
      </c>
      <c r="B626" s="26" t="n">
        <v>242</v>
      </c>
      <c r="C626" s="27">
        <f>IF(COUNTA(A626,D626,G626)=0,"",IF(B626="","공통",IFERROR(INDEX(현장_고객,MATCH(B626,현장번호,0))&amp;" · "&amp;INDEX(현장_주소,MATCH(B626,현장번호,0)),"없는 번호")))</f>
        <v/>
      </c>
      <c r="D626" s="21" t="inlineStr">
        <is>
          <t>대성설비</t>
        </is>
      </c>
      <c r="E626" s="27">
        <f>IF(D626="","",IFERROR(INDEX(거래처분야,MATCH(D626,거래처이름,0)),""))</f>
        <v/>
      </c>
      <c r="F626" s="21" t="inlineStr">
        <is>
          <t>설비 시공</t>
        </is>
      </c>
      <c r="G626" s="22" t="n">
        <v>689000</v>
      </c>
      <c r="H626" s="25">
        <f>IF(COUNTA(A626,B626,D626,G626)=0,"",IF(NOT(ISNUMBER(A626)),"날짜를 확인하세요",IF(A626&gt;TODAY(),"오늘 이후 날짜예요",IF(AND(B626&lt;&gt;"",ISNA(MATCH(B626,현장번호,0))),"현장 번호를 확인하세요",IF(ISNA(MATCH(D626,거래처이름,0)),"거래처 목록에 없는 이름",IF(OR(NOT(ISNUMBER(G626)),N(G626)&lt;=0),"금액을 확인하세요",""))))))</f>
        <v/>
      </c>
    </row>
    <row r="627">
      <c r="A627" s="20" t="n">
        <v>46148</v>
      </c>
      <c r="B627" s="26" t="n">
        <v>244</v>
      </c>
      <c r="C627" s="27">
        <f>IF(COUNTA(A627,D627,G627)=0,"",IF(B627="","공통",IFERROR(INDEX(현장_고객,MATCH(B627,현장번호,0))&amp;" · "&amp;INDEX(현장_주소,MATCH(B627,현장번호,0)),"없는 번호")))</f>
        <v/>
      </c>
      <c r="D627" s="21" t="inlineStr">
        <is>
          <t>용달 김기사</t>
        </is>
      </c>
      <c r="E627" s="27">
        <f>IF(D627="","",IFERROR(INDEX(거래처분야,MATCH(D627,거래처이름,0)),""))</f>
        <v/>
      </c>
      <c r="F627" s="21" t="inlineStr">
        <is>
          <t>기타 시공</t>
        </is>
      </c>
      <c r="G627" s="22" t="n">
        <v>372000</v>
      </c>
      <c r="H627" s="25">
        <f>IF(COUNTA(A627,B627,D627,G627)=0,"",IF(NOT(ISNUMBER(A627)),"날짜를 확인하세요",IF(A627&gt;TODAY(),"오늘 이후 날짜예요",IF(AND(B627&lt;&gt;"",ISNA(MATCH(B627,현장번호,0))),"현장 번호를 확인하세요",IF(ISNA(MATCH(D627,거래처이름,0)),"거래처 목록에 없는 이름",IF(OR(NOT(ISNUMBER(G627)),N(G627)&lt;=0),"금액을 확인하세요",""))))))</f>
        <v/>
      </c>
    </row>
    <row r="628">
      <c r="A628" s="20" t="n">
        <v>46148</v>
      </c>
      <c r="B628" s="26" t="n">
        <v>245</v>
      </c>
      <c r="C628" s="27">
        <f>IF(COUNTA(A628,D628,G628)=0,"",IF(B628="","공통",IFERROR(INDEX(현장_고객,MATCH(B628,현장번호,0))&amp;" · "&amp;INDEX(현장_주소,MATCH(B628,현장번호,0)),"없는 번호")))</f>
        <v/>
      </c>
      <c r="D628" s="21" t="inlineStr">
        <is>
          <t>동네자재마트</t>
        </is>
      </c>
      <c r="E628" s="27">
        <f>IF(D628="","",IFERROR(INDEX(거래처분야,MATCH(D628,거래처이름,0)),""))</f>
        <v/>
      </c>
      <c r="F628" s="21" t="inlineStr">
        <is>
          <t>자재 대금</t>
        </is>
      </c>
      <c r="G628" s="22" t="n">
        <v>518000</v>
      </c>
      <c r="H628" s="25">
        <f>IF(COUNTA(A628,B628,D628,G628)=0,"",IF(NOT(ISNUMBER(A628)),"날짜를 확인하세요",IF(A628&gt;TODAY(),"오늘 이후 날짜예요",IF(AND(B628&lt;&gt;"",ISNA(MATCH(B628,현장번호,0))),"현장 번호를 확인하세요",IF(ISNA(MATCH(D628,거래처이름,0)),"거래처 목록에 없는 이름",IF(OR(NOT(ISNUMBER(G628)),N(G628)&lt;=0),"금액을 확인하세요",""))))))</f>
        <v/>
      </c>
    </row>
    <row r="629">
      <c r="A629" s="20" t="n">
        <v>46150</v>
      </c>
      <c r="B629" s="26" t="n">
        <v>246</v>
      </c>
      <c r="C629" s="27">
        <f>IF(COUNTA(A629,D629,G629)=0,"",IF(B629="","공통",IFERROR(INDEX(현장_고객,MATCH(B629,현장번호,0))&amp;" · "&amp;INDEX(현장_주소,MATCH(B629,현장번호,0)),"없는 번호")))</f>
        <v/>
      </c>
      <c r="D629" s="21" t="inlineStr">
        <is>
          <t>반듯타일</t>
        </is>
      </c>
      <c r="E629" s="27">
        <f>IF(D629="","",IFERROR(INDEX(거래처분야,MATCH(D629,거래처이름,0)),""))</f>
        <v/>
      </c>
      <c r="F629" s="21" t="inlineStr">
        <is>
          <t>타일 시공</t>
        </is>
      </c>
      <c r="G629" s="22" t="n">
        <v>908000</v>
      </c>
      <c r="H629" s="25">
        <f>IF(COUNTA(A629,B629,D629,G629)=0,"",IF(NOT(ISNUMBER(A629)),"날짜를 확인하세요",IF(A629&gt;TODAY(),"오늘 이후 날짜예요",IF(AND(B629&lt;&gt;"",ISNA(MATCH(B629,현장번호,0))),"현장 번호를 확인하세요",IF(ISNA(MATCH(D629,거래처이름,0)),"거래처 목록에 없는 이름",IF(OR(NOT(ISNUMBER(G629)),N(G629)&lt;=0),"금액을 확인하세요",""))))))</f>
        <v/>
      </c>
    </row>
    <row r="630">
      <c r="A630" s="20" t="n">
        <v>46150</v>
      </c>
      <c r="B630" s="26" t="n">
        <v>246</v>
      </c>
      <c r="C630" s="27">
        <f>IF(COUNTA(A630,D630,G630)=0,"",IF(B630="","공통",IFERROR(INDEX(현장_고객,MATCH(B630,현장번호,0))&amp;" · "&amp;INDEX(현장_주소,MATCH(B630,현장번호,0)),"없는 번호")))</f>
        <v/>
      </c>
      <c r="D630" s="21" t="inlineStr">
        <is>
          <t>대림자재(가상)</t>
        </is>
      </c>
      <c r="E630" s="27">
        <f>IF(D630="","",IFERROR(INDEX(거래처분야,MATCH(D630,거래처이름,0)),""))</f>
        <v/>
      </c>
      <c r="F630" s="21" t="inlineStr">
        <is>
          <t>자재 대금</t>
        </is>
      </c>
      <c r="G630" s="22" t="n">
        <v>637000</v>
      </c>
      <c r="H630" s="25">
        <f>IF(COUNTA(A630,B630,D630,G630)=0,"",IF(NOT(ISNUMBER(A630)),"날짜를 확인하세요",IF(A630&gt;TODAY(),"오늘 이후 날짜예요",IF(AND(B630&lt;&gt;"",ISNA(MATCH(B630,현장번호,0))),"현장 번호를 확인하세요",IF(ISNA(MATCH(D630,거래처이름,0)),"거래처 목록에 없는 이름",IF(OR(NOT(ISNUMBER(G630)),N(G630)&lt;=0),"금액을 확인하세요",""))))))</f>
        <v/>
      </c>
    </row>
    <row r="631">
      <c r="A631" s="20" t="n">
        <v>46150</v>
      </c>
      <c r="B631" s="26" t="n">
        <v>253</v>
      </c>
      <c r="C631" s="27">
        <f>IF(COUNTA(A631,D631,G631)=0,"",IF(B631="","공통",IFERROR(INDEX(현장_고객,MATCH(B631,현장번호,0))&amp;" · "&amp;INDEX(현장_주소,MATCH(B631,현장번호,0)),"없는 번호")))</f>
        <v/>
      </c>
      <c r="D631" s="21" t="inlineStr">
        <is>
          <t>대림자재(가상)</t>
        </is>
      </c>
      <c r="E631" s="27">
        <f>IF(D631="","",IFERROR(INDEX(거래처분야,MATCH(D631,거래처이름,0)),""))</f>
        <v/>
      </c>
      <c r="F631" s="21" t="inlineStr">
        <is>
          <t>자재 대금</t>
        </is>
      </c>
      <c r="G631" s="22" t="n">
        <v>598000</v>
      </c>
      <c r="H631" s="25">
        <f>IF(COUNTA(A631,B631,D631,G631)=0,"",IF(NOT(ISNUMBER(A631)),"날짜를 확인하세요",IF(A631&gt;TODAY(),"오늘 이후 날짜예요",IF(AND(B631&lt;&gt;"",ISNA(MATCH(B631,현장번호,0))),"현장 번호를 확인하세요",IF(ISNA(MATCH(D631,거래처이름,0)),"거래처 목록에 없는 이름",IF(OR(NOT(ISNUMBER(G631)),N(G631)&lt;=0),"금액을 확인하세요",""))))))</f>
        <v/>
      </c>
    </row>
    <row r="632">
      <c r="A632" s="20" t="n">
        <v>46151</v>
      </c>
      <c r="B632" s="26" t="n">
        <v>245</v>
      </c>
      <c r="C632" s="27">
        <f>IF(COUNTA(A632,D632,G632)=0,"",IF(B632="","공통",IFERROR(INDEX(현장_고객,MATCH(B632,현장번호,0))&amp;" · "&amp;INDEX(현장_주소,MATCH(B632,현장번호,0)),"없는 번호")))</f>
        <v/>
      </c>
      <c r="D632" s="21" t="inlineStr">
        <is>
          <t>말끔입주청소</t>
        </is>
      </c>
      <c r="E632" s="27">
        <f>IF(D632="","",IFERROR(INDEX(거래처분야,MATCH(D632,거래처이름,0)),""))</f>
        <v/>
      </c>
      <c r="F632" s="21" t="inlineStr">
        <is>
          <t>입주 청소</t>
        </is>
      </c>
      <c r="G632" s="22" t="n">
        <v>1048000</v>
      </c>
      <c r="H632" s="25">
        <f>IF(COUNTA(A632,B632,D632,G632)=0,"",IF(NOT(ISNUMBER(A632)),"날짜를 확인하세요",IF(A632&gt;TODAY(),"오늘 이후 날짜예요",IF(AND(B632&lt;&gt;"",ISNA(MATCH(B632,현장번호,0))),"현장 번호를 확인하세요",IF(ISNA(MATCH(D632,거래처이름,0)),"거래처 목록에 없는 이름",IF(OR(NOT(ISNUMBER(G632)),N(G632)&lt;=0),"금액을 확인하세요",""))))))</f>
        <v/>
      </c>
    </row>
    <row r="633">
      <c r="A633" s="20" t="n">
        <v>46151</v>
      </c>
      <c r="B633" s="26" t="n">
        <v>256</v>
      </c>
      <c r="C633" s="27">
        <f>IF(COUNTA(A633,D633,G633)=0,"",IF(B633="","공통",IFERROR(INDEX(현장_고객,MATCH(B633,현장번호,0))&amp;" · "&amp;INDEX(현장_주소,MATCH(B633,현장번호,0)),"없는 번호")))</f>
        <v/>
      </c>
      <c r="D633" s="21" t="inlineStr">
        <is>
          <t>물길설비</t>
        </is>
      </c>
      <c r="E633" s="27">
        <f>IF(D633="","",IFERROR(INDEX(거래처분야,MATCH(D633,거래처이름,0)),""))</f>
        <v/>
      </c>
      <c r="F633" s="21" t="inlineStr">
        <is>
          <t>설비 시공</t>
        </is>
      </c>
      <c r="G633" s="22" t="n">
        <v>889000</v>
      </c>
      <c r="H633" s="25">
        <f>IF(COUNTA(A633,B633,D633,G633)=0,"",IF(NOT(ISNUMBER(A633)),"날짜를 확인하세요",IF(A633&gt;TODAY(),"오늘 이후 날짜예요",IF(AND(B633&lt;&gt;"",ISNA(MATCH(B633,현장번호,0))),"현장 번호를 확인하세요",IF(ISNA(MATCH(D633,거래처이름,0)),"거래처 목록에 없는 이름",IF(OR(NOT(ISNUMBER(G633)),N(G633)&lt;=0),"금액을 확인하세요",""))))))</f>
        <v/>
      </c>
    </row>
    <row r="634">
      <c r="A634" s="20" t="n">
        <v>46151</v>
      </c>
      <c r="B634" s="26" t="n">
        <v>256</v>
      </c>
      <c r="C634" s="27">
        <f>IF(COUNTA(A634,D634,G634)=0,"",IF(B634="","공통",IFERROR(INDEX(현장_고객,MATCH(B634,현장번호,0))&amp;" · "&amp;INDEX(현장_주소,MATCH(B634,현장번호,0)),"없는 번호")))</f>
        <v/>
      </c>
      <c r="D634" s="21" t="inlineStr">
        <is>
          <t>반듯타일</t>
        </is>
      </c>
      <c r="E634" s="27">
        <f>IF(D634="","",IFERROR(INDEX(거래처분야,MATCH(D634,거래처이름,0)),""))</f>
        <v/>
      </c>
      <c r="F634" s="21" t="inlineStr">
        <is>
          <t>타일 시공</t>
        </is>
      </c>
      <c r="G634" s="22" t="n">
        <v>969000</v>
      </c>
      <c r="H634" s="25">
        <f>IF(COUNTA(A634,B634,D634,G634)=0,"",IF(NOT(ISNUMBER(A634)),"날짜를 확인하세요",IF(A634&gt;TODAY(),"오늘 이후 날짜예요",IF(AND(B634&lt;&gt;"",ISNA(MATCH(B634,현장번호,0))),"현장 번호를 확인하세요",IF(ISNA(MATCH(D634,거래처이름,0)),"거래처 목록에 없는 이름",IF(OR(NOT(ISNUMBER(G634)),N(G634)&lt;=0),"금액을 확인하세요",""))))))</f>
        <v/>
      </c>
    </row>
    <row r="635">
      <c r="A635" s="20" t="n">
        <v>46152</v>
      </c>
      <c r="B635" s="26" t="n">
        <v>245</v>
      </c>
      <c r="C635" s="27">
        <f>IF(COUNTA(A635,D635,G635)=0,"",IF(B635="","공통",IFERROR(INDEX(현장_고객,MATCH(B635,현장번호,0))&amp;" · "&amp;INDEX(현장_주소,MATCH(B635,현장번호,0)),"없는 번호")))</f>
        <v/>
      </c>
      <c r="D635" s="21" t="inlineStr">
        <is>
          <t>한결철거</t>
        </is>
      </c>
      <c r="E635" s="27">
        <f>IF(D635="","",IFERROR(INDEX(거래처분야,MATCH(D635,거래처이름,0)),""))</f>
        <v/>
      </c>
      <c r="F635" s="21" t="inlineStr">
        <is>
          <t>철거·폐기물</t>
        </is>
      </c>
      <c r="G635" s="22" t="n">
        <v>810000</v>
      </c>
      <c r="H635" s="25">
        <f>IF(COUNTA(A635,B635,D635,G635)=0,"",IF(NOT(ISNUMBER(A635)),"날짜를 확인하세요",IF(A635&gt;TODAY(),"오늘 이후 날짜예요",IF(AND(B635&lt;&gt;"",ISNA(MATCH(B635,현장번호,0))),"현장 번호를 확인하세요",IF(ISNA(MATCH(D635,거래처이름,0)),"거래처 목록에 없는 이름",IF(OR(NOT(ISNUMBER(G635)),N(G635)&lt;=0),"금액을 확인하세요",""))))))</f>
        <v/>
      </c>
    </row>
    <row r="636">
      <c r="A636" s="20" t="n">
        <v>46152</v>
      </c>
      <c r="B636" s="26" t="n">
        <v>256</v>
      </c>
      <c r="C636" s="27">
        <f>IF(COUNTA(A636,D636,G636)=0,"",IF(B636="","공통",IFERROR(INDEX(현장_고객,MATCH(B636,현장번호,0))&amp;" · "&amp;INDEX(현장_주소,MATCH(B636,현장번호,0)),"없는 번호")))</f>
        <v/>
      </c>
      <c r="D636" s="21" t="inlineStr">
        <is>
          <t>동네자재마트</t>
        </is>
      </c>
      <c r="E636" s="27">
        <f>IF(D636="","",IFERROR(INDEX(거래처분야,MATCH(D636,거래처이름,0)),""))</f>
        <v/>
      </c>
      <c r="F636" s="21" t="inlineStr">
        <is>
          <t>자재 대금</t>
        </is>
      </c>
      <c r="G636" s="22" t="n">
        <v>1033000</v>
      </c>
      <c r="H636" s="25">
        <f>IF(COUNTA(A636,B636,D636,G636)=0,"",IF(NOT(ISNUMBER(A636)),"날짜를 확인하세요",IF(A636&gt;TODAY(),"오늘 이후 날짜예요",IF(AND(B636&lt;&gt;"",ISNA(MATCH(B636,현장번호,0))),"현장 번호를 확인하세요",IF(ISNA(MATCH(D636,거래처이름,0)),"거래처 목록에 없는 이름",IF(OR(NOT(ISNUMBER(G636)),N(G636)&lt;=0),"금액을 확인하세요",""))))))</f>
        <v/>
      </c>
    </row>
    <row r="637">
      <c r="A637" s="20" t="n">
        <v>46153</v>
      </c>
      <c r="B637" s="26" t="n">
        <v>245</v>
      </c>
      <c r="C637" s="27">
        <f>IF(COUNTA(A637,D637,G637)=0,"",IF(B637="","공통",IFERROR(INDEX(현장_고객,MATCH(B637,현장번호,0))&amp;" · "&amp;INDEX(현장_주소,MATCH(B637,현장번호,0)),"없는 번호")))</f>
        <v/>
      </c>
      <c r="D637" s="21" t="inlineStr">
        <is>
          <t>물길설비</t>
        </is>
      </c>
      <c r="E637" s="27">
        <f>IF(D637="","",IFERROR(INDEX(거래처분야,MATCH(D637,거래처이름,0)),""))</f>
        <v/>
      </c>
      <c r="F637" s="21" t="inlineStr">
        <is>
          <t>설비 시공</t>
        </is>
      </c>
      <c r="G637" s="22" t="n">
        <v>1020000</v>
      </c>
      <c r="H637" s="25">
        <f>IF(COUNTA(A637,B637,D637,G637)=0,"",IF(NOT(ISNUMBER(A637)),"날짜를 확인하세요",IF(A637&gt;TODAY(),"오늘 이후 날짜예요",IF(AND(B637&lt;&gt;"",ISNA(MATCH(B637,현장번호,0))),"현장 번호를 확인하세요",IF(ISNA(MATCH(D637,거래처이름,0)),"거래처 목록에 없는 이름",IF(OR(NOT(ISNUMBER(G637)),N(G637)&lt;=0),"금액을 확인하세요",""))))))</f>
        <v/>
      </c>
    </row>
    <row r="638">
      <c r="A638" s="20" t="n">
        <v>46153</v>
      </c>
      <c r="B638" s="26" t="n">
        <v>245</v>
      </c>
      <c r="C638" s="27">
        <f>IF(COUNTA(A638,D638,G638)=0,"",IF(B638="","공통",IFERROR(INDEX(현장_고객,MATCH(B638,현장번호,0))&amp;" · "&amp;INDEX(현장_주소,MATCH(B638,현장번호,0)),"없는 번호")))</f>
        <v/>
      </c>
      <c r="D638" s="21" t="inlineStr">
        <is>
          <t>반듯타일</t>
        </is>
      </c>
      <c r="E638" s="27">
        <f>IF(D638="","",IFERROR(INDEX(거래처분야,MATCH(D638,거래처이름,0)),""))</f>
        <v/>
      </c>
      <c r="F638" s="21" t="inlineStr">
        <is>
          <t>타일 시공</t>
        </is>
      </c>
      <c r="G638" s="22" t="n">
        <v>696000</v>
      </c>
      <c r="H638" s="25">
        <f>IF(COUNTA(A638,B638,D638,G638)=0,"",IF(NOT(ISNUMBER(A638)),"날짜를 확인하세요",IF(A638&gt;TODAY(),"오늘 이후 날짜예요",IF(AND(B638&lt;&gt;"",ISNA(MATCH(B638,현장번호,0))),"현장 번호를 확인하세요",IF(ISNA(MATCH(D638,거래처이름,0)),"거래처 목록에 없는 이름",IF(OR(NOT(ISNUMBER(G638)),N(G638)&lt;=0),"금액을 확인하세요",""))))))</f>
        <v/>
      </c>
    </row>
    <row r="639">
      <c r="A639" s="20" t="n">
        <v>46153</v>
      </c>
      <c r="B639" s="26" t="n">
        <v>256</v>
      </c>
      <c r="C639" s="27">
        <f>IF(COUNTA(A639,D639,G639)=0,"",IF(B639="","공통",IFERROR(INDEX(현장_고객,MATCH(B639,현장번호,0))&amp;" · "&amp;INDEX(현장_주소,MATCH(B639,현장번호,0)),"없는 번호")))</f>
        <v/>
      </c>
      <c r="D639" s="21" t="inlineStr">
        <is>
          <t>말끔입주청소</t>
        </is>
      </c>
      <c r="E639" s="27">
        <f>IF(D639="","",IFERROR(INDEX(거래처분야,MATCH(D639,거래처이름,0)),""))</f>
        <v/>
      </c>
      <c r="F639" s="21" t="inlineStr">
        <is>
          <t>입주 청소</t>
        </is>
      </c>
      <c r="G639" s="22" t="n">
        <v>616000</v>
      </c>
      <c r="H639" s="25">
        <f>IF(COUNTA(A639,B639,D639,G639)=0,"",IF(NOT(ISNUMBER(A639)),"날짜를 확인하세요",IF(A639&gt;TODAY(),"오늘 이후 날짜예요",IF(AND(B639&lt;&gt;"",ISNA(MATCH(B639,현장번호,0))),"현장 번호를 확인하세요",IF(ISNA(MATCH(D639,거래처이름,0)),"거래처 목록에 없는 이름",IF(OR(NOT(ISNUMBER(G639)),N(G639)&lt;=0),"금액을 확인하세요",""))))))</f>
        <v/>
      </c>
    </row>
    <row r="640">
      <c r="A640" s="20" t="n">
        <v>46155</v>
      </c>
      <c r="B640" s="26" t="n">
        <v>256</v>
      </c>
      <c r="C640" s="27">
        <f>IF(COUNTA(A640,D640,G640)=0,"",IF(B640="","공통",IFERROR(INDEX(현장_고객,MATCH(B640,현장번호,0))&amp;" · "&amp;INDEX(현장_주소,MATCH(B640,현장번호,0)),"없는 번호")))</f>
        <v/>
      </c>
      <c r="D640" s="21" t="inlineStr">
        <is>
          <t>한결철거</t>
        </is>
      </c>
      <c r="E640" s="27">
        <f>IF(D640="","",IFERROR(INDEX(거래처분야,MATCH(D640,거래처이름,0)),""))</f>
        <v/>
      </c>
      <c r="F640" s="21" t="inlineStr">
        <is>
          <t>철거·폐기물</t>
        </is>
      </c>
      <c r="G640" s="22" t="n">
        <v>891000</v>
      </c>
      <c r="H640" s="25">
        <f>IF(COUNTA(A640,B640,D640,G640)=0,"",IF(NOT(ISNUMBER(A640)),"날짜를 확인하세요",IF(A640&gt;TODAY(),"오늘 이후 날짜예요",IF(AND(B640&lt;&gt;"",ISNA(MATCH(B640,현장번호,0))),"현장 번호를 확인하세요",IF(ISNA(MATCH(D640,거래처이름,0)),"거래처 목록에 없는 이름",IF(OR(NOT(ISNUMBER(G640)),N(G640)&lt;=0),"금액을 확인하세요",""))))))</f>
        <v/>
      </c>
    </row>
    <row r="641">
      <c r="A641" s="20" t="n">
        <v>46158</v>
      </c>
      <c r="B641" s="26" t="n">
        <v>254</v>
      </c>
      <c r="C641" s="27">
        <f>IF(COUNTA(A641,D641,G641)=0,"",IF(B641="","공통",IFERROR(INDEX(현장_고객,MATCH(B641,현장번호,0))&amp;" · "&amp;INDEX(현장_주소,MATCH(B641,현장번호,0)),"없는 번호")))</f>
        <v/>
      </c>
      <c r="D641" s="21" t="inlineStr">
        <is>
          <t>한지벽지</t>
        </is>
      </c>
      <c r="E641" s="27">
        <f>IF(D641="","",IFERROR(INDEX(거래처분야,MATCH(D641,거래처이름,0)),""))</f>
        <v/>
      </c>
      <c r="F641" s="21" t="inlineStr">
        <is>
          <t>도배·장판 시공</t>
        </is>
      </c>
      <c r="G641" s="22" t="n">
        <v>546000</v>
      </c>
      <c r="H641" s="25">
        <f>IF(COUNTA(A641,B641,D641,G641)=0,"",IF(NOT(ISNUMBER(A641)),"날짜를 확인하세요",IF(A641&gt;TODAY(),"오늘 이후 날짜예요",IF(AND(B641&lt;&gt;"",ISNA(MATCH(B641,현장번호,0))),"현장 번호를 확인하세요",IF(ISNA(MATCH(D641,거래처이름,0)),"거래처 목록에 없는 이름",IF(OR(NOT(ISNUMBER(G641)),N(G641)&lt;=0),"금액을 확인하세요",""))))))</f>
        <v/>
      </c>
    </row>
    <row r="642">
      <c r="A642" s="20" t="n">
        <v>46161</v>
      </c>
      <c r="B642" s="26" t="n">
        <v>258</v>
      </c>
      <c r="C642" s="27">
        <f>IF(COUNTA(A642,D642,G642)=0,"",IF(B642="","공통",IFERROR(INDEX(현장_고객,MATCH(B642,현장번호,0))&amp;" · "&amp;INDEX(현장_주소,MATCH(B642,현장번호,0)),"없는 번호")))</f>
        <v/>
      </c>
      <c r="D642" s="21" t="inlineStr">
        <is>
          <t>대림자재(가상)</t>
        </is>
      </c>
      <c r="E642" s="27">
        <f>IF(D642="","",IFERROR(INDEX(거래처분야,MATCH(D642,거래처이름,0)),""))</f>
        <v/>
      </c>
      <c r="F642" s="21" t="inlineStr">
        <is>
          <t>자재 대금</t>
        </is>
      </c>
      <c r="G642" s="22" t="n">
        <v>787000</v>
      </c>
      <c r="H642" s="25">
        <f>IF(COUNTA(A642,B642,D642,G642)=0,"",IF(NOT(ISNUMBER(A642)),"날짜를 확인하세요",IF(A642&gt;TODAY(),"오늘 이후 날짜예요",IF(AND(B642&lt;&gt;"",ISNA(MATCH(B642,현장번호,0))),"현장 번호를 확인하세요",IF(ISNA(MATCH(D642,거래처이름,0)),"거래처 목록에 없는 이름",IF(OR(NOT(ISNUMBER(G642)),N(G642)&lt;=0),"금액을 확인하세요",""))))))</f>
        <v/>
      </c>
    </row>
    <row r="643">
      <c r="A643" s="20" t="n">
        <v>46162</v>
      </c>
      <c r="B643" s="26" t="n">
        <v>254</v>
      </c>
      <c r="C643" s="27">
        <f>IF(COUNTA(A643,D643,G643)=0,"",IF(B643="","공통",IFERROR(INDEX(현장_고객,MATCH(B643,현장번호,0))&amp;" · "&amp;INDEX(현장_주소,MATCH(B643,현장번호,0)),"없는 번호")))</f>
        <v/>
      </c>
      <c r="D643" s="21" t="inlineStr">
        <is>
          <t>대림자재(가상)</t>
        </is>
      </c>
      <c r="E643" s="27">
        <f>IF(D643="","",IFERROR(INDEX(거래처분야,MATCH(D643,거래처이름,0)),""))</f>
        <v/>
      </c>
      <c r="F643" s="21" t="inlineStr">
        <is>
          <t>자재 대금</t>
        </is>
      </c>
      <c r="G643" s="22" t="n">
        <v>450000</v>
      </c>
      <c r="H643" s="25">
        <f>IF(COUNTA(A643,B643,D643,G643)=0,"",IF(NOT(ISNUMBER(A643)),"날짜를 확인하세요",IF(A643&gt;TODAY(),"오늘 이후 날짜예요",IF(AND(B643&lt;&gt;"",ISNA(MATCH(B643,현장번호,0))),"현장 번호를 확인하세요",IF(ISNA(MATCH(D643,거래처이름,0)),"거래처 목록에 없는 이름",IF(OR(NOT(ISNUMBER(G643)),N(G643)&lt;=0),"금액을 확인하세요",""))))))</f>
        <v/>
      </c>
    </row>
    <row r="644">
      <c r="A644" s="20" t="n">
        <v>46162</v>
      </c>
      <c r="B644" s="26" t="n">
        <v>258</v>
      </c>
      <c r="C644" s="27">
        <f>IF(COUNTA(A644,D644,G644)=0,"",IF(B644="","공통",IFERROR(INDEX(현장_고객,MATCH(B644,현장번호,0))&amp;" · "&amp;INDEX(현장_주소,MATCH(B644,현장번호,0)),"없는 번호")))</f>
        <v/>
      </c>
      <c r="D644" s="21" t="inlineStr">
        <is>
          <t>한결철거</t>
        </is>
      </c>
      <c r="E644" s="27">
        <f>IF(D644="","",IFERROR(INDEX(거래처분야,MATCH(D644,거래처이름,0)),""))</f>
        <v/>
      </c>
      <c r="F644" s="21" t="inlineStr">
        <is>
          <t>철거·폐기물</t>
        </is>
      </c>
      <c r="G644" s="22" t="n">
        <v>506000</v>
      </c>
      <c r="H644" s="25">
        <f>IF(COUNTA(A644,B644,D644,G644)=0,"",IF(NOT(ISNUMBER(A644)),"날짜를 확인하세요",IF(A644&gt;TODAY(),"오늘 이후 날짜예요",IF(AND(B644&lt;&gt;"",ISNA(MATCH(B644,현장번호,0))),"현장 번호를 확인하세요",IF(ISNA(MATCH(D644,거래처이름,0)),"거래처 목록에 없는 이름",IF(OR(NOT(ISNUMBER(G644)),N(G644)&lt;=0),"금액을 확인하세요",""))))))</f>
        <v/>
      </c>
    </row>
    <row r="645">
      <c r="A645" s="20" t="n">
        <v>46162</v>
      </c>
      <c r="B645" s="26" t="n">
        <v>258</v>
      </c>
      <c r="C645" s="27">
        <f>IF(COUNTA(A645,D645,G645)=0,"",IF(B645="","공통",IFERROR(INDEX(현장_고객,MATCH(B645,현장번호,0))&amp;" · "&amp;INDEX(현장_주소,MATCH(B645,현장번호,0)),"없는 번호")))</f>
        <v/>
      </c>
      <c r="D645" s="21" t="inlineStr">
        <is>
          <t>말끔입주청소</t>
        </is>
      </c>
      <c r="E645" s="27">
        <f>IF(D645="","",IFERROR(INDEX(거래처분야,MATCH(D645,거래처이름,0)),""))</f>
        <v/>
      </c>
      <c r="F645" s="21" t="inlineStr">
        <is>
          <t>입주 청소</t>
        </is>
      </c>
      <c r="G645" s="22" t="n">
        <v>1087000</v>
      </c>
      <c r="H645" s="25">
        <f>IF(COUNTA(A645,B645,D645,G645)=0,"",IF(NOT(ISNUMBER(A645)),"날짜를 확인하세요",IF(A645&gt;TODAY(),"오늘 이후 날짜예요",IF(AND(B645&lt;&gt;"",ISNA(MATCH(B645,현장번호,0))),"현장 번호를 확인하세요",IF(ISNA(MATCH(D645,거래처이름,0)),"거래처 목록에 없는 이름",IF(OR(NOT(ISNUMBER(G645)),N(G645)&lt;=0),"금액을 확인하세요",""))))))</f>
        <v/>
      </c>
    </row>
    <row r="646">
      <c r="A646" s="20" t="n">
        <v>46163</v>
      </c>
      <c r="B646" s="26" t="n">
        <v>258</v>
      </c>
      <c r="C646" s="27">
        <f>IF(COUNTA(A646,D646,G646)=0,"",IF(B646="","공통",IFERROR(INDEX(현장_고객,MATCH(B646,현장번호,0))&amp;" · "&amp;INDEX(현장_주소,MATCH(B646,현장번호,0)),"없는 번호")))</f>
        <v/>
      </c>
      <c r="D646" s="21" t="inlineStr">
        <is>
          <t>대성설비</t>
        </is>
      </c>
      <c r="E646" s="27">
        <f>IF(D646="","",IFERROR(INDEX(거래처분야,MATCH(D646,거래처이름,0)),""))</f>
        <v/>
      </c>
      <c r="F646" s="21" t="inlineStr">
        <is>
          <t>설비 시공</t>
        </is>
      </c>
      <c r="G646" s="22" t="n">
        <v>472000</v>
      </c>
      <c r="H646" s="25">
        <f>IF(COUNTA(A646,B646,D646,G646)=0,"",IF(NOT(ISNUMBER(A646)),"날짜를 확인하세요",IF(A646&gt;TODAY(),"오늘 이후 날짜예요",IF(AND(B646&lt;&gt;"",ISNA(MATCH(B646,현장번호,0))),"현장 번호를 확인하세요",IF(ISNA(MATCH(D646,거래처이름,0)),"거래처 목록에 없는 이름",IF(OR(NOT(ISNUMBER(G646)),N(G646)&lt;=0),"금액을 확인하세요",""))))))</f>
        <v/>
      </c>
    </row>
    <row r="647">
      <c r="A647" s="20" t="n">
        <v>46163</v>
      </c>
      <c r="B647" s="26" t="n">
        <v>258</v>
      </c>
      <c r="C647" s="27">
        <f>IF(COUNTA(A647,D647,G647)=0,"",IF(B647="","공통",IFERROR(INDEX(현장_고객,MATCH(B647,현장번호,0))&amp;" · "&amp;INDEX(현장_주소,MATCH(B647,현장번호,0)),"없는 번호")))</f>
        <v/>
      </c>
      <c r="D647" s="21" t="inlineStr">
        <is>
          <t>명장타일</t>
        </is>
      </c>
      <c r="E647" s="27">
        <f>IF(D647="","",IFERROR(INDEX(거래처분야,MATCH(D647,거래처이름,0)),""))</f>
        <v/>
      </c>
      <c r="F647" s="21" t="inlineStr">
        <is>
          <t>타일 시공</t>
        </is>
      </c>
      <c r="G647" s="22" t="n">
        <v>1034000</v>
      </c>
      <c r="H647" s="25">
        <f>IF(COUNTA(A647,B647,D647,G647)=0,"",IF(NOT(ISNUMBER(A647)),"날짜를 확인하세요",IF(A647&gt;TODAY(),"오늘 이후 날짜예요",IF(AND(B647&lt;&gt;"",ISNA(MATCH(B647,현장번호,0))),"현장 번호를 확인하세요",IF(ISNA(MATCH(D647,거래처이름,0)),"거래처 목록에 없는 이름",IF(OR(NOT(ISNUMBER(G647)),N(G647)&lt;=0),"금액을 확인하세요",""))))))</f>
        <v/>
      </c>
    </row>
    <row r="648">
      <c r="A648" s="20" t="n">
        <v>46165</v>
      </c>
      <c r="B648" s="26" t="n">
        <v>261</v>
      </c>
      <c r="C648" s="27">
        <f>IF(COUNTA(A648,D648,G648)=0,"",IF(B648="","공통",IFERROR(INDEX(현장_고객,MATCH(B648,현장번호,0))&amp;" · "&amp;INDEX(현장_주소,MATCH(B648,현장번호,0)),"없는 번호")))</f>
        <v/>
      </c>
      <c r="D648" s="21" t="inlineStr">
        <is>
          <t>한결철거</t>
        </is>
      </c>
      <c r="E648" s="27">
        <f>IF(D648="","",IFERROR(INDEX(거래처분야,MATCH(D648,거래처이름,0)),""))</f>
        <v/>
      </c>
      <c r="F648" s="21" t="inlineStr">
        <is>
          <t>철거·폐기물</t>
        </is>
      </c>
      <c r="G648" s="22" t="n">
        <v>1126000</v>
      </c>
      <c r="H648" s="25">
        <f>IF(COUNTA(A648,B648,D648,G648)=0,"",IF(NOT(ISNUMBER(A648)),"날짜를 확인하세요",IF(A648&gt;TODAY(),"오늘 이후 날짜예요",IF(AND(B648&lt;&gt;"",ISNA(MATCH(B648,현장번호,0))),"현장 번호를 확인하세요",IF(ISNA(MATCH(D648,거래처이름,0)),"거래처 목록에 없는 이름",IF(OR(NOT(ISNUMBER(G648)),N(G648)&lt;=0),"금액을 확인하세요",""))))))</f>
        <v/>
      </c>
    </row>
    <row r="649">
      <c r="A649" s="20" t="n">
        <v>46165</v>
      </c>
      <c r="B649" s="26" t="n">
        <v>261</v>
      </c>
      <c r="C649" s="27">
        <f>IF(COUNTA(A649,D649,G649)=0,"",IF(B649="","공통",IFERROR(INDEX(현장_고객,MATCH(B649,현장번호,0))&amp;" · "&amp;INDEX(현장_주소,MATCH(B649,현장번호,0)),"없는 번호")))</f>
        <v/>
      </c>
      <c r="D649" s="21" t="inlineStr">
        <is>
          <t>밝음전기</t>
        </is>
      </c>
      <c r="E649" s="27">
        <f>IF(D649="","",IFERROR(INDEX(거래처분야,MATCH(D649,거래처이름,0)),""))</f>
        <v/>
      </c>
      <c r="F649" s="21" t="inlineStr">
        <is>
          <t>전기 시공</t>
        </is>
      </c>
      <c r="G649" s="22" t="n">
        <v>851000</v>
      </c>
      <c r="H649" s="25">
        <f>IF(COUNTA(A649,B649,D649,G649)=0,"",IF(NOT(ISNUMBER(A649)),"날짜를 확인하세요",IF(A649&gt;TODAY(),"오늘 이후 날짜예요",IF(AND(B649&lt;&gt;"",ISNA(MATCH(B649,현장번호,0))),"현장 번호를 확인하세요",IF(ISNA(MATCH(D649,거래처이름,0)),"거래처 목록에 없는 이름",IF(OR(NOT(ISNUMBER(G649)),N(G649)&lt;=0),"금액을 확인하세요",""))))))</f>
        <v/>
      </c>
    </row>
    <row r="650">
      <c r="A650" s="20" t="n">
        <v>46167</v>
      </c>
      <c r="B650" s="26" t="n">
        <v>261</v>
      </c>
      <c r="C650" s="27">
        <f>IF(COUNTA(A650,D650,G650)=0,"",IF(B650="","공통",IFERROR(INDEX(현장_고객,MATCH(B650,현장번호,0))&amp;" · "&amp;INDEX(현장_주소,MATCH(B650,현장번호,0)),"없는 번호")))</f>
        <v/>
      </c>
      <c r="D650" s="21" t="inlineStr">
        <is>
          <t>바른목공</t>
        </is>
      </c>
      <c r="E650" s="27">
        <f>IF(D650="","",IFERROR(INDEX(거래처분야,MATCH(D650,거래처이름,0)),""))</f>
        <v/>
      </c>
      <c r="F650" s="21" t="inlineStr">
        <is>
          <t>목공 시공</t>
        </is>
      </c>
      <c r="G650" s="22" t="n">
        <v>863000</v>
      </c>
      <c r="H650" s="25">
        <f>IF(COUNTA(A650,B650,D650,G650)=0,"",IF(NOT(ISNUMBER(A650)),"날짜를 확인하세요",IF(A650&gt;TODAY(),"오늘 이후 날짜예요",IF(AND(B650&lt;&gt;"",ISNA(MATCH(B650,현장번호,0))),"현장 번호를 확인하세요",IF(ISNA(MATCH(D650,거래처이름,0)),"거래처 목록에 없는 이름",IF(OR(NOT(ISNUMBER(G650)),N(G650)&lt;=0),"금액을 확인하세요",""))))))</f>
        <v/>
      </c>
    </row>
    <row r="651">
      <c r="A651" s="20" t="n">
        <v>46167</v>
      </c>
      <c r="B651" s="26" t="n">
        <v>261</v>
      </c>
      <c r="C651" s="27">
        <f>IF(COUNTA(A651,D651,G651)=0,"",IF(B651="","공통",IFERROR(INDEX(현장_고객,MATCH(B651,현장번호,0))&amp;" · "&amp;INDEX(현장_주소,MATCH(B651,현장번호,0)),"없는 번호")))</f>
        <v/>
      </c>
      <c r="D651" s="21" t="inlineStr">
        <is>
          <t>대성설비</t>
        </is>
      </c>
      <c r="E651" s="27">
        <f>IF(D651="","",IFERROR(INDEX(거래처분야,MATCH(D651,거래처이름,0)),""))</f>
        <v/>
      </c>
      <c r="F651" s="21" t="inlineStr">
        <is>
          <t>설비 시공</t>
        </is>
      </c>
      <c r="G651" s="22" t="n">
        <v>1406000</v>
      </c>
      <c r="H651" s="25">
        <f>IF(COUNTA(A651,B651,D651,G651)=0,"",IF(NOT(ISNUMBER(A651)),"날짜를 확인하세요",IF(A651&gt;TODAY(),"오늘 이후 날짜예요",IF(AND(B651&lt;&gt;"",ISNA(MATCH(B651,현장번호,0))),"현장 번호를 확인하세요",IF(ISNA(MATCH(D651,거래처이름,0)),"거래처 목록에 없는 이름",IF(OR(NOT(ISNUMBER(G651)),N(G651)&lt;=0),"금액을 확인하세요",""))))))</f>
        <v/>
      </c>
    </row>
    <row r="652">
      <c r="A652" s="20" t="n">
        <v>46169</v>
      </c>
      <c r="B652" s="26" t="n">
        <v>261</v>
      </c>
      <c r="C652" s="27">
        <f>IF(COUNTA(A652,D652,G652)=0,"",IF(B652="","공통",IFERROR(INDEX(현장_고객,MATCH(B652,현장번호,0))&amp;" · "&amp;INDEX(현장_주소,MATCH(B652,현장번호,0)),"없는 번호")))</f>
        <v/>
      </c>
      <c r="D652" s="21" t="inlineStr">
        <is>
          <t>동네자재마트</t>
        </is>
      </c>
      <c r="E652" s="27">
        <f>IF(D652="","",IFERROR(INDEX(거래처분야,MATCH(D652,거래처이름,0)),""))</f>
        <v/>
      </c>
      <c r="F652" s="21" t="inlineStr">
        <is>
          <t>자재 대금</t>
        </is>
      </c>
      <c r="G652" s="22" t="n">
        <v>1328000</v>
      </c>
      <c r="H652" s="25">
        <f>IF(COUNTA(A652,B652,D652,G652)=0,"",IF(NOT(ISNUMBER(A652)),"날짜를 확인하세요",IF(A652&gt;TODAY(),"오늘 이후 날짜예요",IF(AND(B652&lt;&gt;"",ISNA(MATCH(B652,현장번호,0))),"현장 번호를 확인하세요",IF(ISNA(MATCH(D652,거래처이름,0)),"거래처 목록에 없는 이름",IF(OR(NOT(ISNUMBER(G652)),N(G652)&lt;=0),"금액을 확인하세요",""))))))</f>
        <v/>
      </c>
    </row>
    <row r="653">
      <c r="A653" s="20" t="n">
        <v>46171</v>
      </c>
      <c r="B653" s="26" t="n">
        <v>259</v>
      </c>
      <c r="C653" s="27">
        <f>IF(COUNTA(A653,D653,G653)=0,"",IF(B653="","공통",IFERROR(INDEX(현장_고객,MATCH(B653,현장번호,0))&amp;" · "&amp;INDEX(현장_주소,MATCH(B653,현장번호,0)),"없는 번호")))</f>
        <v/>
      </c>
      <c r="D653" s="21" t="inlineStr">
        <is>
          <t>창호명가</t>
        </is>
      </c>
      <c r="E653" s="27">
        <f>IF(D653="","",IFERROR(INDEX(거래처분야,MATCH(D653,거래처이름,0)),""))</f>
        <v/>
      </c>
      <c r="F653" s="21" t="inlineStr">
        <is>
          <t>창호 시공</t>
        </is>
      </c>
      <c r="G653" s="22" t="n">
        <v>2780000</v>
      </c>
      <c r="H653" s="25">
        <f>IF(COUNTA(A653,B653,D653,G653)=0,"",IF(NOT(ISNUMBER(A653)),"날짜를 확인하세요",IF(A653&gt;TODAY(),"오늘 이후 날짜예요",IF(AND(B653&lt;&gt;"",ISNA(MATCH(B653,현장번호,0))),"현장 번호를 확인하세요",IF(ISNA(MATCH(D653,거래처이름,0)),"거래처 목록에 없는 이름",IF(OR(NOT(ISNUMBER(G653)),N(G653)&lt;=0),"금액을 확인하세요",""))))))</f>
        <v/>
      </c>
    </row>
    <row r="654">
      <c r="A654" s="20" t="n">
        <v>46173</v>
      </c>
      <c r="B654" s="26" t="n">
        <v>260</v>
      </c>
      <c r="C654" s="27">
        <f>IF(COUNTA(A654,D654,G654)=0,"",IF(B654="","공통",IFERROR(INDEX(현장_고객,MATCH(B654,현장번호,0))&amp;" · "&amp;INDEX(현장_주소,MATCH(B654,현장번호,0)),"없는 번호")))</f>
        <v/>
      </c>
      <c r="D654" s="21" t="inlineStr">
        <is>
          <t>동네자재마트</t>
        </is>
      </c>
      <c r="E654" s="27">
        <f>IF(D654="","",IFERROR(INDEX(거래처분야,MATCH(D654,거래처이름,0)),""))</f>
        <v/>
      </c>
      <c r="F654" s="21" t="inlineStr">
        <is>
          <t>자재 대금</t>
        </is>
      </c>
      <c r="G654" s="22" t="n">
        <v>898000</v>
      </c>
      <c r="H654" s="25">
        <f>IF(COUNTA(A654,B654,D654,G654)=0,"",IF(NOT(ISNUMBER(A654)),"날짜를 확인하세요",IF(A654&gt;TODAY(),"오늘 이후 날짜예요",IF(AND(B654&lt;&gt;"",ISNA(MATCH(B654,현장번호,0))),"현장 번호를 확인하세요",IF(ISNA(MATCH(D654,거래처이름,0)),"거래처 목록에 없는 이름",IF(OR(NOT(ISNUMBER(G654)),N(G654)&lt;=0),"금액을 확인하세요",""))))))</f>
        <v/>
      </c>
    </row>
    <row r="655">
      <c r="A655" s="20" t="n">
        <v>46176</v>
      </c>
      <c r="B655" s="26" t="n">
        <v>260</v>
      </c>
      <c r="C655" s="27">
        <f>IF(COUNTA(A655,D655,G655)=0,"",IF(B655="","공통",IFERROR(INDEX(현장_고객,MATCH(B655,현장번호,0))&amp;" · "&amp;INDEX(현장_주소,MATCH(B655,현장번호,0)),"없는 번호")))</f>
        <v/>
      </c>
      <c r="D655" s="21" t="inlineStr">
        <is>
          <t>말끔입주청소</t>
        </is>
      </c>
      <c r="E655" s="27">
        <f>IF(D655="","",IFERROR(INDEX(거래처분야,MATCH(D655,거래처이름,0)),""))</f>
        <v/>
      </c>
      <c r="F655" s="21" t="inlineStr">
        <is>
          <t>입주 청소</t>
        </is>
      </c>
      <c r="G655" s="22" t="n">
        <v>586000</v>
      </c>
      <c r="H655" s="25">
        <f>IF(COUNTA(A655,B655,D655,G655)=0,"",IF(NOT(ISNUMBER(A655)),"날짜를 확인하세요",IF(A655&gt;TODAY(),"오늘 이후 날짜예요",IF(AND(B655&lt;&gt;"",ISNA(MATCH(B655,현장번호,0))),"현장 번호를 확인하세요",IF(ISNA(MATCH(D655,거래처이름,0)),"거래처 목록에 없는 이름",IF(OR(NOT(ISNUMBER(G655)),N(G655)&lt;=0),"금액을 확인하세요",""))))))</f>
        <v/>
      </c>
    </row>
    <row r="656">
      <c r="A656" s="20" t="n">
        <v>46177</v>
      </c>
      <c r="B656" s="26" t="n">
        <v>260</v>
      </c>
      <c r="C656" s="27">
        <f>IF(COUNTA(A656,D656,G656)=0,"",IF(B656="","공통",IFERROR(INDEX(현장_고객,MATCH(B656,현장번호,0))&amp;" · "&amp;INDEX(현장_주소,MATCH(B656,현장번호,0)),"없는 번호")))</f>
        <v/>
      </c>
      <c r="D656" s="21" t="inlineStr">
        <is>
          <t>한결철거</t>
        </is>
      </c>
      <c r="E656" s="27">
        <f>IF(D656="","",IFERROR(INDEX(거래처분야,MATCH(D656,거래처이름,0)),""))</f>
        <v/>
      </c>
      <c r="F656" s="21" t="inlineStr">
        <is>
          <t>철거·폐기물</t>
        </is>
      </c>
      <c r="G656" s="22" t="n">
        <v>780000</v>
      </c>
      <c r="H656" s="25">
        <f>IF(COUNTA(A656,B656,D656,G656)=0,"",IF(NOT(ISNUMBER(A656)),"날짜를 확인하세요",IF(A656&gt;TODAY(),"오늘 이후 날짜예요",IF(AND(B656&lt;&gt;"",ISNA(MATCH(B656,현장번호,0))),"현장 번호를 확인하세요",IF(ISNA(MATCH(D656,거래처이름,0)),"거래처 목록에 없는 이름",IF(OR(NOT(ISNUMBER(G656)),N(G656)&lt;=0),"금액을 확인하세요",""))))))</f>
        <v/>
      </c>
    </row>
    <row r="657">
      <c r="A657" s="20" t="n">
        <v>46177</v>
      </c>
      <c r="B657" s="26" t="n">
        <v>260</v>
      </c>
      <c r="C657" s="27">
        <f>IF(COUNTA(A657,D657,G657)=0,"",IF(B657="","공통",IFERROR(INDEX(현장_고객,MATCH(B657,현장번호,0))&amp;" · "&amp;INDEX(현장_주소,MATCH(B657,현장번호,0)),"없는 번호")))</f>
        <v/>
      </c>
      <c r="D657" s="21" t="inlineStr">
        <is>
          <t>대성설비</t>
        </is>
      </c>
      <c r="E657" s="27">
        <f>IF(D657="","",IFERROR(INDEX(거래처분야,MATCH(D657,거래처이름,0)),""))</f>
        <v/>
      </c>
      <c r="F657" s="21" t="inlineStr">
        <is>
          <t>설비 시공</t>
        </is>
      </c>
      <c r="G657" s="22" t="n">
        <v>1022000</v>
      </c>
      <c r="H657" s="25">
        <f>IF(COUNTA(A657,B657,D657,G657)=0,"",IF(NOT(ISNUMBER(A657)),"날짜를 확인하세요",IF(A657&gt;TODAY(),"오늘 이후 날짜예요",IF(AND(B657&lt;&gt;"",ISNA(MATCH(B657,현장번호,0))),"현장 번호를 확인하세요",IF(ISNA(MATCH(D657,거래처이름,0)),"거래처 목록에 없는 이름",IF(OR(NOT(ISNUMBER(G657)),N(G657)&lt;=0),"금액을 확인하세요",""))))))</f>
        <v/>
      </c>
    </row>
    <row r="658">
      <c r="A658" s="20" t="n">
        <v>46177</v>
      </c>
      <c r="B658" s="26" t="n">
        <v>260</v>
      </c>
      <c r="C658" s="27">
        <f>IF(COUNTA(A658,D658,G658)=0,"",IF(B658="","공통",IFERROR(INDEX(현장_고객,MATCH(B658,현장번호,0))&amp;" · "&amp;INDEX(현장_주소,MATCH(B658,현장번호,0)),"없는 번호")))</f>
        <v/>
      </c>
      <c r="D658" s="21" t="inlineStr">
        <is>
          <t>명장타일</t>
        </is>
      </c>
      <c r="E658" s="27">
        <f>IF(D658="","",IFERROR(INDEX(거래처분야,MATCH(D658,거래처이름,0)),""))</f>
        <v/>
      </c>
      <c r="F658" s="21" t="inlineStr">
        <is>
          <t>타일 시공</t>
        </is>
      </c>
      <c r="G658" s="22" t="n">
        <v>637000</v>
      </c>
      <c r="H658" s="25">
        <f>IF(COUNTA(A658,B658,D658,G658)=0,"",IF(NOT(ISNUMBER(A658)),"날짜를 확인하세요",IF(A658&gt;TODAY(),"오늘 이후 날짜예요",IF(AND(B658&lt;&gt;"",ISNA(MATCH(B658,현장번호,0))),"현장 번호를 확인하세요",IF(ISNA(MATCH(D658,거래처이름,0)),"거래처 목록에 없는 이름",IF(OR(NOT(ISNUMBER(G658)),N(G658)&lt;=0),"금액을 확인하세요",""))))))</f>
        <v/>
      </c>
    </row>
    <row r="659">
      <c r="A659" s="20" t="n">
        <v>46177</v>
      </c>
      <c r="B659" s="26" t="n">
        <v>267</v>
      </c>
      <c r="C659" s="27">
        <f>IF(COUNTA(A659,D659,G659)=0,"",IF(B659="","공통",IFERROR(INDEX(현장_고객,MATCH(B659,현장번호,0))&amp;" · "&amp;INDEX(현장_주소,MATCH(B659,현장번호,0)),"없는 번호")))</f>
        <v/>
      </c>
      <c r="D659" s="21" t="inlineStr">
        <is>
          <t>한지벽지</t>
        </is>
      </c>
      <c r="E659" s="27">
        <f>IF(D659="","",IFERROR(INDEX(거래처분야,MATCH(D659,거래처이름,0)),""))</f>
        <v/>
      </c>
      <c r="F659" s="21" t="inlineStr">
        <is>
          <t>도배·장판 시공</t>
        </is>
      </c>
      <c r="G659" s="22" t="n">
        <v>628000</v>
      </c>
      <c r="H659" s="25">
        <f>IF(COUNTA(A659,B659,D659,G659)=0,"",IF(NOT(ISNUMBER(A659)),"날짜를 확인하세요",IF(A659&gt;TODAY(),"오늘 이후 날짜예요",IF(AND(B659&lt;&gt;"",ISNA(MATCH(B659,현장번호,0))),"현장 번호를 확인하세요",IF(ISNA(MATCH(D659,거래처이름,0)),"거래처 목록에 없는 이름",IF(OR(NOT(ISNUMBER(G659)),N(G659)&lt;=0),"금액을 확인하세요",""))))))</f>
        <v/>
      </c>
    </row>
    <row r="660">
      <c r="A660" s="20" t="n">
        <v>46178</v>
      </c>
      <c r="B660" s="26" t="n">
        <v>267</v>
      </c>
      <c r="C660" s="27">
        <f>IF(COUNTA(A660,D660,G660)=0,"",IF(B660="","공통",IFERROR(INDEX(현장_고객,MATCH(B660,현장번호,0))&amp;" · "&amp;INDEX(현장_주소,MATCH(B660,현장번호,0)),"없는 번호")))</f>
        <v/>
      </c>
      <c r="D660" s="21" t="inlineStr">
        <is>
          <t>대림자재(가상)</t>
        </is>
      </c>
      <c r="E660" s="27">
        <f>IF(D660="","",IFERROR(INDEX(거래처분야,MATCH(D660,거래처이름,0)),""))</f>
        <v/>
      </c>
      <c r="F660" s="21" t="inlineStr">
        <is>
          <t>자재 대금</t>
        </is>
      </c>
      <c r="G660" s="22" t="n">
        <v>861000</v>
      </c>
      <c r="H660" s="25">
        <f>IF(COUNTA(A660,B660,D660,G660)=0,"",IF(NOT(ISNUMBER(A660)),"날짜를 확인하세요",IF(A660&gt;TODAY(),"오늘 이후 날짜예요",IF(AND(B660&lt;&gt;"",ISNA(MATCH(B660,현장번호,0))),"현장 번호를 확인하세요",IF(ISNA(MATCH(D660,거래처이름,0)),"거래처 목록에 없는 이름",IF(OR(NOT(ISNUMBER(G660)),N(G660)&lt;=0),"금액을 확인하세요",""))))))</f>
        <v/>
      </c>
    </row>
    <row r="661">
      <c r="A661" s="20" t="n">
        <v>46178</v>
      </c>
      <c r="B661" s="26" t="n"/>
      <c r="C661" s="27">
        <f>IF(COUNTA(A661,D661,G661)=0,"",IF(B661="","공통",IFERROR(INDEX(현장_고객,MATCH(B661,현장번호,0))&amp;" · "&amp;INDEX(현장_주소,MATCH(B661,현장번호,0)),"없는 번호")))</f>
        <v/>
      </c>
      <c r="D661" s="21" t="inlineStr">
        <is>
          <t>용달 김기사</t>
        </is>
      </c>
      <c r="E661" s="27">
        <f>IF(D661="","",IFERROR(INDEX(거래처분야,MATCH(D661,거래처이름,0)),""))</f>
        <v/>
      </c>
      <c r="F661" s="21" t="inlineStr">
        <is>
          <t>자재 운반(여러 현장)</t>
        </is>
      </c>
      <c r="G661" s="22" t="n">
        <v>160000</v>
      </c>
      <c r="H661" s="25">
        <f>IF(COUNTA(A661,B661,D661,G661)=0,"",IF(NOT(ISNUMBER(A661)),"날짜를 확인하세요",IF(A661&gt;TODAY(),"오늘 이후 날짜예요",IF(AND(B661&lt;&gt;"",ISNA(MATCH(B661,현장번호,0))),"현장 번호를 확인하세요",IF(ISNA(MATCH(D661,거래처이름,0)),"거래처 목록에 없는 이름",IF(OR(NOT(ISNUMBER(G661)),N(G661)&lt;=0),"금액을 확인하세요",""))))))</f>
        <v/>
      </c>
    </row>
    <row r="662">
      <c r="A662" s="20" t="n">
        <v>46180</v>
      </c>
      <c r="B662" s="26" t="n">
        <v>264</v>
      </c>
      <c r="C662" s="27">
        <f>IF(COUNTA(A662,D662,G662)=0,"",IF(B662="","공통",IFERROR(INDEX(현장_고객,MATCH(B662,현장번호,0))&amp;" · "&amp;INDEX(현장_주소,MATCH(B662,현장번호,0)),"없는 번호")))</f>
        <v/>
      </c>
      <c r="D662" s="21" t="inlineStr">
        <is>
          <t>대림자재(가상)</t>
        </is>
      </c>
      <c r="E662" s="27">
        <f>IF(D662="","",IFERROR(INDEX(거래처분야,MATCH(D662,거래처이름,0)),""))</f>
        <v/>
      </c>
      <c r="F662" s="21" t="inlineStr">
        <is>
          <t>자재 대금</t>
        </is>
      </c>
      <c r="G662" s="22" t="n">
        <v>801000</v>
      </c>
      <c r="H662" s="25">
        <f>IF(COUNTA(A662,B662,D662,G662)=0,"",IF(NOT(ISNUMBER(A662)),"날짜를 확인하세요",IF(A662&gt;TODAY(),"오늘 이후 날짜예요",IF(AND(B662&lt;&gt;"",ISNA(MATCH(B662,현장번호,0))),"현장 번호를 확인하세요",IF(ISNA(MATCH(D662,거래처이름,0)),"거래처 목록에 없는 이름",IF(OR(NOT(ISNUMBER(G662)),N(G662)&lt;=0),"금액을 확인하세요",""))))))</f>
        <v/>
      </c>
    </row>
    <row r="663">
      <c r="A663" s="20" t="n">
        <v>46182</v>
      </c>
      <c r="B663" s="26" t="n">
        <v>262</v>
      </c>
      <c r="C663" s="27">
        <f>IF(COUNTA(A663,D663,G663)=0,"",IF(B663="","공통",IFERROR(INDEX(현장_고객,MATCH(B663,현장번호,0))&amp;" · "&amp;INDEX(현장_주소,MATCH(B663,현장번호,0)),"없는 번호")))</f>
        <v/>
      </c>
      <c r="D663" s="21" t="inlineStr">
        <is>
          <t>대림자재(가상)</t>
        </is>
      </c>
      <c r="E663" s="27">
        <f>IF(D663="","",IFERROR(INDEX(거래처분야,MATCH(D663,거래처이름,0)),""))</f>
        <v/>
      </c>
      <c r="F663" s="21" t="inlineStr">
        <is>
          <t>자재 대금</t>
        </is>
      </c>
      <c r="G663" s="22" t="n">
        <v>775000</v>
      </c>
      <c r="H663" s="25">
        <f>IF(COUNTA(A663,B663,D663,G663)=0,"",IF(NOT(ISNUMBER(A663)),"날짜를 확인하세요",IF(A663&gt;TODAY(),"오늘 이후 날짜예요",IF(AND(B663&lt;&gt;"",ISNA(MATCH(B663,현장번호,0))),"현장 번호를 확인하세요",IF(ISNA(MATCH(D663,거래처이름,0)),"거래처 목록에 없는 이름",IF(OR(NOT(ISNUMBER(G663)),N(G663)&lt;=0),"금액을 확인하세요",""))))))</f>
        <v/>
      </c>
    </row>
    <row r="664">
      <c r="A664" s="20" t="n">
        <v>46183</v>
      </c>
      <c r="B664" s="26" t="n">
        <v>264</v>
      </c>
      <c r="C664" s="27">
        <f>IF(COUNTA(A664,D664,G664)=0,"",IF(B664="","공통",IFERROR(INDEX(현장_고객,MATCH(B664,현장번호,0))&amp;" · "&amp;INDEX(현장_주소,MATCH(B664,현장번호,0)),"없는 번호")))</f>
        <v/>
      </c>
      <c r="D664" s="21" t="inlineStr">
        <is>
          <t>고운도배</t>
        </is>
      </c>
      <c r="E664" s="27">
        <f>IF(D664="","",IFERROR(INDEX(거래처분야,MATCH(D664,거래처이름,0)),""))</f>
        <v/>
      </c>
      <c r="F664" s="21" t="inlineStr">
        <is>
          <t>도배·장판 시공</t>
        </is>
      </c>
      <c r="G664" s="22" t="n">
        <v>619000</v>
      </c>
      <c r="H664" s="25">
        <f>IF(COUNTA(A664,B664,D664,G664)=0,"",IF(NOT(ISNUMBER(A664)),"날짜를 확인하세요",IF(A664&gt;TODAY(),"오늘 이후 날짜예요",IF(AND(B664&lt;&gt;"",ISNA(MATCH(B664,현장번호,0))),"현장 번호를 확인하세요",IF(ISNA(MATCH(D664,거래처이름,0)),"거래처 목록에 없는 이름",IF(OR(NOT(ISNUMBER(G664)),N(G664)&lt;=0),"금액을 확인하세요",""))))))</f>
        <v/>
      </c>
    </row>
    <row r="665">
      <c r="A665" s="20" t="n">
        <v>46185</v>
      </c>
      <c r="B665" s="26" t="n">
        <v>263</v>
      </c>
      <c r="C665" s="27">
        <f>IF(COUNTA(A665,D665,G665)=0,"",IF(B665="","공통",IFERROR(INDEX(현장_고객,MATCH(B665,현장번호,0))&amp;" · "&amp;INDEX(현장_주소,MATCH(B665,현장번호,0)),"없는 번호")))</f>
        <v/>
      </c>
      <c r="D665" s="21" t="inlineStr">
        <is>
          <t>한지벽지</t>
        </is>
      </c>
      <c r="E665" s="27">
        <f>IF(D665="","",IFERROR(INDEX(거래처분야,MATCH(D665,거래처이름,0)),""))</f>
        <v/>
      </c>
      <c r="F665" s="21" t="inlineStr">
        <is>
          <t>도배·장판 시공</t>
        </is>
      </c>
      <c r="G665" s="22" t="n">
        <v>895000</v>
      </c>
      <c r="H665" s="25">
        <f>IF(COUNTA(A665,B665,D665,G665)=0,"",IF(NOT(ISNUMBER(A665)),"날짜를 확인하세요",IF(A665&gt;TODAY(),"오늘 이후 날짜예요",IF(AND(B665&lt;&gt;"",ISNA(MATCH(B665,현장번호,0))),"현장 번호를 확인하세요",IF(ISNA(MATCH(D665,거래처이름,0)),"거래처 목록에 없는 이름",IF(OR(NOT(ISNUMBER(G665)),N(G665)&lt;=0),"금액을 확인하세요",""))))))</f>
        <v/>
      </c>
    </row>
    <row r="666">
      <c r="A666" s="20" t="n">
        <v>46186</v>
      </c>
      <c r="B666" s="26" t="n">
        <v>263</v>
      </c>
      <c r="C666" s="27">
        <f>IF(COUNTA(A666,D666,G666)=0,"",IF(B666="","공통",IFERROR(INDEX(현장_고객,MATCH(B666,현장번호,0))&amp;" · "&amp;INDEX(현장_주소,MATCH(B666,현장번호,0)),"없는 번호")))</f>
        <v/>
      </c>
      <c r="D666" s="21" t="inlineStr">
        <is>
          <t>동네자재마트</t>
        </is>
      </c>
      <c r="E666" s="27">
        <f>IF(D666="","",IFERROR(INDEX(거래처분야,MATCH(D666,거래처이름,0)),""))</f>
        <v/>
      </c>
      <c r="F666" s="21" t="inlineStr">
        <is>
          <t>자재 대금</t>
        </is>
      </c>
      <c r="G666" s="22" t="n">
        <v>1011000</v>
      </c>
      <c r="H666" s="25">
        <f>IF(COUNTA(A666,B666,D666,G666)=0,"",IF(NOT(ISNUMBER(A666)),"날짜를 확인하세요",IF(A666&gt;TODAY(),"오늘 이후 날짜예요",IF(AND(B666&lt;&gt;"",ISNA(MATCH(B666,현장번호,0))),"현장 번호를 확인하세요",IF(ISNA(MATCH(D666,거래처이름,0)),"거래처 목록에 없는 이름",IF(OR(NOT(ISNUMBER(G666)),N(G666)&lt;=0),"금액을 확인하세요",""))))))</f>
        <v/>
      </c>
    </row>
    <row r="667">
      <c r="A667" s="20" t="n">
        <v>46186</v>
      </c>
      <c r="B667" s="26" t="n">
        <v>266</v>
      </c>
      <c r="C667" s="27">
        <f>IF(COUNTA(A667,D667,G667)=0,"",IF(B667="","공통",IFERROR(INDEX(현장_고객,MATCH(B667,현장번호,0))&amp;" · "&amp;INDEX(현장_주소,MATCH(B667,현장번호,0)),"없는 번호")))</f>
        <v/>
      </c>
      <c r="D667" s="21" t="inlineStr">
        <is>
          <t>물길설비</t>
        </is>
      </c>
      <c r="E667" s="27">
        <f>IF(D667="","",IFERROR(INDEX(거래처분야,MATCH(D667,거래처이름,0)),""))</f>
        <v/>
      </c>
      <c r="F667" s="21" t="inlineStr">
        <is>
          <t>설비 시공</t>
        </is>
      </c>
      <c r="G667" s="22" t="n">
        <v>2431000</v>
      </c>
      <c r="H667" s="25">
        <f>IF(COUNTA(A667,B667,D667,G667)=0,"",IF(NOT(ISNUMBER(A667)),"날짜를 확인하세요",IF(A667&gt;TODAY(),"오늘 이후 날짜예요",IF(AND(B667&lt;&gt;"",ISNA(MATCH(B667,현장번호,0))),"현장 번호를 확인하세요",IF(ISNA(MATCH(D667,거래처이름,0)),"거래처 목록에 없는 이름",IF(OR(NOT(ISNUMBER(G667)),N(G667)&lt;=0),"금액을 확인하세요",""))))))</f>
        <v/>
      </c>
    </row>
    <row r="668">
      <c r="A668" s="20" t="n">
        <v>46186</v>
      </c>
      <c r="B668" s="26" t="n">
        <v>266</v>
      </c>
      <c r="C668" s="27">
        <f>IF(COUNTA(A668,D668,G668)=0,"",IF(B668="","공통",IFERROR(INDEX(현장_고객,MATCH(B668,현장번호,0))&amp;" · "&amp;INDEX(현장_주소,MATCH(B668,현장번호,0)),"없는 번호")))</f>
        <v/>
      </c>
      <c r="D668" s="21" t="inlineStr">
        <is>
          <t>밝음전기</t>
        </is>
      </c>
      <c r="E668" s="27">
        <f>IF(D668="","",IFERROR(INDEX(거래처분야,MATCH(D668,거래처이름,0)),""))</f>
        <v/>
      </c>
      <c r="F668" s="21" t="inlineStr">
        <is>
          <t>전기 시공</t>
        </is>
      </c>
      <c r="G668" s="22" t="n">
        <v>4490000</v>
      </c>
      <c r="H668" s="25">
        <f>IF(COUNTA(A668,B668,D668,G668)=0,"",IF(NOT(ISNUMBER(A668)),"날짜를 확인하세요",IF(A668&gt;TODAY(),"오늘 이후 날짜예요",IF(AND(B668&lt;&gt;"",ISNA(MATCH(B668,현장번호,0))),"현장 번호를 확인하세요",IF(ISNA(MATCH(D668,거래처이름,0)),"거래처 목록에 없는 이름",IF(OR(NOT(ISNUMBER(G668)),N(G668)&lt;=0),"금액을 확인하세요",""))))))</f>
        <v/>
      </c>
    </row>
    <row r="669">
      <c r="A669" s="20" t="n">
        <v>46187</v>
      </c>
      <c r="B669" s="26" t="n">
        <v>272</v>
      </c>
      <c r="C669" s="27">
        <f>IF(COUNTA(A669,D669,G669)=0,"",IF(B669="","공통",IFERROR(INDEX(현장_고객,MATCH(B669,현장번호,0))&amp;" · "&amp;INDEX(현장_주소,MATCH(B669,현장번호,0)),"없는 번호")))</f>
        <v/>
      </c>
      <c r="D669" s="21" t="inlineStr">
        <is>
          <t>물길설비</t>
        </is>
      </c>
      <c r="E669" s="27">
        <f>IF(D669="","",IFERROR(INDEX(거래처분야,MATCH(D669,거래처이름,0)),""))</f>
        <v/>
      </c>
      <c r="F669" s="21" t="inlineStr">
        <is>
          <t>설비 시공</t>
        </is>
      </c>
      <c r="G669" s="22" t="n">
        <v>952000</v>
      </c>
      <c r="H669" s="25">
        <f>IF(COUNTA(A669,B669,D669,G669)=0,"",IF(NOT(ISNUMBER(A669)),"날짜를 확인하세요",IF(A669&gt;TODAY(),"오늘 이후 날짜예요",IF(AND(B669&lt;&gt;"",ISNA(MATCH(B669,현장번호,0))),"현장 번호를 확인하세요",IF(ISNA(MATCH(D669,거래처이름,0)),"거래처 목록에 없는 이름",IF(OR(NOT(ISNUMBER(G669)),N(G669)&lt;=0),"금액을 확인하세요",""))))))</f>
        <v/>
      </c>
    </row>
    <row r="670">
      <c r="A670" s="20" t="n">
        <v>46187</v>
      </c>
      <c r="B670" s="26" t="n">
        <v>273</v>
      </c>
      <c r="C670" s="27">
        <f>IF(COUNTA(A670,D670,G670)=0,"",IF(B670="","공통",IFERROR(INDEX(현장_고객,MATCH(B670,현장번호,0))&amp;" · "&amp;INDEX(현장_주소,MATCH(B670,현장번호,0)),"없는 번호")))</f>
        <v/>
      </c>
      <c r="D670" s="21" t="inlineStr">
        <is>
          <t>한결철거</t>
        </is>
      </c>
      <c r="E670" s="27">
        <f>IF(D670="","",IFERROR(INDEX(거래처분야,MATCH(D670,거래처이름,0)),""))</f>
        <v/>
      </c>
      <c r="F670" s="21" t="inlineStr">
        <is>
          <t>철거·폐기물</t>
        </is>
      </c>
      <c r="G670" s="22" t="n">
        <v>1402000</v>
      </c>
      <c r="H670" s="25">
        <f>IF(COUNTA(A670,B670,D670,G670)=0,"",IF(NOT(ISNUMBER(A670)),"날짜를 확인하세요",IF(A670&gt;TODAY(),"오늘 이후 날짜예요",IF(AND(B670&lt;&gt;"",ISNA(MATCH(B670,현장번호,0))),"현장 번호를 확인하세요",IF(ISNA(MATCH(D670,거래처이름,0)),"거래처 목록에 없는 이름",IF(OR(NOT(ISNUMBER(G670)),N(G670)&lt;=0),"금액을 확인하세요",""))))))</f>
        <v/>
      </c>
    </row>
    <row r="671">
      <c r="A671" s="20" t="n">
        <v>46187</v>
      </c>
      <c r="B671" s="26" t="n">
        <v>273</v>
      </c>
      <c r="C671" s="27">
        <f>IF(COUNTA(A671,D671,G671)=0,"",IF(B671="","공통",IFERROR(INDEX(현장_고객,MATCH(B671,현장번호,0))&amp;" · "&amp;INDEX(현장_주소,MATCH(B671,현장번호,0)),"없는 번호")))</f>
        <v/>
      </c>
      <c r="D671" s="21" t="inlineStr">
        <is>
          <t>새빛전기</t>
        </is>
      </c>
      <c r="E671" s="27">
        <f>IF(D671="","",IFERROR(INDEX(거래처분야,MATCH(D671,거래처이름,0)),""))</f>
        <v/>
      </c>
      <c r="F671" s="21" t="inlineStr">
        <is>
          <t>전기 시공</t>
        </is>
      </c>
      <c r="G671" s="22" t="n">
        <v>833000</v>
      </c>
      <c r="H671" s="25">
        <f>IF(COUNTA(A671,B671,D671,G671)=0,"",IF(NOT(ISNUMBER(A671)),"날짜를 확인하세요",IF(A671&gt;TODAY(),"오늘 이후 날짜예요",IF(AND(B671&lt;&gt;"",ISNA(MATCH(B671,현장번호,0))),"현장 번호를 확인하세요",IF(ISNA(MATCH(D671,거래처이름,0)),"거래처 목록에 없는 이름",IF(OR(NOT(ISNUMBER(G671)),N(G671)&lt;=0),"금액을 확인하세요",""))))))</f>
        <v/>
      </c>
    </row>
    <row r="672">
      <c r="A672" s="20" t="n">
        <v>46188</v>
      </c>
      <c r="B672" s="26" t="n">
        <v>273</v>
      </c>
      <c r="C672" s="27">
        <f>IF(COUNTA(A672,D672,G672)=0,"",IF(B672="","공통",IFERROR(INDEX(현장_고객,MATCH(B672,현장번호,0))&amp;" · "&amp;INDEX(현장_주소,MATCH(B672,현장번호,0)),"없는 번호")))</f>
        <v/>
      </c>
      <c r="D672" s="21" t="inlineStr">
        <is>
          <t>대성설비</t>
        </is>
      </c>
      <c r="E672" s="27">
        <f>IF(D672="","",IFERROR(INDEX(거래처분야,MATCH(D672,거래처이름,0)),""))</f>
        <v/>
      </c>
      <c r="F672" s="21" t="inlineStr">
        <is>
          <t>설비 시공</t>
        </is>
      </c>
      <c r="G672" s="22" t="n">
        <v>732000</v>
      </c>
      <c r="H672" s="25">
        <f>IF(COUNTA(A672,B672,D672,G672)=0,"",IF(NOT(ISNUMBER(A672)),"날짜를 확인하세요",IF(A672&gt;TODAY(),"오늘 이후 날짜예요",IF(AND(B672&lt;&gt;"",ISNA(MATCH(B672,현장번호,0))),"현장 번호를 확인하세요",IF(ISNA(MATCH(D672,거래처이름,0)),"거래처 목록에 없는 이름",IF(OR(NOT(ISNUMBER(G672)),N(G672)&lt;=0),"금액을 확인하세요",""))))))</f>
        <v/>
      </c>
    </row>
    <row r="673">
      <c r="A673" s="20" t="n">
        <v>46188</v>
      </c>
      <c r="B673" s="26" t="n">
        <v>273</v>
      </c>
      <c r="C673" s="27">
        <f>IF(COUNTA(A673,D673,G673)=0,"",IF(B673="","공통",IFERROR(INDEX(현장_고객,MATCH(B673,현장번호,0))&amp;" · "&amp;INDEX(현장_주소,MATCH(B673,현장번호,0)),"없는 번호")))</f>
        <v/>
      </c>
      <c r="D673" s="21" t="inlineStr">
        <is>
          <t>동네자재마트</t>
        </is>
      </c>
      <c r="E673" s="27">
        <f>IF(D673="","",IFERROR(INDEX(거래처분야,MATCH(D673,거래처이름,0)),""))</f>
        <v/>
      </c>
      <c r="F673" s="21" t="inlineStr">
        <is>
          <t>자재 대금</t>
        </is>
      </c>
      <c r="G673" s="22" t="n">
        <v>1264000</v>
      </c>
      <c r="H673" s="25">
        <f>IF(COUNTA(A673,B673,D673,G673)=0,"",IF(NOT(ISNUMBER(A673)),"날짜를 확인하세요",IF(A673&gt;TODAY(),"오늘 이후 날짜예요",IF(AND(B673&lt;&gt;"",ISNA(MATCH(B673,현장번호,0))),"현장 번호를 확인하세요",IF(ISNA(MATCH(D673,거래처이름,0)),"거래처 목록에 없는 이름",IF(OR(NOT(ISNUMBER(G673)),N(G673)&lt;=0),"금액을 확인하세요",""))))))</f>
        <v/>
      </c>
    </row>
    <row r="674">
      <c r="A674" s="20" t="n">
        <v>46188</v>
      </c>
      <c r="B674" s="26" t="n">
        <v>274</v>
      </c>
      <c r="C674" s="27">
        <f>IF(COUNTA(A674,D674,G674)=0,"",IF(B674="","공통",IFERROR(INDEX(현장_고객,MATCH(B674,현장번호,0))&amp;" · "&amp;INDEX(현장_주소,MATCH(B674,현장번호,0)),"없는 번호")))</f>
        <v/>
      </c>
      <c r="D674" s="21" t="inlineStr">
        <is>
          <t>동네자재마트</t>
        </is>
      </c>
      <c r="E674" s="27">
        <f>IF(D674="","",IFERROR(INDEX(거래처분야,MATCH(D674,거래처이름,0)),""))</f>
        <v/>
      </c>
      <c r="F674" s="21" t="inlineStr">
        <is>
          <t>자재 대금</t>
        </is>
      </c>
      <c r="G674" s="22" t="n">
        <v>610000</v>
      </c>
      <c r="H674" s="25">
        <f>IF(COUNTA(A674,B674,D674,G674)=0,"",IF(NOT(ISNUMBER(A674)),"날짜를 확인하세요",IF(A674&gt;TODAY(),"오늘 이후 날짜예요",IF(AND(B674&lt;&gt;"",ISNA(MATCH(B674,현장번호,0))),"현장 번호를 확인하세요",IF(ISNA(MATCH(D674,거래처이름,0)),"거래처 목록에 없는 이름",IF(OR(NOT(ISNUMBER(G674)),N(G674)&lt;=0),"금액을 확인하세요",""))))))</f>
        <v/>
      </c>
    </row>
    <row r="675">
      <c r="A675" s="20" t="n">
        <v>46189</v>
      </c>
      <c r="B675" s="26" t="n">
        <v>273</v>
      </c>
      <c r="C675" s="27">
        <f>IF(COUNTA(A675,D675,G675)=0,"",IF(B675="","공통",IFERROR(INDEX(현장_고객,MATCH(B675,현장번호,0))&amp;" · "&amp;INDEX(현장_주소,MATCH(B675,현장번호,0)),"없는 번호")))</f>
        <v/>
      </c>
      <c r="D675" s="21" t="inlineStr">
        <is>
          <t>바른목공</t>
        </is>
      </c>
      <c r="E675" s="27">
        <f>IF(D675="","",IFERROR(INDEX(거래처분야,MATCH(D675,거래처이름,0)),""))</f>
        <v/>
      </c>
      <c r="F675" s="21" t="inlineStr">
        <is>
          <t>목공 시공</t>
        </is>
      </c>
      <c r="G675" s="22" t="n">
        <v>1564000</v>
      </c>
      <c r="H675" s="25">
        <f>IF(COUNTA(A675,B675,D675,G675)=0,"",IF(NOT(ISNUMBER(A675)),"날짜를 확인하세요",IF(A675&gt;TODAY(),"오늘 이후 날짜예요",IF(AND(B675&lt;&gt;"",ISNA(MATCH(B675,현장번호,0))),"현장 번호를 확인하세요",IF(ISNA(MATCH(D675,거래처이름,0)),"거래처 목록에 없는 이름",IF(OR(NOT(ISNUMBER(G675)),N(G675)&lt;=0),"금액을 확인하세요",""))))))</f>
        <v/>
      </c>
    </row>
    <row r="676">
      <c r="A676" s="20" t="n">
        <v>46190</v>
      </c>
      <c r="B676" s="26" t="n">
        <v>272</v>
      </c>
      <c r="C676" s="27">
        <f>IF(COUNTA(A676,D676,G676)=0,"",IF(B676="","공통",IFERROR(INDEX(현장_고객,MATCH(B676,현장번호,0))&amp;" · "&amp;INDEX(현장_주소,MATCH(B676,현장번호,0)),"없는 번호")))</f>
        <v/>
      </c>
      <c r="D676" s="21" t="inlineStr">
        <is>
          <t>동네자재마트</t>
        </is>
      </c>
      <c r="E676" s="27">
        <f>IF(D676="","",IFERROR(INDEX(거래처분야,MATCH(D676,거래처이름,0)),""))</f>
        <v/>
      </c>
      <c r="F676" s="21" t="inlineStr">
        <is>
          <t>자재 대금</t>
        </is>
      </c>
      <c r="G676" s="22" t="n">
        <v>705000</v>
      </c>
      <c r="H676" s="25">
        <f>IF(COUNTA(A676,B676,D676,G676)=0,"",IF(NOT(ISNUMBER(A676)),"날짜를 확인하세요",IF(A676&gt;TODAY(),"오늘 이후 날짜예요",IF(AND(B676&lt;&gt;"",ISNA(MATCH(B676,현장번호,0))),"현장 번호를 확인하세요",IF(ISNA(MATCH(D676,거래처이름,0)),"거래처 목록에 없는 이름",IF(OR(NOT(ISNUMBER(G676)),N(G676)&lt;=0),"금액을 확인하세요",""))))))</f>
        <v/>
      </c>
    </row>
    <row r="677">
      <c r="A677" s="20" t="n">
        <v>46191</v>
      </c>
      <c r="B677" s="26" t="n">
        <v>272</v>
      </c>
      <c r="C677" s="27">
        <f>IF(COUNTA(A677,D677,G677)=0,"",IF(B677="","공통",IFERROR(INDEX(현장_고객,MATCH(B677,현장번호,0))&amp;" · "&amp;INDEX(현장_주소,MATCH(B677,현장번호,0)),"없는 번호")))</f>
        <v/>
      </c>
      <c r="D677" s="21" t="inlineStr">
        <is>
          <t>말끔입주청소</t>
        </is>
      </c>
      <c r="E677" s="27">
        <f>IF(D677="","",IFERROR(INDEX(거래처분야,MATCH(D677,거래처이름,0)),""))</f>
        <v/>
      </c>
      <c r="F677" s="21" t="inlineStr">
        <is>
          <t>입주 청소</t>
        </is>
      </c>
      <c r="G677" s="22" t="n">
        <v>464000</v>
      </c>
      <c r="H677" s="25">
        <f>IF(COUNTA(A677,B677,D677,G677)=0,"",IF(NOT(ISNUMBER(A677)),"날짜를 확인하세요",IF(A677&gt;TODAY(),"오늘 이후 날짜예요",IF(AND(B677&lt;&gt;"",ISNA(MATCH(B677,현장번호,0))),"현장 번호를 확인하세요",IF(ISNA(MATCH(D677,거래처이름,0)),"거래처 목록에 없는 이름",IF(OR(NOT(ISNUMBER(G677)),N(G677)&lt;=0),"금액을 확인하세요",""))))))</f>
        <v/>
      </c>
    </row>
    <row r="678">
      <c r="A678" s="20" t="n">
        <v>46191</v>
      </c>
      <c r="B678" s="26" t="n">
        <v>274</v>
      </c>
      <c r="C678" s="27">
        <f>IF(COUNTA(A678,D678,G678)=0,"",IF(B678="","공통",IFERROR(INDEX(현장_고객,MATCH(B678,현장번호,0))&amp;" · "&amp;INDEX(현장_주소,MATCH(B678,현장번호,0)),"없는 번호")))</f>
        <v/>
      </c>
      <c r="D678" s="21" t="inlineStr">
        <is>
          <t>한지벽지</t>
        </is>
      </c>
      <c r="E678" s="27">
        <f>IF(D678="","",IFERROR(INDEX(거래처분야,MATCH(D678,거래처이름,0)),""))</f>
        <v/>
      </c>
      <c r="F678" s="21" t="inlineStr">
        <is>
          <t>도배·장판 시공</t>
        </is>
      </c>
      <c r="G678" s="22" t="n">
        <v>393000</v>
      </c>
      <c r="H678" s="25">
        <f>IF(COUNTA(A678,B678,D678,G678)=0,"",IF(NOT(ISNUMBER(A678)),"날짜를 확인하세요",IF(A678&gt;TODAY(),"오늘 이후 날짜예요",IF(AND(B678&lt;&gt;"",ISNA(MATCH(B678,현장번호,0))),"현장 번호를 확인하세요",IF(ISNA(MATCH(D678,거래처이름,0)),"거래처 목록에 없는 이름",IF(OR(NOT(ISNUMBER(G678)),N(G678)&lt;=0),"금액을 확인하세요",""))))))</f>
        <v/>
      </c>
    </row>
    <row r="679">
      <c r="A679" s="20" t="n">
        <v>46192</v>
      </c>
      <c r="B679" s="26" t="n">
        <v>272</v>
      </c>
      <c r="C679" s="27">
        <f>IF(COUNTA(A679,D679,G679)=0,"",IF(B679="","공통",IFERROR(INDEX(현장_고객,MATCH(B679,현장번호,0))&amp;" · "&amp;INDEX(현장_주소,MATCH(B679,현장번호,0)),"없는 번호")))</f>
        <v/>
      </c>
      <c r="D679" s="21" t="inlineStr">
        <is>
          <t>한결철거</t>
        </is>
      </c>
      <c r="E679" s="27">
        <f>IF(D679="","",IFERROR(INDEX(거래처분야,MATCH(D679,거래처이름,0)),""))</f>
        <v/>
      </c>
      <c r="F679" s="21" t="inlineStr">
        <is>
          <t>철거·폐기물</t>
        </is>
      </c>
      <c r="G679" s="22" t="n">
        <v>832000</v>
      </c>
      <c r="H679" s="25">
        <f>IF(COUNTA(A679,B679,D679,G679)=0,"",IF(NOT(ISNUMBER(A679)),"날짜를 확인하세요",IF(A679&gt;TODAY(),"오늘 이후 날짜예요",IF(AND(B679&lt;&gt;"",ISNA(MATCH(B679,현장번호,0))),"현장 번호를 확인하세요",IF(ISNA(MATCH(D679,거래처이름,0)),"거래처 목록에 없는 이름",IF(OR(NOT(ISNUMBER(G679)),N(G679)&lt;=0),"금액을 확인하세요",""))))))</f>
        <v/>
      </c>
    </row>
    <row r="680">
      <c r="A680" s="20" t="n">
        <v>46192</v>
      </c>
      <c r="B680" s="26" t="n">
        <v>272</v>
      </c>
      <c r="C680" s="27">
        <f>IF(COUNTA(A680,D680,G680)=0,"",IF(B680="","공통",IFERROR(INDEX(현장_고객,MATCH(B680,현장번호,0))&amp;" · "&amp;INDEX(현장_주소,MATCH(B680,현장번호,0)),"없는 번호")))</f>
        <v/>
      </c>
      <c r="D680" s="21" t="inlineStr">
        <is>
          <t>반듯타일</t>
        </is>
      </c>
      <c r="E680" s="27">
        <f>IF(D680="","",IFERROR(INDEX(거래처분야,MATCH(D680,거래처이름,0)),""))</f>
        <v/>
      </c>
      <c r="F680" s="21" t="inlineStr">
        <is>
          <t>타일 시공</t>
        </is>
      </c>
      <c r="G680" s="22" t="n">
        <v>924000</v>
      </c>
      <c r="H680" s="25">
        <f>IF(COUNTA(A680,B680,D680,G680)=0,"",IF(NOT(ISNUMBER(A680)),"날짜를 확인하세요",IF(A680&gt;TODAY(),"오늘 이후 날짜예요",IF(AND(B680&lt;&gt;"",ISNA(MATCH(B680,현장번호,0))),"현장 번호를 확인하세요",IF(ISNA(MATCH(D680,거래처이름,0)),"거래처 목록에 없는 이름",IF(OR(NOT(ISNUMBER(G680)),N(G680)&lt;=0),"금액을 확인하세요",""))))))</f>
        <v/>
      </c>
    </row>
    <row r="681">
      <c r="A681" s="20" t="n">
        <v>46192</v>
      </c>
      <c r="B681" s="26" t="n">
        <v>279</v>
      </c>
      <c r="C681" s="27">
        <f>IF(COUNTA(A681,D681,G681)=0,"",IF(B681="","공통",IFERROR(INDEX(현장_고객,MATCH(B681,현장번호,0))&amp;" · "&amp;INDEX(현장_주소,MATCH(B681,현장번호,0)),"없는 번호")))</f>
        <v/>
      </c>
      <c r="D681" s="21" t="inlineStr">
        <is>
          <t>밝음전기</t>
        </is>
      </c>
      <c r="E681" s="27">
        <f>IF(D681="","",IFERROR(INDEX(거래처분야,MATCH(D681,거래처이름,0)),""))</f>
        <v/>
      </c>
      <c r="F681" s="21" t="inlineStr">
        <is>
          <t>전기 시공</t>
        </is>
      </c>
      <c r="G681" s="22" t="n">
        <v>619000</v>
      </c>
      <c r="H681" s="25">
        <f>IF(COUNTA(A681,B681,D681,G681)=0,"",IF(NOT(ISNUMBER(A681)),"날짜를 확인하세요",IF(A681&gt;TODAY(),"오늘 이후 날짜예요",IF(AND(B681&lt;&gt;"",ISNA(MATCH(B681,현장번호,0))),"현장 번호를 확인하세요",IF(ISNA(MATCH(D681,거래처이름,0)),"거래처 목록에 없는 이름",IF(OR(NOT(ISNUMBER(G681)),N(G681)&lt;=0),"금액을 확인하세요",""))))))</f>
        <v/>
      </c>
    </row>
    <row r="682">
      <c r="A682" s="20" t="n">
        <v>46194</v>
      </c>
      <c r="B682" s="26" t="n">
        <v>279</v>
      </c>
      <c r="C682" s="27">
        <f>IF(COUNTA(A682,D682,G682)=0,"",IF(B682="","공통",IFERROR(INDEX(현장_고객,MATCH(B682,현장번호,0))&amp;" · "&amp;INDEX(현장_주소,MATCH(B682,현장번호,0)),"없는 번호")))</f>
        <v/>
      </c>
      <c r="D682" s="21" t="inlineStr">
        <is>
          <t>물길설비</t>
        </is>
      </c>
      <c r="E682" s="27">
        <f>IF(D682="","",IFERROR(INDEX(거래처분야,MATCH(D682,거래처이름,0)),""))</f>
        <v/>
      </c>
      <c r="F682" s="21" t="inlineStr">
        <is>
          <t>설비 시공</t>
        </is>
      </c>
      <c r="G682" s="22" t="n">
        <v>835000</v>
      </c>
      <c r="H682" s="25">
        <f>IF(COUNTA(A682,B682,D682,G682)=0,"",IF(NOT(ISNUMBER(A682)),"날짜를 확인하세요",IF(A682&gt;TODAY(),"오늘 이후 날짜예요",IF(AND(B682&lt;&gt;"",ISNA(MATCH(B682,현장번호,0))),"현장 번호를 확인하세요",IF(ISNA(MATCH(D682,거래처이름,0)),"거래처 목록에 없는 이름",IF(OR(NOT(ISNUMBER(G682)),N(G682)&lt;=0),"금액을 확인하세요",""))))))</f>
        <v/>
      </c>
    </row>
    <row r="683">
      <c r="A683" s="20" t="n">
        <v>46195</v>
      </c>
      <c r="B683" s="26" t="n">
        <v>268</v>
      </c>
      <c r="C683" s="27">
        <f>IF(COUNTA(A683,D683,G683)=0,"",IF(B683="","공통",IFERROR(INDEX(현장_고객,MATCH(B683,현장번호,0))&amp;" · "&amp;INDEX(현장_주소,MATCH(B683,현장번호,0)),"없는 번호")))</f>
        <v/>
      </c>
      <c r="D683" s="21" t="inlineStr">
        <is>
          <t>나무결목공</t>
        </is>
      </c>
      <c r="E683" s="27">
        <f>IF(D683="","",IFERROR(INDEX(거래처분야,MATCH(D683,거래처이름,0)),""))</f>
        <v/>
      </c>
      <c r="F683" s="21" t="inlineStr">
        <is>
          <t>목공 시공</t>
        </is>
      </c>
      <c r="G683" s="22" t="n">
        <v>804000</v>
      </c>
      <c r="H683" s="25">
        <f>IF(COUNTA(A683,B683,D683,G683)=0,"",IF(NOT(ISNUMBER(A683)),"날짜를 확인하세요",IF(A683&gt;TODAY(),"오늘 이후 날짜예요",IF(AND(B683&lt;&gt;"",ISNA(MATCH(B683,현장번호,0))),"현장 번호를 확인하세요",IF(ISNA(MATCH(D683,거래처이름,0)),"거래처 목록에 없는 이름",IF(OR(NOT(ISNUMBER(G683)),N(G683)&lt;=0),"금액을 확인하세요",""))))))</f>
        <v/>
      </c>
    </row>
    <row r="684">
      <c r="A684" s="20" t="n">
        <v>46195</v>
      </c>
      <c r="B684" s="26" t="n">
        <v>279</v>
      </c>
      <c r="C684" s="27">
        <f>IF(COUNTA(A684,D684,G684)=0,"",IF(B684="","공통",IFERROR(INDEX(현장_고객,MATCH(B684,현장번호,0))&amp;" · "&amp;INDEX(현장_주소,MATCH(B684,현장번호,0)),"없는 번호")))</f>
        <v/>
      </c>
      <c r="D684" s="21" t="inlineStr">
        <is>
          <t>대림자재(가상)</t>
        </is>
      </c>
      <c r="E684" s="27">
        <f>IF(D684="","",IFERROR(INDEX(거래처분야,MATCH(D684,거래처이름,0)),""))</f>
        <v/>
      </c>
      <c r="F684" s="21" t="inlineStr">
        <is>
          <t>자재 대금</t>
        </is>
      </c>
      <c r="G684" s="22" t="n">
        <v>894000</v>
      </c>
      <c r="H684" s="25">
        <f>IF(COUNTA(A684,B684,D684,G684)=0,"",IF(NOT(ISNUMBER(A684)),"날짜를 확인하세요",IF(A684&gt;TODAY(),"오늘 이후 날짜예요",IF(AND(B684&lt;&gt;"",ISNA(MATCH(B684,현장번호,0))),"현장 번호를 확인하세요",IF(ISNA(MATCH(D684,거래처이름,0)),"거래처 목록에 없는 이름",IF(OR(NOT(ISNUMBER(G684)),N(G684)&lt;=0),"금액을 확인하세요",""))))))</f>
        <v/>
      </c>
    </row>
    <row r="685">
      <c r="A685" s="20" t="n">
        <v>46196</v>
      </c>
      <c r="B685" s="26" t="n">
        <v>268</v>
      </c>
      <c r="C685" s="27">
        <f>IF(COUNTA(A685,D685,G685)=0,"",IF(B685="","공통",IFERROR(INDEX(현장_고객,MATCH(B685,현장번호,0))&amp;" · "&amp;INDEX(현장_주소,MATCH(B685,현장번호,0)),"없는 번호")))</f>
        <v/>
      </c>
      <c r="D685" s="21" t="inlineStr">
        <is>
          <t>대성설비</t>
        </is>
      </c>
      <c r="E685" s="27">
        <f>IF(D685="","",IFERROR(INDEX(거래처분야,MATCH(D685,거래처이름,0)),""))</f>
        <v/>
      </c>
      <c r="F685" s="21" t="inlineStr">
        <is>
          <t>설비 시공</t>
        </is>
      </c>
      <c r="G685" s="22" t="n">
        <v>655000</v>
      </c>
      <c r="H685" s="25">
        <f>IF(COUNTA(A685,B685,D685,G685)=0,"",IF(NOT(ISNUMBER(A685)),"날짜를 확인하세요",IF(A685&gt;TODAY(),"오늘 이후 날짜예요",IF(AND(B685&lt;&gt;"",ISNA(MATCH(B685,현장번호,0))),"현장 번호를 확인하세요",IF(ISNA(MATCH(D685,거래처이름,0)),"거래처 목록에 없는 이름",IF(OR(NOT(ISNUMBER(G685)),N(G685)&lt;=0),"금액을 확인하세요",""))))))</f>
        <v/>
      </c>
    </row>
    <row r="686">
      <c r="A686" s="20" t="n">
        <v>46196</v>
      </c>
      <c r="B686" s="26" t="n">
        <v>270</v>
      </c>
      <c r="C686" s="27">
        <f>IF(COUNTA(A686,D686,G686)=0,"",IF(B686="","공통",IFERROR(INDEX(현장_고객,MATCH(B686,현장번호,0))&amp;" · "&amp;INDEX(현장_주소,MATCH(B686,현장번호,0)),"없는 번호")))</f>
        <v/>
      </c>
      <c r="D686" s="21" t="inlineStr">
        <is>
          <t>나무결목공</t>
        </is>
      </c>
      <c r="E686" s="27">
        <f>IF(D686="","",IFERROR(INDEX(거래처분야,MATCH(D686,거래처이름,0)),""))</f>
        <v/>
      </c>
      <c r="F686" s="21" t="inlineStr">
        <is>
          <t>목공 시공</t>
        </is>
      </c>
      <c r="G686" s="22" t="n">
        <v>2196000</v>
      </c>
      <c r="H686" s="25">
        <f>IF(COUNTA(A686,B686,D686,G686)=0,"",IF(NOT(ISNUMBER(A686)),"날짜를 확인하세요",IF(A686&gt;TODAY(),"오늘 이후 날짜예요",IF(AND(B686&lt;&gt;"",ISNA(MATCH(B686,현장번호,0))),"현장 번호를 확인하세요",IF(ISNA(MATCH(D686,거래처이름,0)),"거래처 목록에 없는 이름",IF(OR(NOT(ISNUMBER(G686)),N(G686)&lt;=0),"금액을 확인하세요",""))))))</f>
        <v/>
      </c>
    </row>
    <row r="687">
      <c r="A687" s="20" t="n">
        <v>46196</v>
      </c>
      <c r="B687" s="26" t="n">
        <v>270</v>
      </c>
      <c r="C687" s="27">
        <f>IF(COUNTA(A687,D687,G687)=0,"",IF(B687="","공통",IFERROR(INDEX(현장_고객,MATCH(B687,현장번호,0))&amp;" · "&amp;INDEX(현장_주소,MATCH(B687,현장번호,0)),"없는 번호")))</f>
        <v/>
      </c>
      <c r="D687" s="21" t="inlineStr">
        <is>
          <t>동네자재마트</t>
        </is>
      </c>
      <c r="E687" s="27">
        <f>IF(D687="","",IFERROR(INDEX(거래처분야,MATCH(D687,거래처이름,0)),""))</f>
        <v/>
      </c>
      <c r="F687" s="21" t="inlineStr">
        <is>
          <t>자재 대금</t>
        </is>
      </c>
      <c r="G687" s="22" t="n">
        <v>1350000</v>
      </c>
      <c r="H687" s="25">
        <f>IF(COUNTA(A687,B687,D687,G687)=0,"",IF(NOT(ISNUMBER(A687)),"날짜를 확인하세요",IF(A687&gt;TODAY(),"오늘 이후 날짜예요",IF(AND(B687&lt;&gt;"",ISNA(MATCH(B687,현장번호,0))),"현장 번호를 확인하세요",IF(ISNA(MATCH(D687,거래처이름,0)),"거래처 목록에 없는 이름",IF(OR(NOT(ISNUMBER(G687)),N(G687)&lt;=0),"금액을 확인하세요",""))))))</f>
        <v/>
      </c>
    </row>
    <row r="688">
      <c r="A688" s="20" t="n">
        <v>46197</v>
      </c>
      <c r="B688" s="26" t="n">
        <v>276</v>
      </c>
      <c r="C688" s="27">
        <f>IF(COUNTA(A688,D688,G688)=0,"",IF(B688="","공통",IFERROR(INDEX(현장_고객,MATCH(B688,현장번호,0))&amp;" · "&amp;INDEX(현장_주소,MATCH(B688,현장번호,0)),"없는 번호")))</f>
        <v/>
      </c>
      <c r="D688" s="21" t="inlineStr">
        <is>
          <t>대림자재(가상)</t>
        </is>
      </c>
      <c r="E688" s="27">
        <f>IF(D688="","",IFERROR(INDEX(거래처분야,MATCH(D688,거래처이름,0)),""))</f>
        <v/>
      </c>
      <c r="F688" s="21" t="inlineStr">
        <is>
          <t>자재 대금</t>
        </is>
      </c>
      <c r="G688" s="22" t="n">
        <v>278000</v>
      </c>
      <c r="H688" s="25">
        <f>IF(COUNTA(A688,B688,D688,G688)=0,"",IF(NOT(ISNUMBER(A688)),"날짜를 확인하세요",IF(A688&gt;TODAY(),"오늘 이후 날짜예요",IF(AND(B688&lt;&gt;"",ISNA(MATCH(B688,현장번호,0))),"현장 번호를 확인하세요",IF(ISNA(MATCH(D688,거래처이름,0)),"거래처 목록에 없는 이름",IF(OR(NOT(ISNUMBER(G688)),N(G688)&lt;=0),"금액을 확인하세요",""))))))</f>
        <v/>
      </c>
    </row>
    <row r="689">
      <c r="A689" s="20" t="n">
        <v>46198</v>
      </c>
      <c r="B689" s="26" t="n">
        <v>270</v>
      </c>
      <c r="C689" s="27">
        <f>IF(COUNTA(A689,D689,G689)=0,"",IF(B689="","공통",IFERROR(INDEX(현장_고객,MATCH(B689,현장번호,0))&amp;" · "&amp;INDEX(현장_주소,MATCH(B689,현장번호,0)),"없는 번호")))</f>
        <v/>
      </c>
      <c r="D689" s="21" t="inlineStr">
        <is>
          <t>물길설비</t>
        </is>
      </c>
      <c r="E689" s="27">
        <f>IF(D689="","",IFERROR(INDEX(거래처분야,MATCH(D689,거래처이름,0)),""))</f>
        <v/>
      </c>
      <c r="F689" s="21" t="inlineStr">
        <is>
          <t>설비 시공</t>
        </is>
      </c>
      <c r="G689" s="22" t="n">
        <v>1289000</v>
      </c>
      <c r="H689" s="25">
        <f>IF(COUNTA(A689,B689,D689,G689)=0,"",IF(NOT(ISNUMBER(A689)),"날짜를 확인하세요",IF(A689&gt;TODAY(),"오늘 이후 날짜예요",IF(AND(B689&lt;&gt;"",ISNA(MATCH(B689,현장번호,0))),"현장 번호를 확인하세요",IF(ISNA(MATCH(D689,거래처이름,0)),"거래처 목록에 없는 이름",IF(OR(NOT(ISNUMBER(G689)),N(G689)&lt;=0),"금액을 확인하세요",""))))))</f>
        <v/>
      </c>
    </row>
    <row r="690">
      <c r="A690" s="20" t="n">
        <v>46198</v>
      </c>
      <c r="B690" s="26" t="n">
        <v>277</v>
      </c>
      <c r="C690" s="27">
        <f>IF(COUNTA(A690,D690,G690)=0,"",IF(B690="","공통",IFERROR(INDEX(현장_고객,MATCH(B690,현장번호,0))&amp;" · "&amp;INDEX(현장_주소,MATCH(B690,현장번호,0)),"없는 번호")))</f>
        <v/>
      </c>
      <c r="D690" s="21" t="inlineStr">
        <is>
          <t>창호명가</t>
        </is>
      </c>
      <c r="E690" s="27">
        <f>IF(D690="","",IFERROR(INDEX(거래처분야,MATCH(D690,거래처이름,0)),""))</f>
        <v/>
      </c>
      <c r="F690" s="21" t="inlineStr">
        <is>
          <t>창호 시공</t>
        </is>
      </c>
      <c r="G690" s="22" t="n">
        <v>2708000</v>
      </c>
      <c r="H690" s="25">
        <f>IF(COUNTA(A690,B690,D690,G690)=0,"",IF(NOT(ISNUMBER(A690)),"날짜를 확인하세요",IF(A690&gt;TODAY(),"오늘 이후 날짜예요",IF(AND(B690&lt;&gt;"",ISNA(MATCH(B690,현장번호,0))),"현장 번호를 확인하세요",IF(ISNA(MATCH(D690,거래처이름,0)),"거래처 목록에 없는 이름",IF(OR(NOT(ISNUMBER(G690)),N(G690)&lt;=0),"금액을 확인하세요",""))))))</f>
        <v/>
      </c>
    </row>
    <row r="691">
      <c r="A691" s="20" t="n">
        <v>46198</v>
      </c>
      <c r="B691" s="26" t="n">
        <v>282</v>
      </c>
      <c r="C691" s="27">
        <f>IF(COUNTA(A691,D691,G691)=0,"",IF(B691="","공통",IFERROR(INDEX(현장_고객,MATCH(B691,현장번호,0))&amp;" · "&amp;INDEX(현장_주소,MATCH(B691,현장번호,0)),"없는 번호")))</f>
        <v/>
      </c>
      <c r="D691" s="21" t="inlineStr">
        <is>
          <t>동네자재마트</t>
        </is>
      </c>
      <c r="E691" s="27">
        <f>IF(D691="","",IFERROR(INDEX(거래처분야,MATCH(D691,거래처이름,0)),""))</f>
        <v/>
      </c>
      <c r="F691" s="21" t="inlineStr">
        <is>
          <t>자재 대금</t>
        </is>
      </c>
      <c r="G691" s="22" t="n">
        <v>603000</v>
      </c>
      <c r="H691" s="25">
        <f>IF(COUNTA(A691,B691,D691,G691)=0,"",IF(NOT(ISNUMBER(A691)),"날짜를 확인하세요",IF(A691&gt;TODAY(),"오늘 이후 날짜예요",IF(AND(B691&lt;&gt;"",ISNA(MATCH(B691,현장번호,0))),"현장 번호를 확인하세요",IF(ISNA(MATCH(D691,거래처이름,0)),"거래처 목록에 없는 이름",IF(OR(NOT(ISNUMBER(G691)),N(G691)&lt;=0),"금액을 확인하세요",""))))))</f>
        <v/>
      </c>
    </row>
    <row r="692">
      <c r="A692" s="20" t="n">
        <v>46199</v>
      </c>
      <c r="B692" s="26" t="n">
        <v>277</v>
      </c>
      <c r="C692" s="27">
        <f>IF(COUNTA(A692,D692,G692)=0,"",IF(B692="","공통",IFERROR(INDEX(현장_고객,MATCH(B692,현장번호,0))&amp;" · "&amp;INDEX(현장_주소,MATCH(B692,현장번호,0)),"없는 번호")))</f>
        <v/>
      </c>
      <c r="D692" s="21" t="inlineStr">
        <is>
          <t>말끔입주청소</t>
        </is>
      </c>
      <c r="E692" s="27">
        <f>IF(D692="","",IFERROR(INDEX(거래처분야,MATCH(D692,거래처이름,0)),""))</f>
        <v/>
      </c>
      <c r="F692" s="21" t="inlineStr">
        <is>
          <t>입주 청소</t>
        </is>
      </c>
      <c r="G692" s="22" t="n">
        <v>3576000</v>
      </c>
      <c r="H692" s="25">
        <f>IF(COUNTA(A692,B692,D692,G692)=0,"",IF(NOT(ISNUMBER(A692)),"날짜를 확인하세요",IF(A692&gt;TODAY(),"오늘 이후 날짜예요",IF(AND(B692&lt;&gt;"",ISNA(MATCH(B692,현장번호,0))),"현장 번호를 확인하세요",IF(ISNA(MATCH(D692,거래처이름,0)),"거래처 목록에 없는 이름",IF(OR(NOT(ISNUMBER(G692)),N(G692)&lt;=0),"금액을 확인하세요",""))))))</f>
        <v/>
      </c>
    </row>
    <row r="693">
      <c r="A693" s="20" t="n">
        <v>46199</v>
      </c>
      <c r="B693" s="26" t="n">
        <v>279</v>
      </c>
      <c r="C693" s="27">
        <f>IF(COUNTA(A693,D693,G693)=0,"",IF(B693="","공통",IFERROR(INDEX(현장_고객,MATCH(B693,현장번호,0))&amp;" · "&amp;INDEX(현장_주소,MATCH(B693,현장번호,0)),"없는 번호")))</f>
        <v/>
      </c>
      <c r="D693" s="21" t="inlineStr">
        <is>
          <t>한결철거</t>
        </is>
      </c>
      <c r="E693" s="27">
        <f>IF(D693="","",IFERROR(INDEX(거래처분야,MATCH(D693,거래처이름,0)),""))</f>
        <v/>
      </c>
      <c r="F693" s="21" t="inlineStr">
        <is>
          <t>철거·폐기물</t>
        </is>
      </c>
      <c r="G693" s="22" t="n">
        <v>486000</v>
      </c>
      <c r="H693" s="25">
        <f>IF(COUNTA(A693,B693,D693,G693)=0,"",IF(NOT(ISNUMBER(A693)),"날짜를 확인하세요",IF(A693&gt;TODAY(),"오늘 이후 날짜예요",IF(AND(B693&lt;&gt;"",ISNA(MATCH(B693,현장번호,0))),"현장 번호를 확인하세요",IF(ISNA(MATCH(D693,거래처이름,0)),"거래처 목록에 없는 이름",IF(OR(NOT(ISNUMBER(G693)),N(G693)&lt;=0),"금액을 확인하세요",""))))))</f>
        <v/>
      </c>
    </row>
    <row r="694">
      <c r="A694" s="20" t="n">
        <v>46199</v>
      </c>
      <c r="B694" s="26" t="n">
        <v>279</v>
      </c>
      <c r="C694" s="27">
        <f>IF(COUNTA(A694,D694,G694)=0,"",IF(B694="","공통",IFERROR(INDEX(현장_고객,MATCH(B694,현장번호,0))&amp;" · "&amp;INDEX(현장_주소,MATCH(B694,현장번호,0)),"없는 번호")))</f>
        <v/>
      </c>
      <c r="D694" s="21" t="inlineStr">
        <is>
          <t>나무결목공</t>
        </is>
      </c>
      <c r="E694" s="27">
        <f>IF(D694="","",IFERROR(INDEX(거래처분야,MATCH(D694,거래처이름,0)),""))</f>
        <v/>
      </c>
      <c r="F694" s="21" t="inlineStr">
        <is>
          <t>목공 시공</t>
        </is>
      </c>
      <c r="G694" s="22" t="n">
        <v>582000</v>
      </c>
      <c r="H694" s="25">
        <f>IF(COUNTA(A694,B694,D694,G694)=0,"",IF(NOT(ISNUMBER(A694)),"날짜를 확인하세요",IF(A694&gt;TODAY(),"오늘 이후 날짜예요",IF(AND(B694&lt;&gt;"",ISNA(MATCH(B694,현장번호,0))),"현장 번호를 확인하세요",IF(ISNA(MATCH(D694,거래처이름,0)),"거래처 목록에 없는 이름",IF(OR(NOT(ISNUMBER(G694)),N(G694)&lt;=0),"금액을 확인하세요",""))))))</f>
        <v/>
      </c>
    </row>
    <row r="695">
      <c r="A695" s="20" t="n">
        <v>46200</v>
      </c>
      <c r="B695" s="26" t="n">
        <v>266</v>
      </c>
      <c r="C695" s="27">
        <f>IF(COUNTA(A695,D695,G695)=0,"",IF(B695="","공통",IFERROR(INDEX(현장_고객,MATCH(B695,현장번호,0))&amp;" · "&amp;INDEX(현장_주소,MATCH(B695,현장번호,0)),"없는 번호")))</f>
        <v/>
      </c>
      <c r="D695" s="21" t="inlineStr">
        <is>
          <t>나무결목공</t>
        </is>
      </c>
      <c r="E695" s="27">
        <f>IF(D695="","",IFERROR(INDEX(거래처분야,MATCH(D695,거래처이름,0)),""))</f>
        <v/>
      </c>
      <c r="F695" s="21" t="inlineStr">
        <is>
          <t>목공 시공</t>
        </is>
      </c>
      <c r="G695" s="22" t="n">
        <v>3101000</v>
      </c>
      <c r="H695" s="25">
        <f>IF(COUNTA(A695,B695,D695,G695)=0,"",IF(NOT(ISNUMBER(A695)),"날짜를 확인하세요",IF(A695&gt;TODAY(),"오늘 이후 날짜예요",IF(AND(B695&lt;&gt;"",ISNA(MATCH(B695,현장번호,0))),"현장 번호를 확인하세요",IF(ISNA(MATCH(D695,거래처이름,0)),"거래처 목록에 없는 이름",IF(OR(NOT(ISNUMBER(G695)),N(G695)&lt;=0),"금액을 확인하세요",""))))))</f>
        <v/>
      </c>
    </row>
    <row r="696">
      <c r="A696" s="20" t="n">
        <v>46201</v>
      </c>
      <c r="B696" s="26" t="n">
        <v>268</v>
      </c>
      <c r="C696" s="27">
        <f>IF(COUNTA(A696,D696,G696)=0,"",IF(B696="","공통",IFERROR(INDEX(현장_고객,MATCH(B696,현장번호,0))&amp;" · "&amp;INDEX(현장_주소,MATCH(B696,현장번호,0)),"없는 번호")))</f>
        <v/>
      </c>
      <c r="D696" s="21" t="inlineStr">
        <is>
          <t>밝음전기</t>
        </is>
      </c>
      <c r="E696" s="27">
        <f>IF(D696="","",IFERROR(INDEX(거래처분야,MATCH(D696,거래처이름,0)),""))</f>
        <v/>
      </c>
      <c r="F696" s="21" t="inlineStr">
        <is>
          <t>전기 시공</t>
        </is>
      </c>
      <c r="G696" s="22" t="n">
        <v>504000</v>
      </c>
      <c r="H696" s="25">
        <f>IF(COUNTA(A696,B696,D696,G696)=0,"",IF(NOT(ISNUMBER(A696)),"날짜를 확인하세요",IF(A696&gt;TODAY(),"오늘 이후 날짜예요",IF(AND(B696&lt;&gt;"",ISNA(MATCH(B696,현장번호,0))),"현장 번호를 확인하세요",IF(ISNA(MATCH(D696,거래처이름,0)),"거래처 목록에 없는 이름",IF(OR(NOT(ISNUMBER(G696)),N(G696)&lt;=0),"금액을 확인하세요",""))))))</f>
        <v/>
      </c>
    </row>
    <row r="697">
      <c r="A697" s="20" t="n">
        <v>46201</v>
      </c>
      <c r="B697" s="26" t="n">
        <v>271</v>
      </c>
      <c r="C697" s="27">
        <f>IF(COUNTA(A697,D697,G697)=0,"",IF(B697="","공통",IFERROR(INDEX(현장_고객,MATCH(B697,현장번호,0))&amp;" · "&amp;INDEX(현장_주소,MATCH(B697,현장번호,0)),"없는 번호")))</f>
        <v/>
      </c>
      <c r="D697" s="21" t="inlineStr">
        <is>
          <t>창호명가</t>
        </is>
      </c>
      <c r="E697" s="27">
        <f>IF(D697="","",IFERROR(INDEX(거래처분야,MATCH(D697,거래처이름,0)),""))</f>
        <v/>
      </c>
      <c r="F697" s="21" t="inlineStr">
        <is>
          <t>창호 시공</t>
        </is>
      </c>
      <c r="G697" s="22" t="n">
        <v>5346000</v>
      </c>
      <c r="H697" s="25">
        <f>IF(COUNTA(A697,B697,D697,G697)=0,"",IF(NOT(ISNUMBER(A697)),"날짜를 확인하세요",IF(A697&gt;TODAY(),"오늘 이후 날짜예요",IF(AND(B697&lt;&gt;"",ISNA(MATCH(B697,현장번호,0))),"현장 번호를 확인하세요",IF(ISNA(MATCH(D697,거래처이름,0)),"거래처 목록에 없는 이름",IF(OR(NOT(ISNUMBER(G697)),N(G697)&lt;=0),"금액을 확인하세요",""))))))</f>
        <v/>
      </c>
    </row>
    <row r="698">
      <c r="A698" s="20" t="n">
        <v>46202</v>
      </c>
      <c r="B698" s="26" t="n">
        <v>268</v>
      </c>
      <c r="C698" s="27">
        <f>IF(COUNTA(A698,D698,G698)=0,"",IF(B698="","공통",IFERROR(INDEX(현장_고객,MATCH(B698,현장번호,0))&amp;" · "&amp;INDEX(현장_주소,MATCH(B698,현장번호,0)),"없는 번호")))</f>
        <v/>
      </c>
      <c r="D698" s="21" t="inlineStr">
        <is>
          <t>한결철거</t>
        </is>
      </c>
      <c r="E698" s="27">
        <f>IF(D698="","",IFERROR(INDEX(거래처분야,MATCH(D698,거래처이름,0)),""))</f>
        <v/>
      </c>
      <c r="F698" s="21" t="inlineStr">
        <is>
          <t>철거·폐기물</t>
        </is>
      </c>
      <c r="G698" s="22" t="n">
        <v>717000</v>
      </c>
      <c r="H698" s="25">
        <f>IF(COUNTA(A698,B698,D698,G698)=0,"",IF(NOT(ISNUMBER(A698)),"날짜를 확인하세요",IF(A698&gt;TODAY(),"오늘 이후 날짜예요",IF(AND(B698&lt;&gt;"",ISNA(MATCH(B698,현장번호,0))),"현장 번호를 확인하세요",IF(ISNA(MATCH(D698,거래처이름,0)),"거래처 목록에 없는 이름",IF(OR(NOT(ISNUMBER(G698)),N(G698)&lt;=0),"금액을 확인하세요",""))))))</f>
        <v/>
      </c>
    </row>
    <row r="699">
      <c r="A699" s="20" t="n">
        <v>46202</v>
      </c>
      <c r="B699" s="26" t="n">
        <v>268</v>
      </c>
      <c r="C699" s="27">
        <f>IF(COUNTA(A699,D699,G699)=0,"",IF(B699="","공통",IFERROR(INDEX(현장_고객,MATCH(B699,현장번호,0))&amp;" · "&amp;INDEX(현장_주소,MATCH(B699,현장번호,0)),"없는 번호")))</f>
        <v/>
      </c>
      <c r="D699" s="21" t="inlineStr">
        <is>
          <t>동네자재마트</t>
        </is>
      </c>
      <c r="E699" s="27">
        <f>IF(D699="","",IFERROR(INDEX(거래처분야,MATCH(D699,거래처이름,0)),""))</f>
        <v/>
      </c>
      <c r="F699" s="21" t="inlineStr">
        <is>
          <t>자재 대금</t>
        </is>
      </c>
      <c r="G699" s="22" t="n">
        <v>657000</v>
      </c>
      <c r="H699" s="25">
        <f>IF(COUNTA(A699,B699,D699,G699)=0,"",IF(NOT(ISNUMBER(A699)),"날짜를 확인하세요",IF(A699&gt;TODAY(),"오늘 이후 날짜예요",IF(AND(B699&lt;&gt;"",ISNA(MATCH(B699,현장번호,0))),"현장 번호를 확인하세요",IF(ISNA(MATCH(D699,거래처이름,0)),"거래처 목록에 없는 이름",IF(OR(NOT(ISNUMBER(G699)),N(G699)&lt;=0),"금액을 확인하세요",""))))))</f>
        <v/>
      </c>
    </row>
    <row r="700">
      <c r="A700" s="20" t="n">
        <v>46202</v>
      </c>
      <c r="B700" s="26" t="n">
        <v>270</v>
      </c>
      <c r="C700" s="27">
        <f>IF(COUNTA(A700,D700,G700)=0,"",IF(B700="","공통",IFERROR(INDEX(현장_고객,MATCH(B700,현장번호,0))&amp;" · "&amp;INDEX(현장_주소,MATCH(B700,현장번호,0)),"없는 번호")))</f>
        <v/>
      </c>
      <c r="D700" s="21" t="inlineStr">
        <is>
          <t>밝음전기</t>
        </is>
      </c>
      <c r="E700" s="27">
        <f>IF(D700="","",IFERROR(INDEX(거래처분야,MATCH(D700,거래처이름,0)),""))</f>
        <v/>
      </c>
      <c r="F700" s="21" t="inlineStr">
        <is>
          <t>전기 시공</t>
        </is>
      </c>
      <c r="G700" s="22" t="n">
        <v>1236000</v>
      </c>
      <c r="H700" s="25">
        <f>IF(COUNTA(A700,B700,D700,G700)=0,"",IF(NOT(ISNUMBER(A700)),"날짜를 확인하세요",IF(A700&gt;TODAY(),"오늘 이후 날짜예요",IF(AND(B700&lt;&gt;"",ISNA(MATCH(B700,현장번호,0))),"현장 번호를 확인하세요",IF(ISNA(MATCH(D700,거래처이름,0)),"거래처 목록에 없는 이름",IF(OR(NOT(ISNUMBER(G700)),N(G700)&lt;=0),"금액을 확인하세요",""))))))</f>
        <v/>
      </c>
    </row>
    <row r="701">
      <c r="A701" s="20" t="n">
        <v>46203</v>
      </c>
      <c r="B701" s="26" t="n">
        <v>270</v>
      </c>
      <c r="C701" s="27">
        <f>IF(COUNTA(A701,D701,G701)=0,"",IF(B701="","공통",IFERROR(INDEX(현장_고객,MATCH(B701,현장번호,0))&amp;" · "&amp;INDEX(현장_주소,MATCH(B701,현장번호,0)),"없는 번호")))</f>
        <v/>
      </c>
      <c r="D701" s="21" t="inlineStr">
        <is>
          <t>한결철거</t>
        </is>
      </c>
      <c r="E701" s="27">
        <f>IF(D701="","",IFERROR(INDEX(거래처분야,MATCH(D701,거래처이름,0)),""))</f>
        <v/>
      </c>
      <c r="F701" s="21" t="inlineStr">
        <is>
          <t>철거·폐기물</t>
        </is>
      </c>
      <c r="G701" s="22" t="n">
        <v>2147000</v>
      </c>
      <c r="H701" s="25">
        <f>IF(COUNTA(A701,B701,D701,G701)=0,"",IF(NOT(ISNUMBER(A701)),"날짜를 확인하세요",IF(A701&gt;TODAY(),"오늘 이후 날짜예요",IF(AND(B701&lt;&gt;"",ISNA(MATCH(B701,현장번호,0))),"현장 번호를 확인하세요",IF(ISNA(MATCH(D701,거래처이름,0)),"거래처 목록에 없는 이름",IF(OR(NOT(ISNUMBER(G701)),N(G701)&lt;=0),"금액을 확인하세요",""))))))</f>
        <v/>
      </c>
    </row>
    <row r="702">
      <c r="A702" s="20" t="n">
        <v>46203</v>
      </c>
      <c r="B702" s="26" t="n">
        <v>277</v>
      </c>
      <c r="C702" s="27">
        <f>IF(COUNTA(A702,D702,G702)=0,"",IF(B702="","공통",IFERROR(INDEX(현장_고객,MATCH(B702,현장번호,0))&amp;" · "&amp;INDEX(현장_주소,MATCH(B702,현장번호,0)),"없는 번호")))</f>
        <v/>
      </c>
      <c r="D702" s="21" t="inlineStr">
        <is>
          <t>한지벽지</t>
        </is>
      </c>
      <c r="E702" s="27">
        <f>IF(D702="","",IFERROR(INDEX(거래처분야,MATCH(D702,거래처이름,0)),""))</f>
        <v/>
      </c>
      <c r="F702" s="21" t="inlineStr">
        <is>
          <t>도배·장판 시공</t>
        </is>
      </c>
      <c r="G702" s="22" t="n">
        <v>3203000</v>
      </c>
      <c r="H702" s="25">
        <f>IF(COUNTA(A702,B702,D702,G702)=0,"",IF(NOT(ISNUMBER(A702)),"날짜를 확인하세요",IF(A702&gt;TODAY(),"오늘 이후 날짜예요",IF(AND(B702&lt;&gt;"",ISNA(MATCH(B702,현장번호,0))),"현장 번호를 확인하세요",IF(ISNA(MATCH(D702,거래처이름,0)),"거래처 목록에 없는 이름",IF(OR(NOT(ISNUMBER(G702)),N(G702)&lt;=0),"금액을 확인하세요",""))))))</f>
        <v/>
      </c>
    </row>
    <row r="703">
      <c r="A703" s="20" t="n">
        <v>46204</v>
      </c>
      <c r="B703" s="26" t="n">
        <v>278</v>
      </c>
      <c r="C703" s="27">
        <f>IF(COUNTA(A703,D703,G703)=0,"",IF(B703="","공통",IFERROR(INDEX(현장_고객,MATCH(B703,현장번호,0))&amp;" · "&amp;INDEX(현장_주소,MATCH(B703,현장번호,0)),"없는 번호")))</f>
        <v/>
      </c>
      <c r="D703" s="21" t="inlineStr">
        <is>
          <t>동네자재마트</t>
        </is>
      </c>
      <c r="E703" s="27">
        <f>IF(D703="","",IFERROR(INDEX(거래처분야,MATCH(D703,거래처이름,0)),""))</f>
        <v/>
      </c>
      <c r="F703" s="21" t="inlineStr">
        <is>
          <t>자재 대금</t>
        </is>
      </c>
      <c r="G703" s="22" t="n">
        <v>925000</v>
      </c>
      <c r="H703" s="25">
        <f>IF(COUNTA(A703,B703,D703,G703)=0,"",IF(NOT(ISNUMBER(A703)),"날짜를 확인하세요",IF(A703&gt;TODAY(),"오늘 이후 날짜예요",IF(AND(B703&lt;&gt;"",ISNA(MATCH(B703,현장번호,0))),"현장 번호를 확인하세요",IF(ISNA(MATCH(D703,거래처이름,0)),"거래처 목록에 없는 이름",IF(OR(NOT(ISNUMBER(G703)),N(G703)&lt;=0),"금액을 확인하세요",""))))))</f>
        <v/>
      </c>
    </row>
    <row r="704">
      <c r="A704" s="20" t="n">
        <v>46205</v>
      </c>
      <c r="B704" s="26" t="n">
        <v>266</v>
      </c>
      <c r="C704" s="27">
        <f>IF(COUNTA(A704,D704,G704)=0,"",IF(B704="","공통",IFERROR(INDEX(현장_고객,MATCH(B704,현장번호,0))&amp;" · "&amp;INDEX(현장_주소,MATCH(B704,현장번호,0)),"없는 번호")))</f>
        <v/>
      </c>
      <c r="D704" s="21" t="inlineStr">
        <is>
          <t>반듯타일</t>
        </is>
      </c>
      <c r="E704" s="27">
        <f>IF(D704="","",IFERROR(INDEX(거래처분야,MATCH(D704,거래처이름,0)),""))</f>
        <v/>
      </c>
      <c r="F704" s="21" t="inlineStr">
        <is>
          <t>타일 시공</t>
        </is>
      </c>
      <c r="G704" s="22" t="n">
        <v>2493000</v>
      </c>
      <c r="H704" s="25">
        <f>IF(COUNTA(A704,B704,D704,G704)=0,"",IF(NOT(ISNUMBER(A704)),"날짜를 확인하세요",IF(A704&gt;TODAY(),"오늘 이후 날짜예요",IF(AND(B704&lt;&gt;"",ISNA(MATCH(B704,현장번호,0))),"현장 번호를 확인하세요",IF(ISNA(MATCH(D704,거래처이름,0)),"거래처 목록에 없는 이름",IF(OR(NOT(ISNUMBER(G704)),N(G704)&lt;=0),"금액을 확인하세요",""))))))</f>
        <v/>
      </c>
    </row>
    <row r="705">
      <c r="A705" s="20" t="n">
        <v>46205</v>
      </c>
      <c r="B705" s="26" t="n">
        <v>278</v>
      </c>
      <c r="C705" s="27">
        <f>IF(COUNTA(A705,D705,G705)=0,"",IF(B705="","공통",IFERROR(INDEX(현장_고객,MATCH(B705,현장번호,0))&amp;" · "&amp;INDEX(현장_주소,MATCH(B705,현장번호,0)),"없는 번호")))</f>
        <v/>
      </c>
      <c r="D705" s="21" t="inlineStr">
        <is>
          <t>한지벽지</t>
        </is>
      </c>
      <c r="E705" s="27">
        <f>IF(D705="","",IFERROR(INDEX(거래처분야,MATCH(D705,거래처이름,0)),""))</f>
        <v/>
      </c>
      <c r="F705" s="21" t="inlineStr">
        <is>
          <t>도배·장판 시공</t>
        </is>
      </c>
      <c r="G705" s="22" t="n">
        <v>1152000</v>
      </c>
      <c r="H705" s="25">
        <f>IF(COUNTA(A705,B705,D705,G705)=0,"",IF(NOT(ISNUMBER(A705)),"날짜를 확인하세요",IF(A705&gt;TODAY(),"오늘 이후 날짜예요",IF(AND(B705&lt;&gt;"",ISNA(MATCH(B705,현장번호,0))),"현장 번호를 확인하세요",IF(ISNA(MATCH(D705,거래처이름,0)),"거래처 목록에 없는 이름",IF(OR(NOT(ISNUMBER(G705)),N(G705)&lt;=0),"금액을 확인하세요",""))))))</f>
        <v/>
      </c>
    </row>
    <row r="706">
      <c r="A706" s="20" t="n">
        <v>46206</v>
      </c>
      <c r="B706" s="26" t="n">
        <v>277</v>
      </c>
      <c r="C706" s="27">
        <f>IF(COUNTA(A706,D706,G706)=0,"",IF(B706="","공통",IFERROR(INDEX(현장_고객,MATCH(B706,현장번호,0))&amp;" · "&amp;INDEX(현장_주소,MATCH(B706,현장번호,0)),"없는 번호")))</f>
        <v/>
      </c>
      <c r="D706" s="21" t="inlineStr">
        <is>
          <t>나무결목공</t>
        </is>
      </c>
      <c r="E706" s="27">
        <f>IF(D706="","",IFERROR(INDEX(거래처분야,MATCH(D706,거래처이름,0)),""))</f>
        <v/>
      </c>
      <c r="F706" s="21" t="inlineStr">
        <is>
          <t>목공 시공</t>
        </is>
      </c>
      <c r="G706" s="22" t="n">
        <v>3405000</v>
      </c>
      <c r="H706" s="25">
        <f>IF(COUNTA(A706,B706,D706,G706)=0,"",IF(NOT(ISNUMBER(A706)),"날짜를 확인하세요",IF(A706&gt;TODAY(),"오늘 이후 날짜예요",IF(AND(B706&lt;&gt;"",ISNA(MATCH(B706,현장번호,0))),"현장 번호를 확인하세요",IF(ISNA(MATCH(D706,거래처이름,0)),"거래처 목록에 없는 이름",IF(OR(NOT(ISNUMBER(G706)),N(G706)&lt;=0),"금액을 확인하세요",""))))))</f>
        <v/>
      </c>
    </row>
    <row r="707">
      <c r="A707" s="20" t="n">
        <v>46207</v>
      </c>
      <c r="B707" s="26" t="n">
        <v>277</v>
      </c>
      <c r="C707" s="27">
        <f>IF(COUNTA(A707,D707,G707)=0,"",IF(B707="","공통",IFERROR(INDEX(현장_고객,MATCH(B707,현장번호,0))&amp;" · "&amp;INDEX(현장_주소,MATCH(B707,현장번호,0)),"없는 번호")))</f>
        <v/>
      </c>
      <c r="D707" s="21" t="inlineStr">
        <is>
          <t>한결철거</t>
        </is>
      </c>
      <c r="E707" s="27">
        <f>IF(D707="","",IFERROR(INDEX(거래처분야,MATCH(D707,거래처이름,0)),""))</f>
        <v/>
      </c>
      <c r="F707" s="21" t="inlineStr">
        <is>
          <t>철거·폐기물</t>
        </is>
      </c>
      <c r="G707" s="22" t="n">
        <v>3713000</v>
      </c>
      <c r="H707" s="25">
        <f>IF(COUNTA(A707,B707,D707,G707)=0,"",IF(NOT(ISNUMBER(A707)),"날짜를 확인하세요",IF(A707&gt;TODAY(),"오늘 이후 날짜예요",IF(AND(B707&lt;&gt;"",ISNA(MATCH(B707,현장번호,0))),"현장 번호를 확인하세요",IF(ISNA(MATCH(D707,거래처이름,0)),"거래처 목록에 없는 이름",IF(OR(NOT(ISNUMBER(G707)),N(G707)&lt;=0),"금액을 확인하세요",""))))))</f>
        <v/>
      </c>
    </row>
    <row r="708">
      <c r="A708" s="20" t="n">
        <v>46207</v>
      </c>
      <c r="B708" s="26" t="n">
        <v>277</v>
      </c>
      <c r="C708" s="27">
        <f>IF(COUNTA(A708,D708,G708)=0,"",IF(B708="","공통",IFERROR(INDEX(현장_고객,MATCH(B708,현장번호,0))&amp;" · "&amp;INDEX(현장_주소,MATCH(B708,현장번호,0)),"없는 번호")))</f>
        <v/>
      </c>
      <c r="D708" s="21" t="inlineStr">
        <is>
          <t>동네자재마트</t>
        </is>
      </c>
      <c r="E708" s="27">
        <f>IF(D708="","",IFERROR(INDEX(거래처분야,MATCH(D708,거래처이름,0)),""))</f>
        <v/>
      </c>
      <c r="F708" s="21" t="inlineStr">
        <is>
          <t>자재 대금</t>
        </is>
      </c>
      <c r="G708" s="22" t="n">
        <v>1748000</v>
      </c>
      <c r="H708" s="25">
        <f>IF(COUNTA(A708,B708,D708,G708)=0,"",IF(NOT(ISNUMBER(A708)),"날짜를 확인하세요",IF(A708&gt;TODAY(),"오늘 이후 날짜예요",IF(AND(B708&lt;&gt;"",ISNA(MATCH(B708,현장번호,0))),"현장 번호를 확인하세요",IF(ISNA(MATCH(D708,거래처이름,0)),"거래처 목록에 없는 이름",IF(OR(NOT(ISNUMBER(G708)),N(G708)&lt;=0),"금액을 확인하세요",""))))))</f>
        <v/>
      </c>
    </row>
    <row r="709">
      <c r="A709" s="20" t="n">
        <v>46207</v>
      </c>
      <c r="B709" s="26" t="n">
        <v>285</v>
      </c>
      <c r="C709" s="27">
        <f>IF(COUNTA(A709,D709,G709)=0,"",IF(B709="","공통",IFERROR(INDEX(현장_고객,MATCH(B709,현장번호,0))&amp;" · "&amp;INDEX(현장_주소,MATCH(B709,현장번호,0)),"없는 번호")))</f>
        <v/>
      </c>
      <c r="D709" s="21" t="inlineStr">
        <is>
          <t>용달 김기사</t>
        </is>
      </c>
      <c r="E709" s="27">
        <f>IF(D709="","",IFERROR(INDEX(거래처분야,MATCH(D709,거래처이름,0)),""))</f>
        <v/>
      </c>
      <c r="F709" s="21" t="inlineStr">
        <is>
          <t>기타 시공</t>
        </is>
      </c>
      <c r="G709" s="22" t="n">
        <v>659000</v>
      </c>
      <c r="H709" s="25">
        <f>IF(COUNTA(A709,B709,D709,G709)=0,"",IF(NOT(ISNUMBER(A709)),"날짜를 확인하세요",IF(A709&gt;TODAY(),"오늘 이후 날짜예요",IF(AND(B709&lt;&gt;"",ISNA(MATCH(B709,현장번호,0))),"현장 번호를 확인하세요",IF(ISNA(MATCH(D709,거래처이름,0)),"거래처 목록에 없는 이름",IF(OR(NOT(ISNUMBER(G709)),N(G709)&lt;=0),"금액을 확인하세요",""))))))</f>
        <v/>
      </c>
    </row>
    <row r="710">
      <c r="A710" s="20" t="n">
        <v>46208</v>
      </c>
      <c r="B710" s="26" t="n">
        <v>266</v>
      </c>
      <c r="C710" s="27">
        <f>IF(COUNTA(A710,D710,G710)=0,"",IF(B710="","공통",IFERROR(INDEX(현장_고객,MATCH(B710,현장번호,0))&amp;" · "&amp;INDEX(현장_주소,MATCH(B710,현장번호,0)),"없는 번호")))</f>
        <v/>
      </c>
      <c r="D710" s="21" t="inlineStr">
        <is>
          <t>동네자재마트</t>
        </is>
      </c>
      <c r="E710" s="27">
        <f>IF(D710="","",IFERROR(INDEX(거래처분야,MATCH(D710,거래처이름,0)),""))</f>
        <v/>
      </c>
      <c r="F710" s="21" t="inlineStr">
        <is>
          <t>자재 대금</t>
        </is>
      </c>
      <c r="G710" s="22" t="n">
        <v>4244000</v>
      </c>
      <c r="H710" s="25">
        <f>IF(COUNTA(A710,B710,D710,G710)=0,"",IF(NOT(ISNUMBER(A710)),"날짜를 확인하세요",IF(A710&gt;TODAY(),"오늘 이후 날짜예요",IF(AND(B710&lt;&gt;"",ISNA(MATCH(B710,현장번호,0))),"현장 번호를 확인하세요",IF(ISNA(MATCH(D710,거래처이름,0)),"거래처 목록에 없는 이름",IF(OR(NOT(ISNUMBER(G710)),N(G710)&lt;=0),"금액을 확인하세요",""))))))</f>
        <v/>
      </c>
    </row>
    <row r="711">
      <c r="A711" s="20" t="n">
        <v>46208</v>
      </c>
      <c r="B711" s="26" t="n">
        <v>286</v>
      </c>
      <c r="C711" s="27">
        <f>IF(COUNTA(A711,D711,G711)=0,"",IF(B711="","공통",IFERROR(INDEX(현장_고객,MATCH(B711,현장번호,0))&amp;" · "&amp;INDEX(현장_주소,MATCH(B711,현장번호,0)),"없는 번호")))</f>
        <v/>
      </c>
      <c r="D711" s="21" t="inlineStr">
        <is>
          <t>한지벽지</t>
        </is>
      </c>
      <c r="E711" s="27">
        <f>IF(D711="","",IFERROR(INDEX(거래처분야,MATCH(D711,거래처이름,0)),""))</f>
        <v/>
      </c>
      <c r="F711" s="21" t="inlineStr">
        <is>
          <t>도배·장판 시공</t>
        </is>
      </c>
      <c r="G711" s="22" t="n">
        <v>4673000</v>
      </c>
      <c r="H711" s="25">
        <f>IF(COUNTA(A711,B711,D711,G711)=0,"",IF(NOT(ISNUMBER(A711)),"날짜를 확인하세요",IF(A711&gt;TODAY(),"오늘 이후 날짜예요",IF(AND(B711&lt;&gt;"",ISNA(MATCH(B711,현장번호,0))),"현장 번호를 확인하세요",IF(ISNA(MATCH(D711,거래처이름,0)),"거래처 목록에 없는 이름",IF(OR(NOT(ISNUMBER(G711)),N(G711)&lt;=0),"금액을 확인하세요",""))))))</f>
        <v/>
      </c>
    </row>
    <row r="712">
      <c r="A712" s="20" t="n">
        <v>46208</v>
      </c>
      <c r="B712" s="26" t="n">
        <v>287</v>
      </c>
      <c r="C712" s="27">
        <f>IF(COUNTA(A712,D712,G712)=0,"",IF(B712="","공통",IFERROR(INDEX(현장_고객,MATCH(B712,현장번호,0))&amp;" · "&amp;INDEX(현장_주소,MATCH(B712,현장번호,0)),"없는 번호")))</f>
        <v/>
      </c>
      <c r="D712" s="21" t="inlineStr">
        <is>
          <t>물길설비</t>
        </is>
      </c>
      <c r="E712" s="27">
        <f>IF(D712="","",IFERROR(INDEX(거래처분야,MATCH(D712,거래처이름,0)),""))</f>
        <v/>
      </c>
      <c r="F712" s="21" t="inlineStr">
        <is>
          <t>설비 시공</t>
        </is>
      </c>
      <c r="G712" s="22" t="n">
        <v>937000</v>
      </c>
      <c r="H712" s="25">
        <f>IF(COUNTA(A712,B712,D712,G712)=0,"",IF(NOT(ISNUMBER(A712)),"날짜를 확인하세요",IF(A712&gt;TODAY(),"오늘 이후 날짜예요",IF(AND(B712&lt;&gt;"",ISNA(MATCH(B712,현장번호,0))),"현장 번호를 확인하세요",IF(ISNA(MATCH(D712,거래처이름,0)),"거래처 목록에 없는 이름",IF(OR(NOT(ISNUMBER(G712)),N(G712)&lt;=0),"금액을 확인하세요",""))))))</f>
        <v/>
      </c>
    </row>
    <row r="713">
      <c r="A713" s="20" t="n">
        <v>46208</v>
      </c>
      <c r="B713" s="26" t="n"/>
      <c r="C713" s="27">
        <f>IF(COUNTA(A713,D713,G713)=0,"",IF(B713="","공통",IFERROR(INDEX(현장_고객,MATCH(B713,현장번호,0))&amp;" · "&amp;INDEX(현장_주소,MATCH(B713,현장번호,0)),"없는 번호")))</f>
        <v/>
      </c>
      <c r="D713" s="21" t="inlineStr">
        <is>
          <t>용달 김기사</t>
        </is>
      </c>
      <c r="E713" s="27">
        <f>IF(D713="","",IFERROR(INDEX(거래처분야,MATCH(D713,거래처이름,0)),""))</f>
        <v/>
      </c>
      <c r="F713" s="21" t="inlineStr">
        <is>
          <t>자재 운반(여러 현장)</t>
        </is>
      </c>
      <c r="G713" s="22" t="n">
        <v>180000</v>
      </c>
      <c r="H713" s="25">
        <f>IF(COUNTA(A713,B713,D713,G713)=0,"",IF(NOT(ISNUMBER(A713)),"날짜를 확인하세요",IF(A713&gt;TODAY(),"오늘 이후 날짜예요",IF(AND(B713&lt;&gt;"",ISNA(MATCH(B713,현장번호,0))),"현장 번호를 확인하세요",IF(ISNA(MATCH(D713,거래처이름,0)),"거래처 목록에 없는 이름",IF(OR(NOT(ISNUMBER(G713)),N(G713)&lt;=0),"금액을 확인하세요",""))))))</f>
        <v/>
      </c>
    </row>
    <row r="714">
      <c r="A714" s="20" t="n">
        <v>46210</v>
      </c>
      <c r="B714" s="26" t="n">
        <v>277</v>
      </c>
      <c r="C714" s="27">
        <f>IF(COUNTA(A714,D714,G714)=0,"",IF(B714="","공통",IFERROR(INDEX(현장_고객,MATCH(B714,현장번호,0))&amp;" · "&amp;INDEX(현장_주소,MATCH(B714,현장번호,0)),"없는 번호")))</f>
        <v/>
      </c>
      <c r="D714" s="21" t="inlineStr">
        <is>
          <t>새빛전기</t>
        </is>
      </c>
      <c r="E714" s="27">
        <f>IF(D714="","",IFERROR(INDEX(거래처분야,MATCH(D714,거래처이름,0)),""))</f>
        <v/>
      </c>
      <c r="F714" s="21" t="inlineStr">
        <is>
          <t>전기 시공</t>
        </is>
      </c>
      <c r="G714" s="22" t="n">
        <v>2013000</v>
      </c>
      <c r="H714" s="25">
        <f>IF(COUNTA(A714,B714,D714,G714)=0,"",IF(NOT(ISNUMBER(A714)),"날짜를 확인하세요",IF(A714&gt;TODAY(),"오늘 이후 날짜예요",IF(AND(B714&lt;&gt;"",ISNA(MATCH(B714,현장번호,0))),"현장 번호를 확인하세요",IF(ISNA(MATCH(D714,거래처이름,0)),"거래처 목록에 없는 이름",IF(OR(NOT(ISNUMBER(G714)),N(G714)&lt;=0),"금액을 확인하세요",""))))))</f>
        <v/>
      </c>
    </row>
    <row r="715">
      <c r="A715" s="20" t="n">
        <v>46210</v>
      </c>
      <c r="B715" s="26" t="n">
        <v>283</v>
      </c>
      <c r="C715" s="27">
        <f>IF(COUNTA(A715,D715,G715)=0,"",IF(B715="","공통",IFERROR(INDEX(현장_고객,MATCH(B715,현장번호,0))&amp;" · "&amp;INDEX(현장_주소,MATCH(B715,현장번호,0)),"없는 번호")))</f>
        <v/>
      </c>
      <c r="D715" s="21" t="inlineStr">
        <is>
          <t>대림자재(가상)</t>
        </is>
      </c>
      <c r="E715" s="27">
        <f>IF(D715="","",IFERROR(INDEX(거래처분야,MATCH(D715,거래처이름,0)),""))</f>
        <v/>
      </c>
      <c r="F715" s="21" t="inlineStr">
        <is>
          <t>자재 대금</t>
        </is>
      </c>
      <c r="G715" s="22" t="n">
        <v>460000</v>
      </c>
      <c r="H715" s="25">
        <f>IF(COUNTA(A715,B715,D715,G715)=0,"",IF(NOT(ISNUMBER(A715)),"날짜를 확인하세요",IF(A715&gt;TODAY(),"오늘 이후 날짜예요",IF(AND(B715&lt;&gt;"",ISNA(MATCH(B715,현장번호,0))),"현장 번호를 확인하세요",IF(ISNA(MATCH(D715,거래처이름,0)),"거래처 목록에 없는 이름",IF(OR(NOT(ISNUMBER(G715)),N(G715)&lt;=0),"금액을 확인하세요",""))))))</f>
        <v/>
      </c>
    </row>
    <row r="716">
      <c r="A716" s="20" t="n">
        <v>46210</v>
      </c>
      <c r="B716" s="26" t="n">
        <v>287</v>
      </c>
      <c r="C716" s="27">
        <f>IF(COUNTA(A716,D716,G716)=0,"",IF(B716="","공통",IFERROR(INDEX(현장_고객,MATCH(B716,현장번호,0))&amp;" · "&amp;INDEX(현장_주소,MATCH(B716,현장번호,0)),"없는 번호")))</f>
        <v/>
      </c>
      <c r="D716" s="21" t="inlineStr">
        <is>
          <t>한결철거</t>
        </is>
      </c>
      <c r="E716" s="27">
        <f>IF(D716="","",IFERROR(INDEX(거래처분야,MATCH(D716,거래처이름,0)),""))</f>
        <v/>
      </c>
      <c r="F716" s="21" t="inlineStr">
        <is>
          <t>철거·폐기물</t>
        </is>
      </c>
      <c r="G716" s="22" t="n">
        <v>1469000</v>
      </c>
      <c r="H716" s="25">
        <f>IF(COUNTA(A716,B716,D716,G716)=0,"",IF(NOT(ISNUMBER(A716)),"날짜를 확인하세요",IF(A716&gt;TODAY(),"오늘 이후 날짜예요",IF(AND(B716&lt;&gt;"",ISNA(MATCH(B716,현장번호,0))),"현장 번호를 확인하세요",IF(ISNA(MATCH(D716,거래처이름,0)),"거래처 목록에 없는 이름",IF(OR(NOT(ISNUMBER(G716)),N(G716)&lt;=0),"금액을 확인하세요",""))))))</f>
        <v/>
      </c>
    </row>
    <row r="717">
      <c r="A717" s="20" t="n">
        <v>46210</v>
      </c>
      <c r="B717" s="26" t="n">
        <v>291</v>
      </c>
      <c r="C717" s="27">
        <f>IF(COUNTA(A717,D717,G717)=0,"",IF(B717="","공통",IFERROR(INDEX(현장_고객,MATCH(B717,현장번호,0))&amp;" · "&amp;INDEX(현장_주소,MATCH(B717,현장번호,0)),"없는 번호")))</f>
        <v/>
      </c>
      <c r="D717" s="21" t="inlineStr">
        <is>
          <t>한지벽지</t>
        </is>
      </c>
      <c r="E717" s="27">
        <f>IF(D717="","",IFERROR(INDEX(거래처분야,MATCH(D717,거래처이름,0)),""))</f>
        <v/>
      </c>
      <c r="F717" s="21" t="inlineStr">
        <is>
          <t>도배·장판 시공</t>
        </is>
      </c>
      <c r="G717" s="22" t="n">
        <v>1134000</v>
      </c>
      <c r="H717" s="25">
        <f>IF(COUNTA(A717,B717,D717,G717)=0,"",IF(NOT(ISNUMBER(A717)),"날짜를 확인하세요",IF(A717&gt;TODAY(),"오늘 이후 날짜예요",IF(AND(B717&lt;&gt;"",ISNA(MATCH(B717,현장번호,0))),"현장 번호를 확인하세요",IF(ISNA(MATCH(D717,거래처이름,0)),"거래처 목록에 없는 이름",IF(OR(NOT(ISNUMBER(G717)),N(G717)&lt;=0),"금액을 확인하세요",""))))))</f>
        <v/>
      </c>
    </row>
    <row r="718">
      <c r="A718" s="20" t="n">
        <v>46211</v>
      </c>
      <c r="B718" s="26" t="n">
        <v>277</v>
      </c>
      <c r="C718" s="27">
        <f>IF(COUNTA(A718,D718,G718)=0,"",IF(B718="","공통",IFERROR(INDEX(현장_고객,MATCH(B718,현장번호,0))&amp;" · "&amp;INDEX(현장_주소,MATCH(B718,현장번호,0)),"없는 번호")))</f>
        <v/>
      </c>
      <c r="D718" s="21" t="inlineStr">
        <is>
          <t>반듯타일</t>
        </is>
      </c>
      <c r="E718" s="27">
        <f>IF(D718="","",IFERROR(INDEX(거래처분야,MATCH(D718,거래처이름,0)),""))</f>
        <v/>
      </c>
      <c r="F718" s="21" t="inlineStr">
        <is>
          <t>타일 시공</t>
        </is>
      </c>
      <c r="G718" s="22" t="n">
        <v>3318000</v>
      </c>
      <c r="H718" s="25">
        <f>IF(COUNTA(A718,B718,D718,G718)=0,"",IF(NOT(ISNUMBER(A718)),"날짜를 확인하세요",IF(A718&gt;TODAY(),"오늘 이후 날짜예요",IF(AND(B718&lt;&gt;"",ISNA(MATCH(B718,현장번호,0))),"현장 번호를 확인하세요",IF(ISNA(MATCH(D718,거래처이름,0)),"거래처 목록에 없는 이름",IF(OR(NOT(ISNUMBER(G718)),N(G718)&lt;=0),"금액을 확인하세요",""))))))</f>
        <v/>
      </c>
    </row>
    <row r="719">
      <c r="A719" s="20" t="n">
        <v>46211</v>
      </c>
      <c r="B719" s="26" t="n">
        <v>283</v>
      </c>
      <c r="C719" s="27">
        <f>IF(COUNTA(A719,D719,G719)=0,"",IF(B719="","공통",IFERROR(INDEX(현장_고객,MATCH(B719,현장번호,0))&amp;" · "&amp;INDEX(현장_주소,MATCH(B719,현장번호,0)),"없는 번호")))</f>
        <v/>
      </c>
      <c r="D719" s="21" t="inlineStr">
        <is>
          <t>한지벽지</t>
        </is>
      </c>
      <c r="E719" s="27">
        <f>IF(D719="","",IFERROR(INDEX(거래처분야,MATCH(D719,거래처이름,0)),""))</f>
        <v/>
      </c>
      <c r="F719" s="21" t="inlineStr">
        <is>
          <t>도배·장판 시공</t>
        </is>
      </c>
      <c r="G719" s="22" t="n">
        <v>400000</v>
      </c>
      <c r="H719" s="25">
        <f>IF(COUNTA(A719,B719,D719,G719)=0,"",IF(NOT(ISNUMBER(A719)),"날짜를 확인하세요",IF(A719&gt;TODAY(),"오늘 이후 날짜예요",IF(AND(B719&lt;&gt;"",ISNA(MATCH(B719,현장번호,0))),"현장 번호를 확인하세요",IF(ISNA(MATCH(D719,거래처이름,0)),"거래처 목록에 없는 이름",IF(OR(NOT(ISNUMBER(G719)),N(G719)&lt;=0),"금액을 확인하세요",""))))))</f>
        <v/>
      </c>
    </row>
    <row r="720">
      <c r="A720" s="20" t="n">
        <v>46211</v>
      </c>
      <c r="B720" s="26" t="n">
        <v>284</v>
      </c>
      <c r="C720" s="27">
        <f>IF(COUNTA(A720,D720,G720)=0,"",IF(B720="","공통",IFERROR(INDEX(현장_고객,MATCH(B720,현장번호,0))&amp;" · "&amp;INDEX(현장_주소,MATCH(B720,현장번호,0)),"없는 번호")))</f>
        <v/>
      </c>
      <c r="D720" s="21" t="inlineStr">
        <is>
          <t>명장타일</t>
        </is>
      </c>
      <c r="E720" s="27">
        <f>IF(D720="","",IFERROR(INDEX(거래처분야,MATCH(D720,거래처이름,0)),""))</f>
        <v/>
      </c>
      <c r="F720" s="21" t="inlineStr">
        <is>
          <t>타일 시공</t>
        </is>
      </c>
      <c r="G720" s="22" t="n">
        <v>669000</v>
      </c>
      <c r="H720" s="25">
        <f>IF(COUNTA(A720,B720,D720,G720)=0,"",IF(NOT(ISNUMBER(A720)),"날짜를 확인하세요",IF(A720&gt;TODAY(),"오늘 이후 날짜예요",IF(AND(B720&lt;&gt;"",ISNA(MATCH(B720,현장번호,0))),"현장 번호를 확인하세요",IF(ISNA(MATCH(D720,거래처이름,0)),"거래처 목록에 없는 이름",IF(OR(NOT(ISNUMBER(G720)),N(G720)&lt;=0),"금액을 확인하세요",""))))))</f>
        <v/>
      </c>
    </row>
    <row r="721">
      <c r="A721" s="20" t="n">
        <v>46211</v>
      </c>
      <c r="B721" s="26" t="n">
        <v>286</v>
      </c>
      <c r="C721" s="27">
        <f>IF(COUNTA(A721,D721,G721)=0,"",IF(B721="","공통",IFERROR(INDEX(현장_고객,MATCH(B721,현장번호,0))&amp;" · "&amp;INDEX(현장_주소,MATCH(B721,현장번호,0)),"없는 번호")))</f>
        <v/>
      </c>
      <c r="D721" s="21" t="inlineStr">
        <is>
          <t>바른목공</t>
        </is>
      </c>
      <c r="E721" s="27">
        <f>IF(D721="","",IFERROR(INDEX(거래처분야,MATCH(D721,거래처이름,0)),""))</f>
        <v/>
      </c>
      <c r="F721" s="21" t="inlineStr">
        <is>
          <t>목공 시공</t>
        </is>
      </c>
      <c r="G721" s="22" t="n">
        <v>2936000</v>
      </c>
      <c r="H721" s="25">
        <f>IF(COUNTA(A721,B721,D721,G721)=0,"",IF(NOT(ISNUMBER(A721)),"날짜를 확인하세요",IF(A721&gt;TODAY(),"오늘 이후 날짜예요",IF(AND(B721&lt;&gt;"",ISNA(MATCH(B721,현장번호,0))),"현장 번호를 확인하세요",IF(ISNA(MATCH(D721,거래처이름,0)),"거래처 목록에 없는 이름",IF(OR(NOT(ISNUMBER(G721)),N(G721)&lt;=0),"금액을 확인하세요",""))))))</f>
        <v/>
      </c>
    </row>
    <row r="722">
      <c r="A722" s="20" t="n">
        <v>46211</v>
      </c>
      <c r="B722" s="26" t="n">
        <v>291</v>
      </c>
      <c r="C722" s="27">
        <f>IF(COUNTA(A722,D722,G722)=0,"",IF(B722="","공통",IFERROR(INDEX(현장_고객,MATCH(B722,현장번호,0))&amp;" · "&amp;INDEX(현장_주소,MATCH(B722,현장번호,0)),"없는 번호")))</f>
        <v/>
      </c>
      <c r="D722" s="21" t="inlineStr">
        <is>
          <t>동네자재마트</t>
        </is>
      </c>
      <c r="E722" s="27">
        <f>IF(D722="","",IFERROR(INDEX(거래처분야,MATCH(D722,거래처이름,0)),""))</f>
        <v/>
      </c>
      <c r="F722" s="21" t="inlineStr">
        <is>
          <t>자재 대금</t>
        </is>
      </c>
      <c r="G722" s="22" t="n">
        <v>664000</v>
      </c>
      <c r="H722" s="25">
        <f>IF(COUNTA(A722,B722,D722,G722)=0,"",IF(NOT(ISNUMBER(A722)),"날짜를 확인하세요",IF(A722&gt;TODAY(),"오늘 이후 날짜예요",IF(AND(B722&lt;&gt;"",ISNA(MATCH(B722,현장번호,0))),"현장 번호를 확인하세요",IF(ISNA(MATCH(D722,거래처이름,0)),"거래처 목록에 없는 이름",IF(OR(NOT(ISNUMBER(G722)),N(G722)&lt;=0),"금액을 확인하세요",""))))))</f>
        <v/>
      </c>
    </row>
    <row r="723">
      <c r="A723" s="20" t="n">
        <v>46212</v>
      </c>
      <c r="B723" s="26" t="n">
        <v>266</v>
      </c>
      <c r="C723" s="27">
        <f>IF(COUNTA(A723,D723,G723)=0,"",IF(B723="","공통",IFERROR(INDEX(현장_고객,MATCH(B723,현장번호,0))&amp;" · "&amp;INDEX(현장_주소,MATCH(B723,현장번호,0)),"없는 번호")))</f>
        <v/>
      </c>
      <c r="D723" s="21" t="inlineStr">
        <is>
          <t>창호명가</t>
        </is>
      </c>
      <c r="E723" s="27">
        <f>IF(D723="","",IFERROR(INDEX(거래처분야,MATCH(D723,거래처이름,0)),""))</f>
        <v/>
      </c>
      <c r="F723" s="21" t="inlineStr">
        <is>
          <t>창호 시공</t>
        </is>
      </c>
      <c r="G723" s="22" t="n">
        <v>2416000</v>
      </c>
      <c r="H723" s="25">
        <f>IF(COUNTA(A723,B723,D723,G723)=0,"",IF(NOT(ISNUMBER(A723)),"날짜를 확인하세요",IF(A723&gt;TODAY(),"오늘 이후 날짜예요",IF(AND(B723&lt;&gt;"",ISNA(MATCH(B723,현장번호,0))),"현장 번호를 확인하세요",IF(ISNA(MATCH(D723,거래처이름,0)),"거래처 목록에 없는 이름",IF(OR(NOT(ISNUMBER(G723)),N(G723)&lt;=0),"금액을 확인하세요",""))))))</f>
        <v/>
      </c>
    </row>
    <row r="724">
      <c r="A724" s="20" t="n">
        <v>46212</v>
      </c>
      <c r="B724" s="26" t="n">
        <v>280</v>
      </c>
      <c r="C724" s="27">
        <f>IF(COUNTA(A724,D724,G724)=0,"",IF(B724="","공통",IFERROR(INDEX(현장_고객,MATCH(B724,현장번호,0))&amp;" · "&amp;INDEX(현장_주소,MATCH(B724,현장번호,0)),"없는 번호")))</f>
        <v/>
      </c>
      <c r="D724" s="21" t="inlineStr">
        <is>
          <t>동네자재마트</t>
        </is>
      </c>
      <c r="E724" s="27">
        <f>IF(D724="","",IFERROR(INDEX(거래처분야,MATCH(D724,거래처이름,0)),""))</f>
        <v/>
      </c>
      <c r="F724" s="21" t="inlineStr">
        <is>
          <t>자재 대금</t>
        </is>
      </c>
      <c r="G724" s="22" t="n">
        <v>805000</v>
      </c>
      <c r="H724" s="25">
        <f>IF(COUNTA(A724,B724,D724,G724)=0,"",IF(NOT(ISNUMBER(A724)),"날짜를 확인하세요",IF(A724&gt;TODAY(),"오늘 이후 날짜예요",IF(AND(B724&lt;&gt;"",ISNA(MATCH(B724,현장번호,0))),"현장 번호를 확인하세요",IF(ISNA(MATCH(D724,거래처이름,0)),"거래처 목록에 없는 이름",IF(OR(NOT(ISNUMBER(G724)),N(G724)&lt;=0),"금액을 확인하세요",""))))))</f>
        <v/>
      </c>
    </row>
    <row r="725">
      <c r="A725" s="20" t="n">
        <v>46212</v>
      </c>
      <c r="B725" s="26" t="n">
        <v>284</v>
      </c>
      <c r="C725" s="27">
        <f>IF(COUNTA(A725,D725,G725)=0,"",IF(B725="","공통",IFERROR(INDEX(현장_고객,MATCH(B725,현장번호,0))&amp;" · "&amp;INDEX(현장_주소,MATCH(B725,현장번호,0)),"없는 번호")))</f>
        <v/>
      </c>
      <c r="D725" s="21" t="inlineStr">
        <is>
          <t>대성설비</t>
        </is>
      </c>
      <c r="E725" s="27">
        <f>IF(D725="","",IFERROR(INDEX(거래처분야,MATCH(D725,거래처이름,0)),""))</f>
        <v/>
      </c>
      <c r="F725" s="21" t="inlineStr">
        <is>
          <t>설비 시공</t>
        </is>
      </c>
      <c r="G725" s="22" t="n">
        <v>513000</v>
      </c>
      <c r="H725" s="25">
        <f>IF(COUNTA(A725,B725,D725,G725)=0,"",IF(NOT(ISNUMBER(A725)),"날짜를 확인하세요",IF(A725&gt;TODAY(),"오늘 이후 날짜예요",IF(AND(B725&lt;&gt;"",ISNA(MATCH(B725,현장번호,0))),"현장 번호를 확인하세요",IF(ISNA(MATCH(D725,거래처이름,0)),"거래처 목록에 없는 이름",IF(OR(NOT(ISNUMBER(G725)),N(G725)&lt;=0),"금액을 확인하세요",""))))))</f>
        <v/>
      </c>
    </row>
    <row r="726">
      <c r="A726" s="20" t="n">
        <v>46212</v>
      </c>
      <c r="B726" s="26" t="n">
        <v>286</v>
      </c>
      <c r="C726" s="27">
        <f>IF(COUNTA(A726,D726,G726)=0,"",IF(B726="","공통",IFERROR(INDEX(현장_고객,MATCH(B726,현장번호,0))&amp;" · "&amp;INDEX(현장_주소,MATCH(B726,현장번호,0)),"없는 번호")))</f>
        <v/>
      </c>
      <c r="D726" s="21" t="inlineStr">
        <is>
          <t>한결철거</t>
        </is>
      </c>
      <c r="E726" s="27">
        <f>IF(D726="","",IFERROR(INDEX(거래처분야,MATCH(D726,거래처이름,0)),""))</f>
        <v/>
      </c>
      <c r="F726" s="21" t="inlineStr">
        <is>
          <t>철거·폐기물</t>
        </is>
      </c>
      <c r="G726" s="22" t="n">
        <v>2559000</v>
      </c>
      <c r="H726" s="25">
        <f>IF(COUNTA(A726,B726,D726,G726)=0,"",IF(NOT(ISNUMBER(A726)),"날짜를 확인하세요",IF(A726&gt;TODAY(),"오늘 이후 날짜예요",IF(AND(B726&lt;&gt;"",ISNA(MATCH(B726,현장번호,0))),"현장 번호를 확인하세요",IF(ISNA(MATCH(D726,거래처이름,0)),"거래처 목록에 없는 이름",IF(OR(NOT(ISNUMBER(G726)),N(G726)&lt;=0),"금액을 확인하세요",""))))))</f>
        <v/>
      </c>
    </row>
    <row r="727">
      <c r="A727" s="20" t="n">
        <v>46212</v>
      </c>
      <c r="B727" s="26" t="n">
        <v>286</v>
      </c>
      <c r="C727" s="27">
        <f>IF(COUNTA(A727,D727,G727)=0,"",IF(B727="","공통",IFERROR(INDEX(현장_고객,MATCH(B727,현장번호,0))&amp;" · "&amp;INDEX(현장_주소,MATCH(B727,현장번호,0)),"없는 번호")))</f>
        <v/>
      </c>
      <c r="D727" s="21" t="inlineStr">
        <is>
          <t>대성설비</t>
        </is>
      </c>
      <c r="E727" s="27">
        <f>IF(D727="","",IFERROR(INDEX(거래처분야,MATCH(D727,거래처이름,0)),""))</f>
        <v/>
      </c>
      <c r="F727" s="21" t="inlineStr">
        <is>
          <t>설비 시공</t>
        </is>
      </c>
      <c r="G727" s="22" t="n">
        <v>2598000</v>
      </c>
      <c r="H727" s="25">
        <f>IF(COUNTA(A727,B727,D727,G727)=0,"",IF(NOT(ISNUMBER(A727)),"날짜를 확인하세요",IF(A727&gt;TODAY(),"오늘 이후 날짜예요",IF(AND(B727&lt;&gt;"",ISNA(MATCH(B727,현장번호,0))),"현장 번호를 확인하세요",IF(ISNA(MATCH(D727,거래처이름,0)),"거래처 목록에 없는 이름",IF(OR(NOT(ISNUMBER(G727)),N(G727)&lt;=0),"금액을 확인하세요",""))))))</f>
        <v/>
      </c>
    </row>
    <row r="728">
      <c r="A728" s="20" t="n">
        <v>46213</v>
      </c>
      <c r="B728" s="26" t="n">
        <v>266</v>
      </c>
      <c r="C728" s="27">
        <f>IF(COUNTA(A728,D728,G728)=0,"",IF(B728="","공통",IFERROR(INDEX(현장_고객,MATCH(B728,현장번호,0))&amp;" · "&amp;INDEX(현장_주소,MATCH(B728,현장번호,0)),"없는 번호")))</f>
        <v/>
      </c>
      <c r="D728" s="21" t="inlineStr">
        <is>
          <t>말끔입주청소</t>
        </is>
      </c>
      <c r="E728" s="27">
        <f>IF(D728="","",IFERROR(INDEX(거래처분야,MATCH(D728,거래처이름,0)),""))</f>
        <v/>
      </c>
      <c r="F728" s="21" t="inlineStr">
        <is>
          <t>입주 청소</t>
        </is>
      </c>
      <c r="G728" s="22" t="n">
        <v>3590000</v>
      </c>
      <c r="H728" s="25">
        <f>IF(COUNTA(A728,B728,D728,G728)=0,"",IF(NOT(ISNUMBER(A728)),"날짜를 확인하세요",IF(A728&gt;TODAY(),"오늘 이후 날짜예요",IF(AND(B728&lt;&gt;"",ISNA(MATCH(B728,현장번호,0))),"현장 번호를 확인하세요",IF(ISNA(MATCH(D728,거래처이름,0)),"거래처 목록에 없는 이름",IF(OR(NOT(ISNUMBER(G728)),N(G728)&lt;=0),"금액을 확인하세요",""))))))</f>
        <v/>
      </c>
    </row>
    <row r="729">
      <c r="A729" s="20" t="n">
        <v>46214</v>
      </c>
      <c r="B729" s="26" t="n">
        <v>266</v>
      </c>
      <c r="C729" s="27">
        <f>IF(COUNTA(A729,D729,G729)=0,"",IF(B729="","공통",IFERROR(INDEX(현장_고객,MATCH(B729,현장번호,0))&amp;" · "&amp;INDEX(현장_주소,MATCH(B729,현장번호,0)),"없는 번호")))</f>
        <v/>
      </c>
      <c r="D729" s="21" t="inlineStr">
        <is>
          <t>한지벽지</t>
        </is>
      </c>
      <c r="E729" s="27">
        <f>IF(D729="","",IFERROR(INDEX(거래처분야,MATCH(D729,거래처이름,0)),""))</f>
        <v/>
      </c>
      <c r="F729" s="21" t="inlineStr">
        <is>
          <t>도배·장판 시공</t>
        </is>
      </c>
      <c r="G729" s="22" t="n">
        <v>4240000</v>
      </c>
      <c r="H729" s="25">
        <f>IF(COUNTA(A729,B729,D729,G729)=0,"",IF(NOT(ISNUMBER(A729)),"날짜를 확인하세요",IF(A729&gt;TODAY(),"오늘 이후 날짜예요",IF(AND(B729&lt;&gt;"",ISNA(MATCH(B729,현장번호,0))),"현장 번호를 확인하세요",IF(ISNA(MATCH(D729,거래처이름,0)),"거래처 목록에 없는 이름",IF(OR(NOT(ISNUMBER(G729)),N(G729)&lt;=0),"금액을 확인하세요",""))))))</f>
        <v/>
      </c>
    </row>
    <row r="730">
      <c r="A730" s="20" t="n">
        <v>46214</v>
      </c>
      <c r="B730" s="26" t="n">
        <v>280</v>
      </c>
      <c r="C730" s="27">
        <f>IF(COUNTA(A730,D730,G730)=0,"",IF(B730="","공통",IFERROR(INDEX(현장_고객,MATCH(B730,현장번호,0))&amp;" · "&amp;INDEX(현장_주소,MATCH(B730,현장번호,0)),"없는 번호")))</f>
        <v/>
      </c>
      <c r="D730" s="21" t="inlineStr">
        <is>
          <t>대성설비</t>
        </is>
      </c>
      <c r="E730" s="27">
        <f>IF(D730="","",IFERROR(INDEX(거래처분야,MATCH(D730,거래처이름,0)),""))</f>
        <v/>
      </c>
      <c r="F730" s="21" t="inlineStr">
        <is>
          <t>설비 시공</t>
        </is>
      </c>
      <c r="G730" s="22" t="n">
        <v>951000</v>
      </c>
      <c r="H730" s="25">
        <f>IF(COUNTA(A730,B730,D730,G730)=0,"",IF(NOT(ISNUMBER(A730)),"날짜를 확인하세요",IF(A730&gt;TODAY(),"오늘 이후 날짜예요",IF(AND(B730&lt;&gt;"",ISNA(MATCH(B730,현장번호,0))),"현장 번호를 확인하세요",IF(ISNA(MATCH(D730,거래처이름,0)),"거래처 목록에 없는 이름",IF(OR(NOT(ISNUMBER(G730)),N(G730)&lt;=0),"금액을 확인하세요",""))))))</f>
        <v/>
      </c>
    </row>
    <row r="731">
      <c r="A731" s="20" t="n">
        <v>46214</v>
      </c>
      <c r="B731" s="26" t="n">
        <v>284</v>
      </c>
      <c r="C731" s="27">
        <f>IF(COUNTA(A731,D731,G731)=0,"",IF(B731="","공통",IFERROR(INDEX(현장_고객,MATCH(B731,현장번호,0))&amp;" · "&amp;INDEX(현장_주소,MATCH(B731,현장번호,0)),"없는 번호")))</f>
        <v/>
      </c>
      <c r="D731" s="21" t="inlineStr">
        <is>
          <t>한결철거</t>
        </is>
      </c>
      <c r="E731" s="27">
        <f>IF(D731="","",IFERROR(INDEX(거래처분야,MATCH(D731,거래처이름,0)),""))</f>
        <v/>
      </c>
      <c r="F731" s="21" t="inlineStr">
        <is>
          <t>철거·폐기물</t>
        </is>
      </c>
      <c r="G731" s="22" t="n">
        <v>450000</v>
      </c>
      <c r="H731" s="25">
        <f>IF(COUNTA(A731,B731,D731,G731)=0,"",IF(NOT(ISNUMBER(A731)),"날짜를 확인하세요",IF(A731&gt;TODAY(),"오늘 이후 날짜예요",IF(AND(B731&lt;&gt;"",ISNA(MATCH(B731,현장번호,0))),"현장 번호를 확인하세요",IF(ISNA(MATCH(D731,거래처이름,0)),"거래처 목록에 없는 이름",IF(OR(NOT(ISNUMBER(G731)),N(G731)&lt;=0),"금액을 확인하세요",""))))))</f>
        <v/>
      </c>
    </row>
    <row r="732">
      <c r="A732" s="20" t="n">
        <v>46214</v>
      </c>
      <c r="B732" s="26" t="n">
        <v>284</v>
      </c>
      <c r="C732" s="27">
        <f>IF(COUNTA(A732,D732,G732)=0,"",IF(B732="","공통",IFERROR(INDEX(현장_고객,MATCH(B732,현장번호,0))&amp;" · "&amp;INDEX(현장_주소,MATCH(B732,현장번호,0)),"없는 번호")))</f>
        <v/>
      </c>
      <c r="D732" s="21" t="inlineStr">
        <is>
          <t>말끔입주청소</t>
        </is>
      </c>
      <c r="E732" s="27">
        <f>IF(D732="","",IFERROR(INDEX(거래처분야,MATCH(D732,거래처이름,0)),""))</f>
        <v/>
      </c>
      <c r="F732" s="21" t="inlineStr">
        <is>
          <t>입주 청소</t>
        </is>
      </c>
      <c r="G732" s="22" t="n">
        <v>606000</v>
      </c>
      <c r="H732" s="25">
        <f>IF(COUNTA(A732,B732,D732,G732)=0,"",IF(NOT(ISNUMBER(A732)),"날짜를 확인하세요",IF(A732&gt;TODAY(),"오늘 이후 날짜예요",IF(AND(B732&lt;&gt;"",ISNA(MATCH(B732,현장번호,0))),"현장 번호를 확인하세요",IF(ISNA(MATCH(D732,거래처이름,0)),"거래처 목록에 없는 이름",IF(OR(NOT(ISNUMBER(G732)),N(G732)&lt;=0),"금액을 확인하세요",""))))))</f>
        <v/>
      </c>
    </row>
    <row r="733">
      <c r="A733" s="20" t="n">
        <v>46214</v>
      </c>
      <c r="B733" s="26" t="n">
        <v>287</v>
      </c>
      <c r="C733" s="27">
        <f>IF(COUNTA(A733,D733,G733)=0,"",IF(B733="","공통",IFERROR(INDEX(현장_고객,MATCH(B733,현장번호,0))&amp;" · "&amp;INDEX(현장_주소,MATCH(B733,현장번호,0)),"없는 번호")))</f>
        <v/>
      </c>
      <c r="D733" s="21" t="inlineStr">
        <is>
          <t>반듯타일</t>
        </is>
      </c>
      <c r="E733" s="27">
        <f>IF(D733="","",IFERROR(INDEX(거래처분야,MATCH(D733,거래처이름,0)),""))</f>
        <v/>
      </c>
      <c r="F733" s="21" t="inlineStr">
        <is>
          <t>타일 시공</t>
        </is>
      </c>
      <c r="G733" s="22" t="n">
        <v>1149000</v>
      </c>
      <c r="H733" s="25">
        <f>IF(COUNTA(A733,B733,D733,G733)=0,"",IF(NOT(ISNUMBER(A733)),"날짜를 확인하세요",IF(A733&gt;TODAY(),"오늘 이후 날짜예요",IF(AND(B733&lt;&gt;"",ISNA(MATCH(B733,현장번호,0))),"현장 번호를 확인하세요",IF(ISNA(MATCH(D733,거래처이름,0)),"거래처 목록에 없는 이름",IF(OR(NOT(ISNUMBER(G733)),N(G733)&lt;=0),"금액을 확인하세요",""))))))</f>
        <v/>
      </c>
    </row>
    <row r="734">
      <c r="A734" s="20" t="n">
        <v>46214</v>
      </c>
      <c r="B734" s="26" t="n">
        <v>287</v>
      </c>
      <c r="C734" s="27">
        <f>IF(COUNTA(A734,D734,G734)=0,"",IF(B734="","공통",IFERROR(INDEX(현장_고객,MATCH(B734,현장번호,0))&amp;" · "&amp;INDEX(현장_주소,MATCH(B734,현장번호,0)),"없는 번호")))</f>
        <v/>
      </c>
      <c r="D734" s="21" t="inlineStr">
        <is>
          <t>말끔입주청소</t>
        </is>
      </c>
      <c r="E734" s="27">
        <f>IF(D734="","",IFERROR(INDEX(거래처분야,MATCH(D734,거래처이름,0)),""))</f>
        <v/>
      </c>
      <c r="F734" s="21" t="inlineStr">
        <is>
          <t>입주 청소</t>
        </is>
      </c>
      <c r="G734" s="22" t="n">
        <v>1102000</v>
      </c>
      <c r="H734" s="25">
        <f>IF(COUNTA(A734,B734,D734,G734)=0,"",IF(NOT(ISNUMBER(A734)),"날짜를 확인하세요",IF(A734&gt;TODAY(),"오늘 이후 날짜예요",IF(AND(B734&lt;&gt;"",ISNA(MATCH(B734,현장번호,0))),"현장 번호를 확인하세요",IF(ISNA(MATCH(D734,거래처이름,0)),"거래처 목록에 없는 이름",IF(OR(NOT(ISNUMBER(G734)),N(G734)&lt;=0),"금액을 확인하세요",""))))))</f>
        <v/>
      </c>
    </row>
    <row r="735">
      <c r="A735" s="20" t="n">
        <v>46215</v>
      </c>
      <c r="B735" s="26" t="n">
        <v>280</v>
      </c>
      <c r="C735" s="27">
        <f>IF(COUNTA(A735,D735,G735)=0,"",IF(B735="","공통",IFERROR(INDEX(현장_고객,MATCH(B735,현장번호,0))&amp;" · "&amp;INDEX(현장_주소,MATCH(B735,현장번호,0)),"없는 번호")))</f>
        <v/>
      </c>
      <c r="D735" s="21" t="inlineStr">
        <is>
          <t>명장타일</t>
        </is>
      </c>
      <c r="E735" s="27">
        <f>IF(D735="","",IFERROR(INDEX(거래처분야,MATCH(D735,거래처이름,0)),""))</f>
        <v/>
      </c>
      <c r="F735" s="21" t="inlineStr">
        <is>
          <t>타일 시공</t>
        </is>
      </c>
      <c r="G735" s="22" t="n">
        <v>785000</v>
      </c>
      <c r="H735" s="25">
        <f>IF(COUNTA(A735,B735,D735,G735)=0,"",IF(NOT(ISNUMBER(A735)),"날짜를 확인하세요",IF(A735&gt;TODAY(),"오늘 이후 날짜예요",IF(AND(B735&lt;&gt;"",ISNA(MATCH(B735,현장번호,0))),"현장 번호를 확인하세요",IF(ISNA(MATCH(D735,거래처이름,0)),"거래처 목록에 없는 이름",IF(OR(NOT(ISNUMBER(G735)),N(G735)&lt;=0),"금액을 확인하세요",""))))))</f>
        <v/>
      </c>
    </row>
    <row r="736">
      <c r="A736" s="20" t="n">
        <v>46215</v>
      </c>
      <c r="B736" s="26" t="n">
        <v>284</v>
      </c>
      <c r="C736" s="27">
        <f>IF(COUNTA(A736,D736,G736)=0,"",IF(B736="","공통",IFERROR(INDEX(현장_고객,MATCH(B736,현장번호,0))&amp;" · "&amp;INDEX(현장_주소,MATCH(B736,현장번호,0)),"없는 번호")))</f>
        <v/>
      </c>
      <c r="D736" s="21" t="inlineStr">
        <is>
          <t>대림자재(가상)</t>
        </is>
      </c>
      <c r="E736" s="27">
        <f>IF(D736="","",IFERROR(INDEX(거래처분야,MATCH(D736,거래처이름,0)),""))</f>
        <v/>
      </c>
      <c r="F736" s="21" t="inlineStr">
        <is>
          <t>자재 대금</t>
        </is>
      </c>
      <c r="G736" s="22" t="n">
        <v>467000</v>
      </c>
      <c r="H736" s="25">
        <f>IF(COUNTA(A736,B736,D736,G736)=0,"",IF(NOT(ISNUMBER(A736)),"날짜를 확인하세요",IF(A736&gt;TODAY(),"오늘 이후 날짜예요",IF(AND(B736&lt;&gt;"",ISNA(MATCH(B736,현장번호,0))),"현장 번호를 확인하세요",IF(ISNA(MATCH(D736,거래처이름,0)),"거래처 목록에 없는 이름",IF(OR(NOT(ISNUMBER(G736)),N(G736)&lt;=0),"금액을 확인하세요",""))))))</f>
        <v/>
      </c>
    </row>
    <row r="737">
      <c r="A737" s="20" t="n">
        <v>46215</v>
      </c>
      <c r="B737" s="26" t="n">
        <v>286</v>
      </c>
      <c r="C737" s="27">
        <f>IF(COUNTA(A737,D737,G737)=0,"",IF(B737="","공통",IFERROR(INDEX(현장_고객,MATCH(B737,현장번호,0))&amp;" · "&amp;INDEX(현장_주소,MATCH(B737,현장번호,0)),"없는 번호")))</f>
        <v/>
      </c>
      <c r="D737" s="21" t="inlineStr">
        <is>
          <t>창호명가</t>
        </is>
      </c>
      <c r="E737" s="27">
        <f>IF(D737="","",IFERROR(INDEX(거래처분야,MATCH(D737,거래처이름,0)),""))</f>
        <v/>
      </c>
      <c r="F737" s="21" t="inlineStr">
        <is>
          <t>창호 시공</t>
        </is>
      </c>
      <c r="G737" s="22" t="n">
        <v>3224000</v>
      </c>
      <c r="H737" s="25">
        <f>IF(COUNTA(A737,B737,D737,G737)=0,"",IF(NOT(ISNUMBER(A737)),"날짜를 확인하세요",IF(A737&gt;TODAY(),"오늘 이후 날짜예요",IF(AND(B737&lt;&gt;"",ISNA(MATCH(B737,현장번호,0))),"현장 번호를 확인하세요",IF(ISNA(MATCH(D737,거래처이름,0)),"거래처 목록에 없는 이름",IF(OR(NOT(ISNUMBER(G737)),N(G737)&lt;=0),"금액을 확인하세요",""))))))</f>
        <v/>
      </c>
    </row>
    <row r="738">
      <c r="A738" s="20" t="n">
        <v>46216</v>
      </c>
      <c r="B738" s="26" t="n">
        <v>280</v>
      </c>
      <c r="C738" s="27">
        <f>IF(COUNTA(A738,D738,G738)=0,"",IF(B738="","공통",IFERROR(INDEX(현장_고객,MATCH(B738,현장번호,0))&amp;" · "&amp;INDEX(현장_주소,MATCH(B738,현장번호,0)),"없는 번호")))</f>
        <v/>
      </c>
      <c r="D738" s="21" t="inlineStr">
        <is>
          <t>한결철거</t>
        </is>
      </c>
      <c r="E738" s="27">
        <f>IF(D738="","",IFERROR(INDEX(거래처분야,MATCH(D738,거래처이름,0)),""))</f>
        <v/>
      </c>
      <c r="F738" s="21" t="inlineStr">
        <is>
          <t>철거·폐기물</t>
        </is>
      </c>
      <c r="G738" s="22" t="n">
        <v>1204000</v>
      </c>
      <c r="H738" s="25">
        <f>IF(COUNTA(A738,B738,D738,G738)=0,"",IF(NOT(ISNUMBER(A738)),"날짜를 확인하세요",IF(A738&gt;TODAY(),"오늘 이후 날짜예요",IF(AND(B738&lt;&gt;"",ISNA(MATCH(B738,현장번호,0))),"현장 번호를 확인하세요",IF(ISNA(MATCH(D738,거래처이름,0)),"거래처 목록에 없는 이름",IF(OR(NOT(ISNUMBER(G738)),N(G738)&lt;=0),"금액을 확인하세요",""))))))</f>
        <v/>
      </c>
    </row>
    <row r="739">
      <c r="A739" s="20" t="n">
        <v>46216</v>
      </c>
      <c r="B739" s="26" t="n">
        <v>280</v>
      </c>
      <c r="C739" s="27">
        <f>IF(COUNTA(A739,D739,G739)=0,"",IF(B739="","공통",IFERROR(INDEX(현장_고객,MATCH(B739,현장번호,0))&amp;" · "&amp;INDEX(현장_주소,MATCH(B739,현장번호,0)),"없는 번호")))</f>
        <v/>
      </c>
      <c r="D739" s="21" t="inlineStr">
        <is>
          <t>말끔입주청소</t>
        </is>
      </c>
      <c r="E739" s="27">
        <f>IF(D739="","",IFERROR(INDEX(거래처분야,MATCH(D739,거래처이름,0)),""))</f>
        <v/>
      </c>
      <c r="F739" s="21" t="inlineStr">
        <is>
          <t>입주 청소</t>
        </is>
      </c>
      <c r="G739" s="22" t="n">
        <v>1284000</v>
      </c>
      <c r="H739" s="25">
        <f>IF(COUNTA(A739,B739,D739,G739)=0,"",IF(NOT(ISNUMBER(A739)),"날짜를 확인하세요",IF(A739&gt;TODAY(),"오늘 이후 날짜예요",IF(AND(B739&lt;&gt;"",ISNA(MATCH(B739,현장번호,0))),"현장 번호를 확인하세요",IF(ISNA(MATCH(D739,거래처이름,0)),"거래처 목록에 없는 이름",IF(OR(NOT(ISNUMBER(G739)),N(G739)&lt;=0),"금액을 확인하세요",""))))))</f>
        <v/>
      </c>
    </row>
    <row r="740">
      <c r="A740" s="20" t="n">
        <v>46216</v>
      </c>
      <c r="B740" s="26" t="n">
        <v>287</v>
      </c>
      <c r="C740" s="27">
        <f>IF(COUNTA(A740,D740,G740)=0,"",IF(B740="","공통",IFERROR(INDEX(현장_고객,MATCH(B740,현장번호,0))&amp;" · "&amp;INDEX(현장_주소,MATCH(B740,현장번호,0)),"없는 번호")))</f>
        <v/>
      </c>
      <c r="D740" s="21" t="inlineStr">
        <is>
          <t>동네자재마트</t>
        </is>
      </c>
      <c r="E740" s="27">
        <f>IF(D740="","",IFERROR(INDEX(거래처분야,MATCH(D740,거래처이름,0)),""))</f>
        <v/>
      </c>
      <c r="F740" s="21" t="inlineStr">
        <is>
          <t>자재 대금</t>
        </is>
      </c>
      <c r="G740" s="22" t="n">
        <v>650000</v>
      </c>
      <c r="H740" s="25">
        <f>IF(COUNTA(A740,B740,D740,G740)=0,"",IF(NOT(ISNUMBER(A740)),"날짜를 확인하세요",IF(A740&gt;TODAY(),"오늘 이후 날짜예요",IF(AND(B740&lt;&gt;"",ISNA(MATCH(B740,현장번호,0))),"현장 번호를 확인하세요",IF(ISNA(MATCH(D740,거래처이름,0)),"거래처 목록에 없는 이름",IF(OR(NOT(ISNUMBER(G740)),N(G740)&lt;=0),"금액을 확인하세요",""))))))</f>
        <v/>
      </c>
    </row>
    <row r="741">
      <c r="A741" s="20" t="n">
        <v>46217</v>
      </c>
      <c r="B741" s="26" t="n">
        <v>266</v>
      </c>
      <c r="C741" s="27">
        <f>IF(COUNTA(A741,D741,G741)=0,"",IF(B741="","공통",IFERROR(INDEX(현장_고객,MATCH(B741,현장번호,0))&amp;" · "&amp;INDEX(현장_주소,MATCH(B741,현장번호,0)),"없는 번호")))</f>
        <v/>
      </c>
      <c r="D741" s="21" t="inlineStr">
        <is>
          <t>한결철거</t>
        </is>
      </c>
      <c r="E741" s="27">
        <f>IF(D741="","",IFERROR(INDEX(거래처분야,MATCH(D741,거래처이름,0)),""))</f>
        <v/>
      </c>
      <c r="F741" s="21" t="inlineStr">
        <is>
          <t>철거·폐기물</t>
        </is>
      </c>
      <c r="G741" s="22" t="n">
        <v>2832000</v>
      </c>
      <c r="H741" s="25">
        <f>IF(COUNTA(A741,B741,D741,G741)=0,"",IF(NOT(ISNUMBER(A741)),"날짜를 확인하세요",IF(A741&gt;TODAY(),"오늘 이후 날짜예요",IF(AND(B741&lt;&gt;"",ISNA(MATCH(B741,현장번호,0))),"현장 번호를 확인하세요",IF(ISNA(MATCH(D741,거래처이름,0)),"거래처 목록에 없는 이름",IF(OR(NOT(ISNUMBER(G741)),N(G741)&lt;=0),"금액을 확인하세요",""))))))</f>
        <v/>
      </c>
    </row>
    <row r="742">
      <c r="A742" s="20" t="n">
        <v>46218</v>
      </c>
      <c r="B742" s="26" t="n">
        <v>277</v>
      </c>
      <c r="C742" s="27">
        <f>IF(COUNTA(A742,D742,G742)=0,"",IF(B742="","공통",IFERROR(INDEX(현장_고객,MATCH(B742,현장번호,0))&amp;" · "&amp;INDEX(현장_주소,MATCH(B742,현장번호,0)),"없는 번호")))</f>
        <v/>
      </c>
      <c r="D742" s="21" t="inlineStr">
        <is>
          <t>물길설비</t>
        </is>
      </c>
      <c r="E742" s="27">
        <f>IF(D742="","",IFERROR(INDEX(거래처분야,MATCH(D742,거래처이름,0)),""))</f>
        <v/>
      </c>
      <c r="F742" s="21" t="inlineStr">
        <is>
          <t>설비 시공</t>
        </is>
      </c>
      <c r="G742" s="22" t="n">
        <v>1620000</v>
      </c>
      <c r="H742" s="25">
        <f>IF(COUNTA(A742,B742,D742,G742)=0,"",IF(NOT(ISNUMBER(A742)),"날짜를 확인하세요",IF(A742&gt;TODAY(),"오늘 이후 날짜예요",IF(AND(B742&lt;&gt;"",ISNA(MATCH(B742,현장번호,0))),"현장 번호를 확인하세요",IF(ISNA(MATCH(D742,거래처이름,0)),"거래처 목록에 없는 이름",IF(OR(NOT(ISNUMBER(G742)),N(G742)&lt;=0),"금액을 확인하세요",""))))))</f>
        <v/>
      </c>
    </row>
    <row r="743">
      <c r="A743" s="20" t="n">
        <v>46219</v>
      </c>
      <c r="B743" s="26" t="n">
        <v>281</v>
      </c>
      <c r="C743" s="27">
        <f>IF(COUNTA(A743,D743,G743)=0,"",IF(B743="","공통",IFERROR(INDEX(현장_고객,MATCH(B743,현장번호,0))&amp;" · "&amp;INDEX(현장_주소,MATCH(B743,현장번호,0)),"없는 번호")))</f>
        <v/>
      </c>
      <c r="D743" s="21" t="inlineStr">
        <is>
          <t>고운도배</t>
        </is>
      </c>
      <c r="E743" s="27">
        <f>IF(D743="","",IFERROR(INDEX(거래처분야,MATCH(D743,거래처이름,0)),""))</f>
        <v/>
      </c>
      <c r="F743" s="21" t="inlineStr">
        <is>
          <t>도배·장판 시공</t>
        </is>
      </c>
      <c r="G743" s="22" t="n">
        <v>818000</v>
      </c>
      <c r="H743" s="25">
        <f>IF(COUNTA(A743,B743,D743,G743)=0,"",IF(NOT(ISNUMBER(A743)),"날짜를 확인하세요",IF(A743&gt;TODAY(),"오늘 이후 날짜예요",IF(AND(B743&lt;&gt;"",ISNA(MATCH(B743,현장번호,0))),"현장 번호를 확인하세요",IF(ISNA(MATCH(D743,거래처이름,0)),"거래처 목록에 없는 이름",IF(OR(NOT(ISNUMBER(G743)),N(G743)&lt;=0),"금액을 확인하세요",""))))))</f>
        <v/>
      </c>
    </row>
    <row r="744">
      <c r="A744" s="20" t="n">
        <v>46219</v>
      </c>
      <c r="B744" s="26" t="n">
        <v>281</v>
      </c>
      <c r="C744" s="27">
        <f>IF(COUNTA(A744,D744,G744)=0,"",IF(B744="","공통",IFERROR(INDEX(현장_고객,MATCH(B744,현장번호,0))&amp;" · "&amp;INDEX(현장_주소,MATCH(B744,현장번호,0)),"없는 번호")))</f>
        <v/>
      </c>
      <c r="D744" s="21" t="inlineStr">
        <is>
          <t>대림자재(가상)</t>
        </is>
      </c>
      <c r="E744" s="27">
        <f>IF(D744="","",IFERROR(INDEX(거래처분야,MATCH(D744,거래처이름,0)),""))</f>
        <v/>
      </c>
      <c r="F744" s="21" t="inlineStr">
        <is>
          <t>자재 대금</t>
        </is>
      </c>
      <c r="G744" s="22" t="n">
        <v>891000</v>
      </c>
      <c r="H744" s="25">
        <f>IF(COUNTA(A744,B744,D744,G744)=0,"",IF(NOT(ISNUMBER(A744)),"날짜를 확인하세요",IF(A744&gt;TODAY(),"오늘 이후 날짜예요",IF(AND(B744&lt;&gt;"",ISNA(MATCH(B744,현장번호,0))),"현장 번호를 확인하세요",IF(ISNA(MATCH(D744,거래처이름,0)),"거래처 목록에 없는 이름",IF(OR(NOT(ISNUMBER(G744)),N(G744)&lt;=0),"금액을 확인하세요",""))))))</f>
        <v/>
      </c>
    </row>
    <row r="745">
      <c r="A745" s="20" t="n">
        <v>46220</v>
      </c>
      <c r="B745" s="26" t="n">
        <v>286</v>
      </c>
      <c r="C745" s="27">
        <f>IF(COUNTA(A745,D745,G745)=0,"",IF(B745="","공통",IFERROR(INDEX(현장_고객,MATCH(B745,현장번호,0))&amp;" · "&amp;INDEX(현장_주소,MATCH(B745,현장번호,0)),"없는 번호")))</f>
        <v/>
      </c>
      <c r="D745" s="21" t="inlineStr">
        <is>
          <t>말끔입주청소</t>
        </is>
      </c>
      <c r="E745" s="27">
        <f>IF(D745="","",IFERROR(INDEX(거래처분야,MATCH(D745,거래처이름,0)),""))</f>
        <v/>
      </c>
      <c r="F745" s="21" t="inlineStr">
        <is>
          <t>입주 청소</t>
        </is>
      </c>
      <c r="G745" s="22" t="n">
        <v>4677000</v>
      </c>
      <c r="H745" s="25">
        <f>IF(COUNTA(A745,B745,D745,G745)=0,"",IF(NOT(ISNUMBER(A745)),"날짜를 확인하세요",IF(A745&gt;TODAY(),"오늘 이후 날짜예요",IF(AND(B745&lt;&gt;"",ISNA(MATCH(B745,현장번호,0))),"현장 번호를 확인하세요",IF(ISNA(MATCH(D745,거래처이름,0)),"거래처 목록에 없는 이름",IF(OR(NOT(ISNUMBER(G745)),N(G745)&lt;=0),"금액을 확인하세요",""))))))</f>
        <v/>
      </c>
    </row>
    <row r="746">
      <c r="A746" s="20" t="n">
        <v>46225</v>
      </c>
      <c r="B746" s="26" t="n">
        <v>292</v>
      </c>
      <c r="C746" s="27">
        <f>IF(COUNTA(A746,D746,G746)=0,"",IF(B746="","공통",IFERROR(INDEX(현장_고객,MATCH(B746,현장번호,0))&amp;" · "&amp;INDEX(현장_주소,MATCH(B746,현장번호,0)),"없는 번호")))</f>
        <v/>
      </c>
      <c r="D746" s="21" t="inlineStr">
        <is>
          <t>한결철거</t>
        </is>
      </c>
      <c r="E746" s="27">
        <f>IF(D746="","",IFERROR(INDEX(거래처분야,MATCH(D746,거래처이름,0)),""))</f>
        <v/>
      </c>
      <c r="F746" s="21" t="inlineStr">
        <is>
          <t>철거·폐기물</t>
        </is>
      </c>
      <c r="G746" s="22" t="n">
        <v>672000</v>
      </c>
      <c r="H746" s="25">
        <f>IF(COUNTA(A746,B746,D746,G746)=0,"",IF(NOT(ISNUMBER(A746)),"날짜를 확인하세요",IF(A746&gt;TODAY(),"오늘 이후 날짜예요",IF(AND(B746&lt;&gt;"",ISNA(MATCH(B746,현장번호,0))),"현장 번호를 확인하세요",IF(ISNA(MATCH(D746,거래처이름,0)),"거래처 목록에 없는 이름",IF(OR(NOT(ISNUMBER(G746)),N(G746)&lt;=0),"금액을 확인하세요",""))))))</f>
        <v/>
      </c>
    </row>
    <row r="747">
      <c r="A747" s="20" t="n">
        <v>46225</v>
      </c>
      <c r="B747" s="26" t="n">
        <v>292</v>
      </c>
      <c r="C747" s="27">
        <f>IF(COUNTA(A747,D747,G747)=0,"",IF(B747="","공통",IFERROR(INDEX(현장_고객,MATCH(B747,현장번호,0))&amp;" · "&amp;INDEX(현장_주소,MATCH(B747,현장번호,0)),"없는 번호")))</f>
        <v/>
      </c>
      <c r="D747" s="21" t="inlineStr">
        <is>
          <t>반듯타일</t>
        </is>
      </c>
      <c r="E747" s="27">
        <f>IF(D747="","",IFERROR(INDEX(거래처분야,MATCH(D747,거래처이름,0)),""))</f>
        <v/>
      </c>
      <c r="F747" s="21" t="inlineStr">
        <is>
          <t>타일 시공</t>
        </is>
      </c>
      <c r="G747" s="22" t="n">
        <v>941000</v>
      </c>
      <c r="H747" s="25">
        <f>IF(COUNTA(A747,B747,D747,G747)=0,"",IF(NOT(ISNUMBER(A747)),"날짜를 확인하세요",IF(A747&gt;TODAY(),"오늘 이후 날짜예요",IF(AND(B747&lt;&gt;"",ISNA(MATCH(B747,현장번호,0))),"현장 번호를 확인하세요",IF(ISNA(MATCH(D747,거래처이름,0)),"거래처 목록에 없는 이름",IF(OR(NOT(ISNUMBER(G747)),N(G747)&lt;=0),"금액을 확인하세요",""))))))</f>
        <v/>
      </c>
    </row>
    <row r="748">
      <c r="A748" s="20" t="n">
        <v>46226</v>
      </c>
      <c r="B748" s="26" t="n">
        <v>289</v>
      </c>
      <c r="C748" s="27">
        <f>IF(COUNTA(A748,D748,G748)=0,"",IF(B748="","공통",IFERROR(INDEX(현장_고객,MATCH(B748,현장번호,0))&amp;" · "&amp;INDEX(현장_주소,MATCH(B748,현장번호,0)),"없는 번호")))</f>
        <v/>
      </c>
      <c r="D748" s="21" t="inlineStr">
        <is>
          <t>말끔입주청소</t>
        </is>
      </c>
      <c r="E748" s="27">
        <f>IF(D748="","",IFERROR(INDEX(거래처분야,MATCH(D748,거래처이름,0)),""))</f>
        <v/>
      </c>
      <c r="F748" s="21" t="inlineStr">
        <is>
          <t>입주 청소</t>
        </is>
      </c>
      <c r="G748" s="22" t="n">
        <v>971000</v>
      </c>
      <c r="H748" s="25">
        <f>IF(COUNTA(A748,B748,D748,G748)=0,"",IF(NOT(ISNUMBER(A748)),"날짜를 확인하세요",IF(A748&gt;TODAY(),"오늘 이후 날짜예요",IF(AND(B748&lt;&gt;"",ISNA(MATCH(B748,현장번호,0))),"현장 번호를 확인하세요",IF(ISNA(MATCH(D748,거래처이름,0)),"거래처 목록에 없는 이름",IF(OR(NOT(ISNUMBER(G748)),N(G748)&lt;=0),"금액을 확인하세요",""))))))</f>
        <v/>
      </c>
    </row>
    <row r="749">
      <c r="A749" s="20" t="n">
        <v>46227</v>
      </c>
      <c r="B749" s="26" t="n">
        <v>290</v>
      </c>
      <c r="C749" s="27">
        <f>IF(COUNTA(A749,D749,G749)=0,"",IF(B749="","공통",IFERROR(INDEX(현장_고객,MATCH(B749,현장번호,0))&amp;" · "&amp;INDEX(현장_주소,MATCH(B749,현장번호,0)),"없는 번호")))</f>
        <v/>
      </c>
      <c r="D749" s="21" t="inlineStr">
        <is>
          <t>대림자재(가상)</t>
        </is>
      </c>
      <c r="E749" s="27">
        <f>IF(D749="","",IFERROR(INDEX(거래처분야,MATCH(D749,거래처이름,0)),""))</f>
        <v/>
      </c>
      <c r="F749" s="21" t="inlineStr">
        <is>
          <t>자재 대금</t>
        </is>
      </c>
      <c r="G749" s="22" t="n">
        <v>528000</v>
      </c>
      <c r="H749" s="25">
        <f>IF(COUNTA(A749,B749,D749,G749)=0,"",IF(NOT(ISNUMBER(A749)),"날짜를 확인하세요",IF(A749&gt;TODAY(),"오늘 이후 날짜예요",IF(AND(B749&lt;&gt;"",ISNA(MATCH(B749,현장번호,0))),"현장 번호를 확인하세요",IF(ISNA(MATCH(D749,거래처이름,0)),"거래처 목록에 없는 이름",IF(OR(NOT(ISNUMBER(G749)),N(G749)&lt;=0),"금액을 확인하세요",""))))))</f>
        <v/>
      </c>
    </row>
    <row r="750">
      <c r="A750" s="20" t="n">
        <v>46227</v>
      </c>
      <c r="B750" s="26" t="n">
        <v>292</v>
      </c>
      <c r="C750" s="27">
        <f>IF(COUNTA(A750,D750,G750)=0,"",IF(B750="","공통",IFERROR(INDEX(현장_고객,MATCH(B750,현장번호,0))&amp;" · "&amp;INDEX(현장_주소,MATCH(B750,현장번호,0)),"없는 번호")))</f>
        <v/>
      </c>
      <c r="D750" s="21" t="inlineStr">
        <is>
          <t>대성설비</t>
        </is>
      </c>
      <c r="E750" s="27">
        <f>IF(D750="","",IFERROR(INDEX(거래처분야,MATCH(D750,거래처이름,0)),""))</f>
        <v/>
      </c>
      <c r="F750" s="21" t="inlineStr">
        <is>
          <t>설비 시공</t>
        </is>
      </c>
      <c r="G750" s="22" t="n">
        <v>1185000</v>
      </c>
      <c r="H750" s="25">
        <f>IF(COUNTA(A750,B750,D750,G750)=0,"",IF(NOT(ISNUMBER(A750)),"날짜를 확인하세요",IF(A750&gt;TODAY(),"오늘 이후 날짜예요",IF(AND(B750&lt;&gt;"",ISNA(MATCH(B750,현장번호,0))),"현장 번호를 확인하세요",IF(ISNA(MATCH(D750,거래처이름,0)),"거래처 목록에 없는 이름",IF(OR(NOT(ISNUMBER(G750)),N(G750)&lt;=0),"금액을 확인하세요",""))))))</f>
        <v/>
      </c>
    </row>
    <row r="751">
      <c r="A751" s="20" t="n">
        <v>46228</v>
      </c>
      <c r="B751" s="26" t="n">
        <v>286</v>
      </c>
      <c r="C751" s="27">
        <f>IF(COUNTA(A751,D751,G751)=0,"",IF(B751="","공통",IFERROR(INDEX(현장_고객,MATCH(B751,현장번호,0))&amp;" · "&amp;INDEX(현장_주소,MATCH(B751,현장번호,0)),"없는 번호")))</f>
        <v/>
      </c>
      <c r="D751" s="21" t="inlineStr">
        <is>
          <t>밝음전기</t>
        </is>
      </c>
      <c r="E751" s="27">
        <f>IF(D751="","",IFERROR(INDEX(거래처분야,MATCH(D751,거래처이름,0)),""))</f>
        <v/>
      </c>
      <c r="F751" s="21" t="inlineStr">
        <is>
          <t>전기 시공</t>
        </is>
      </c>
      <c r="G751" s="22" t="n">
        <v>2988000</v>
      </c>
      <c r="H751" s="25">
        <f>IF(COUNTA(A751,B751,D751,G751)=0,"",IF(NOT(ISNUMBER(A751)),"날짜를 확인하세요",IF(A751&gt;TODAY(),"오늘 이후 날짜예요",IF(AND(B751&lt;&gt;"",ISNA(MATCH(B751,현장번호,0))),"현장 번호를 확인하세요",IF(ISNA(MATCH(D751,거래처이름,0)),"거래처 목록에 없는 이름",IF(OR(NOT(ISNUMBER(G751)),N(G751)&lt;=0),"금액을 확인하세요",""))))))</f>
        <v/>
      </c>
    </row>
    <row r="752">
      <c r="A752" s="20" t="n">
        <v>46228</v>
      </c>
      <c r="B752" s="26" t="n">
        <v>290</v>
      </c>
      <c r="C752" s="27">
        <f>IF(COUNTA(A752,D752,G752)=0,"",IF(B752="","공통",IFERROR(INDEX(현장_고객,MATCH(B752,현장번호,0))&amp;" · "&amp;INDEX(현장_주소,MATCH(B752,현장번호,0)),"없는 번호")))</f>
        <v/>
      </c>
      <c r="D752" s="21" t="inlineStr">
        <is>
          <t>한지벽지</t>
        </is>
      </c>
      <c r="E752" s="27">
        <f>IF(D752="","",IFERROR(INDEX(거래처분야,MATCH(D752,거래처이름,0)),""))</f>
        <v/>
      </c>
      <c r="F752" s="21" t="inlineStr">
        <is>
          <t>도배·장판 시공</t>
        </is>
      </c>
      <c r="G752" s="22" t="n">
        <v>854000</v>
      </c>
      <c r="H752" s="25">
        <f>IF(COUNTA(A752,B752,D752,G752)=0,"",IF(NOT(ISNUMBER(A752)),"날짜를 확인하세요",IF(A752&gt;TODAY(),"오늘 이후 날짜예요",IF(AND(B752&lt;&gt;"",ISNA(MATCH(B752,현장번호,0))),"현장 번호를 확인하세요",IF(ISNA(MATCH(D752,거래처이름,0)),"거래처 목록에 없는 이름",IF(OR(NOT(ISNUMBER(G752)),N(G752)&lt;=0),"금액을 확인하세요",""))))))</f>
        <v/>
      </c>
    </row>
    <row r="753">
      <c r="A753" s="20" t="n">
        <v>46228</v>
      </c>
      <c r="B753" s="26" t="n">
        <v>292</v>
      </c>
      <c r="C753" s="27">
        <f>IF(COUNTA(A753,D753,G753)=0,"",IF(B753="","공통",IFERROR(INDEX(현장_고객,MATCH(B753,현장번호,0))&amp;" · "&amp;INDEX(현장_주소,MATCH(B753,현장번호,0)),"없는 번호")))</f>
        <v/>
      </c>
      <c r="D753" s="21" t="inlineStr">
        <is>
          <t>대림자재(가상)</t>
        </is>
      </c>
      <c r="E753" s="27">
        <f>IF(D753="","",IFERROR(INDEX(거래처분야,MATCH(D753,거래처이름,0)),""))</f>
        <v/>
      </c>
      <c r="F753" s="21" t="inlineStr">
        <is>
          <t>자재 대금</t>
        </is>
      </c>
      <c r="G753" s="22" t="n">
        <v>920000</v>
      </c>
      <c r="H753" s="25">
        <f>IF(COUNTA(A753,B753,D753,G753)=0,"",IF(NOT(ISNUMBER(A753)),"날짜를 확인하세요",IF(A753&gt;TODAY(),"오늘 이후 날짜예요",IF(AND(B753&lt;&gt;"",ISNA(MATCH(B753,현장번호,0))),"현장 번호를 확인하세요",IF(ISNA(MATCH(D753,거래처이름,0)),"거래처 목록에 없는 이름",IF(OR(NOT(ISNUMBER(G753)),N(G753)&lt;=0),"금액을 확인하세요",""))))))</f>
        <v/>
      </c>
    </row>
    <row r="754">
      <c r="A754" s="20" t="n">
        <v>46228</v>
      </c>
      <c r="B754" s="26" t="n">
        <v>292</v>
      </c>
      <c r="C754" s="27">
        <f>IF(COUNTA(A754,D754,G754)=0,"",IF(B754="","공통",IFERROR(INDEX(현장_고객,MATCH(B754,현장번호,0))&amp;" · "&amp;INDEX(현장_주소,MATCH(B754,현장번호,0)),"없는 번호")))</f>
        <v/>
      </c>
      <c r="D754" s="21" t="inlineStr">
        <is>
          <t>말끔입주청소</t>
        </is>
      </c>
      <c r="E754" s="27">
        <f>IF(D754="","",IFERROR(INDEX(거래처분야,MATCH(D754,거래처이름,0)),""))</f>
        <v/>
      </c>
      <c r="F754" s="21" t="inlineStr">
        <is>
          <t>입주 청소</t>
        </is>
      </c>
      <c r="G754" s="22" t="n">
        <v>874000</v>
      </c>
      <c r="H754" s="25">
        <f>IF(COUNTA(A754,B754,D754,G754)=0,"",IF(NOT(ISNUMBER(A754)),"날짜를 확인하세요",IF(A754&gt;TODAY(),"오늘 이후 날짜예요",IF(AND(B754&lt;&gt;"",ISNA(MATCH(B754,현장번호,0))),"현장 번호를 확인하세요",IF(ISNA(MATCH(D754,거래처이름,0)),"거래처 목록에 없는 이름",IF(OR(NOT(ISNUMBER(G754)),N(G754)&lt;=0),"금액을 확인하세요",""))))))</f>
        <v/>
      </c>
    </row>
    <row r="755">
      <c r="A755" s="20" t="n">
        <v>46230</v>
      </c>
      <c r="B755" s="26" t="n">
        <v>289</v>
      </c>
      <c r="C755" s="27">
        <f>IF(COUNTA(A755,D755,G755)=0,"",IF(B755="","공통",IFERROR(INDEX(현장_고객,MATCH(B755,현장번호,0))&amp;" · "&amp;INDEX(현장_주소,MATCH(B755,현장번호,0)),"없는 번호")))</f>
        <v/>
      </c>
      <c r="D755" s="21" t="inlineStr">
        <is>
          <t>대림자재(가상)</t>
        </is>
      </c>
      <c r="E755" s="27">
        <f>IF(D755="","",IFERROR(INDEX(거래처분야,MATCH(D755,거래처이름,0)),""))</f>
        <v/>
      </c>
      <c r="F755" s="21" t="inlineStr">
        <is>
          <t>자재 대금</t>
        </is>
      </c>
      <c r="G755" s="22" t="n">
        <v>557000</v>
      </c>
      <c r="H755" s="25">
        <f>IF(COUNTA(A755,B755,D755,G755)=0,"",IF(NOT(ISNUMBER(A755)),"날짜를 확인하세요",IF(A755&gt;TODAY(),"오늘 이후 날짜예요",IF(AND(B755&lt;&gt;"",ISNA(MATCH(B755,현장번호,0))),"현장 번호를 확인하세요",IF(ISNA(MATCH(D755,거래처이름,0)),"거래처 목록에 없는 이름",IF(OR(NOT(ISNUMBER(G755)),N(G755)&lt;=0),"금액을 확인하세요",""))))))</f>
        <v/>
      </c>
    </row>
    <row r="756">
      <c r="A756" s="20" t="n">
        <v>46231</v>
      </c>
      <c r="B756" s="26" t="n">
        <v>289</v>
      </c>
      <c r="C756" s="27">
        <f>IF(COUNTA(A756,D756,G756)=0,"",IF(B756="","공통",IFERROR(INDEX(현장_고객,MATCH(B756,현장번호,0))&amp;" · "&amp;INDEX(현장_주소,MATCH(B756,현장번호,0)),"없는 번호")))</f>
        <v/>
      </c>
      <c r="D756" s="21" t="inlineStr">
        <is>
          <t>한결철거</t>
        </is>
      </c>
      <c r="E756" s="27">
        <f>IF(D756="","",IFERROR(INDEX(거래처분야,MATCH(D756,거래처이름,0)),""))</f>
        <v/>
      </c>
      <c r="F756" s="21" t="inlineStr">
        <is>
          <t>철거·폐기물</t>
        </is>
      </c>
      <c r="G756" s="22" t="n">
        <v>639000</v>
      </c>
      <c r="H756" s="25">
        <f>IF(COUNTA(A756,B756,D756,G756)=0,"",IF(NOT(ISNUMBER(A756)),"날짜를 확인하세요",IF(A756&gt;TODAY(),"오늘 이후 날짜예요",IF(AND(B756&lt;&gt;"",ISNA(MATCH(B756,현장번호,0))),"현장 번호를 확인하세요",IF(ISNA(MATCH(D756,거래처이름,0)),"거래처 목록에 없는 이름",IF(OR(NOT(ISNUMBER(G756)),N(G756)&lt;=0),"금액을 확인하세요",""))))))</f>
        <v/>
      </c>
    </row>
    <row r="757">
      <c r="A757" s="20" t="n">
        <v>46231</v>
      </c>
      <c r="B757" s="26" t="n">
        <v>289</v>
      </c>
      <c r="C757" s="27">
        <f>IF(COUNTA(A757,D757,G757)=0,"",IF(B757="","공통",IFERROR(INDEX(현장_고객,MATCH(B757,현장번호,0))&amp;" · "&amp;INDEX(현장_주소,MATCH(B757,현장번호,0)),"없는 번호")))</f>
        <v/>
      </c>
      <c r="D757" s="21" t="inlineStr">
        <is>
          <t>대성설비</t>
        </is>
      </c>
      <c r="E757" s="27">
        <f>IF(D757="","",IFERROR(INDEX(거래처분야,MATCH(D757,거래처이름,0)),""))</f>
        <v/>
      </c>
      <c r="F757" s="21" t="inlineStr">
        <is>
          <t>설비 시공</t>
        </is>
      </c>
      <c r="G757" s="22" t="n">
        <v>968000</v>
      </c>
      <c r="H757" s="25">
        <f>IF(COUNTA(A757,B757,D757,G757)=0,"",IF(NOT(ISNUMBER(A757)),"날짜를 확인하세요",IF(A757&gt;TODAY(),"오늘 이후 날짜예요",IF(AND(B757&lt;&gt;"",ISNA(MATCH(B757,현장번호,0))),"현장 번호를 확인하세요",IF(ISNA(MATCH(D757,거래처이름,0)),"거래처 목록에 없는 이름",IF(OR(NOT(ISNUMBER(G757)),N(G757)&lt;=0),"금액을 확인하세요",""))))))</f>
        <v/>
      </c>
    </row>
    <row r="758">
      <c r="A758" s="20" t="n">
        <v>46231</v>
      </c>
      <c r="B758" s="26" t="n">
        <v>299</v>
      </c>
      <c r="C758" s="27">
        <f>IF(COUNTA(A758,D758,G758)=0,"",IF(B758="","공통",IFERROR(INDEX(현장_고객,MATCH(B758,현장번호,0))&amp;" · "&amp;INDEX(현장_주소,MATCH(B758,현장번호,0)),"없는 번호")))</f>
        <v/>
      </c>
      <c r="D758" s="21" t="inlineStr">
        <is>
          <t>고운도배</t>
        </is>
      </c>
      <c r="E758" s="27">
        <f>IF(D758="","",IFERROR(INDEX(거래처분야,MATCH(D758,거래처이름,0)),""))</f>
        <v/>
      </c>
      <c r="F758" s="21" t="inlineStr">
        <is>
          <t>도배·장판 시공</t>
        </is>
      </c>
      <c r="G758" s="22" t="n">
        <v>552000</v>
      </c>
      <c r="H758" s="25">
        <f>IF(COUNTA(A758,B758,D758,G758)=0,"",IF(NOT(ISNUMBER(A758)),"날짜를 확인하세요",IF(A758&gt;TODAY(),"오늘 이후 날짜예요",IF(AND(B758&lt;&gt;"",ISNA(MATCH(B758,현장번호,0))),"현장 번호를 확인하세요",IF(ISNA(MATCH(D758,거래처이름,0)),"거래처 목록에 없는 이름",IF(OR(NOT(ISNUMBER(G758)),N(G758)&lt;=0),"금액을 확인하세요",""))))))</f>
        <v/>
      </c>
    </row>
    <row r="759">
      <c r="A759" s="20" t="n">
        <v>46232</v>
      </c>
      <c r="B759" s="26" t="n">
        <v>286</v>
      </c>
      <c r="C759" s="27">
        <f>IF(COUNTA(A759,D759,G759)=0,"",IF(B759="","공통",IFERROR(INDEX(현장_고객,MATCH(B759,현장번호,0))&amp;" · "&amp;INDEX(현장_주소,MATCH(B759,현장번호,0)),"없는 번호")))</f>
        <v/>
      </c>
      <c r="D759" s="21" t="inlineStr">
        <is>
          <t>대림자재(가상)</t>
        </is>
      </c>
      <c r="E759" s="27">
        <f>IF(D759="","",IFERROR(INDEX(거래처분야,MATCH(D759,거래처이름,0)),""))</f>
        <v/>
      </c>
      <c r="F759" s="21" t="inlineStr">
        <is>
          <t>자재 대금</t>
        </is>
      </c>
      <c r="G759" s="22" t="n">
        <v>3680000</v>
      </c>
      <c r="H759" s="25">
        <f>IF(COUNTA(A759,B759,D759,G759)=0,"",IF(NOT(ISNUMBER(A759)),"날짜를 확인하세요",IF(A759&gt;TODAY(),"오늘 이후 날짜예요",IF(AND(B759&lt;&gt;"",ISNA(MATCH(B759,현장번호,0))),"현장 번호를 확인하세요",IF(ISNA(MATCH(D759,거래처이름,0)),"거래처 목록에 없는 이름",IF(OR(NOT(ISNUMBER(G759)),N(G759)&lt;=0),"금액을 확인하세요",""))))))</f>
        <v/>
      </c>
    </row>
    <row r="760">
      <c r="A760" s="20" t="n">
        <v>46232</v>
      </c>
      <c r="B760" s="26" t="n">
        <v>289</v>
      </c>
      <c r="C760" s="27">
        <f>IF(COUNTA(A760,D760,G760)=0,"",IF(B760="","공통",IFERROR(INDEX(현장_고객,MATCH(B760,현장번호,0))&amp;" · "&amp;INDEX(현장_주소,MATCH(B760,현장번호,0)),"없는 번호")))</f>
        <v/>
      </c>
      <c r="D760" s="21" t="inlineStr">
        <is>
          <t>반듯타일</t>
        </is>
      </c>
      <c r="E760" s="27">
        <f>IF(D760="","",IFERROR(INDEX(거래처분야,MATCH(D760,거래처이름,0)),""))</f>
        <v/>
      </c>
      <c r="F760" s="21" t="inlineStr">
        <is>
          <t>타일 시공</t>
        </is>
      </c>
      <c r="G760" s="22" t="n">
        <v>763000</v>
      </c>
      <c r="H760" s="25">
        <f>IF(COUNTA(A760,B760,D760,G760)=0,"",IF(NOT(ISNUMBER(A760)),"날짜를 확인하세요",IF(A760&gt;TODAY(),"오늘 이후 날짜예요",IF(AND(B760&lt;&gt;"",ISNA(MATCH(B760,현장번호,0))),"현장 번호를 확인하세요",IF(ISNA(MATCH(D760,거래처이름,0)),"거래처 목록에 없는 이름",IF(OR(NOT(ISNUMBER(G760)),N(G760)&lt;=0),"금액을 확인하세요",""))))))</f>
        <v/>
      </c>
    </row>
    <row r="761">
      <c r="A761" s="20" t="n">
        <v>46233</v>
      </c>
      <c r="B761" s="26" t="n">
        <v>299</v>
      </c>
      <c r="C761" s="27">
        <f>IF(COUNTA(A761,D761,G761)=0,"",IF(B761="","공통",IFERROR(INDEX(현장_고객,MATCH(B761,현장번호,0))&amp;" · "&amp;INDEX(현장_주소,MATCH(B761,현장번호,0)),"없는 번호")))</f>
        <v/>
      </c>
      <c r="D761" s="21" t="inlineStr">
        <is>
          <t>대림자재(가상)</t>
        </is>
      </c>
      <c r="E761" s="27">
        <f>IF(D761="","",IFERROR(INDEX(거래처분야,MATCH(D761,거래처이름,0)),""))</f>
        <v/>
      </c>
      <c r="F761" s="21" t="inlineStr">
        <is>
          <t>자재 대금</t>
        </is>
      </c>
      <c r="G761" s="22" t="n">
        <v>630000</v>
      </c>
      <c r="H761" s="25">
        <f>IF(COUNTA(A761,B761,D761,G761)=0,"",IF(NOT(ISNUMBER(A761)),"날짜를 확인하세요",IF(A761&gt;TODAY(),"오늘 이후 날짜예요",IF(AND(B761&lt;&gt;"",ISNA(MATCH(B761,현장번호,0))),"현장 번호를 확인하세요",IF(ISNA(MATCH(D761,거래처이름,0)),"거래처 목록에 없는 이름",IF(OR(NOT(ISNUMBER(G761)),N(G761)&lt;=0),"금액을 확인하세요",""))))))</f>
        <v/>
      </c>
    </row>
    <row r="762">
      <c r="A762" s="20" t="n">
        <v>46236</v>
      </c>
      <c r="B762" s="26" t="n">
        <v>286</v>
      </c>
      <c r="C762" s="27">
        <f>IF(COUNTA(A762,D762,G762)=0,"",IF(B762="","공통",IFERROR(INDEX(현장_고객,MATCH(B762,현장번호,0))&amp;" · "&amp;INDEX(현장_주소,MATCH(B762,현장번호,0)),"없는 번호")))</f>
        <v/>
      </c>
      <c r="D762" s="21" t="inlineStr">
        <is>
          <t>반듯타일</t>
        </is>
      </c>
      <c r="E762" s="27">
        <f>IF(D762="","",IFERROR(INDEX(거래처분야,MATCH(D762,거래처이름,0)),""))</f>
        <v/>
      </c>
      <c r="F762" s="21" t="inlineStr">
        <is>
          <t>타일 시공</t>
        </is>
      </c>
      <c r="G762" s="22" t="n">
        <v>4247000</v>
      </c>
      <c r="H762" s="25">
        <f>IF(COUNTA(A762,B762,D762,G762)=0,"",IF(NOT(ISNUMBER(A762)),"날짜를 확인하세요",IF(A762&gt;TODAY(),"오늘 이후 날짜예요",IF(AND(B762&lt;&gt;"",ISNA(MATCH(B762,현장번호,0))),"현장 번호를 확인하세요",IF(ISNA(MATCH(D762,거래처이름,0)),"거래처 목록에 없는 이름",IF(OR(NOT(ISNUMBER(G762)),N(G762)&lt;=0),"금액을 확인하세요",""))))))</f>
        <v/>
      </c>
    </row>
    <row r="763">
      <c r="A763" s="20" t="n">
        <v>46238</v>
      </c>
      <c r="B763" s="26" t="n">
        <v>297</v>
      </c>
      <c r="C763" s="27">
        <f>IF(COUNTA(A763,D763,G763)=0,"",IF(B763="","공통",IFERROR(INDEX(현장_고객,MATCH(B763,현장번호,0))&amp;" · "&amp;INDEX(현장_주소,MATCH(B763,현장번호,0)),"없는 번호")))</f>
        <v/>
      </c>
      <c r="D763" s="21" t="inlineStr">
        <is>
          <t>대림자재(가상)</t>
        </is>
      </c>
      <c r="E763" s="27">
        <f>IF(D763="","",IFERROR(INDEX(거래처분야,MATCH(D763,거래처이름,0)),""))</f>
        <v/>
      </c>
      <c r="F763" s="21" t="inlineStr">
        <is>
          <t>자재 대금</t>
        </is>
      </c>
      <c r="G763" s="22" t="n">
        <v>704000</v>
      </c>
      <c r="H763" s="25">
        <f>IF(COUNTA(A763,B763,D763,G763)=0,"",IF(NOT(ISNUMBER(A763)),"날짜를 확인하세요",IF(A763&gt;TODAY(),"오늘 이후 날짜예요",IF(AND(B763&lt;&gt;"",ISNA(MATCH(B763,현장번호,0))),"현장 번호를 확인하세요",IF(ISNA(MATCH(D763,거래처이름,0)),"거래처 목록에 없는 이름",IF(OR(NOT(ISNUMBER(G763)),N(G763)&lt;=0),"금액을 확인하세요",""))))))</f>
        <v/>
      </c>
    </row>
    <row r="764">
      <c r="A764" s="20" t="n">
        <v>46239</v>
      </c>
      <c r="B764" s="26" t="n"/>
      <c r="C764" s="27">
        <f>IF(COUNTA(A764,D764,G764)=0,"",IF(B764="","공통",IFERROR(INDEX(현장_고객,MATCH(B764,현장번호,0))&amp;" · "&amp;INDEX(현장_주소,MATCH(B764,현장번호,0)),"없는 번호")))</f>
        <v/>
      </c>
      <c r="D764" s="21" t="inlineStr">
        <is>
          <t>용달 김기사</t>
        </is>
      </c>
      <c r="E764" s="27">
        <f>IF(D764="","",IFERROR(INDEX(거래처분야,MATCH(D764,거래처이름,0)),""))</f>
        <v/>
      </c>
      <c r="F764" s="21" t="inlineStr">
        <is>
          <t>자재 운반(여러 현장)</t>
        </is>
      </c>
      <c r="G764" s="22" t="n">
        <v>90000</v>
      </c>
      <c r="H764" s="25">
        <f>IF(COUNTA(A764,B764,D764,G764)=0,"",IF(NOT(ISNUMBER(A764)),"날짜를 확인하세요",IF(A764&gt;TODAY(),"오늘 이후 날짜예요",IF(AND(B764&lt;&gt;"",ISNA(MATCH(B764,현장번호,0))),"현장 번호를 확인하세요",IF(ISNA(MATCH(D764,거래처이름,0)),"거래처 목록에 없는 이름",IF(OR(NOT(ISNUMBER(G764)),N(G764)&lt;=0),"금액을 확인하세요",""))))))</f>
        <v/>
      </c>
    </row>
    <row r="765">
      <c r="A765" s="20" t="n">
        <v>46241</v>
      </c>
      <c r="B765" s="26" t="n">
        <v>294</v>
      </c>
      <c r="C765" s="27">
        <f>IF(COUNTA(A765,D765,G765)=0,"",IF(B765="","공통",IFERROR(INDEX(현장_고객,MATCH(B765,현장번호,0))&amp;" · "&amp;INDEX(현장_주소,MATCH(B765,현장번호,0)),"없는 번호")))</f>
        <v/>
      </c>
      <c r="D765" s="21" t="inlineStr">
        <is>
          <t>고운도배</t>
        </is>
      </c>
      <c r="E765" s="27">
        <f>IF(D765="","",IFERROR(INDEX(거래처분야,MATCH(D765,거래처이름,0)),""))</f>
        <v/>
      </c>
      <c r="F765" s="21" t="inlineStr">
        <is>
          <t>도배·장판 시공</t>
        </is>
      </c>
      <c r="G765" s="22" t="n">
        <v>1086000</v>
      </c>
      <c r="H765" s="25">
        <f>IF(COUNTA(A765,B765,D765,G765)=0,"",IF(NOT(ISNUMBER(A765)),"날짜를 확인하세요",IF(A765&gt;TODAY(),"오늘 이후 날짜예요",IF(AND(B765&lt;&gt;"",ISNA(MATCH(B765,현장번호,0))),"현장 번호를 확인하세요",IF(ISNA(MATCH(D765,거래처이름,0)),"거래처 목록에 없는 이름",IF(OR(NOT(ISNUMBER(G765)),N(G765)&lt;=0),"금액을 확인하세요",""))))))</f>
        <v/>
      </c>
    </row>
    <row r="766">
      <c r="A766" s="20" t="n">
        <v>46245</v>
      </c>
      <c r="B766" s="26" t="n">
        <v>294</v>
      </c>
      <c r="C766" s="27">
        <f>IF(COUNTA(A766,D766,G766)=0,"",IF(B766="","공통",IFERROR(INDEX(현장_고객,MATCH(B766,현장번호,0))&amp;" · "&amp;INDEX(현장_주소,MATCH(B766,현장번호,0)),"없는 번호")))</f>
        <v/>
      </c>
      <c r="D766" s="21" t="inlineStr">
        <is>
          <t>동네자재마트</t>
        </is>
      </c>
      <c r="E766" s="27">
        <f>IF(D766="","",IFERROR(INDEX(거래처분야,MATCH(D766,거래처이름,0)),""))</f>
        <v/>
      </c>
      <c r="F766" s="21" t="inlineStr">
        <is>
          <t>자재 대금</t>
        </is>
      </c>
      <c r="G766" s="22" t="n">
        <v>1146000</v>
      </c>
      <c r="H766" s="25">
        <f>IF(COUNTA(A766,B766,D766,G766)=0,"",IF(NOT(ISNUMBER(A766)),"날짜를 확인하세요",IF(A766&gt;TODAY(),"오늘 이후 날짜예요",IF(AND(B766&lt;&gt;"",ISNA(MATCH(B766,현장번호,0))),"현장 번호를 확인하세요",IF(ISNA(MATCH(D766,거래처이름,0)),"거래처 목록에 없는 이름",IF(OR(NOT(ISNUMBER(G766)),N(G766)&lt;=0),"금액을 확인하세요",""))))))</f>
        <v/>
      </c>
    </row>
    <row r="767">
      <c r="A767" s="20" t="n">
        <v>46245</v>
      </c>
      <c r="B767" s="26" t="n">
        <v>307</v>
      </c>
      <c r="C767" s="27">
        <f>IF(COUNTA(A767,D767,G767)=0,"",IF(B767="","공통",IFERROR(INDEX(현장_고객,MATCH(B767,현장번호,0))&amp;" · "&amp;INDEX(현장_주소,MATCH(B767,현장번호,0)),"없는 번호")))</f>
        <v/>
      </c>
      <c r="D767" s="21" t="inlineStr">
        <is>
          <t>바른목공</t>
        </is>
      </c>
      <c r="E767" s="27">
        <f>IF(D767="","",IFERROR(INDEX(거래처분야,MATCH(D767,거래처이름,0)),""))</f>
        <v/>
      </c>
      <c r="F767" s="21" t="inlineStr">
        <is>
          <t>목공 시공</t>
        </is>
      </c>
      <c r="G767" s="22" t="n">
        <v>631000</v>
      </c>
      <c r="H767" s="25">
        <f>IF(COUNTA(A767,B767,D767,G767)=0,"",IF(NOT(ISNUMBER(A767)),"날짜를 확인하세요",IF(A767&gt;TODAY(),"오늘 이후 날짜예요",IF(AND(B767&lt;&gt;"",ISNA(MATCH(B767,현장번호,0))),"현장 번호를 확인하세요",IF(ISNA(MATCH(D767,거래처이름,0)),"거래처 목록에 없는 이름",IF(OR(NOT(ISNUMBER(G767)),N(G767)&lt;=0),"금액을 확인하세요",""))))))</f>
        <v/>
      </c>
    </row>
    <row r="768">
      <c r="A768" s="20" t="n">
        <v>46247</v>
      </c>
      <c r="B768" s="26" t="n">
        <v>300</v>
      </c>
      <c r="C768" s="27">
        <f>IF(COUNTA(A768,D768,G768)=0,"",IF(B768="","공통",IFERROR(INDEX(현장_고객,MATCH(B768,현장번호,0))&amp;" · "&amp;INDEX(현장_주소,MATCH(B768,현장번호,0)),"없는 번호")))</f>
        <v/>
      </c>
      <c r="D768" s="21" t="inlineStr">
        <is>
          <t>창호명가</t>
        </is>
      </c>
      <c r="E768" s="27">
        <f>IF(D768="","",IFERROR(INDEX(거래처분야,MATCH(D768,거래처이름,0)),""))</f>
        <v/>
      </c>
      <c r="F768" s="21" t="inlineStr">
        <is>
          <t>창호 시공</t>
        </is>
      </c>
      <c r="G768" s="22" t="n">
        <v>3584000</v>
      </c>
      <c r="H768" s="25">
        <f>IF(COUNTA(A768,B768,D768,G768)=0,"",IF(NOT(ISNUMBER(A768)),"날짜를 확인하세요",IF(A768&gt;TODAY(),"오늘 이후 날짜예요",IF(AND(B768&lt;&gt;"",ISNA(MATCH(B768,현장번호,0))),"현장 번호를 확인하세요",IF(ISNA(MATCH(D768,거래처이름,0)),"거래처 목록에 없는 이름",IF(OR(NOT(ISNUMBER(G768)),N(G768)&lt;=0),"금액을 확인하세요",""))))))</f>
        <v/>
      </c>
    </row>
    <row r="769">
      <c r="A769" s="20" t="n">
        <v>46249</v>
      </c>
      <c r="B769" s="26" t="n">
        <v>304</v>
      </c>
      <c r="C769" s="27">
        <f>IF(COUNTA(A769,D769,G769)=0,"",IF(B769="","공통",IFERROR(INDEX(현장_고객,MATCH(B769,현장번호,0))&amp;" · "&amp;INDEX(현장_주소,MATCH(B769,현장번호,0)),"없는 번호")))</f>
        <v/>
      </c>
      <c r="D769" s="21" t="inlineStr">
        <is>
          <t>물길설비</t>
        </is>
      </c>
      <c r="E769" s="27">
        <f>IF(D769="","",IFERROR(INDEX(거래처분야,MATCH(D769,거래처이름,0)),""))</f>
        <v/>
      </c>
      <c r="F769" s="21" t="inlineStr">
        <is>
          <t>설비 시공</t>
        </is>
      </c>
      <c r="G769" s="22" t="n">
        <v>533000</v>
      </c>
      <c r="H769" s="25">
        <f>IF(COUNTA(A769,B769,D769,G769)=0,"",IF(NOT(ISNUMBER(A769)),"날짜를 확인하세요",IF(A769&gt;TODAY(),"오늘 이후 날짜예요",IF(AND(B769&lt;&gt;"",ISNA(MATCH(B769,현장번호,0))),"현장 번호를 확인하세요",IF(ISNA(MATCH(D769,거래처이름,0)),"거래처 목록에 없는 이름",IF(OR(NOT(ISNUMBER(G769)),N(G769)&lt;=0),"금액을 확인하세요",""))))))</f>
        <v/>
      </c>
    </row>
    <row r="770">
      <c r="A770" s="20" t="n">
        <v>46250</v>
      </c>
      <c r="B770" s="26" t="n">
        <v>302</v>
      </c>
      <c r="C770" s="27">
        <f>IF(COUNTA(A770,D770,G770)=0,"",IF(B770="","공통",IFERROR(INDEX(현장_고객,MATCH(B770,현장번호,0))&amp;" · "&amp;INDEX(현장_주소,MATCH(B770,현장번호,0)),"없는 번호")))</f>
        <v/>
      </c>
      <c r="D770" s="21" t="inlineStr">
        <is>
          <t>바른목공</t>
        </is>
      </c>
      <c r="E770" s="27">
        <f>IF(D770="","",IFERROR(INDEX(거래처분야,MATCH(D770,거래처이름,0)),""))</f>
        <v/>
      </c>
      <c r="F770" s="21" t="inlineStr">
        <is>
          <t>목공 시공</t>
        </is>
      </c>
      <c r="G770" s="22" t="n">
        <v>876000</v>
      </c>
      <c r="H770" s="25">
        <f>IF(COUNTA(A770,B770,D770,G770)=0,"",IF(NOT(ISNUMBER(A770)),"날짜를 확인하세요",IF(A770&gt;TODAY(),"오늘 이후 날짜예요",IF(AND(B770&lt;&gt;"",ISNA(MATCH(B770,현장번호,0))),"현장 번호를 확인하세요",IF(ISNA(MATCH(D770,거래처이름,0)),"거래처 목록에 없는 이름",IF(OR(NOT(ISNUMBER(G770)),N(G770)&lt;=0),"금액을 확인하세요",""))))))</f>
        <v/>
      </c>
    </row>
    <row r="771">
      <c r="A771" s="20" t="n">
        <v>46250</v>
      </c>
      <c r="B771" s="26" t="n">
        <v>302</v>
      </c>
      <c r="C771" s="27">
        <f>IF(COUNTA(A771,D771,G771)=0,"",IF(B771="","공통",IFERROR(INDEX(현장_고객,MATCH(B771,현장번호,0))&amp;" · "&amp;INDEX(현장_주소,MATCH(B771,현장번호,0)),"없는 번호")))</f>
        <v/>
      </c>
      <c r="D771" s="21" t="inlineStr">
        <is>
          <t>동네자재마트</t>
        </is>
      </c>
      <c r="E771" s="27">
        <f>IF(D771="","",IFERROR(INDEX(거래처분야,MATCH(D771,거래처이름,0)),""))</f>
        <v/>
      </c>
      <c r="F771" s="21" t="inlineStr">
        <is>
          <t>자재 대금</t>
        </is>
      </c>
      <c r="G771" s="22" t="n">
        <v>936000</v>
      </c>
      <c r="H771" s="25">
        <f>IF(COUNTA(A771,B771,D771,G771)=0,"",IF(NOT(ISNUMBER(A771)),"날짜를 확인하세요",IF(A771&gt;TODAY(),"오늘 이후 날짜예요",IF(AND(B771&lt;&gt;"",ISNA(MATCH(B771,현장번호,0))),"현장 번호를 확인하세요",IF(ISNA(MATCH(D771,거래처이름,0)),"거래처 목록에 없는 이름",IF(OR(NOT(ISNUMBER(G771)),N(G771)&lt;=0),"금액을 확인하세요",""))))))</f>
        <v/>
      </c>
    </row>
    <row r="772">
      <c r="A772" s="20" t="n">
        <v>46250</v>
      </c>
      <c r="B772" s="26" t="n">
        <v>312</v>
      </c>
      <c r="C772" s="27">
        <f>IF(COUNTA(A772,D772,G772)=0,"",IF(B772="","공통",IFERROR(INDEX(현장_고객,MATCH(B772,현장번호,0))&amp;" · "&amp;INDEX(현장_주소,MATCH(B772,현장번호,0)),"없는 번호")))</f>
        <v/>
      </c>
      <c r="D772" s="21" t="inlineStr">
        <is>
          <t>동네자재마트</t>
        </is>
      </c>
      <c r="E772" s="27">
        <f>IF(D772="","",IFERROR(INDEX(거래처분야,MATCH(D772,거래처이름,0)),""))</f>
        <v/>
      </c>
      <c r="F772" s="21" t="inlineStr">
        <is>
          <t>자재 대금</t>
        </is>
      </c>
      <c r="G772" s="22" t="n">
        <v>305000</v>
      </c>
      <c r="H772" s="25">
        <f>IF(COUNTA(A772,B772,D772,G772)=0,"",IF(NOT(ISNUMBER(A772)),"날짜를 확인하세요",IF(A772&gt;TODAY(),"오늘 이후 날짜예요",IF(AND(B772&lt;&gt;"",ISNA(MATCH(B772,현장번호,0))),"현장 번호를 확인하세요",IF(ISNA(MATCH(D772,거래처이름,0)),"거래처 목록에 없는 이름",IF(OR(NOT(ISNUMBER(G772)),N(G772)&lt;=0),"금액을 확인하세요",""))))))</f>
        <v/>
      </c>
    </row>
    <row r="773">
      <c r="A773" s="20" t="n">
        <v>46251</v>
      </c>
      <c r="B773" s="26" t="n">
        <v>302</v>
      </c>
      <c r="C773" s="27">
        <f>IF(COUNTA(A773,D773,G773)=0,"",IF(B773="","공통",IFERROR(INDEX(현장_고객,MATCH(B773,현장번호,0))&amp;" · "&amp;INDEX(현장_주소,MATCH(B773,현장번호,0)),"없는 번호")))</f>
        <v/>
      </c>
      <c r="D773" s="21" t="inlineStr">
        <is>
          <t>대성설비</t>
        </is>
      </c>
      <c r="E773" s="27">
        <f>IF(D773="","",IFERROR(INDEX(거래처분야,MATCH(D773,거래처이름,0)),""))</f>
        <v/>
      </c>
      <c r="F773" s="21" t="inlineStr">
        <is>
          <t>설비 시공</t>
        </is>
      </c>
      <c r="G773" s="22" t="n">
        <v>1661000</v>
      </c>
      <c r="H773" s="25">
        <f>IF(COUNTA(A773,B773,D773,G773)=0,"",IF(NOT(ISNUMBER(A773)),"날짜를 확인하세요",IF(A773&gt;TODAY(),"오늘 이후 날짜예요",IF(AND(B773&lt;&gt;"",ISNA(MATCH(B773,현장번호,0))),"현장 번호를 확인하세요",IF(ISNA(MATCH(D773,거래처이름,0)),"거래처 목록에 없는 이름",IF(OR(NOT(ISNUMBER(G773)),N(G773)&lt;=0),"금액을 확인하세요",""))))))</f>
        <v/>
      </c>
    </row>
    <row r="774">
      <c r="A774" s="20" t="n">
        <v>46251</v>
      </c>
      <c r="B774" s="26" t="n">
        <v>307</v>
      </c>
      <c r="C774" s="27">
        <f>IF(COUNTA(A774,D774,G774)=0,"",IF(B774="","공통",IFERROR(INDEX(현장_고객,MATCH(B774,현장번호,0))&amp;" · "&amp;INDEX(현장_주소,MATCH(B774,현장번호,0)),"없는 번호")))</f>
        <v/>
      </c>
      <c r="D774" s="21" t="inlineStr">
        <is>
          <t>대림자재(가상)</t>
        </is>
      </c>
      <c r="E774" s="27">
        <f>IF(D774="","",IFERROR(INDEX(거래처분야,MATCH(D774,거래처이름,0)),""))</f>
        <v/>
      </c>
      <c r="F774" s="21" t="inlineStr">
        <is>
          <t>자재 대금</t>
        </is>
      </c>
      <c r="G774" s="22" t="n">
        <v>930000</v>
      </c>
      <c r="H774" s="25">
        <f>IF(COUNTA(A774,B774,D774,G774)=0,"",IF(NOT(ISNUMBER(A774)),"날짜를 확인하세요",IF(A774&gt;TODAY(),"오늘 이후 날짜예요",IF(AND(B774&lt;&gt;"",ISNA(MATCH(B774,현장번호,0))),"현장 번호를 확인하세요",IF(ISNA(MATCH(D774,거래처이름,0)),"거래처 목록에 없는 이름",IF(OR(NOT(ISNUMBER(G774)),N(G774)&lt;=0),"금액을 확인하세요",""))))))</f>
        <v/>
      </c>
    </row>
    <row r="775">
      <c r="A775" s="20" t="n">
        <v>46252</v>
      </c>
      <c r="B775" s="26" t="n">
        <v>304</v>
      </c>
      <c r="C775" s="27">
        <f>IF(COUNTA(A775,D775,G775)=0,"",IF(B775="","공통",IFERROR(INDEX(현장_고객,MATCH(B775,현장번호,0))&amp;" · "&amp;INDEX(현장_주소,MATCH(B775,현장번호,0)),"없는 번호")))</f>
        <v/>
      </c>
      <c r="D775" s="21" t="inlineStr">
        <is>
          <t>대림자재(가상)</t>
        </is>
      </c>
      <c r="E775" s="27">
        <f>IF(D775="","",IFERROR(INDEX(거래처분야,MATCH(D775,거래처이름,0)),""))</f>
        <v/>
      </c>
      <c r="F775" s="21" t="inlineStr">
        <is>
          <t>자재 대금</t>
        </is>
      </c>
      <c r="G775" s="22" t="n">
        <v>472000</v>
      </c>
      <c r="H775" s="25">
        <f>IF(COUNTA(A775,B775,D775,G775)=0,"",IF(NOT(ISNUMBER(A775)),"날짜를 확인하세요",IF(A775&gt;TODAY(),"오늘 이후 날짜예요",IF(AND(B775&lt;&gt;"",ISNA(MATCH(B775,현장번호,0))),"현장 번호를 확인하세요",IF(ISNA(MATCH(D775,거래처이름,0)),"거래처 목록에 없는 이름",IF(OR(NOT(ISNUMBER(G775)),N(G775)&lt;=0),"금액을 확인하세요",""))))))</f>
        <v/>
      </c>
    </row>
    <row r="776">
      <c r="A776" s="20" t="n">
        <v>46252</v>
      </c>
      <c r="B776" s="26" t="n">
        <v>307</v>
      </c>
      <c r="C776" s="27">
        <f>IF(COUNTA(A776,D776,G776)=0,"",IF(B776="","공통",IFERROR(INDEX(현장_고객,MATCH(B776,현장번호,0))&amp;" · "&amp;INDEX(현장_주소,MATCH(B776,현장번호,0)),"없는 번호")))</f>
        <v/>
      </c>
      <c r="D776" s="21" t="inlineStr">
        <is>
          <t>대성설비</t>
        </is>
      </c>
      <c r="E776" s="27">
        <f>IF(D776="","",IFERROR(INDEX(거래처분야,MATCH(D776,거래처이름,0)),""))</f>
        <v/>
      </c>
      <c r="F776" s="21" t="inlineStr">
        <is>
          <t>설비 시공</t>
        </is>
      </c>
      <c r="G776" s="22" t="n">
        <v>684000</v>
      </c>
      <c r="H776" s="25">
        <f>IF(COUNTA(A776,B776,D776,G776)=0,"",IF(NOT(ISNUMBER(A776)),"날짜를 확인하세요",IF(A776&gt;TODAY(),"오늘 이후 날짜예요",IF(AND(B776&lt;&gt;"",ISNA(MATCH(B776,현장번호,0))),"현장 번호를 확인하세요",IF(ISNA(MATCH(D776,거래처이름,0)),"거래처 목록에 없는 이름",IF(OR(NOT(ISNUMBER(G776)),N(G776)&lt;=0),"금액을 확인하세요",""))))))</f>
        <v/>
      </c>
    </row>
    <row r="777">
      <c r="A777" s="20" t="n">
        <v>46252</v>
      </c>
      <c r="B777" s="26" t="n">
        <v>317</v>
      </c>
      <c r="C777" s="27">
        <f>IF(COUNTA(A777,D777,G777)=0,"",IF(B777="","공통",IFERROR(INDEX(현장_고객,MATCH(B777,현장번호,0))&amp;" · "&amp;INDEX(현장_주소,MATCH(B777,현장번호,0)),"없는 번호")))</f>
        <v/>
      </c>
      <c r="D777" s="21" t="inlineStr">
        <is>
          <t>대성설비</t>
        </is>
      </c>
      <c r="E777" s="27">
        <f>IF(D777="","",IFERROR(INDEX(거래처분야,MATCH(D777,거래처이름,0)),""))</f>
        <v/>
      </c>
      <c r="F777" s="21" t="inlineStr">
        <is>
          <t>설비 시공</t>
        </is>
      </c>
      <c r="G777" s="22" t="n">
        <v>558000</v>
      </c>
      <c r="H777" s="25">
        <f>IF(COUNTA(A777,B777,D777,G777)=0,"",IF(NOT(ISNUMBER(A777)),"날짜를 확인하세요",IF(A777&gt;TODAY(),"오늘 이후 날짜예요",IF(AND(B777&lt;&gt;"",ISNA(MATCH(B777,현장번호,0))),"현장 번호를 확인하세요",IF(ISNA(MATCH(D777,거래처이름,0)),"거래처 목록에 없는 이름",IF(OR(NOT(ISNUMBER(G777)),N(G777)&lt;=0),"금액을 확인하세요",""))))))</f>
        <v/>
      </c>
    </row>
    <row r="778">
      <c r="A778" s="20" t="n">
        <v>46253</v>
      </c>
      <c r="B778" s="26" t="n">
        <v>302</v>
      </c>
      <c r="C778" s="27">
        <f>IF(COUNTA(A778,D778,G778)=0,"",IF(B778="","공통",IFERROR(INDEX(현장_고객,MATCH(B778,현장번호,0))&amp;" · "&amp;INDEX(현장_주소,MATCH(B778,현장번호,0)),"없는 번호")))</f>
        <v/>
      </c>
      <c r="D778" s="21" t="inlineStr">
        <is>
          <t>한결철거</t>
        </is>
      </c>
      <c r="E778" s="27">
        <f>IF(D778="","",IFERROR(INDEX(거래처분야,MATCH(D778,거래처이름,0)),""))</f>
        <v/>
      </c>
      <c r="F778" s="21" t="inlineStr">
        <is>
          <t>철거·폐기물</t>
        </is>
      </c>
      <c r="G778" s="22" t="n">
        <v>1318000</v>
      </c>
      <c r="H778" s="25">
        <f>IF(COUNTA(A778,B778,D778,G778)=0,"",IF(NOT(ISNUMBER(A778)),"날짜를 확인하세요",IF(A778&gt;TODAY(),"오늘 이후 날짜예요",IF(AND(B778&lt;&gt;"",ISNA(MATCH(B778,현장번호,0))),"현장 번호를 확인하세요",IF(ISNA(MATCH(D778,거래처이름,0)),"거래처 목록에 없는 이름",IF(OR(NOT(ISNUMBER(G778)),N(G778)&lt;=0),"금액을 확인하세요",""))))))</f>
        <v/>
      </c>
    </row>
    <row r="779">
      <c r="A779" s="20" t="n">
        <v>46253</v>
      </c>
      <c r="B779" s="26" t="n">
        <v>304</v>
      </c>
      <c r="C779" s="27">
        <f>IF(COUNTA(A779,D779,G779)=0,"",IF(B779="","공통",IFERROR(INDEX(현장_고객,MATCH(B779,현장번호,0))&amp;" · "&amp;INDEX(현장_주소,MATCH(B779,현장번호,0)),"없는 번호")))</f>
        <v/>
      </c>
      <c r="D779" s="21" t="inlineStr">
        <is>
          <t>한결철거</t>
        </is>
      </c>
      <c r="E779" s="27">
        <f>IF(D779="","",IFERROR(INDEX(거래처분야,MATCH(D779,거래처이름,0)),""))</f>
        <v/>
      </c>
      <c r="F779" s="21" t="inlineStr">
        <is>
          <t>철거·폐기물</t>
        </is>
      </c>
      <c r="G779" s="22" t="n">
        <v>507000</v>
      </c>
      <c r="H779" s="25">
        <f>IF(COUNTA(A779,B779,D779,G779)=0,"",IF(NOT(ISNUMBER(A779)),"날짜를 확인하세요",IF(A779&gt;TODAY(),"오늘 이후 날짜예요",IF(AND(B779&lt;&gt;"",ISNA(MATCH(B779,현장번호,0))),"현장 번호를 확인하세요",IF(ISNA(MATCH(D779,거래처이름,0)),"거래처 목록에 없는 이름",IF(OR(NOT(ISNUMBER(G779)),N(G779)&lt;=0),"금액을 확인하세요",""))))))</f>
        <v/>
      </c>
    </row>
    <row r="780">
      <c r="A780" s="20" t="n">
        <v>46253</v>
      </c>
      <c r="B780" s="26" t="n">
        <v>307</v>
      </c>
      <c r="C780" s="27">
        <f>IF(COUNTA(A780,D780,G780)=0,"",IF(B780="","공통",IFERROR(INDEX(현장_고객,MATCH(B780,현장번호,0))&amp;" · "&amp;INDEX(현장_주소,MATCH(B780,현장번호,0)),"없는 번호")))</f>
        <v/>
      </c>
      <c r="D780" s="21" t="inlineStr">
        <is>
          <t>한결철거</t>
        </is>
      </c>
      <c r="E780" s="27">
        <f>IF(D780="","",IFERROR(INDEX(거래처분야,MATCH(D780,거래처이름,0)),""))</f>
        <v/>
      </c>
      <c r="F780" s="21" t="inlineStr">
        <is>
          <t>철거·폐기물</t>
        </is>
      </c>
      <c r="G780" s="22" t="n">
        <v>632000</v>
      </c>
      <c r="H780" s="25">
        <f>IF(COUNTA(A780,B780,D780,G780)=0,"",IF(NOT(ISNUMBER(A780)),"날짜를 확인하세요",IF(A780&gt;TODAY(),"오늘 이후 날짜예요",IF(AND(B780&lt;&gt;"",ISNA(MATCH(B780,현장번호,0))),"현장 번호를 확인하세요",IF(ISNA(MATCH(D780,거래처이름,0)),"거래처 목록에 없는 이름",IF(OR(NOT(ISNUMBER(G780)),N(G780)&lt;=0),"금액을 확인하세요",""))))))</f>
        <v/>
      </c>
    </row>
    <row r="781">
      <c r="A781" s="20" t="n">
        <v>46253</v>
      </c>
      <c r="B781" s="26" t="n">
        <v>317</v>
      </c>
      <c r="C781" s="27">
        <f>IF(COUNTA(A781,D781,G781)=0,"",IF(B781="","공통",IFERROR(INDEX(현장_고객,MATCH(B781,현장번호,0))&amp;" · "&amp;INDEX(현장_주소,MATCH(B781,현장번호,0)),"없는 번호")))</f>
        <v/>
      </c>
      <c r="D781" s="21" t="inlineStr">
        <is>
          <t>한결철거</t>
        </is>
      </c>
      <c r="E781" s="27">
        <f>IF(D781="","",IFERROR(INDEX(거래처분야,MATCH(D781,거래처이름,0)),""))</f>
        <v/>
      </c>
      <c r="F781" s="21" t="inlineStr">
        <is>
          <t>철거·폐기물</t>
        </is>
      </c>
      <c r="G781" s="22" t="n">
        <v>575000</v>
      </c>
      <c r="H781" s="25">
        <f>IF(COUNTA(A781,B781,D781,G781)=0,"",IF(NOT(ISNUMBER(A781)),"날짜를 확인하세요",IF(A781&gt;TODAY(),"오늘 이후 날짜예요",IF(AND(B781&lt;&gt;"",ISNA(MATCH(B781,현장번호,0))),"현장 번호를 확인하세요",IF(ISNA(MATCH(D781,거래처이름,0)),"거래처 목록에 없는 이름",IF(OR(NOT(ISNUMBER(G781)),N(G781)&lt;=0),"금액을 확인하세요",""))))))</f>
        <v/>
      </c>
    </row>
    <row r="782">
      <c r="A782" s="20" t="n">
        <v>46254</v>
      </c>
      <c r="B782" s="26" t="n">
        <v>302</v>
      </c>
      <c r="C782" s="27">
        <f>IF(COUNTA(A782,D782,G782)=0,"",IF(B782="","공통",IFERROR(INDEX(현장_고객,MATCH(B782,현장번호,0))&amp;" · "&amp;INDEX(현장_주소,MATCH(B782,현장번호,0)),"없는 번호")))</f>
        <v/>
      </c>
      <c r="D782" s="21" t="inlineStr">
        <is>
          <t>밝음전기</t>
        </is>
      </c>
      <c r="E782" s="27">
        <f>IF(D782="","",IFERROR(INDEX(거래처분야,MATCH(D782,거래처이름,0)),""))</f>
        <v/>
      </c>
      <c r="F782" s="21" t="inlineStr">
        <is>
          <t>전기 시공</t>
        </is>
      </c>
      <c r="G782" s="22" t="n">
        <v>1254000</v>
      </c>
      <c r="H782" s="25">
        <f>IF(COUNTA(A782,B782,D782,G782)=0,"",IF(NOT(ISNUMBER(A782)),"날짜를 확인하세요",IF(A782&gt;TODAY(),"오늘 이후 날짜예요",IF(AND(B782&lt;&gt;"",ISNA(MATCH(B782,현장번호,0))),"현장 번호를 확인하세요",IF(ISNA(MATCH(D782,거래처이름,0)),"거래처 목록에 없는 이름",IF(OR(NOT(ISNUMBER(G782)),N(G782)&lt;=0),"금액을 확인하세요",""))))))</f>
        <v/>
      </c>
    </row>
    <row r="783">
      <c r="A783" s="20" t="n">
        <v>46254</v>
      </c>
      <c r="B783" s="26" t="n">
        <v>307</v>
      </c>
      <c r="C783" s="27">
        <f>IF(COUNTA(A783,D783,G783)=0,"",IF(B783="","공통",IFERROR(INDEX(현장_고객,MATCH(B783,현장번호,0))&amp;" · "&amp;INDEX(현장_주소,MATCH(B783,현장번호,0)),"없는 번호")))</f>
        <v/>
      </c>
      <c r="D783" s="21" t="inlineStr">
        <is>
          <t>밝음전기</t>
        </is>
      </c>
      <c r="E783" s="27">
        <f>IF(D783="","",IFERROR(INDEX(거래처분야,MATCH(D783,거래처이름,0)),""))</f>
        <v/>
      </c>
      <c r="F783" s="21" t="inlineStr">
        <is>
          <t>전기 시공</t>
        </is>
      </c>
      <c r="G783" s="22" t="n">
        <v>1144000</v>
      </c>
      <c r="H783" s="25">
        <f>IF(COUNTA(A783,B783,D783,G783)=0,"",IF(NOT(ISNUMBER(A783)),"날짜를 확인하세요",IF(A783&gt;TODAY(),"오늘 이후 날짜예요",IF(AND(B783&lt;&gt;"",ISNA(MATCH(B783,현장번호,0))),"현장 번호를 확인하세요",IF(ISNA(MATCH(D783,거래처이름,0)),"거래처 목록에 없는 이름",IF(OR(NOT(ISNUMBER(G783)),N(G783)&lt;=0),"금액을 확인하세요",""))))))</f>
        <v/>
      </c>
    </row>
    <row r="784">
      <c r="A784" s="20" t="n">
        <v>46254</v>
      </c>
      <c r="B784" s="26" t="n">
        <v>308</v>
      </c>
      <c r="C784" s="27">
        <f>IF(COUNTA(A784,D784,G784)=0,"",IF(B784="","공통",IFERROR(INDEX(현장_고객,MATCH(B784,현장번호,0))&amp;" · "&amp;INDEX(현장_주소,MATCH(B784,현장번호,0)),"없는 번호")))</f>
        <v/>
      </c>
      <c r="D784" s="21" t="inlineStr">
        <is>
          <t>바른목공</t>
        </is>
      </c>
      <c r="E784" s="27">
        <f>IF(D784="","",IFERROR(INDEX(거래처분야,MATCH(D784,거래처이름,0)),""))</f>
        <v/>
      </c>
      <c r="F784" s="21" t="inlineStr">
        <is>
          <t>목공 시공</t>
        </is>
      </c>
      <c r="G784" s="22" t="n">
        <v>1117000</v>
      </c>
      <c r="H784" s="25">
        <f>IF(COUNTA(A784,B784,D784,G784)=0,"",IF(NOT(ISNUMBER(A784)),"날짜를 확인하세요",IF(A784&gt;TODAY(),"오늘 이후 날짜예요",IF(AND(B784&lt;&gt;"",ISNA(MATCH(B784,현장번호,0))),"현장 번호를 확인하세요",IF(ISNA(MATCH(D784,거래처이름,0)),"거래처 목록에 없는 이름",IF(OR(NOT(ISNUMBER(G784)),N(G784)&lt;=0),"금액을 확인하세요",""))))))</f>
        <v/>
      </c>
    </row>
    <row r="785">
      <c r="A785" s="20" t="n">
        <v>46254</v>
      </c>
      <c r="B785" s="26" t="n">
        <v>308</v>
      </c>
      <c r="C785" s="27">
        <f>IF(COUNTA(A785,D785,G785)=0,"",IF(B785="","공통",IFERROR(INDEX(현장_고객,MATCH(B785,현장번호,0))&amp;" · "&amp;INDEX(현장_주소,MATCH(B785,현장번호,0)),"없는 번호")))</f>
        <v/>
      </c>
      <c r="D785" s="21" t="inlineStr">
        <is>
          <t>대성설비</t>
        </is>
      </c>
      <c r="E785" s="27">
        <f>IF(D785="","",IFERROR(INDEX(거래처분야,MATCH(D785,거래처이름,0)),""))</f>
        <v/>
      </c>
      <c r="F785" s="21" t="inlineStr">
        <is>
          <t>설비 시공</t>
        </is>
      </c>
      <c r="G785" s="22" t="n">
        <v>906000</v>
      </c>
      <c r="H785" s="25">
        <f>IF(COUNTA(A785,B785,D785,G785)=0,"",IF(NOT(ISNUMBER(A785)),"날짜를 확인하세요",IF(A785&gt;TODAY(),"오늘 이후 날짜예요",IF(AND(B785&lt;&gt;"",ISNA(MATCH(B785,현장번호,0))),"현장 번호를 확인하세요",IF(ISNA(MATCH(D785,거래처이름,0)),"거래처 목록에 없는 이름",IF(OR(NOT(ISNUMBER(G785)),N(G785)&lt;=0),"금액을 확인하세요",""))))))</f>
        <v/>
      </c>
    </row>
    <row r="786">
      <c r="A786" s="20" t="n">
        <v>46254</v>
      </c>
      <c r="B786" s="26" t="n">
        <v>308</v>
      </c>
      <c r="C786" s="27">
        <f>IF(COUNTA(A786,D786,G786)=0,"",IF(B786="","공통",IFERROR(INDEX(현장_고객,MATCH(B786,현장번호,0))&amp;" · "&amp;INDEX(현장_주소,MATCH(B786,현장번호,0)),"없는 번호")))</f>
        <v/>
      </c>
      <c r="D786" s="21" t="inlineStr">
        <is>
          <t>밝음전기</t>
        </is>
      </c>
      <c r="E786" s="27">
        <f>IF(D786="","",IFERROR(INDEX(거래처분야,MATCH(D786,거래처이름,0)),""))</f>
        <v/>
      </c>
      <c r="F786" s="21" t="inlineStr">
        <is>
          <t>전기 시공</t>
        </is>
      </c>
      <c r="G786" s="22" t="n">
        <v>1548000</v>
      </c>
      <c r="H786" s="25">
        <f>IF(COUNTA(A786,B786,D786,G786)=0,"",IF(NOT(ISNUMBER(A786)),"날짜를 확인하세요",IF(A786&gt;TODAY(),"오늘 이후 날짜예요",IF(AND(B786&lt;&gt;"",ISNA(MATCH(B786,현장번호,0))),"현장 번호를 확인하세요",IF(ISNA(MATCH(D786,거래처이름,0)),"거래처 목록에 없는 이름",IF(OR(NOT(ISNUMBER(G786)),N(G786)&lt;=0),"금액을 확인하세요",""))))))</f>
        <v/>
      </c>
    </row>
    <row r="787">
      <c r="A787" s="20" t="n">
        <v>46254</v>
      </c>
      <c r="B787" s="26" t="n">
        <v>317</v>
      </c>
      <c r="C787" s="27">
        <f>IF(COUNTA(A787,D787,G787)=0,"",IF(B787="","공통",IFERROR(INDEX(현장_고객,MATCH(B787,현장번호,0))&amp;" · "&amp;INDEX(현장_주소,MATCH(B787,현장번호,0)),"없는 번호")))</f>
        <v/>
      </c>
      <c r="D787" s="21" t="inlineStr">
        <is>
          <t>동네자재마트</t>
        </is>
      </c>
      <c r="E787" s="27">
        <f>IF(D787="","",IFERROR(INDEX(거래처분야,MATCH(D787,거래처이름,0)),""))</f>
        <v/>
      </c>
      <c r="F787" s="21" t="inlineStr">
        <is>
          <t>자재 대금</t>
        </is>
      </c>
      <c r="G787" s="22" t="n">
        <v>629000</v>
      </c>
      <c r="H787" s="25">
        <f>IF(COUNTA(A787,B787,D787,G787)=0,"",IF(NOT(ISNUMBER(A787)),"날짜를 확인하세요",IF(A787&gt;TODAY(),"오늘 이후 날짜예요",IF(AND(B787&lt;&gt;"",ISNA(MATCH(B787,현장번호,0))),"현장 번호를 확인하세요",IF(ISNA(MATCH(D787,거래처이름,0)),"거래처 목록에 없는 이름",IF(OR(NOT(ISNUMBER(G787)),N(G787)&lt;=0),"금액을 확인하세요",""))))))</f>
        <v/>
      </c>
    </row>
    <row r="788">
      <c r="A788" s="20" t="n">
        <v>46254</v>
      </c>
      <c r="B788" s="26" t="n">
        <v>318</v>
      </c>
      <c r="C788" s="27">
        <f>IF(COUNTA(A788,D788,G788)=0,"",IF(B788="","공통",IFERROR(INDEX(현장_고객,MATCH(B788,현장번호,0))&amp;" · "&amp;INDEX(현장_주소,MATCH(B788,현장번호,0)),"없는 번호")))</f>
        <v/>
      </c>
      <c r="D788" s="21" t="inlineStr">
        <is>
          <t>한결철거</t>
        </is>
      </c>
      <c r="E788" s="27">
        <f>IF(D788="","",IFERROR(INDEX(거래처분야,MATCH(D788,거래처이름,0)),""))</f>
        <v/>
      </c>
      <c r="F788" s="21" t="inlineStr">
        <is>
          <t>철거·폐기물</t>
        </is>
      </c>
      <c r="G788" s="22" t="n">
        <v>2928000</v>
      </c>
      <c r="H788" s="25">
        <f>IF(COUNTA(A788,B788,D788,G788)=0,"",IF(NOT(ISNUMBER(A788)),"날짜를 확인하세요",IF(A788&gt;TODAY(),"오늘 이후 날짜예요",IF(AND(B788&lt;&gt;"",ISNA(MATCH(B788,현장번호,0))),"현장 번호를 확인하세요",IF(ISNA(MATCH(D788,거래처이름,0)),"거래처 목록에 없는 이름",IF(OR(NOT(ISNUMBER(G788)),N(G788)&lt;=0),"금액을 확인하세요",""))))))</f>
        <v/>
      </c>
    </row>
    <row r="789">
      <c r="A789" s="20" t="n">
        <v>46255</v>
      </c>
      <c r="B789" s="26" t="n">
        <v>304</v>
      </c>
      <c r="C789" s="27">
        <f>IF(COUNTA(A789,D789,G789)=0,"",IF(B789="","공통",IFERROR(INDEX(현장_고객,MATCH(B789,현장번호,0))&amp;" · "&amp;INDEX(현장_주소,MATCH(B789,현장번호,0)),"없는 번호")))</f>
        <v/>
      </c>
      <c r="D789" s="21" t="inlineStr">
        <is>
          <t>말끔입주청소</t>
        </is>
      </c>
      <c r="E789" s="27">
        <f>IF(D789="","",IFERROR(INDEX(거래처분야,MATCH(D789,거래처이름,0)),""))</f>
        <v/>
      </c>
      <c r="F789" s="21" t="inlineStr">
        <is>
          <t>입주 청소</t>
        </is>
      </c>
      <c r="G789" s="22" t="n">
        <v>594000</v>
      </c>
      <c r="H789" s="25">
        <f>IF(COUNTA(A789,B789,D789,G789)=0,"",IF(NOT(ISNUMBER(A789)),"날짜를 확인하세요",IF(A789&gt;TODAY(),"오늘 이후 날짜예요",IF(AND(B789&lt;&gt;"",ISNA(MATCH(B789,현장번호,0))),"현장 번호를 확인하세요",IF(ISNA(MATCH(D789,거래처이름,0)),"거래처 목록에 없는 이름",IF(OR(NOT(ISNUMBER(G789)),N(G789)&lt;=0),"금액을 확인하세요",""))))))</f>
        <v/>
      </c>
    </row>
    <row r="790">
      <c r="A790" s="20" t="n">
        <v>46255</v>
      </c>
      <c r="B790" s="26" t="n">
        <v>308</v>
      </c>
      <c r="C790" s="27">
        <f>IF(COUNTA(A790,D790,G790)=0,"",IF(B790="","공통",IFERROR(INDEX(현장_고객,MATCH(B790,현장번호,0))&amp;" · "&amp;INDEX(현장_주소,MATCH(B790,현장번호,0)),"없는 번호")))</f>
        <v/>
      </c>
      <c r="D790" s="21" t="inlineStr">
        <is>
          <t>한결철거</t>
        </is>
      </c>
      <c r="E790" s="27">
        <f>IF(D790="","",IFERROR(INDEX(거래처분야,MATCH(D790,거래처이름,0)),""))</f>
        <v/>
      </c>
      <c r="F790" s="21" t="inlineStr">
        <is>
          <t>철거·폐기물</t>
        </is>
      </c>
      <c r="G790" s="22" t="n">
        <v>759000</v>
      </c>
      <c r="H790" s="25">
        <f>IF(COUNTA(A790,B790,D790,G790)=0,"",IF(NOT(ISNUMBER(A790)),"날짜를 확인하세요",IF(A790&gt;TODAY(),"오늘 이후 날짜예요",IF(AND(B790&lt;&gt;"",ISNA(MATCH(B790,현장번호,0))),"현장 번호를 확인하세요",IF(ISNA(MATCH(D790,거래처이름,0)),"거래처 목록에 없는 이름",IF(OR(NOT(ISNUMBER(G790)),N(G790)&lt;=0),"금액을 확인하세요",""))))))</f>
        <v/>
      </c>
    </row>
    <row r="791">
      <c r="A791" s="20" t="n">
        <v>46255</v>
      </c>
      <c r="B791" s="26" t="n">
        <v>318</v>
      </c>
      <c r="C791" s="27">
        <f>IF(COUNTA(A791,D791,G791)=0,"",IF(B791="","공통",IFERROR(INDEX(현장_고객,MATCH(B791,현장번호,0))&amp;" · "&amp;INDEX(현장_주소,MATCH(B791,현장번호,0)),"없는 번호")))</f>
        <v/>
      </c>
      <c r="D791" s="21" t="inlineStr">
        <is>
          <t>밝음전기</t>
        </is>
      </c>
      <c r="E791" s="27">
        <f>IF(D791="","",IFERROR(INDEX(거래처분야,MATCH(D791,거래처이름,0)),""))</f>
        <v/>
      </c>
      <c r="F791" s="21" t="inlineStr">
        <is>
          <t>전기 시공</t>
        </is>
      </c>
      <c r="G791" s="22" t="n">
        <v>2699000</v>
      </c>
      <c r="H791" s="25">
        <f>IF(COUNTA(A791,B791,D791,G791)=0,"",IF(NOT(ISNUMBER(A791)),"날짜를 확인하세요",IF(A791&gt;TODAY(),"오늘 이후 날짜예요",IF(AND(B791&lt;&gt;"",ISNA(MATCH(B791,현장번호,0))),"현장 번호를 확인하세요",IF(ISNA(MATCH(D791,거래처이름,0)),"거래처 목록에 없는 이름",IF(OR(NOT(ISNUMBER(G791)),N(G791)&lt;=0),"금액을 확인하세요",""))))))</f>
        <v/>
      </c>
    </row>
    <row r="792">
      <c r="A792" s="20" t="n">
        <v>46256</v>
      </c>
      <c r="B792" s="26" t="n">
        <v>306</v>
      </c>
      <c r="C792" s="27">
        <f>IF(COUNTA(A792,D792,G792)=0,"",IF(B792="","공통",IFERROR(INDEX(현장_고객,MATCH(B792,현장번호,0))&amp;" · "&amp;INDEX(현장_주소,MATCH(B792,현장번호,0)),"없는 번호")))</f>
        <v/>
      </c>
      <c r="D792" s="21" t="inlineStr">
        <is>
          <t>고운도배</t>
        </is>
      </c>
      <c r="E792" s="27">
        <f>IF(D792="","",IFERROR(INDEX(거래처분야,MATCH(D792,거래처이름,0)),""))</f>
        <v/>
      </c>
      <c r="F792" s="21" t="inlineStr">
        <is>
          <t>도배·장판 시공</t>
        </is>
      </c>
      <c r="G792" s="22" t="n">
        <v>1001000</v>
      </c>
      <c r="H792" s="25">
        <f>IF(COUNTA(A792,B792,D792,G792)=0,"",IF(NOT(ISNUMBER(A792)),"날짜를 확인하세요",IF(A792&gt;TODAY(),"오늘 이후 날짜예요",IF(AND(B792&lt;&gt;"",ISNA(MATCH(B792,현장번호,0))),"현장 번호를 확인하세요",IF(ISNA(MATCH(D792,거래처이름,0)),"거래처 목록에 없는 이름",IF(OR(NOT(ISNUMBER(G792)),N(G792)&lt;=0),"금액을 확인하세요",""))))))</f>
        <v/>
      </c>
    </row>
    <row r="793">
      <c r="A793" s="20" t="n">
        <v>46256</v>
      </c>
      <c r="B793" s="26" t="n">
        <v>317</v>
      </c>
      <c r="C793" s="27">
        <f>IF(COUNTA(A793,D793,G793)=0,"",IF(B793="","공통",IFERROR(INDEX(현장_고객,MATCH(B793,현장번호,0))&amp;" · "&amp;INDEX(현장_주소,MATCH(B793,현장번호,0)),"없는 번호")))</f>
        <v/>
      </c>
      <c r="D793" s="21" t="inlineStr">
        <is>
          <t>명장타일</t>
        </is>
      </c>
      <c r="E793" s="27">
        <f>IF(D793="","",IFERROR(INDEX(거래처분야,MATCH(D793,거래처이름,0)),""))</f>
        <v/>
      </c>
      <c r="F793" s="21" t="inlineStr">
        <is>
          <t>타일 시공</t>
        </is>
      </c>
      <c r="G793" s="22" t="n">
        <v>1107000</v>
      </c>
      <c r="H793" s="25">
        <f>IF(COUNTA(A793,B793,D793,G793)=0,"",IF(NOT(ISNUMBER(A793)),"날짜를 확인하세요",IF(A793&gt;TODAY(),"오늘 이후 날짜예요",IF(AND(B793&lt;&gt;"",ISNA(MATCH(B793,현장번호,0))),"현장 번호를 확인하세요",IF(ISNA(MATCH(D793,거래처이름,0)),"거래처 목록에 없는 이름",IF(OR(NOT(ISNUMBER(G793)),N(G793)&lt;=0),"금액을 확인하세요",""))))))</f>
        <v/>
      </c>
    </row>
    <row r="794">
      <c r="A794" s="20" t="n">
        <v>46257</v>
      </c>
      <c r="B794" s="26" t="n">
        <v>304</v>
      </c>
      <c r="C794" s="27">
        <f>IF(COUNTA(A794,D794,G794)=0,"",IF(B794="","공통",IFERROR(INDEX(현장_고객,MATCH(B794,현장번호,0))&amp;" · "&amp;INDEX(현장_주소,MATCH(B794,현장번호,0)),"없는 번호")))</f>
        <v/>
      </c>
      <c r="D794" s="21" t="inlineStr">
        <is>
          <t>반듯타일</t>
        </is>
      </c>
      <c r="E794" s="27">
        <f>IF(D794="","",IFERROR(INDEX(거래처분야,MATCH(D794,거래처이름,0)),""))</f>
        <v/>
      </c>
      <c r="F794" s="21" t="inlineStr">
        <is>
          <t>타일 시공</t>
        </is>
      </c>
      <c r="G794" s="22" t="n">
        <v>503000</v>
      </c>
      <c r="H794" s="25">
        <f>IF(COUNTA(A794,B794,D794,G794)=0,"",IF(NOT(ISNUMBER(A794)),"날짜를 확인하세요",IF(A794&gt;TODAY(),"오늘 이후 날짜예요",IF(AND(B794&lt;&gt;"",ISNA(MATCH(B794,현장번호,0))),"현장 번호를 확인하세요",IF(ISNA(MATCH(D794,거래처이름,0)),"거래처 목록에 없는 이름",IF(OR(NOT(ISNUMBER(G794)),N(G794)&lt;=0),"금액을 확인하세요",""))))))</f>
        <v/>
      </c>
    </row>
    <row r="795">
      <c r="A795" s="20" t="n">
        <v>46257</v>
      </c>
      <c r="B795" s="26" t="n">
        <v>308</v>
      </c>
      <c r="C795" s="27">
        <f>IF(COUNTA(A795,D795,G795)=0,"",IF(B795="","공통",IFERROR(INDEX(현장_고객,MATCH(B795,현장번호,0))&amp;" · "&amp;INDEX(현장_주소,MATCH(B795,현장번호,0)),"없는 번호")))</f>
        <v/>
      </c>
      <c r="D795" s="21" t="inlineStr">
        <is>
          <t>대림자재(가상)</t>
        </is>
      </c>
      <c r="E795" s="27">
        <f>IF(D795="","",IFERROR(INDEX(거래처분야,MATCH(D795,거래처이름,0)),""))</f>
        <v/>
      </c>
      <c r="F795" s="21" t="inlineStr">
        <is>
          <t>자재 대금</t>
        </is>
      </c>
      <c r="G795" s="22" t="n">
        <v>925000</v>
      </c>
      <c r="H795" s="25">
        <f>IF(COUNTA(A795,B795,D795,G795)=0,"",IF(NOT(ISNUMBER(A795)),"날짜를 확인하세요",IF(A795&gt;TODAY(),"오늘 이후 날짜예요",IF(AND(B795&lt;&gt;"",ISNA(MATCH(B795,현장번호,0))),"현장 번호를 확인하세요",IF(ISNA(MATCH(D795,거래처이름,0)),"거래처 목록에 없는 이름",IF(OR(NOT(ISNUMBER(G795)),N(G795)&lt;=0),"금액을 확인하세요",""))))))</f>
        <v/>
      </c>
    </row>
    <row r="796">
      <c r="A796" s="20" t="n">
        <v>46258</v>
      </c>
      <c r="B796" s="26" t="n">
        <v>306</v>
      </c>
      <c r="C796" s="27">
        <f>IF(COUNTA(A796,D796,G796)=0,"",IF(B796="","공통",IFERROR(INDEX(현장_고객,MATCH(B796,현장번호,0))&amp;" · "&amp;INDEX(현장_주소,MATCH(B796,현장번호,0)),"없는 번호")))</f>
        <v/>
      </c>
      <c r="D796" s="21" t="inlineStr">
        <is>
          <t>대림자재(가상)</t>
        </is>
      </c>
      <c r="E796" s="27">
        <f>IF(D796="","",IFERROR(INDEX(거래처분야,MATCH(D796,거래처이름,0)),""))</f>
        <v/>
      </c>
      <c r="F796" s="21" t="inlineStr">
        <is>
          <t>자재 대금</t>
        </is>
      </c>
      <c r="G796" s="22" t="n">
        <v>766000</v>
      </c>
      <c r="H796" s="25">
        <f>IF(COUNTA(A796,B796,D796,G796)=0,"",IF(NOT(ISNUMBER(A796)),"날짜를 확인하세요",IF(A796&gt;TODAY(),"오늘 이후 날짜예요",IF(AND(B796&lt;&gt;"",ISNA(MATCH(B796,현장번호,0))),"현장 번호를 확인하세요",IF(ISNA(MATCH(D796,거래처이름,0)),"거래처 목록에 없는 이름",IF(OR(NOT(ISNUMBER(G796)),N(G796)&lt;=0),"금액을 확인하세요",""))))))</f>
        <v/>
      </c>
    </row>
    <row r="797">
      <c r="A797" s="20" t="n">
        <v>46259</v>
      </c>
      <c r="B797" s="26" t="n">
        <v>317</v>
      </c>
      <c r="C797" s="27">
        <f>IF(COUNTA(A797,D797,G797)=0,"",IF(B797="","공통",IFERROR(INDEX(현장_고객,MATCH(B797,현장번호,0))&amp;" · "&amp;INDEX(현장_주소,MATCH(B797,현장번호,0)),"없는 번호")))</f>
        <v/>
      </c>
      <c r="D797" s="21" t="inlineStr">
        <is>
          <t>말끔입주청소</t>
        </is>
      </c>
      <c r="E797" s="27">
        <f>IF(D797="","",IFERROR(INDEX(거래처분야,MATCH(D797,거래처이름,0)),""))</f>
        <v/>
      </c>
      <c r="F797" s="21" t="inlineStr">
        <is>
          <t>입주 청소</t>
        </is>
      </c>
      <c r="G797" s="22" t="n">
        <v>690000</v>
      </c>
      <c r="H797" s="25">
        <f>IF(COUNTA(A797,B797,D797,G797)=0,"",IF(NOT(ISNUMBER(A797)),"날짜를 확인하세요",IF(A797&gt;TODAY(),"오늘 이후 날짜예요",IF(AND(B797&lt;&gt;"",ISNA(MATCH(B797,현장번호,0))),"현장 번호를 확인하세요",IF(ISNA(MATCH(D797,거래처이름,0)),"거래처 목록에 없는 이름",IF(OR(NOT(ISNUMBER(G797)),N(G797)&lt;=0),"금액을 확인하세요",""))))))</f>
        <v/>
      </c>
    </row>
    <row r="798">
      <c r="A798" s="20" t="n">
        <v>46259</v>
      </c>
      <c r="B798" s="26" t="n">
        <v>320</v>
      </c>
      <c r="C798" s="27">
        <f>IF(COUNTA(A798,D798,G798)=0,"",IF(B798="","공통",IFERROR(INDEX(현장_고객,MATCH(B798,현장번호,0))&amp;" · "&amp;INDEX(현장_주소,MATCH(B798,현장번호,0)),"없는 번호")))</f>
        <v/>
      </c>
      <c r="D798" s="21" t="inlineStr">
        <is>
          <t>한결철거</t>
        </is>
      </c>
      <c r="E798" s="27">
        <f>IF(D798="","",IFERROR(INDEX(거래처분야,MATCH(D798,거래처이름,0)),""))</f>
        <v/>
      </c>
      <c r="F798" s="21" t="inlineStr">
        <is>
          <t>철거·폐기물</t>
        </is>
      </c>
      <c r="G798" s="22" t="n">
        <v>744000</v>
      </c>
      <c r="H798" s="25">
        <f>IF(COUNTA(A798,B798,D798,G798)=0,"",IF(NOT(ISNUMBER(A798)),"날짜를 확인하세요",IF(A798&gt;TODAY(),"오늘 이후 날짜예요",IF(AND(B798&lt;&gt;"",ISNA(MATCH(B798,현장번호,0))),"현장 번호를 확인하세요",IF(ISNA(MATCH(D798,거래처이름,0)),"거래처 목록에 없는 이름",IF(OR(NOT(ISNUMBER(G798)),N(G798)&lt;=0),"금액을 확인하세요",""))))))</f>
        <v/>
      </c>
    </row>
    <row r="799">
      <c r="A799" s="20" t="n">
        <v>46259</v>
      </c>
      <c r="B799" s="26" t="n">
        <v>320</v>
      </c>
      <c r="C799" s="27">
        <f>IF(COUNTA(A799,D799,G799)=0,"",IF(B799="","공통",IFERROR(INDEX(현장_고객,MATCH(B799,현장번호,0))&amp;" · "&amp;INDEX(현장_주소,MATCH(B799,현장번호,0)),"없는 번호")))</f>
        <v/>
      </c>
      <c r="D799" s="21" t="inlineStr">
        <is>
          <t>동네자재마트</t>
        </is>
      </c>
      <c r="E799" s="27">
        <f>IF(D799="","",IFERROR(INDEX(거래처분야,MATCH(D799,거래처이름,0)),""))</f>
        <v/>
      </c>
      <c r="F799" s="21" t="inlineStr">
        <is>
          <t>자재 대금</t>
        </is>
      </c>
      <c r="G799" s="22" t="n">
        <v>817000</v>
      </c>
      <c r="H799" s="25">
        <f>IF(COUNTA(A799,B799,D799,G799)=0,"",IF(NOT(ISNUMBER(A799)),"날짜를 확인하세요",IF(A799&gt;TODAY(),"오늘 이후 날짜예요",IF(AND(B799&lt;&gt;"",ISNA(MATCH(B799,현장번호,0))),"현장 번호를 확인하세요",IF(ISNA(MATCH(D799,거래처이름,0)),"거래처 목록에 없는 이름",IF(OR(NOT(ISNUMBER(G799)),N(G799)&lt;=0),"금액을 확인하세요",""))))))</f>
        <v/>
      </c>
    </row>
    <row r="800">
      <c r="A800" s="20" t="n">
        <v>46260</v>
      </c>
      <c r="B800" s="26" t="n">
        <v>314</v>
      </c>
      <c r="C800" s="27">
        <f>IF(COUNTA(A800,D800,G800)=0,"",IF(B800="","공통",IFERROR(INDEX(현장_고객,MATCH(B800,현장번호,0))&amp;" · "&amp;INDEX(현장_주소,MATCH(B800,현장번호,0)),"없는 번호")))</f>
        <v/>
      </c>
      <c r="D800" s="21" t="inlineStr">
        <is>
          <t>한결철거</t>
        </is>
      </c>
      <c r="E800" s="27">
        <f>IF(D800="","",IFERROR(INDEX(거래처분야,MATCH(D800,거래처이름,0)),""))</f>
        <v/>
      </c>
      <c r="F800" s="21" t="inlineStr">
        <is>
          <t>철거·폐기물</t>
        </is>
      </c>
      <c r="G800" s="22" t="n">
        <v>941000</v>
      </c>
      <c r="H800" s="25">
        <f>IF(COUNTA(A800,B800,D800,G800)=0,"",IF(NOT(ISNUMBER(A800)),"날짜를 확인하세요",IF(A800&gt;TODAY(),"오늘 이후 날짜예요",IF(AND(B800&lt;&gt;"",ISNA(MATCH(B800,현장번호,0))),"현장 번호를 확인하세요",IF(ISNA(MATCH(D800,거래처이름,0)),"거래처 목록에 없는 이름",IF(OR(NOT(ISNUMBER(G800)),N(G800)&lt;=0),"금액을 확인하세요",""))))))</f>
        <v/>
      </c>
    </row>
    <row r="801">
      <c r="A801" s="20" t="n">
        <v>46260</v>
      </c>
      <c r="B801" s="26" t="n">
        <v>314</v>
      </c>
      <c r="C801" s="27">
        <f>IF(COUNTA(A801,D801,G801)=0,"",IF(B801="","공통",IFERROR(INDEX(현장_고객,MATCH(B801,현장번호,0))&amp;" · "&amp;INDEX(현장_주소,MATCH(B801,현장번호,0)),"없는 번호")))</f>
        <v/>
      </c>
      <c r="D801" s="21" t="inlineStr">
        <is>
          <t>말끔입주청소</t>
        </is>
      </c>
      <c r="E801" s="27">
        <f>IF(D801="","",IFERROR(INDEX(거래처분야,MATCH(D801,거래처이름,0)),""))</f>
        <v/>
      </c>
      <c r="F801" s="21" t="inlineStr">
        <is>
          <t>입주 청소</t>
        </is>
      </c>
      <c r="G801" s="22" t="n">
        <v>1142000</v>
      </c>
      <c r="H801" s="25">
        <f>IF(COUNTA(A801,B801,D801,G801)=0,"",IF(NOT(ISNUMBER(A801)),"날짜를 확인하세요",IF(A801&gt;TODAY(),"오늘 이후 날짜예요",IF(AND(B801&lt;&gt;"",ISNA(MATCH(B801,현장번호,0))),"현장 번호를 확인하세요",IF(ISNA(MATCH(D801,거래처이름,0)),"거래처 목록에 없는 이름",IF(OR(NOT(ISNUMBER(G801)),N(G801)&lt;=0),"금액을 확인하세요",""))))))</f>
        <v/>
      </c>
    </row>
    <row r="802">
      <c r="A802" s="20" t="n">
        <v>46261</v>
      </c>
      <c r="B802" s="26" t="n">
        <v>314</v>
      </c>
      <c r="C802" s="27">
        <f>IF(COUNTA(A802,D802,G802)=0,"",IF(B802="","공통",IFERROR(INDEX(현장_고객,MATCH(B802,현장번호,0))&amp;" · "&amp;INDEX(현장_주소,MATCH(B802,현장번호,0)),"없는 번호")))</f>
        <v/>
      </c>
      <c r="D802" s="21" t="inlineStr">
        <is>
          <t>물길설비</t>
        </is>
      </c>
      <c r="E802" s="27">
        <f>IF(D802="","",IFERROR(INDEX(거래처분야,MATCH(D802,거래처이름,0)),""))</f>
        <v/>
      </c>
      <c r="F802" s="21" t="inlineStr">
        <is>
          <t>설비 시공</t>
        </is>
      </c>
      <c r="G802" s="22" t="n">
        <v>793000</v>
      </c>
      <c r="H802" s="25">
        <f>IF(COUNTA(A802,B802,D802,G802)=0,"",IF(NOT(ISNUMBER(A802)),"날짜를 확인하세요",IF(A802&gt;TODAY(),"오늘 이후 날짜예요",IF(AND(B802&lt;&gt;"",ISNA(MATCH(B802,현장번호,0))),"현장 번호를 확인하세요",IF(ISNA(MATCH(D802,거래처이름,0)),"거래처 목록에 없는 이름",IF(OR(NOT(ISNUMBER(G802)),N(G802)&lt;=0),"금액을 확인하세요",""))))))</f>
        <v/>
      </c>
    </row>
    <row r="803">
      <c r="A803" s="20" t="n">
        <v>46262</v>
      </c>
      <c r="B803" s="26" t="n">
        <v>309</v>
      </c>
      <c r="C803" s="27">
        <f>IF(COUNTA(A803,D803,G803)=0,"",IF(B803="","공통",IFERROR(INDEX(현장_고객,MATCH(B803,현장번호,0))&amp;" · "&amp;INDEX(현장_주소,MATCH(B803,현장번호,0)),"없는 번호")))</f>
        <v/>
      </c>
      <c r="D803" s="21" t="inlineStr">
        <is>
          <t>고운도배</t>
        </is>
      </c>
      <c r="E803" s="27">
        <f>IF(D803="","",IFERROR(INDEX(거래처분야,MATCH(D803,거래처이름,0)),""))</f>
        <v/>
      </c>
      <c r="F803" s="21" t="inlineStr">
        <is>
          <t>도배·장판 시공</t>
        </is>
      </c>
      <c r="G803" s="22" t="n">
        <v>1419000</v>
      </c>
      <c r="H803" s="25">
        <f>IF(COUNTA(A803,B803,D803,G803)=0,"",IF(NOT(ISNUMBER(A803)),"날짜를 확인하세요",IF(A803&gt;TODAY(),"오늘 이후 날짜예요",IF(AND(B803&lt;&gt;"",ISNA(MATCH(B803,현장번호,0))),"현장 번호를 확인하세요",IF(ISNA(MATCH(D803,거래처이름,0)),"거래처 목록에 없는 이름",IF(OR(NOT(ISNUMBER(G803)),N(G803)&lt;=0),"금액을 확인하세요",""))))))</f>
        <v/>
      </c>
    </row>
    <row r="804">
      <c r="A804" s="20" t="n">
        <v>46262</v>
      </c>
      <c r="B804" s="26" t="n">
        <v>313</v>
      </c>
      <c r="C804" s="27">
        <f>IF(COUNTA(A804,D804,G804)=0,"",IF(B804="","공통",IFERROR(INDEX(현장_고객,MATCH(B804,현장번호,0))&amp;" · "&amp;INDEX(현장_주소,MATCH(B804,현장번호,0)),"없는 번호")))</f>
        <v/>
      </c>
      <c r="D804" s="21" t="inlineStr">
        <is>
          <t>동네자재마트</t>
        </is>
      </c>
      <c r="E804" s="27">
        <f>IF(D804="","",IFERROR(INDEX(거래처분야,MATCH(D804,거래처이름,0)),""))</f>
        <v/>
      </c>
      <c r="F804" s="21" t="inlineStr">
        <is>
          <t>자재 대금</t>
        </is>
      </c>
      <c r="G804" s="22" t="n">
        <v>385000</v>
      </c>
      <c r="H804" s="25">
        <f>IF(COUNTA(A804,B804,D804,G804)=0,"",IF(NOT(ISNUMBER(A804)),"날짜를 확인하세요",IF(A804&gt;TODAY(),"오늘 이후 날짜예요",IF(AND(B804&lt;&gt;"",ISNA(MATCH(B804,현장번호,0))),"현장 번호를 확인하세요",IF(ISNA(MATCH(D804,거래처이름,0)),"거래처 목록에 없는 이름",IF(OR(NOT(ISNUMBER(G804)),N(G804)&lt;=0),"금액을 확인하세요",""))))))</f>
        <v/>
      </c>
    </row>
    <row r="805">
      <c r="A805" s="20" t="n">
        <v>46262</v>
      </c>
      <c r="B805" s="26" t="n">
        <v>314</v>
      </c>
      <c r="C805" s="27">
        <f>IF(COUNTA(A805,D805,G805)=0,"",IF(B805="","공통",IFERROR(INDEX(현장_고객,MATCH(B805,현장번호,0))&amp;" · "&amp;INDEX(현장_주소,MATCH(B805,현장번호,0)),"없는 번호")))</f>
        <v/>
      </c>
      <c r="D805" s="21" t="inlineStr">
        <is>
          <t>명장타일</t>
        </is>
      </c>
      <c r="E805" s="27">
        <f>IF(D805="","",IFERROR(INDEX(거래처분야,MATCH(D805,거래처이름,0)),""))</f>
        <v/>
      </c>
      <c r="F805" s="21" t="inlineStr">
        <is>
          <t>타일 시공</t>
        </is>
      </c>
      <c r="G805" s="22" t="n">
        <v>1044000</v>
      </c>
      <c r="H805" s="25">
        <f>IF(COUNTA(A805,B805,D805,G805)=0,"",IF(NOT(ISNUMBER(A805)),"날짜를 확인하세요",IF(A805&gt;TODAY(),"오늘 이후 날짜예요",IF(AND(B805&lt;&gt;"",ISNA(MATCH(B805,현장번호,0))),"현장 번호를 확인하세요",IF(ISNA(MATCH(D805,거래처이름,0)),"거래처 목록에 없는 이름",IF(OR(NOT(ISNUMBER(G805)),N(G805)&lt;=0),"금액을 확인하세요",""))))))</f>
        <v/>
      </c>
    </row>
    <row r="806">
      <c r="A806" s="20" t="n">
        <v>46262</v>
      </c>
      <c r="B806" s="26" t="n">
        <v>318</v>
      </c>
      <c r="C806" s="27">
        <f>IF(COUNTA(A806,D806,G806)=0,"",IF(B806="","공통",IFERROR(INDEX(현장_고객,MATCH(B806,현장번호,0))&amp;" · "&amp;INDEX(현장_주소,MATCH(B806,현장번호,0)),"없는 번호")))</f>
        <v/>
      </c>
      <c r="D806" s="21" t="inlineStr">
        <is>
          <t>대성설비</t>
        </is>
      </c>
      <c r="E806" s="27">
        <f>IF(D806="","",IFERROR(INDEX(거래처분야,MATCH(D806,거래처이름,0)),""))</f>
        <v/>
      </c>
      <c r="F806" s="21" t="inlineStr">
        <is>
          <t>설비 시공</t>
        </is>
      </c>
      <c r="G806" s="22" t="n">
        <v>1785000</v>
      </c>
      <c r="H806" s="25">
        <f>IF(COUNTA(A806,B806,D806,G806)=0,"",IF(NOT(ISNUMBER(A806)),"날짜를 확인하세요",IF(A806&gt;TODAY(),"오늘 이후 날짜예요",IF(AND(B806&lt;&gt;"",ISNA(MATCH(B806,현장번호,0))),"현장 번호를 확인하세요",IF(ISNA(MATCH(D806,거래처이름,0)),"거래처 목록에 없는 이름",IF(OR(NOT(ISNUMBER(G806)),N(G806)&lt;=0),"금액을 확인하세요",""))))))</f>
        <v/>
      </c>
    </row>
    <row r="807">
      <c r="A807" s="20" t="n">
        <v>46262</v>
      </c>
      <c r="B807" s="26" t="n">
        <v>320</v>
      </c>
      <c r="C807" s="27">
        <f>IF(COUNTA(A807,D807,G807)=0,"",IF(B807="","공통",IFERROR(INDEX(현장_고객,MATCH(B807,현장번호,0))&amp;" · "&amp;INDEX(현장_주소,MATCH(B807,현장번호,0)),"없는 번호")))</f>
        <v/>
      </c>
      <c r="D807" s="21" t="inlineStr">
        <is>
          <t>명장타일</t>
        </is>
      </c>
      <c r="E807" s="27">
        <f>IF(D807="","",IFERROR(INDEX(거래처분야,MATCH(D807,거래처이름,0)),""))</f>
        <v/>
      </c>
      <c r="F807" s="21" t="inlineStr">
        <is>
          <t>타일 시공</t>
        </is>
      </c>
      <c r="G807" s="22" t="n">
        <v>1070000</v>
      </c>
      <c r="H807" s="25">
        <f>IF(COUNTA(A807,B807,D807,G807)=0,"",IF(NOT(ISNUMBER(A807)),"날짜를 확인하세요",IF(A807&gt;TODAY(),"오늘 이후 날짜예요",IF(AND(B807&lt;&gt;"",ISNA(MATCH(B807,현장번호,0))),"현장 번호를 확인하세요",IF(ISNA(MATCH(D807,거래처이름,0)),"거래처 목록에 없는 이름",IF(OR(NOT(ISNUMBER(G807)),N(G807)&lt;=0),"금액을 확인하세요",""))))))</f>
        <v/>
      </c>
    </row>
    <row r="808">
      <c r="A808" s="20" t="n">
        <v>46263</v>
      </c>
      <c r="B808" s="26" t="n">
        <v>309</v>
      </c>
      <c r="C808" s="27">
        <f>IF(COUNTA(A808,D808,G808)=0,"",IF(B808="","공통",IFERROR(INDEX(현장_고객,MATCH(B808,현장번호,0))&amp;" · "&amp;INDEX(현장_주소,MATCH(B808,현장번호,0)),"없는 번호")))</f>
        <v/>
      </c>
      <c r="D808" s="21" t="inlineStr">
        <is>
          <t>대림자재(가상)</t>
        </is>
      </c>
      <c r="E808" s="27">
        <f>IF(D808="","",IFERROR(INDEX(거래처분야,MATCH(D808,거래처이름,0)),""))</f>
        <v/>
      </c>
      <c r="F808" s="21" t="inlineStr">
        <is>
          <t>자재 대금</t>
        </is>
      </c>
      <c r="G808" s="22" t="n">
        <v>1024000</v>
      </c>
      <c r="H808" s="25">
        <f>IF(COUNTA(A808,B808,D808,G808)=0,"",IF(NOT(ISNUMBER(A808)),"날짜를 확인하세요",IF(A808&gt;TODAY(),"오늘 이후 날짜예요",IF(AND(B808&lt;&gt;"",ISNA(MATCH(B808,현장번호,0))),"현장 번호를 확인하세요",IF(ISNA(MATCH(D808,거래처이름,0)),"거래처 목록에 없는 이름",IF(OR(NOT(ISNUMBER(G808)),N(G808)&lt;=0),"금액을 확인하세요",""))))))</f>
        <v/>
      </c>
    </row>
    <row r="809">
      <c r="A809" s="20" t="n">
        <v>46263</v>
      </c>
      <c r="B809" s="26" t="n">
        <v>314</v>
      </c>
      <c r="C809" s="27">
        <f>IF(COUNTA(A809,D809,G809)=0,"",IF(B809="","공통",IFERROR(INDEX(현장_고객,MATCH(B809,현장번호,0))&amp;" · "&amp;INDEX(현장_주소,MATCH(B809,현장번호,0)),"없는 번호")))</f>
        <v/>
      </c>
      <c r="D809" s="21" t="inlineStr">
        <is>
          <t>대림자재(가상)</t>
        </is>
      </c>
      <c r="E809" s="27">
        <f>IF(D809="","",IFERROR(INDEX(거래처분야,MATCH(D809,거래처이름,0)),""))</f>
        <v/>
      </c>
      <c r="F809" s="21" t="inlineStr">
        <is>
          <t>자재 대금</t>
        </is>
      </c>
      <c r="G809" s="22" t="n">
        <v>1004000</v>
      </c>
      <c r="H809" s="25">
        <f>IF(COUNTA(A809,B809,D809,G809)=0,"",IF(NOT(ISNUMBER(A809)),"날짜를 확인하세요",IF(A809&gt;TODAY(),"오늘 이후 날짜예요",IF(AND(B809&lt;&gt;"",ISNA(MATCH(B809,현장번호,0))),"현장 번호를 확인하세요",IF(ISNA(MATCH(D809,거래처이름,0)),"거래처 목록에 없는 이름",IF(OR(NOT(ISNUMBER(G809)),N(G809)&lt;=0),"금액을 확인하세요",""))))))</f>
        <v/>
      </c>
    </row>
    <row r="810">
      <c r="A810" s="20" t="n">
        <v>46264</v>
      </c>
      <c r="B810" s="26" t="n">
        <v>318</v>
      </c>
      <c r="C810" s="27">
        <f>IF(COUNTA(A810,D810,G810)=0,"",IF(B810="","공통",IFERROR(INDEX(현장_고객,MATCH(B810,현장번호,0))&amp;" · "&amp;INDEX(현장_주소,MATCH(B810,현장번호,0)),"없는 번호")))</f>
        <v/>
      </c>
      <c r="D810" s="21" t="inlineStr">
        <is>
          <t>고운도배</t>
        </is>
      </c>
      <c r="E810" s="27">
        <f>IF(D810="","",IFERROR(INDEX(거래처분야,MATCH(D810,거래처이름,0)),""))</f>
        <v/>
      </c>
      <c r="F810" s="21" t="inlineStr">
        <is>
          <t>도배·장판 시공</t>
        </is>
      </c>
      <c r="G810" s="22" t="n">
        <v>2397000</v>
      </c>
      <c r="H810" s="25">
        <f>IF(COUNTA(A810,B810,D810,G810)=0,"",IF(NOT(ISNUMBER(A810)),"날짜를 확인하세요",IF(A810&gt;TODAY(),"오늘 이후 날짜예요",IF(AND(B810&lt;&gt;"",ISNA(MATCH(B810,현장번호,0))),"현장 번호를 확인하세요",IF(ISNA(MATCH(D810,거래처이름,0)),"거래처 목록에 없는 이름",IF(OR(NOT(ISNUMBER(G810)),N(G810)&lt;=0),"금액을 확인하세요",""))))))</f>
        <v/>
      </c>
    </row>
    <row r="811">
      <c r="A811" s="20" t="n">
        <v>46264</v>
      </c>
      <c r="B811" s="26" t="n">
        <v>320</v>
      </c>
      <c r="C811" s="27">
        <f>IF(COUNTA(A811,D811,G811)=0,"",IF(B811="","공통",IFERROR(INDEX(현장_고객,MATCH(B811,현장번호,0))&amp;" · "&amp;INDEX(현장_주소,MATCH(B811,현장번호,0)),"없는 번호")))</f>
        <v/>
      </c>
      <c r="D811" s="21" t="inlineStr">
        <is>
          <t>말끔입주청소</t>
        </is>
      </c>
      <c r="E811" s="27">
        <f>IF(D811="","",IFERROR(INDEX(거래처분야,MATCH(D811,거래처이름,0)),""))</f>
        <v/>
      </c>
      <c r="F811" s="21" t="inlineStr">
        <is>
          <t>입주 청소</t>
        </is>
      </c>
      <c r="G811" s="22" t="n">
        <v>804000</v>
      </c>
      <c r="H811" s="25">
        <f>IF(COUNTA(A811,B811,D811,G811)=0,"",IF(NOT(ISNUMBER(A811)),"날짜를 확인하세요",IF(A811&gt;TODAY(),"오늘 이후 날짜예요",IF(AND(B811&lt;&gt;"",ISNA(MATCH(B811,현장번호,0))),"현장 번호를 확인하세요",IF(ISNA(MATCH(D811,거래처이름,0)),"거래처 목록에 없는 이름",IF(OR(NOT(ISNUMBER(G811)),N(G811)&lt;=0),"금액을 확인하세요",""))))))</f>
        <v/>
      </c>
    </row>
    <row r="812">
      <c r="A812" s="20" t="n">
        <v>46264</v>
      </c>
      <c r="B812" s="26" t="n">
        <v>322</v>
      </c>
      <c r="C812" s="27">
        <f>IF(COUNTA(A812,D812,G812)=0,"",IF(B812="","공통",IFERROR(INDEX(현장_고객,MATCH(B812,현장번호,0))&amp;" · "&amp;INDEX(현장_주소,MATCH(B812,현장번호,0)),"없는 번호")))</f>
        <v/>
      </c>
      <c r="D812" s="21" t="inlineStr">
        <is>
          <t>대림자재(가상)</t>
        </is>
      </c>
      <c r="E812" s="27">
        <f>IF(D812="","",IFERROR(INDEX(거래처분야,MATCH(D812,거래처이름,0)),""))</f>
        <v/>
      </c>
      <c r="F812" s="21" t="inlineStr">
        <is>
          <t>자재 대금</t>
        </is>
      </c>
      <c r="G812" s="22" t="n">
        <v>629000</v>
      </c>
      <c r="H812" s="25">
        <f>IF(COUNTA(A812,B812,D812,G812)=0,"",IF(NOT(ISNUMBER(A812)),"날짜를 확인하세요",IF(A812&gt;TODAY(),"오늘 이후 날짜예요",IF(AND(B812&lt;&gt;"",ISNA(MATCH(B812,현장번호,0))),"현장 번호를 확인하세요",IF(ISNA(MATCH(D812,거래처이름,0)),"거래처 목록에 없는 이름",IF(OR(NOT(ISNUMBER(G812)),N(G812)&lt;=0),"금액을 확인하세요",""))))))</f>
        <v/>
      </c>
    </row>
    <row r="813">
      <c r="A813" s="20" t="n">
        <v>46265</v>
      </c>
      <c r="B813" s="26" t="n">
        <v>320</v>
      </c>
      <c r="C813" s="27">
        <f>IF(COUNTA(A813,D813,G813)=0,"",IF(B813="","공통",IFERROR(INDEX(현장_고객,MATCH(B813,현장번호,0))&amp;" · "&amp;INDEX(현장_주소,MATCH(B813,현장번호,0)),"없는 번호")))</f>
        <v/>
      </c>
      <c r="D813" s="21" t="inlineStr">
        <is>
          <t>물길설비</t>
        </is>
      </c>
      <c r="E813" s="27">
        <f>IF(D813="","",IFERROR(INDEX(거래처분야,MATCH(D813,거래처이름,0)),""))</f>
        <v/>
      </c>
      <c r="F813" s="21" t="inlineStr">
        <is>
          <t>설비 시공</t>
        </is>
      </c>
      <c r="G813" s="22" t="n">
        <v>703000</v>
      </c>
      <c r="H813" s="25">
        <f>IF(COUNTA(A813,B813,D813,G813)=0,"",IF(NOT(ISNUMBER(A813)),"날짜를 확인하세요",IF(A813&gt;TODAY(),"오늘 이후 날짜예요",IF(AND(B813&lt;&gt;"",ISNA(MATCH(B813,현장번호,0))),"현장 번호를 확인하세요",IF(ISNA(MATCH(D813,거래처이름,0)),"거래처 목록에 없는 이름",IF(OR(NOT(ISNUMBER(G813)),N(G813)&lt;=0),"금액을 확인하세요",""))))))</f>
        <v/>
      </c>
    </row>
    <row r="814">
      <c r="A814" s="20" t="n">
        <v>46265</v>
      </c>
      <c r="B814" s="26" t="n">
        <v>322</v>
      </c>
      <c r="C814" s="27">
        <f>IF(COUNTA(A814,D814,G814)=0,"",IF(B814="","공통",IFERROR(INDEX(현장_고객,MATCH(B814,현장번호,0))&amp;" · "&amp;INDEX(현장_주소,MATCH(B814,현장번호,0)),"없는 번호")))</f>
        <v/>
      </c>
      <c r="D814" s="21" t="inlineStr">
        <is>
          <t>고운도배</t>
        </is>
      </c>
      <c r="E814" s="27">
        <f>IF(D814="","",IFERROR(INDEX(거래처분야,MATCH(D814,거래처이름,0)),""))</f>
        <v/>
      </c>
      <c r="F814" s="21" t="inlineStr">
        <is>
          <t>도배·장판 시공</t>
        </is>
      </c>
      <c r="G814" s="22" t="n">
        <v>679000</v>
      </c>
      <c r="H814" s="25">
        <f>IF(COUNTA(A814,B814,D814,G814)=0,"",IF(NOT(ISNUMBER(A814)),"날짜를 확인하세요",IF(A814&gt;TODAY(),"오늘 이후 날짜예요",IF(AND(B814&lt;&gt;"",ISNA(MATCH(B814,현장번호,0))),"현장 번호를 확인하세요",IF(ISNA(MATCH(D814,거래처이름,0)),"거래처 목록에 없는 이름",IF(OR(NOT(ISNUMBER(G814)),N(G814)&lt;=0),"금액을 확인하세요",""))))))</f>
        <v/>
      </c>
    </row>
    <row r="815">
      <c r="A815" s="20" t="n">
        <v>46265</v>
      </c>
      <c r="B815" s="26" t="n">
        <v>323</v>
      </c>
      <c r="C815" s="27">
        <f>IF(COUNTA(A815,D815,G815)=0,"",IF(B815="","공통",IFERROR(INDEX(현장_고객,MATCH(B815,현장번호,0))&amp;" · "&amp;INDEX(현장_주소,MATCH(B815,현장번호,0)),"없는 번호")))</f>
        <v/>
      </c>
      <c r="D815" s="21" t="inlineStr">
        <is>
          <t>말끔입주청소</t>
        </is>
      </c>
      <c r="E815" s="27">
        <f>IF(D815="","",IFERROR(INDEX(거래처분야,MATCH(D815,거래처이름,0)),""))</f>
        <v/>
      </c>
      <c r="F815" s="21" t="inlineStr">
        <is>
          <t>입주 청소</t>
        </is>
      </c>
      <c r="G815" s="22" t="n">
        <v>605000</v>
      </c>
      <c r="H815" s="25">
        <f>IF(COUNTA(A815,B815,D815,G815)=0,"",IF(NOT(ISNUMBER(A815)),"날짜를 확인하세요",IF(A815&gt;TODAY(),"오늘 이후 날짜예요",IF(AND(B815&lt;&gt;"",ISNA(MATCH(B815,현장번호,0))),"현장 번호를 확인하세요",IF(ISNA(MATCH(D815,거래처이름,0)),"거래처 목록에 없는 이름",IF(OR(NOT(ISNUMBER(G815)),N(G815)&lt;=0),"금액을 확인하세요",""))))))</f>
        <v/>
      </c>
    </row>
    <row r="816">
      <c r="A816" s="20" t="n">
        <v>46266</v>
      </c>
      <c r="B816" s="26" t="n">
        <v>323</v>
      </c>
      <c r="C816" s="27">
        <f>IF(COUNTA(A816,D816,G816)=0,"",IF(B816="","공통",IFERROR(INDEX(현장_고객,MATCH(B816,현장번호,0))&amp;" · "&amp;INDEX(현장_주소,MATCH(B816,현장번호,0)),"없는 번호")))</f>
        <v/>
      </c>
      <c r="D816" s="21" t="inlineStr">
        <is>
          <t>동네자재마트</t>
        </is>
      </c>
      <c r="E816" s="27">
        <f>IF(D816="","",IFERROR(INDEX(거래처분야,MATCH(D816,거래처이름,0)),""))</f>
        <v/>
      </c>
      <c r="F816" s="21" t="inlineStr">
        <is>
          <t>자재 대금</t>
        </is>
      </c>
      <c r="G816" s="22" t="n">
        <v>824000</v>
      </c>
      <c r="H816" s="25">
        <f>IF(COUNTA(A816,B816,D816,G816)=0,"",IF(NOT(ISNUMBER(A816)),"날짜를 확인하세요",IF(A816&gt;TODAY(),"오늘 이후 날짜예요",IF(AND(B816&lt;&gt;"",ISNA(MATCH(B816,현장번호,0))),"현장 번호를 확인하세요",IF(ISNA(MATCH(D816,거래처이름,0)),"거래처 목록에 없는 이름",IF(OR(NOT(ISNUMBER(G816)),N(G816)&lt;=0),"금액을 확인하세요",""))))))</f>
        <v/>
      </c>
    </row>
    <row r="817">
      <c r="A817" s="20" t="n">
        <v>46267</v>
      </c>
      <c r="B817" s="26" t="n">
        <v>315</v>
      </c>
      <c r="C817" s="27">
        <f>IF(COUNTA(A817,D817,G817)=0,"",IF(B817="","공통",IFERROR(INDEX(현장_고객,MATCH(B817,현장번호,0))&amp;" · "&amp;INDEX(현장_주소,MATCH(B817,현장번호,0)),"없는 번호")))</f>
        <v/>
      </c>
      <c r="D817" s="21" t="inlineStr">
        <is>
          <t>한지벽지</t>
        </is>
      </c>
      <c r="E817" s="27">
        <f>IF(D817="","",IFERROR(INDEX(거래처분야,MATCH(D817,거래처이름,0)),""))</f>
        <v/>
      </c>
      <c r="F817" s="21" t="inlineStr">
        <is>
          <t>도배·장판 시공</t>
        </is>
      </c>
      <c r="G817" s="22" t="n">
        <v>505000</v>
      </c>
      <c r="H817" s="25">
        <f>IF(COUNTA(A817,B817,D817,G817)=0,"",IF(NOT(ISNUMBER(A817)),"날짜를 확인하세요",IF(A817&gt;TODAY(),"오늘 이후 날짜예요",IF(AND(B817&lt;&gt;"",ISNA(MATCH(B817,현장번호,0))),"현장 번호를 확인하세요",IF(ISNA(MATCH(D817,거래처이름,0)),"거래처 목록에 없는 이름",IF(OR(NOT(ISNUMBER(G817)),N(G817)&lt;=0),"금액을 확인하세요",""))))))</f>
        <v/>
      </c>
    </row>
    <row r="818">
      <c r="A818" s="20" t="n">
        <v>46267</v>
      </c>
      <c r="B818" s="26" t="n">
        <v>323</v>
      </c>
      <c r="C818" s="27">
        <f>IF(COUNTA(A818,D818,G818)=0,"",IF(B818="","공통",IFERROR(INDEX(현장_고객,MATCH(B818,현장번호,0))&amp;" · "&amp;INDEX(현장_주소,MATCH(B818,현장번호,0)),"없는 번호")))</f>
        <v/>
      </c>
      <c r="D818" s="21" t="inlineStr">
        <is>
          <t>한결철거</t>
        </is>
      </c>
      <c r="E818" s="27">
        <f>IF(D818="","",IFERROR(INDEX(거래처분야,MATCH(D818,거래처이름,0)),""))</f>
        <v/>
      </c>
      <c r="F818" s="21" t="inlineStr">
        <is>
          <t>철거·폐기물</t>
        </is>
      </c>
      <c r="G818" s="22" t="n">
        <v>973000</v>
      </c>
      <c r="H818" s="25">
        <f>IF(COUNTA(A818,B818,D818,G818)=0,"",IF(NOT(ISNUMBER(A818)),"날짜를 확인하세요",IF(A818&gt;TODAY(),"오늘 이후 날짜예요",IF(AND(B818&lt;&gt;"",ISNA(MATCH(B818,현장번호,0))),"현장 번호를 확인하세요",IF(ISNA(MATCH(D818,거래처이름,0)),"거래처 목록에 없는 이름",IF(OR(NOT(ISNUMBER(G818)),N(G818)&lt;=0),"금액을 확인하세요",""))))))</f>
        <v/>
      </c>
    </row>
    <row r="819">
      <c r="A819" s="20" t="n">
        <v>46267</v>
      </c>
      <c r="B819" s="26" t="n">
        <v>323</v>
      </c>
      <c r="C819" s="27">
        <f>IF(COUNTA(A819,D819,G819)=0,"",IF(B819="","공통",IFERROR(INDEX(현장_고객,MATCH(B819,현장번호,0))&amp;" · "&amp;INDEX(현장_주소,MATCH(B819,현장번호,0)),"없는 번호")))</f>
        <v/>
      </c>
      <c r="D819" s="21" t="inlineStr">
        <is>
          <t>대성설비</t>
        </is>
      </c>
      <c r="E819" s="27">
        <f>IF(D819="","",IFERROR(INDEX(거래처분야,MATCH(D819,거래처이름,0)),""))</f>
        <v/>
      </c>
      <c r="F819" s="21" t="inlineStr">
        <is>
          <t>설비 시공</t>
        </is>
      </c>
      <c r="G819" s="22" t="n">
        <v>1093000</v>
      </c>
      <c r="H819" s="25">
        <f>IF(COUNTA(A819,B819,D819,G819)=0,"",IF(NOT(ISNUMBER(A819)),"날짜를 확인하세요",IF(A819&gt;TODAY(),"오늘 이후 날짜예요",IF(AND(B819&lt;&gt;"",ISNA(MATCH(B819,현장번호,0))),"현장 번호를 확인하세요",IF(ISNA(MATCH(D819,거래처이름,0)),"거래처 목록에 없는 이름",IF(OR(NOT(ISNUMBER(G819)),N(G819)&lt;=0),"금액을 확인하세요",""))))))</f>
        <v/>
      </c>
    </row>
    <row r="820">
      <c r="A820" s="20" t="n">
        <v>46268</v>
      </c>
      <c r="B820" s="26" t="n">
        <v>315</v>
      </c>
      <c r="C820" s="27">
        <f>IF(COUNTA(A820,D820,G820)=0,"",IF(B820="","공통",IFERROR(INDEX(현장_고객,MATCH(B820,현장번호,0))&amp;" · "&amp;INDEX(현장_주소,MATCH(B820,현장번호,0)),"없는 번호")))</f>
        <v/>
      </c>
      <c r="D820" s="21" t="inlineStr">
        <is>
          <t>동네자재마트</t>
        </is>
      </c>
      <c r="E820" s="27">
        <f>IF(D820="","",IFERROR(INDEX(거래처분야,MATCH(D820,거래처이름,0)),""))</f>
        <v/>
      </c>
      <c r="F820" s="21" t="inlineStr">
        <is>
          <t>자재 대금</t>
        </is>
      </c>
      <c r="G820" s="22" t="n">
        <v>510000</v>
      </c>
      <c r="H820" s="25">
        <f>IF(COUNTA(A820,B820,D820,G820)=0,"",IF(NOT(ISNUMBER(A820)),"날짜를 확인하세요",IF(A820&gt;TODAY(),"오늘 이후 날짜예요",IF(AND(B820&lt;&gt;"",ISNA(MATCH(B820,현장번호,0))),"현장 번호를 확인하세요",IF(ISNA(MATCH(D820,거래처이름,0)),"거래처 목록에 없는 이름",IF(OR(NOT(ISNUMBER(G820)),N(G820)&lt;=0),"금액을 확인하세요",""))))))</f>
        <v/>
      </c>
    </row>
    <row r="821">
      <c r="A821" s="20" t="n">
        <v>46268</v>
      </c>
      <c r="B821" s="26" t="n">
        <v>316</v>
      </c>
      <c r="C821" s="27">
        <f>IF(COUNTA(A821,D821,G821)=0,"",IF(B821="","공통",IFERROR(INDEX(현장_고객,MATCH(B821,현장번호,0))&amp;" · "&amp;INDEX(현장_주소,MATCH(B821,현장번호,0)),"없는 번호")))</f>
        <v/>
      </c>
      <c r="D821" s="21" t="inlineStr">
        <is>
          <t>말끔입주청소</t>
        </is>
      </c>
      <c r="E821" s="27">
        <f>IF(D821="","",IFERROR(INDEX(거래처분야,MATCH(D821,거래처이름,0)),""))</f>
        <v/>
      </c>
      <c r="F821" s="21" t="inlineStr">
        <is>
          <t>입주 청소</t>
        </is>
      </c>
      <c r="G821" s="22" t="n">
        <v>717000</v>
      </c>
      <c r="H821" s="25">
        <f>IF(COUNTA(A821,B821,D821,G821)=0,"",IF(NOT(ISNUMBER(A821)),"날짜를 확인하세요",IF(A821&gt;TODAY(),"오늘 이후 날짜예요",IF(AND(B821&lt;&gt;"",ISNA(MATCH(B821,현장번호,0))),"현장 번호를 확인하세요",IF(ISNA(MATCH(D821,거래처이름,0)),"거래처 목록에 없는 이름",IF(OR(NOT(ISNUMBER(G821)),N(G821)&lt;=0),"금액을 확인하세요",""))))))</f>
        <v/>
      </c>
    </row>
    <row r="822">
      <c r="A822" s="20" t="n">
        <v>46268</v>
      </c>
      <c r="B822" s="26" t="n">
        <v>323</v>
      </c>
      <c r="C822" s="27">
        <f>IF(COUNTA(A822,D822,G822)=0,"",IF(B822="","공통",IFERROR(INDEX(현장_고객,MATCH(B822,현장번호,0))&amp;" · "&amp;INDEX(현장_주소,MATCH(B822,현장번호,0)),"없는 번호")))</f>
        <v/>
      </c>
      <c r="D822" s="21" t="inlineStr">
        <is>
          <t>반듯타일</t>
        </is>
      </c>
      <c r="E822" s="27">
        <f>IF(D822="","",IFERROR(INDEX(거래처분야,MATCH(D822,거래처이름,0)),""))</f>
        <v/>
      </c>
      <c r="F822" s="21" t="inlineStr">
        <is>
          <t>타일 시공</t>
        </is>
      </c>
      <c r="G822" s="22" t="n">
        <v>1082000</v>
      </c>
      <c r="H822" s="25">
        <f>IF(COUNTA(A822,B822,D822,G822)=0,"",IF(NOT(ISNUMBER(A822)),"날짜를 확인하세요",IF(A822&gt;TODAY(),"오늘 이후 날짜예요",IF(AND(B822&lt;&gt;"",ISNA(MATCH(B822,현장번호,0))),"현장 번호를 확인하세요",IF(ISNA(MATCH(D822,거래처이름,0)),"거래처 목록에 없는 이름",IF(OR(NOT(ISNUMBER(G822)),N(G822)&lt;=0),"금액을 확인하세요",""))))))</f>
        <v/>
      </c>
    </row>
    <row r="823">
      <c r="A823" s="20" t="n">
        <v>46269</v>
      </c>
      <c r="B823" s="26" t="n">
        <v>316</v>
      </c>
      <c r="C823" s="27">
        <f>IF(COUNTA(A823,D823,G823)=0,"",IF(B823="","공통",IFERROR(INDEX(현장_고객,MATCH(B823,현장번호,0))&amp;" · "&amp;INDEX(현장_주소,MATCH(B823,현장번호,0)),"없는 번호")))</f>
        <v/>
      </c>
      <c r="D823" s="21" t="inlineStr">
        <is>
          <t>명장타일</t>
        </is>
      </c>
      <c r="E823" s="27">
        <f>IF(D823="","",IFERROR(INDEX(거래처분야,MATCH(D823,거래처이름,0)),""))</f>
        <v/>
      </c>
      <c r="F823" s="21" t="inlineStr">
        <is>
          <t>타일 시공</t>
        </is>
      </c>
      <c r="G823" s="22" t="n">
        <v>533000</v>
      </c>
      <c r="H823" s="25">
        <f>IF(COUNTA(A823,B823,D823,G823)=0,"",IF(NOT(ISNUMBER(A823)),"날짜를 확인하세요",IF(A823&gt;TODAY(),"오늘 이후 날짜예요",IF(AND(B823&lt;&gt;"",ISNA(MATCH(B823,현장번호,0))),"현장 번호를 확인하세요",IF(ISNA(MATCH(D823,거래처이름,0)),"거래처 목록에 없는 이름",IF(OR(NOT(ISNUMBER(G823)),N(G823)&lt;=0),"금액을 확인하세요",""))))))</f>
        <v/>
      </c>
    </row>
    <row r="824">
      <c r="A824" s="20" t="n">
        <v>46270</v>
      </c>
      <c r="B824" s="26" t="n">
        <v>316</v>
      </c>
      <c r="C824" s="27">
        <f>IF(COUNTA(A824,D824,G824)=0,"",IF(B824="","공통",IFERROR(INDEX(현장_고객,MATCH(B824,현장번호,0))&amp;" · "&amp;INDEX(현장_주소,MATCH(B824,현장번호,0)),"없는 번호")))</f>
        <v/>
      </c>
      <c r="D824" s="21" t="inlineStr">
        <is>
          <t>한결철거</t>
        </is>
      </c>
      <c r="E824" s="27">
        <f>IF(D824="","",IFERROR(INDEX(거래처분야,MATCH(D824,거래처이름,0)),""))</f>
        <v/>
      </c>
      <c r="F824" s="21" t="inlineStr">
        <is>
          <t>철거·폐기물</t>
        </is>
      </c>
      <c r="G824" s="22" t="n">
        <v>420000</v>
      </c>
      <c r="H824" s="25">
        <f>IF(COUNTA(A824,B824,D824,G824)=0,"",IF(NOT(ISNUMBER(A824)),"날짜를 확인하세요",IF(A824&gt;TODAY(),"오늘 이후 날짜예요",IF(AND(B824&lt;&gt;"",ISNA(MATCH(B824,현장번호,0))),"현장 번호를 확인하세요",IF(ISNA(MATCH(D824,거래처이름,0)),"거래처 목록에 없는 이름",IF(OR(NOT(ISNUMBER(G824)),N(G824)&lt;=0),"금액을 확인하세요",""))))))</f>
        <v/>
      </c>
    </row>
    <row r="825">
      <c r="A825" s="20" t="n">
        <v>46270</v>
      </c>
      <c r="B825" s="26" t="n"/>
      <c r="C825" s="27">
        <f>IF(COUNTA(A825,D825,G825)=0,"",IF(B825="","공통",IFERROR(INDEX(현장_고객,MATCH(B825,현장번호,0))&amp;" · "&amp;INDEX(현장_주소,MATCH(B825,현장번호,0)),"없는 번호")))</f>
        <v/>
      </c>
      <c r="D825" s="21" t="inlineStr">
        <is>
          <t>용달 김기사</t>
        </is>
      </c>
      <c r="E825" s="27">
        <f>IF(D825="","",IFERROR(INDEX(거래처분야,MATCH(D825,거래처이름,0)),""))</f>
        <v/>
      </c>
      <c r="F825" s="21" t="inlineStr">
        <is>
          <t>자재 운반(여러 현장)</t>
        </is>
      </c>
      <c r="G825" s="22" t="n">
        <v>90000</v>
      </c>
      <c r="H825" s="25">
        <f>IF(COUNTA(A825,B825,D825,G825)=0,"",IF(NOT(ISNUMBER(A825)),"날짜를 확인하세요",IF(A825&gt;TODAY(),"오늘 이후 날짜예요",IF(AND(B825&lt;&gt;"",ISNA(MATCH(B825,현장번호,0))),"현장 번호를 확인하세요",IF(ISNA(MATCH(D825,거래처이름,0)),"거래처 목록에 없는 이름",IF(OR(NOT(ISNUMBER(G825)),N(G825)&lt;=0),"금액을 확인하세요",""))))))</f>
        <v/>
      </c>
    </row>
    <row r="826">
      <c r="A826" s="20" t="n">
        <v>46272</v>
      </c>
      <c r="B826" s="26" t="n">
        <v>316</v>
      </c>
      <c r="C826" s="27">
        <f>IF(COUNTA(A826,D826,G826)=0,"",IF(B826="","공통",IFERROR(INDEX(현장_고객,MATCH(B826,현장번호,0))&amp;" · "&amp;INDEX(현장_주소,MATCH(B826,현장번호,0)),"없는 번호")))</f>
        <v/>
      </c>
      <c r="D826" s="21" t="inlineStr">
        <is>
          <t>물길설비</t>
        </is>
      </c>
      <c r="E826" s="27">
        <f>IF(D826="","",IFERROR(INDEX(거래처분야,MATCH(D826,거래처이름,0)),""))</f>
        <v/>
      </c>
      <c r="F826" s="21" t="inlineStr">
        <is>
          <t>설비 시공</t>
        </is>
      </c>
      <c r="G826" s="22" t="n">
        <v>513000</v>
      </c>
      <c r="H826" s="25">
        <f>IF(COUNTA(A826,B826,D826,G826)=0,"",IF(NOT(ISNUMBER(A826)),"날짜를 확인하세요",IF(A826&gt;TODAY(),"오늘 이후 날짜예요",IF(AND(B826&lt;&gt;"",ISNA(MATCH(B826,현장번호,0))),"현장 번호를 확인하세요",IF(ISNA(MATCH(D826,거래처이름,0)),"거래처 목록에 없는 이름",IF(OR(NOT(ISNUMBER(G826)),N(G826)&lt;=0),"금액을 확인하세요",""))))))</f>
        <v/>
      </c>
    </row>
    <row r="827">
      <c r="A827" s="20" t="n">
        <v>46273</v>
      </c>
      <c r="B827" s="26" t="n">
        <v>316</v>
      </c>
      <c r="C827" s="27">
        <f>IF(COUNTA(A827,D827,G827)=0,"",IF(B827="","공통",IFERROR(INDEX(현장_고객,MATCH(B827,현장번호,0))&amp;" · "&amp;INDEX(현장_주소,MATCH(B827,현장번호,0)),"없는 번호")))</f>
        <v/>
      </c>
      <c r="D827" s="21" t="inlineStr">
        <is>
          <t>대림자재(가상)</t>
        </is>
      </c>
      <c r="E827" s="27">
        <f>IF(D827="","",IFERROR(INDEX(거래처분야,MATCH(D827,거래처이름,0)),""))</f>
        <v/>
      </c>
      <c r="F827" s="21" t="inlineStr">
        <is>
          <t>자재 대금</t>
        </is>
      </c>
      <c r="G827" s="22" t="n">
        <v>918000</v>
      </c>
      <c r="H827" s="25">
        <f>IF(COUNTA(A827,B827,D827,G827)=0,"",IF(NOT(ISNUMBER(A827)),"날짜를 확인하세요",IF(A827&gt;TODAY(),"오늘 이후 날짜예요",IF(AND(B827&lt;&gt;"",ISNA(MATCH(B827,현장번호,0))),"현장 번호를 확인하세요",IF(ISNA(MATCH(D827,거래처이름,0)),"거래처 목록에 없는 이름",IF(OR(NOT(ISNUMBER(G827)),N(G827)&lt;=0),"금액을 확인하세요",""))))))</f>
        <v/>
      </c>
    </row>
    <row r="828">
      <c r="A828" s="20" t="n">
        <v>46274</v>
      </c>
      <c r="B828" s="26" t="n">
        <v>319</v>
      </c>
      <c r="C828" s="27">
        <f>IF(COUNTA(A828,D828,G828)=0,"",IF(B828="","공통",IFERROR(INDEX(현장_고객,MATCH(B828,현장번호,0))&amp;" · "&amp;INDEX(현장_주소,MATCH(B828,현장번호,0)),"없는 번호")))</f>
        <v/>
      </c>
      <c r="D828" s="21" t="inlineStr">
        <is>
          <t>창호명가</t>
        </is>
      </c>
      <c r="E828" s="27">
        <f>IF(D828="","",IFERROR(INDEX(거래처분야,MATCH(D828,거래처이름,0)),""))</f>
        <v/>
      </c>
      <c r="F828" s="21" t="inlineStr">
        <is>
          <t>창호 시공</t>
        </is>
      </c>
      <c r="G828" s="22" t="n">
        <v>1907000</v>
      </c>
      <c r="H828" s="25">
        <f>IF(COUNTA(A828,B828,D828,G828)=0,"",IF(NOT(ISNUMBER(A828)),"날짜를 확인하세요",IF(A828&gt;TODAY(),"오늘 이후 날짜예요",IF(AND(B828&lt;&gt;"",ISNA(MATCH(B828,현장번호,0))),"현장 번호를 확인하세요",IF(ISNA(MATCH(D828,거래처이름,0)),"거래처 목록에 없는 이름",IF(OR(NOT(ISNUMBER(G828)),N(G828)&lt;=0),"금액을 확인하세요",""))))))</f>
        <v/>
      </c>
    </row>
    <row r="829">
      <c r="A829" s="20" t="n">
        <v>46275</v>
      </c>
      <c r="B829" s="26" t="n">
        <v>335</v>
      </c>
      <c r="C829" s="27">
        <f>IF(COUNTA(A829,D829,G829)=0,"",IF(B829="","공통",IFERROR(INDEX(현장_고객,MATCH(B829,현장번호,0))&amp;" · "&amp;INDEX(현장_주소,MATCH(B829,현장번호,0)),"없는 번호")))</f>
        <v/>
      </c>
      <c r="D829" s="21" t="inlineStr">
        <is>
          <t>창호명가</t>
        </is>
      </c>
      <c r="E829" s="27">
        <f>IF(D829="","",IFERROR(INDEX(거래처분야,MATCH(D829,거래처이름,0)),""))</f>
        <v/>
      </c>
      <c r="F829" s="21" t="inlineStr">
        <is>
          <t>창호 시공</t>
        </is>
      </c>
      <c r="G829" s="22" t="n">
        <v>4067000</v>
      </c>
      <c r="H829" s="25">
        <f>IF(COUNTA(A829,B829,D829,G829)=0,"",IF(NOT(ISNUMBER(A829)),"날짜를 확인하세요",IF(A829&gt;TODAY(),"오늘 이후 날짜예요",IF(AND(B829&lt;&gt;"",ISNA(MATCH(B829,현장번호,0))),"현장 번호를 확인하세요",IF(ISNA(MATCH(D829,거래처이름,0)),"거래처 목록에 없는 이름",IF(OR(NOT(ISNUMBER(G829)),N(G829)&lt;=0),"금액을 확인하세요",""))))))</f>
        <v/>
      </c>
    </row>
    <row r="830">
      <c r="A830" s="20" t="n">
        <v>46276</v>
      </c>
      <c r="B830" s="26" t="n">
        <v>318</v>
      </c>
      <c r="C830" s="27">
        <f>IF(COUNTA(A830,D830,G830)=0,"",IF(B830="","공통",IFERROR(INDEX(현장_고객,MATCH(B830,현장번호,0))&amp;" · "&amp;INDEX(현장_주소,MATCH(B830,현장번호,0)),"없는 번호")))</f>
        <v/>
      </c>
      <c r="D830" s="21" t="inlineStr">
        <is>
          <t>창호명가</t>
        </is>
      </c>
      <c r="E830" s="27">
        <f>IF(D830="","",IFERROR(INDEX(거래처분야,MATCH(D830,거래처이름,0)),""))</f>
        <v/>
      </c>
      <c r="F830" s="21" t="inlineStr">
        <is>
          <t>창호 시공</t>
        </is>
      </c>
      <c r="G830" s="22" t="n">
        <v>1965000</v>
      </c>
      <c r="H830" s="25">
        <f>IF(COUNTA(A830,B830,D830,G830)=0,"",IF(NOT(ISNUMBER(A830)),"날짜를 확인하세요",IF(A830&gt;TODAY(),"오늘 이후 날짜예요",IF(AND(B830&lt;&gt;"",ISNA(MATCH(B830,현장번호,0))),"현장 번호를 확인하세요",IF(ISNA(MATCH(D830,거래처이름,0)),"거래처 목록에 없는 이름",IF(OR(NOT(ISNUMBER(G830)),N(G830)&lt;=0),"금액을 확인하세요",""))))))</f>
        <v/>
      </c>
    </row>
    <row r="831">
      <c r="A831" s="20" t="n">
        <v>46278</v>
      </c>
      <c r="B831" s="26" t="n">
        <v>318</v>
      </c>
      <c r="C831" s="27">
        <f>IF(COUNTA(A831,D831,G831)=0,"",IF(B831="","공통",IFERROR(INDEX(현장_고객,MATCH(B831,현장번호,0))&amp;" · "&amp;INDEX(현장_주소,MATCH(B831,현장번호,0)),"없는 번호")))</f>
        <v/>
      </c>
      <c r="D831" s="21" t="inlineStr">
        <is>
          <t>반듯타일</t>
        </is>
      </c>
      <c r="E831" s="27">
        <f>IF(D831="","",IFERROR(INDEX(거래처분야,MATCH(D831,거래처이름,0)),""))</f>
        <v/>
      </c>
      <c r="F831" s="21" t="inlineStr">
        <is>
          <t>타일 시공</t>
        </is>
      </c>
      <c r="G831" s="22" t="n">
        <v>2087000</v>
      </c>
      <c r="H831" s="25">
        <f>IF(COUNTA(A831,B831,D831,G831)=0,"",IF(NOT(ISNUMBER(A831)),"날짜를 확인하세요",IF(A831&gt;TODAY(),"오늘 이후 날짜예요",IF(AND(B831&lt;&gt;"",ISNA(MATCH(B831,현장번호,0))),"현장 번호를 확인하세요",IF(ISNA(MATCH(D831,거래처이름,0)),"거래처 목록에 없는 이름",IF(OR(NOT(ISNUMBER(G831)),N(G831)&lt;=0),"금액을 확인하세요",""))))))</f>
        <v/>
      </c>
    </row>
    <row r="832">
      <c r="A832" s="20" t="n">
        <v>46278</v>
      </c>
      <c r="B832" s="26" t="n">
        <v>332</v>
      </c>
      <c r="C832" s="27">
        <f>IF(COUNTA(A832,D832,G832)=0,"",IF(B832="","공통",IFERROR(INDEX(현장_고객,MATCH(B832,현장번호,0))&amp;" · "&amp;INDEX(현장_주소,MATCH(B832,현장번호,0)),"없는 번호")))</f>
        <v/>
      </c>
      <c r="D832" s="21" t="inlineStr">
        <is>
          <t>한지벽지</t>
        </is>
      </c>
      <c r="E832" s="27">
        <f>IF(D832="","",IFERROR(INDEX(거래처분야,MATCH(D832,거래처이름,0)),""))</f>
        <v/>
      </c>
      <c r="F832" s="21" t="inlineStr">
        <is>
          <t>도배·장판 시공</t>
        </is>
      </c>
      <c r="G832" s="22" t="n">
        <v>965000</v>
      </c>
      <c r="H832" s="25">
        <f>IF(COUNTA(A832,B832,D832,G832)=0,"",IF(NOT(ISNUMBER(A832)),"날짜를 확인하세요",IF(A832&gt;TODAY(),"오늘 이후 날짜예요",IF(AND(B832&lt;&gt;"",ISNA(MATCH(B832,현장번호,0))),"현장 번호를 확인하세요",IF(ISNA(MATCH(D832,거래처이름,0)),"거래처 목록에 없는 이름",IF(OR(NOT(ISNUMBER(G832)),N(G832)&lt;=0),"금액을 확인하세요",""))))))</f>
        <v/>
      </c>
    </row>
    <row r="833">
      <c r="A833" s="20" t="n">
        <v>46279</v>
      </c>
      <c r="B833" s="26" t="n">
        <v>318</v>
      </c>
      <c r="C833" s="27">
        <f>IF(COUNTA(A833,D833,G833)=0,"",IF(B833="","공통",IFERROR(INDEX(현장_고객,MATCH(B833,현장번호,0))&amp;" · "&amp;INDEX(현장_주소,MATCH(B833,현장번호,0)),"없는 번호")))</f>
        <v/>
      </c>
      <c r="D833" s="21" t="inlineStr">
        <is>
          <t>나무결목공</t>
        </is>
      </c>
      <c r="E833" s="27">
        <f>IF(D833="","",IFERROR(INDEX(거래처분야,MATCH(D833,거래처이름,0)),""))</f>
        <v/>
      </c>
      <c r="F833" s="21" t="inlineStr">
        <is>
          <t>목공 시공</t>
        </is>
      </c>
      <c r="G833" s="22" t="n">
        <v>2221000</v>
      </c>
      <c r="H833" s="25">
        <f>IF(COUNTA(A833,B833,D833,G833)=0,"",IF(NOT(ISNUMBER(A833)),"날짜를 확인하세요",IF(A833&gt;TODAY(),"오늘 이후 날짜예요",IF(AND(B833&lt;&gt;"",ISNA(MATCH(B833,현장번호,0))),"현장 번호를 확인하세요",IF(ISNA(MATCH(D833,거래처이름,0)),"거래처 목록에 없는 이름",IF(OR(NOT(ISNUMBER(G833)),N(G833)&lt;=0),"금액을 확인하세요",""))))))</f>
        <v/>
      </c>
    </row>
    <row r="834">
      <c r="A834" s="20" t="n">
        <v>46279</v>
      </c>
      <c r="B834" s="26" t="n">
        <v>332</v>
      </c>
      <c r="C834" s="27">
        <f>IF(COUNTA(A834,D834,G834)=0,"",IF(B834="","공통",IFERROR(INDEX(현장_고객,MATCH(B834,현장번호,0))&amp;" · "&amp;INDEX(현장_주소,MATCH(B834,현장번호,0)),"없는 번호")))</f>
        <v/>
      </c>
      <c r="D834" s="21" t="inlineStr">
        <is>
          <t>동네자재마트</t>
        </is>
      </c>
      <c r="E834" s="27">
        <f>IF(D834="","",IFERROR(INDEX(거래처분야,MATCH(D834,거래처이름,0)),""))</f>
        <v/>
      </c>
      <c r="F834" s="21" t="inlineStr">
        <is>
          <t>자재 대금</t>
        </is>
      </c>
      <c r="G834" s="22" t="n">
        <v>806000</v>
      </c>
      <c r="H834" s="25">
        <f>IF(COUNTA(A834,B834,D834,G834)=0,"",IF(NOT(ISNUMBER(A834)),"날짜를 확인하세요",IF(A834&gt;TODAY(),"오늘 이후 날짜예요",IF(AND(B834&lt;&gt;"",ISNA(MATCH(B834,현장번호,0))),"현장 번호를 확인하세요",IF(ISNA(MATCH(D834,거래처이름,0)),"거래처 목록에 없는 이름",IF(OR(NOT(ISNUMBER(G834)),N(G834)&lt;=0),"금액을 확인하세요",""))))))</f>
        <v/>
      </c>
    </row>
    <row r="835">
      <c r="A835" s="20" t="n">
        <v>46284</v>
      </c>
      <c r="B835" s="26" t="n">
        <v>318</v>
      </c>
      <c r="C835" s="27">
        <f>IF(COUNTA(A835,D835,G835)=0,"",IF(B835="","공통",IFERROR(INDEX(현장_고객,MATCH(B835,현장번호,0))&amp;" · "&amp;INDEX(현장_주소,MATCH(B835,현장번호,0)),"없는 번호")))</f>
        <v/>
      </c>
      <c r="D835" s="21" t="inlineStr">
        <is>
          <t>대림자재(가상)</t>
        </is>
      </c>
      <c r="E835" s="27">
        <f>IF(D835="","",IFERROR(INDEX(거래처분야,MATCH(D835,거래처이름,0)),""))</f>
        <v/>
      </c>
      <c r="F835" s="21" t="inlineStr">
        <is>
          <t>자재 대금</t>
        </is>
      </c>
      <c r="G835" s="22" t="n">
        <v>2549000</v>
      </c>
      <c r="H835" s="25">
        <f>IF(COUNTA(A835,B835,D835,G835)=0,"",IF(NOT(ISNUMBER(A835)),"날짜를 확인하세요",IF(A835&gt;TODAY(),"오늘 이후 날짜예요",IF(AND(B835&lt;&gt;"",ISNA(MATCH(B835,현장번호,0))),"현장 번호를 확인하세요",IF(ISNA(MATCH(D835,거래처이름,0)),"거래처 목록에 없는 이름",IF(OR(NOT(ISNUMBER(G835)),N(G835)&lt;=0),"금액을 확인하세요",""))))))</f>
        <v/>
      </c>
    </row>
    <row r="836">
      <c r="A836" s="20" t="n">
        <v>46285</v>
      </c>
      <c r="B836" s="26" t="n">
        <v>336</v>
      </c>
      <c r="C836" s="27">
        <f>IF(COUNTA(A836,D836,G836)=0,"",IF(B836="","공통",IFERROR(INDEX(현장_고객,MATCH(B836,현장번호,0))&amp;" · "&amp;INDEX(현장_주소,MATCH(B836,현장번호,0)),"없는 번호")))</f>
        <v/>
      </c>
      <c r="D836" s="21" t="inlineStr">
        <is>
          <t>말끔입주청소</t>
        </is>
      </c>
      <c r="E836" s="27">
        <f>IF(D836="","",IFERROR(INDEX(거래처분야,MATCH(D836,거래처이름,0)),""))</f>
        <v/>
      </c>
      <c r="F836" s="21" t="inlineStr">
        <is>
          <t>입주 청소</t>
        </is>
      </c>
      <c r="G836" s="22" t="n">
        <v>1239000</v>
      </c>
      <c r="H836" s="25">
        <f>IF(COUNTA(A836,B836,D836,G836)=0,"",IF(NOT(ISNUMBER(A836)),"날짜를 확인하세요",IF(A836&gt;TODAY(),"오늘 이후 날짜예요",IF(AND(B836&lt;&gt;"",ISNA(MATCH(B836,현장번호,0))),"현장 번호를 확인하세요",IF(ISNA(MATCH(D836,거래처이름,0)),"거래처 목록에 없는 이름",IF(OR(NOT(ISNUMBER(G836)),N(G836)&lt;=0),"금액을 확인하세요",""))))))</f>
        <v/>
      </c>
    </row>
    <row r="837">
      <c r="A837" s="20" t="n">
        <v>46286</v>
      </c>
      <c r="B837" s="26" t="n">
        <v>318</v>
      </c>
      <c r="C837" s="27">
        <f>IF(COUNTA(A837,D837,G837)=0,"",IF(B837="","공통",IFERROR(INDEX(현장_고객,MATCH(B837,현장번호,0))&amp;" · "&amp;INDEX(현장_주소,MATCH(B837,현장번호,0)),"없는 번호")))</f>
        <v/>
      </c>
      <c r="D837" s="21" t="inlineStr">
        <is>
          <t>말끔입주청소</t>
        </is>
      </c>
      <c r="E837" s="27">
        <f>IF(D837="","",IFERROR(INDEX(거래처분야,MATCH(D837,거래처이름,0)),""))</f>
        <v/>
      </c>
      <c r="F837" s="21" t="inlineStr">
        <is>
          <t>입주 청소</t>
        </is>
      </c>
      <c r="G837" s="22" t="n">
        <v>2873000</v>
      </c>
      <c r="H837" s="25">
        <f>IF(COUNTA(A837,B837,D837,G837)=0,"",IF(NOT(ISNUMBER(A837)),"날짜를 확인하세요",IF(A837&gt;TODAY(),"오늘 이후 날짜예요",IF(AND(B837&lt;&gt;"",ISNA(MATCH(B837,현장번호,0))),"현장 번호를 확인하세요",IF(ISNA(MATCH(D837,거래처이름,0)),"거래처 목록에 없는 이름",IF(OR(NOT(ISNUMBER(G837)),N(G837)&lt;=0),"금액을 확인하세요",""))))))</f>
        <v/>
      </c>
    </row>
    <row r="838">
      <c r="A838" s="20" t="n">
        <v>46287</v>
      </c>
      <c r="B838" s="26" t="n">
        <v>336</v>
      </c>
      <c r="C838" s="27">
        <f>IF(COUNTA(A838,D838,G838)=0,"",IF(B838="","공통",IFERROR(INDEX(현장_고객,MATCH(B838,현장번호,0))&amp;" · "&amp;INDEX(현장_주소,MATCH(B838,현장번호,0)),"없는 번호")))</f>
        <v/>
      </c>
      <c r="D838" s="21" t="inlineStr">
        <is>
          <t>반듯타일</t>
        </is>
      </c>
      <c r="E838" s="27">
        <f>IF(D838="","",IFERROR(INDEX(거래처분야,MATCH(D838,거래처이름,0)),""))</f>
        <v/>
      </c>
      <c r="F838" s="21" t="inlineStr">
        <is>
          <t>타일 시공</t>
        </is>
      </c>
      <c r="G838" s="22" t="n">
        <v>622000</v>
      </c>
      <c r="H838" s="25">
        <f>IF(COUNTA(A838,B838,D838,G838)=0,"",IF(NOT(ISNUMBER(A838)),"날짜를 확인하세요",IF(A838&gt;TODAY(),"오늘 이후 날짜예요",IF(AND(B838&lt;&gt;"",ISNA(MATCH(B838,현장번호,0))),"현장 번호를 확인하세요",IF(ISNA(MATCH(D838,거래처이름,0)),"거래처 목록에 없는 이름",IF(OR(NOT(ISNUMBER(G838)),N(G838)&lt;=0),"금액을 확인하세요",""))))))</f>
        <v/>
      </c>
    </row>
    <row r="839">
      <c r="A839" s="20" t="n">
        <v>46288</v>
      </c>
      <c r="B839" s="26" t="n">
        <v>336</v>
      </c>
      <c r="C839" s="27">
        <f>IF(COUNTA(A839,D839,G839)=0,"",IF(B839="","공통",IFERROR(INDEX(현장_고객,MATCH(B839,현장번호,0))&amp;" · "&amp;INDEX(현장_주소,MATCH(B839,현장번호,0)),"없는 번호")))</f>
        <v/>
      </c>
      <c r="D839" s="21" t="inlineStr">
        <is>
          <t>한결철거</t>
        </is>
      </c>
      <c r="E839" s="27">
        <f>IF(D839="","",IFERROR(INDEX(거래처분야,MATCH(D839,거래처이름,0)),""))</f>
        <v/>
      </c>
      <c r="F839" s="21" t="inlineStr">
        <is>
          <t>철거·폐기물</t>
        </is>
      </c>
      <c r="G839" s="22" t="n">
        <v>847000</v>
      </c>
      <c r="H839" s="25">
        <f>IF(COUNTA(A839,B839,D839,G839)=0,"",IF(NOT(ISNUMBER(A839)),"날짜를 확인하세요",IF(A839&gt;TODAY(),"오늘 이후 날짜예요",IF(AND(B839&lt;&gt;"",ISNA(MATCH(B839,현장번호,0))),"현장 번호를 확인하세요",IF(ISNA(MATCH(D839,거래처이름,0)),"거래처 목록에 없는 이름",IF(OR(NOT(ISNUMBER(G839)),N(G839)&lt;=0),"금액을 확인하세요",""))))))</f>
        <v/>
      </c>
    </row>
    <row r="840">
      <c r="A840" s="20" t="n">
        <v>46289</v>
      </c>
      <c r="B840" s="26" t="n">
        <v>336</v>
      </c>
      <c r="C840" s="27">
        <f>IF(COUNTA(A840,D840,G840)=0,"",IF(B840="","공통",IFERROR(INDEX(현장_고객,MATCH(B840,현장번호,0))&amp;" · "&amp;INDEX(현장_주소,MATCH(B840,현장번호,0)),"없는 번호")))</f>
        <v/>
      </c>
      <c r="D840" s="21" t="inlineStr">
        <is>
          <t>대림자재(가상)</t>
        </is>
      </c>
      <c r="E840" s="27">
        <f>IF(D840="","",IFERROR(INDEX(거래처분야,MATCH(D840,거래처이름,0)),""))</f>
        <v/>
      </c>
      <c r="F840" s="21" t="inlineStr">
        <is>
          <t>자재 대금</t>
        </is>
      </c>
      <c r="G840" s="22" t="n">
        <v>791000</v>
      </c>
      <c r="H840" s="25">
        <f>IF(COUNTA(A840,B840,D840,G840)=0,"",IF(NOT(ISNUMBER(A840)),"날짜를 확인하세요",IF(A840&gt;TODAY(),"오늘 이후 날짜예요",IF(AND(B840&lt;&gt;"",ISNA(MATCH(B840,현장번호,0))),"현장 번호를 확인하세요",IF(ISNA(MATCH(D840,거래처이름,0)),"거래처 목록에 없는 이름",IF(OR(NOT(ISNUMBER(G840)),N(G840)&lt;=0),"금액을 확인하세요",""))))))</f>
        <v/>
      </c>
    </row>
    <row r="841">
      <c r="A841" s="20" t="n">
        <v>46289</v>
      </c>
      <c r="B841" s="26" t="n">
        <v>341</v>
      </c>
      <c r="C841" s="27">
        <f>IF(COUNTA(A841,D841,G841)=0,"",IF(B841="","공통",IFERROR(INDEX(현장_고객,MATCH(B841,현장번호,0))&amp;" · "&amp;INDEX(현장_주소,MATCH(B841,현장번호,0)),"없는 번호")))</f>
        <v/>
      </c>
      <c r="D841" s="21" t="inlineStr">
        <is>
          <t>대림자재(가상)</t>
        </is>
      </c>
      <c r="E841" s="27">
        <f>IF(D841="","",IFERROR(INDEX(거래처분야,MATCH(D841,거래처이름,0)),""))</f>
        <v/>
      </c>
      <c r="F841" s="21" t="inlineStr">
        <is>
          <t>자재 대금</t>
        </is>
      </c>
      <c r="G841" s="22" t="n">
        <v>1113000</v>
      </c>
      <c r="H841" s="25">
        <f>IF(COUNTA(A841,B841,D841,G841)=0,"",IF(NOT(ISNUMBER(A841)),"날짜를 확인하세요",IF(A841&gt;TODAY(),"오늘 이후 날짜예요",IF(AND(B841&lt;&gt;"",ISNA(MATCH(B841,현장번호,0))),"현장 번호를 확인하세요",IF(ISNA(MATCH(D841,거래처이름,0)),"거래처 목록에 없는 이름",IF(OR(NOT(ISNUMBER(G841)),N(G841)&lt;=0),"금액을 확인하세요",""))))))</f>
        <v/>
      </c>
    </row>
    <row r="842">
      <c r="A842" s="20" t="n">
        <v>46290</v>
      </c>
      <c r="B842" s="26" t="n">
        <v>339</v>
      </c>
      <c r="C842" s="27">
        <f>IF(COUNTA(A842,D842,G842)=0,"",IF(B842="","공통",IFERROR(INDEX(현장_고객,MATCH(B842,현장번호,0))&amp;" · "&amp;INDEX(현장_주소,MATCH(B842,현장번호,0)),"없는 번호")))</f>
        <v/>
      </c>
      <c r="D842" s="21" t="inlineStr">
        <is>
          <t>고운도배</t>
        </is>
      </c>
      <c r="E842" s="27">
        <f>IF(D842="","",IFERROR(INDEX(거래처분야,MATCH(D842,거래처이름,0)),""))</f>
        <v/>
      </c>
      <c r="F842" s="21" t="inlineStr">
        <is>
          <t>도배·장판 시공</t>
        </is>
      </c>
      <c r="G842" s="22" t="n">
        <v>466000</v>
      </c>
      <c r="H842" s="25">
        <f>IF(COUNTA(A842,B842,D842,G842)=0,"",IF(NOT(ISNUMBER(A842)),"날짜를 확인하세요",IF(A842&gt;TODAY(),"오늘 이후 날짜예요",IF(AND(B842&lt;&gt;"",ISNA(MATCH(B842,현장번호,0))),"현장 번호를 확인하세요",IF(ISNA(MATCH(D842,거래처이름,0)),"거래처 목록에 없는 이름",IF(OR(NOT(ISNUMBER(G842)),N(G842)&lt;=0),"금액을 확인하세요",""))))))</f>
        <v/>
      </c>
    </row>
    <row r="843">
      <c r="A843" s="20" t="n">
        <v>46290</v>
      </c>
      <c r="B843" s="26" t="n">
        <v>341</v>
      </c>
      <c r="C843" s="27">
        <f>IF(COUNTA(A843,D843,G843)=0,"",IF(B843="","공통",IFERROR(INDEX(현장_고객,MATCH(B843,현장번호,0))&amp;" · "&amp;INDEX(현장_주소,MATCH(B843,현장번호,0)),"없는 번호")))</f>
        <v/>
      </c>
      <c r="D843" s="21" t="inlineStr">
        <is>
          <t>반듯타일</t>
        </is>
      </c>
      <c r="E843" s="27">
        <f>IF(D843="","",IFERROR(INDEX(거래처분야,MATCH(D843,거래처이름,0)),""))</f>
        <v/>
      </c>
      <c r="F843" s="21" t="inlineStr">
        <is>
          <t>타일 시공</t>
        </is>
      </c>
      <c r="G843" s="22" t="n">
        <v>1108000</v>
      </c>
      <c r="H843" s="25">
        <f>IF(COUNTA(A843,B843,D843,G843)=0,"",IF(NOT(ISNUMBER(A843)),"날짜를 확인하세요",IF(A843&gt;TODAY(),"오늘 이후 날짜예요",IF(AND(B843&lt;&gt;"",ISNA(MATCH(B843,현장번호,0))),"현장 번호를 확인하세요",IF(ISNA(MATCH(D843,거래처이름,0)),"거래처 목록에 없는 이름",IF(OR(NOT(ISNUMBER(G843)),N(G843)&lt;=0),"금액을 확인하세요",""))))))</f>
        <v/>
      </c>
    </row>
    <row r="844">
      <c r="A844" s="20" t="n">
        <v>46291</v>
      </c>
      <c r="B844" s="26" t="n">
        <v>336</v>
      </c>
      <c r="C844" s="27">
        <f>IF(COUNTA(A844,D844,G844)=0,"",IF(B844="","공통",IFERROR(INDEX(현장_고객,MATCH(B844,현장번호,0))&amp;" · "&amp;INDEX(현장_주소,MATCH(B844,현장번호,0)),"없는 번호")))</f>
        <v/>
      </c>
      <c r="D844" s="21" t="inlineStr">
        <is>
          <t>물길설비</t>
        </is>
      </c>
      <c r="E844" s="27">
        <f>IF(D844="","",IFERROR(INDEX(거래처분야,MATCH(D844,거래처이름,0)),""))</f>
        <v/>
      </c>
      <c r="F844" s="21" t="inlineStr">
        <is>
          <t>설비 시공</t>
        </is>
      </c>
      <c r="G844" s="22" t="n">
        <v>911000</v>
      </c>
      <c r="H844" s="25">
        <f>IF(COUNTA(A844,B844,D844,G844)=0,"",IF(NOT(ISNUMBER(A844)),"날짜를 확인하세요",IF(A844&gt;TODAY(),"오늘 이후 날짜예요",IF(AND(B844&lt;&gt;"",ISNA(MATCH(B844,현장번호,0))),"현장 번호를 확인하세요",IF(ISNA(MATCH(D844,거래처이름,0)),"거래처 목록에 없는 이름",IF(OR(NOT(ISNUMBER(G844)),N(G844)&lt;=0),"금액을 확인하세요",""))))))</f>
        <v/>
      </c>
    </row>
    <row r="845">
      <c r="A845" s="20" t="n">
        <v>46291</v>
      </c>
      <c r="B845" s="26" t="n">
        <v>339</v>
      </c>
      <c r="C845" s="27">
        <f>IF(COUNTA(A845,D845,G845)=0,"",IF(B845="","공통",IFERROR(INDEX(현장_고객,MATCH(B845,현장번호,0))&amp;" · "&amp;INDEX(현장_주소,MATCH(B845,현장번호,0)),"없는 번호")))</f>
        <v/>
      </c>
      <c r="D845" s="21" t="inlineStr">
        <is>
          <t>대림자재(가상)</t>
        </is>
      </c>
      <c r="E845" s="27">
        <f>IF(D845="","",IFERROR(INDEX(거래처분야,MATCH(D845,거래처이름,0)),""))</f>
        <v/>
      </c>
      <c r="F845" s="21" t="inlineStr">
        <is>
          <t>자재 대금</t>
        </is>
      </c>
      <c r="G845" s="22" t="n">
        <v>639000</v>
      </c>
      <c r="H845" s="25">
        <f>IF(COUNTA(A845,B845,D845,G845)=0,"",IF(NOT(ISNUMBER(A845)),"날짜를 확인하세요",IF(A845&gt;TODAY(),"오늘 이후 날짜예요",IF(AND(B845&lt;&gt;"",ISNA(MATCH(B845,현장번호,0))),"현장 번호를 확인하세요",IF(ISNA(MATCH(D845,거래처이름,0)),"거래처 목록에 없는 이름",IF(OR(NOT(ISNUMBER(G845)),N(G845)&lt;=0),"금액을 확인하세요",""))))))</f>
        <v/>
      </c>
    </row>
    <row r="846">
      <c r="A846" s="20" t="n">
        <v>46292</v>
      </c>
      <c r="B846" s="26" t="n">
        <v>341</v>
      </c>
      <c r="C846" s="27">
        <f>IF(COUNTA(A846,D846,G846)=0,"",IF(B846="","공통",IFERROR(INDEX(현장_고객,MATCH(B846,현장번호,0))&amp;" · "&amp;INDEX(현장_주소,MATCH(B846,현장번호,0)),"없는 번호")))</f>
        <v/>
      </c>
      <c r="D846" s="21" t="inlineStr">
        <is>
          <t>대성설비</t>
        </is>
      </c>
      <c r="E846" s="27">
        <f>IF(D846="","",IFERROR(INDEX(거래처분야,MATCH(D846,거래처이름,0)),""))</f>
        <v/>
      </c>
      <c r="F846" s="21" t="inlineStr">
        <is>
          <t>설비 시공</t>
        </is>
      </c>
      <c r="G846" s="22" t="n">
        <v>875000</v>
      </c>
      <c r="H846" s="25">
        <f>IF(COUNTA(A846,B846,D846,G846)=0,"",IF(NOT(ISNUMBER(A846)),"날짜를 확인하세요",IF(A846&gt;TODAY(),"오늘 이후 날짜예요",IF(AND(B846&lt;&gt;"",ISNA(MATCH(B846,현장번호,0))),"현장 번호를 확인하세요",IF(ISNA(MATCH(D846,거래처이름,0)),"거래처 목록에 없는 이름",IF(OR(NOT(ISNUMBER(G846)),N(G846)&lt;=0),"금액을 확인하세요",""))))))</f>
        <v/>
      </c>
    </row>
    <row r="847">
      <c r="A847" s="20" t="n">
        <v>46293</v>
      </c>
      <c r="B847" s="26" t="n">
        <v>329</v>
      </c>
      <c r="C847" s="27">
        <f>IF(COUNTA(A847,D847,G847)=0,"",IF(B847="","공통",IFERROR(INDEX(현장_고객,MATCH(B847,현장번호,0))&amp;" · "&amp;INDEX(현장_주소,MATCH(B847,현장번호,0)),"없는 번호")))</f>
        <v/>
      </c>
      <c r="D847" s="21" t="inlineStr">
        <is>
          <t>한결철거</t>
        </is>
      </c>
      <c r="E847" s="27">
        <f>IF(D847="","",IFERROR(INDEX(거래처분야,MATCH(D847,거래처이름,0)),""))</f>
        <v/>
      </c>
      <c r="F847" s="21" t="inlineStr">
        <is>
          <t>철거·폐기물</t>
        </is>
      </c>
      <c r="G847" s="22" t="n">
        <v>1128000</v>
      </c>
      <c r="H847" s="25">
        <f>IF(COUNTA(A847,B847,D847,G847)=0,"",IF(NOT(ISNUMBER(A847)),"날짜를 확인하세요",IF(A847&gt;TODAY(),"오늘 이후 날짜예요",IF(AND(B847&lt;&gt;"",ISNA(MATCH(B847,현장번호,0))),"현장 번호를 확인하세요",IF(ISNA(MATCH(D847,거래처이름,0)),"거래처 목록에 없는 이름",IF(OR(NOT(ISNUMBER(G847)),N(G847)&lt;=0),"금액을 확인하세요",""))))))</f>
        <v/>
      </c>
    </row>
    <row r="848">
      <c r="A848" s="20" t="n">
        <v>46294</v>
      </c>
      <c r="B848" s="26" t="n">
        <v>341</v>
      </c>
      <c r="C848" s="27">
        <f>IF(COUNTA(A848,D848,G848)=0,"",IF(B848="","공통",IFERROR(INDEX(현장_고객,MATCH(B848,현장번호,0))&amp;" · "&amp;INDEX(현장_주소,MATCH(B848,현장번호,0)),"없는 번호")))</f>
        <v/>
      </c>
      <c r="D848" s="21" t="inlineStr">
        <is>
          <t>말끔입주청소</t>
        </is>
      </c>
      <c r="E848" s="27">
        <f>IF(D848="","",IFERROR(INDEX(거래처분야,MATCH(D848,거래처이름,0)),""))</f>
        <v/>
      </c>
      <c r="F848" s="21" t="inlineStr">
        <is>
          <t>입주 청소</t>
        </is>
      </c>
      <c r="G848" s="22" t="n">
        <v>685000</v>
      </c>
      <c r="H848" s="25">
        <f>IF(COUNTA(A848,B848,D848,G848)=0,"",IF(NOT(ISNUMBER(A848)),"날짜를 확인하세요",IF(A848&gt;TODAY(),"오늘 이후 날짜예요",IF(AND(B848&lt;&gt;"",ISNA(MATCH(B848,현장번호,0))),"현장 번호를 확인하세요",IF(ISNA(MATCH(D848,거래처이름,0)),"거래처 목록에 없는 이름",IF(OR(NOT(ISNUMBER(G848)),N(G848)&lt;=0),"금액을 확인하세요",""))))))</f>
        <v/>
      </c>
    </row>
    <row r="849">
      <c r="A849" s="20" t="n">
        <v>46295</v>
      </c>
      <c r="B849" s="26" t="n">
        <v>341</v>
      </c>
      <c r="C849" s="27">
        <f>IF(COUNTA(A849,D849,G849)=0,"",IF(B849="","공통",IFERROR(INDEX(현장_고객,MATCH(B849,현장번호,0))&amp;" · "&amp;INDEX(현장_주소,MATCH(B849,현장번호,0)),"없는 번호")))</f>
        <v/>
      </c>
      <c r="D849" s="21" t="inlineStr">
        <is>
          <t>한결철거</t>
        </is>
      </c>
      <c r="E849" s="27">
        <f>IF(D849="","",IFERROR(INDEX(거래처분야,MATCH(D849,거래처이름,0)),""))</f>
        <v/>
      </c>
      <c r="F849" s="21" t="inlineStr">
        <is>
          <t>철거·폐기물</t>
        </is>
      </c>
      <c r="G849" s="22" t="n">
        <v>1127000</v>
      </c>
      <c r="H849" s="25">
        <f>IF(COUNTA(A849,B849,D849,G849)=0,"",IF(NOT(ISNUMBER(A849)),"날짜를 확인하세요",IF(A849&gt;TODAY(),"오늘 이후 날짜예요",IF(AND(B849&lt;&gt;"",ISNA(MATCH(B849,현장번호,0))),"현장 번호를 확인하세요",IF(ISNA(MATCH(D849,거래처이름,0)),"거래처 목록에 없는 이름",IF(OR(NOT(ISNUMBER(G849)),N(G849)&lt;=0),"금액을 확인하세요",""))))))</f>
        <v/>
      </c>
    </row>
    <row r="850">
      <c r="A850" s="20" t="n">
        <v>46296</v>
      </c>
      <c r="B850" s="26" t="n">
        <v>349</v>
      </c>
      <c r="C850" s="27">
        <f>IF(COUNTA(A850,D850,G850)=0,"",IF(B850="","공통",IFERROR(INDEX(현장_고객,MATCH(B850,현장번호,0))&amp;" · "&amp;INDEX(현장_주소,MATCH(B850,현장번호,0)),"없는 번호")))</f>
        <v/>
      </c>
      <c r="D850" s="21" t="inlineStr">
        <is>
          <t>대림자재(가상)</t>
        </is>
      </c>
      <c r="E850" s="27">
        <f>IF(D850="","",IFERROR(INDEX(거래처분야,MATCH(D850,거래처이름,0)),""))</f>
        <v/>
      </c>
      <c r="F850" s="21" t="inlineStr">
        <is>
          <t>자재 대금</t>
        </is>
      </c>
      <c r="G850" s="22" t="n">
        <v>233000</v>
      </c>
      <c r="H850" s="25">
        <f>IF(COUNTA(A850,B850,D850,G850)=0,"",IF(NOT(ISNUMBER(A850)),"날짜를 확인하세요",IF(A850&gt;TODAY(),"오늘 이후 날짜예요",IF(AND(B850&lt;&gt;"",ISNA(MATCH(B850,현장번호,0))),"현장 번호를 확인하세요",IF(ISNA(MATCH(D850,거래처이름,0)),"거래처 목록에 없는 이름",IF(OR(NOT(ISNUMBER(G850)),N(G850)&lt;=0),"금액을 확인하세요",""))))))</f>
        <v/>
      </c>
    </row>
    <row r="851">
      <c r="A851" s="20" t="n">
        <v>46297</v>
      </c>
      <c r="B851" s="26" t="n">
        <v>329</v>
      </c>
      <c r="C851" s="27">
        <f>IF(COUNTA(A851,D851,G851)=0,"",IF(B851="","공통",IFERROR(INDEX(현장_고객,MATCH(B851,현장번호,0))&amp;" · "&amp;INDEX(현장_주소,MATCH(B851,현장번호,0)),"없는 번호")))</f>
        <v/>
      </c>
      <c r="D851" s="21" t="inlineStr">
        <is>
          <t>대림자재(가상)</t>
        </is>
      </c>
      <c r="E851" s="27">
        <f>IF(D851="","",IFERROR(INDEX(거래처분야,MATCH(D851,거래처이름,0)),""))</f>
        <v/>
      </c>
      <c r="F851" s="21" t="inlineStr">
        <is>
          <t>자재 대금</t>
        </is>
      </c>
      <c r="G851" s="22" t="n">
        <v>843000</v>
      </c>
      <c r="H851" s="25">
        <f>IF(COUNTA(A851,B851,D851,G851)=0,"",IF(NOT(ISNUMBER(A851)),"날짜를 확인하세요",IF(A851&gt;TODAY(),"오늘 이후 날짜예요",IF(AND(B851&lt;&gt;"",ISNA(MATCH(B851,현장번호,0))),"현장 번호를 확인하세요",IF(ISNA(MATCH(D851,거래처이름,0)),"거래처 목록에 없는 이름",IF(OR(NOT(ISNUMBER(G851)),N(G851)&lt;=0),"금액을 확인하세요",""))))))</f>
        <v/>
      </c>
    </row>
    <row r="852">
      <c r="A852" s="20" t="n">
        <v>46297</v>
      </c>
      <c r="B852" s="26" t="n">
        <v>347</v>
      </c>
      <c r="C852" s="27">
        <f>IF(COUNTA(A852,D852,G852)=0,"",IF(B852="","공통",IFERROR(INDEX(현장_고객,MATCH(B852,현장번호,0))&amp;" · "&amp;INDEX(현장_주소,MATCH(B852,현장번호,0)),"없는 번호")))</f>
        <v/>
      </c>
      <c r="D852" s="21" t="inlineStr">
        <is>
          <t>고운도배</t>
        </is>
      </c>
      <c r="E852" s="27">
        <f>IF(D852="","",IFERROR(INDEX(거래처분야,MATCH(D852,거래처이름,0)),""))</f>
        <v/>
      </c>
      <c r="F852" s="21" t="inlineStr">
        <is>
          <t>도배·장판 시공</t>
        </is>
      </c>
      <c r="G852" s="22" t="n">
        <v>1210000</v>
      </c>
      <c r="H852" s="25">
        <f>IF(COUNTA(A852,B852,D852,G852)=0,"",IF(NOT(ISNUMBER(A852)),"날짜를 확인하세요",IF(A852&gt;TODAY(),"오늘 이후 날짜예요",IF(AND(B852&lt;&gt;"",ISNA(MATCH(B852,현장번호,0))),"현장 번호를 확인하세요",IF(ISNA(MATCH(D852,거래처이름,0)),"거래처 목록에 없는 이름",IF(OR(NOT(ISNUMBER(G852)),N(G852)&lt;=0),"금액을 확인하세요",""))))))</f>
        <v/>
      </c>
    </row>
    <row r="853">
      <c r="A853" s="20" t="n">
        <v>46298</v>
      </c>
      <c r="B853" s="26" t="n">
        <v>344</v>
      </c>
      <c r="C853" s="27">
        <f>IF(COUNTA(A853,D853,G853)=0,"",IF(B853="","공통",IFERROR(INDEX(현장_고객,MATCH(B853,현장번호,0))&amp;" · "&amp;INDEX(현장_주소,MATCH(B853,현장번호,0)),"없는 번호")))</f>
        <v/>
      </c>
      <c r="D853" s="21" t="inlineStr">
        <is>
          <t>동네자재마트</t>
        </is>
      </c>
      <c r="E853" s="27">
        <f>IF(D853="","",IFERROR(INDEX(거래처분야,MATCH(D853,거래처이름,0)),""))</f>
        <v/>
      </c>
      <c r="F853" s="21" t="inlineStr">
        <is>
          <t>자재 대금</t>
        </is>
      </c>
      <c r="G853" s="22" t="n">
        <v>860000</v>
      </c>
      <c r="H853" s="25">
        <f>IF(COUNTA(A853,B853,D853,G853)=0,"",IF(NOT(ISNUMBER(A853)),"날짜를 확인하세요",IF(A853&gt;TODAY(),"오늘 이후 날짜예요",IF(AND(B853&lt;&gt;"",ISNA(MATCH(B853,현장번호,0))),"현장 번호를 확인하세요",IF(ISNA(MATCH(D853,거래처이름,0)),"거래처 목록에 없는 이름",IF(OR(NOT(ISNUMBER(G853)),N(G853)&lt;=0),"금액을 확인하세요",""))))))</f>
        <v/>
      </c>
    </row>
    <row r="854">
      <c r="A854" s="20" t="n">
        <v>46298</v>
      </c>
      <c r="B854" s="26" t="n">
        <v>347</v>
      </c>
      <c r="C854" s="27">
        <f>IF(COUNTA(A854,D854,G854)=0,"",IF(B854="","공통",IFERROR(INDEX(현장_고객,MATCH(B854,현장번호,0))&amp;" · "&amp;INDEX(현장_주소,MATCH(B854,현장번호,0)),"없는 번호")))</f>
        <v/>
      </c>
      <c r="D854" s="21" t="inlineStr">
        <is>
          <t>대림자재(가상)</t>
        </is>
      </c>
      <c r="E854" s="27">
        <f>IF(D854="","",IFERROR(INDEX(거래처분야,MATCH(D854,거래처이름,0)),""))</f>
        <v/>
      </c>
      <c r="F854" s="21" t="inlineStr">
        <is>
          <t>자재 대금</t>
        </is>
      </c>
      <c r="G854" s="22" t="n">
        <v>706000</v>
      </c>
      <c r="H854" s="25">
        <f>IF(COUNTA(A854,B854,D854,G854)=0,"",IF(NOT(ISNUMBER(A854)),"날짜를 확인하세요",IF(A854&gt;TODAY(),"오늘 이후 날짜예요",IF(AND(B854&lt;&gt;"",ISNA(MATCH(B854,현장번호,0))),"현장 번호를 확인하세요",IF(ISNA(MATCH(D854,거래처이름,0)),"거래처 목록에 없는 이름",IF(OR(NOT(ISNUMBER(G854)),N(G854)&lt;=0),"금액을 확인하세요",""))))))</f>
        <v/>
      </c>
    </row>
    <row r="855">
      <c r="A855" s="20" t="n">
        <v>46299</v>
      </c>
      <c r="B855" s="26" t="n">
        <v>329</v>
      </c>
      <c r="C855" s="27">
        <f>IF(COUNTA(A855,D855,G855)=0,"",IF(B855="","공통",IFERROR(INDEX(현장_고객,MATCH(B855,현장번호,0))&amp;" · "&amp;INDEX(현장_주소,MATCH(B855,현장번호,0)),"없는 번호")))</f>
        <v/>
      </c>
      <c r="D855" s="21" t="inlineStr">
        <is>
          <t>명장타일</t>
        </is>
      </c>
      <c r="E855" s="27">
        <f>IF(D855="","",IFERROR(INDEX(거래처분야,MATCH(D855,거래처이름,0)),""))</f>
        <v/>
      </c>
      <c r="F855" s="21" t="inlineStr">
        <is>
          <t>타일 시공</t>
        </is>
      </c>
      <c r="G855" s="22" t="n">
        <v>982000</v>
      </c>
      <c r="H855" s="25">
        <f>IF(COUNTA(A855,B855,D855,G855)=0,"",IF(NOT(ISNUMBER(A855)),"날짜를 확인하세요",IF(A855&gt;TODAY(),"오늘 이후 날짜예요",IF(AND(B855&lt;&gt;"",ISNA(MATCH(B855,현장번호,0))),"현장 번호를 확인하세요",IF(ISNA(MATCH(D855,거래처이름,0)),"거래처 목록에 없는 이름",IF(OR(NOT(ISNUMBER(G855)),N(G855)&lt;=0),"금액을 확인하세요",""))))))</f>
        <v/>
      </c>
    </row>
    <row r="856">
      <c r="A856" s="20" t="n">
        <v>46299</v>
      </c>
      <c r="B856" s="26" t="n">
        <v>334</v>
      </c>
      <c r="C856" s="27">
        <f>IF(COUNTA(A856,D856,G856)=0,"",IF(B856="","공통",IFERROR(INDEX(현장_고객,MATCH(B856,현장번호,0))&amp;" · "&amp;INDEX(현장_주소,MATCH(B856,현장번호,0)),"없는 번호")))</f>
        <v/>
      </c>
      <c r="D856" s="21" t="inlineStr">
        <is>
          <t>고운도배</t>
        </is>
      </c>
      <c r="E856" s="27">
        <f>IF(D856="","",IFERROR(INDEX(거래처분야,MATCH(D856,거래처이름,0)),""))</f>
        <v/>
      </c>
      <c r="F856" s="21" t="inlineStr">
        <is>
          <t>도배·장판 시공</t>
        </is>
      </c>
      <c r="G856" s="22" t="n">
        <v>937000</v>
      </c>
      <c r="H856" s="25">
        <f>IF(COUNTA(A856,B856,D856,G856)=0,"",IF(NOT(ISNUMBER(A856)),"날짜를 확인하세요",IF(A856&gt;TODAY(),"오늘 이후 날짜예요",IF(AND(B856&lt;&gt;"",ISNA(MATCH(B856,현장번호,0))),"현장 번호를 확인하세요",IF(ISNA(MATCH(D856,거래처이름,0)),"거래처 목록에 없는 이름",IF(OR(NOT(ISNUMBER(G856)),N(G856)&lt;=0),"금액을 확인하세요",""))))))</f>
        <v/>
      </c>
    </row>
    <row r="857">
      <c r="A857" s="20" t="n">
        <v>46299</v>
      </c>
      <c r="B857" s="26" t="n">
        <v>334</v>
      </c>
      <c r="C857" s="27">
        <f>IF(COUNTA(A857,D857,G857)=0,"",IF(B857="","공통",IFERROR(INDEX(현장_고객,MATCH(B857,현장번호,0))&amp;" · "&amp;INDEX(현장_주소,MATCH(B857,현장번호,0)),"없는 번호")))</f>
        <v/>
      </c>
      <c r="D857" s="21" t="inlineStr">
        <is>
          <t>동네자재마트</t>
        </is>
      </c>
      <c r="E857" s="27">
        <f>IF(D857="","",IFERROR(INDEX(거래처분야,MATCH(D857,거래처이름,0)),""))</f>
        <v/>
      </c>
      <c r="F857" s="21" t="inlineStr">
        <is>
          <t>자재 대금</t>
        </is>
      </c>
      <c r="G857" s="22" t="n">
        <v>928000</v>
      </c>
      <c r="H857" s="25">
        <f>IF(COUNTA(A857,B857,D857,G857)=0,"",IF(NOT(ISNUMBER(A857)),"날짜를 확인하세요",IF(A857&gt;TODAY(),"오늘 이후 날짜예요",IF(AND(B857&lt;&gt;"",ISNA(MATCH(B857,현장번호,0))),"현장 번호를 확인하세요",IF(ISNA(MATCH(D857,거래처이름,0)),"거래처 목록에 없는 이름",IF(OR(NOT(ISNUMBER(G857)),N(G857)&lt;=0),"금액을 확인하세요",""))))))</f>
        <v/>
      </c>
    </row>
    <row r="858">
      <c r="A858" s="20" t="n">
        <v>46299</v>
      </c>
      <c r="B858" s="26" t="n">
        <v>345</v>
      </c>
      <c r="C858" s="27">
        <f>IF(COUNTA(A858,D858,G858)=0,"",IF(B858="","공통",IFERROR(INDEX(현장_고객,MATCH(B858,현장번호,0))&amp;" · "&amp;INDEX(현장_주소,MATCH(B858,현장번호,0)),"없는 번호")))</f>
        <v/>
      </c>
      <c r="D858" s="21" t="inlineStr">
        <is>
          <t>대림자재(가상)</t>
        </is>
      </c>
      <c r="E858" s="27">
        <f>IF(D858="","",IFERROR(INDEX(거래처분야,MATCH(D858,거래처이름,0)),""))</f>
        <v/>
      </c>
      <c r="F858" s="21" t="inlineStr">
        <is>
          <t>자재 대금</t>
        </is>
      </c>
      <c r="G858" s="22" t="n">
        <v>1593000</v>
      </c>
      <c r="H858" s="25">
        <f>IF(COUNTA(A858,B858,D858,G858)=0,"",IF(NOT(ISNUMBER(A858)),"날짜를 확인하세요",IF(A858&gt;TODAY(),"오늘 이후 날짜예요",IF(AND(B858&lt;&gt;"",ISNA(MATCH(B858,현장번호,0))),"현장 번호를 확인하세요",IF(ISNA(MATCH(D858,거래처이름,0)),"거래처 목록에 없는 이름",IF(OR(NOT(ISNUMBER(G858)),N(G858)&lt;=0),"금액을 확인하세요",""))))))</f>
        <v/>
      </c>
    </row>
    <row r="859">
      <c r="A859" s="20" t="n">
        <v>46300</v>
      </c>
      <c r="B859" s="26" t="n">
        <v>329</v>
      </c>
      <c r="C859" s="27">
        <f>IF(COUNTA(A859,D859,G859)=0,"",IF(B859="","공통",IFERROR(INDEX(현장_고객,MATCH(B859,현장번호,0))&amp;" · "&amp;INDEX(현장_주소,MATCH(B859,현장번호,0)),"없는 번호")))</f>
        <v/>
      </c>
      <c r="D859" s="21" t="inlineStr">
        <is>
          <t>물길설비</t>
        </is>
      </c>
      <c r="E859" s="27">
        <f>IF(D859="","",IFERROR(INDEX(거래처분야,MATCH(D859,거래처이름,0)),""))</f>
        <v/>
      </c>
      <c r="F859" s="21" t="inlineStr">
        <is>
          <t>설비 시공</t>
        </is>
      </c>
      <c r="G859" s="22" t="n">
        <v>566000</v>
      </c>
      <c r="H859" s="25">
        <f>IF(COUNTA(A859,B859,D859,G859)=0,"",IF(NOT(ISNUMBER(A859)),"날짜를 확인하세요",IF(A859&gt;TODAY(),"오늘 이후 날짜예요",IF(AND(B859&lt;&gt;"",ISNA(MATCH(B859,현장번호,0))),"현장 번호를 확인하세요",IF(ISNA(MATCH(D859,거래처이름,0)),"거래처 목록에 없는 이름",IF(OR(NOT(ISNUMBER(G859)),N(G859)&lt;=0),"금액을 확인하세요",""))))))</f>
        <v/>
      </c>
    </row>
    <row r="860">
      <c r="A860" s="20" t="n">
        <v>46300</v>
      </c>
      <c r="B860" s="26" t="n">
        <v>329</v>
      </c>
      <c r="C860" s="27">
        <f>IF(COUNTA(A860,D860,G860)=0,"",IF(B860="","공통",IFERROR(INDEX(현장_고객,MATCH(B860,현장번호,0))&amp;" · "&amp;INDEX(현장_주소,MATCH(B860,현장번호,0)),"없는 번호")))</f>
        <v/>
      </c>
      <c r="D860" s="21" t="inlineStr">
        <is>
          <t>말끔입주청소</t>
        </is>
      </c>
      <c r="E860" s="27">
        <f>IF(D860="","",IFERROR(INDEX(거래처분야,MATCH(D860,거래처이름,0)),""))</f>
        <v/>
      </c>
      <c r="F860" s="21" t="inlineStr">
        <is>
          <t>입주 청소</t>
        </is>
      </c>
      <c r="G860" s="22" t="n">
        <v>1244000</v>
      </c>
      <c r="H860" s="25">
        <f>IF(COUNTA(A860,B860,D860,G860)=0,"",IF(NOT(ISNUMBER(A860)),"날짜를 확인하세요",IF(A860&gt;TODAY(),"오늘 이후 날짜예요",IF(AND(B860&lt;&gt;"",ISNA(MATCH(B860,현장번호,0))),"현장 번호를 확인하세요",IF(ISNA(MATCH(D860,거래처이름,0)),"거래처 목록에 없는 이름",IF(OR(NOT(ISNUMBER(G860)),N(G860)&lt;=0),"금액을 확인하세요",""))))))</f>
        <v/>
      </c>
    </row>
    <row r="861">
      <c r="A861" s="20" t="n">
        <v>46300</v>
      </c>
      <c r="B861" s="26" t="n">
        <v>340</v>
      </c>
      <c r="C861" s="27">
        <f>IF(COUNTA(A861,D861,G861)=0,"",IF(B861="","공통",IFERROR(INDEX(현장_고객,MATCH(B861,현장번호,0))&amp;" · "&amp;INDEX(현장_주소,MATCH(B861,현장번호,0)),"없는 번호")))</f>
        <v/>
      </c>
      <c r="D861" s="21" t="inlineStr">
        <is>
          <t>동네자재마트</t>
        </is>
      </c>
      <c r="E861" s="27">
        <f>IF(D861="","",IFERROR(INDEX(거래처분야,MATCH(D861,거래처이름,0)),""))</f>
        <v/>
      </c>
      <c r="F861" s="21" t="inlineStr">
        <is>
          <t>자재 대금</t>
        </is>
      </c>
      <c r="G861" s="22" t="n">
        <v>1229000</v>
      </c>
      <c r="H861" s="25">
        <f>IF(COUNTA(A861,B861,D861,G861)=0,"",IF(NOT(ISNUMBER(A861)),"날짜를 확인하세요",IF(A861&gt;TODAY(),"오늘 이후 날짜예요",IF(AND(B861&lt;&gt;"",ISNA(MATCH(B861,현장번호,0))),"현장 번호를 확인하세요",IF(ISNA(MATCH(D861,거래처이름,0)),"거래처 목록에 없는 이름",IF(OR(NOT(ISNUMBER(G861)),N(G861)&lt;=0),"금액을 확인하세요",""))))))</f>
        <v/>
      </c>
    </row>
    <row r="862">
      <c r="A862" s="20" t="n">
        <v>46300</v>
      </c>
      <c r="B862" s="26" t="n">
        <v>345</v>
      </c>
      <c r="C862" s="27">
        <f>IF(COUNTA(A862,D862,G862)=0,"",IF(B862="","공통",IFERROR(INDEX(현장_고객,MATCH(B862,현장번호,0))&amp;" · "&amp;INDEX(현장_주소,MATCH(B862,현장번호,0)),"없는 번호")))</f>
        <v/>
      </c>
      <c r="D862" s="21" t="inlineStr">
        <is>
          <t>나무결목공</t>
        </is>
      </c>
      <c r="E862" s="27">
        <f>IF(D862="","",IFERROR(INDEX(거래처분야,MATCH(D862,거래처이름,0)),""))</f>
        <v/>
      </c>
      <c r="F862" s="21" t="inlineStr">
        <is>
          <t>목공 시공</t>
        </is>
      </c>
      <c r="G862" s="22" t="n">
        <v>928000</v>
      </c>
      <c r="H862" s="25">
        <f>IF(COUNTA(A862,B862,D862,G862)=0,"",IF(NOT(ISNUMBER(A862)),"날짜를 확인하세요",IF(A862&gt;TODAY(),"오늘 이후 날짜예요",IF(AND(B862&lt;&gt;"",ISNA(MATCH(B862,현장번호,0))),"현장 번호를 확인하세요",IF(ISNA(MATCH(D862,거래처이름,0)),"거래처 목록에 없는 이름",IF(OR(NOT(ISNUMBER(G862)),N(G862)&lt;=0),"금액을 확인하세요",""))))))</f>
        <v/>
      </c>
    </row>
    <row r="863">
      <c r="A863" s="20" t="n">
        <v>46300</v>
      </c>
      <c r="B863" s="26" t="n"/>
      <c r="C863" s="27">
        <f>IF(COUNTA(A863,D863,G863)=0,"",IF(B863="","공통",IFERROR(INDEX(현장_고객,MATCH(B863,현장번호,0))&amp;" · "&amp;INDEX(현장_주소,MATCH(B863,현장번호,0)),"없는 번호")))</f>
        <v/>
      </c>
      <c r="D863" s="21" t="inlineStr">
        <is>
          <t>용달 김기사</t>
        </is>
      </c>
      <c r="E863" s="27">
        <f>IF(D863="","",IFERROR(INDEX(거래처분야,MATCH(D863,거래처이름,0)),""))</f>
        <v/>
      </c>
      <c r="F863" s="21" t="inlineStr">
        <is>
          <t>자재 운반(여러 현장)</t>
        </is>
      </c>
      <c r="G863" s="22" t="n">
        <v>180000</v>
      </c>
      <c r="H863" s="25">
        <f>IF(COUNTA(A863,B863,D863,G863)=0,"",IF(NOT(ISNUMBER(A863)),"날짜를 확인하세요",IF(A863&gt;TODAY(),"오늘 이후 날짜예요",IF(AND(B863&lt;&gt;"",ISNA(MATCH(B863,현장번호,0))),"현장 번호를 확인하세요",IF(ISNA(MATCH(D863,거래처이름,0)),"거래처 목록에 없는 이름",IF(OR(NOT(ISNUMBER(G863)),N(G863)&lt;=0),"금액을 확인하세요",""))))))</f>
        <v/>
      </c>
    </row>
    <row r="864">
      <c r="A864" s="20" t="n">
        <v>46301</v>
      </c>
      <c r="B864" s="26" t="n">
        <v>340</v>
      </c>
      <c r="C864" s="27">
        <f>IF(COUNTA(A864,D864,G864)=0,"",IF(B864="","공통",IFERROR(INDEX(현장_고객,MATCH(B864,현장번호,0))&amp;" · "&amp;INDEX(현장_주소,MATCH(B864,현장번호,0)),"없는 번호")))</f>
        <v/>
      </c>
      <c r="D864" s="21" t="inlineStr">
        <is>
          <t>한결철거</t>
        </is>
      </c>
      <c r="E864" s="27">
        <f>IF(D864="","",IFERROR(INDEX(거래처분야,MATCH(D864,거래처이름,0)),""))</f>
        <v/>
      </c>
      <c r="F864" s="21" t="inlineStr">
        <is>
          <t>철거·폐기물</t>
        </is>
      </c>
      <c r="G864" s="22" t="n">
        <v>558000</v>
      </c>
      <c r="H864" s="25">
        <f>IF(COUNTA(A864,B864,D864,G864)=0,"",IF(NOT(ISNUMBER(A864)),"날짜를 확인하세요",IF(A864&gt;TODAY(),"오늘 이후 날짜예요",IF(AND(B864&lt;&gt;"",ISNA(MATCH(B864,현장번호,0))),"현장 번호를 확인하세요",IF(ISNA(MATCH(D864,거래처이름,0)),"거래처 목록에 없는 이름",IF(OR(NOT(ISNUMBER(G864)),N(G864)&lt;=0),"금액을 확인하세요",""))))))</f>
        <v/>
      </c>
    </row>
    <row r="865">
      <c r="A865" s="20" t="n">
        <v>46301</v>
      </c>
      <c r="B865" s="26" t="n">
        <v>340</v>
      </c>
      <c r="C865" s="27">
        <f>IF(COUNTA(A865,D865,G865)=0,"",IF(B865="","공통",IFERROR(INDEX(현장_고객,MATCH(B865,현장번호,0))&amp;" · "&amp;INDEX(현장_주소,MATCH(B865,현장번호,0)),"없는 번호")))</f>
        <v/>
      </c>
      <c r="D865" s="21" t="inlineStr">
        <is>
          <t>나무결목공</t>
        </is>
      </c>
      <c r="E865" s="27">
        <f>IF(D865="","",IFERROR(INDEX(거래처분야,MATCH(D865,거래처이름,0)),""))</f>
        <v/>
      </c>
      <c r="F865" s="21" t="inlineStr">
        <is>
          <t>목공 시공</t>
        </is>
      </c>
      <c r="G865" s="22" t="n">
        <v>674000</v>
      </c>
      <c r="H865" s="25">
        <f>IF(COUNTA(A865,B865,D865,G865)=0,"",IF(NOT(ISNUMBER(A865)),"날짜를 확인하세요",IF(A865&gt;TODAY(),"오늘 이후 날짜예요",IF(AND(B865&lt;&gt;"",ISNA(MATCH(B865,현장번호,0))),"현장 번호를 확인하세요",IF(ISNA(MATCH(D865,거래처이름,0)),"거래처 목록에 없는 이름",IF(OR(NOT(ISNUMBER(G865)),N(G865)&lt;=0),"금액을 확인하세요",""))))))</f>
        <v/>
      </c>
    </row>
    <row r="866">
      <c r="A866" s="20" t="n">
        <v>46301</v>
      </c>
      <c r="B866" s="26" t="n">
        <v>340</v>
      </c>
      <c r="C866" s="27">
        <f>IF(COUNTA(A866,D866,G866)=0,"",IF(B866="","공통",IFERROR(INDEX(현장_고객,MATCH(B866,현장번호,0))&amp;" · "&amp;INDEX(현장_주소,MATCH(B866,현장번호,0)),"없는 번호")))</f>
        <v/>
      </c>
      <c r="D866" s="21" t="inlineStr">
        <is>
          <t>물길설비</t>
        </is>
      </c>
      <c r="E866" s="27">
        <f>IF(D866="","",IFERROR(INDEX(거래처분야,MATCH(D866,거래처이름,0)),""))</f>
        <v/>
      </c>
      <c r="F866" s="21" t="inlineStr">
        <is>
          <t>설비 시공</t>
        </is>
      </c>
      <c r="G866" s="22" t="n">
        <v>589000</v>
      </c>
      <c r="H866" s="25">
        <f>IF(COUNTA(A866,B866,D866,G866)=0,"",IF(NOT(ISNUMBER(A866)),"날짜를 확인하세요",IF(A866&gt;TODAY(),"오늘 이후 날짜예요",IF(AND(B866&lt;&gt;"",ISNA(MATCH(B866,현장번호,0))),"현장 번호를 확인하세요",IF(ISNA(MATCH(D866,거래처이름,0)),"거래처 목록에 없는 이름",IF(OR(NOT(ISNUMBER(G866)),N(G866)&lt;=0),"금액을 확인하세요",""))))))</f>
        <v/>
      </c>
    </row>
    <row r="867">
      <c r="A867" s="20" t="n">
        <v>46301</v>
      </c>
      <c r="B867" s="26" t="n">
        <v>340</v>
      </c>
      <c r="C867" s="27">
        <f>IF(COUNTA(A867,D867,G867)=0,"",IF(B867="","공통",IFERROR(INDEX(현장_고객,MATCH(B867,현장번호,0))&amp;" · "&amp;INDEX(현장_주소,MATCH(B867,현장번호,0)),"없는 번호")))</f>
        <v/>
      </c>
      <c r="D867" s="21" t="inlineStr">
        <is>
          <t>새빛전기</t>
        </is>
      </c>
      <c r="E867" s="27">
        <f>IF(D867="","",IFERROR(INDEX(거래처분야,MATCH(D867,거래처이름,0)),""))</f>
        <v/>
      </c>
      <c r="F867" s="21" t="inlineStr">
        <is>
          <t>전기 시공</t>
        </is>
      </c>
      <c r="G867" s="22" t="n">
        <v>1085000</v>
      </c>
      <c r="H867" s="25">
        <f>IF(COUNTA(A867,B867,D867,G867)=0,"",IF(NOT(ISNUMBER(A867)),"날짜를 확인하세요",IF(A867&gt;TODAY(),"오늘 이후 날짜예요",IF(AND(B867&lt;&gt;"",ISNA(MATCH(B867,현장번호,0))),"현장 번호를 확인하세요",IF(ISNA(MATCH(D867,거래처이름,0)),"거래처 목록에 없는 이름",IF(OR(NOT(ISNUMBER(G867)),N(G867)&lt;=0),"금액을 확인하세요",""))))))</f>
        <v/>
      </c>
    </row>
    <row r="868">
      <c r="A868" s="20" t="n">
        <v>46301</v>
      </c>
      <c r="B868" s="26" t="n">
        <v>345</v>
      </c>
      <c r="C868" s="27">
        <f>IF(COUNTA(A868,D868,G868)=0,"",IF(B868="","공통",IFERROR(INDEX(현장_고객,MATCH(B868,현장번호,0))&amp;" · "&amp;INDEX(현장_주소,MATCH(B868,현장번호,0)),"없는 번호")))</f>
        <v/>
      </c>
      <c r="D868" s="21" t="inlineStr">
        <is>
          <t>한결철거</t>
        </is>
      </c>
      <c r="E868" s="27">
        <f>IF(D868="","",IFERROR(INDEX(거래처분야,MATCH(D868,거래처이름,0)),""))</f>
        <v/>
      </c>
      <c r="F868" s="21" t="inlineStr">
        <is>
          <t>철거·폐기물</t>
        </is>
      </c>
      <c r="G868" s="22" t="n">
        <v>1390000</v>
      </c>
      <c r="H868" s="25">
        <f>IF(COUNTA(A868,B868,D868,G868)=0,"",IF(NOT(ISNUMBER(A868)),"날짜를 확인하세요",IF(A868&gt;TODAY(),"오늘 이후 날짜예요",IF(AND(B868&lt;&gt;"",ISNA(MATCH(B868,현장번호,0))),"현장 번호를 확인하세요",IF(ISNA(MATCH(D868,거래처이름,0)),"거래처 목록에 없는 이름",IF(OR(NOT(ISNUMBER(G868)),N(G868)&lt;=0),"금액을 확인하세요",""))))))</f>
        <v/>
      </c>
    </row>
    <row r="869">
      <c r="A869" s="20" t="n">
        <v>46301</v>
      </c>
      <c r="B869" s="26" t="n">
        <v>345</v>
      </c>
      <c r="C869" s="27">
        <f>IF(COUNTA(A869,D869,G869)=0,"",IF(B869="","공통",IFERROR(INDEX(현장_고객,MATCH(B869,현장번호,0))&amp;" · "&amp;INDEX(현장_주소,MATCH(B869,현장번호,0)),"없는 번호")))</f>
        <v/>
      </c>
      <c r="D869" s="21" t="inlineStr">
        <is>
          <t>물길설비</t>
        </is>
      </c>
      <c r="E869" s="27">
        <f>IF(D869="","",IFERROR(INDEX(거래처분야,MATCH(D869,거래처이름,0)),""))</f>
        <v/>
      </c>
      <c r="F869" s="21" t="inlineStr">
        <is>
          <t>설비 시공</t>
        </is>
      </c>
      <c r="G869" s="22" t="n">
        <v>1411000</v>
      </c>
      <c r="H869" s="25">
        <f>IF(COUNTA(A869,B869,D869,G869)=0,"",IF(NOT(ISNUMBER(A869)),"날짜를 확인하세요",IF(A869&gt;TODAY(),"오늘 이후 날짜예요",IF(AND(B869&lt;&gt;"",ISNA(MATCH(B869,현장번호,0))),"현장 번호를 확인하세요",IF(ISNA(MATCH(D869,거래처이름,0)),"거래처 목록에 없는 이름",IF(OR(NOT(ISNUMBER(G869)),N(G869)&lt;=0),"금액을 확인하세요",""))))))</f>
        <v/>
      </c>
    </row>
    <row r="870">
      <c r="A870" s="20" t="n">
        <v>46301</v>
      </c>
      <c r="B870" s="26" t="n">
        <v>345</v>
      </c>
      <c r="C870" s="27">
        <f>IF(COUNTA(A870,D870,G870)=0,"",IF(B870="","공통",IFERROR(INDEX(현장_고객,MATCH(B870,현장번호,0))&amp;" · "&amp;INDEX(현장_주소,MATCH(B870,현장번호,0)),"없는 번호")))</f>
        <v/>
      </c>
      <c r="D870" s="21" t="inlineStr">
        <is>
          <t>밝음전기</t>
        </is>
      </c>
      <c r="E870" s="27">
        <f>IF(D870="","",IFERROR(INDEX(거래처분야,MATCH(D870,거래처이름,0)),""))</f>
        <v/>
      </c>
      <c r="F870" s="21" t="inlineStr">
        <is>
          <t>전기 시공</t>
        </is>
      </c>
      <c r="G870" s="22" t="n">
        <v>1096000</v>
      </c>
      <c r="H870" s="25">
        <f>IF(COUNTA(A870,B870,D870,G870)=0,"",IF(NOT(ISNUMBER(A870)),"날짜를 확인하세요",IF(A870&gt;TODAY(),"오늘 이후 날짜예요",IF(AND(B870&lt;&gt;"",ISNA(MATCH(B870,현장번호,0))),"현장 번호를 확인하세요",IF(ISNA(MATCH(D870,거래처이름,0)),"거래처 목록에 없는 이름",IF(OR(NOT(ISNUMBER(G870)),N(G870)&lt;=0),"금액을 확인하세요",""))))))</f>
        <v/>
      </c>
    </row>
    <row r="871">
      <c r="A871" s="20" t="n"/>
      <c r="B871" s="26" t="n"/>
      <c r="C871" s="27">
        <f>IF(COUNTA(A871,D871,G871)=0,"",IF(B871="","공통",IFERROR(INDEX(현장_고객,MATCH(B871,현장번호,0))&amp;" · "&amp;INDEX(현장_주소,MATCH(B871,현장번호,0)),"없는 번호")))</f>
        <v/>
      </c>
      <c r="D871" s="21" t="n"/>
      <c r="E871" s="27">
        <f>IF(D871="","",IFERROR(INDEX(거래처분야,MATCH(D871,거래처이름,0)),""))</f>
        <v/>
      </c>
      <c r="F871" s="21" t="n"/>
      <c r="G871" s="22" t="n"/>
      <c r="H871" s="25">
        <f>IF(COUNTA(A871,B871,D871,G871)=0,"",IF(NOT(ISNUMBER(A871)),"날짜를 확인하세요",IF(A871&gt;TODAY(),"오늘 이후 날짜예요",IF(AND(B871&lt;&gt;"",ISNA(MATCH(B871,현장번호,0))),"현장 번호를 확인하세요",IF(ISNA(MATCH(D871,거래처이름,0)),"거래처 목록에 없는 이름",IF(OR(NOT(ISNUMBER(G871)),N(G871)&lt;=0),"금액을 확인하세요",""))))))</f>
        <v/>
      </c>
    </row>
    <row r="872">
      <c r="A872" s="20" t="n"/>
      <c r="B872" s="26" t="n"/>
      <c r="C872" s="27">
        <f>IF(COUNTA(A872,D872,G872)=0,"",IF(B872="","공통",IFERROR(INDEX(현장_고객,MATCH(B872,현장번호,0))&amp;" · "&amp;INDEX(현장_주소,MATCH(B872,현장번호,0)),"없는 번호")))</f>
        <v/>
      </c>
      <c r="D872" s="21" t="n"/>
      <c r="E872" s="27">
        <f>IF(D872="","",IFERROR(INDEX(거래처분야,MATCH(D872,거래처이름,0)),""))</f>
        <v/>
      </c>
      <c r="F872" s="21" t="n"/>
      <c r="G872" s="22" t="n"/>
      <c r="H872" s="25">
        <f>IF(COUNTA(A872,B872,D872,G872)=0,"",IF(NOT(ISNUMBER(A872)),"날짜를 확인하세요",IF(A872&gt;TODAY(),"오늘 이후 날짜예요",IF(AND(B872&lt;&gt;"",ISNA(MATCH(B872,현장번호,0))),"현장 번호를 확인하세요",IF(ISNA(MATCH(D872,거래처이름,0)),"거래처 목록에 없는 이름",IF(OR(NOT(ISNUMBER(G872)),N(G872)&lt;=0),"금액을 확인하세요",""))))))</f>
        <v/>
      </c>
    </row>
    <row r="873">
      <c r="A873" s="20" t="n"/>
      <c r="B873" s="26" t="n"/>
      <c r="C873" s="27">
        <f>IF(COUNTA(A873,D873,G873)=0,"",IF(B873="","공통",IFERROR(INDEX(현장_고객,MATCH(B873,현장번호,0))&amp;" · "&amp;INDEX(현장_주소,MATCH(B873,현장번호,0)),"없는 번호")))</f>
        <v/>
      </c>
      <c r="D873" s="21" t="n"/>
      <c r="E873" s="27">
        <f>IF(D873="","",IFERROR(INDEX(거래처분야,MATCH(D873,거래처이름,0)),""))</f>
        <v/>
      </c>
      <c r="F873" s="21" t="n"/>
      <c r="G873" s="22" t="n"/>
      <c r="H873" s="25">
        <f>IF(COUNTA(A873,B873,D873,G873)=0,"",IF(NOT(ISNUMBER(A873)),"날짜를 확인하세요",IF(A873&gt;TODAY(),"오늘 이후 날짜예요",IF(AND(B873&lt;&gt;"",ISNA(MATCH(B873,현장번호,0))),"현장 번호를 확인하세요",IF(ISNA(MATCH(D873,거래처이름,0)),"거래처 목록에 없는 이름",IF(OR(NOT(ISNUMBER(G873)),N(G873)&lt;=0),"금액을 확인하세요",""))))))</f>
        <v/>
      </c>
    </row>
    <row r="874">
      <c r="A874" s="20" t="n"/>
      <c r="B874" s="26" t="n"/>
      <c r="C874" s="27">
        <f>IF(COUNTA(A874,D874,G874)=0,"",IF(B874="","공통",IFERROR(INDEX(현장_고객,MATCH(B874,현장번호,0))&amp;" · "&amp;INDEX(현장_주소,MATCH(B874,현장번호,0)),"없는 번호")))</f>
        <v/>
      </c>
      <c r="D874" s="21" t="n"/>
      <c r="E874" s="27">
        <f>IF(D874="","",IFERROR(INDEX(거래처분야,MATCH(D874,거래처이름,0)),""))</f>
        <v/>
      </c>
      <c r="F874" s="21" t="n"/>
      <c r="G874" s="22" t="n"/>
      <c r="H874" s="25">
        <f>IF(COUNTA(A874,B874,D874,G874)=0,"",IF(NOT(ISNUMBER(A874)),"날짜를 확인하세요",IF(A874&gt;TODAY(),"오늘 이후 날짜예요",IF(AND(B874&lt;&gt;"",ISNA(MATCH(B874,현장번호,0))),"현장 번호를 확인하세요",IF(ISNA(MATCH(D874,거래처이름,0)),"거래처 목록에 없는 이름",IF(OR(NOT(ISNUMBER(G874)),N(G874)&lt;=0),"금액을 확인하세요",""))))))</f>
        <v/>
      </c>
    </row>
    <row r="875">
      <c r="A875" s="20" t="n"/>
      <c r="B875" s="26" t="n"/>
      <c r="C875" s="27">
        <f>IF(COUNTA(A875,D875,G875)=0,"",IF(B875="","공통",IFERROR(INDEX(현장_고객,MATCH(B875,현장번호,0))&amp;" · "&amp;INDEX(현장_주소,MATCH(B875,현장번호,0)),"없는 번호")))</f>
        <v/>
      </c>
      <c r="D875" s="21" t="n"/>
      <c r="E875" s="27">
        <f>IF(D875="","",IFERROR(INDEX(거래처분야,MATCH(D875,거래처이름,0)),""))</f>
        <v/>
      </c>
      <c r="F875" s="21" t="n"/>
      <c r="G875" s="22" t="n"/>
      <c r="H875" s="25">
        <f>IF(COUNTA(A875,B875,D875,G875)=0,"",IF(NOT(ISNUMBER(A875)),"날짜를 확인하세요",IF(A875&gt;TODAY(),"오늘 이후 날짜예요",IF(AND(B875&lt;&gt;"",ISNA(MATCH(B875,현장번호,0))),"현장 번호를 확인하세요",IF(ISNA(MATCH(D875,거래처이름,0)),"거래처 목록에 없는 이름",IF(OR(NOT(ISNUMBER(G875)),N(G875)&lt;=0),"금액을 확인하세요",""))))))</f>
        <v/>
      </c>
    </row>
    <row r="876">
      <c r="A876" s="20" t="n"/>
      <c r="B876" s="26" t="n"/>
      <c r="C876" s="27">
        <f>IF(COUNTA(A876,D876,G876)=0,"",IF(B876="","공통",IFERROR(INDEX(현장_고객,MATCH(B876,현장번호,0))&amp;" · "&amp;INDEX(현장_주소,MATCH(B876,현장번호,0)),"없는 번호")))</f>
        <v/>
      </c>
      <c r="D876" s="21" t="n"/>
      <c r="E876" s="27">
        <f>IF(D876="","",IFERROR(INDEX(거래처분야,MATCH(D876,거래처이름,0)),""))</f>
        <v/>
      </c>
      <c r="F876" s="21" t="n"/>
      <c r="G876" s="22" t="n"/>
      <c r="H876" s="25">
        <f>IF(COUNTA(A876,B876,D876,G876)=0,"",IF(NOT(ISNUMBER(A876)),"날짜를 확인하세요",IF(A876&gt;TODAY(),"오늘 이후 날짜예요",IF(AND(B876&lt;&gt;"",ISNA(MATCH(B876,현장번호,0))),"현장 번호를 확인하세요",IF(ISNA(MATCH(D876,거래처이름,0)),"거래처 목록에 없는 이름",IF(OR(NOT(ISNUMBER(G876)),N(G876)&lt;=0),"금액을 확인하세요",""))))))</f>
        <v/>
      </c>
    </row>
    <row r="877">
      <c r="A877" s="20" t="n"/>
      <c r="B877" s="26" t="n"/>
      <c r="C877" s="27">
        <f>IF(COUNTA(A877,D877,G877)=0,"",IF(B877="","공통",IFERROR(INDEX(현장_고객,MATCH(B877,현장번호,0))&amp;" · "&amp;INDEX(현장_주소,MATCH(B877,현장번호,0)),"없는 번호")))</f>
        <v/>
      </c>
      <c r="D877" s="21" t="n"/>
      <c r="E877" s="27">
        <f>IF(D877="","",IFERROR(INDEX(거래처분야,MATCH(D877,거래처이름,0)),""))</f>
        <v/>
      </c>
      <c r="F877" s="21" t="n"/>
      <c r="G877" s="22" t="n"/>
      <c r="H877" s="25">
        <f>IF(COUNTA(A877,B877,D877,G877)=0,"",IF(NOT(ISNUMBER(A877)),"날짜를 확인하세요",IF(A877&gt;TODAY(),"오늘 이후 날짜예요",IF(AND(B877&lt;&gt;"",ISNA(MATCH(B877,현장번호,0))),"현장 번호를 확인하세요",IF(ISNA(MATCH(D877,거래처이름,0)),"거래처 목록에 없는 이름",IF(OR(NOT(ISNUMBER(G877)),N(G877)&lt;=0),"금액을 확인하세요",""))))))</f>
        <v/>
      </c>
    </row>
    <row r="878">
      <c r="A878" s="20" t="n"/>
      <c r="B878" s="26" t="n"/>
      <c r="C878" s="27">
        <f>IF(COUNTA(A878,D878,G878)=0,"",IF(B878="","공통",IFERROR(INDEX(현장_고객,MATCH(B878,현장번호,0))&amp;" · "&amp;INDEX(현장_주소,MATCH(B878,현장번호,0)),"없는 번호")))</f>
        <v/>
      </c>
      <c r="D878" s="21" t="n"/>
      <c r="E878" s="27">
        <f>IF(D878="","",IFERROR(INDEX(거래처분야,MATCH(D878,거래처이름,0)),""))</f>
        <v/>
      </c>
      <c r="F878" s="21" t="n"/>
      <c r="G878" s="22" t="n"/>
      <c r="H878" s="25">
        <f>IF(COUNTA(A878,B878,D878,G878)=0,"",IF(NOT(ISNUMBER(A878)),"날짜를 확인하세요",IF(A878&gt;TODAY(),"오늘 이후 날짜예요",IF(AND(B878&lt;&gt;"",ISNA(MATCH(B878,현장번호,0))),"현장 번호를 확인하세요",IF(ISNA(MATCH(D878,거래처이름,0)),"거래처 목록에 없는 이름",IF(OR(NOT(ISNUMBER(G878)),N(G878)&lt;=0),"금액을 확인하세요",""))))))</f>
        <v/>
      </c>
    </row>
    <row r="879">
      <c r="A879" s="20" t="n"/>
      <c r="B879" s="26" t="n"/>
      <c r="C879" s="27">
        <f>IF(COUNTA(A879,D879,G879)=0,"",IF(B879="","공통",IFERROR(INDEX(현장_고객,MATCH(B879,현장번호,0))&amp;" · "&amp;INDEX(현장_주소,MATCH(B879,현장번호,0)),"없는 번호")))</f>
        <v/>
      </c>
      <c r="D879" s="21" t="n"/>
      <c r="E879" s="27">
        <f>IF(D879="","",IFERROR(INDEX(거래처분야,MATCH(D879,거래처이름,0)),""))</f>
        <v/>
      </c>
      <c r="F879" s="21" t="n"/>
      <c r="G879" s="22" t="n"/>
      <c r="H879" s="25">
        <f>IF(COUNTA(A879,B879,D879,G879)=0,"",IF(NOT(ISNUMBER(A879)),"날짜를 확인하세요",IF(A879&gt;TODAY(),"오늘 이후 날짜예요",IF(AND(B879&lt;&gt;"",ISNA(MATCH(B879,현장번호,0))),"현장 번호를 확인하세요",IF(ISNA(MATCH(D879,거래처이름,0)),"거래처 목록에 없는 이름",IF(OR(NOT(ISNUMBER(G879)),N(G879)&lt;=0),"금액을 확인하세요",""))))))</f>
        <v/>
      </c>
    </row>
    <row r="880">
      <c r="A880" s="20" t="n"/>
      <c r="B880" s="26" t="n"/>
      <c r="C880" s="27">
        <f>IF(COUNTA(A880,D880,G880)=0,"",IF(B880="","공통",IFERROR(INDEX(현장_고객,MATCH(B880,현장번호,0))&amp;" · "&amp;INDEX(현장_주소,MATCH(B880,현장번호,0)),"없는 번호")))</f>
        <v/>
      </c>
      <c r="D880" s="21" t="n"/>
      <c r="E880" s="27">
        <f>IF(D880="","",IFERROR(INDEX(거래처분야,MATCH(D880,거래처이름,0)),""))</f>
        <v/>
      </c>
      <c r="F880" s="21" t="n"/>
      <c r="G880" s="22" t="n"/>
      <c r="H880" s="25">
        <f>IF(COUNTA(A880,B880,D880,G880)=0,"",IF(NOT(ISNUMBER(A880)),"날짜를 확인하세요",IF(A880&gt;TODAY(),"오늘 이후 날짜예요",IF(AND(B880&lt;&gt;"",ISNA(MATCH(B880,현장번호,0))),"현장 번호를 확인하세요",IF(ISNA(MATCH(D880,거래처이름,0)),"거래처 목록에 없는 이름",IF(OR(NOT(ISNUMBER(G880)),N(G880)&lt;=0),"금액을 확인하세요",""))))))</f>
        <v/>
      </c>
    </row>
    <row r="881">
      <c r="A881" s="20" t="n"/>
      <c r="B881" s="26" t="n"/>
      <c r="C881" s="27">
        <f>IF(COUNTA(A881,D881,G881)=0,"",IF(B881="","공통",IFERROR(INDEX(현장_고객,MATCH(B881,현장번호,0))&amp;" · "&amp;INDEX(현장_주소,MATCH(B881,현장번호,0)),"없는 번호")))</f>
        <v/>
      </c>
      <c r="D881" s="21" t="n"/>
      <c r="E881" s="27">
        <f>IF(D881="","",IFERROR(INDEX(거래처분야,MATCH(D881,거래처이름,0)),""))</f>
        <v/>
      </c>
      <c r="F881" s="21" t="n"/>
      <c r="G881" s="22" t="n"/>
      <c r="H881" s="25">
        <f>IF(COUNTA(A881,B881,D881,G881)=0,"",IF(NOT(ISNUMBER(A881)),"날짜를 확인하세요",IF(A881&gt;TODAY(),"오늘 이후 날짜예요",IF(AND(B881&lt;&gt;"",ISNA(MATCH(B881,현장번호,0))),"현장 번호를 확인하세요",IF(ISNA(MATCH(D881,거래처이름,0)),"거래처 목록에 없는 이름",IF(OR(NOT(ISNUMBER(G881)),N(G881)&lt;=0),"금액을 확인하세요",""))))))</f>
        <v/>
      </c>
    </row>
    <row r="882">
      <c r="A882" s="20" t="n"/>
      <c r="B882" s="26" t="n"/>
      <c r="C882" s="27">
        <f>IF(COUNTA(A882,D882,G882)=0,"",IF(B882="","공통",IFERROR(INDEX(현장_고객,MATCH(B882,현장번호,0))&amp;" · "&amp;INDEX(현장_주소,MATCH(B882,현장번호,0)),"없는 번호")))</f>
        <v/>
      </c>
      <c r="D882" s="21" t="n"/>
      <c r="E882" s="27">
        <f>IF(D882="","",IFERROR(INDEX(거래처분야,MATCH(D882,거래처이름,0)),""))</f>
        <v/>
      </c>
      <c r="F882" s="21" t="n"/>
      <c r="G882" s="22" t="n"/>
      <c r="H882" s="25">
        <f>IF(COUNTA(A882,B882,D882,G882)=0,"",IF(NOT(ISNUMBER(A882)),"날짜를 확인하세요",IF(A882&gt;TODAY(),"오늘 이후 날짜예요",IF(AND(B882&lt;&gt;"",ISNA(MATCH(B882,현장번호,0))),"현장 번호를 확인하세요",IF(ISNA(MATCH(D882,거래처이름,0)),"거래처 목록에 없는 이름",IF(OR(NOT(ISNUMBER(G882)),N(G882)&lt;=0),"금액을 확인하세요",""))))))</f>
        <v/>
      </c>
    </row>
    <row r="883">
      <c r="A883" s="20" t="n"/>
      <c r="B883" s="26" t="n"/>
      <c r="C883" s="27">
        <f>IF(COUNTA(A883,D883,G883)=0,"",IF(B883="","공통",IFERROR(INDEX(현장_고객,MATCH(B883,현장번호,0))&amp;" · "&amp;INDEX(현장_주소,MATCH(B883,현장번호,0)),"없는 번호")))</f>
        <v/>
      </c>
      <c r="D883" s="21" t="n"/>
      <c r="E883" s="27">
        <f>IF(D883="","",IFERROR(INDEX(거래처분야,MATCH(D883,거래처이름,0)),""))</f>
        <v/>
      </c>
      <c r="F883" s="21" t="n"/>
      <c r="G883" s="22" t="n"/>
      <c r="H883" s="25">
        <f>IF(COUNTA(A883,B883,D883,G883)=0,"",IF(NOT(ISNUMBER(A883)),"날짜를 확인하세요",IF(A883&gt;TODAY(),"오늘 이후 날짜예요",IF(AND(B883&lt;&gt;"",ISNA(MATCH(B883,현장번호,0))),"현장 번호를 확인하세요",IF(ISNA(MATCH(D883,거래처이름,0)),"거래처 목록에 없는 이름",IF(OR(NOT(ISNUMBER(G883)),N(G883)&lt;=0),"금액을 확인하세요",""))))))</f>
        <v/>
      </c>
    </row>
    <row r="884">
      <c r="A884" s="20" t="n"/>
      <c r="B884" s="26" t="n"/>
      <c r="C884" s="27">
        <f>IF(COUNTA(A884,D884,G884)=0,"",IF(B884="","공통",IFERROR(INDEX(현장_고객,MATCH(B884,현장번호,0))&amp;" · "&amp;INDEX(현장_주소,MATCH(B884,현장번호,0)),"없는 번호")))</f>
        <v/>
      </c>
      <c r="D884" s="21" t="n"/>
      <c r="E884" s="27">
        <f>IF(D884="","",IFERROR(INDEX(거래처분야,MATCH(D884,거래처이름,0)),""))</f>
        <v/>
      </c>
      <c r="F884" s="21" t="n"/>
      <c r="G884" s="22" t="n"/>
      <c r="H884" s="25">
        <f>IF(COUNTA(A884,B884,D884,G884)=0,"",IF(NOT(ISNUMBER(A884)),"날짜를 확인하세요",IF(A884&gt;TODAY(),"오늘 이후 날짜예요",IF(AND(B884&lt;&gt;"",ISNA(MATCH(B884,현장번호,0))),"현장 번호를 확인하세요",IF(ISNA(MATCH(D884,거래처이름,0)),"거래처 목록에 없는 이름",IF(OR(NOT(ISNUMBER(G884)),N(G884)&lt;=0),"금액을 확인하세요",""))))))</f>
        <v/>
      </c>
    </row>
    <row r="885">
      <c r="A885" s="20" t="n"/>
      <c r="B885" s="26" t="n"/>
      <c r="C885" s="27">
        <f>IF(COUNTA(A885,D885,G885)=0,"",IF(B885="","공통",IFERROR(INDEX(현장_고객,MATCH(B885,현장번호,0))&amp;" · "&amp;INDEX(현장_주소,MATCH(B885,현장번호,0)),"없는 번호")))</f>
        <v/>
      </c>
      <c r="D885" s="21" t="n"/>
      <c r="E885" s="27">
        <f>IF(D885="","",IFERROR(INDEX(거래처분야,MATCH(D885,거래처이름,0)),""))</f>
        <v/>
      </c>
      <c r="F885" s="21" t="n"/>
      <c r="G885" s="22" t="n"/>
      <c r="H885" s="25">
        <f>IF(COUNTA(A885,B885,D885,G885)=0,"",IF(NOT(ISNUMBER(A885)),"날짜를 확인하세요",IF(A885&gt;TODAY(),"오늘 이후 날짜예요",IF(AND(B885&lt;&gt;"",ISNA(MATCH(B885,현장번호,0))),"현장 번호를 확인하세요",IF(ISNA(MATCH(D885,거래처이름,0)),"거래처 목록에 없는 이름",IF(OR(NOT(ISNUMBER(G885)),N(G885)&lt;=0),"금액을 확인하세요",""))))))</f>
        <v/>
      </c>
    </row>
    <row r="886">
      <c r="A886" s="20" t="n"/>
      <c r="B886" s="26" t="n"/>
      <c r="C886" s="27">
        <f>IF(COUNTA(A886,D886,G886)=0,"",IF(B886="","공통",IFERROR(INDEX(현장_고객,MATCH(B886,현장번호,0))&amp;" · "&amp;INDEX(현장_주소,MATCH(B886,현장번호,0)),"없는 번호")))</f>
        <v/>
      </c>
      <c r="D886" s="21" t="n"/>
      <c r="E886" s="27">
        <f>IF(D886="","",IFERROR(INDEX(거래처분야,MATCH(D886,거래처이름,0)),""))</f>
        <v/>
      </c>
      <c r="F886" s="21" t="n"/>
      <c r="G886" s="22" t="n"/>
      <c r="H886" s="25">
        <f>IF(COUNTA(A886,B886,D886,G886)=0,"",IF(NOT(ISNUMBER(A886)),"날짜를 확인하세요",IF(A886&gt;TODAY(),"오늘 이후 날짜예요",IF(AND(B886&lt;&gt;"",ISNA(MATCH(B886,현장번호,0))),"현장 번호를 확인하세요",IF(ISNA(MATCH(D886,거래처이름,0)),"거래처 목록에 없는 이름",IF(OR(NOT(ISNUMBER(G886)),N(G886)&lt;=0),"금액을 확인하세요",""))))))</f>
        <v/>
      </c>
    </row>
    <row r="887">
      <c r="A887" s="20" t="n"/>
      <c r="B887" s="26" t="n"/>
      <c r="C887" s="27">
        <f>IF(COUNTA(A887,D887,G887)=0,"",IF(B887="","공통",IFERROR(INDEX(현장_고객,MATCH(B887,현장번호,0))&amp;" · "&amp;INDEX(현장_주소,MATCH(B887,현장번호,0)),"없는 번호")))</f>
        <v/>
      </c>
      <c r="D887" s="21" t="n"/>
      <c r="E887" s="27">
        <f>IF(D887="","",IFERROR(INDEX(거래처분야,MATCH(D887,거래처이름,0)),""))</f>
        <v/>
      </c>
      <c r="F887" s="21" t="n"/>
      <c r="G887" s="22" t="n"/>
      <c r="H887" s="25">
        <f>IF(COUNTA(A887,B887,D887,G887)=0,"",IF(NOT(ISNUMBER(A887)),"날짜를 확인하세요",IF(A887&gt;TODAY(),"오늘 이후 날짜예요",IF(AND(B887&lt;&gt;"",ISNA(MATCH(B887,현장번호,0))),"현장 번호를 확인하세요",IF(ISNA(MATCH(D887,거래처이름,0)),"거래처 목록에 없는 이름",IF(OR(NOT(ISNUMBER(G887)),N(G887)&lt;=0),"금액을 확인하세요",""))))))</f>
        <v/>
      </c>
    </row>
    <row r="888">
      <c r="A888" s="20" t="n"/>
      <c r="B888" s="26" t="n"/>
      <c r="C888" s="27">
        <f>IF(COUNTA(A888,D888,G888)=0,"",IF(B888="","공통",IFERROR(INDEX(현장_고객,MATCH(B888,현장번호,0))&amp;" · "&amp;INDEX(현장_주소,MATCH(B888,현장번호,0)),"없는 번호")))</f>
        <v/>
      </c>
      <c r="D888" s="21" t="n"/>
      <c r="E888" s="27">
        <f>IF(D888="","",IFERROR(INDEX(거래처분야,MATCH(D888,거래처이름,0)),""))</f>
        <v/>
      </c>
      <c r="F888" s="21" t="n"/>
      <c r="G888" s="22" t="n"/>
      <c r="H888" s="25">
        <f>IF(COUNTA(A888,B888,D888,G888)=0,"",IF(NOT(ISNUMBER(A888)),"날짜를 확인하세요",IF(A888&gt;TODAY(),"오늘 이후 날짜예요",IF(AND(B888&lt;&gt;"",ISNA(MATCH(B888,현장번호,0))),"현장 번호를 확인하세요",IF(ISNA(MATCH(D888,거래처이름,0)),"거래처 목록에 없는 이름",IF(OR(NOT(ISNUMBER(G888)),N(G888)&lt;=0),"금액을 확인하세요",""))))))</f>
        <v/>
      </c>
    </row>
    <row r="889">
      <c r="A889" s="20" t="n"/>
      <c r="B889" s="26" t="n"/>
      <c r="C889" s="27">
        <f>IF(COUNTA(A889,D889,G889)=0,"",IF(B889="","공통",IFERROR(INDEX(현장_고객,MATCH(B889,현장번호,0))&amp;" · "&amp;INDEX(현장_주소,MATCH(B889,현장번호,0)),"없는 번호")))</f>
        <v/>
      </c>
      <c r="D889" s="21" t="n"/>
      <c r="E889" s="27">
        <f>IF(D889="","",IFERROR(INDEX(거래처분야,MATCH(D889,거래처이름,0)),""))</f>
        <v/>
      </c>
      <c r="F889" s="21" t="n"/>
      <c r="G889" s="22" t="n"/>
      <c r="H889" s="25">
        <f>IF(COUNTA(A889,B889,D889,G889)=0,"",IF(NOT(ISNUMBER(A889)),"날짜를 확인하세요",IF(A889&gt;TODAY(),"오늘 이후 날짜예요",IF(AND(B889&lt;&gt;"",ISNA(MATCH(B889,현장번호,0))),"현장 번호를 확인하세요",IF(ISNA(MATCH(D889,거래처이름,0)),"거래처 목록에 없는 이름",IF(OR(NOT(ISNUMBER(G889)),N(G889)&lt;=0),"금액을 확인하세요",""))))))</f>
        <v/>
      </c>
    </row>
    <row r="890">
      <c r="A890" s="20" t="n"/>
      <c r="B890" s="26" t="n"/>
      <c r="C890" s="27">
        <f>IF(COUNTA(A890,D890,G890)=0,"",IF(B890="","공통",IFERROR(INDEX(현장_고객,MATCH(B890,현장번호,0))&amp;" · "&amp;INDEX(현장_주소,MATCH(B890,현장번호,0)),"없는 번호")))</f>
        <v/>
      </c>
      <c r="D890" s="21" t="n"/>
      <c r="E890" s="27">
        <f>IF(D890="","",IFERROR(INDEX(거래처분야,MATCH(D890,거래처이름,0)),""))</f>
        <v/>
      </c>
      <c r="F890" s="21" t="n"/>
      <c r="G890" s="22" t="n"/>
      <c r="H890" s="25">
        <f>IF(COUNTA(A890,B890,D890,G890)=0,"",IF(NOT(ISNUMBER(A890)),"날짜를 확인하세요",IF(A890&gt;TODAY(),"오늘 이후 날짜예요",IF(AND(B890&lt;&gt;"",ISNA(MATCH(B890,현장번호,0))),"현장 번호를 확인하세요",IF(ISNA(MATCH(D890,거래처이름,0)),"거래처 목록에 없는 이름",IF(OR(NOT(ISNUMBER(G890)),N(G890)&lt;=0),"금액을 확인하세요",""))))))</f>
        <v/>
      </c>
    </row>
    <row r="891">
      <c r="A891" s="20" t="n"/>
      <c r="B891" s="26" t="n"/>
      <c r="C891" s="27">
        <f>IF(COUNTA(A891,D891,G891)=0,"",IF(B891="","공통",IFERROR(INDEX(현장_고객,MATCH(B891,현장번호,0))&amp;" · "&amp;INDEX(현장_주소,MATCH(B891,현장번호,0)),"없는 번호")))</f>
        <v/>
      </c>
      <c r="D891" s="21" t="n"/>
      <c r="E891" s="27">
        <f>IF(D891="","",IFERROR(INDEX(거래처분야,MATCH(D891,거래처이름,0)),""))</f>
        <v/>
      </c>
      <c r="F891" s="21" t="n"/>
      <c r="G891" s="22" t="n"/>
      <c r="H891" s="25">
        <f>IF(COUNTA(A891,B891,D891,G891)=0,"",IF(NOT(ISNUMBER(A891)),"날짜를 확인하세요",IF(A891&gt;TODAY(),"오늘 이후 날짜예요",IF(AND(B891&lt;&gt;"",ISNA(MATCH(B891,현장번호,0))),"현장 번호를 확인하세요",IF(ISNA(MATCH(D891,거래처이름,0)),"거래처 목록에 없는 이름",IF(OR(NOT(ISNUMBER(G891)),N(G891)&lt;=0),"금액을 확인하세요",""))))))</f>
        <v/>
      </c>
    </row>
    <row r="892">
      <c r="A892" s="20" t="n"/>
      <c r="B892" s="26" t="n"/>
      <c r="C892" s="27">
        <f>IF(COUNTA(A892,D892,G892)=0,"",IF(B892="","공통",IFERROR(INDEX(현장_고객,MATCH(B892,현장번호,0))&amp;" · "&amp;INDEX(현장_주소,MATCH(B892,현장번호,0)),"없는 번호")))</f>
        <v/>
      </c>
      <c r="D892" s="21" t="n"/>
      <c r="E892" s="27">
        <f>IF(D892="","",IFERROR(INDEX(거래처분야,MATCH(D892,거래처이름,0)),""))</f>
        <v/>
      </c>
      <c r="F892" s="21" t="n"/>
      <c r="G892" s="22" t="n"/>
      <c r="H892" s="25">
        <f>IF(COUNTA(A892,B892,D892,G892)=0,"",IF(NOT(ISNUMBER(A892)),"날짜를 확인하세요",IF(A892&gt;TODAY(),"오늘 이후 날짜예요",IF(AND(B892&lt;&gt;"",ISNA(MATCH(B892,현장번호,0))),"현장 번호를 확인하세요",IF(ISNA(MATCH(D892,거래처이름,0)),"거래처 목록에 없는 이름",IF(OR(NOT(ISNUMBER(G892)),N(G892)&lt;=0),"금액을 확인하세요",""))))))</f>
        <v/>
      </c>
    </row>
    <row r="893">
      <c r="A893" s="20" t="n"/>
      <c r="B893" s="26" t="n"/>
      <c r="C893" s="27">
        <f>IF(COUNTA(A893,D893,G893)=0,"",IF(B893="","공통",IFERROR(INDEX(현장_고객,MATCH(B893,현장번호,0))&amp;" · "&amp;INDEX(현장_주소,MATCH(B893,현장번호,0)),"없는 번호")))</f>
        <v/>
      </c>
      <c r="D893" s="21" t="n"/>
      <c r="E893" s="27">
        <f>IF(D893="","",IFERROR(INDEX(거래처분야,MATCH(D893,거래처이름,0)),""))</f>
        <v/>
      </c>
      <c r="F893" s="21" t="n"/>
      <c r="G893" s="22" t="n"/>
      <c r="H893" s="25">
        <f>IF(COUNTA(A893,B893,D893,G893)=0,"",IF(NOT(ISNUMBER(A893)),"날짜를 확인하세요",IF(A893&gt;TODAY(),"오늘 이후 날짜예요",IF(AND(B893&lt;&gt;"",ISNA(MATCH(B893,현장번호,0))),"현장 번호를 확인하세요",IF(ISNA(MATCH(D893,거래처이름,0)),"거래처 목록에 없는 이름",IF(OR(NOT(ISNUMBER(G893)),N(G893)&lt;=0),"금액을 확인하세요",""))))))</f>
        <v/>
      </c>
    </row>
    <row r="894">
      <c r="A894" s="20" t="n"/>
      <c r="B894" s="26" t="n"/>
      <c r="C894" s="27">
        <f>IF(COUNTA(A894,D894,G894)=0,"",IF(B894="","공통",IFERROR(INDEX(현장_고객,MATCH(B894,현장번호,0))&amp;" · "&amp;INDEX(현장_주소,MATCH(B894,현장번호,0)),"없는 번호")))</f>
        <v/>
      </c>
      <c r="D894" s="21" t="n"/>
      <c r="E894" s="27">
        <f>IF(D894="","",IFERROR(INDEX(거래처분야,MATCH(D894,거래처이름,0)),""))</f>
        <v/>
      </c>
      <c r="F894" s="21" t="n"/>
      <c r="G894" s="22" t="n"/>
      <c r="H894" s="25">
        <f>IF(COUNTA(A894,B894,D894,G894)=0,"",IF(NOT(ISNUMBER(A894)),"날짜를 확인하세요",IF(A894&gt;TODAY(),"오늘 이후 날짜예요",IF(AND(B894&lt;&gt;"",ISNA(MATCH(B894,현장번호,0))),"현장 번호를 확인하세요",IF(ISNA(MATCH(D894,거래처이름,0)),"거래처 목록에 없는 이름",IF(OR(NOT(ISNUMBER(G894)),N(G894)&lt;=0),"금액을 확인하세요",""))))))</f>
        <v/>
      </c>
    </row>
    <row r="895">
      <c r="A895" s="20" t="n"/>
      <c r="B895" s="26" t="n"/>
      <c r="C895" s="27">
        <f>IF(COUNTA(A895,D895,G895)=0,"",IF(B895="","공통",IFERROR(INDEX(현장_고객,MATCH(B895,현장번호,0))&amp;" · "&amp;INDEX(현장_주소,MATCH(B895,현장번호,0)),"없는 번호")))</f>
        <v/>
      </c>
      <c r="D895" s="21" t="n"/>
      <c r="E895" s="27">
        <f>IF(D895="","",IFERROR(INDEX(거래처분야,MATCH(D895,거래처이름,0)),""))</f>
        <v/>
      </c>
      <c r="F895" s="21" t="n"/>
      <c r="G895" s="22" t="n"/>
      <c r="H895" s="25">
        <f>IF(COUNTA(A895,B895,D895,G895)=0,"",IF(NOT(ISNUMBER(A895)),"날짜를 확인하세요",IF(A895&gt;TODAY(),"오늘 이후 날짜예요",IF(AND(B895&lt;&gt;"",ISNA(MATCH(B895,현장번호,0))),"현장 번호를 확인하세요",IF(ISNA(MATCH(D895,거래처이름,0)),"거래처 목록에 없는 이름",IF(OR(NOT(ISNUMBER(G895)),N(G895)&lt;=0),"금액을 확인하세요",""))))))</f>
        <v/>
      </c>
    </row>
    <row r="896">
      <c r="A896" s="20" t="n"/>
      <c r="B896" s="26" t="n"/>
      <c r="C896" s="27">
        <f>IF(COUNTA(A896,D896,G896)=0,"",IF(B896="","공통",IFERROR(INDEX(현장_고객,MATCH(B896,현장번호,0))&amp;" · "&amp;INDEX(현장_주소,MATCH(B896,현장번호,0)),"없는 번호")))</f>
        <v/>
      </c>
      <c r="D896" s="21" t="n"/>
      <c r="E896" s="27">
        <f>IF(D896="","",IFERROR(INDEX(거래처분야,MATCH(D896,거래처이름,0)),""))</f>
        <v/>
      </c>
      <c r="F896" s="21" t="n"/>
      <c r="G896" s="22" t="n"/>
      <c r="H896" s="25">
        <f>IF(COUNTA(A896,B896,D896,G896)=0,"",IF(NOT(ISNUMBER(A896)),"날짜를 확인하세요",IF(A896&gt;TODAY(),"오늘 이후 날짜예요",IF(AND(B896&lt;&gt;"",ISNA(MATCH(B896,현장번호,0))),"현장 번호를 확인하세요",IF(ISNA(MATCH(D896,거래처이름,0)),"거래처 목록에 없는 이름",IF(OR(NOT(ISNUMBER(G896)),N(G896)&lt;=0),"금액을 확인하세요",""))))))</f>
        <v/>
      </c>
    </row>
    <row r="897">
      <c r="A897" s="20" t="n"/>
      <c r="B897" s="26" t="n"/>
      <c r="C897" s="27">
        <f>IF(COUNTA(A897,D897,G897)=0,"",IF(B897="","공통",IFERROR(INDEX(현장_고객,MATCH(B897,현장번호,0))&amp;" · "&amp;INDEX(현장_주소,MATCH(B897,현장번호,0)),"없는 번호")))</f>
        <v/>
      </c>
      <c r="D897" s="21" t="n"/>
      <c r="E897" s="27">
        <f>IF(D897="","",IFERROR(INDEX(거래처분야,MATCH(D897,거래처이름,0)),""))</f>
        <v/>
      </c>
      <c r="F897" s="21" t="n"/>
      <c r="G897" s="22" t="n"/>
      <c r="H897" s="25">
        <f>IF(COUNTA(A897,B897,D897,G897)=0,"",IF(NOT(ISNUMBER(A897)),"날짜를 확인하세요",IF(A897&gt;TODAY(),"오늘 이후 날짜예요",IF(AND(B897&lt;&gt;"",ISNA(MATCH(B897,현장번호,0))),"현장 번호를 확인하세요",IF(ISNA(MATCH(D897,거래처이름,0)),"거래처 목록에 없는 이름",IF(OR(NOT(ISNUMBER(G897)),N(G897)&lt;=0),"금액을 확인하세요",""))))))</f>
        <v/>
      </c>
    </row>
    <row r="898">
      <c r="A898" s="20" t="n"/>
      <c r="B898" s="26" t="n"/>
      <c r="C898" s="27">
        <f>IF(COUNTA(A898,D898,G898)=0,"",IF(B898="","공통",IFERROR(INDEX(현장_고객,MATCH(B898,현장번호,0))&amp;" · "&amp;INDEX(현장_주소,MATCH(B898,현장번호,0)),"없는 번호")))</f>
        <v/>
      </c>
      <c r="D898" s="21" t="n"/>
      <c r="E898" s="27">
        <f>IF(D898="","",IFERROR(INDEX(거래처분야,MATCH(D898,거래처이름,0)),""))</f>
        <v/>
      </c>
      <c r="F898" s="21" t="n"/>
      <c r="G898" s="22" t="n"/>
      <c r="H898" s="25">
        <f>IF(COUNTA(A898,B898,D898,G898)=0,"",IF(NOT(ISNUMBER(A898)),"날짜를 확인하세요",IF(A898&gt;TODAY(),"오늘 이후 날짜예요",IF(AND(B898&lt;&gt;"",ISNA(MATCH(B898,현장번호,0))),"현장 번호를 확인하세요",IF(ISNA(MATCH(D898,거래처이름,0)),"거래처 목록에 없는 이름",IF(OR(NOT(ISNUMBER(G898)),N(G898)&lt;=0),"금액을 확인하세요",""))))))</f>
        <v/>
      </c>
    </row>
    <row r="899">
      <c r="A899" s="20" t="n"/>
      <c r="B899" s="26" t="n"/>
      <c r="C899" s="27">
        <f>IF(COUNTA(A899,D899,G899)=0,"",IF(B899="","공통",IFERROR(INDEX(현장_고객,MATCH(B899,현장번호,0))&amp;" · "&amp;INDEX(현장_주소,MATCH(B899,현장번호,0)),"없는 번호")))</f>
        <v/>
      </c>
      <c r="D899" s="21" t="n"/>
      <c r="E899" s="27">
        <f>IF(D899="","",IFERROR(INDEX(거래처분야,MATCH(D899,거래처이름,0)),""))</f>
        <v/>
      </c>
      <c r="F899" s="21" t="n"/>
      <c r="G899" s="22" t="n"/>
      <c r="H899" s="25">
        <f>IF(COUNTA(A899,B899,D899,G899)=0,"",IF(NOT(ISNUMBER(A899)),"날짜를 확인하세요",IF(A899&gt;TODAY(),"오늘 이후 날짜예요",IF(AND(B899&lt;&gt;"",ISNA(MATCH(B899,현장번호,0))),"현장 번호를 확인하세요",IF(ISNA(MATCH(D899,거래처이름,0)),"거래처 목록에 없는 이름",IF(OR(NOT(ISNUMBER(G899)),N(G899)&lt;=0),"금액을 확인하세요",""))))))</f>
        <v/>
      </c>
    </row>
    <row r="900">
      <c r="A900" s="20" t="n"/>
      <c r="B900" s="26" t="n"/>
      <c r="C900" s="27">
        <f>IF(COUNTA(A900,D900,G900)=0,"",IF(B900="","공통",IFERROR(INDEX(현장_고객,MATCH(B900,현장번호,0))&amp;" · "&amp;INDEX(현장_주소,MATCH(B900,현장번호,0)),"없는 번호")))</f>
        <v/>
      </c>
      <c r="D900" s="21" t="n"/>
      <c r="E900" s="27">
        <f>IF(D900="","",IFERROR(INDEX(거래처분야,MATCH(D900,거래처이름,0)),""))</f>
        <v/>
      </c>
      <c r="F900" s="21" t="n"/>
      <c r="G900" s="22" t="n"/>
      <c r="H900" s="25">
        <f>IF(COUNTA(A900,B900,D900,G900)=0,"",IF(NOT(ISNUMBER(A900)),"날짜를 확인하세요",IF(A900&gt;TODAY(),"오늘 이후 날짜예요",IF(AND(B900&lt;&gt;"",ISNA(MATCH(B900,현장번호,0))),"현장 번호를 확인하세요",IF(ISNA(MATCH(D900,거래처이름,0)),"거래처 목록에 없는 이름",IF(OR(NOT(ISNUMBER(G900)),N(G900)&lt;=0),"금액을 확인하세요",""))))))</f>
        <v/>
      </c>
    </row>
    <row r="901">
      <c r="A901" s="20" t="n"/>
      <c r="B901" s="26" t="n"/>
      <c r="C901" s="27">
        <f>IF(COUNTA(A901,D901,G901)=0,"",IF(B901="","공통",IFERROR(INDEX(현장_고객,MATCH(B901,현장번호,0))&amp;" · "&amp;INDEX(현장_주소,MATCH(B901,현장번호,0)),"없는 번호")))</f>
        <v/>
      </c>
      <c r="D901" s="21" t="n"/>
      <c r="E901" s="27">
        <f>IF(D901="","",IFERROR(INDEX(거래처분야,MATCH(D901,거래처이름,0)),""))</f>
        <v/>
      </c>
      <c r="F901" s="21" t="n"/>
      <c r="G901" s="22" t="n"/>
      <c r="H901" s="25">
        <f>IF(COUNTA(A901,B901,D901,G901)=0,"",IF(NOT(ISNUMBER(A901)),"날짜를 확인하세요",IF(A901&gt;TODAY(),"오늘 이후 날짜예요",IF(AND(B901&lt;&gt;"",ISNA(MATCH(B901,현장번호,0))),"현장 번호를 확인하세요",IF(ISNA(MATCH(D901,거래처이름,0)),"거래처 목록에 없는 이름",IF(OR(NOT(ISNUMBER(G901)),N(G901)&lt;=0),"금액을 확인하세요",""))))))</f>
        <v/>
      </c>
    </row>
    <row r="902">
      <c r="A902" s="20" t="n"/>
      <c r="B902" s="26" t="n"/>
      <c r="C902" s="27">
        <f>IF(COUNTA(A902,D902,G902)=0,"",IF(B902="","공통",IFERROR(INDEX(현장_고객,MATCH(B902,현장번호,0))&amp;" · "&amp;INDEX(현장_주소,MATCH(B902,현장번호,0)),"없는 번호")))</f>
        <v/>
      </c>
      <c r="D902" s="21" t="n"/>
      <c r="E902" s="27">
        <f>IF(D902="","",IFERROR(INDEX(거래처분야,MATCH(D902,거래처이름,0)),""))</f>
        <v/>
      </c>
      <c r="F902" s="21" t="n"/>
      <c r="G902" s="22" t="n"/>
      <c r="H902" s="25">
        <f>IF(COUNTA(A902,B902,D902,G902)=0,"",IF(NOT(ISNUMBER(A902)),"날짜를 확인하세요",IF(A902&gt;TODAY(),"오늘 이후 날짜예요",IF(AND(B902&lt;&gt;"",ISNA(MATCH(B902,현장번호,0))),"현장 번호를 확인하세요",IF(ISNA(MATCH(D902,거래처이름,0)),"거래처 목록에 없는 이름",IF(OR(NOT(ISNUMBER(G902)),N(G902)&lt;=0),"금액을 확인하세요",""))))))</f>
        <v/>
      </c>
    </row>
    <row r="903">
      <c r="A903" s="20" t="n"/>
      <c r="B903" s="26" t="n"/>
      <c r="C903" s="27">
        <f>IF(COUNTA(A903,D903,G903)=0,"",IF(B903="","공통",IFERROR(INDEX(현장_고객,MATCH(B903,현장번호,0))&amp;" · "&amp;INDEX(현장_주소,MATCH(B903,현장번호,0)),"없는 번호")))</f>
        <v/>
      </c>
      <c r="D903" s="21" t="n"/>
      <c r="E903" s="27">
        <f>IF(D903="","",IFERROR(INDEX(거래처분야,MATCH(D903,거래처이름,0)),""))</f>
        <v/>
      </c>
      <c r="F903" s="21" t="n"/>
      <c r="G903" s="22" t="n"/>
      <c r="H903" s="25">
        <f>IF(COUNTA(A903,B903,D903,G903)=0,"",IF(NOT(ISNUMBER(A903)),"날짜를 확인하세요",IF(A903&gt;TODAY(),"오늘 이후 날짜예요",IF(AND(B903&lt;&gt;"",ISNA(MATCH(B903,현장번호,0))),"현장 번호를 확인하세요",IF(ISNA(MATCH(D903,거래처이름,0)),"거래처 목록에 없는 이름",IF(OR(NOT(ISNUMBER(G903)),N(G903)&lt;=0),"금액을 확인하세요",""))))))</f>
        <v/>
      </c>
    </row>
    <row r="904">
      <c r="A904" s="20" t="n"/>
      <c r="B904" s="26" t="n"/>
      <c r="C904" s="27">
        <f>IF(COUNTA(A904,D904,G904)=0,"",IF(B904="","공통",IFERROR(INDEX(현장_고객,MATCH(B904,현장번호,0))&amp;" · "&amp;INDEX(현장_주소,MATCH(B904,현장번호,0)),"없는 번호")))</f>
        <v/>
      </c>
      <c r="D904" s="21" t="n"/>
      <c r="E904" s="27">
        <f>IF(D904="","",IFERROR(INDEX(거래처분야,MATCH(D904,거래처이름,0)),""))</f>
        <v/>
      </c>
      <c r="F904" s="21" t="n"/>
      <c r="G904" s="22" t="n"/>
      <c r="H904" s="25">
        <f>IF(COUNTA(A904,B904,D904,G904)=0,"",IF(NOT(ISNUMBER(A904)),"날짜를 확인하세요",IF(A904&gt;TODAY(),"오늘 이후 날짜예요",IF(AND(B904&lt;&gt;"",ISNA(MATCH(B904,현장번호,0))),"현장 번호를 확인하세요",IF(ISNA(MATCH(D904,거래처이름,0)),"거래처 목록에 없는 이름",IF(OR(NOT(ISNUMBER(G904)),N(G904)&lt;=0),"금액을 확인하세요",""))))))</f>
        <v/>
      </c>
    </row>
    <row r="905">
      <c r="A905" s="20" t="n"/>
      <c r="B905" s="26" t="n"/>
      <c r="C905" s="27">
        <f>IF(COUNTA(A905,D905,G905)=0,"",IF(B905="","공통",IFERROR(INDEX(현장_고객,MATCH(B905,현장번호,0))&amp;" · "&amp;INDEX(현장_주소,MATCH(B905,현장번호,0)),"없는 번호")))</f>
        <v/>
      </c>
      <c r="D905" s="21" t="n"/>
      <c r="E905" s="27">
        <f>IF(D905="","",IFERROR(INDEX(거래처분야,MATCH(D905,거래처이름,0)),""))</f>
        <v/>
      </c>
      <c r="F905" s="21" t="n"/>
      <c r="G905" s="22" t="n"/>
      <c r="H905" s="25">
        <f>IF(COUNTA(A905,B905,D905,G905)=0,"",IF(NOT(ISNUMBER(A905)),"날짜를 확인하세요",IF(A905&gt;TODAY(),"오늘 이후 날짜예요",IF(AND(B905&lt;&gt;"",ISNA(MATCH(B905,현장번호,0))),"현장 번호를 확인하세요",IF(ISNA(MATCH(D905,거래처이름,0)),"거래처 목록에 없는 이름",IF(OR(NOT(ISNUMBER(G905)),N(G905)&lt;=0),"금액을 확인하세요",""))))))</f>
        <v/>
      </c>
    </row>
    <row r="906">
      <c r="A906" s="20" t="n"/>
      <c r="B906" s="26" t="n"/>
      <c r="C906" s="27">
        <f>IF(COUNTA(A906,D906,G906)=0,"",IF(B906="","공통",IFERROR(INDEX(현장_고객,MATCH(B906,현장번호,0))&amp;" · "&amp;INDEX(현장_주소,MATCH(B906,현장번호,0)),"없는 번호")))</f>
        <v/>
      </c>
      <c r="D906" s="21" t="n"/>
      <c r="E906" s="27">
        <f>IF(D906="","",IFERROR(INDEX(거래처분야,MATCH(D906,거래처이름,0)),""))</f>
        <v/>
      </c>
      <c r="F906" s="21" t="n"/>
      <c r="G906" s="22" t="n"/>
      <c r="H906" s="25">
        <f>IF(COUNTA(A906,B906,D906,G906)=0,"",IF(NOT(ISNUMBER(A906)),"날짜를 확인하세요",IF(A906&gt;TODAY(),"오늘 이후 날짜예요",IF(AND(B906&lt;&gt;"",ISNA(MATCH(B906,현장번호,0))),"현장 번호를 확인하세요",IF(ISNA(MATCH(D906,거래처이름,0)),"거래처 목록에 없는 이름",IF(OR(NOT(ISNUMBER(G906)),N(G906)&lt;=0),"금액을 확인하세요",""))))))</f>
        <v/>
      </c>
    </row>
    <row r="907">
      <c r="A907" s="20" t="n"/>
      <c r="B907" s="26" t="n"/>
      <c r="C907" s="27">
        <f>IF(COUNTA(A907,D907,G907)=0,"",IF(B907="","공통",IFERROR(INDEX(현장_고객,MATCH(B907,현장번호,0))&amp;" · "&amp;INDEX(현장_주소,MATCH(B907,현장번호,0)),"없는 번호")))</f>
        <v/>
      </c>
      <c r="D907" s="21" t="n"/>
      <c r="E907" s="27">
        <f>IF(D907="","",IFERROR(INDEX(거래처분야,MATCH(D907,거래처이름,0)),""))</f>
        <v/>
      </c>
      <c r="F907" s="21" t="n"/>
      <c r="G907" s="22" t="n"/>
      <c r="H907" s="25">
        <f>IF(COUNTA(A907,B907,D907,G907)=0,"",IF(NOT(ISNUMBER(A907)),"날짜를 확인하세요",IF(A907&gt;TODAY(),"오늘 이후 날짜예요",IF(AND(B907&lt;&gt;"",ISNA(MATCH(B907,현장번호,0))),"현장 번호를 확인하세요",IF(ISNA(MATCH(D907,거래처이름,0)),"거래처 목록에 없는 이름",IF(OR(NOT(ISNUMBER(G907)),N(G907)&lt;=0),"금액을 확인하세요",""))))))</f>
        <v/>
      </c>
    </row>
    <row r="908">
      <c r="A908" s="20" t="n"/>
      <c r="B908" s="26" t="n"/>
      <c r="C908" s="27">
        <f>IF(COUNTA(A908,D908,G908)=0,"",IF(B908="","공통",IFERROR(INDEX(현장_고객,MATCH(B908,현장번호,0))&amp;" · "&amp;INDEX(현장_주소,MATCH(B908,현장번호,0)),"없는 번호")))</f>
        <v/>
      </c>
      <c r="D908" s="21" t="n"/>
      <c r="E908" s="27">
        <f>IF(D908="","",IFERROR(INDEX(거래처분야,MATCH(D908,거래처이름,0)),""))</f>
        <v/>
      </c>
      <c r="F908" s="21" t="n"/>
      <c r="G908" s="22" t="n"/>
      <c r="H908" s="25">
        <f>IF(COUNTA(A908,B908,D908,G908)=0,"",IF(NOT(ISNUMBER(A908)),"날짜를 확인하세요",IF(A908&gt;TODAY(),"오늘 이후 날짜예요",IF(AND(B908&lt;&gt;"",ISNA(MATCH(B908,현장번호,0))),"현장 번호를 확인하세요",IF(ISNA(MATCH(D908,거래처이름,0)),"거래처 목록에 없는 이름",IF(OR(NOT(ISNUMBER(G908)),N(G908)&lt;=0),"금액을 확인하세요",""))))))</f>
        <v/>
      </c>
    </row>
    <row r="909">
      <c r="A909" s="20" t="n"/>
      <c r="B909" s="26" t="n"/>
      <c r="C909" s="27">
        <f>IF(COUNTA(A909,D909,G909)=0,"",IF(B909="","공통",IFERROR(INDEX(현장_고객,MATCH(B909,현장번호,0))&amp;" · "&amp;INDEX(현장_주소,MATCH(B909,현장번호,0)),"없는 번호")))</f>
        <v/>
      </c>
      <c r="D909" s="21" t="n"/>
      <c r="E909" s="27">
        <f>IF(D909="","",IFERROR(INDEX(거래처분야,MATCH(D909,거래처이름,0)),""))</f>
        <v/>
      </c>
      <c r="F909" s="21" t="n"/>
      <c r="G909" s="22" t="n"/>
      <c r="H909" s="25">
        <f>IF(COUNTA(A909,B909,D909,G909)=0,"",IF(NOT(ISNUMBER(A909)),"날짜를 확인하세요",IF(A909&gt;TODAY(),"오늘 이후 날짜예요",IF(AND(B909&lt;&gt;"",ISNA(MATCH(B909,현장번호,0))),"현장 번호를 확인하세요",IF(ISNA(MATCH(D909,거래처이름,0)),"거래처 목록에 없는 이름",IF(OR(NOT(ISNUMBER(G909)),N(G909)&lt;=0),"금액을 확인하세요",""))))))</f>
        <v/>
      </c>
    </row>
    <row r="910">
      <c r="A910" s="20" t="n"/>
      <c r="B910" s="26" t="n"/>
      <c r="C910" s="27">
        <f>IF(COUNTA(A910,D910,G910)=0,"",IF(B910="","공통",IFERROR(INDEX(현장_고객,MATCH(B910,현장번호,0))&amp;" · "&amp;INDEX(현장_주소,MATCH(B910,현장번호,0)),"없는 번호")))</f>
        <v/>
      </c>
      <c r="D910" s="21" t="n"/>
      <c r="E910" s="27">
        <f>IF(D910="","",IFERROR(INDEX(거래처분야,MATCH(D910,거래처이름,0)),""))</f>
        <v/>
      </c>
      <c r="F910" s="21" t="n"/>
      <c r="G910" s="22" t="n"/>
      <c r="H910" s="25">
        <f>IF(COUNTA(A910,B910,D910,G910)=0,"",IF(NOT(ISNUMBER(A910)),"날짜를 확인하세요",IF(A910&gt;TODAY(),"오늘 이후 날짜예요",IF(AND(B910&lt;&gt;"",ISNA(MATCH(B910,현장번호,0))),"현장 번호를 확인하세요",IF(ISNA(MATCH(D910,거래처이름,0)),"거래처 목록에 없는 이름",IF(OR(NOT(ISNUMBER(G910)),N(G910)&lt;=0),"금액을 확인하세요",""))))))</f>
        <v/>
      </c>
    </row>
    <row r="911">
      <c r="A911" s="20" t="n"/>
      <c r="B911" s="26" t="n"/>
      <c r="C911" s="27">
        <f>IF(COUNTA(A911,D911,G911)=0,"",IF(B911="","공통",IFERROR(INDEX(현장_고객,MATCH(B911,현장번호,0))&amp;" · "&amp;INDEX(현장_주소,MATCH(B911,현장번호,0)),"없는 번호")))</f>
        <v/>
      </c>
      <c r="D911" s="21" t="n"/>
      <c r="E911" s="27">
        <f>IF(D911="","",IFERROR(INDEX(거래처분야,MATCH(D911,거래처이름,0)),""))</f>
        <v/>
      </c>
      <c r="F911" s="21" t="n"/>
      <c r="G911" s="22" t="n"/>
      <c r="H911" s="25">
        <f>IF(COUNTA(A911,B911,D911,G911)=0,"",IF(NOT(ISNUMBER(A911)),"날짜를 확인하세요",IF(A911&gt;TODAY(),"오늘 이후 날짜예요",IF(AND(B911&lt;&gt;"",ISNA(MATCH(B911,현장번호,0))),"현장 번호를 확인하세요",IF(ISNA(MATCH(D911,거래처이름,0)),"거래처 목록에 없는 이름",IF(OR(NOT(ISNUMBER(G911)),N(G911)&lt;=0),"금액을 확인하세요",""))))))</f>
        <v/>
      </c>
    </row>
    <row r="912">
      <c r="A912" s="20" t="n"/>
      <c r="B912" s="26" t="n"/>
      <c r="C912" s="27">
        <f>IF(COUNTA(A912,D912,G912)=0,"",IF(B912="","공통",IFERROR(INDEX(현장_고객,MATCH(B912,현장번호,0))&amp;" · "&amp;INDEX(현장_주소,MATCH(B912,현장번호,0)),"없는 번호")))</f>
        <v/>
      </c>
      <c r="D912" s="21" t="n"/>
      <c r="E912" s="27">
        <f>IF(D912="","",IFERROR(INDEX(거래처분야,MATCH(D912,거래처이름,0)),""))</f>
        <v/>
      </c>
      <c r="F912" s="21" t="n"/>
      <c r="G912" s="22" t="n"/>
      <c r="H912" s="25">
        <f>IF(COUNTA(A912,B912,D912,G912)=0,"",IF(NOT(ISNUMBER(A912)),"날짜를 확인하세요",IF(A912&gt;TODAY(),"오늘 이후 날짜예요",IF(AND(B912&lt;&gt;"",ISNA(MATCH(B912,현장번호,0))),"현장 번호를 확인하세요",IF(ISNA(MATCH(D912,거래처이름,0)),"거래처 목록에 없는 이름",IF(OR(NOT(ISNUMBER(G912)),N(G912)&lt;=0),"금액을 확인하세요",""))))))</f>
        <v/>
      </c>
    </row>
    <row r="913">
      <c r="A913" s="20" t="n"/>
      <c r="B913" s="26" t="n"/>
      <c r="C913" s="27">
        <f>IF(COUNTA(A913,D913,G913)=0,"",IF(B913="","공통",IFERROR(INDEX(현장_고객,MATCH(B913,현장번호,0))&amp;" · "&amp;INDEX(현장_주소,MATCH(B913,현장번호,0)),"없는 번호")))</f>
        <v/>
      </c>
      <c r="D913" s="21" t="n"/>
      <c r="E913" s="27">
        <f>IF(D913="","",IFERROR(INDEX(거래처분야,MATCH(D913,거래처이름,0)),""))</f>
        <v/>
      </c>
      <c r="F913" s="21" t="n"/>
      <c r="G913" s="22" t="n"/>
      <c r="H913" s="25">
        <f>IF(COUNTA(A913,B913,D913,G913)=0,"",IF(NOT(ISNUMBER(A913)),"날짜를 확인하세요",IF(A913&gt;TODAY(),"오늘 이후 날짜예요",IF(AND(B913&lt;&gt;"",ISNA(MATCH(B913,현장번호,0))),"현장 번호를 확인하세요",IF(ISNA(MATCH(D913,거래처이름,0)),"거래처 목록에 없는 이름",IF(OR(NOT(ISNUMBER(G913)),N(G913)&lt;=0),"금액을 확인하세요",""))))))</f>
        <v/>
      </c>
    </row>
    <row r="914">
      <c r="A914" s="20" t="n"/>
      <c r="B914" s="26" t="n"/>
      <c r="C914" s="27">
        <f>IF(COUNTA(A914,D914,G914)=0,"",IF(B914="","공통",IFERROR(INDEX(현장_고객,MATCH(B914,현장번호,0))&amp;" · "&amp;INDEX(현장_주소,MATCH(B914,현장번호,0)),"없는 번호")))</f>
        <v/>
      </c>
      <c r="D914" s="21" t="n"/>
      <c r="E914" s="27">
        <f>IF(D914="","",IFERROR(INDEX(거래처분야,MATCH(D914,거래처이름,0)),""))</f>
        <v/>
      </c>
      <c r="F914" s="21" t="n"/>
      <c r="G914" s="22" t="n"/>
      <c r="H914" s="25">
        <f>IF(COUNTA(A914,B914,D914,G914)=0,"",IF(NOT(ISNUMBER(A914)),"날짜를 확인하세요",IF(A914&gt;TODAY(),"오늘 이후 날짜예요",IF(AND(B914&lt;&gt;"",ISNA(MATCH(B914,현장번호,0))),"현장 번호를 확인하세요",IF(ISNA(MATCH(D914,거래처이름,0)),"거래처 목록에 없는 이름",IF(OR(NOT(ISNUMBER(G914)),N(G914)&lt;=0),"금액을 확인하세요",""))))))</f>
        <v/>
      </c>
    </row>
    <row r="915">
      <c r="A915" s="20" t="n"/>
      <c r="B915" s="26" t="n"/>
      <c r="C915" s="27">
        <f>IF(COUNTA(A915,D915,G915)=0,"",IF(B915="","공통",IFERROR(INDEX(현장_고객,MATCH(B915,현장번호,0))&amp;" · "&amp;INDEX(현장_주소,MATCH(B915,현장번호,0)),"없는 번호")))</f>
        <v/>
      </c>
      <c r="D915" s="21" t="n"/>
      <c r="E915" s="27">
        <f>IF(D915="","",IFERROR(INDEX(거래처분야,MATCH(D915,거래처이름,0)),""))</f>
        <v/>
      </c>
      <c r="F915" s="21" t="n"/>
      <c r="G915" s="22" t="n"/>
      <c r="H915" s="25">
        <f>IF(COUNTA(A915,B915,D915,G915)=0,"",IF(NOT(ISNUMBER(A915)),"날짜를 확인하세요",IF(A915&gt;TODAY(),"오늘 이후 날짜예요",IF(AND(B915&lt;&gt;"",ISNA(MATCH(B915,현장번호,0))),"현장 번호를 확인하세요",IF(ISNA(MATCH(D915,거래처이름,0)),"거래처 목록에 없는 이름",IF(OR(NOT(ISNUMBER(G915)),N(G915)&lt;=0),"금액을 확인하세요",""))))))</f>
        <v/>
      </c>
    </row>
    <row r="916">
      <c r="A916" s="20" t="n"/>
      <c r="B916" s="26" t="n"/>
      <c r="C916" s="27">
        <f>IF(COUNTA(A916,D916,G916)=0,"",IF(B916="","공통",IFERROR(INDEX(현장_고객,MATCH(B916,현장번호,0))&amp;" · "&amp;INDEX(현장_주소,MATCH(B916,현장번호,0)),"없는 번호")))</f>
        <v/>
      </c>
      <c r="D916" s="21" t="n"/>
      <c r="E916" s="27">
        <f>IF(D916="","",IFERROR(INDEX(거래처분야,MATCH(D916,거래처이름,0)),""))</f>
        <v/>
      </c>
      <c r="F916" s="21" t="n"/>
      <c r="G916" s="22" t="n"/>
      <c r="H916" s="25">
        <f>IF(COUNTA(A916,B916,D916,G916)=0,"",IF(NOT(ISNUMBER(A916)),"날짜를 확인하세요",IF(A916&gt;TODAY(),"오늘 이후 날짜예요",IF(AND(B916&lt;&gt;"",ISNA(MATCH(B916,현장번호,0))),"현장 번호를 확인하세요",IF(ISNA(MATCH(D916,거래처이름,0)),"거래처 목록에 없는 이름",IF(OR(NOT(ISNUMBER(G916)),N(G916)&lt;=0),"금액을 확인하세요",""))))))</f>
        <v/>
      </c>
    </row>
    <row r="917">
      <c r="A917" s="20" t="n"/>
      <c r="B917" s="26" t="n"/>
      <c r="C917" s="27">
        <f>IF(COUNTA(A917,D917,G917)=0,"",IF(B917="","공통",IFERROR(INDEX(현장_고객,MATCH(B917,현장번호,0))&amp;" · "&amp;INDEX(현장_주소,MATCH(B917,현장번호,0)),"없는 번호")))</f>
        <v/>
      </c>
      <c r="D917" s="21" t="n"/>
      <c r="E917" s="27">
        <f>IF(D917="","",IFERROR(INDEX(거래처분야,MATCH(D917,거래처이름,0)),""))</f>
        <v/>
      </c>
      <c r="F917" s="21" t="n"/>
      <c r="G917" s="22" t="n"/>
      <c r="H917" s="25">
        <f>IF(COUNTA(A917,B917,D917,G917)=0,"",IF(NOT(ISNUMBER(A917)),"날짜를 확인하세요",IF(A917&gt;TODAY(),"오늘 이후 날짜예요",IF(AND(B917&lt;&gt;"",ISNA(MATCH(B917,현장번호,0))),"현장 번호를 확인하세요",IF(ISNA(MATCH(D917,거래처이름,0)),"거래처 목록에 없는 이름",IF(OR(NOT(ISNUMBER(G917)),N(G917)&lt;=0),"금액을 확인하세요",""))))))</f>
        <v/>
      </c>
    </row>
    <row r="918">
      <c r="A918" s="20" t="n"/>
      <c r="B918" s="26" t="n"/>
      <c r="C918" s="27">
        <f>IF(COUNTA(A918,D918,G918)=0,"",IF(B918="","공통",IFERROR(INDEX(현장_고객,MATCH(B918,현장번호,0))&amp;" · "&amp;INDEX(현장_주소,MATCH(B918,현장번호,0)),"없는 번호")))</f>
        <v/>
      </c>
      <c r="D918" s="21" t="n"/>
      <c r="E918" s="27">
        <f>IF(D918="","",IFERROR(INDEX(거래처분야,MATCH(D918,거래처이름,0)),""))</f>
        <v/>
      </c>
      <c r="F918" s="21" t="n"/>
      <c r="G918" s="22" t="n"/>
      <c r="H918" s="25">
        <f>IF(COUNTA(A918,B918,D918,G918)=0,"",IF(NOT(ISNUMBER(A918)),"날짜를 확인하세요",IF(A918&gt;TODAY(),"오늘 이후 날짜예요",IF(AND(B918&lt;&gt;"",ISNA(MATCH(B918,현장번호,0))),"현장 번호를 확인하세요",IF(ISNA(MATCH(D918,거래처이름,0)),"거래처 목록에 없는 이름",IF(OR(NOT(ISNUMBER(G918)),N(G918)&lt;=0),"금액을 확인하세요",""))))))</f>
        <v/>
      </c>
    </row>
    <row r="919">
      <c r="A919" s="20" t="n"/>
      <c r="B919" s="26" t="n"/>
      <c r="C919" s="27">
        <f>IF(COUNTA(A919,D919,G919)=0,"",IF(B919="","공통",IFERROR(INDEX(현장_고객,MATCH(B919,현장번호,0))&amp;" · "&amp;INDEX(현장_주소,MATCH(B919,현장번호,0)),"없는 번호")))</f>
        <v/>
      </c>
      <c r="D919" s="21" t="n"/>
      <c r="E919" s="27">
        <f>IF(D919="","",IFERROR(INDEX(거래처분야,MATCH(D919,거래처이름,0)),""))</f>
        <v/>
      </c>
      <c r="F919" s="21" t="n"/>
      <c r="G919" s="22" t="n"/>
      <c r="H919" s="25">
        <f>IF(COUNTA(A919,B919,D919,G919)=0,"",IF(NOT(ISNUMBER(A919)),"날짜를 확인하세요",IF(A919&gt;TODAY(),"오늘 이후 날짜예요",IF(AND(B919&lt;&gt;"",ISNA(MATCH(B919,현장번호,0))),"현장 번호를 확인하세요",IF(ISNA(MATCH(D919,거래처이름,0)),"거래처 목록에 없는 이름",IF(OR(NOT(ISNUMBER(G919)),N(G919)&lt;=0),"금액을 확인하세요",""))))))</f>
        <v/>
      </c>
    </row>
    <row r="920">
      <c r="A920" s="20" t="n"/>
      <c r="B920" s="26" t="n"/>
      <c r="C920" s="27">
        <f>IF(COUNTA(A920,D920,G920)=0,"",IF(B920="","공통",IFERROR(INDEX(현장_고객,MATCH(B920,현장번호,0))&amp;" · "&amp;INDEX(현장_주소,MATCH(B920,현장번호,0)),"없는 번호")))</f>
        <v/>
      </c>
      <c r="D920" s="21" t="n"/>
      <c r="E920" s="27">
        <f>IF(D920="","",IFERROR(INDEX(거래처분야,MATCH(D920,거래처이름,0)),""))</f>
        <v/>
      </c>
      <c r="F920" s="21" t="n"/>
      <c r="G920" s="22" t="n"/>
      <c r="H920" s="25">
        <f>IF(COUNTA(A920,B920,D920,G920)=0,"",IF(NOT(ISNUMBER(A920)),"날짜를 확인하세요",IF(A920&gt;TODAY(),"오늘 이후 날짜예요",IF(AND(B920&lt;&gt;"",ISNA(MATCH(B920,현장번호,0))),"현장 번호를 확인하세요",IF(ISNA(MATCH(D920,거래처이름,0)),"거래처 목록에 없는 이름",IF(OR(NOT(ISNUMBER(G920)),N(G920)&lt;=0),"금액을 확인하세요",""))))))</f>
        <v/>
      </c>
    </row>
    <row r="921">
      <c r="A921" s="20" t="n"/>
      <c r="B921" s="26" t="n"/>
      <c r="C921" s="27">
        <f>IF(COUNTA(A921,D921,G921)=0,"",IF(B921="","공통",IFERROR(INDEX(현장_고객,MATCH(B921,현장번호,0))&amp;" · "&amp;INDEX(현장_주소,MATCH(B921,현장번호,0)),"없는 번호")))</f>
        <v/>
      </c>
      <c r="D921" s="21" t="n"/>
      <c r="E921" s="27">
        <f>IF(D921="","",IFERROR(INDEX(거래처분야,MATCH(D921,거래처이름,0)),""))</f>
        <v/>
      </c>
      <c r="F921" s="21" t="n"/>
      <c r="G921" s="22" t="n"/>
      <c r="H921" s="25">
        <f>IF(COUNTA(A921,B921,D921,G921)=0,"",IF(NOT(ISNUMBER(A921)),"날짜를 확인하세요",IF(A921&gt;TODAY(),"오늘 이후 날짜예요",IF(AND(B921&lt;&gt;"",ISNA(MATCH(B921,현장번호,0))),"현장 번호를 확인하세요",IF(ISNA(MATCH(D921,거래처이름,0)),"거래처 목록에 없는 이름",IF(OR(NOT(ISNUMBER(G921)),N(G921)&lt;=0),"금액을 확인하세요",""))))))</f>
        <v/>
      </c>
    </row>
    <row r="922">
      <c r="A922" s="20" t="n"/>
      <c r="B922" s="26" t="n"/>
      <c r="C922" s="27">
        <f>IF(COUNTA(A922,D922,G922)=0,"",IF(B922="","공통",IFERROR(INDEX(현장_고객,MATCH(B922,현장번호,0))&amp;" · "&amp;INDEX(현장_주소,MATCH(B922,현장번호,0)),"없는 번호")))</f>
        <v/>
      </c>
      <c r="D922" s="21" t="n"/>
      <c r="E922" s="27">
        <f>IF(D922="","",IFERROR(INDEX(거래처분야,MATCH(D922,거래처이름,0)),""))</f>
        <v/>
      </c>
      <c r="F922" s="21" t="n"/>
      <c r="G922" s="22" t="n"/>
      <c r="H922" s="25">
        <f>IF(COUNTA(A922,B922,D922,G922)=0,"",IF(NOT(ISNUMBER(A922)),"날짜를 확인하세요",IF(A922&gt;TODAY(),"오늘 이후 날짜예요",IF(AND(B922&lt;&gt;"",ISNA(MATCH(B922,현장번호,0))),"현장 번호를 확인하세요",IF(ISNA(MATCH(D922,거래처이름,0)),"거래처 목록에 없는 이름",IF(OR(NOT(ISNUMBER(G922)),N(G922)&lt;=0),"금액을 확인하세요",""))))))</f>
        <v/>
      </c>
    </row>
    <row r="923">
      <c r="A923" s="20" t="n"/>
      <c r="B923" s="26" t="n"/>
      <c r="C923" s="27">
        <f>IF(COUNTA(A923,D923,G923)=0,"",IF(B923="","공통",IFERROR(INDEX(현장_고객,MATCH(B923,현장번호,0))&amp;" · "&amp;INDEX(현장_주소,MATCH(B923,현장번호,0)),"없는 번호")))</f>
        <v/>
      </c>
      <c r="D923" s="21" t="n"/>
      <c r="E923" s="27">
        <f>IF(D923="","",IFERROR(INDEX(거래처분야,MATCH(D923,거래처이름,0)),""))</f>
        <v/>
      </c>
      <c r="F923" s="21" t="n"/>
      <c r="G923" s="22" t="n"/>
      <c r="H923" s="25">
        <f>IF(COUNTA(A923,B923,D923,G923)=0,"",IF(NOT(ISNUMBER(A923)),"날짜를 확인하세요",IF(A923&gt;TODAY(),"오늘 이후 날짜예요",IF(AND(B923&lt;&gt;"",ISNA(MATCH(B923,현장번호,0))),"현장 번호를 확인하세요",IF(ISNA(MATCH(D923,거래처이름,0)),"거래처 목록에 없는 이름",IF(OR(NOT(ISNUMBER(G923)),N(G923)&lt;=0),"금액을 확인하세요",""))))))</f>
        <v/>
      </c>
    </row>
    <row r="924">
      <c r="A924" s="20" t="n"/>
      <c r="B924" s="26" t="n"/>
      <c r="C924" s="27">
        <f>IF(COUNTA(A924,D924,G924)=0,"",IF(B924="","공통",IFERROR(INDEX(현장_고객,MATCH(B924,현장번호,0))&amp;" · "&amp;INDEX(현장_주소,MATCH(B924,현장번호,0)),"없는 번호")))</f>
        <v/>
      </c>
      <c r="D924" s="21" t="n"/>
      <c r="E924" s="27">
        <f>IF(D924="","",IFERROR(INDEX(거래처분야,MATCH(D924,거래처이름,0)),""))</f>
        <v/>
      </c>
      <c r="F924" s="21" t="n"/>
      <c r="G924" s="22" t="n"/>
      <c r="H924" s="25">
        <f>IF(COUNTA(A924,B924,D924,G924)=0,"",IF(NOT(ISNUMBER(A924)),"날짜를 확인하세요",IF(A924&gt;TODAY(),"오늘 이후 날짜예요",IF(AND(B924&lt;&gt;"",ISNA(MATCH(B924,현장번호,0))),"현장 번호를 확인하세요",IF(ISNA(MATCH(D924,거래처이름,0)),"거래처 목록에 없는 이름",IF(OR(NOT(ISNUMBER(G924)),N(G924)&lt;=0),"금액을 확인하세요",""))))))</f>
        <v/>
      </c>
    </row>
    <row r="925">
      <c r="A925" s="20" t="n"/>
      <c r="B925" s="26" t="n"/>
      <c r="C925" s="27">
        <f>IF(COUNTA(A925,D925,G925)=0,"",IF(B925="","공통",IFERROR(INDEX(현장_고객,MATCH(B925,현장번호,0))&amp;" · "&amp;INDEX(현장_주소,MATCH(B925,현장번호,0)),"없는 번호")))</f>
        <v/>
      </c>
      <c r="D925" s="21" t="n"/>
      <c r="E925" s="27">
        <f>IF(D925="","",IFERROR(INDEX(거래처분야,MATCH(D925,거래처이름,0)),""))</f>
        <v/>
      </c>
      <c r="F925" s="21" t="n"/>
      <c r="G925" s="22" t="n"/>
      <c r="H925" s="25">
        <f>IF(COUNTA(A925,B925,D925,G925)=0,"",IF(NOT(ISNUMBER(A925)),"날짜를 확인하세요",IF(A925&gt;TODAY(),"오늘 이후 날짜예요",IF(AND(B925&lt;&gt;"",ISNA(MATCH(B925,현장번호,0))),"현장 번호를 확인하세요",IF(ISNA(MATCH(D925,거래처이름,0)),"거래처 목록에 없는 이름",IF(OR(NOT(ISNUMBER(G925)),N(G925)&lt;=0),"금액을 확인하세요",""))))))</f>
        <v/>
      </c>
    </row>
    <row r="926">
      <c r="A926" s="20" t="n"/>
      <c r="B926" s="26" t="n"/>
      <c r="C926" s="27">
        <f>IF(COUNTA(A926,D926,G926)=0,"",IF(B926="","공통",IFERROR(INDEX(현장_고객,MATCH(B926,현장번호,0))&amp;" · "&amp;INDEX(현장_주소,MATCH(B926,현장번호,0)),"없는 번호")))</f>
        <v/>
      </c>
      <c r="D926" s="21" t="n"/>
      <c r="E926" s="27">
        <f>IF(D926="","",IFERROR(INDEX(거래처분야,MATCH(D926,거래처이름,0)),""))</f>
        <v/>
      </c>
      <c r="F926" s="21" t="n"/>
      <c r="G926" s="22" t="n"/>
      <c r="H926" s="25">
        <f>IF(COUNTA(A926,B926,D926,G926)=0,"",IF(NOT(ISNUMBER(A926)),"날짜를 확인하세요",IF(A926&gt;TODAY(),"오늘 이후 날짜예요",IF(AND(B926&lt;&gt;"",ISNA(MATCH(B926,현장번호,0))),"현장 번호를 확인하세요",IF(ISNA(MATCH(D926,거래처이름,0)),"거래처 목록에 없는 이름",IF(OR(NOT(ISNUMBER(G926)),N(G926)&lt;=0),"금액을 확인하세요",""))))))</f>
        <v/>
      </c>
    </row>
    <row r="927">
      <c r="A927" s="20" t="n"/>
      <c r="B927" s="26" t="n"/>
      <c r="C927" s="27">
        <f>IF(COUNTA(A927,D927,G927)=0,"",IF(B927="","공통",IFERROR(INDEX(현장_고객,MATCH(B927,현장번호,0))&amp;" · "&amp;INDEX(현장_주소,MATCH(B927,현장번호,0)),"없는 번호")))</f>
        <v/>
      </c>
      <c r="D927" s="21" t="n"/>
      <c r="E927" s="27">
        <f>IF(D927="","",IFERROR(INDEX(거래처분야,MATCH(D927,거래처이름,0)),""))</f>
        <v/>
      </c>
      <c r="F927" s="21" t="n"/>
      <c r="G927" s="22" t="n"/>
      <c r="H927" s="25">
        <f>IF(COUNTA(A927,B927,D927,G927)=0,"",IF(NOT(ISNUMBER(A927)),"날짜를 확인하세요",IF(A927&gt;TODAY(),"오늘 이후 날짜예요",IF(AND(B927&lt;&gt;"",ISNA(MATCH(B927,현장번호,0))),"현장 번호를 확인하세요",IF(ISNA(MATCH(D927,거래처이름,0)),"거래처 목록에 없는 이름",IF(OR(NOT(ISNUMBER(G927)),N(G927)&lt;=0),"금액을 확인하세요",""))))))</f>
        <v/>
      </c>
    </row>
    <row r="928">
      <c r="A928" s="20" t="n"/>
      <c r="B928" s="26" t="n"/>
      <c r="C928" s="27">
        <f>IF(COUNTA(A928,D928,G928)=0,"",IF(B928="","공통",IFERROR(INDEX(현장_고객,MATCH(B928,현장번호,0))&amp;" · "&amp;INDEX(현장_주소,MATCH(B928,현장번호,0)),"없는 번호")))</f>
        <v/>
      </c>
      <c r="D928" s="21" t="n"/>
      <c r="E928" s="27">
        <f>IF(D928="","",IFERROR(INDEX(거래처분야,MATCH(D928,거래처이름,0)),""))</f>
        <v/>
      </c>
      <c r="F928" s="21" t="n"/>
      <c r="G928" s="22" t="n"/>
      <c r="H928" s="25">
        <f>IF(COUNTA(A928,B928,D928,G928)=0,"",IF(NOT(ISNUMBER(A928)),"날짜를 확인하세요",IF(A928&gt;TODAY(),"오늘 이후 날짜예요",IF(AND(B928&lt;&gt;"",ISNA(MATCH(B928,현장번호,0))),"현장 번호를 확인하세요",IF(ISNA(MATCH(D928,거래처이름,0)),"거래처 목록에 없는 이름",IF(OR(NOT(ISNUMBER(G928)),N(G928)&lt;=0),"금액을 확인하세요",""))))))</f>
        <v/>
      </c>
    </row>
    <row r="929">
      <c r="A929" s="20" t="n"/>
      <c r="B929" s="26" t="n"/>
      <c r="C929" s="27">
        <f>IF(COUNTA(A929,D929,G929)=0,"",IF(B929="","공통",IFERROR(INDEX(현장_고객,MATCH(B929,현장번호,0))&amp;" · "&amp;INDEX(현장_주소,MATCH(B929,현장번호,0)),"없는 번호")))</f>
        <v/>
      </c>
      <c r="D929" s="21" t="n"/>
      <c r="E929" s="27">
        <f>IF(D929="","",IFERROR(INDEX(거래처분야,MATCH(D929,거래처이름,0)),""))</f>
        <v/>
      </c>
      <c r="F929" s="21" t="n"/>
      <c r="G929" s="22" t="n"/>
      <c r="H929" s="25">
        <f>IF(COUNTA(A929,B929,D929,G929)=0,"",IF(NOT(ISNUMBER(A929)),"날짜를 확인하세요",IF(A929&gt;TODAY(),"오늘 이후 날짜예요",IF(AND(B929&lt;&gt;"",ISNA(MATCH(B929,현장번호,0))),"현장 번호를 확인하세요",IF(ISNA(MATCH(D929,거래처이름,0)),"거래처 목록에 없는 이름",IF(OR(NOT(ISNUMBER(G929)),N(G929)&lt;=0),"금액을 확인하세요",""))))))</f>
        <v/>
      </c>
    </row>
    <row r="930">
      <c r="A930" s="20" t="n"/>
      <c r="B930" s="26" t="n"/>
      <c r="C930" s="27">
        <f>IF(COUNTA(A930,D930,G930)=0,"",IF(B930="","공통",IFERROR(INDEX(현장_고객,MATCH(B930,현장번호,0))&amp;" · "&amp;INDEX(현장_주소,MATCH(B930,현장번호,0)),"없는 번호")))</f>
        <v/>
      </c>
      <c r="D930" s="21" t="n"/>
      <c r="E930" s="27">
        <f>IF(D930="","",IFERROR(INDEX(거래처분야,MATCH(D930,거래처이름,0)),""))</f>
        <v/>
      </c>
      <c r="F930" s="21" t="n"/>
      <c r="G930" s="22" t="n"/>
      <c r="H930" s="25">
        <f>IF(COUNTA(A930,B930,D930,G930)=0,"",IF(NOT(ISNUMBER(A930)),"날짜를 확인하세요",IF(A930&gt;TODAY(),"오늘 이후 날짜예요",IF(AND(B930&lt;&gt;"",ISNA(MATCH(B930,현장번호,0))),"현장 번호를 확인하세요",IF(ISNA(MATCH(D930,거래처이름,0)),"거래처 목록에 없는 이름",IF(OR(NOT(ISNUMBER(G930)),N(G930)&lt;=0),"금액을 확인하세요",""))))))</f>
        <v/>
      </c>
    </row>
    <row r="931">
      <c r="A931" s="20" t="n"/>
      <c r="B931" s="26" t="n"/>
      <c r="C931" s="27">
        <f>IF(COUNTA(A931,D931,G931)=0,"",IF(B931="","공통",IFERROR(INDEX(현장_고객,MATCH(B931,현장번호,0))&amp;" · "&amp;INDEX(현장_주소,MATCH(B931,현장번호,0)),"없는 번호")))</f>
        <v/>
      </c>
      <c r="D931" s="21" t="n"/>
      <c r="E931" s="27">
        <f>IF(D931="","",IFERROR(INDEX(거래처분야,MATCH(D931,거래처이름,0)),""))</f>
        <v/>
      </c>
      <c r="F931" s="21" t="n"/>
      <c r="G931" s="22" t="n"/>
      <c r="H931" s="25">
        <f>IF(COUNTA(A931,B931,D931,G931)=0,"",IF(NOT(ISNUMBER(A931)),"날짜를 확인하세요",IF(A931&gt;TODAY(),"오늘 이후 날짜예요",IF(AND(B931&lt;&gt;"",ISNA(MATCH(B931,현장번호,0))),"현장 번호를 확인하세요",IF(ISNA(MATCH(D931,거래처이름,0)),"거래처 목록에 없는 이름",IF(OR(NOT(ISNUMBER(G931)),N(G931)&lt;=0),"금액을 확인하세요",""))))))</f>
        <v/>
      </c>
    </row>
    <row r="932">
      <c r="A932" s="20" t="n"/>
      <c r="B932" s="26" t="n"/>
      <c r="C932" s="27">
        <f>IF(COUNTA(A932,D932,G932)=0,"",IF(B932="","공통",IFERROR(INDEX(현장_고객,MATCH(B932,현장번호,0))&amp;" · "&amp;INDEX(현장_주소,MATCH(B932,현장번호,0)),"없는 번호")))</f>
        <v/>
      </c>
      <c r="D932" s="21" t="n"/>
      <c r="E932" s="27">
        <f>IF(D932="","",IFERROR(INDEX(거래처분야,MATCH(D932,거래처이름,0)),""))</f>
        <v/>
      </c>
      <c r="F932" s="21" t="n"/>
      <c r="G932" s="22" t="n"/>
      <c r="H932" s="25">
        <f>IF(COUNTA(A932,B932,D932,G932)=0,"",IF(NOT(ISNUMBER(A932)),"날짜를 확인하세요",IF(A932&gt;TODAY(),"오늘 이후 날짜예요",IF(AND(B932&lt;&gt;"",ISNA(MATCH(B932,현장번호,0))),"현장 번호를 확인하세요",IF(ISNA(MATCH(D932,거래처이름,0)),"거래처 목록에 없는 이름",IF(OR(NOT(ISNUMBER(G932)),N(G932)&lt;=0),"금액을 확인하세요",""))))))</f>
        <v/>
      </c>
    </row>
    <row r="933">
      <c r="A933" s="20" t="n"/>
      <c r="B933" s="26" t="n"/>
      <c r="C933" s="27">
        <f>IF(COUNTA(A933,D933,G933)=0,"",IF(B933="","공통",IFERROR(INDEX(현장_고객,MATCH(B933,현장번호,0))&amp;" · "&amp;INDEX(현장_주소,MATCH(B933,현장번호,0)),"없는 번호")))</f>
        <v/>
      </c>
      <c r="D933" s="21" t="n"/>
      <c r="E933" s="27">
        <f>IF(D933="","",IFERROR(INDEX(거래처분야,MATCH(D933,거래처이름,0)),""))</f>
        <v/>
      </c>
      <c r="F933" s="21" t="n"/>
      <c r="G933" s="22" t="n"/>
      <c r="H933" s="25">
        <f>IF(COUNTA(A933,B933,D933,G933)=0,"",IF(NOT(ISNUMBER(A933)),"날짜를 확인하세요",IF(A933&gt;TODAY(),"오늘 이후 날짜예요",IF(AND(B933&lt;&gt;"",ISNA(MATCH(B933,현장번호,0))),"현장 번호를 확인하세요",IF(ISNA(MATCH(D933,거래처이름,0)),"거래처 목록에 없는 이름",IF(OR(NOT(ISNUMBER(G933)),N(G933)&lt;=0),"금액을 확인하세요",""))))))</f>
        <v/>
      </c>
    </row>
    <row r="934">
      <c r="A934" s="20" t="n"/>
      <c r="B934" s="26" t="n"/>
      <c r="C934" s="27">
        <f>IF(COUNTA(A934,D934,G934)=0,"",IF(B934="","공통",IFERROR(INDEX(현장_고객,MATCH(B934,현장번호,0))&amp;" · "&amp;INDEX(현장_주소,MATCH(B934,현장번호,0)),"없는 번호")))</f>
        <v/>
      </c>
      <c r="D934" s="21" t="n"/>
      <c r="E934" s="27">
        <f>IF(D934="","",IFERROR(INDEX(거래처분야,MATCH(D934,거래처이름,0)),""))</f>
        <v/>
      </c>
      <c r="F934" s="21" t="n"/>
      <c r="G934" s="22" t="n"/>
      <c r="H934" s="25">
        <f>IF(COUNTA(A934,B934,D934,G934)=0,"",IF(NOT(ISNUMBER(A934)),"날짜를 확인하세요",IF(A934&gt;TODAY(),"오늘 이후 날짜예요",IF(AND(B934&lt;&gt;"",ISNA(MATCH(B934,현장번호,0))),"현장 번호를 확인하세요",IF(ISNA(MATCH(D934,거래처이름,0)),"거래처 목록에 없는 이름",IF(OR(NOT(ISNUMBER(G934)),N(G934)&lt;=0),"금액을 확인하세요",""))))))</f>
        <v/>
      </c>
    </row>
    <row r="935">
      <c r="A935" s="20" t="n"/>
      <c r="B935" s="26" t="n"/>
      <c r="C935" s="27">
        <f>IF(COUNTA(A935,D935,G935)=0,"",IF(B935="","공통",IFERROR(INDEX(현장_고객,MATCH(B935,현장번호,0))&amp;" · "&amp;INDEX(현장_주소,MATCH(B935,현장번호,0)),"없는 번호")))</f>
        <v/>
      </c>
      <c r="D935" s="21" t="n"/>
      <c r="E935" s="27">
        <f>IF(D935="","",IFERROR(INDEX(거래처분야,MATCH(D935,거래처이름,0)),""))</f>
        <v/>
      </c>
      <c r="F935" s="21" t="n"/>
      <c r="G935" s="22" t="n"/>
      <c r="H935" s="25">
        <f>IF(COUNTA(A935,B935,D935,G935)=0,"",IF(NOT(ISNUMBER(A935)),"날짜를 확인하세요",IF(A935&gt;TODAY(),"오늘 이후 날짜예요",IF(AND(B935&lt;&gt;"",ISNA(MATCH(B935,현장번호,0))),"현장 번호를 확인하세요",IF(ISNA(MATCH(D935,거래처이름,0)),"거래처 목록에 없는 이름",IF(OR(NOT(ISNUMBER(G935)),N(G935)&lt;=0),"금액을 확인하세요",""))))))</f>
        <v/>
      </c>
    </row>
    <row r="936">
      <c r="A936" s="20" t="n"/>
      <c r="B936" s="26" t="n"/>
      <c r="C936" s="27">
        <f>IF(COUNTA(A936,D936,G936)=0,"",IF(B936="","공통",IFERROR(INDEX(현장_고객,MATCH(B936,현장번호,0))&amp;" · "&amp;INDEX(현장_주소,MATCH(B936,현장번호,0)),"없는 번호")))</f>
        <v/>
      </c>
      <c r="D936" s="21" t="n"/>
      <c r="E936" s="27">
        <f>IF(D936="","",IFERROR(INDEX(거래처분야,MATCH(D936,거래처이름,0)),""))</f>
        <v/>
      </c>
      <c r="F936" s="21" t="n"/>
      <c r="G936" s="22" t="n"/>
      <c r="H936" s="25">
        <f>IF(COUNTA(A936,B936,D936,G936)=0,"",IF(NOT(ISNUMBER(A936)),"날짜를 확인하세요",IF(A936&gt;TODAY(),"오늘 이후 날짜예요",IF(AND(B936&lt;&gt;"",ISNA(MATCH(B936,현장번호,0))),"현장 번호를 확인하세요",IF(ISNA(MATCH(D936,거래처이름,0)),"거래처 목록에 없는 이름",IF(OR(NOT(ISNUMBER(G936)),N(G936)&lt;=0),"금액을 확인하세요",""))))))</f>
        <v/>
      </c>
    </row>
    <row r="937">
      <c r="A937" s="20" t="n"/>
      <c r="B937" s="26" t="n"/>
      <c r="C937" s="27">
        <f>IF(COUNTA(A937,D937,G937)=0,"",IF(B937="","공통",IFERROR(INDEX(현장_고객,MATCH(B937,현장번호,0))&amp;" · "&amp;INDEX(현장_주소,MATCH(B937,현장번호,0)),"없는 번호")))</f>
        <v/>
      </c>
      <c r="D937" s="21" t="n"/>
      <c r="E937" s="27">
        <f>IF(D937="","",IFERROR(INDEX(거래처분야,MATCH(D937,거래처이름,0)),""))</f>
        <v/>
      </c>
      <c r="F937" s="21" t="n"/>
      <c r="G937" s="22" t="n"/>
      <c r="H937" s="25">
        <f>IF(COUNTA(A937,B937,D937,G937)=0,"",IF(NOT(ISNUMBER(A937)),"날짜를 확인하세요",IF(A937&gt;TODAY(),"오늘 이후 날짜예요",IF(AND(B937&lt;&gt;"",ISNA(MATCH(B937,현장번호,0))),"현장 번호를 확인하세요",IF(ISNA(MATCH(D937,거래처이름,0)),"거래처 목록에 없는 이름",IF(OR(NOT(ISNUMBER(G937)),N(G937)&lt;=0),"금액을 확인하세요",""))))))</f>
        <v/>
      </c>
    </row>
    <row r="938">
      <c r="A938" s="20" t="n"/>
      <c r="B938" s="26" t="n"/>
      <c r="C938" s="27">
        <f>IF(COUNTA(A938,D938,G938)=0,"",IF(B938="","공통",IFERROR(INDEX(현장_고객,MATCH(B938,현장번호,0))&amp;" · "&amp;INDEX(현장_주소,MATCH(B938,현장번호,0)),"없는 번호")))</f>
        <v/>
      </c>
      <c r="D938" s="21" t="n"/>
      <c r="E938" s="27">
        <f>IF(D938="","",IFERROR(INDEX(거래처분야,MATCH(D938,거래처이름,0)),""))</f>
        <v/>
      </c>
      <c r="F938" s="21" t="n"/>
      <c r="G938" s="22" t="n"/>
      <c r="H938" s="25">
        <f>IF(COUNTA(A938,B938,D938,G938)=0,"",IF(NOT(ISNUMBER(A938)),"날짜를 확인하세요",IF(A938&gt;TODAY(),"오늘 이후 날짜예요",IF(AND(B938&lt;&gt;"",ISNA(MATCH(B938,현장번호,0))),"현장 번호를 확인하세요",IF(ISNA(MATCH(D938,거래처이름,0)),"거래처 목록에 없는 이름",IF(OR(NOT(ISNUMBER(G938)),N(G938)&lt;=0),"금액을 확인하세요",""))))))</f>
        <v/>
      </c>
    </row>
    <row r="939">
      <c r="A939" s="20" t="n"/>
      <c r="B939" s="26" t="n"/>
      <c r="C939" s="27">
        <f>IF(COUNTA(A939,D939,G939)=0,"",IF(B939="","공통",IFERROR(INDEX(현장_고객,MATCH(B939,현장번호,0))&amp;" · "&amp;INDEX(현장_주소,MATCH(B939,현장번호,0)),"없는 번호")))</f>
        <v/>
      </c>
      <c r="D939" s="21" t="n"/>
      <c r="E939" s="27">
        <f>IF(D939="","",IFERROR(INDEX(거래처분야,MATCH(D939,거래처이름,0)),""))</f>
        <v/>
      </c>
      <c r="F939" s="21" t="n"/>
      <c r="G939" s="22" t="n"/>
      <c r="H939" s="25">
        <f>IF(COUNTA(A939,B939,D939,G939)=0,"",IF(NOT(ISNUMBER(A939)),"날짜를 확인하세요",IF(A939&gt;TODAY(),"오늘 이후 날짜예요",IF(AND(B939&lt;&gt;"",ISNA(MATCH(B939,현장번호,0))),"현장 번호를 확인하세요",IF(ISNA(MATCH(D939,거래처이름,0)),"거래처 목록에 없는 이름",IF(OR(NOT(ISNUMBER(G939)),N(G939)&lt;=0),"금액을 확인하세요",""))))))</f>
        <v/>
      </c>
    </row>
    <row r="940">
      <c r="A940" s="20" t="n"/>
      <c r="B940" s="26" t="n"/>
      <c r="C940" s="27">
        <f>IF(COUNTA(A940,D940,G940)=0,"",IF(B940="","공통",IFERROR(INDEX(현장_고객,MATCH(B940,현장번호,0))&amp;" · "&amp;INDEX(현장_주소,MATCH(B940,현장번호,0)),"없는 번호")))</f>
        <v/>
      </c>
      <c r="D940" s="21" t="n"/>
      <c r="E940" s="27">
        <f>IF(D940="","",IFERROR(INDEX(거래처분야,MATCH(D940,거래처이름,0)),""))</f>
        <v/>
      </c>
      <c r="F940" s="21" t="n"/>
      <c r="G940" s="22" t="n"/>
      <c r="H940" s="25">
        <f>IF(COUNTA(A940,B940,D940,G940)=0,"",IF(NOT(ISNUMBER(A940)),"날짜를 확인하세요",IF(A940&gt;TODAY(),"오늘 이후 날짜예요",IF(AND(B940&lt;&gt;"",ISNA(MATCH(B940,현장번호,0))),"현장 번호를 확인하세요",IF(ISNA(MATCH(D940,거래처이름,0)),"거래처 목록에 없는 이름",IF(OR(NOT(ISNUMBER(G940)),N(G940)&lt;=0),"금액을 확인하세요",""))))))</f>
        <v/>
      </c>
    </row>
    <row r="941">
      <c r="A941" s="20" t="n"/>
      <c r="B941" s="26" t="n"/>
      <c r="C941" s="27">
        <f>IF(COUNTA(A941,D941,G941)=0,"",IF(B941="","공통",IFERROR(INDEX(현장_고객,MATCH(B941,현장번호,0))&amp;" · "&amp;INDEX(현장_주소,MATCH(B941,현장번호,0)),"없는 번호")))</f>
        <v/>
      </c>
      <c r="D941" s="21" t="n"/>
      <c r="E941" s="27">
        <f>IF(D941="","",IFERROR(INDEX(거래처분야,MATCH(D941,거래처이름,0)),""))</f>
        <v/>
      </c>
      <c r="F941" s="21" t="n"/>
      <c r="G941" s="22" t="n"/>
      <c r="H941" s="25">
        <f>IF(COUNTA(A941,B941,D941,G941)=0,"",IF(NOT(ISNUMBER(A941)),"날짜를 확인하세요",IF(A941&gt;TODAY(),"오늘 이후 날짜예요",IF(AND(B941&lt;&gt;"",ISNA(MATCH(B941,현장번호,0))),"현장 번호를 확인하세요",IF(ISNA(MATCH(D941,거래처이름,0)),"거래처 목록에 없는 이름",IF(OR(NOT(ISNUMBER(G941)),N(G941)&lt;=0),"금액을 확인하세요",""))))))</f>
        <v/>
      </c>
    </row>
    <row r="942">
      <c r="A942" s="20" t="n"/>
      <c r="B942" s="26" t="n"/>
      <c r="C942" s="27">
        <f>IF(COUNTA(A942,D942,G942)=0,"",IF(B942="","공통",IFERROR(INDEX(현장_고객,MATCH(B942,현장번호,0))&amp;" · "&amp;INDEX(현장_주소,MATCH(B942,현장번호,0)),"없는 번호")))</f>
        <v/>
      </c>
      <c r="D942" s="21" t="n"/>
      <c r="E942" s="27">
        <f>IF(D942="","",IFERROR(INDEX(거래처분야,MATCH(D942,거래처이름,0)),""))</f>
        <v/>
      </c>
      <c r="F942" s="21" t="n"/>
      <c r="G942" s="22" t="n"/>
      <c r="H942" s="25">
        <f>IF(COUNTA(A942,B942,D942,G942)=0,"",IF(NOT(ISNUMBER(A942)),"날짜를 확인하세요",IF(A942&gt;TODAY(),"오늘 이후 날짜예요",IF(AND(B942&lt;&gt;"",ISNA(MATCH(B942,현장번호,0))),"현장 번호를 확인하세요",IF(ISNA(MATCH(D942,거래처이름,0)),"거래처 목록에 없는 이름",IF(OR(NOT(ISNUMBER(G942)),N(G942)&lt;=0),"금액을 확인하세요",""))))))</f>
        <v/>
      </c>
    </row>
    <row r="943">
      <c r="A943" s="20" t="n"/>
      <c r="B943" s="26" t="n"/>
      <c r="C943" s="27">
        <f>IF(COUNTA(A943,D943,G943)=0,"",IF(B943="","공통",IFERROR(INDEX(현장_고객,MATCH(B943,현장번호,0))&amp;" · "&amp;INDEX(현장_주소,MATCH(B943,현장번호,0)),"없는 번호")))</f>
        <v/>
      </c>
      <c r="D943" s="21" t="n"/>
      <c r="E943" s="27">
        <f>IF(D943="","",IFERROR(INDEX(거래처분야,MATCH(D943,거래처이름,0)),""))</f>
        <v/>
      </c>
      <c r="F943" s="21" t="n"/>
      <c r="G943" s="22" t="n"/>
      <c r="H943" s="25">
        <f>IF(COUNTA(A943,B943,D943,G943)=0,"",IF(NOT(ISNUMBER(A943)),"날짜를 확인하세요",IF(A943&gt;TODAY(),"오늘 이후 날짜예요",IF(AND(B943&lt;&gt;"",ISNA(MATCH(B943,현장번호,0))),"현장 번호를 확인하세요",IF(ISNA(MATCH(D943,거래처이름,0)),"거래처 목록에 없는 이름",IF(OR(NOT(ISNUMBER(G943)),N(G943)&lt;=0),"금액을 확인하세요",""))))))</f>
        <v/>
      </c>
    </row>
    <row r="944">
      <c r="A944" s="20" t="n"/>
      <c r="B944" s="26" t="n"/>
      <c r="C944" s="27">
        <f>IF(COUNTA(A944,D944,G944)=0,"",IF(B944="","공통",IFERROR(INDEX(현장_고객,MATCH(B944,현장번호,0))&amp;" · "&amp;INDEX(현장_주소,MATCH(B944,현장번호,0)),"없는 번호")))</f>
        <v/>
      </c>
      <c r="D944" s="21" t="n"/>
      <c r="E944" s="27">
        <f>IF(D944="","",IFERROR(INDEX(거래처분야,MATCH(D944,거래처이름,0)),""))</f>
        <v/>
      </c>
      <c r="F944" s="21" t="n"/>
      <c r="G944" s="22" t="n"/>
      <c r="H944" s="25">
        <f>IF(COUNTA(A944,B944,D944,G944)=0,"",IF(NOT(ISNUMBER(A944)),"날짜를 확인하세요",IF(A944&gt;TODAY(),"오늘 이후 날짜예요",IF(AND(B944&lt;&gt;"",ISNA(MATCH(B944,현장번호,0))),"현장 번호를 확인하세요",IF(ISNA(MATCH(D944,거래처이름,0)),"거래처 목록에 없는 이름",IF(OR(NOT(ISNUMBER(G944)),N(G944)&lt;=0),"금액을 확인하세요",""))))))</f>
        <v/>
      </c>
    </row>
    <row r="945">
      <c r="A945" s="20" t="n"/>
      <c r="B945" s="26" t="n"/>
      <c r="C945" s="27">
        <f>IF(COUNTA(A945,D945,G945)=0,"",IF(B945="","공통",IFERROR(INDEX(현장_고객,MATCH(B945,현장번호,0))&amp;" · "&amp;INDEX(현장_주소,MATCH(B945,현장번호,0)),"없는 번호")))</f>
        <v/>
      </c>
      <c r="D945" s="21" t="n"/>
      <c r="E945" s="27">
        <f>IF(D945="","",IFERROR(INDEX(거래처분야,MATCH(D945,거래처이름,0)),""))</f>
        <v/>
      </c>
      <c r="F945" s="21" t="n"/>
      <c r="G945" s="22" t="n"/>
      <c r="H945" s="25">
        <f>IF(COUNTA(A945,B945,D945,G945)=0,"",IF(NOT(ISNUMBER(A945)),"날짜를 확인하세요",IF(A945&gt;TODAY(),"오늘 이후 날짜예요",IF(AND(B945&lt;&gt;"",ISNA(MATCH(B945,현장번호,0))),"현장 번호를 확인하세요",IF(ISNA(MATCH(D945,거래처이름,0)),"거래처 목록에 없는 이름",IF(OR(NOT(ISNUMBER(G945)),N(G945)&lt;=0),"금액을 확인하세요",""))))))</f>
        <v/>
      </c>
    </row>
    <row r="946">
      <c r="A946" s="20" t="n"/>
      <c r="B946" s="26" t="n"/>
      <c r="C946" s="27">
        <f>IF(COUNTA(A946,D946,G946)=0,"",IF(B946="","공통",IFERROR(INDEX(현장_고객,MATCH(B946,현장번호,0))&amp;" · "&amp;INDEX(현장_주소,MATCH(B946,현장번호,0)),"없는 번호")))</f>
        <v/>
      </c>
      <c r="D946" s="21" t="n"/>
      <c r="E946" s="27">
        <f>IF(D946="","",IFERROR(INDEX(거래처분야,MATCH(D946,거래처이름,0)),""))</f>
        <v/>
      </c>
      <c r="F946" s="21" t="n"/>
      <c r="G946" s="22" t="n"/>
      <c r="H946" s="25">
        <f>IF(COUNTA(A946,B946,D946,G946)=0,"",IF(NOT(ISNUMBER(A946)),"날짜를 확인하세요",IF(A946&gt;TODAY(),"오늘 이후 날짜예요",IF(AND(B946&lt;&gt;"",ISNA(MATCH(B946,현장번호,0))),"현장 번호를 확인하세요",IF(ISNA(MATCH(D946,거래처이름,0)),"거래처 목록에 없는 이름",IF(OR(NOT(ISNUMBER(G946)),N(G946)&lt;=0),"금액을 확인하세요",""))))))</f>
        <v/>
      </c>
    </row>
    <row r="947">
      <c r="A947" s="20" t="n"/>
      <c r="B947" s="26" t="n"/>
      <c r="C947" s="27">
        <f>IF(COUNTA(A947,D947,G947)=0,"",IF(B947="","공통",IFERROR(INDEX(현장_고객,MATCH(B947,현장번호,0))&amp;" · "&amp;INDEX(현장_주소,MATCH(B947,현장번호,0)),"없는 번호")))</f>
        <v/>
      </c>
      <c r="D947" s="21" t="n"/>
      <c r="E947" s="27">
        <f>IF(D947="","",IFERROR(INDEX(거래처분야,MATCH(D947,거래처이름,0)),""))</f>
        <v/>
      </c>
      <c r="F947" s="21" t="n"/>
      <c r="G947" s="22" t="n"/>
      <c r="H947" s="25">
        <f>IF(COUNTA(A947,B947,D947,G947)=0,"",IF(NOT(ISNUMBER(A947)),"날짜를 확인하세요",IF(A947&gt;TODAY(),"오늘 이후 날짜예요",IF(AND(B947&lt;&gt;"",ISNA(MATCH(B947,현장번호,0))),"현장 번호를 확인하세요",IF(ISNA(MATCH(D947,거래처이름,0)),"거래처 목록에 없는 이름",IF(OR(NOT(ISNUMBER(G947)),N(G947)&lt;=0),"금액을 확인하세요",""))))))</f>
        <v/>
      </c>
    </row>
    <row r="948">
      <c r="A948" s="20" t="n"/>
      <c r="B948" s="26" t="n"/>
      <c r="C948" s="27">
        <f>IF(COUNTA(A948,D948,G948)=0,"",IF(B948="","공통",IFERROR(INDEX(현장_고객,MATCH(B948,현장번호,0))&amp;" · "&amp;INDEX(현장_주소,MATCH(B948,현장번호,0)),"없는 번호")))</f>
        <v/>
      </c>
      <c r="D948" s="21" t="n"/>
      <c r="E948" s="27">
        <f>IF(D948="","",IFERROR(INDEX(거래처분야,MATCH(D948,거래처이름,0)),""))</f>
        <v/>
      </c>
      <c r="F948" s="21" t="n"/>
      <c r="G948" s="22" t="n"/>
      <c r="H948" s="25">
        <f>IF(COUNTA(A948,B948,D948,G948)=0,"",IF(NOT(ISNUMBER(A948)),"날짜를 확인하세요",IF(A948&gt;TODAY(),"오늘 이후 날짜예요",IF(AND(B948&lt;&gt;"",ISNA(MATCH(B948,현장번호,0))),"현장 번호를 확인하세요",IF(ISNA(MATCH(D948,거래처이름,0)),"거래처 목록에 없는 이름",IF(OR(NOT(ISNUMBER(G948)),N(G948)&lt;=0),"금액을 확인하세요",""))))))</f>
        <v/>
      </c>
    </row>
    <row r="949">
      <c r="A949" s="20" t="n"/>
      <c r="B949" s="26" t="n"/>
      <c r="C949" s="27">
        <f>IF(COUNTA(A949,D949,G949)=0,"",IF(B949="","공통",IFERROR(INDEX(현장_고객,MATCH(B949,현장번호,0))&amp;" · "&amp;INDEX(현장_주소,MATCH(B949,현장번호,0)),"없는 번호")))</f>
        <v/>
      </c>
      <c r="D949" s="21" t="n"/>
      <c r="E949" s="27">
        <f>IF(D949="","",IFERROR(INDEX(거래처분야,MATCH(D949,거래처이름,0)),""))</f>
        <v/>
      </c>
      <c r="F949" s="21" t="n"/>
      <c r="G949" s="22" t="n"/>
      <c r="H949" s="25">
        <f>IF(COUNTA(A949,B949,D949,G949)=0,"",IF(NOT(ISNUMBER(A949)),"날짜를 확인하세요",IF(A949&gt;TODAY(),"오늘 이후 날짜예요",IF(AND(B949&lt;&gt;"",ISNA(MATCH(B949,현장번호,0))),"현장 번호를 확인하세요",IF(ISNA(MATCH(D949,거래처이름,0)),"거래처 목록에 없는 이름",IF(OR(NOT(ISNUMBER(G949)),N(G949)&lt;=0),"금액을 확인하세요",""))))))</f>
        <v/>
      </c>
    </row>
    <row r="950">
      <c r="A950" s="20" t="n"/>
      <c r="B950" s="26" t="n"/>
      <c r="C950" s="27">
        <f>IF(COUNTA(A950,D950,G950)=0,"",IF(B950="","공통",IFERROR(INDEX(현장_고객,MATCH(B950,현장번호,0))&amp;" · "&amp;INDEX(현장_주소,MATCH(B950,현장번호,0)),"없는 번호")))</f>
        <v/>
      </c>
      <c r="D950" s="21" t="n"/>
      <c r="E950" s="27">
        <f>IF(D950="","",IFERROR(INDEX(거래처분야,MATCH(D950,거래처이름,0)),""))</f>
        <v/>
      </c>
      <c r="F950" s="21" t="n"/>
      <c r="G950" s="22" t="n"/>
      <c r="H950" s="25">
        <f>IF(COUNTA(A950,B950,D950,G950)=0,"",IF(NOT(ISNUMBER(A950)),"날짜를 확인하세요",IF(A950&gt;TODAY(),"오늘 이후 날짜예요",IF(AND(B950&lt;&gt;"",ISNA(MATCH(B950,현장번호,0))),"현장 번호를 확인하세요",IF(ISNA(MATCH(D950,거래처이름,0)),"거래처 목록에 없는 이름",IF(OR(NOT(ISNUMBER(G950)),N(G950)&lt;=0),"금액을 확인하세요",""))))))</f>
        <v/>
      </c>
    </row>
    <row r="951">
      <c r="A951" s="20" t="n"/>
      <c r="B951" s="26" t="n"/>
      <c r="C951" s="27">
        <f>IF(COUNTA(A951,D951,G951)=0,"",IF(B951="","공통",IFERROR(INDEX(현장_고객,MATCH(B951,현장번호,0))&amp;" · "&amp;INDEX(현장_주소,MATCH(B951,현장번호,0)),"없는 번호")))</f>
        <v/>
      </c>
      <c r="D951" s="21" t="n"/>
      <c r="E951" s="27">
        <f>IF(D951="","",IFERROR(INDEX(거래처분야,MATCH(D951,거래처이름,0)),""))</f>
        <v/>
      </c>
      <c r="F951" s="21" t="n"/>
      <c r="G951" s="22" t="n"/>
      <c r="H951" s="25">
        <f>IF(COUNTA(A951,B951,D951,G951)=0,"",IF(NOT(ISNUMBER(A951)),"날짜를 확인하세요",IF(A951&gt;TODAY(),"오늘 이후 날짜예요",IF(AND(B951&lt;&gt;"",ISNA(MATCH(B951,현장번호,0))),"현장 번호를 확인하세요",IF(ISNA(MATCH(D951,거래처이름,0)),"거래처 목록에 없는 이름",IF(OR(NOT(ISNUMBER(G951)),N(G951)&lt;=0),"금액을 확인하세요",""))))))</f>
        <v/>
      </c>
    </row>
    <row r="952">
      <c r="A952" s="20" t="n"/>
      <c r="B952" s="26" t="n"/>
      <c r="C952" s="27">
        <f>IF(COUNTA(A952,D952,G952)=0,"",IF(B952="","공통",IFERROR(INDEX(현장_고객,MATCH(B952,현장번호,0))&amp;" · "&amp;INDEX(현장_주소,MATCH(B952,현장번호,0)),"없는 번호")))</f>
        <v/>
      </c>
      <c r="D952" s="21" t="n"/>
      <c r="E952" s="27">
        <f>IF(D952="","",IFERROR(INDEX(거래처분야,MATCH(D952,거래처이름,0)),""))</f>
        <v/>
      </c>
      <c r="F952" s="21" t="n"/>
      <c r="G952" s="22" t="n"/>
      <c r="H952" s="25">
        <f>IF(COUNTA(A952,B952,D952,G952)=0,"",IF(NOT(ISNUMBER(A952)),"날짜를 확인하세요",IF(A952&gt;TODAY(),"오늘 이후 날짜예요",IF(AND(B952&lt;&gt;"",ISNA(MATCH(B952,현장번호,0))),"현장 번호를 확인하세요",IF(ISNA(MATCH(D952,거래처이름,0)),"거래처 목록에 없는 이름",IF(OR(NOT(ISNUMBER(G952)),N(G952)&lt;=0),"금액을 확인하세요",""))))))</f>
        <v/>
      </c>
    </row>
    <row r="953">
      <c r="A953" s="20" t="n"/>
      <c r="B953" s="26" t="n"/>
      <c r="C953" s="27">
        <f>IF(COUNTA(A953,D953,G953)=0,"",IF(B953="","공통",IFERROR(INDEX(현장_고객,MATCH(B953,현장번호,0))&amp;" · "&amp;INDEX(현장_주소,MATCH(B953,현장번호,0)),"없는 번호")))</f>
        <v/>
      </c>
      <c r="D953" s="21" t="n"/>
      <c r="E953" s="27">
        <f>IF(D953="","",IFERROR(INDEX(거래처분야,MATCH(D953,거래처이름,0)),""))</f>
        <v/>
      </c>
      <c r="F953" s="21" t="n"/>
      <c r="G953" s="22" t="n"/>
      <c r="H953" s="25">
        <f>IF(COUNTA(A953,B953,D953,G953)=0,"",IF(NOT(ISNUMBER(A953)),"날짜를 확인하세요",IF(A953&gt;TODAY(),"오늘 이후 날짜예요",IF(AND(B953&lt;&gt;"",ISNA(MATCH(B953,현장번호,0))),"현장 번호를 확인하세요",IF(ISNA(MATCH(D953,거래처이름,0)),"거래처 목록에 없는 이름",IF(OR(NOT(ISNUMBER(G953)),N(G953)&lt;=0),"금액을 확인하세요",""))))))</f>
        <v/>
      </c>
    </row>
    <row r="954">
      <c r="A954" s="20" t="n"/>
      <c r="B954" s="26" t="n"/>
      <c r="C954" s="27">
        <f>IF(COUNTA(A954,D954,G954)=0,"",IF(B954="","공통",IFERROR(INDEX(현장_고객,MATCH(B954,현장번호,0))&amp;" · "&amp;INDEX(현장_주소,MATCH(B954,현장번호,0)),"없는 번호")))</f>
        <v/>
      </c>
      <c r="D954" s="21" t="n"/>
      <c r="E954" s="27">
        <f>IF(D954="","",IFERROR(INDEX(거래처분야,MATCH(D954,거래처이름,0)),""))</f>
        <v/>
      </c>
      <c r="F954" s="21" t="n"/>
      <c r="G954" s="22" t="n"/>
      <c r="H954" s="25">
        <f>IF(COUNTA(A954,B954,D954,G954)=0,"",IF(NOT(ISNUMBER(A954)),"날짜를 확인하세요",IF(A954&gt;TODAY(),"오늘 이후 날짜예요",IF(AND(B954&lt;&gt;"",ISNA(MATCH(B954,현장번호,0))),"현장 번호를 확인하세요",IF(ISNA(MATCH(D954,거래처이름,0)),"거래처 목록에 없는 이름",IF(OR(NOT(ISNUMBER(G954)),N(G954)&lt;=0),"금액을 확인하세요",""))))))</f>
        <v/>
      </c>
    </row>
    <row r="955">
      <c r="A955" s="20" t="n"/>
      <c r="B955" s="26" t="n"/>
      <c r="C955" s="27">
        <f>IF(COUNTA(A955,D955,G955)=0,"",IF(B955="","공통",IFERROR(INDEX(현장_고객,MATCH(B955,현장번호,0))&amp;" · "&amp;INDEX(현장_주소,MATCH(B955,현장번호,0)),"없는 번호")))</f>
        <v/>
      </c>
      <c r="D955" s="21" t="n"/>
      <c r="E955" s="27">
        <f>IF(D955="","",IFERROR(INDEX(거래처분야,MATCH(D955,거래처이름,0)),""))</f>
        <v/>
      </c>
      <c r="F955" s="21" t="n"/>
      <c r="G955" s="22" t="n"/>
      <c r="H955" s="25">
        <f>IF(COUNTA(A955,B955,D955,G955)=0,"",IF(NOT(ISNUMBER(A955)),"날짜를 확인하세요",IF(A955&gt;TODAY(),"오늘 이후 날짜예요",IF(AND(B955&lt;&gt;"",ISNA(MATCH(B955,현장번호,0))),"현장 번호를 확인하세요",IF(ISNA(MATCH(D955,거래처이름,0)),"거래처 목록에 없는 이름",IF(OR(NOT(ISNUMBER(G955)),N(G955)&lt;=0),"금액을 확인하세요",""))))))</f>
        <v/>
      </c>
    </row>
    <row r="956">
      <c r="A956" s="20" t="n"/>
      <c r="B956" s="26" t="n"/>
      <c r="C956" s="27">
        <f>IF(COUNTA(A956,D956,G956)=0,"",IF(B956="","공통",IFERROR(INDEX(현장_고객,MATCH(B956,현장번호,0))&amp;" · "&amp;INDEX(현장_주소,MATCH(B956,현장번호,0)),"없는 번호")))</f>
        <v/>
      </c>
      <c r="D956" s="21" t="n"/>
      <c r="E956" s="27">
        <f>IF(D956="","",IFERROR(INDEX(거래처분야,MATCH(D956,거래처이름,0)),""))</f>
        <v/>
      </c>
      <c r="F956" s="21" t="n"/>
      <c r="G956" s="22" t="n"/>
      <c r="H956" s="25">
        <f>IF(COUNTA(A956,B956,D956,G956)=0,"",IF(NOT(ISNUMBER(A956)),"날짜를 확인하세요",IF(A956&gt;TODAY(),"오늘 이후 날짜예요",IF(AND(B956&lt;&gt;"",ISNA(MATCH(B956,현장번호,0))),"현장 번호를 확인하세요",IF(ISNA(MATCH(D956,거래처이름,0)),"거래처 목록에 없는 이름",IF(OR(NOT(ISNUMBER(G956)),N(G956)&lt;=0),"금액을 확인하세요",""))))))</f>
        <v/>
      </c>
    </row>
    <row r="957">
      <c r="A957" s="20" t="n"/>
      <c r="B957" s="26" t="n"/>
      <c r="C957" s="27">
        <f>IF(COUNTA(A957,D957,G957)=0,"",IF(B957="","공통",IFERROR(INDEX(현장_고객,MATCH(B957,현장번호,0))&amp;" · "&amp;INDEX(현장_주소,MATCH(B957,현장번호,0)),"없는 번호")))</f>
        <v/>
      </c>
      <c r="D957" s="21" t="n"/>
      <c r="E957" s="27">
        <f>IF(D957="","",IFERROR(INDEX(거래처분야,MATCH(D957,거래처이름,0)),""))</f>
        <v/>
      </c>
      <c r="F957" s="21" t="n"/>
      <c r="G957" s="22" t="n"/>
      <c r="H957" s="25">
        <f>IF(COUNTA(A957,B957,D957,G957)=0,"",IF(NOT(ISNUMBER(A957)),"날짜를 확인하세요",IF(A957&gt;TODAY(),"오늘 이후 날짜예요",IF(AND(B957&lt;&gt;"",ISNA(MATCH(B957,현장번호,0))),"현장 번호를 확인하세요",IF(ISNA(MATCH(D957,거래처이름,0)),"거래처 목록에 없는 이름",IF(OR(NOT(ISNUMBER(G957)),N(G957)&lt;=0),"금액을 확인하세요",""))))))</f>
        <v/>
      </c>
    </row>
    <row r="958">
      <c r="A958" s="20" t="n"/>
      <c r="B958" s="26" t="n"/>
      <c r="C958" s="27">
        <f>IF(COUNTA(A958,D958,G958)=0,"",IF(B958="","공통",IFERROR(INDEX(현장_고객,MATCH(B958,현장번호,0))&amp;" · "&amp;INDEX(현장_주소,MATCH(B958,현장번호,0)),"없는 번호")))</f>
        <v/>
      </c>
      <c r="D958" s="21" t="n"/>
      <c r="E958" s="27">
        <f>IF(D958="","",IFERROR(INDEX(거래처분야,MATCH(D958,거래처이름,0)),""))</f>
        <v/>
      </c>
      <c r="F958" s="21" t="n"/>
      <c r="G958" s="22" t="n"/>
      <c r="H958" s="25">
        <f>IF(COUNTA(A958,B958,D958,G958)=0,"",IF(NOT(ISNUMBER(A958)),"날짜를 확인하세요",IF(A958&gt;TODAY(),"오늘 이후 날짜예요",IF(AND(B958&lt;&gt;"",ISNA(MATCH(B958,현장번호,0))),"현장 번호를 확인하세요",IF(ISNA(MATCH(D958,거래처이름,0)),"거래처 목록에 없는 이름",IF(OR(NOT(ISNUMBER(G958)),N(G958)&lt;=0),"금액을 확인하세요",""))))))</f>
        <v/>
      </c>
    </row>
    <row r="959">
      <c r="A959" s="20" t="n"/>
      <c r="B959" s="26" t="n"/>
      <c r="C959" s="27">
        <f>IF(COUNTA(A959,D959,G959)=0,"",IF(B959="","공통",IFERROR(INDEX(현장_고객,MATCH(B959,현장번호,0))&amp;" · "&amp;INDEX(현장_주소,MATCH(B959,현장번호,0)),"없는 번호")))</f>
        <v/>
      </c>
      <c r="D959" s="21" t="n"/>
      <c r="E959" s="27">
        <f>IF(D959="","",IFERROR(INDEX(거래처분야,MATCH(D959,거래처이름,0)),""))</f>
        <v/>
      </c>
      <c r="F959" s="21" t="n"/>
      <c r="G959" s="22" t="n"/>
      <c r="H959" s="25">
        <f>IF(COUNTA(A959,B959,D959,G959)=0,"",IF(NOT(ISNUMBER(A959)),"날짜를 확인하세요",IF(A959&gt;TODAY(),"오늘 이후 날짜예요",IF(AND(B959&lt;&gt;"",ISNA(MATCH(B959,현장번호,0))),"현장 번호를 확인하세요",IF(ISNA(MATCH(D959,거래처이름,0)),"거래처 목록에 없는 이름",IF(OR(NOT(ISNUMBER(G959)),N(G959)&lt;=0),"금액을 확인하세요",""))))))</f>
        <v/>
      </c>
    </row>
    <row r="960">
      <c r="A960" s="20" t="n"/>
      <c r="B960" s="26" t="n"/>
      <c r="C960" s="27">
        <f>IF(COUNTA(A960,D960,G960)=0,"",IF(B960="","공통",IFERROR(INDEX(현장_고객,MATCH(B960,현장번호,0))&amp;" · "&amp;INDEX(현장_주소,MATCH(B960,현장번호,0)),"없는 번호")))</f>
        <v/>
      </c>
      <c r="D960" s="21" t="n"/>
      <c r="E960" s="27">
        <f>IF(D960="","",IFERROR(INDEX(거래처분야,MATCH(D960,거래처이름,0)),""))</f>
        <v/>
      </c>
      <c r="F960" s="21" t="n"/>
      <c r="G960" s="22" t="n"/>
      <c r="H960" s="25">
        <f>IF(COUNTA(A960,B960,D960,G960)=0,"",IF(NOT(ISNUMBER(A960)),"날짜를 확인하세요",IF(A960&gt;TODAY(),"오늘 이후 날짜예요",IF(AND(B960&lt;&gt;"",ISNA(MATCH(B960,현장번호,0))),"현장 번호를 확인하세요",IF(ISNA(MATCH(D960,거래처이름,0)),"거래처 목록에 없는 이름",IF(OR(NOT(ISNUMBER(G960)),N(G960)&lt;=0),"금액을 확인하세요",""))))))</f>
        <v/>
      </c>
    </row>
    <row r="961">
      <c r="A961" s="20" t="n"/>
      <c r="B961" s="26" t="n"/>
      <c r="C961" s="27">
        <f>IF(COUNTA(A961,D961,G961)=0,"",IF(B961="","공통",IFERROR(INDEX(현장_고객,MATCH(B961,현장번호,0))&amp;" · "&amp;INDEX(현장_주소,MATCH(B961,현장번호,0)),"없는 번호")))</f>
        <v/>
      </c>
      <c r="D961" s="21" t="n"/>
      <c r="E961" s="27">
        <f>IF(D961="","",IFERROR(INDEX(거래처분야,MATCH(D961,거래처이름,0)),""))</f>
        <v/>
      </c>
      <c r="F961" s="21" t="n"/>
      <c r="G961" s="22" t="n"/>
      <c r="H961" s="25">
        <f>IF(COUNTA(A961,B961,D961,G961)=0,"",IF(NOT(ISNUMBER(A961)),"날짜를 확인하세요",IF(A961&gt;TODAY(),"오늘 이후 날짜예요",IF(AND(B961&lt;&gt;"",ISNA(MATCH(B961,현장번호,0))),"현장 번호를 확인하세요",IF(ISNA(MATCH(D961,거래처이름,0)),"거래처 목록에 없는 이름",IF(OR(NOT(ISNUMBER(G961)),N(G961)&lt;=0),"금액을 확인하세요",""))))))</f>
        <v/>
      </c>
    </row>
    <row r="962">
      <c r="A962" s="20" t="n"/>
      <c r="B962" s="26" t="n"/>
      <c r="C962" s="27">
        <f>IF(COUNTA(A962,D962,G962)=0,"",IF(B962="","공통",IFERROR(INDEX(현장_고객,MATCH(B962,현장번호,0))&amp;" · "&amp;INDEX(현장_주소,MATCH(B962,현장번호,0)),"없는 번호")))</f>
        <v/>
      </c>
      <c r="D962" s="21" t="n"/>
      <c r="E962" s="27">
        <f>IF(D962="","",IFERROR(INDEX(거래처분야,MATCH(D962,거래처이름,0)),""))</f>
        <v/>
      </c>
      <c r="F962" s="21" t="n"/>
      <c r="G962" s="22" t="n"/>
      <c r="H962" s="25">
        <f>IF(COUNTA(A962,B962,D962,G962)=0,"",IF(NOT(ISNUMBER(A962)),"날짜를 확인하세요",IF(A962&gt;TODAY(),"오늘 이후 날짜예요",IF(AND(B962&lt;&gt;"",ISNA(MATCH(B962,현장번호,0))),"현장 번호를 확인하세요",IF(ISNA(MATCH(D962,거래처이름,0)),"거래처 목록에 없는 이름",IF(OR(NOT(ISNUMBER(G962)),N(G962)&lt;=0),"금액을 확인하세요",""))))))</f>
        <v/>
      </c>
    </row>
    <row r="963">
      <c r="A963" s="20" t="n"/>
      <c r="B963" s="26" t="n"/>
      <c r="C963" s="27">
        <f>IF(COUNTA(A963,D963,G963)=0,"",IF(B963="","공통",IFERROR(INDEX(현장_고객,MATCH(B963,현장번호,0))&amp;" · "&amp;INDEX(현장_주소,MATCH(B963,현장번호,0)),"없는 번호")))</f>
        <v/>
      </c>
      <c r="D963" s="21" t="n"/>
      <c r="E963" s="27">
        <f>IF(D963="","",IFERROR(INDEX(거래처분야,MATCH(D963,거래처이름,0)),""))</f>
        <v/>
      </c>
      <c r="F963" s="21" t="n"/>
      <c r="G963" s="22" t="n"/>
      <c r="H963" s="25">
        <f>IF(COUNTA(A963,B963,D963,G963)=0,"",IF(NOT(ISNUMBER(A963)),"날짜를 확인하세요",IF(A963&gt;TODAY(),"오늘 이후 날짜예요",IF(AND(B963&lt;&gt;"",ISNA(MATCH(B963,현장번호,0))),"현장 번호를 확인하세요",IF(ISNA(MATCH(D963,거래처이름,0)),"거래처 목록에 없는 이름",IF(OR(NOT(ISNUMBER(G963)),N(G963)&lt;=0),"금액을 확인하세요",""))))))</f>
        <v/>
      </c>
    </row>
    <row r="964">
      <c r="A964" s="20" t="n"/>
      <c r="B964" s="26" t="n"/>
      <c r="C964" s="27">
        <f>IF(COUNTA(A964,D964,G964)=0,"",IF(B964="","공통",IFERROR(INDEX(현장_고객,MATCH(B964,현장번호,0))&amp;" · "&amp;INDEX(현장_주소,MATCH(B964,현장번호,0)),"없는 번호")))</f>
        <v/>
      </c>
      <c r="D964" s="21" t="n"/>
      <c r="E964" s="27">
        <f>IF(D964="","",IFERROR(INDEX(거래처분야,MATCH(D964,거래처이름,0)),""))</f>
        <v/>
      </c>
      <c r="F964" s="21" t="n"/>
      <c r="G964" s="22" t="n"/>
      <c r="H964" s="25">
        <f>IF(COUNTA(A964,B964,D964,G964)=0,"",IF(NOT(ISNUMBER(A964)),"날짜를 확인하세요",IF(A964&gt;TODAY(),"오늘 이후 날짜예요",IF(AND(B964&lt;&gt;"",ISNA(MATCH(B964,현장번호,0))),"현장 번호를 확인하세요",IF(ISNA(MATCH(D964,거래처이름,0)),"거래처 목록에 없는 이름",IF(OR(NOT(ISNUMBER(G964)),N(G964)&lt;=0),"금액을 확인하세요",""))))))</f>
        <v/>
      </c>
    </row>
    <row r="965">
      <c r="A965" s="20" t="n"/>
      <c r="B965" s="26" t="n"/>
      <c r="C965" s="27">
        <f>IF(COUNTA(A965,D965,G965)=0,"",IF(B965="","공통",IFERROR(INDEX(현장_고객,MATCH(B965,현장번호,0))&amp;" · "&amp;INDEX(현장_주소,MATCH(B965,현장번호,0)),"없는 번호")))</f>
        <v/>
      </c>
      <c r="D965" s="21" t="n"/>
      <c r="E965" s="27">
        <f>IF(D965="","",IFERROR(INDEX(거래처분야,MATCH(D965,거래처이름,0)),""))</f>
        <v/>
      </c>
      <c r="F965" s="21" t="n"/>
      <c r="G965" s="22" t="n"/>
      <c r="H965" s="25">
        <f>IF(COUNTA(A965,B965,D965,G965)=0,"",IF(NOT(ISNUMBER(A965)),"날짜를 확인하세요",IF(A965&gt;TODAY(),"오늘 이후 날짜예요",IF(AND(B965&lt;&gt;"",ISNA(MATCH(B965,현장번호,0))),"현장 번호를 확인하세요",IF(ISNA(MATCH(D965,거래처이름,0)),"거래처 목록에 없는 이름",IF(OR(NOT(ISNUMBER(G965)),N(G965)&lt;=0),"금액을 확인하세요",""))))))</f>
        <v/>
      </c>
    </row>
    <row r="966">
      <c r="A966" s="20" t="n"/>
      <c r="B966" s="26" t="n"/>
      <c r="C966" s="27">
        <f>IF(COUNTA(A966,D966,G966)=0,"",IF(B966="","공통",IFERROR(INDEX(현장_고객,MATCH(B966,현장번호,0))&amp;" · "&amp;INDEX(현장_주소,MATCH(B966,현장번호,0)),"없는 번호")))</f>
        <v/>
      </c>
      <c r="D966" s="21" t="n"/>
      <c r="E966" s="27">
        <f>IF(D966="","",IFERROR(INDEX(거래처분야,MATCH(D966,거래처이름,0)),""))</f>
        <v/>
      </c>
      <c r="F966" s="21" t="n"/>
      <c r="G966" s="22" t="n"/>
      <c r="H966" s="25">
        <f>IF(COUNTA(A966,B966,D966,G966)=0,"",IF(NOT(ISNUMBER(A966)),"날짜를 확인하세요",IF(A966&gt;TODAY(),"오늘 이후 날짜예요",IF(AND(B966&lt;&gt;"",ISNA(MATCH(B966,현장번호,0))),"현장 번호를 확인하세요",IF(ISNA(MATCH(D966,거래처이름,0)),"거래처 목록에 없는 이름",IF(OR(NOT(ISNUMBER(G966)),N(G966)&lt;=0),"금액을 확인하세요",""))))))</f>
        <v/>
      </c>
    </row>
    <row r="967">
      <c r="A967" s="20" t="n"/>
      <c r="B967" s="26" t="n"/>
      <c r="C967" s="27">
        <f>IF(COUNTA(A967,D967,G967)=0,"",IF(B967="","공통",IFERROR(INDEX(현장_고객,MATCH(B967,현장번호,0))&amp;" · "&amp;INDEX(현장_주소,MATCH(B967,현장번호,0)),"없는 번호")))</f>
        <v/>
      </c>
      <c r="D967" s="21" t="n"/>
      <c r="E967" s="27">
        <f>IF(D967="","",IFERROR(INDEX(거래처분야,MATCH(D967,거래처이름,0)),""))</f>
        <v/>
      </c>
      <c r="F967" s="21" t="n"/>
      <c r="G967" s="22" t="n"/>
      <c r="H967" s="25">
        <f>IF(COUNTA(A967,B967,D967,G967)=0,"",IF(NOT(ISNUMBER(A967)),"날짜를 확인하세요",IF(A967&gt;TODAY(),"오늘 이후 날짜예요",IF(AND(B967&lt;&gt;"",ISNA(MATCH(B967,현장번호,0))),"현장 번호를 확인하세요",IF(ISNA(MATCH(D967,거래처이름,0)),"거래처 목록에 없는 이름",IF(OR(NOT(ISNUMBER(G967)),N(G967)&lt;=0),"금액을 확인하세요",""))))))</f>
        <v/>
      </c>
    </row>
    <row r="968">
      <c r="A968" s="20" t="n"/>
      <c r="B968" s="26" t="n"/>
      <c r="C968" s="27">
        <f>IF(COUNTA(A968,D968,G968)=0,"",IF(B968="","공통",IFERROR(INDEX(현장_고객,MATCH(B968,현장번호,0))&amp;" · "&amp;INDEX(현장_주소,MATCH(B968,현장번호,0)),"없는 번호")))</f>
        <v/>
      </c>
      <c r="D968" s="21" t="n"/>
      <c r="E968" s="27">
        <f>IF(D968="","",IFERROR(INDEX(거래처분야,MATCH(D968,거래처이름,0)),""))</f>
        <v/>
      </c>
      <c r="F968" s="21" t="n"/>
      <c r="G968" s="22" t="n"/>
      <c r="H968" s="25">
        <f>IF(COUNTA(A968,B968,D968,G968)=0,"",IF(NOT(ISNUMBER(A968)),"날짜를 확인하세요",IF(A968&gt;TODAY(),"오늘 이후 날짜예요",IF(AND(B968&lt;&gt;"",ISNA(MATCH(B968,현장번호,0))),"현장 번호를 확인하세요",IF(ISNA(MATCH(D968,거래처이름,0)),"거래처 목록에 없는 이름",IF(OR(NOT(ISNUMBER(G968)),N(G968)&lt;=0),"금액을 확인하세요",""))))))</f>
        <v/>
      </c>
    </row>
    <row r="969">
      <c r="A969" s="20" t="n"/>
      <c r="B969" s="26" t="n"/>
      <c r="C969" s="27">
        <f>IF(COUNTA(A969,D969,G969)=0,"",IF(B969="","공통",IFERROR(INDEX(현장_고객,MATCH(B969,현장번호,0))&amp;" · "&amp;INDEX(현장_주소,MATCH(B969,현장번호,0)),"없는 번호")))</f>
        <v/>
      </c>
      <c r="D969" s="21" t="n"/>
      <c r="E969" s="27">
        <f>IF(D969="","",IFERROR(INDEX(거래처분야,MATCH(D969,거래처이름,0)),""))</f>
        <v/>
      </c>
      <c r="F969" s="21" t="n"/>
      <c r="G969" s="22" t="n"/>
      <c r="H969" s="25">
        <f>IF(COUNTA(A969,B969,D969,G969)=0,"",IF(NOT(ISNUMBER(A969)),"날짜를 확인하세요",IF(A969&gt;TODAY(),"오늘 이후 날짜예요",IF(AND(B969&lt;&gt;"",ISNA(MATCH(B969,현장번호,0))),"현장 번호를 확인하세요",IF(ISNA(MATCH(D969,거래처이름,0)),"거래처 목록에 없는 이름",IF(OR(NOT(ISNUMBER(G969)),N(G969)&lt;=0),"금액을 확인하세요",""))))))</f>
        <v/>
      </c>
    </row>
    <row r="970">
      <c r="A970" s="20" t="n"/>
      <c r="B970" s="26" t="n"/>
      <c r="C970" s="27">
        <f>IF(COUNTA(A970,D970,G970)=0,"",IF(B970="","공통",IFERROR(INDEX(현장_고객,MATCH(B970,현장번호,0))&amp;" · "&amp;INDEX(현장_주소,MATCH(B970,현장번호,0)),"없는 번호")))</f>
        <v/>
      </c>
      <c r="D970" s="21" t="n"/>
      <c r="E970" s="27">
        <f>IF(D970="","",IFERROR(INDEX(거래처분야,MATCH(D970,거래처이름,0)),""))</f>
        <v/>
      </c>
      <c r="F970" s="21" t="n"/>
      <c r="G970" s="22" t="n"/>
      <c r="H970" s="25">
        <f>IF(COUNTA(A970,B970,D970,G970)=0,"",IF(NOT(ISNUMBER(A970)),"날짜를 확인하세요",IF(A970&gt;TODAY(),"오늘 이후 날짜예요",IF(AND(B970&lt;&gt;"",ISNA(MATCH(B970,현장번호,0))),"현장 번호를 확인하세요",IF(ISNA(MATCH(D970,거래처이름,0)),"거래처 목록에 없는 이름",IF(OR(NOT(ISNUMBER(G970)),N(G970)&lt;=0),"금액을 확인하세요",""))))))</f>
        <v/>
      </c>
    </row>
    <row r="971">
      <c r="A971" s="20" t="n"/>
      <c r="B971" s="26" t="n"/>
      <c r="C971" s="27">
        <f>IF(COUNTA(A971,D971,G971)=0,"",IF(B971="","공통",IFERROR(INDEX(현장_고객,MATCH(B971,현장번호,0))&amp;" · "&amp;INDEX(현장_주소,MATCH(B971,현장번호,0)),"없는 번호")))</f>
        <v/>
      </c>
      <c r="D971" s="21" t="n"/>
      <c r="E971" s="27">
        <f>IF(D971="","",IFERROR(INDEX(거래처분야,MATCH(D971,거래처이름,0)),""))</f>
        <v/>
      </c>
      <c r="F971" s="21" t="n"/>
      <c r="G971" s="22" t="n"/>
      <c r="H971" s="25">
        <f>IF(COUNTA(A971,B971,D971,G971)=0,"",IF(NOT(ISNUMBER(A971)),"날짜를 확인하세요",IF(A971&gt;TODAY(),"오늘 이후 날짜예요",IF(AND(B971&lt;&gt;"",ISNA(MATCH(B971,현장번호,0))),"현장 번호를 확인하세요",IF(ISNA(MATCH(D971,거래처이름,0)),"거래처 목록에 없는 이름",IF(OR(NOT(ISNUMBER(G971)),N(G971)&lt;=0),"금액을 확인하세요",""))))))</f>
        <v/>
      </c>
    </row>
    <row r="972">
      <c r="A972" s="20" t="n"/>
      <c r="B972" s="26" t="n"/>
      <c r="C972" s="27">
        <f>IF(COUNTA(A972,D972,G972)=0,"",IF(B972="","공통",IFERROR(INDEX(현장_고객,MATCH(B972,현장번호,0))&amp;" · "&amp;INDEX(현장_주소,MATCH(B972,현장번호,0)),"없는 번호")))</f>
        <v/>
      </c>
      <c r="D972" s="21" t="n"/>
      <c r="E972" s="27">
        <f>IF(D972="","",IFERROR(INDEX(거래처분야,MATCH(D972,거래처이름,0)),""))</f>
        <v/>
      </c>
      <c r="F972" s="21" t="n"/>
      <c r="G972" s="22" t="n"/>
      <c r="H972" s="25">
        <f>IF(COUNTA(A972,B972,D972,G972)=0,"",IF(NOT(ISNUMBER(A972)),"날짜를 확인하세요",IF(A972&gt;TODAY(),"오늘 이후 날짜예요",IF(AND(B972&lt;&gt;"",ISNA(MATCH(B972,현장번호,0))),"현장 번호를 확인하세요",IF(ISNA(MATCH(D972,거래처이름,0)),"거래처 목록에 없는 이름",IF(OR(NOT(ISNUMBER(G972)),N(G972)&lt;=0),"금액을 확인하세요",""))))))</f>
        <v/>
      </c>
    </row>
    <row r="973">
      <c r="A973" s="20" t="n"/>
      <c r="B973" s="26" t="n"/>
      <c r="C973" s="27">
        <f>IF(COUNTA(A973,D973,G973)=0,"",IF(B973="","공통",IFERROR(INDEX(현장_고객,MATCH(B973,현장번호,0))&amp;" · "&amp;INDEX(현장_주소,MATCH(B973,현장번호,0)),"없는 번호")))</f>
        <v/>
      </c>
      <c r="D973" s="21" t="n"/>
      <c r="E973" s="27">
        <f>IF(D973="","",IFERROR(INDEX(거래처분야,MATCH(D973,거래처이름,0)),""))</f>
        <v/>
      </c>
      <c r="F973" s="21" t="n"/>
      <c r="G973" s="22" t="n"/>
      <c r="H973" s="25">
        <f>IF(COUNTA(A973,B973,D973,G973)=0,"",IF(NOT(ISNUMBER(A973)),"날짜를 확인하세요",IF(A973&gt;TODAY(),"오늘 이후 날짜예요",IF(AND(B973&lt;&gt;"",ISNA(MATCH(B973,현장번호,0))),"현장 번호를 확인하세요",IF(ISNA(MATCH(D973,거래처이름,0)),"거래처 목록에 없는 이름",IF(OR(NOT(ISNUMBER(G973)),N(G973)&lt;=0),"금액을 확인하세요",""))))))</f>
        <v/>
      </c>
    </row>
    <row r="974">
      <c r="A974" s="20" t="n"/>
      <c r="B974" s="26" t="n"/>
      <c r="C974" s="27">
        <f>IF(COUNTA(A974,D974,G974)=0,"",IF(B974="","공통",IFERROR(INDEX(현장_고객,MATCH(B974,현장번호,0))&amp;" · "&amp;INDEX(현장_주소,MATCH(B974,현장번호,0)),"없는 번호")))</f>
        <v/>
      </c>
      <c r="D974" s="21" t="n"/>
      <c r="E974" s="27">
        <f>IF(D974="","",IFERROR(INDEX(거래처분야,MATCH(D974,거래처이름,0)),""))</f>
        <v/>
      </c>
      <c r="F974" s="21" t="n"/>
      <c r="G974" s="22" t="n"/>
      <c r="H974" s="25">
        <f>IF(COUNTA(A974,B974,D974,G974)=0,"",IF(NOT(ISNUMBER(A974)),"날짜를 확인하세요",IF(A974&gt;TODAY(),"오늘 이후 날짜예요",IF(AND(B974&lt;&gt;"",ISNA(MATCH(B974,현장번호,0))),"현장 번호를 확인하세요",IF(ISNA(MATCH(D974,거래처이름,0)),"거래처 목록에 없는 이름",IF(OR(NOT(ISNUMBER(G974)),N(G974)&lt;=0),"금액을 확인하세요",""))))))</f>
        <v/>
      </c>
    </row>
    <row r="975">
      <c r="A975" s="20" t="n"/>
      <c r="B975" s="26" t="n"/>
      <c r="C975" s="27">
        <f>IF(COUNTA(A975,D975,G975)=0,"",IF(B975="","공통",IFERROR(INDEX(현장_고객,MATCH(B975,현장번호,0))&amp;" · "&amp;INDEX(현장_주소,MATCH(B975,현장번호,0)),"없는 번호")))</f>
        <v/>
      </c>
      <c r="D975" s="21" t="n"/>
      <c r="E975" s="27">
        <f>IF(D975="","",IFERROR(INDEX(거래처분야,MATCH(D975,거래처이름,0)),""))</f>
        <v/>
      </c>
      <c r="F975" s="21" t="n"/>
      <c r="G975" s="22" t="n"/>
      <c r="H975" s="25">
        <f>IF(COUNTA(A975,B975,D975,G975)=0,"",IF(NOT(ISNUMBER(A975)),"날짜를 확인하세요",IF(A975&gt;TODAY(),"오늘 이후 날짜예요",IF(AND(B975&lt;&gt;"",ISNA(MATCH(B975,현장번호,0))),"현장 번호를 확인하세요",IF(ISNA(MATCH(D975,거래처이름,0)),"거래처 목록에 없는 이름",IF(OR(NOT(ISNUMBER(G975)),N(G975)&lt;=0),"금액을 확인하세요",""))))))</f>
        <v/>
      </c>
    </row>
    <row r="976">
      <c r="A976" s="20" t="n"/>
      <c r="B976" s="26" t="n"/>
      <c r="C976" s="27">
        <f>IF(COUNTA(A976,D976,G976)=0,"",IF(B976="","공통",IFERROR(INDEX(현장_고객,MATCH(B976,현장번호,0))&amp;" · "&amp;INDEX(현장_주소,MATCH(B976,현장번호,0)),"없는 번호")))</f>
        <v/>
      </c>
      <c r="D976" s="21" t="n"/>
      <c r="E976" s="27">
        <f>IF(D976="","",IFERROR(INDEX(거래처분야,MATCH(D976,거래처이름,0)),""))</f>
        <v/>
      </c>
      <c r="F976" s="21" t="n"/>
      <c r="G976" s="22" t="n"/>
      <c r="H976" s="25">
        <f>IF(COUNTA(A976,B976,D976,G976)=0,"",IF(NOT(ISNUMBER(A976)),"날짜를 확인하세요",IF(A976&gt;TODAY(),"오늘 이후 날짜예요",IF(AND(B976&lt;&gt;"",ISNA(MATCH(B976,현장번호,0))),"현장 번호를 확인하세요",IF(ISNA(MATCH(D976,거래처이름,0)),"거래처 목록에 없는 이름",IF(OR(NOT(ISNUMBER(G976)),N(G976)&lt;=0),"금액을 확인하세요",""))))))</f>
        <v/>
      </c>
    </row>
    <row r="977">
      <c r="A977" s="20" t="n"/>
      <c r="B977" s="26" t="n"/>
      <c r="C977" s="27">
        <f>IF(COUNTA(A977,D977,G977)=0,"",IF(B977="","공통",IFERROR(INDEX(현장_고객,MATCH(B977,현장번호,0))&amp;" · "&amp;INDEX(현장_주소,MATCH(B977,현장번호,0)),"없는 번호")))</f>
        <v/>
      </c>
      <c r="D977" s="21" t="n"/>
      <c r="E977" s="27">
        <f>IF(D977="","",IFERROR(INDEX(거래처분야,MATCH(D977,거래처이름,0)),""))</f>
        <v/>
      </c>
      <c r="F977" s="21" t="n"/>
      <c r="G977" s="22" t="n"/>
      <c r="H977" s="25">
        <f>IF(COUNTA(A977,B977,D977,G977)=0,"",IF(NOT(ISNUMBER(A977)),"날짜를 확인하세요",IF(A977&gt;TODAY(),"오늘 이후 날짜예요",IF(AND(B977&lt;&gt;"",ISNA(MATCH(B977,현장번호,0))),"현장 번호를 확인하세요",IF(ISNA(MATCH(D977,거래처이름,0)),"거래처 목록에 없는 이름",IF(OR(NOT(ISNUMBER(G977)),N(G977)&lt;=0),"금액을 확인하세요",""))))))</f>
        <v/>
      </c>
    </row>
    <row r="978">
      <c r="A978" s="20" t="n"/>
      <c r="B978" s="26" t="n"/>
      <c r="C978" s="27">
        <f>IF(COUNTA(A978,D978,G978)=0,"",IF(B978="","공통",IFERROR(INDEX(현장_고객,MATCH(B978,현장번호,0))&amp;" · "&amp;INDEX(현장_주소,MATCH(B978,현장번호,0)),"없는 번호")))</f>
        <v/>
      </c>
      <c r="D978" s="21" t="n"/>
      <c r="E978" s="27">
        <f>IF(D978="","",IFERROR(INDEX(거래처분야,MATCH(D978,거래처이름,0)),""))</f>
        <v/>
      </c>
      <c r="F978" s="21" t="n"/>
      <c r="G978" s="22" t="n"/>
      <c r="H978" s="25">
        <f>IF(COUNTA(A978,B978,D978,G978)=0,"",IF(NOT(ISNUMBER(A978)),"날짜를 확인하세요",IF(A978&gt;TODAY(),"오늘 이후 날짜예요",IF(AND(B978&lt;&gt;"",ISNA(MATCH(B978,현장번호,0))),"현장 번호를 확인하세요",IF(ISNA(MATCH(D978,거래처이름,0)),"거래처 목록에 없는 이름",IF(OR(NOT(ISNUMBER(G978)),N(G978)&lt;=0),"금액을 확인하세요",""))))))</f>
        <v/>
      </c>
    </row>
    <row r="979">
      <c r="A979" s="20" t="n"/>
      <c r="B979" s="26" t="n"/>
      <c r="C979" s="27">
        <f>IF(COUNTA(A979,D979,G979)=0,"",IF(B979="","공통",IFERROR(INDEX(현장_고객,MATCH(B979,현장번호,0))&amp;" · "&amp;INDEX(현장_주소,MATCH(B979,현장번호,0)),"없는 번호")))</f>
        <v/>
      </c>
      <c r="D979" s="21" t="n"/>
      <c r="E979" s="27">
        <f>IF(D979="","",IFERROR(INDEX(거래처분야,MATCH(D979,거래처이름,0)),""))</f>
        <v/>
      </c>
      <c r="F979" s="21" t="n"/>
      <c r="G979" s="22" t="n"/>
      <c r="H979" s="25">
        <f>IF(COUNTA(A979,B979,D979,G979)=0,"",IF(NOT(ISNUMBER(A979)),"날짜를 확인하세요",IF(A979&gt;TODAY(),"오늘 이후 날짜예요",IF(AND(B979&lt;&gt;"",ISNA(MATCH(B979,현장번호,0))),"현장 번호를 확인하세요",IF(ISNA(MATCH(D979,거래처이름,0)),"거래처 목록에 없는 이름",IF(OR(NOT(ISNUMBER(G979)),N(G979)&lt;=0),"금액을 확인하세요",""))))))</f>
        <v/>
      </c>
    </row>
    <row r="980">
      <c r="A980" s="20" t="n"/>
      <c r="B980" s="26" t="n"/>
      <c r="C980" s="27">
        <f>IF(COUNTA(A980,D980,G980)=0,"",IF(B980="","공통",IFERROR(INDEX(현장_고객,MATCH(B980,현장번호,0))&amp;" · "&amp;INDEX(현장_주소,MATCH(B980,현장번호,0)),"없는 번호")))</f>
        <v/>
      </c>
      <c r="D980" s="21" t="n"/>
      <c r="E980" s="27">
        <f>IF(D980="","",IFERROR(INDEX(거래처분야,MATCH(D980,거래처이름,0)),""))</f>
        <v/>
      </c>
      <c r="F980" s="21" t="n"/>
      <c r="G980" s="22" t="n"/>
      <c r="H980" s="25">
        <f>IF(COUNTA(A980,B980,D980,G980)=0,"",IF(NOT(ISNUMBER(A980)),"날짜를 확인하세요",IF(A980&gt;TODAY(),"오늘 이후 날짜예요",IF(AND(B980&lt;&gt;"",ISNA(MATCH(B980,현장번호,0))),"현장 번호를 확인하세요",IF(ISNA(MATCH(D980,거래처이름,0)),"거래처 목록에 없는 이름",IF(OR(NOT(ISNUMBER(G980)),N(G980)&lt;=0),"금액을 확인하세요",""))))))</f>
        <v/>
      </c>
    </row>
    <row r="981">
      <c r="A981" s="20" t="n"/>
      <c r="B981" s="26" t="n"/>
      <c r="C981" s="27">
        <f>IF(COUNTA(A981,D981,G981)=0,"",IF(B981="","공통",IFERROR(INDEX(현장_고객,MATCH(B981,현장번호,0))&amp;" · "&amp;INDEX(현장_주소,MATCH(B981,현장번호,0)),"없는 번호")))</f>
        <v/>
      </c>
      <c r="D981" s="21" t="n"/>
      <c r="E981" s="27">
        <f>IF(D981="","",IFERROR(INDEX(거래처분야,MATCH(D981,거래처이름,0)),""))</f>
        <v/>
      </c>
      <c r="F981" s="21" t="n"/>
      <c r="G981" s="22" t="n"/>
      <c r="H981" s="25">
        <f>IF(COUNTA(A981,B981,D981,G981)=0,"",IF(NOT(ISNUMBER(A981)),"날짜를 확인하세요",IF(A981&gt;TODAY(),"오늘 이후 날짜예요",IF(AND(B981&lt;&gt;"",ISNA(MATCH(B981,현장번호,0))),"현장 번호를 확인하세요",IF(ISNA(MATCH(D981,거래처이름,0)),"거래처 목록에 없는 이름",IF(OR(NOT(ISNUMBER(G981)),N(G981)&lt;=0),"금액을 확인하세요",""))))))</f>
        <v/>
      </c>
    </row>
    <row r="982">
      <c r="A982" s="20" t="n"/>
      <c r="B982" s="26" t="n"/>
      <c r="C982" s="27">
        <f>IF(COUNTA(A982,D982,G982)=0,"",IF(B982="","공통",IFERROR(INDEX(현장_고객,MATCH(B982,현장번호,0))&amp;" · "&amp;INDEX(현장_주소,MATCH(B982,현장번호,0)),"없는 번호")))</f>
        <v/>
      </c>
      <c r="D982" s="21" t="n"/>
      <c r="E982" s="27">
        <f>IF(D982="","",IFERROR(INDEX(거래처분야,MATCH(D982,거래처이름,0)),""))</f>
        <v/>
      </c>
      <c r="F982" s="21" t="n"/>
      <c r="G982" s="22" t="n"/>
      <c r="H982" s="25">
        <f>IF(COUNTA(A982,B982,D982,G982)=0,"",IF(NOT(ISNUMBER(A982)),"날짜를 확인하세요",IF(A982&gt;TODAY(),"오늘 이후 날짜예요",IF(AND(B982&lt;&gt;"",ISNA(MATCH(B982,현장번호,0))),"현장 번호를 확인하세요",IF(ISNA(MATCH(D982,거래처이름,0)),"거래처 목록에 없는 이름",IF(OR(NOT(ISNUMBER(G982)),N(G982)&lt;=0),"금액을 확인하세요",""))))))</f>
        <v/>
      </c>
    </row>
    <row r="983">
      <c r="A983" s="20" t="n"/>
      <c r="B983" s="26" t="n"/>
      <c r="C983" s="27">
        <f>IF(COUNTA(A983,D983,G983)=0,"",IF(B983="","공통",IFERROR(INDEX(현장_고객,MATCH(B983,현장번호,0))&amp;" · "&amp;INDEX(현장_주소,MATCH(B983,현장번호,0)),"없는 번호")))</f>
        <v/>
      </c>
      <c r="D983" s="21" t="n"/>
      <c r="E983" s="27">
        <f>IF(D983="","",IFERROR(INDEX(거래처분야,MATCH(D983,거래처이름,0)),""))</f>
        <v/>
      </c>
      <c r="F983" s="21" t="n"/>
      <c r="G983" s="22" t="n"/>
      <c r="H983" s="25">
        <f>IF(COUNTA(A983,B983,D983,G983)=0,"",IF(NOT(ISNUMBER(A983)),"날짜를 확인하세요",IF(A983&gt;TODAY(),"오늘 이후 날짜예요",IF(AND(B983&lt;&gt;"",ISNA(MATCH(B983,현장번호,0))),"현장 번호를 확인하세요",IF(ISNA(MATCH(D983,거래처이름,0)),"거래처 목록에 없는 이름",IF(OR(NOT(ISNUMBER(G983)),N(G983)&lt;=0),"금액을 확인하세요",""))))))</f>
        <v/>
      </c>
    </row>
    <row r="984">
      <c r="A984" s="20" t="n"/>
      <c r="B984" s="26" t="n"/>
      <c r="C984" s="27">
        <f>IF(COUNTA(A984,D984,G984)=0,"",IF(B984="","공통",IFERROR(INDEX(현장_고객,MATCH(B984,현장번호,0))&amp;" · "&amp;INDEX(현장_주소,MATCH(B984,현장번호,0)),"없는 번호")))</f>
        <v/>
      </c>
      <c r="D984" s="21" t="n"/>
      <c r="E984" s="27">
        <f>IF(D984="","",IFERROR(INDEX(거래처분야,MATCH(D984,거래처이름,0)),""))</f>
        <v/>
      </c>
      <c r="F984" s="21" t="n"/>
      <c r="G984" s="22" t="n"/>
      <c r="H984" s="25">
        <f>IF(COUNTA(A984,B984,D984,G984)=0,"",IF(NOT(ISNUMBER(A984)),"날짜를 확인하세요",IF(A984&gt;TODAY(),"오늘 이후 날짜예요",IF(AND(B984&lt;&gt;"",ISNA(MATCH(B984,현장번호,0))),"현장 번호를 확인하세요",IF(ISNA(MATCH(D984,거래처이름,0)),"거래처 목록에 없는 이름",IF(OR(NOT(ISNUMBER(G984)),N(G984)&lt;=0),"금액을 확인하세요",""))))))</f>
        <v/>
      </c>
    </row>
    <row r="985">
      <c r="A985" s="20" t="n"/>
      <c r="B985" s="26" t="n"/>
      <c r="C985" s="27">
        <f>IF(COUNTA(A985,D985,G985)=0,"",IF(B985="","공통",IFERROR(INDEX(현장_고객,MATCH(B985,현장번호,0))&amp;" · "&amp;INDEX(현장_주소,MATCH(B985,현장번호,0)),"없는 번호")))</f>
        <v/>
      </c>
      <c r="D985" s="21" t="n"/>
      <c r="E985" s="27">
        <f>IF(D985="","",IFERROR(INDEX(거래처분야,MATCH(D985,거래처이름,0)),""))</f>
        <v/>
      </c>
      <c r="F985" s="21" t="n"/>
      <c r="G985" s="22" t="n"/>
      <c r="H985" s="25">
        <f>IF(COUNTA(A985,B985,D985,G985)=0,"",IF(NOT(ISNUMBER(A985)),"날짜를 확인하세요",IF(A985&gt;TODAY(),"오늘 이후 날짜예요",IF(AND(B985&lt;&gt;"",ISNA(MATCH(B985,현장번호,0))),"현장 번호를 확인하세요",IF(ISNA(MATCH(D985,거래처이름,0)),"거래처 목록에 없는 이름",IF(OR(NOT(ISNUMBER(G985)),N(G985)&lt;=0),"금액을 확인하세요",""))))))</f>
        <v/>
      </c>
    </row>
    <row r="986">
      <c r="A986" s="20" t="n"/>
      <c r="B986" s="26" t="n"/>
      <c r="C986" s="27">
        <f>IF(COUNTA(A986,D986,G986)=0,"",IF(B986="","공통",IFERROR(INDEX(현장_고객,MATCH(B986,현장번호,0))&amp;" · "&amp;INDEX(현장_주소,MATCH(B986,현장번호,0)),"없는 번호")))</f>
        <v/>
      </c>
      <c r="D986" s="21" t="n"/>
      <c r="E986" s="27">
        <f>IF(D986="","",IFERROR(INDEX(거래처분야,MATCH(D986,거래처이름,0)),""))</f>
        <v/>
      </c>
      <c r="F986" s="21" t="n"/>
      <c r="G986" s="22" t="n"/>
      <c r="H986" s="25">
        <f>IF(COUNTA(A986,B986,D986,G986)=0,"",IF(NOT(ISNUMBER(A986)),"날짜를 확인하세요",IF(A986&gt;TODAY(),"오늘 이후 날짜예요",IF(AND(B986&lt;&gt;"",ISNA(MATCH(B986,현장번호,0))),"현장 번호를 확인하세요",IF(ISNA(MATCH(D986,거래처이름,0)),"거래처 목록에 없는 이름",IF(OR(NOT(ISNUMBER(G986)),N(G986)&lt;=0),"금액을 확인하세요",""))))))</f>
        <v/>
      </c>
    </row>
    <row r="987">
      <c r="A987" s="20" t="n"/>
      <c r="B987" s="26" t="n"/>
      <c r="C987" s="27">
        <f>IF(COUNTA(A987,D987,G987)=0,"",IF(B987="","공통",IFERROR(INDEX(현장_고객,MATCH(B987,현장번호,0))&amp;" · "&amp;INDEX(현장_주소,MATCH(B987,현장번호,0)),"없는 번호")))</f>
        <v/>
      </c>
      <c r="D987" s="21" t="n"/>
      <c r="E987" s="27">
        <f>IF(D987="","",IFERROR(INDEX(거래처분야,MATCH(D987,거래처이름,0)),""))</f>
        <v/>
      </c>
      <c r="F987" s="21" t="n"/>
      <c r="G987" s="22" t="n"/>
      <c r="H987" s="25">
        <f>IF(COUNTA(A987,B987,D987,G987)=0,"",IF(NOT(ISNUMBER(A987)),"날짜를 확인하세요",IF(A987&gt;TODAY(),"오늘 이후 날짜예요",IF(AND(B987&lt;&gt;"",ISNA(MATCH(B987,현장번호,0))),"현장 번호를 확인하세요",IF(ISNA(MATCH(D987,거래처이름,0)),"거래처 목록에 없는 이름",IF(OR(NOT(ISNUMBER(G987)),N(G987)&lt;=0),"금액을 확인하세요",""))))))</f>
        <v/>
      </c>
    </row>
    <row r="988">
      <c r="A988" s="20" t="n"/>
      <c r="B988" s="26" t="n"/>
      <c r="C988" s="27">
        <f>IF(COUNTA(A988,D988,G988)=0,"",IF(B988="","공통",IFERROR(INDEX(현장_고객,MATCH(B988,현장번호,0))&amp;" · "&amp;INDEX(현장_주소,MATCH(B988,현장번호,0)),"없는 번호")))</f>
        <v/>
      </c>
      <c r="D988" s="21" t="n"/>
      <c r="E988" s="27">
        <f>IF(D988="","",IFERROR(INDEX(거래처분야,MATCH(D988,거래처이름,0)),""))</f>
        <v/>
      </c>
      <c r="F988" s="21" t="n"/>
      <c r="G988" s="22" t="n"/>
      <c r="H988" s="25">
        <f>IF(COUNTA(A988,B988,D988,G988)=0,"",IF(NOT(ISNUMBER(A988)),"날짜를 확인하세요",IF(A988&gt;TODAY(),"오늘 이후 날짜예요",IF(AND(B988&lt;&gt;"",ISNA(MATCH(B988,현장번호,0))),"현장 번호를 확인하세요",IF(ISNA(MATCH(D988,거래처이름,0)),"거래처 목록에 없는 이름",IF(OR(NOT(ISNUMBER(G988)),N(G988)&lt;=0),"금액을 확인하세요",""))))))</f>
        <v/>
      </c>
    </row>
    <row r="989">
      <c r="A989" s="20" t="n"/>
      <c r="B989" s="26" t="n"/>
      <c r="C989" s="27">
        <f>IF(COUNTA(A989,D989,G989)=0,"",IF(B989="","공통",IFERROR(INDEX(현장_고객,MATCH(B989,현장번호,0))&amp;" · "&amp;INDEX(현장_주소,MATCH(B989,현장번호,0)),"없는 번호")))</f>
        <v/>
      </c>
      <c r="D989" s="21" t="n"/>
      <c r="E989" s="27">
        <f>IF(D989="","",IFERROR(INDEX(거래처분야,MATCH(D989,거래처이름,0)),""))</f>
        <v/>
      </c>
      <c r="F989" s="21" t="n"/>
      <c r="G989" s="22" t="n"/>
      <c r="H989" s="25">
        <f>IF(COUNTA(A989,B989,D989,G989)=0,"",IF(NOT(ISNUMBER(A989)),"날짜를 확인하세요",IF(A989&gt;TODAY(),"오늘 이후 날짜예요",IF(AND(B989&lt;&gt;"",ISNA(MATCH(B989,현장번호,0))),"현장 번호를 확인하세요",IF(ISNA(MATCH(D989,거래처이름,0)),"거래처 목록에 없는 이름",IF(OR(NOT(ISNUMBER(G989)),N(G989)&lt;=0),"금액을 확인하세요",""))))))</f>
        <v/>
      </c>
    </row>
    <row r="990">
      <c r="A990" s="20" t="n"/>
      <c r="B990" s="26" t="n"/>
      <c r="C990" s="27">
        <f>IF(COUNTA(A990,D990,G990)=0,"",IF(B990="","공통",IFERROR(INDEX(현장_고객,MATCH(B990,현장번호,0))&amp;" · "&amp;INDEX(현장_주소,MATCH(B990,현장번호,0)),"없는 번호")))</f>
        <v/>
      </c>
      <c r="D990" s="21" t="n"/>
      <c r="E990" s="27">
        <f>IF(D990="","",IFERROR(INDEX(거래처분야,MATCH(D990,거래처이름,0)),""))</f>
        <v/>
      </c>
      <c r="F990" s="21" t="n"/>
      <c r="G990" s="22" t="n"/>
      <c r="H990" s="25">
        <f>IF(COUNTA(A990,B990,D990,G990)=0,"",IF(NOT(ISNUMBER(A990)),"날짜를 확인하세요",IF(A990&gt;TODAY(),"오늘 이후 날짜예요",IF(AND(B990&lt;&gt;"",ISNA(MATCH(B990,현장번호,0))),"현장 번호를 확인하세요",IF(ISNA(MATCH(D990,거래처이름,0)),"거래처 목록에 없는 이름",IF(OR(NOT(ISNUMBER(G990)),N(G990)&lt;=0),"금액을 확인하세요",""))))))</f>
        <v/>
      </c>
    </row>
    <row r="991">
      <c r="A991" s="20" t="n"/>
      <c r="B991" s="26" t="n"/>
      <c r="C991" s="27">
        <f>IF(COUNTA(A991,D991,G991)=0,"",IF(B991="","공통",IFERROR(INDEX(현장_고객,MATCH(B991,현장번호,0))&amp;" · "&amp;INDEX(현장_주소,MATCH(B991,현장번호,0)),"없는 번호")))</f>
        <v/>
      </c>
      <c r="D991" s="21" t="n"/>
      <c r="E991" s="27">
        <f>IF(D991="","",IFERROR(INDEX(거래처분야,MATCH(D991,거래처이름,0)),""))</f>
        <v/>
      </c>
      <c r="F991" s="21" t="n"/>
      <c r="G991" s="22" t="n"/>
      <c r="H991" s="25">
        <f>IF(COUNTA(A991,B991,D991,G991)=0,"",IF(NOT(ISNUMBER(A991)),"날짜를 확인하세요",IF(A991&gt;TODAY(),"오늘 이후 날짜예요",IF(AND(B991&lt;&gt;"",ISNA(MATCH(B991,현장번호,0))),"현장 번호를 확인하세요",IF(ISNA(MATCH(D991,거래처이름,0)),"거래처 목록에 없는 이름",IF(OR(NOT(ISNUMBER(G991)),N(G991)&lt;=0),"금액을 확인하세요",""))))))</f>
        <v/>
      </c>
    </row>
    <row r="992">
      <c r="A992" s="20" t="n"/>
      <c r="B992" s="26" t="n"/>
      <c r="C992" s="27">
        <f>IF(COUNTA(A992,D992,G992)=0,"",IF(B992="","공통",IFERROR(INDEX(현장_고객,MATCH(B992,현장번호,0))&amp;" · "&amp;INDEX(현장_주소,MATCH(B992,현장번호,0)),"없는 번호")))</f>
        <v/>
      </c>
      <c r="D992" s="21" t="n"/>
      <c r="E992" s="27">
        <f>IF(D992="","",IFERROR(INDEX(거래처분야,MATCH(D992,거래처이름,0)),""))</f>
        <v/>
      </c>
      <c r="F992" s="21" t="n"/>
      <c r="G992" s="22" t="n"/>
      <c r="H992" s="25">
        <f>IF(COUNTA(A992,B992,D992,G992)=0,"",IF(NOT(ISNUMBER(A992)),"날짜를 확인하세요",IF(A992&gt;TODAY(),"오늘 이후 날짜예요",IF(AND(B992&lt;&gt;"",ISNA(MATCH(B992,현장번호,0))),"현장 번호를 확인하세요",IF(ISNA(MATCH(D992,거래처이름,0)),"거래처 목록에 없는 이름",IF(OR(NOT(ISNUMBER(G992)),N(G992)&lt;=0),"금액을 확인하세요",""))))))</f>
        <v/>
      </c>
    </row>
    <row r="993">
      <c r="A993" s="20" t="n"/>
      <c r="B993" s="26" t="n"/>
      <c r="C993" s="27">
        <f>IF(COUNTA(A993,D993,G993)=0,"",IF(B993="","공통",IFERROR(INDEX(현장_고객,MATCH(B993,현장번호,0))&amp;" · "&amp;INDEX(현장_주소,MATCH(B993,현장번호,0)),"없는 번호")))</f>
        <v/>
      </c>
      <c r="D993" s="21" t="n"/>
      <c r="E993" s="27">
        <f>IF(D993="","",IFERROR(INDEX(거래처분야,MATCH(D993,거래처이름,0)),""))</f>
        <v/>
      </c>
      <c r="F993" s="21" t="n"/>
      <c r="G993" s="22" t="n"/>
      <c r="H993" s="25">
        <f>IF(COUNTA(A993,B993,D993,G993)=0,"",IF(NOT(ISNUMBER(A993)),"날짜를 확인하세요",IF(A993&gt;TODAY(),"오늘 이후 날짜예요",IF(AND(B993&lt;&gt;"",ISNA(MATCH(B993,현장번호,0))),"현장 번호를 확인하세요",IF(ISNA(MATCH(D993,거래처이름,0)),"거래처 목록에 없는 이름",IF(OR(NOT(ISNUMBER(G993)),N(G993)&lt;=0),"금액을 확인하세요",""))))))</f>
        <v/>
      </c>
    </row>
    <row r="994">
      <c r="A994" s="20" t="n"/>
      <c r="B994" s="26" t="n"/>
      <c r="C994" s="27">
        <f>IF(COUNTA(A994,D994,G994)=0,"",IF(B994="","공통",IFERROR(INDEX(현장_고객,MATCH(B994,현장번호,0))&amp;" · "&amp;INDEX(현장_주소,MATCH(B994,현장번호,0)),"없는 번호")))</f>
        <v/>
      </c>
      <c r="D994" s="21" t="n"/>
      <c r="E994" s="27">
        <f>IF(D994="","",IFERROR(INDEX(거래처분야,MATCH(D994,거래처이름,0)),""))</f>
        <v/>
      </c>
      <c r="F994" s="21" t="n"/>
      <c r="G994" s="22" t="n"/>
      <c r="H994" s="25">
        <f>IF(COUNTA(A994,B994,D994,G994)=0,"",IF(NOT(ISNUMBER(A994)),"날짜를 확인하세요",IF(A994&gt;TODAY(),"오늘 이후 날짜예요",IF(AND(B994&lt;&gt;"",ISNA(MATCH(B994,현장번호,0))),"현장 번호를 확인하세요",IF(ISNA(MATCH(D994,거래처이름,0)),"거래처 목록에 없는 이름",IF(OR(NOT(ISNUMBER(G994)),N(G994)&lt;=0),"금액을 확인하세요",""))))))</f>
        <v/>
      </c>
    </row>
    <row r="995">
      <c r="A995" s="20" t="n"/>
      <c r="B995" s="26" t="n"/>
      <c r="C995" s="27">
        <f>IF(COUNTA(A995,D995,G995)=0,"",IF(B995="","공통",IFERROR(INDEX(현장_고객,MATCH(B995,현장번호,0))&amp;" · "&amp;INDEX(현장_주소,MATCH(B995,현장번호,0)),"없는 번호")))</f>
        <v/>
      </c>
      <c r="D995" s="21" t="n"/>
      <c r="E995" s="27">
        <f>IF(D995="","",IFERROR(INDEX(거래처분야,MATCH(D995,거래처이름,0)),""))</f>
        <v/>
      </c>
      <c r="F995" s="21" t="n"/>
      <c r="G995" s="22" t="n"/>
      <c r="H995" s="25">
        <f>IF(COUNTA(A995,B995,D995,G995)=0,"",IF(NOT(ISNUMBER(A995)),"날짜를 확인하세요",IF(A995&gt;TODAY(),"오늘 이후 날짜예요",IF(AND(B995&lt;&gt;"",ISNA(MATCH(B995,현장번호,0))),"현장 번호를 확인하세요",IF(ISNA(MATCH(D995,거래처이름,0)),"거래처 목록에 없는 이름",IF(OR(NOT(ISNUMBER(G995)),N(G995)&lt;=0),"금액을 확인하세요",""))))))</f>
        <v/>
      </c>
    </row>
    <row r="996">
      <c r="A996" s="20" t="n"/>
      <c r="B996" s="26" t="n"/>
      <c r="C996" s="27">
        <f>IF(COUNTA(A996,D996,G996)=0,"",IF(B996="","공통",IFERROR(INDEX(현장_고객,MATCH(B996,현장번호,0))&amp;" · "&amp;INDEX(현장_주소,MATCH(B996,현장번호,0)),"없는 번호")))</f>
        <v/>
      </c>
      <c r="D996" s="21" t="n"/>
      <c r="E996" s="27">
        <f>IF(D996="","",IFERROR(INDEX(거래처분야,MATCH(D996,거래처이름,0)),""))</f>
        <v/>
      </c>
      <c r="F996" s="21" t="n"/>
      <c r="G996" s="22" t="n"/>
      <c r="H996" s="25">
        <f>IF(COUNTA(A996,B996,D996,G996)=0,"",IF(NOT(ISNUMBER(A996)),"날짜를 확인하세요",IF(A996&gt;TODAY(),"오늘 이후 날짜예요",IF(AND(B996&lt;&gt;"",ISNA(MATCH(B996,현장번호,0))),"현장 번호를 확인하세요",IF(ISNA(MATCH(D996,거래처이름,0)),"거래처 목록에 없는 이름",IF(OR(NOT(ISNUMBER(G996)),N(G996)&lt;=0),"금액을 확인하세요",""))))))</f>
        <v/>
      </c>
    </row>
    <row r="997">
      <c r="A997" s="20" t="n"/>
      <c r="B997" s="26" t="n"/>
      <c r="C997" s="27">
        <f>IF(COUNTA(A997,D997,G997)=0,"",IF(B997="","공통",IFERROR(INDEX(현장_고객,MATCH(B997,현장번호,0))&amp;" · "&amp;INDEX(현장_주소,MATCH(B997,현장번호,0)),"없는 번호")))</f>
        <v/>
      </c>
      <c r="D997" s="21" t="n"/>
      <c r="E997" s="27">
        <f>IF(D997="","",IFERROR(INDEX(거래처분야,MATCH(D997,거래처이름,0)),""))</f>
        <v/>
      </c>
      <c r="F997" s="21" t="n"/>
      <c r="G997" s="22" t="n"/>
      <c r="H997" s="25">
        <f>IF(COUNTA(A997,B997,D997,G997)=0,"",IF(NOT(ISNUMBER(A997)),"날짜를 확인하세요",IF(A997&gt;TODAY(),"오늘 이후 날짜예요",IF(AND(B997&lt;&gt;"",ISNA(MATCH(B997,현장번호,0))),"현장 번호를 확인하세요",IF(ISNA(MATCH(D997,거래처이름,0)),"거래처 목록에 없는 이름",IF(OR(NOT(ISNUMBER(G997)),N(G997)&lt;=0),"금액을 확인하세요",""))))))</f>
        <v/>
      </c>
    </row>
    <row r="998">
      <c r="A998" s="20" t="n"/>
      <c r="B998" s="26" t="n"/>
      <c r="C998" s="27">
        <f>IF(COUNTA(A998,D998,G998)=0,"",IF(B998="","공통",IFERROR(INDEX(현장_고객,MATCH(B998,현장번호,0))&amp;" · "&amp;INDEX(현장_주소,MATCH(B998,현장번호,0)),"없는 번호")))</f>
        <v/>
      </c>
      <c r="D998" s="21" t="n"/>
      <c r="E998" s="27">
        <f>IF(D998="","",IFERROR(INDEX(거래처분야,MATCH(D998,거래처이름,0)),""))</f>
        <v/>
      </c>
      <c r="F998" s="21" t="n"/>
      <c r="G998" s="22" t="n"/>
      <c r="H998" s="25">
        <f>IF(COUNTA(A998,B998,D998,G998)=0,"",IF(NOT(ISNUMBER(A998)),"날짜를 확인하세요",IF(A998&gt;TODAY(),"오늘 이후 날짜예요",IF(AND(B998&lt;&gt;"",ISNA(MATCH(B998,현장번호,0))),"현장 번호를 확인하세요",IF(ISNA(MATCH(D998,거래처이름,0)),"거래처 목록에 없는 이름",IF(OR(NOT(ISNUMBER(G998)),N(G998)&lt;=0),"금액을 확인하세요",""))))))</f>
        <v/>
      </c>
    </row>
    <row r="999">
      <c r="A999" s="20" t="n"/>
      <c r="B999" s="26" t="n"/>
      <c r="C999" s="27">
        <f>IF(COUNTA(A999,D999,G999)=0,"",IF(B999="","공통",IFERROR(INDEX(현장_고객,MATCH(B999,현장번호,0))&amp;" · "&amp;INDEX(현장_주소,MATCH(B999,현장번호,0)),"없는 번호")))</f>
        <v/>
      </c>
      <c r="D999" s="21" t="n"/>
      <c r="E999" s="27">
        <f>IF(D999="","",IFERROR(INDEX(거래처분야,MATCH(D999,거래처이름,0)),""))</f>
        <v/>
      </c>
      <c r="F999" s="21" t="n"/>
      <c r="G999" s="22" t="n"/>
      <c r="H999" s="25">
        <f>IF(COUNTA(A999,B999,D999,G999)=0,"",IF(NOT(ISNUMBER(A999)),"날짜를 확인하세요",IF(A999&gt;TODAY(),"오늘 이후 날짜예요",IF(AND(B999&lt;&gt;"",ISNA(MATCH(B999,현장번호,0))),"현장 번호를 확인하세요",IF(ISNA(MATCH(D999,거래처이름,0)),"거래처 목록에 없는 이름",IF(OR(NOT(ISNUMBER(G999)),N(G999)&lt;=0),"금액을 확인하세요",""))))))</f>
        <v/>
      </c>
    </row>
    <row r="1000">
      <c r="A1000" s="20" t="n"/>
      <c r="B1000" s="26" t="n"/>
      <c r="C1000" s="27">
        <f>IF(COUNTA(A1000,D1000,G1000)=0,"",IF(B1000="","공통",IFERROR(INDEX(현장_고객,MATCH(B1000,현장번호,0))&amp;" · "&amp;INDEX(현장_주소,MATCH(B1000,현장번호,0)),"없는 번호")))</f>
        <v/>
      </c>
      <c r="D1000" s="21" t="n"/>
      <c r="E1000" s="27">
        <f>IF(D1000="","",IFERROR(INDEX(거래처분야,MATCH(D1000,거래처이름,0)),""))</f>
        <v/>
      </c>
      <c r="F1000" s="21" t="n"/>
      <c r="G1000" s="22" t="n"/>
      <c r="H1000" s="25">
        <f>IF(COUNTA(A1000,B1000,D1000,G1000)=0,"",IF(NOT(ISNUMBER(A1000)),"날짜를 확인하세요",IF(A1000&gt;TODAY(),"오늘 이후 날짜예요",IF(AND(B1000&lt;&gt;"",ISNA(MATCH(B1000,현장번호,0))),"현장 번호를 확인하세요",IF(ISNA(MATCH(D1000,거래처이름,0)),"거래처 목록에 없는 이름",IF(OR(NOT(ISNUMBER(G1000)),N(G1000)&lt;=0),"금액을 확인하세요",""))))))</f>
        <v/>
      </c>
    </row>
    <row r="1001">
      <c r="A1001" s="20" t="n"/>
      <c r="B1001" s="26" t="n"/>
      <c r="C1001" s="27">
        <f>IF(COUNTA(A1001,D1001,G1001)=0,"",IF(B1001="","공통",IFERROR(INDEX(현장_고객,MATCH(B1001,현장번호,0))&amp;" · "&amp;INDEX(현장_주소,MATCH(B1001,현장번호,0)),"없는 번호")))</f>
        <v/>
      </c>
      <c r="D1001" s="21" t="n"/>
      <c r="E1001" s="27">
        <f>IF(D1001="","",IFERROR(INDEX(거래처분야,MATCH(D1001,거래처이름,0)),""))</f>
        <v/>
      </c>
      <c r="F1001" s="21" t="n"/>
      <c r="G1001" s="22" t="n"/>
      <c r="H1001" s="25">
        <f>IF(COUNTA(A1001,B1001,D1001,G1001)=0,"",IF(NOT(ISNUMBER(A1001)),"날짜를 확인하세요",IF(A1001&gt;TODAY(),"오늘 이후 날짜예요",IF(AND(B1001&lt;&gt;"",ISNA(MATCH(B1001,현장번호,0))),"현장 번호를 확인하세요",IF(ISNA(MATCH(D1001,거래처이름,0)),"거래처 목록에 없는 이름",IF(OR(NOT(ISNUMBER(G1001)),N(G1001)&lt;=0),"금액을 확인하세요",""))))))</f>
        <v/>
      </c>
    </row>
    <row r="1002">
      <c r="A1002" s="20" t="n"/>
      <c r="B1002" s="26" t="n"/>
      <c r="C1002" s="27">
        <f>IF(COUNTA(A1002,D1002,G1002)=0,"",IF(B1002="","공통",IFERROR(INDEX(현장_고객,MATCH(B1002,현장번호,0))&amp;" · "&amp;INDEX(현장_주소,MATCH(B1002,현장번호,0)),"없는 번호")))</f>
        <v/>
      </c>
      <c r="D1002" s="21" t="n"/>
      <c r="E1002" s="27">
        <f>IF(D1002="","",IFERROR(INDEX(거래처분야,MATCH(D1002,거래처이름,0)),""))</f>
        <v/>
      </c>
      <c r="F1002" s="21" t="n"/>
      <c r="G1002" s="22" t="n"/>
      <c r="H1002" s="25">
        <f>IF(COUNTA(A1002,B1002,D1002,G1002)=0,"",IF(NOT(ISNUMBER(A1002)),"날짜를 확인하세요",IF(A1002&gt;TODAY(),"오늘 이후 날짜예요",IF(AND(B1002&lt;&gt;"",ISNA(MATCH(B1002,현장번호,0))),"현장 번호를 확인하세요",IF(ISNA(MATCH(D1002,거래처이름,0)),"거래처 목록에 없는 이름",IF(OR(NOT(ISNUMBER(G1002)),N(G1002)&lt;=0),"금액을 확인하세요",""))))))</f>
        <v/>
      </c>
    </row>
    <row r="1003">
      <c r="A1003" s="20" t="n"/>
      <c r="B1003" s="26" t="n"/>
      <c r="C1003" s="27">
        <f>IF(COUNTA(A1003,D1003,G1003)=0,"",IF(B1003="","공통",IFERROR(INDEX(현장_고객,MATCH(B1003,현장번호,0))&amp;" · "&amp;INDEX(현장_주소,MATCH(B1003,현장번호,0)),"없는 번호")))</f>
        <v/>
      </c>
      <c r="D1003" s="21" t="n"/>
      <c r="E1003" s="27">
        <f>IF(D1003="","",IFERROR(INDEX(거래처분야,MATCH(D1003,거래처이름,0)),""))</f>
        <v/>
      </c>
      <c r="F1003" s="21" t="n"/>
      <c r="G1003" s="22" t="n"/>
      <c r="H1003" s="25">
        <f>IF(COUNTA(A1003,B1003,D1003,G1003)=0,"",IF(NOT(ISNUMBER(A1003)),"날짜를 확인하세요",IF(A1003&gt;TODAY(),"오늘 이후 날짜예요",IF(AND(B1003&lt;&gt;"",ISNA(MATCH(B1003,현장번호,0))),"현장 번호를 확인하세요",IF(ISNA(MATCH(D1003,거래처이름,0)),"거래처 목록에 없는 이름",IF(OR(NOT(ISNUMBER(G1003)),N(G1003)&lt;=0),"금액을 확인하세요",""))))))</f>
        <v/>
      </c>
    </row>
    <row r="1004">
      <c r="A1004" s="20" t="n"/>
      <c r="B1004" s="26" t="n"/>
      <c r="C1004" s="27">
        <f>IF(COUNTA(A1004,D1004,G1004)=0,"",IF(B1004="","공통",IFERROR(INDEX(현장_고객,MATCH(B1004,현장번호,0))&amp;" · "&amp;INDEX(현장_주소,MATCH(B1004,현장번호,0)),"없는 번호")))</f>
        <v/>
      </c>
      <c r="D1004" s="21" t="n"/>
      <c r="E1004" s="27">
        <f>IF(D1004="","",IFERROR(INDEX(거래처분야,MATCH(D1004,거래처이름,0)),""))</f>
        <v/>
      </c>
      <c r="F1004" s="21" t="n"/>
      <c r="G1004" s="22" t="n"/>
      <c r="H1004" s="25">
        <f>IF(COUNTA(A1004,B1004,D1004,G1004)=0,"",IF(NOT(ISNUMBER(A1004)),"날짜를 확인하세요",IF(A1004&gt;TODAY(),"오늘 이후 날짜예요",IF(AND(B1004&lt;&gt;"",ISNA(MATCH(B1004,현장번호,0))),"현장 번호를 확인하세요",IF(ISNA(MATCH(D1004,거래처이름,0)),"거래처 목록에 없는 이름",IF(OR(NOT(ISNUMBER(G1004)),N(G1004)&lt;=0),"금액을 확인하세요",""))))))</f>
        <v/>
      </c>
    </row>
    <row r="1005">
      <c r="A1005" s="20" t="n"/>
      <c r="B1005" s="26" t="n"/>
      <c r="C1005" s="27">
        <f>IF(COUNTA(A1005,D1005,G1005)=0,"",IF(B1005="","공통",IFERROR(INDEX(현장_고객,MATCH(B1005,현장번호,0))&amp;" · "&amp;INDEX(현장_주소,MATCH(B1005,현장번호,0)),"없는 번호")))</f>
        <v/>
      </c>
      <c r="D1005" s="21" t="n"/>
      <c r="E1005" s="27">
        <f>IF(D1005="","",IFERROR(INDEX(거래처분야,MATCH(D1005,거래처이름,0)),""))</f>
        <v/>
      </c>
      <c r="F1005" s="21" t="n"/>
      <c r="G1005" s="22" t="n"/>
      <c r="H1005" s="25">
        <f>IF(COUNTA(A1005,B1005,D1005,G1005)=0,"",IF(NOT(ISNUMBER(A1005)),"날짜를 확인하세요",IF(A1005&gt;TODAY(),"오늘 이후 날짜예요",IF(AND(B1005&lt;&gt;"",ISNA(MATCH(B1005,현장번호,0))),"현장 번호를 확인하세요",IF(ISNA(MATCH(D1005,거래처이름,0)),"거래처 목록에 없는 이름",IF(OR(NOT(ISNUMBER(G1005)),N(G1005)&lt;=0),"금액을 확인하세요",""))))))</f>
        <v/>
      </c>
    </row>
    <row r="1006">
      <c r="A1006" s="20" t="n"/>
      <c r="B1006" s="26" t="n"/>
      <c r="C1006" s="27">
        <f>IF(COUNTA(A1006,D1006,G1006)=0,"",IF(B1006="","공통",IFERROR(INDEX(현장_고객,MATCH(B1006,현장번호,0))&amp;" · "&amp;INDEX(현장_주소,MATCH(B1006,현장번호,0)),"없는 번호")))</f>
        <v/>
      </c>
      <c r="D1006" s="21" t="n"/>
      <c r="E1006" s="27">
        <f>IF(D1006="","",IFERROR(INDEX(거래처분야,MATCH(D1006,거래처이름,0)),""))</f>
        <v/>
      </c>
      <c r="F1006" s="21" t="n"/>
      <c r="G1006" s="22" t="n"/>
      <c r="H1006" s="25">
        <f>IF(COUNTA(A1006,B1006,D1006,G1006)=0,"",IF(NOT(ISNUMBER(A1006)),"날짜를 확인하세요",IF(A1006&gt;TODAY(),"오늘 이후 날짜예요",IF(AND(B1006&lt;&gt;"",ISNA(MATCH(B1006,현장번호,0))),"현장 번호를 확인하세요",IF(ISNA(MATCH(D1006,거래처이름,0)),"거래처 목록에 없는 이름",IF(OR(NOT(ISNUMBER(G1006)),N(G1006)&lt;=0),"금액을 확인하세요",""))))))</f>
        <v/>
      </c>
    </row>
    <row r="1007">
      <c r="A1007" s="20" t="n"/>
      <c r="B1007" s="26" t="n"/>
      <c r="C1007" s="27">
        <f>IF(COUNTA(A1007,D1007,G1007)=0,"",IF(B1007="","공통",IFERROR(INDEX(현장_고객,MATCH(B1007,현장번호,0))&amp;" · "&amp;INDEX(현장_주소,MATCH(B1007,현장번호,0)),"없는 번호")))</f>
        <v/>
      </c>
      <c r="D1007" s="21" t="n"/>
      <c r="E1007" s="27">
        <f>IF(D1007="","",IFERROR(INDEX(거래처분야,MATCH(D1007,거래처이름,0)),""))</f>
        <v/>
      </c>
      <c r="F1007" s="21" t="n"/>
      <c r="G1007" s="22" t="n"/>
      <c r="H1007" s="25">
        <f>IF(COUNTA(A1007,B1007,D1007,G1007)=0,"",IF(NOT(ISNUMBER(A1007)),"날짜를 확인하세요",IF(A1007&gt;TODAY(),"오늘 이후 날짜예요",IF(AND(B1007&lt;&gt;"",ISNA(MATCH(B1007,현장번호,0))),"현장 번호를 확인하세요",IF(ISNA(MATCH(D1007,거래처이름,0)),"거래처 목록에 없는 이름",IF(OR(NOT(ISNUMBER(G1007)),N(G1007)&lt;=0),"금액을 확인하세요",""))))))</f>
        <v/>
      </c>
    </row>
    <row r="1008">
      <c r="A1008" s="20" t="n"/>
      <c r="B1008" s="26" t="n"/>
      <c r="C1008" s="27">
        <f>IF(COUNTA(A1008,D1008,G1008)=0,"",IF(B1008="","공통",IFERROR(INDEX(현장_고객,MATCH(B1008,현장번호,0))&amp;" · "&amp;INDEX(현장_주소,MATCH(B1008,현장번호,0)),"없는 번호")))</f>
        <v/>
      </c>
      <c r="D1008" s="21" t="n"/>
      <c r="E1008" s="27">
        <f>IF(D1008="","",IFERROR(INDEX(거래처분야,MATCH(D1008,거래처이름,0)),""))</f>
        <v/>
      </c>
      <c r="F1008" s="21" t="n"/>
      <c r="G1008" s="22" t="n"/>
      <c r="H1008" s="25">
        <f>IF(COUNTA(A1008,B1008,D1008,G1008)=0,"",IF(NOT(ISNUMBER(A1008)),"날짜를 확인하세요",IF(A1008&gt;TODAY(),"오늘 이후 날짜예요",IF(AND(B1008&lt;&gt;"",ISNA(MATCH(B1008,현장번호,0))),"현장 번호를 확인하세요",IF(ISNA(MATCH(D1008,거래처이름,0)),"거래처 목록에 없는 이름",IF(OR(NOT(ISNUMBER(G1008)),N(G1008)&lt;=0),"금액을 확인하세요",""))))))</f>
        <v/>
      </c>
    </row>
    <row r="1009">
      <c r="A1009" s="20" t="n"/>
      <c r="B1009" s="26" t="n"/>
      <c r="C1009" s="27">
        <f>IF(COUNTA(A1009,D1009,G1009)=0,"",IF(B1009="","공통",IFERROR(INDEX(현장_고객,MATCH(B1009,현장번호,0))&amp;" · "&amp;INDEX(현장_주소,MATCH(B1009,현장번호,0)),"없는 번호")))</f>
        <v/>
      </c>
      <c r="D1009" s="21" t="n"/>
      <c r="E1009" s="27">
        <f>IF(D1009="","",IFERROR(INDEX(거래처분야,MATCH(D1009,거래처이름,0)),""))</f>
        <v/>
      </c>
      <c r="F1009" s="21" t="n"/>
      <c r="G1009" s="22" t="n"/>
      <c r="H1009" s="25">
        <f>IF(COUNTA(A1009,B1009,D1009,G1009)=0,"",IF(NOT(ISNUMBER(A1009)),"날짜를 확인하세요",IF(A1009&gt;TODAY(),"오늘 이후 날짜예요",IF(AND(B1009&lt;&gt;"",ISNA(MATCH(B1009,현장번호,0))),"현장 번호를 확인하세요",IF(ISNA(MATCH(D1009,거래처이름,0)),"거래처 목록에 없는 이름",IF(OR(NOT(ISNUMBER(G1009)),N(G1009)&lt;=0),"금액을 확인하세요",""))))))</f>
        <v/>
      </c>
    </row>
    <row r="1010">
      <c r="A1010" s="20" t="n"/>
      <c r="B1010" s="26" t="n"/>
      <c r="C1010" s="27">
        <f>IF(COUNTA(A1010,D1010,G1010)=0,"",IF(B1010="","공통",IFERROR(INDEX(현장_고객,MATCH(B1010,현장번호,0))&amp;" · "&amp;INDEX(현장_주소,MATCH(B1010,현장번호,0)),"없는 번호")))</f>
        <v/>
      </c>
      <c r="D1010" s="21" t="n"/>
      <c r="E1010" s="27">
        <f>IF(D1010="","",IFERROR(INDEX(거래처분야,MATCH(D1010,거래처이름,0)),""))</f>
        <v/>
      </c>
      <c r="F1010" s="21" t="n"/>
      <c r="G1010" s="22" t="n"/>
      <c r="H1010" s="25">
        <f>IF(COUNTA(A1010,B1010,D1010,G1010)=0,"",IF(NOT(ISNUMBER(A1010)),"날짜를 확인하세요",IF(A1010&gt;TODAY(),"오늘 이후 날짜예요",IF(AND(B1010&lt;&gt;"",ISNA(MATCH(B1010,현장번호,0))),"현장 번호를 확인하세요",IF(ISNA(MATCH(D1010,거래처이름,0)),"거래처 목록에 없는 이름",IF(OR(NOT(ISNUMBER(G1010)),N(G1010)&lt;=0),"금액을 확인하세요",""))))))</f>
        <v/>
      </c>
    </row>
    <row r="1011">
      <c r="A1011" s="20" t="n"/>
      <c r="B1011" s="26" t="n"/>
      <c r="C1011" s="27">
        <f>IF(COUNTA(A1011,D1011,G1011)=0,"",IF(B1011="","공통",IFERROR(INDEX(현장_고객,MATCH(B1011,현장번호,0))&amp;" · "&amp;INDEX(현장_주소,MATCH(B1011,현장번호,0)),"없는 번호")))</f>
        <v/>
      </c>
      <c r="D1011" s="21" t="n"/>
      <c r="E1011" s="27">
        <f>IF(D1011="","",IFERROR(INDEX(거래처분야,MATCH(D1011,거래처이름,0)),""))</f>
        <v/>
      </c>
      <c r="F1011" s="21" t="n"/>
      <c r="G1011" s="22" t="n"/>
      <c r="H1011" s="25">
        <f>IF(COUNTA(A1011,B1011,D1011,G1011)=0,"",IF(NOT(ISNUMBER(A1011)),"날짜를 확인하세요",IF(A1011&gt;TODAY(),"오늘 이후 날짜예요",IF(AND(B1011&lt;&gt;"",ISNA(MATCH(B1011,현장번호,0))),"현장 번호를 확인하세요",IF(ISNA(MATCH(D1011,거래처이름,0)),"거래처 목록에 없는 이름",IF(OR(NOT(ISNUMBER(G1011)),N(G1011)&lt;=0),"금액을 확인하세요",""))))))</f>
        <v/>
      </c>
    </row>
    <row r="1012">
      <c r="A1012" s="20" t="n"/>
      <c r="B1012" s="26" t="n"/>
      <c r="C1012" s="27">
        <f>IF(COUNTA(A1012,D1012,G1012)=0,"",IF(B1012="","공통",IFERROR(INDEX(현장_고객,MATCH(B1012,현장번호,0))&amp;" · "&amp;INDEX(현장_주소,MATCH(B1012,현장번호,0)),"없는 번호")))</f>
        <v/>
      </c>
      <c r="D1012" s="21" t="n"/>
      <c r="E1012" s="27">
        <f>IF(D1012="","",IFERROR(INDEX(거래처분야,MATCH(D1012,거래처이름,0)),""))</f>
        <v/>
      </c>
      <c r="F1012" s="21" t="n"/>
      <c r="G1012" s="22" t="n"/>
      <c r="H1012" s="25">
        <f>IF(COUNTA(A1012,B1012,D1012,G1012)=0,"",IF(NOT(ISNUMBER(A1012)),"날짜를 확인하세요",IF(A1012&gt;TODAY(),"오늘 이후 날짜예요",IF(AND(B1012&lt;&gt;"",ISNA(MATCH(B1012,현장번호,0))),"현장 번호를 확인하세요",IF(ISNA(MATCH(D1012,거래처이름,0)),"거래처 목록에 없는 이름",IF(OR(NOT(ISNUMBER(G1012)),N(G1012)&lt;=0),"금액을 확인하세요",""))))))</f>
        <v/>
      </c>
    </row>
    <row r="1013">
      <c r="A1013" s="20" t="n"/>
      <c r="B1013" s="26" t="n"/>
      <c r="C1013" s="27">
        <f>IF(COUNTA(A1013,D1013,G1013)=0,"",IF(B1013="","공통",IFERROR(INDEX(현장_고객,MATCH(B1013,현장번호,0))&amp;" · "&amp;INDEX(현장_주소,MATCH(B1013,현장번호,0)),"없는 번호")))</f>
        <v/>
      </c>
      <c r="D1013" s="21" t="n"/>
      <c r="E1013" s="27">
        <f>IF(D1013="","",IFERROR(INDEX(거래처분야,MATCH(D1013,거래처이름,0)),""))</f>
        <v/>
      </c>
      <c r="F1013" s="21" t="n"/>
      <c r="G1013" s="22" t="n"/>
      <c r="H1013" s="25">
        <f>IF(COUNTA(A1013,B1013,D1013,G1013)=0,"",IF(NOT(ISNUMBER(A1013)),"날짜를 확인하세요",IF(A1013&gt;TODAY(),"오늘 이후 날짜예요",IF(AND(B1013&lt;&gt;"",ISNA(MATCH(B1013,현장번호,0))),"현장 번호를 확인하세요",IF(ISNA(MATCH(D1013,거래처이름,0)),"거래처 목록에 없는 이름",IF(OR(NOT(ISNUMBER(G1013)),N(G1013)&lt;=0),"금액을 확인하세요",""))))))</f>
        <v/>
      </c>
    </row>
    <row r="1014">
      <c r="A1014" s="20" t="n"/>
      <c r="B1014" s="26" t="n"/>
      <c r="C1014" s="27">
        <f>IF(COUNTA(A1014,D1014,G1014)=0,"",IF(B1014="","공통",IFERROR(INDEX(현장_고객,MATCH(B1014,현장번호,0))&amp;" · "&amp;INDEX(현장_주소,MATCH(B1014,현장번호,0)),"없는 번호")))</f>
        <v/>
      </c>
      <c r="D1014" s="21" t="n"/>
      <c r="E1014" s="27">
        <f>IF(D1014="","",IFERROR(INDEX(거래처분야,MATCH(D1014,거래처이름,0)),""))</f>
        <v/>
      </c>
      <c r="F1014" s="21" t="n"/>
      <c r="G1014" s="22" t="n"/>
      <c r="H1014" s="25">
        <f>IF(COUNTA(A1014,B1014,D1014,G1014)=0,"",IF(NOT(ISNUMBER(A1014)),"날짜를 확인하세요",IF(A1014&gt;TODAY(),"오늘 이후 날짜예요",IF(AND(B1014&lt;&gt;"",ISNA(MATCH(B1014,현장번호,0))),"현장 번호를 확인하세요",IF(ISNA(MATCH(D1014,거래처이름,0)),"거래처 목록에 없는 이름",IF(OR(NOT(ISNUMBER(G1014)),N(G1014)&lt;=0),"금액을 확인하세요",""))))))</f>
        <v/>
      </c>
    </row>
    <row r="1015">
      <c r="A1015" s="20" t="n"/>
      <c r="B1015" s="26" t="n"/>
      <c r="C1015" s="27">
        <f>IF(COUNTA(A1015,D1015,G1015)=0,"",IF(B1015="","공통",IFERROR(INDEX(현장_고객,MATCH(B1015,현장번호,0))&amp;" · "&amp;INDEX(현장_주소,MATCH(B1015,현장번호,0)),"없는 번호")))</f>
        <v/>
      </c>
      <c r="D1015" s="21" t="n"/>
      <c r="E1015" s="27">
        <f>IF(D1015="","",IFERROR(INDEX(거래처분야,MATCH(D1015,거래처이름,0)),""))</f>
        <v/>
      </c>
      <c r="F1015" s="21" t="n"/>
      <c r="G1015" s="22" t="n"/>
      <c r="H1015" s="25">
        <f>IF(COUNTA(A1015,B1015,D1015,G1015)=0,"",IF(NOT(ISNUMBER(A1015)),"날짜를 확인하세요",IF(A1015&gt;TODAY(),"오늘 이후 날짜예요",IF(AND(B1015&lt;&gt;"",ISNA(MATCH(B1015,현장번호,0))),"현장 번호를 확인하세요",IF(ISNA(MATCH(D1015,거래처이름,0)),"거래처 목록에 없는 이름",IF(OR(NOT(ISNUMBER(G1015)),N(G1015)&lt;=0),"금액을 확인하세요",""))))))</f>
        <v/>
      </c>
    </row>
    <row r="1016">
      <c r="A1016" s="20" t="n"/>
      <c r="B1016" s="26" t="n"/>
      <c r="C1016" s="27">
        <f>IF(COUNTA(A1016,D1016,G1016)=0,"",IF(B1016="","공통",IFERROR(INDEX(현장_고객,MATCH(B1016,현장번호,0))&amp;" · "&amp;INDEX(현장_주소,MATCH(B1016,현장번호,0)),"없는 번호")))</f>
        <v/>
      </c>
      <c r="D1016" s="21" t="n"/>
      <c r="E1016" s="27">
        <f>IF(D1016="","",IFERROR(INDEX(거래처분야,MATCH(D1016,거래처이름,0)),""))</f>
        <v/>
      </c>
      <c r="F1016" s="21" t="n"/>
      <c r="G1016" s="22" t="n"/>
      <c r="H1016" s="25">
        <f>IF(COUNTA(A1016,B1016,D1016,G1016)=0,"",IF(NOT(ISNUMBER(A1016)),"날짜를 확인하세요",IF(A1016&gt;TODAY(),"오늘 이후 날짜예요",IF(AND(B1016&lt;&gt;"",ISNA(MATCH(B1016,현장번호,0))),"현장 번호를 확인하세요",IF(ISNA(MATCH(D1016,거래처이름,0)),"거래처 목록에 없는 이름",IF(OR(NOT(ISNUMBER(G1016)),N(G1016)&lt;=0),"금액을 확인하세요",""))))))</f>
        <v/>
      </c>
    </row>
    <row r="1017">
      <c r="A1017" s="20" t="n"/>
      <c r="B1017" s="26" t="n"/>
      <c r="C1017" s="27">
        <f>IF(COUNTA(A1017,D1017,G1017)=0,"",IF(B1017="","공통",IFERROR(INDEX(현장_고객,MATCH(B1017,현장번호,0))&amp;" · "&amp;INDEX(현장_주소,MATCH(B1017,현장번호,0)),"없는 번호")))</f>
        <v/>
      </c>
      <c r="D1017" s="21" t="n"/>
      <c r="E1017" s="27">
        <f>IF(D1017="","",IFERROR(INDEX(거래처분야,MATCH(D1017,거래처이름,0)),""))</f>
        <v/>
      </c>
      <c r="F1017" s="21" t="n"/>
      <c r="G1017" s="22" t="n"/>
      <c r="H1017" s="25">
        <f>IF(COUNTA(A1017,B1017,D1017,G1017)=0,"",IF(NOT(ISNUMBER(A1017)),"날짜를 확인하세요",IF(A1017&gt;TODAY(),"오늘 이후 날짜예요",IF(AND(B1017&lt;&gt;"",ISNA(MATCH(B1017,현장번호,0))),"현장 번호를 확인하세요",IF(ISNA(MATCH(D1017,거래처이름,0)),"거래처 목록에 없는 이름",IF(OR(NOT(ISNUMBER(G1017)),N(G1017)&lt;=0),"금액을 확인하세요",""))))))</f>
        <v/>
      </c>
    </row>
    <row r="1018">
      <c r="A1018" s="20" t="n"/>
      <c r="B1018" s="26" t="n"/>
      <c r="C1018" s="27">
        <f>IF(COUNTA(A1018,D1018,G1018)=0,"",IF(B1018="","공통",IFERROR(INDEX(현장_고객,MATCH(B1018,현장번호,0))&amp;" · "&amp;INDEX(현장_주소,MATCH(B1018,현장번호,0)),"없는 번호")))</f>
        <v/>
      </c>
      <c r="D1018" s="21" t="n"/>
      <c r="E1018" s="27">
        <f>IF(D1018="","",IFERROR(INDEX(거래처분야,MATCH(D1018,거래처이름,0)),""))</f>
        <v/>
      </c>
      <c r="F1018" s="21" t="n"/>
      <c r="G1018" s="22" t="n"/>
      <c r="H1018" s="25">
        <f>IF(COUNTA(A1018,B1018,D1018,G1018)=0,"",IF(NOT(ISNUMBER(A1018)),"날짜를 확인하세요",IF(A1018&gt;TODAY(),"오늘 이후 날짜예요",IF(AND(B1018&lt;&gt;"",ISNA(MATCH(B1018,현장번호,0))),"현장 번호를 확인하세요",IF(ISNA(MATCH(D1018,거래처이름,0)),"거래처 목록에 없는 이름",IF(OR(NOT(ISNUMBER(G1018)),N(G1018)&lt;=0),"금액을 확인하세요",""))))))</f>
        <v/>
      </c>
    </row>
    <row r="1019">
      <c r="A1019" s="20" t="n"/>
      <c r="B1019" s="26" t="n"/>
      <c r="C1019" s="27">
        <f>IF(COUNTA(A1019,D1019,G1019)=0,"",IF(B1019="","공통",IFERROR(INDEX(현장_고객,MATCH(B1019,현장번호,0))&amp;" · "&amp;INDEX(현장_주소,MATCH(B1019,현장번호,0)),"없는 번호")))</f>
        <v/>
      </c>
      <c r="D1019" s="21" t="n"/>
      <c r="E1019" s="27">
        <f>IF(D1019="","",IFERROR(INDEX(거래처분야,MATCH(D1019,거래처이름,0)),""))</f>
        <v/>
      </c>
      <c r="F1019" s="21" t="n"/>
      <c r="G1019" s="22" t="n"/>
      <c r="H1019" s="25">
        <f>IF(COUNTA(A1019,B1019,D1019,G1019)=0,"",IF(NOT(ISNUMBER(A1019)),"날짜를 확인하세요",IF(A1019&gt;TODAY(),"오늘 이후 날짜예요",IF(AND(B1019&lt;&gt;"",ISNA(MATCH(B1019,현장번호,0))),"현장 번호를 확인하세요",IF(ISNA(MATCH(D1019,거래처이름,0)),"거래처 목록에 없는 이름",IF(OR(NOT(ISNUMBER(G1019)),N(G1019)&lt;=0),"금액을 확인하세요",""))))))</f>
        <v/>
      </c>
    </row>
    <row r="1020">
      <c r="A1020" s="20" t="n"/>
      <c r="B1020" s="26" t="n"/>
      <c r="C1020" s="27">
        <f>IF(COUNTA(A1020,D1020,G1020)=0,"",IF(B1020="","공통",IFERROR(INDEX(현장_고객,MATCH(B1020,현장번호,0))&amp;" · "&amp;INDEX(현장_주소,MATCH(B1020,현장번호,0)),"없는 번호")))</f>
        <v/>
      </c>
      <c r="D1020" s="21" t="n"/>
      <c r="E1020" s="27">
        <f>IF(D1020="","",IFERROR(INDEX(거래처분야,MATCH(D1020,거래처이름,0)),""))</f>
        <v/>
      </c>
      <c r="F1020" s="21" t="n"/>
      <c r="G1020" s="22" t="n"/>
      <c r="H1020" s="25">
        <f>IF(COUNTA(A1020,B1020,D1020,G1020)=0,"",IF(NOT(ISNUMBER(A1020)),"날짜를 확인하세요",IF(A1020&gt;TODAY(),"오늘 이후 날짜예요",IF(AND(B1020&lt;&gt;"",ISNA(MATCH(B1020,현장번호,0))),"현장 번호를 확인하세요",IF(ISNA(MATCH(D1020,거래처이름,0)),"거래처 목록에 없는 이름",IF(OR(NOT(ISNUMBER(G1020)),N(G1020)&lt;=0),"금액을 확인하세요",""))))))</f>
        <v/>
      </c>
    </row>
    <row r="1021">
      <c r="A1021" s="20" t="n"/>
      <c r="B1021" s="26" t="n"/>
      <c r="C1021" s="27">
        <f>IF(COUNTA(A1021,D1021,G1021)=0,"",IF(B1021="","공통",IFERROR(INDEX(현장_고객,MATCH(B1021,현장번호,0))&amp;" · "&amp;INDEX(현장_주소,MATCH(B1021,현장번호,0)),"없는 번호")))</f>
        <v/>
      </c>
      <c r="D1021" s="21" t="n"/>
      <c r="E1021" s="27">
        <f>IF(D1021="","",IFERROR(INDEX(거래처분야,MATCH(D1021,거래처이름,0)),""))</f>
        <v/>
      </c>
      <c r="F1021" s="21" t="n"/>
      <c r="G1021" s="22" t="n"/>
      <c r="H1021" s="25">
        <f>IF(COUNTA(A1021,B1021,D1021,G1021)=0,"",IF(NOT(ISNUMBER(A1021)),"날짜를 확인하세요",IF(A1021&gt;TODAY(),"오늘 이후 날짜예요",IF(AND(B1021&lt;&gt;"",ISNA(MATCH(B1021,현장번호,0))),"현장 번호를 확인하세요",IF(ISNA(MATCH(D1021,거래처이름,0)),"거래처 목록에 없는 이름",IF(OR(NOT(ISNUMBER(G1021)),N(G1021)&lt;=0),"금액을 확인하세요",""))))))</f>
        <v/>
      </c>
    </row>
    <row r="1022">
      <c r="A1022" s="20" t="n"/>
      <c r="B1022" s="26" t="n"/>
      <c r="C1022" s="27">
        <f>IF(COUNTA(A1022,D1022,G1022)=0,"",IF(B1022="","공통",IFERROR(INDEX(현장_고객,MATCH(B1022,현장번호,0))&amp;" · "&amp;INDEX(현장_주소,MATCH(B1022,현장번호,0)),"없는 번호")))</f>
        <v/>
      </c>
      <c r="D1022" s="21" t="n"/>
      <c r="E1022" s="27">
        <f>IF(D1022="","",IFERROR(INDEX(거래처분야,MATCH(D1022,거래처이름,0)),""))</f>
        <v/>
      </c>
      <c r="F1022" s="21" t="n"/>
      <c r="G1022" s="22" t="n"/>
      <c r="H1022" s="25">
        <f>IF(COUNTA(A1022,B1022,D1022,G1022)=0,"",IF(NOT(ISNUMBER(A1022)),"날짜를 확인하세요",IF(A1022&gt;TODAY(),"오늘 이후 날짜예요",IF(AND(B1022&lt;&gt;"",ISNA(MATCH(B1022,현장번호,0))),"현장 번호를 확인하세요",IF(ISNA(MATCH(D1022,거래처이름,0)),"거래처 목록에 없는 이름",IF(OR(NOT(ISNUMBER(G1022)),N(G1022)&lt;=0),"금액을 확인하세요",""))))))</f>
        <v/>
      </c>
    </row>
    <row r="1023">
      <c r="A1023" s="20" t="n"/>
      <c r="B1023" s="26" t="n"/>
      <c r="C1023" s="27">
        <f>IF(COUNTA(A1023,D1023,G1023)=0,"",IF(B1023="","공통",IFERROR(INDEX(현장_고객,MATCH(B1023,현장번호,0))&amp;" · "&amp;INDEX(현장_주소,MATCH(B1023,현장번호,0)),"없는 번호")))</f>
        <v/>
      </c>
      <c r="D1023" s="21" t="n"/>
      <c r="E1023" s="27">
        <f>IF(D1023="","",IFERROR(INDEX(거래처분야,MATCH(D1023,거래처이름,0)),""))</f>
        <v/>
      </c>
      <c r="F1023" s="21" t="n"/>
      <c r="G1023" s="22" t="n"/>
      <c r="H1023" s="25">
        <f>IF(COUNTA(A1023,B1023,D1023,G1023)=0,"",IF(NOT(ISNUMBER(A1023)),"날짜를 확인하세요",IF(A1023&gt;TODAY(),"오늘 이후 날짜예요",IF(AND(B1023&lt;&gt;"",ISNA(MATCH(B1023,현장번호,0))),"현장 번호를 확인하세요",IF(ISNA(MATCH(D1023,거래처이름,0)),"거래처 목록에 없는 이름",IF(OR(NOT(ISNUMBER(G1023)),N(G1023)&lt;=0),"금액을 확인하세요",""))))))</f>
        <v/>
      </c>
    </row>
    <row r="1024">
      <c r="A1024" s="20" t="n"/>
      <c r="B1024" s="26" t="n"/>
      <c r="C1024" s="27">
        <f>IF(COUNTA(A1024,D1024,G1024)=0,"",IF(B1024="","공통",IFERROR(INDEX(현장_고객,MATCH(B1024,현장번호,0))&amp;" · "&amp;INDEX(현장_주소,MATCH(B1024,현장번호,0)),"없는 번호")))</f>
        <v/>
      </c>
      <c r="D1024" s="21" t="n"/>
      <c r="E1024" s="27">
        <f>IF(D1024="","",IFERROR(INDEX(거래처분야,MATCH(D1024,거래처이름,0)),""))</f>
        <v/>
      </c>
      <c r="F1024" s="21" t="n"/>
      <c r="G1024" s="22" t="n"/>
      <c r="H1024" s="25">
        <f>IF(COUNTA(A1024,B1024,D1024,G1024)=0,"",IF(NOT(ISNUMBER(A1024)),"날짜를 확인하세요",IF(A1024&gt;TODAY(),"오늘 이후 날짜예요",IF(AND(B1024&lt;&gt;"",ISNA(MATCH(B1024,현장번호,0))),"현장 번호를 확인하세요",IF(ISNA(MATCH(D1024,거래처이름,0)),"거래처 목록에 없는 이름",IF(OR(NOT(ISNUMBER(G1024)),N(G1024)&lt;=0),"금액을 확인하세요",""))))))</f>
        <v/>
      </c>
    </row>
    <row r="1025">
      <c r="A1025" s="20" t="n"/>
      <c r="B1025" s="26" t="n"/>
      <c r="C1025" s="27">
        <f>IF(COUNTA(A1025,D1025,G1025)=0,"",IF(B1025="","공통",IFERROR(INDEX(현장_고객,MATCH(B1025,현장번호,0))&amp;" · "&amp;INDEX(현장_주소,MATCH(B1025,현장번호,0)),"없는 번호")))</f>
        <v/>
      </c>
      <c r="D1025" s="21" t="n"/>
      <c r="E1025" s="27">
        <f>IF(D1025="","",IFERROR(INDEX(거래처분야,MATCH(D1025,거래처이름,0)),""))</f>
        <v/>
      </c>
      <c r="F1025" s="21" t="n"/>
      <c r="G1025" s="22" t="n"/>
      <c r="H1025" s="25">
        <f>IF(COUNTA(A1025,B1025,D1025,G1025)=0,"",IF(NOT(ISNUMBER(A1025)),"날짜를 확인하세요",IF(A1025&gt;TODAY(),"오늘 이후 날짜예요",IF(AND(B1025&lt;&gt;"",ISNA(MATCH(B1025,현장번호,0))),"현장 번호를 확인하세요",IF(ISNA(MATCH(D1025,거래처이름,0)),"거래처 목록에 없는 이름",IF(OR(NOT(ISNUMBER(G1025)),N(G1025)&lt;=0),"금액을 확인하세요",""))))))</f>
        <v/>
      </c>
    </row>
    <row r="1026">
      <c r="A1026" s="20" t="n"/>
      <c r="B1026" s="26" t="n"/>
      <c r="C1026" s="27">
        <f>IF(COUNTA(A1026,D1026,G1026)=0,"",IF(B1026="","공통",IFERROR(INDEX(현장_고객,MATCH(B1026,현장번호,0))&amp;" · "&amp;INDEX(현장_주소,MATCH(B1026,현장번호,0)),"없는 번호")))</f>
        <v/>
      </c>
      <c r="D1026" s="21" t="n"/>
      <c r="E1026" s="27">
        <f>IF(D1026="","",IFERROR(INDEX(거래처분야,MATCH(D1026,거래처이름,0)),""))</f>
        <v/>
      </c>
      <c r="F1026" s="21" t="n"/>
      <c r="G1026" s="22" t="n"/>
      <c r="H1026" s="25">
        <f>IF(COUNTA(A1026,B1026,D1026,G1026)=0,"",IF(NOT(ISNUMBER(A1026)),"날짜를 확인하세요",IF(A1026&gt;TODAY(),"오늘 이후 날짜예요",IF(AND(B1026&lt;&gt;"",ISNA(MATCH(B1026,현장번호,0))),"현장 번호를 확인하세요",IF(ISNA(MATCH(D1026,거래처이름,0)),"거래처 목록에 없는 이름",IF(OR(NOT(ISNUMBER(G1026)),N(G1026)&lt;=0),"금액을 확인하세요",""))))))</f>
        <v/>
      </c>
    </row>
    <row r="1027">
      <c r="A1027" s="20" t="n"/>
      <c r="B1027" s="26" t="n"/>
      <c r="C1027" s="27">
        <f>IF(COUNTA(A1027,D1027,G1027)=0,"",IF(B1027="","공통",IFERROR(INDEX(현장_고객,MATCH(B1027,현장번호,0))&amp;" · "&amp;INDEX(현장_주소,MATCH(B1027,현장번호,0)),"없는 번호")))</f>
        <v/>
      </c>
      <c r="D1027" s="21" t="n"/>
      <c r="E1027" s="27">
        <f>IF(D1027="","",IFERROR(INDEX(거래처분야,MATCH(D1027,거래처이름,0)),""))</f>
        <v/>
      </c>
      <c r="F1027" s="21" t="n"/>
      <c r="G1027" s="22" t="n"/>
      <c r="H1027" s="25">
        <f>IF(COUNTA(A1027,B1027,D1027,G1027)=0,"",IF(NOT(ISNUMBER(A1027)),"날짜를 확인하세요",IF(A1027&gt;TODAY(),"오늘 이후 날짜예요",IF(AND(B1027&lt;&gt;"",ISNA(MATCH(B1027,현장번호,0))),"현장 번호를 확인하세요",IF(ISNA(MATCH(D1027,거래처이름,0)),"거래처 목록에 없는 이름",IF(OR(NOT(ISNUMBER(G1027)),N(G1027)&lt;=0),"금액을 확인하세요",""))))))</f>
        <v/>
      </c>
    </row>
    <row r="1028">
      <c r="A1028" s="20" t="n"/>
      <c r="B1028" s="26" t="n"/>
      <c r="C1028" s="27">
        <f>IF(COUNTA(A1028,D1028,G1028)=0,"",IF(B1028="","공통",IFERROR(INDEX(현장_고객,MATCH(B1028,현장번호,0))&amp;" · "&amp;INDEX(현장_주소,MATCH(B1028,현장번호,0)),"없는 번호")))</f>
        <v/>
      </c>
      <c r="D1028" s="21" t="n"/>
      <c r="E1028" s="27">
        <f>IF(D1028="","",IFERROR(INDEX(거래처분야,MATCH(D1028,거래처이름,0)),""))</f>
        <v/>
      </c>
      <c r="F1028" s="21" t="n"/>
      <c r="G1028" s="22" t="n"/>
      <c r="H1028" s="25">
        <f>IF(COUNTA(A1028,B1028,D1028,G1028)=0,"",IF(NOT(ISNUMBER(A1028)),"날짜를 확인하세요",IF(A1028&gt;TODAY(),"오늘 이후 날짜예요",IF(AND(B1028&lt;&gt;"",ISNA(MATCH(B1028,현장번호,0))),"현장 번호를 확인하세요",IF(ISNA(MATCH(D1028,거래처이름,0)),"거래처 목록에 없는 이름",IF(OR(NOT(ISNUMBER(G1028)),N(G1028)&lt;=0),"금액을 확인하세요",""))))))</f>
        <v/>
      </c>
    </row>
    <row r="1029">
      <c r="A1029" s="20" t="n"/>
      <c r="B1029" s="26" t="n"/>
      <c r="C1029" s="27">
        <f>IF(COUNTA(A1029,D1029,G1029)=0,"",IF(B1029="","공통",IFERROR(INDEX(현장_고객,MATCH(B1029,현장번호,0))&amp;" · "&amp;INDEX(현장_주소,MATCH(B1029,현장번호,0)),"없는 번호")))</f>
        <v/>
      </c>
      <c r="D1029" s="21" t="n"/>
      <c r="E1029" s="27">
        <f>IF(D1029="","",IFERROR(INDEX(거래처분야,MATCH(D1029,거래처이름,0)),""))</f>
        <v/>
      </c>
      <c r="F1029" s="21" t="n"/>
      <c r="G1029" s="22" t="n"/>
      <c r="H1029" s="25">
        <f>IF(COUNTA(A1029,B1029,D1029,G1029)=0,"",IF(NOT(ISNUMBER(A1029)),"날짜를 확인하세요",IF(A1029&gt;TODAY(),"오늘 이후 날짜예요",IF(AND(B1029&lt;&gt;"",ISNA(MATCH(B1029,현장번호,0))),"현장 번호를 확인하세요",IF(ISNA(MATCH(D1029,거래처이름,0)),"거래처 목록에 없는 이름",IF(OR(NOT(ISNUMBER(G1029)),N(G1029)&lt;=0),"금액을 확인하세요",""))))))</f>
        <v/>
      </c>
    </row>
    <row r="1030">
      <c r="A1030" s="20" t="n"/>
      <c r="B1030" s="26" t="n"/>
      <c r="C1030" s="27">
        <f>IF(COUNTA(A1030,D1030,G1030)=0,"",IF(B1030="","공통",IFERROR(INDEX(현장_고객,MATCH(B1030,현장번호,0))&amp;" · "&amp;INDEX(현장_주소,MATCH(B1030,현장번호,0)),"없는 번호")))</f>
        <v/>
      </c>
      <c r="D1030" s="21" t="n"/>
      <c r="E1030" s="27">
        <f>IF(D1030="","",IFERROR(INDEX(거래처분야,MATCH(D1030,거래처이름,0)),""))</f>
        <v/>
      </c>
      <c r="F1030" s="21" t="n"/>
      <c r="G1030" s="22" t="n"/>
      <c r="H1030" s="25">
        <f>IF(COUNTA(A1030,B1030,D1030,G1030)=0,"",IF(NOT(ISNUMBER(A1030)),"날짜를 확인하세요",IF(A1030&gt;TODAY(),"오늘 이후 날짜예요",IF(AND(B1030&lt;&gt;"",ISNA(MATCH(B1030,현장번호,0))),"현장 번호를 확인하세요",IF(ISNA(MATCH(D1030,거래처이름,0)),"거래처 목록에 없는 이름",IF(OR(NOT(ISNUMBER(G1030)),N(G1030)&lt;=0),"금액을 확인하세요",""))))))</f>
        <v/>
      </c>
    </row>
    <row r="1031">
      <c r="A1031" s="20" t="n"/>
      <c r="B1031" s="26" t="n"/>
      <c r="C1031" s="27">
        <f>IF(COUNTA(A1031,D1031,G1031)=0,"",IF(B1031="","공통",IFERROR(INDEX(현장_고객,MATCH(B1031,현장번호,0))&amp;" · "&amp;INDEX(현장_주소,MATCH(B1031,현장번호,0)),"없는 번호")))</f>
        <v/>
      </c>
      <c r="D1031" s="21" t="n"/>
      <c r="E1031" s="27">
        <f>IF(D1031="","",IFERROR(INDEX(거래처분야,MATCH(D1031,거래처이름,0)),""))</f>
        <v/>
      </c>
      <c r="F1031" s="21" t="n"/>
      <c r="G1031" s="22" t="n"/>
      <c r="H1031" s="25">
        <f>IF(COUNTA(A1031,B1031,D1031,G1031)=0,"",IF(NOT(ISNUMBER(A1031)),"날짜를 확인하세요",IF(A1031&gt;TODAY(),"오늘 이후 날짜예요",IF(AND(B1031&lt;&gt;"",ISNA(MATCH(B1031,현장번호,0))),"현장 번호를 확인하세요",IF(ISNA(MATCH(D1031,거래처이름,0)),"거래처 목록에 없는 이름",IF(OR(NOT(ISNUMBER(G1031)),N(G1031)&lt;=0),"금액을 확인하세요",""))))))</f>
        <v/>
      </c>
    </row>
    <row r="1032">
      <c r="A1032" s="20" t="n"/>
      <c r="B1032" s="26" t="n"/>
      <c r="C1032" s="27">
        <f>IF(COUNTA(A1032,D1032,G1032)=0,"",IF(B1032="","공통",IFERROR(INDEX(현장_고객,MATCH(B1032,현장번호,0))&amp;" · "&amp;INDEX(현장_주소,MATCH(B1032,현장번호,0)),"없는 번호")))</f>
        <v/>
      </c>
      <c r="D1032" s="21" t="n"/>
      <c r="E1032" s="27">
        <f>IF(D1032="","",IFERROR(INDEX(거래처분야,MATCH(D1032,거래처이름,0)),""))</f>
        <v/>
      </c>
      <c r="F1032" s="21" t="n"/>
      <c r="G1032" s="22" t="n"/>
      <c r="H1032" s="25">
        <f>IF(COUNTA(A1032,B1032,D1032,G1032)=0,"",IF(NOT(ISNUMBER(A1032)),"날짜를 확인하세요",IF(A1032&gt;TODAY(),"오늘 이후 날짜예요",IF(AND(B1032&lt;&gt;"",ISNA(MATCH(B1032,현장번호,0))),"현장 번호를 확인하세요",IF(ISNA(MATCH(D1032,거래처이름,0)),"거래처 목록에 없는 이름",IF(OR(NOT(ISNUMBER(G1032)),N(G1032)&lt;=0),"금액을 확인하세요",""))))))</f>
        <v/>
      </c>
    </row>
    <row r="1033">
      <c r="A1033" s="20" t="n"/>
      <c r="B1033" s="26" t="n"/>
      <c r="C1033" s="27">
        <f>IF(COUNTA(A1033,D1033,G1033)=0,"",IF(B1033="","공통",IFERROR(INDEX(현장_고객,MATCH(B1033,현장번호,0))&amp;" · "&amp;INDEX(현장_주소,MATCH(B1033,현장번호,0)),"없는 번호")))</f>
        <v/>
      </c>
      <c r="D1033" s="21" t="n"/>
      <c r="E1033" s="27">
        <f>IF(D1033="","",IFERROR(INDEX(거래처분야,MATCH(D1033,거래처이름,0)),""))</f>
        <v/>
      </c>
      <c r="F1033" s="21" t="n"/>
      <c r="G1033" s="22" t="n"/>
      <c r="H1033" s="25">
        <f>IF(COUNTA(A1033,B1033,D1033,G1033)=0,"",IF(NOT(ISNUMBER(A1033)),"날짜를 확인하세요",IF(A1033&gt;TODAY(),"오늘 이후 날짜예요",IF(AND(B1033&lt;&gt;"",ISNA(MATCH(B1033,현장번호,0))),"현장 번호를 확인하세요",IF(ISNA(MATCH(D1033,거래처이름,0)),"거래처 목록에 없는 이름",IF(OR(NOT(ISNUMBER(G1033)),N(G1033)&lt;=0),"금액을 확인하세요",""))))))</f>
        <v/>
      </c>
    </row>
    <row r="1034">
      <c r="A1034" s="20" t="n"/>
      <c r="B1034" s="26" t="n"/>
      <c r="C1034" s="27">
        <f>IF(COUNTA(A1034,D1034,G1034)=0,"",IF(B1034="","공통",IFERROR(INDEX(현장_고객,MATCH(B1034,현장번호,0))&amp;" · "&amp;INDEX(현장_주소,MATCH(B1034,현장번호,0)),"없는 번호")))</f>
        <v/>
      </c>
      <c r="D1034" s="21" t="n"/>
      <c r="E1034" s="27">
        <f>IF(D1034="","",IFERROR(INDEX(거래처분야,MATCH(D1034,거래처이름,0)),""))</f>
        <v/>
      </c>
      <c r="F1034" s="21" t="n"/>
      <c r="G1034" s="22" t="n"/>
      <c r="H1034" s="25">
        <f>IF(COUNTA(A1034,B1034,D1034,G1034)=0,"",IF(NOT(ISNUMBER(A1034)),"날짜를 확인하세요",IF(A1034&gt;TODAY(),"오늘 이후 날짜예요",IF(AND(B1034&lt;&gt;"",ISNA(MATCH(B1034,현장번호,0))),"현장 번호를 확인하세요",IF(ISNA(MATCH(D1034,거래처이름,0)),"거래처 목록에 없는 이름",IF(OR(NOT(ISNUMBER(G1034)),N(G1034)&lt;=0),"금액을 확인하세요",""))))))</f>
        <v/>
      </c>
    </row>
    <row r="1035">
      <c r="A1035" s="20" t="n"/>
      <c r="B1035" s="26" t="n"/>
      <c r="C1035" s="27">
        <f>IF(COUNTA(A1035,D1035,G1035)=0,"",IF(B1035="","공통",IFERROR(INDEX(현장_고객,MATCH(B1035,현장번호,0))&amp;" · "&amp;INDEX(현장_주소,MATCH(B1035,현장번호,0)),"없는 번호")))</f>
        <v/>
      </c>
      <c r="D1035" s="21" t="n"/>
      <c r="E1035" s="27">
        <f>IF(D1035="","",IFERROR(INDEX(거래처분야,MATCH(D1035,거래처이름,0)),""))</f>
        <v/>
      </c>
      <c r="F1035" s="21" t="n"/>
      <c r="G1035" s="22" t="n"/>
      <c r="H1035" s="25">
        <f>IF(COUNTA(A1035,B1035,D1035,G1035)=0,"",IF(NOT(ISNUMBER(A1035)),"날짜를 확인하세요",IF(A1035&gt;TODAY(),"오늘 이후 날짜예요",IF(AND(B1035&lt;&gt;"",ISNA(MATCH(B1035,현장번호,0))),"현장 번호를 확인하세요",IF(ISNA(MATCH(D1035,거래처이름,0)),"거래처 목록에 없는 이름",IF(OR(NOT(ISNUMBER(G1035)),N(G1035)&lt;=0),"금액을 확인하세요",""))))))</f>
        <v/>
      </c>
    </row>
    <row r="1036">
      <c r="A1036" s="20" t="n"/>
      <c r="B1036" s="26" t="n"/>
      <c r="C1036" s="27">
        <f>IF(COUNTA(A1036,D1036,G1036)=0,"",IF(B1036="","공통",IFERROR(INDEX(현장_고객,MATCH(B1036,현장번호,0))&amp;" · "&amp;INDEX(현장_주소,MATCH(B1036,현장번호,0)),"없는 번호")))</f>
        <v/>
      </c>
      <c r="D1036" s="21" t="n"/>
      <c r="E1036" s="27">
        <f>IF(D1036="","",IFERROR(INDEX(거래처분야,MATCH(D1036,거래처이름,0)),""))</f>
        <v/>
      </c>
      <c r="F1036" s="21" t="n"/>
      <c r="G1036" s="22" t="n"/>
      <c r="H1036" s="25">
        <f>IF(COUNTA(A1036,B1036,D1036,G1036)=0,"",IF(NOT(ISNUMBER(A1036)),"날짜를 확인하세요",IF(A1036&gt;TODAY(),"오늘 이후 날짜예요",IF(AND(B1036&lt;&gt;"",ISNA(MATCH(B1036,현장번호,0))),"현장 번호를 확인하세요",IF(ISNA(MATCH(D1036,거래처이름,0)),"거래처 목록에 없는 이름",IF(OR(NOT(ISNUMBER(G1036)),N(G1036)&lt;=0),"금액을 확인하세요",""))))))</f>
        <v/>
      </c>
    </row>
    <row r="1037">
      <c r="A1037" s="20" t="n"/>
      <c r="B1037" s="26" t="n"/>
      <c r="C1037" s="27">
        <f>IF(COUNTA(A1037,D1037,G1037)=0,"",IF(B1037="","공통",IFERROR(INDEX(현장_고객,MATCH(B1037,현장번호,0))&amp;" · "&amp;INDEX(현장_주소,MATCH(B1037,현장번호,0)),"없는 번호")))</f>
        <v/>
      </c>
      <c r="D1037" s="21" t="n"/>
      <c r="E1037" s="27">
        <f>IF(D1037="","",IFERROR(INDEX(거래처분야,MATCH(D1037,거래처이름,0)),""))</f>
        <v/>
      </c>
      <c r="F1037" s="21" t="n"/>
      <c r="G1037" s="22" t="n"/>
      <c r="H1037" s="25">
        <f>IF(COUNTA(A1037,B1037,D1037,G1037)=0,"",IF(NOT(ISNUMBER(A1037)),"날짜를 확인하세요",IF(A1037&gt;TODAY(),"오늘 이후 날짜예요",IF(AND(B1037&lt;&gt;"",ISNA(MATCH(B1037,현장번호,0))),"현장 번호를 확인하세요",IF(ISNA(MATCH(D1037,거래처이름,0)),"거래처 목록에 없는 이름",IF(OR(NOT(ISNUMBER(G1037)),N(G1037)&lt;=0),"금액을 확인하세요",""))))))</f>
        <v/>
      </c>
    </row>
    <row r="1038">
      <c r="A1038" s="20" t="n"/>
      <c r="B1038" s="26" t="n"/>
      <c r="C1038" s="27">
        <f>IF(COUNTA(A1038,D1038,G1038)=0,"",IF(B1038="","공통",IFERROR(INDEX(현장_고객,MATCH(B1038,현장번호,0))&amp;" · "&amp;INDEX(현장_주소,MATCH(B1038,현장번호,0)),"없는 번호")))</f>
        <v/>
      </c>
      <c r="D1038" s="21" t="n"/>
      <c r="E1038" s="27">
        <f>IF(D1038="","",IFERROR(INDEX(거래처분야,MATCH(D1038,거래처이름,0)),""))</f>
        <v/>
      </c>
      <c r="F1038" s="21" t="n"/>
      <c r="G1038" s="22" t="n"/>
      <c r="H1038" s="25">
        <f>IF(COUNTA(A1038,B1038,D1038,G1038)=0,"",IF(NOT(ISNUMBER(A1038)),"날짜를 확인하세요",IF(A1038&gt;TODAY(),"오늘 이후 날짜예요",IF(AND(B1038&lt;&gt;"",ISNA(MATCH(B1038,현장번호,0))),"현장 번호를 확인하세요",IF(ISNA(MATCH(D1038,거래처이름,0)),"거래처 목록에 없는 이름",IF(OR(NOT(ISNUMBER(G1038)),N(G1038)&lt;=0),"금액을 확인하세요",""))))))</f>
        <v/>
      </c>
    </row>
    <row r="1039">
      <c r="A1039" s="20" t="n"/>
      <c r="B1039" s="26" t="n"/>
      <c r="C1039" s="27">
        <f>IF(COUNTA(A1039,D1039,G1039)=0,"",IF(B1039="","공통",IFERROR(INDEX(현장_고객,MATCH(B1039,현장번호,0))&amp;" · "&amp;INDEX(현장_주소,MATCH(B1039,현장번호,0)),"없는 번호")))</f>
        <v/>
      </c>
      <c r="D1039" s="21" t="n"/>
      <c r="E1039" s="27">
        <f>IF(D1039="","",IFERROR(INDEX(거래처분야,MATCH(D1039,거래처이름,0)),""))</f>
        <v/>
      </c>
      <c r="F1039" s="21" t="n"/>
      <c r="G1039" s="22" t="n"/>
      <c r="H1039" s="25">
        <f>IF(COUNTA(A1039,B1039,D1039,G1039)=0,"",IF(NOT(ISNUMBER(A1039)),"날짜를 확인하세요",IF(A1039&gt;TODAY(),"오늘 이후 날짜예요",IF(AND(B1039&lt;&gt;"",ISNA(MATCH(B1039,현장번호,0))),"현장 번호를 확인하세요",IF(ISNA(MATCH(D1039,거래처이름,0)),"거래처 목록에 없는 이름",IF(OR(NOT(ISNUMBER(G1039)),N(G1039)&lt;=0),"금액을 확인하세요",""))))))</f>
        <v/>
      </c>
    </row>
    <row r="1040">
      <c r="A1040" s="20" t="n"/>
      <c r="B1040" s="26" t="n"/>
      <c r="C1040" s="27">
        <f>IF(COUNTA(A1040,D1040,G1040)=0,"",IF(B1040="","공통",IFERROR(INDEX(현장_고객,MATCH(B1040,현장번호,0))&amp;" · "&amp;INDEX(현장_주소,MATCH(B1040,현장번호,0)),"없는 번호")))</f>
        <v/>
      </c>
      <c r="D1040" s="21" t="n"/>
      <c r="E1040" s="27">
        <f>IF(D1040="","",IFERROR(INDEX(거래처분야,MATCH(D1040,거래처이름,0)),""))</f>
        <v/>
      </c>
      <c r="F1040" s="21" t="n"/>
      <c r="G1040" s="22" t="n"/>
      <c r="H1040" s="25">
        <f>IF(COUNTA(A1040,B1040,D1040,G1040)=0,"",IF(NOT(ISNUMBER(A1040)),"날짜를 확인하세요",IF(A1040&gt;TODAY(),"오늘 이후 날짜예요",IF(AND(B1040&lt;&gt;"",ISNA(MATCH(B1040,현장번호,0))),"현장 번호를 확인하세요",IF(ISNA(MATCH(D1040,거래처이름,0)),"거래처 목록에 없는 이름",IF(OR(NOT(ISNUMBER(G1040)),N(G1040)&lt;=0),"금액을 확인하세요",""))))))</f>
        <v/>
      </c>
    </row>
    <row r="1041">
      <c r="A1041" s="20" t="n"/>
      <c r="B1041" s="26" t="n"/>
      <c r="C1041" s="27">
        <f>IF(COUNTA(A1041,D1041,G1041)=0,"",IF(B1041="","공통",IFERROR(INDEX(현장_고객,MATCH(B1041,현장번호,0))&amp;" · "&amp;INDEX(현장_주소,MATCH(B1041,현장번호,0)),"없는 번호")))</f>
        <v/>
      </c>
      <c r="D1041" s="21" t="n"/>
      <c r="E1041" s="27">
        <f>IF(D1041="","",IFERROR(INDEX(거래처분야,MATCH(D1041,거래처이름,0)),""))</f>
        <v/>
      </c>
      <c r="F1041" s="21" t="n"/>
      <c r="G1041" s="22" t="n"/>
      <c r="H1041" s="25">
        <f>IF(COUNTA(A1041,B1041,D1041,G1041)=0,"",IF(NOT(ISNUMBER(A1041)),"날짜를 확인하세요",IF(A1041&gt;TODAY(),"오늘 이후 날짜예요",IF(AND(B1041&lt;&gt;"",ISNA(MATCH(B1041,현장번호,0))),"현장 번호를 확인하세요",IF(ISNA(MATCH(D1041,거래처이름,0)),"거래처 목록에 없는 이름",IF(OR(NOT(ISNUMBER(G1041)),N(G1041)&lt;=0),"금액을 확인하세요",""))))))</f>
        <v/>
      </c>
    </row>
    <row r="1042">
      <c r="A1042" s="20" t="n"/>
      <c r="B1042" s="26" t="n"/>
      <c r="C1042" s="27">
        <f>IF(COUNTA(A1042,D1042,G1042)=0,"",IF(B1042="","공통",IFERROR(INDEX(현장_고객,MATCH(B1042,현장번호,0))&amp;" · "&amp;INDEX(현장_주소,MATCH(B1042,현장번호,0)),"없는 번호")))</f>
        <v/>
      </c>
      <c r="D1042" s="21" t="n"/>
      <c r="E1042" s="27">
        <f>IF(D1042="","",IFERROR(INDEX(거래처분야,MATCH(D1042,거래처이름,0)),""))</f>
        <v/>
      </c>
      <c r="F1042" s="21" t="n"/>
      <c r="G1042" s="22" t="n"/>
      <c r="H1042" s="25">
        <f>IF(COUNTA(A1042,B1042,D1042,G1042)=0,"",IF(NOT(ISNUMBER(A1042)),"날짜를 확인하세요",IF(A1042&gt;TODAY(),"오늘 이후 날짜예요",IF(AND(B1042&lt;&gt;"",ISNA(MATCH(B1042,현장번호,0))),"현장 번호를 확인하세요",IF(ISNA(MATCH(D1042,거래처이름,0)),"거래처 목록에 없는 이름",IF(OR(NOT(ISNUMBER(G1042)),N(G1042)&lt;=0),"금액을 확인하세요",""))))))</f>
        <v/>
      </c>
    </row>
    <row r="1043">
      <c r="A1043" s="20" t="n"/>
      <c r="B1043" s="26" t="n"/>
      <c r="C1043" s="27">
        <f>IF(COUNTA(A1043,D1043,G1043)=0,"",IF(B1043="","공통",IFERROR(INDEX(현장_고객,MATCH(B1043,현장번호,0))&amp;" · "&amp;INDEX(현장_주소,MATCH(B1043,현장번호,0)),"없는 번호")))</f>
        <v/>
      </c>
      <c r="D1043" s="21" t="n"/>
      <c r="E1043" s="27">
        <f>IF(D1043="","",IFERROR(INDEX(거래처분야,MATCH(D1043,거래처이름,0)),""))</f>
        <v/>
      </c>
      <c r="F1043" s="21" t="n"/>
      <c r="G1043" s="22" t="n"/>
      <c r="H1043" s="25">
        <f>IF(COUNTA(A1043,B1043,D1043,G1043)=0,"",IF(NOT(ISNUMBER(A1043)),"날짜를 확인하세요",IF(A1043&gt;TODAY(),"오늘 이후 날짜예요",IF(AND(B1043&lt;&gt;"",ISNA(MATCH(B1043,현장번호,0))),"현장 번호를 확인하세요",IF(ISNA(MATCH(D1043,거래처이름,0)),"거래처 목록에 없는 이름",IF(OR(NOT(ISNUMBER(G1043)),N(G1043)&lt;=0),"금액을 확인하세요",""))))))</f>
        <v/>
      </c>
    </row>
    <row r="1044">
      <c r="A1044" s="20" t="n"/>
      <c r="B1044" s="26" t="n"/>
      <c r="C1044" s="27">
        <f>IF(COUNTA(A1044,D1044,G1044)=0,"",IF(B1044="","공통",IFERROR(INDEX(현장_고객,MATCH(B1044,현장번호,0))&amp;" · "&amp;INDEX(현장_주소,MATCH(B1044,현장번호,0)),"없는 번호")))</f>
        <v/>
      </c>
      <c r="D1044" s="21" t="n"/>
      <c r="E1044" s="27">
        <f>IF(D1044="","",IFERROR(INDEX(거래처분야,MATCH(D1044,거래처이름,0)),""))</f>
        <v/>
      </c>
      <c r="F1044" s="21" t="n"/>
      <c r="G1044" s="22" t="n"/>
      <c r="H1044" s="25">
        <f>IF(COUNTA(A1044,B1044,D1044,G1044)=0,"",IF(NOT(ISNUMBER(A1044)),"날짜를 확인하세요",IF(A1044&gt;TODAY(),"오늘 이후 날짜예요",IF(AND(B1044&lt;&gt;"",ISNA(MATCH(B1044,현장번호,0))),"현장 번호를 확인하세요",IF(ISNA(MATCH(D1044,거래처이름,0)),"거래처 목록에 없는 이름",IF(OR(NOT(ISNUMBER(G1044)),N(G1044)&lt;=0),"금액을 확인하세요",""))))))</f>
        <v/>
      </c>
    </row>
    <row r="1045">
      <c r="A1045" s="20" t="n"/>
      <c r="B1045" s="26" t="n"/>
      <c r="C1045" s="27">
        <f>IF(COUNTA(A1045,D1045,G1045)=0,"",IF(B1045="","공통",IFERROR(INDEX(현장_고객,MATCH(B1045,현장번호,0))&amp;" · "&amp;INDEX(현장_주소,MATCH(B1045,현장번호,0)),"없는 번호")))</f>
        <v/>
      </c>
      <c r="D1045" s="21" t="n"/>
      <c r="E1045" s="27">
        <f>IF(D1045="","",IFERROR(INDEX(거래처분야,MATCH(D1045,거래처이름,0)),""))</f>
        <v/>
      </c>
      <c r="F1045" s="21" t="n"/>
      <c r="G1045" s="22" t="n"/>
      <c r="H1045" s="25">
        <f>IF(COUNTA(A1045,B1045,D1045,G1045)=0,"",IF(NOT(ISNUMBER(A1045)),"날짜를 확인하세요",IF(A1045&gt;TODAY(),"오늘 이후 날짜예요",IF(AND(B1045&lt;&gt;"",ISNA(MATCH(B1045,현장번호,0))),"현장 번호를 확인하세요",IF(ISNA(MATCH(D1045,거래처이름,0)),"거래처 목록에 없는 이름",IF(OR(NOT(ISNUMBER(G1045)),N(G1045)&lt;=0),"금액을 확인하세요",""))))))</f>
        <v/>
      </c>
    </row>
    <row r="1046">
      <c r="A1046" s="20" t="n"/>
      <c r="B1046" s="26" t="n"/>
      <c r="C1046" s="27">
        <f>IF(COUNTA(A1046,D1046,G1046)=0,"",IF(B1046="","공통",IFERROR(INDEX(현장_고객,MATCH(B1046,현장번호,0))&amp;" · "&amp;INDEX(현장_주소,MATCH(B1046,현장번호,0)),"없는 번호")))</f>
        <v/>
      </c>
      <c r="D1046" s="21" t="n"/>
      <c r="E1046" s="27">
        <f>IF(D1046="","",IFERROR(INDEX(거래처분야,MATCH(D1046,거래처이름,0)),""))</f>
        <v/>
      </c>
      <c r="F1046" s="21" t="n"/>
      <c r="G1046" s="22" t="n"/>
      <c r="H1046" s="25">
        <f>IF(COUNTA(A1046,B1046,D1046,G1046)=0,"",IF(NOT(ISNUMBER(A1046)),"날짜를 확인하세요",IF(A1046&gt;TODAY(),"오늘 이후 날짜예요",IF(AND(B1046&lt;&gt;"",ISNA(MATCH(B1046,현장번호,0))),"현장 번호를 확인하세요",IF(ISNA(MATCH(D1046,거래처이름,0)),"거래처 목록에 없는 이름",IF(OR(NOT(ISNUMBER(G1046)),N(G1046)&lt;=0),"금액을 확인하세요",""))))))</f>
        <v/>
      </c>
    </row>
    <row r="1047">
      <c r="A1047" s="20" t="n"/>
      <c r="B1047" s="26" t="n"/>
      <c r="C1047" s="27">
        <f>IF(COUNTA(A1047,D1047,G1047)=0,"",IF(B1047="","공통",IFERROR(INDEX(현장_고객,MATCH(B1047,현장번호,0))&amp;" · "&amp;INDEX(현장_주소,MATCH(B1047,현장번호,0)),"없는 번호")))</f>
        <v/>
      </c>
      <c r="D1047" s="21" t="n"/>
      <c r="E1047" s="27">
        <f>IF(D1047="","",IFERROR(INDEX(거래처분야,MATCH(D1047,거래처이름,0)),""))</f>
        <v/>
      </c>
      <c r="F1047" s="21" t="n"/>
      <c r="G1047" s="22" t="n"/>
      <c r="H1047" s="25">
        <f>IF(COUNTA(A1047,B1047,D1047,G1047)=0,"",IF(NOT(ISNUMBER(A1047)),"날짜를 확인하세요",IF(A1047&gt;TODAY(),"오늘 이후 날짜예요",IF(AND(B1047&lt;&gt;"",ISNA(MATCH(B1047,현장번호,0))),"현장 번호를 확인하세요",IF(ISNA(MATCH(D1047,거래처이름,0)),"거래처 목록에 없는 이름",IF(OR(NOT(ISNUMBER(G1047)),N(G1047)&lt;=0),"금액을 확인하세요",""))))))</f>
        <v/>
      </c>
    </row>
    <row r="1048">
      <c r="A1048" s="20" t="n"/>
      <c r="B1048" s="26" t="n"/>
      <c r="C1048" s="27">
        <f>IF(COUNTA(A1048,D1048,G1048)=0,"",IF(B1048="","공통",IFERROR(INDEX(현장_고객,MATCH(B1048,현장번호,0))&amp;" · "&amp;INDEX(현장_주소,MATCH(B1048,현장번호,0)),"없는 번호")))</f>
        <v/>
      </c>
      <c r="D1048" s="21" t="n"/>
      <c r="E1048" s="27">
        <f>IF(D1048="","",IFERROR(INDEX(거래처분야,MATCH(D1048,거래처이름,0)),""))</f>
        <v/>
      </c>
      <c r="F1048" s="21" t="n"/>
      <c r="G1048" s="22" t="n"/>
      <c r="H1048" s="25">
        <f>IF(COUNTA(A1048,B1048,D1048,G1048)=0,"",IF(NOT(ISNUMBER(A1048)),"날짜를 확인하세요",IF(A1048&gt;TODAY(),"오늘 이후 날짜예요",IF(AND(B1048&lt;&gt;"",ISNA(MATCH(B1048,현장번호,0))),"현장 번호를 확인하세요",IF(ISNA(MATCH(D1048,거래처이름,0)),"거래처 목록에 없는 이름",IF(OR(NOT(ISNUMBER(G1048)),N(G1048)&lt;=0),"금액을 확인하세요",""))))))</f>
        <v/>
      </c>
    </row>
    <row r="1049">
      <c r="A1049" s="20" t="n"/>
      <c r="B1049" s="26" t="n"/>
      <c r="C1049" s="27">
        <f>IF(COUNTA(A1049,D1049,G1049)=0,"",IF(B1049="","공통",IFERROR(INDEX(현장_고객,MATCH(B1049,현장번호,0))&amp;" · "&amp;INDEX(현장_주소,MATCH(B1049,현장번호,0)),"없는 번호")))</f>
        <v/>
      </c>
      <c r="D1049" s="21" t="n"/>
      <c r="E1049" s="27">
        <f>IF(D1049="","",IFERROR(INDEX(거래처분야,MATCH(D1049,거래처이름,0)),""))</f>
        <v/>
      </c>
      <c r="F1049" s="21" t="n"/>
      <c r="G1049" s="22" t="n"/>
      <c r="H1049" s="25">
        <f>IF(COUNTA(A1049,B1049,D1049,G1049)=0,"",IF(NOT(ISNUMBER(A1049)),"날짜를 확인하세요",IF(A1049&gt;TODAY(),"오늘 이후 날짜예요",IF(AND(B1049&lt;&gt;"",ISNA(MATCH(B1049,현장번호,0))),"현장 번호를 확인하세요",IF(ISNA(MATCH(D1049,거래처이름,0)),"거래처 목록에 없는 이름",IF(OR(NOT(ISNUMBER(G1049)),N(G1049)&lt;=0),"금액을 확인하세요",""))))))</f>
        <v/>
      </c>
    </row>
    <row r="1050">
      <c r="A1050" s="20" t="n"/>
      <c r="B1050" s="26" t="n"/>
      <c r="C1050" s="27">
        <f>IF(COUNTA(A1050,D1050,G1050)=0,"",IF(B1050="","공통",IFERROR(INDEX(현장_고객,MATCH(B1050,현장번호,0))&amp;" · "&amp;INDEX(현장_주소,MATCH(B1050,현장번호,0)),"없는 번호")))</f>
        <v/>
      </c>
      <c r="D1050" s="21" t="n"/>
      <c r="E1050" s="27">
        <f>IF(D1050="","",IFERROR(INDEX(거래처분야,MATCH(D1050,거래처이름,0)),""))</f>
        <v/>
      </c>
      <c r="F1050" s="21" t="n"/>
      <c r="G1050" s="22" t="n"/>
      <c r="H1050" s="25">
        <f>IF(COUNTA(A1050,B1050,D1050,G1050)=0,"",IF(NOT(ISNUMBER(A1050)),"날짜를 확인하세요",IF(A1050&gt;TODAY(),"오늘 이후 날짜예요",IF(AND(B1050&lt;&gt;"",ISNA(MATCH(B1050,현장번호,0))),"현장 번호를 확인하세요",IF(ISNA(MATCH(D1050,거래처이름,0)),"거래처 목록에 없는 이름",IF(OR(NOT(ISNUMBER(G1050)),N(G1050)&lt;=0),"금액을 확인하세요",""))))))</f>
        <v/>
      </c>
    </row>
    <row r="1051">
      <c r="A1051" s="20" t="n"/>
      <c r="B1051" s="26" t="n"/>
      <c r="C1051" s="27">
        <f>IF(COUNTA(A1051,D1051,G1051)=0,"",IF(B1051="","공통",IFERROR(INDEX(현장_고객,MATCH(B1051,현장번호,0))&amp;" · "&amp;INDEX(현장_주소,MATCH(B1051,현장번호,0)),"없는 번호")))</f>
        <v/>
      </c>
      <c r="D1051" s="21" t="n"/>
      <c r="E1051" s="27">
        <f>IF(D1051="","",IFERROR(INDEX(거래처분야,MATCH(D1051,거래처이름,0)),""))</f>
        <v/>
      </c>
      <c r="F1051" s="21" t="n"/>
      <c r="G1051" s="22" t="n"/>
      <c r="H1051" s="25">
        <f>IF(COUNTA(A1051,B1051,D1051,G1051)=0,"",IF(NOT(ISNUMBER(A1051)),"날짜를 확인하세요",IF(A1051&gt;TODAY(),"오늘 이후 날짜예요",IF(AND(B1051&lt;&gt;"",ISNA(MATCH(B1051,현장번호,0))),"현장 번호를 확인하세요",IF(ISNA(MATCH(D1051,거래처이름,0)),"거래처 목록에 없는 이름",IF(OR(NOT(ISNUMBER(G1051)),N(G1051)&lt;=0),"금액을 확인하세요",""))))))</f>
        <v/>
      </c>
    </row>
    <row r="1052">
      <c r="A1052" s="20" t="n"/>
      <c r="B1052" s="26" t="n"/>
      <c r="C1052" s="27">
        <f>IF(COUNTA(A1052,D1052,G1052)=0,"",IF(B1052="","공통",IFERROR(INDEX(현장_고객,MATCH(B1052,현장번호,0))&amp;" · "&amp;INDEX(현장_주소,MATCH(B1052,현장번호,0)),"없는 번호")))</f>
        <v/>
      </c>
      <c r="D1052" s="21" t="n"/>
      <c r="E1052" s="27">
        <f>IF(D1052="","",IFERROR(INDEX(거래처분야,MATCH(D1052,거래처이름,0)),""))</f>
        <v/>
      </c>
      <c r="F1052" s="21" t="n"/>
      <c r="G1052" s="22" t="n"/>
      <c r="H1052" s="25">
        <f>IF(COUNTA(A1052,B1052,D1052,G1052)=0,"",IF(NOT(ISNUMBER(A1052)),"날짜를 확인하세요",IF(A1052&gt;TODAY(),"오늘 이후 날짜예요",IF(AND(B1052&lt;&gt;"",ISNA(MATCH(B1052,현장번호,0))),"현장 번호를 확인하세요",IF(ISNA(MATCH(D1052,거래처이름,0)),"거래처 목록에 없는 이름",IF(OR(NOT(ISNUMBER(G1052)),N(G1052)&lt;=0),"금액을 확인하세요",""))))))</f>
        <v/>
      </c>
    </row>
    <row r="1053">
      <c r="A1053" s="20" t="n"/>
      <c r="B1053" s="26" t="n"/>
      <c r="C1053" s="27">
        <f>IF(COUNTA(A1053,D1053,G1053)=0,"",IF(B1053="","공통",IFERROR(INDEX(현장_고객,MATCH(B1053,현장번호,0))&amp;" · "&amp;INDEX(현장_주소,MATCH(B1053,현장번호,0)),"없는 번호")))</f>
        <v/>
      </c>
      <c r="D1053" s="21" t="n"/>
      <c r="E1053" s="27">
        <f>IF(D1053="","",IFERROR(INDEX(거래처분야,MATCH(D1053,거래처이름,0)),""))</f>
        <v/>
      </c>
      <c r="F1053" s="21" t="n"/>
      <c r="G1053" s="22" t="n"/>
      <c r="H1053" s="25">
        <f>IF(COUNTA(A1053,B1053,D1053,G1053)=0,"",IF(NOT(ISNUMBER(A1053)),"날짜를 확인하세요",IF(A1053&gt;TODAY(),"오늘 이후 날짜예요",IF(AND(B1053&lt;&gt;"",ISNA(MATCH(B1053,현장번호,0))),"현장 번호를 확인하세요",IF(ISNA(MATCH(D1053,거래처이름,0)),"거래처 목록에 없는 이름",IF(OR(NOT(ISNUMBER(G1053)),N(G1053)&lt;=0),"금액을 확인하세요",""))))))</f>
        <v/>
      </c>
    </row>
    <row r="1054">
      <c r="A1054" s="20" t="n"/>
      <c r="B1054" s="26" t="n"/>
      <c r="C1054" s="27">
        <f>IF(COUNTA(A1054,D1054,G1054)=0,"",IF(B1054="","공통",IFERROR(INDEX(현장_고객,MATCH(B1054,현장번호,0))&amp;" · "&amp;INDEX(현장_주소,MATCH(B1054,현장번호,0)),"없는 번호")))</f>
        <v/>
      </c>
      <c r="D1054" s="21" t="n"/>
      <c r="E1054" s="27">
        <f>IF(D1054="","",IFERROR(INDEX(거래처분야,MATCH(D1054,거래처이름,0)),""))</f>
        <v/>
      </c>
      <c r="F1054" s="21" t="n"/>
      <c r="G1054" s="22" t="n"/>
      <c r="H1054" s="25">
        <f>IF(COUNTA(A1054,B1054,D1054,G1054)=0,"",IF(NOT(ISNUMBER(A1054)),"날짜를 확인하세요",IF(A1054&gt;TODAY(),"오늘 이후 날짜예요",IF(AND(B1054&lt;&gt;"",ISNA(MATCH(B1054,현장번호,0))),"현장 번호를 확인하세요",IF(ISNA(MATCH(D1054,거래처이름,0)),"거래처 목록에 없는 이름",IF(OR(NOT(ISNUMBER(G1054)),N(G1054)&lt;=0),"금액을 확인하세요",""))))))</f>
        <v/>
      </c>
    </row>
    <row r="1055">
      <c r="A1055" s="20" t="n"/>
      <c r="B1055" s="26" t="n"/>
      <c r="C1055" s="27">
        <f>IF(COUNTA(A1055,D1055,G1055)=0,"",IF(B1055="","공통",IFERROR(INDEX(현장_고객,MATCH(B1055,현장번호,0))&amp;" · "&amp;INDEX(현장_주소,MATCH(B1055,현장번호,0)),"없는 번호")))</f>
        <v/>
      </c>
      <c r="D1055" s="21" t="n"/>
      <c r="E1055" s="27">
        <f>IF(D1055="","",IFERROR(INDEX(거래처분야,MATCH(D1055,거래처이름,0)),""))</f>
        <v/>
      </c>
      <c r="F1055" s="21" t="n"/>
      <c r="G1055" s="22" t="n"/>
      <c r="H1055" s="25">
        <f>IF(COUNTA(A1055,B1055,D1055,G1055)=0,"",IF(NOT(ISNUMBER(A1055)),"날짜를 확인하세요",IF(A1055&gt;TODAY(),"오늘 이후 날짜예요",IF(AND(B1055&lt;&gt;"",ISNA(MATCH(B1055,현장번호,0))),"현장 번호를 확인하세요",IF(ISNA(MATCH(D1055,거래처이름,0)),"거래처 목록에 없는 이름",IF(OR(NOT(ISNUMBER(G1055)),N(G1055)&lt;=0),"금액을 확인하세요",""))))))</f>
        <v/>
      </c>
    </row>
    <row r="1056">
      <c r="A1056" s="20" t="n"/>
      <c r="B1056" s="26" t="n"/>
      <c r="C1056" s="27">
        <f>IF(COUNTA(A1056,D1056,G1056)=0,"",IF(B1056="","공통",IFERROR(INDEX(현장_고객,MATCH(B1056,현장번호,0))&amp;" · "&amp;INDEX(현장_주소,MATCH(B1056,현장번호,0)),"없는 번호")))</f>
        <v/>
      </c>
      <c r="D1056" s="21" t="n"/>
      <c r="E1056" s="27">
        <f>IF(D1056="","",IFERROR(INDEX(거래처분야,MATCH(D1056,거래처이름,0)),""))</f>
        <v/>
      </c>
      <c r="F1056" s="21" t="n"/>
      <c r="G1056" s="22" t="n"/>
      <c r="H1056" s="25">
        <f>IF(COUNTA(A1056,B1056,D1056,G1056)=0,"",IF(NOT(ISNUMBER(A1056)),"날짜를 확인하세요",IF(A1056&gt;TODAY(),"오늘 이후 날짜예요",IF(AND(B1056&lt;&gt;"",ISNA(MATCH(B1056,현장번호,0))),"현장 번호를 확인하세요",IF(ISNA(MATCH(D1056,거래처이름,0)),"거래처 목록에 없는 이름",IF(OR(NOT(ISNUMBER(G1056)),N(G1056)&lt;=0),"금액을 확인하세요",""))))))</f>
        <v/>
      </c>
    </row>
    <row r="1057">
      <c r="A1057" s="20" t="n"/>
      <c r="B1057" s="26" t="n"/>
      <c r="C1057" s="27">
        <f>IF(COUNTA(A1057,D1057,G1057)=0,"",IF(B1057="","공통",IFERROR(INDEX(현장_고객,MATCH(B1057,현장번호,0))&amp;" · "&amp;INDEX(현장_주소,MATCH(B1057,현장번호,0)),"없는 번호")))</f>
        <v/>
      </c>
      <c r="D1057" s="21" t="n"/>
      <c r="E1057" s="27">
        <f>IF(D1057="","",IFERROR(INDEX(거래처분야,MATCH(D1057,거래처이름,0)),""))</f>
        <v/>
      </c>
      <c r="F1057" s="21" t="n"/>
      <c r="G1057" s="22" t="n"/>
      <c r="H1057" s="25">
        <f>IF(COUNTA(A1057,B1057,D1057,G1057)=0,"",IF(NOT(ISNUMBER(A1057)),"날짜를 확인하세요",IF(A1057&gt;TODAY(),"오늘 이후 날짜예요",IF(AND(B1057&lt;&gt;"",ISNA(MATCH(B1057,현장번호,0))),"현장 번호를 확인하세요",IF(ISNA(MATCH(D1057,거래처이름,0)),"거래처 목록에 없는 이름",IF(OR(NOT(ISNUMBER(G1057)),N(G1057)&lt;=0),"금액을 확인하세요",""))))))</f>
        <v/>
      </c>
    </row>
    <row r="1058">
      <c r="A1058" s="20" t="n"/>
      <c r="B1058" s="26" t="n"/>
      <c r="C1058" s="27">
        <f>IF(COUNTA(A1058,D1058,G1058)=0,"",IF(B1058="","공통",IFERROR(INDEX(현장_고객,MATCH(B1058,현장번호,0))&amp;" · "&amp;INDEX(현장_주소,MATCH(B1058,현장번호,0)),"없는 번호")))</f>
        <v/>
      </c>
      <c r="D1058" s="21" t="n"/>
      <c r="E1058" s="27">
        <f>IF(D1058="","",IFERROR(INDEX(거래처분야,MATCH(D1058,거래처이름,0)),""))</f>
        <v/>
      </c>
      <c r="F1058" s="21" t="n"/>
      <c r="G1058" s="22" t="n"/>
      <c r="H1058" s="25">
        <f>IF(COUNTA(A1058,B1058,D1058,G1058)=0,"",IF(NOT(ISNUMBER(A1058)),"날짜를 확인하세요",IF(A1058&gt;TODAY(),"오늘 이후 날짜예요",IF(AND(B1058&lt;&gt;"",ISNA(MATCH(B1058,현장번호,0))),"현장 번호를 확인하세요",IF(ISNA(MATCH(D1058,거래처이름,0)),"거래처 목록에 없는 이름",IF(OR(NOT(ISNUMBER(G1058)),N(G1058)&lt;=0),"금액을 확인하세요",""))))))</f>
        <v/>
      </c>
    </row>
    <row r="1059">
      <c r="A1059" s="20" t="n"/>
      <c r="B1059" s="26" t="n"/>
      <c r="C1059" s="27">
        <f>IF(COUNTA(A1059,D1059,G1059)=0,"",IF(B1059="","공통",IFERROR(INDEX(현장_고객,MATCH(B1059,현장번호,0))&amp;" · "&amp;INDEX(현장_주소,MATCH(B1059,현장번호,0)),"없는 번호")))</f>
        <v/>
      </c>
      <c r="D1059" s="21" t="n"/>
      <c r="E1059" s="27">
        <f>IF(D1059="","",IFERROR(INDEX(거래처분야,MATCH(D1059,거래처이름,0)),""))</f>
        <v/>
      </c>
      <c r="F1059" s="21" t="n"/>
      <c r="G1059" s="22" t="n"/>
      <c r="H1059" s="25">
        <f>IF(COUNTA(A1059,B1059,D1059,G1059)=0,"",IF(NOT(ISNUMBER(A1059)),"날짜를 확인하세요",IF(A1059&gt;TODAY(),"오늘 이후 날짜예요",IF(AND(B1059&lt;&gt;"",ISNA(MATCH(B1059,현장번호,0))),"현장 번호를 확인하세요",IF(ISNA(MATCH(D1059,거래처이름,0)),"거래처 목록에 없는 이름",IF(OR(NOT(ISNUMBER(G1059)),N(G1059)&lt;=0),"금액을 확인하세요",""))))))</f>
        <v/>
      </c>
    </row>
    <row r="1060">
      <c r="A1060" s="20" t="n"/>
      <c r="B1060" s="26" t="n"/>
      <c r="C1060" s="27">
        <f>IF(COUNTA(A1060,D1060,G1060)=0,"",IF(B1060="","공통",IFERROR(INDEX(현장_고객,MATCH(B1060,현장번호,0))&amp;" · "&amp;INDEX(현장_주소,MATCH(B1060,현장번호,0)),"없는 번호")))</f>
        <v/>
      </c>
      <c r="D1060" s="21" t="n"/>
      <c r="E1060" s="27">
        <f>IF(D1060="","",IFERROR(INDEX(거래처분야,MATCH(D1060,거래처이름,0)),""))</f>
        <v/>
      </c>
      <c r="F1060" s="21" t="n"/>
      <c r="G1060" s="22" t="n"/>
      <c r="H1060" s="25">
        <f>IF(COUNTA(A1060,B1060,D1060,G1060)=0,"",IF(NOT(ISNUMBER(A1060)),"날짜를 확인하세요",IF(A1060&gt;TODAY(),"오늘 이후 날짜예요",IF(AND(B1060&lt;&gt;"",ISNA(MATCH(B1060,현장번호,0))),"현장 번호를 확인하세요",IF(ISNA(MATCH(D1060,거래처이름,0)),"거래처 목록에 없는 이름",IF(OR(NOT(ISNUMBER(G1060)),N(G1060)&lt;=0),"금액을 확인하세요",""))))))</f>
        <v/>
      </c>
    </row>
    <row r="1061">
      <c r="A1061" s="20" t="n"/>
      <c r="B1061" s="26" t="n"/>
      <c r="C1061" s="27">
        <f>IF(COUNTA(A1061,D1061,G1061)=0,"",IF(B1061="","공통",IFERROR(INDEX(현장_고객,MATCH(B1061,현장번호,0))&amp;" · "&amp;INDEX(현장_주소,MATCH(B1061,현장번호,0)),"없는 번호")))</f>
        <v/>
      </c>
      <c r="D1061" s="21" t="n"/>
      <c r="E1061" s="27">
        <f>IF(D1061="","",IFERROR(INDEX(거래처분야,MATCH(D1061,거래처이름,0)),""))</f>
        <v/>
      </c>
      <c r="F1061" s="21" t="n"/>
      <c r="G1061" s="22" t="n"/>
      <c r="H1061" s="25">
        <f>IF(COUNTA(A1061,B1061,D1061,G1061)=0,"",IF(NOT(ISNUMBER(A1061)),"날짜를 확인하세요",IF(A1061&gt;TODAY(),"오늘 이후 날짜예요",IF(AND(B1061&lt;&gt;"",ISNA(MATCH(B1061,현장번호,0))),"현장 번호를 확인하세요",IF(ISNA(MATCH(D1061,거래처이름,0)),"거래처 목록에 없는 이름",IF(OR(NOT(ISNUMBER(G1061)),N(G1061)&lt;=0),"금액을 확인하세요",""))))))</f>
        <v/>
      </c>
    </row>
    <row r="1062">
      <c r="A1062" s="20" t="n"/>
      <c r="B1062" s="26" t="n"/>
      <c r="C1062" s="27">
        <f>IF(COUNTA(A1062,D1062,G1062)=0,"",IF(B1062="","공통",IFERROR(INDEX(현장_고객,MATCH(B1062,현장번호,0))&amp;" · "&amp;INDEX(현장_주소,MATCH(B1062,현장번호,0)),"없는 번호")))</f>
        <v/>
      </c>
      <c r="D1062" s="21" t="n"/>
      <c r="E1062" s="27">
        <f>IF(D1062="","",IFERROR(INDEX(거래처분야,MATCH(D1062,거래처이름,0)),""))</f>
        <v/>
      </c>
      <c r="F1062" s="21" t="n"/>
      <c r="G1062" s="22" t="n"/>
      <c r="H1062" s="25">
        <f>IF(COUNTA(A1062,B1062,D1062,G1062)=0,"",IF(NOT(ISNUMBER(A1062)),"날짜를 확인하세요",IF(A1062&gt;TODAY(),"오늘 이후 날짜예요",IF(AND(B1062&lt;&gt;"",ISNA(MATCH(B1062,현장번호,0))),"현장 번호를 확인하세요",IF(ISNA(MATCH(D1062,거래처이름,0)),"거래처 목록에 없는 이름",IF(OR(NOT(ISNUMBER(G1062)),N(G1062)&lt;=0),"금액을 확인하세요",""))))))</f>
        <v/>
      </c>
    </row>
    <row r="1063">
      <c r="A1063" s="20" t="n"/>
      <c r="B1063" s="26" t="n"/>
      <c r="C1063" s="27">
        <f>IF(COUNTA(A1063,D1063,G1063)=0,"",IF(B1063="","공통",IFERROR(INDEX(현장_고객,MATCH(B1063,현장번호,0))&amp;" · "&amp;INDEX(현장_주소,MATCH(B1063,현장번호,0)),"없는 번호")))</f>
        <v/>
      </c>
      <c r="D1063" s="21" t="n"/>
      <c r="E1063" s="27">
        <f>IF(D1063="","",IFERROR(INDEX(거래처분야,MATCH(D1063,거래처이름,0)),""))</f>
        <v/>
      </c>
      <c r="F1063" s="21" t="n"/>
      <c r="G1063" s="22" t="n"/>
      <c r="H1063" s="25">
        <f>IF(COUNTA(A1063,B1063,D1063,G1063)=0,"",IF(NOT(ISNUMBER(A1063)),"날짜를 확인하세요",IF(A1063&gt;TODAY(),"오늘 이후 날짜예요",IF(AND(B1063&lt;&gt;"",ISNA(MATCH(B1063,현장번호,0))),"현장 번호를 확인하세요",IF(ISNA(MATCH(D1063,거래처이름,0)),"거래처 목록에 없는 이름",IF(OR(NOT(ISNUMBER(G1063)),N(G1063)&lt;=0),"금액을 확인하세요",""))))))</f>
        <v/>
      </c>
    </row>
    <row r="1064">
      <c r="A1064" s="20" t="n"/>
      <c r="B1064" s="26" t="n"/>
      <c r="C1064" s="27">
        <f>IF(COUNTA(A1064,D1064,G1064)=0,"",IF(B1064="","공통",IFERROR(INDEX(현장_고객,MATCH(B1064,현장번호,0))&amp;" · "&amp;INDEX(현장_주소,MATCH(B1064,현장번호,0)),"없는 번호")))</f>
        <v/>
      </c>
      <c r="D1064" s="21" t="n"/>
      <c r="E1064" s="27">
        <f>IF(D1064="","",IFERROR(INDEX(거래처분야,MATCH(D1064,거래처이름,0)),""))</f>
        <v/>
      </c>
      <c r="F1064" s="21" t="n"/>
      <c r="G1064" s="22" t="n"/>
      <c r="H1064" s="25">
        <f>IF(COUNTA(A1064,B1064,D1064,G1064)=0,"",IF(NOT(ISNUMBER(A1064)),"날짜를 확인하세요",IF(A1064&gt;TODAY(),"오늘 이후 날짜예요",IF(AND(B1064&lt;&gt;"",ISNA(MATCH(B1064,현장번호,0))),"현장 번호를 확인하세요",IF(ISNA(MATCH(D1064,거래처이름,0)),"거래처 목록에 없는 이름",IF(OR(NOT(ISNUMBER(G1064)),N(G1064)&lt;=0),"금액을 확인하세요",""))))))</f>
        <v/>
      </c>
    </row>
    <row r="1065">
      <c r="A1065" s="20" t="n"/>
      <c r="B1065" s="26" t="n"/>
      <c r="C1065" s="27">
        <f>IF(COUNTA(A1065,D1065,G1065)=0,"",IF(B1065="","공통",IFERROR(INDEX(현장_고객,MATCH(B1065,현장번호,0))&amp;" · "&amp;INDEX(현장_주소,MATCH(B1065,현장번호,0)),"없는 번호")))</f>
        <v/>
      </c>
      <c r="D1065" s="21" t="n"/>
      <c r="E1065" s="27">
        <f>IF(D1065="","",IFERROR(INDEX(거래처분야,MATCH(D1065,거래처이름,0)),""))</f>
        <v/>
      </c>
      <c r="F1065" s="21" t="n"/>
      <c r="G1065" s="22" t="n"/>
      <c r="H1065" s="25">
        <f>IF(COUNTA(A1065,B1065,D1065,G1065)=0,"",IF(NOT(ISNUMBER(A1065)),"날짜를 확인하세요",IF(A1065&gt;TODAY(),"오늘 이후 날짜예요",IF(AND(B1065&lt;&gt;"",ISNA(MATCH(B1065,현장번호,0))),"현장 번호를 확인하세요",IF(ISNA(MATCH(D1065,거래처이름,0)),"거래처 목록에 없는 이름",IF(OR(NOT(ISNUMBER(G1065)),N(G1065)&lt;=0),"금액을 확인하세요",""))))))</f>
        <v/>
      </c>
    </row>
    <row r="1066">
      <c r="A1066" s="20" t="n"/>
      <c r="B1066" s="26" t="n"/>
      <c r="C1066" s="27">
        <f>IF(COUNTA(A1066,D1066,G1066)=0,"",IF(B1066="","공통",IFERROR(INDEX(현장_고객,MATCH(B1066,현장번호,0))&amp;" · "&amp;INDEX(현장_주소,MATCH(B1066,현장번호,0)),"없는 번호")))</f>
        <v/>
      </c>
      <c r="D1066" s="21" t="n"/>
      <c r="E1066" s="27">
        <f>IF(D1066="","",IFERROR(INDEX(거래처분야,MATCH(D1066,거래처이름,0)),""))</f>
        <v/>
      </c>
      <c r="F1066" s="21" t="n"/>
      <c r="G1066" s="22" t="n"/>
      <c r="H1066" s="25">
        <f>IF(COUNTA(A1066,B1066,D1066,G1066)=0,"",IF(NOT(ISNUMBER(A1066)),"날짜를 확인하세요",IF(A1066&gt;TODAY(),"오늘 이후 날짜예요",IF(AND(B1066&lt;&gt;"",ISNA(MATCH(B1066,현장번호,0))),"현장 번호를 확인하세요",IF(ISNA(MATCH(D1066,거래처이름,0)),"거래처 목록에 없는 이름",IF(OR(NOT(ISNUMBER(G1066)),N(G1066)&lt;=0),"금액을 확인하세요",""))))))</f>
        <v/>
      </c>
    </row>
    <row r="1067">
      <c r="A1067" s="20" t="n"/>
      <c r="B1067" s="26" t="n"/>
      <c r="C1067" s="27">
        <f>IF(COUNTA(A1067,D1067,G1067)=0,"",IF(B1067="","공통",IFERROR(INDEX(현장_고객,MATCH(B1067,현장번호,0))&amp;" · "&amp;INDEX(현장_주소,MATCH(B1067,현장번호,0)),"없는 번호")))</f>
        <v/>
      </c>
      <c r="D1067" s="21" t="n"/>
      <c r="E1067" s="27">
        <f>IF(D1067="","",IFERROR(INDEX(거래처분야,MATCH(D1067,거래처이름,0)),""))</f>
        <v/>
      </c>
      <c r="F1067" s="21" t="n"/>
      <c r="G1067" s="22" t="n"/>
      <c r="H1067" s="25">
        <f>IF(COUNTA(A1067,B1067,D1067,G1067)=0,"",IF(NOT(ISNUMBER(A1067)),"날짜를 확인하세요",IF(A1067&gt;TODAY(),"오늘 이후 날짜예요",IF(AND(B1067&lt;&gt;"",ISNA(MATCH(B1067,현장번호,0))),"현장 번호를 확인하세요",IF(ISNA(MATCH(D1067,거래처이름,0)),"거래처 목록에 없는 이름",IF(OR(NOT(ISNUMBER(G1067)),N(G1067)&lt;=0),"금액을 확인하세요",""))))))</f>
        <v/>
      </c>
    </row>
    <row r="1068">
      <c r="A1068" s="20" t="n"/>
      <c r="B1068" s="26" t="n"/>
      <c r="C1068" s="27">
        <f>IF(COUNTA(A1068,D1068,G1068)=0,"",IF(B1068="","공통",IFERROR(INDEX(현장_고객,MATCH(B1068,현장번호,0))&amp;" · "&amp;INDEX(현장_주소,MATCH(B1068,현장번호,0)),"없는 번호")))</f>
        <v/>
      </c>
      <c r="D1068" s="21" t="n"/>
      <c r="E1068" s="27">
        <f>IF(D1068="","",IFERROR(INDEX(거래처분야,MATCH(D1068,거래처이름,0)),""))</f>
        <v/>
      </c>
      <c r="F1068" s="21" t="n"/>
      <c r="G1068" s="22" t="n"/>
      <c r="H1068" s="25">
        <f>IF(COUNTA(A1068,B1068,D1068,G1068)=0,"",IF(NOT(ISNUMBER(A1068)),"날짜를 확인하세요",IF(A1068&gt;TODAY(),"오늘 이후 날짜예요",IF(AND(B1068&lt;&gt;"",ISNA(MATCH(B1068,현장번호,0))),"현장 번호를 확인하세요",IF(ISNA(MATCH(D1068,거래처이름,0)),"거래처 목록에 없는 이름",IF(OR(NOT(ISNUMBER(G1068)),N(G1068)&lt;=0),"금액을 확인하세요",""))))))</f>
        <v/>
      </c>
    </row>
    <row r="1069">
      <c r="A1069" s="20" t="n"/>
      <c r="B1069" s="26" t="n"/>
      <c r="C1069" s="27">
        <f>IF(COUNTA(A1069,D1069,G1069)=0,"",IF(B1069="","공통",IFERROR(INDEX(현장_고객,MATCH(B1069,현장번호,0))&amp;" · "&amp;INDEX(현장_주소,MATCH(B1069,현장번호,0)),"없는 번호")))</f>
        <v/>
      </c>
      <c r="D1069" s="21" t="n"/>
      <c r="E1069" s="27">
        <f>IF(D1069="","",IFERROR(INDEX(거래처분야,MATCH(D1069,거래처이름,0)),""))</f>
        <v/>
      </c>
      <c r="F1069" s="21" t="n"/>
      <c r="G1069" s="22" t="n"/>
      <c r="H1069" s="25">
        <f>IF(COUNTA(A1069,B1069,D1069,G1069)=0,"",IF(NOT(ISNUMBER(A1069)),"날짜를 확인하세요",IF(A1069&gt;TODAY(),"오늘 이후 날짜예요",IF(AND(B1069&lt;&gt;"",ISNA(MATCH(B1069,현장번호,0))),"현장 번호를 확인하세요",IF(ISNA(MATCH(D1069,거래처이름,0)),"거래처 목록에 없는 이름",IF(OR(NOT(ISNUMBER(G1069)),N(G1069)&lt;=0),"금액을 확인하세요",""))))))</f>
        <v/>
      </c>
    </row>
    <row r="1070">
      <c r="A1070" s="20" t="n"/>
      <c r="B1070" s="26" t="n"/>
      <c r="C1070" s="27">
        <f>IF(COUNTA(A1070,D1070,G1070)=0,"",IF(B1070="","공통",IFERROR(INDEX(현장_고객,MATCH(B1070,현장번호,0))&amp;" · "&amp;INDEX(현장_주소,MATCH(B1070,현장번호,0)),"없는 번호")))</f>
        <v/>
      </c>
      <c r="D1070" s="21" t="n"/>
      <c r="E1070" s="27">
        <f>IF(D1070="","",IFERROR(INDEX(거래처분야,MATCH(D1070,거래처이름,0)),""))</f>
        <v/>
      </c>
      <c r="F1070" s="21" t="n"/>
      <c r="G1070" s="22" t="n"/>
      <c r="H1070" s="25">
        <f>IF(COUNTA(A1070,B1070,D1070,G1070)=0,"",IF(NOT(ISNUMBER(A1070)),"날짜를 확인하세요",IF(A1070&gt;TODAY(),"오늘 이후 날짜예요",IF(AND(B1070&lt;&gt;"",ISNA(MATCH(B1070,현장번호,0))),"현장 번호를 확인하세요",IF(ISNA(MATCH(D1070,거래처이름,0)),"거래처 목록에 없는 이름",IF(OR(NOT(ISNUMBER(G1070)),N(G1070)&lt;=0),"금액을 확인하세요",""))))))</f>
        <v/>
      </c>
    </row>
    <row r="1071">
      <c r="A1071" s="20" t="n"/>
      <c r="B1071" s="26" t="n"/>
      <c r="C1071" s="27">
        <f>IF(COUNTA(A1071,D1071,G1071)=0,"",IF(B1071="","공통",IFERROR(INDEX(현장_고객,MATCH(B1071,현장번호,0))&amp;" · "&amp;INDEX(현장_주소,MATCH(B1071,현장번호,0)),"없는 번호")))</f>
        <v/>
      </c>
      <c r="D1071" s="21" t="n"/>
      <c r="E1071" s="27">
        <f>IF(D1071="","",IFERROR(INDEX(거래처분야,MATCH(D1071,거래처이름,0)),""))</f>
        <v/>
      </c>
      <c r="F1071" s="21" t="n"/>
      <c r="G1071" s="22" t="n"/>
      <c r="H1071" s="25">
        <f>IF(COUNTA(A1071,B1071,D1071,G1071)=0,"",IF(NOT(ISNUMBER(A1071)),"날짜를 확인하세요",IF(A1071&gt;TODAY(),"오늘 이후 날짜예요",IF(AND(B1071&lt;&gt;"",ISNA(MATCH(B1071,현장번호,0))),"현장 번호를 확인하세요",IF(ISNA(MATCH(D1071,거래처이름,0)),"거래처 목록에 없는 이름",IF(OR(NOT(ISNUMBER(G1071)),N(G1071)&lt;=0),"금액을 확인하세요",""))))))</f>
        <v/>
      </c>
    </row>
    <row r="1072">
      <c r="A1072" s="20" t="n"/>
      <c r="B1072" s="26" t="n"/>
      <c r="C1072" s="27">
        <f>IF(COUNTA(A1072,D1072,G1072)=0,"",IF(B1072="","공통",IFERROR(INDEX(현장_고객,MATCH(B1072,현장번호,0))&amp;" · "&amp;INDEX(현장_주소,MATCH(B1072,현장번호,0)),"없는 번호")))</f>
        <v/>
      </c>
      <c r="D1072" s="21" t="n"/>
      <c r="E1072" s="27">
        <f>IF(D1072="","",IFERROR(INDEX(거래처분야,MATCH(D1072,거래처이름,0)),""))</f>
        <v/>
      </c>
      <c r="F1072" s="21" t="n"/>
      <c r="G1072" s="22" t="n"/>
      <c r="H1072" s="25">
        <f>IF(COUNTA(A1072,B1072,D1072,G1072)=0,"",IF(NOT(ISNUMBER(A1072)),"날짜를 확인하세요",IF(A1072&gt;TODAY(),"오늘 이후 날짜예요",IF(AND(B1072&lt;&gt;"",ISNA(MATCH(B1072,현장번호,0))),"현장 번호를 확인하세요",IF(ISNA(MATCH(D1072,거래처이름,0)),"거래처 목록에 없는 이름",IF(OR(NOT(ISNUMBER(G1072)),N(G1072)&lt;=0),"금액을 확인하세요",""))))))</f>
        <v/>
      </c>
    </row>
    <row r="1073">
      <c r="A1073" s="20" t="n"/>
      <c r="B1073" s="26" t="n"/>
      <c r="C1073" s="27">
        <f>IF(COUNTA(A1073,D1073,G1073)=0,"",IF(B1073="","공통",IFERROR(INDEX(현장_고객,MATCH(B1073,현장번호,0))&amp;" · "&amp;INDEX(현장_주소,MATCH(B1073,현장번호,0)),"없는 번호")))</f>
        <v/>
      </c>
      <c r="D1073" s="21" t="n"/>
      <c r="E1073" s="27">
        <f>IF(D1073="","",IFERROR(INDEX(거래처분야,MATCH(D1073,거래처이름,0)),""))</f>
        <v/>
      </c>
      <c r="F1073" s="21" t="n"/>
      <c r="G1073" s="22" t="n"/>
      <c r="H1073" s="25">
        <f>IF(COUNTA(A1073,B1073,D1073,G1073)=0,"",IF(NOT(ISNUMBER(A1073)),"날짜를 확인하세요",IF(A1073&gt;TODAY(),"오늘 이후 날짜예요",IF(AND(B1073&lt;&gt;"",ISNA(MATCH(B1073,현장번호,0))),"현장 번호를 확인하세요",IF(ISNA(MATCH(D1073,거래처이름,0)),"거래처 목록에 없는 이름",IF(OR(NOT(ISNUMBER(G1073)),N(G1073)&lt;=0),"금액을 확인하세요",""))))))</f>
        <v/>
      </c>
    </row>
    <row r="1074">
      <c r="A1074" s="20" t="n"/>
      <c r="B1074" s="26" t="n"/>
      <c r="C1074" s="27">
        <f>IF(COUNTA(A1074,D1074,G1074)=0,"",IF(B1074="","공통",IFERROR(INDEX(현장_고객,MATCH(B1074,현장번호,0))&amp;" · "&amp;INDEX(현장_주소,MATCH(B1074,현장번호,0)),"없는 번호")))</f>
        <v/>
      </c>
      <c r="D1074" s="21" t="n"/>
      <c r="E1074" s="27">
        <f>IF(D1074="","",IFERROR(INDEX(거래처분야,MATCH(D1074,거래처이름,0)),""))</f>
        <v/>
      </c>
      <c r="F1074" s="21" t="n"/>
      <c r="G1074" s="22" t="n"/>
      <c r="H1074" s="25">
        <f>IF(COUNTA(A1074,B1074,D1074,G1074)=0,"",IF(NOT(ISNUMBER(A1074)),"날짜를 확인하세요",IF(A1074&gt;TODAY(),"오늘 이후 날짜예요",IF(AND(B1074&lt;&gt;"",ISNA(MATCH(B1074,현장번호,0))),"현장 번호를 확인하세요",IF(ISNA(MATCH(D1074,거래처이름,0)),"거래처 목록에 없는 이름",IF(OR(NOT(ISNUMBER(G1074)),N(G1074)&lt;=0),"금액을 확인하세요",""))))))</f>
        <v/>
      </c>
    </row>
    <row r="1075">
      <c r="A1075" s="20" t="n"/>
      <c r="B1075" s="26" t="n"/>
      <c r="C1075" s="27">
        <f>IF(COUNTA(A1075,D1075,G1075)=0,"",IF(B1075="","공통",IFERROR(INDEX(현장_고객,MATCH(B1075,현장번호,0))&amp;" · "&amp;INDEX(현장_주소,MATCH(B1075,현장번호,0)),"없는 번호")))</f>
        <v/>
      </c>
      <c r="D1075" s="21" t="n"/>
      <c r="E1075" s="27">
        <f>IF(D1075="","",IFERROR(INDEX(거래처분야,MATCH(D1075,거래처이름,0)),""))</f>
        <v/>
      </c>
      <c r="F1075" s="21" t="n"/>
      <c r="G1075" s="22" t="n"/>
      <c r="H1075" s="25">
        <f>IF(COUNTA(A1075,B1075,D1075,G1075)=0,"",IF(NOT(ISNUMBER(A1075)),"날짜를 확인하세요",IF(A1075&gt;TODAY(),"오늘 이후 날짜예요",IF(AND(B1075&lt;&gt;"",ISNA(MATCH(B1075,현장번호,0))),"현장 번호를 확인하세요",IF(ISNA(MATCH(D1075,거래처이름,0)),"거래처 목록에 없는 이름",IF(OR(NOT(ISNUMBER(G1075)),N(G1075)&lt;=0),"금액을 확인하세요",""))))))</f>
        <v/>
      </c>
    </row>
    <row r="1076">
      <c r="A1076" s="20" t="n"/>
      <c r="B1076" s="26" t="n"/>
      <c r="C1076" s="27">
        <f>IF(COUNTA(A1076,D1076,G1076)=0,"",IF(B1076="","공통",IFERROR(INDEX(현장_고객,MATCH(B1076,현장번호,0))&amp;" · "&amp;INDEX(현장_주소,MATCH(B1076,현장번호,0)),"없는 번호")))</f>
        <v/>
      </c>
      <c r="D1076" s="21" t="n"/>
      <c r="E1076" s="27">
        <f>IF(D1076="","",IFERROR(INDEX(거래처분야,MATCH(D1076,거래처이름,0)),""))</f>
        <v/>
      </c>
      <c r="F1076" s="21" t="n"/>
      <c r="G1076" s="22" t="n"/>
      <c r="H1076" s="25">
        <f>IF(COUNTA(A1076,B1076,D1076,G1076)=0,"",IF(NOT(ISNUMBER(A1076)),"날짜를 확인하세요",IF(A1076&gt;TODAY(),"오늘 이후 날짜예요",IF(AND(B1076&lt;&gt;"",ISNA(MATCH(B1076,현장번호,0))),"현장 번호를 확인하세요",IF(ISNA(MATCH(D1076,거래처이름,0)),"거래처 목록에 없는 이름",IF(OR(NOT(ISNUMBER(G1076)),N(G1076)&lt;=0),"금액을 확인하세요",""))))))</f>
        <v/>
      </c>
    </row>
    <row r="1077">
      <c r="A1077" s="20" t="n"/>
      <c r="B1077" s="26" t="n"/>
      <c r="C1077" s="27">
        <f>IF(COUNTA(A1077,D1077,G1077)=0,"",IF(B1077="","공통",IFERROR(INDEX(현장_고객,MATCH(B1077,현장번호,0))&amp;" · "&amp;INDEX(현장_주소,MATCH(B1077,현장번호,0)),"없는 번호")))</f>
        <v/>
      </c>
      <c r="D1077" s="21" t="n"/>
      <c r="E1077" s="27">
        <f>IF(D1077="","",IFERROR(INDEX(거래처분야,MATCH(D1077,거래처이름,0)),""))</f>
        <v/>
      </c>
      <c r="F1077" s="21" t="n"/>
      <c r="G1077" s="22" t="n"/>
      <c r="H1077" s="25">
        <f>IF(COUNTA(A1077,B1077,D1077,G1077)=0,"",IF(NOT(ISNUMBER(A1077)),"날짜를 확인하세요",IF(A1077&gt;TODAY(),"오늘 이후 날짜예요",IF(AND(B1077&lt;&gt;"",ISNA(MATCH(B1077,현장번호,0))),"현장 번호를 확인하세요",IF(ISNA(MATCH(D1077,거래처이름,0)),"거래처 목록에 없는 이름",IF(OR(NOT(ISNUMBER(G1077)),N(G1077)&lt;=0),"금액을 확인하세요",""))))))</f>
        <v/>
      </c>
    </row>
    <row r="1078">
      <c r="A1078" s="20" t="n"/>
      <c r="B1078" s="26" t="n"/>
      <c r="C1078" s="27">
        <f>IF(COUNTA(A1078,D1078,G1078)=0,"",IF(B1078="","공통",IFERROR(INDEX(현장_고객,MATCH(B1078,현장번호,0))&amp;" · "&amp;INDEX(현장_주소,MATCH(B1078,현장번호,0)),"없는 번호")))</f>
        <v/>
      </c>
      <c r="D1078" s="21" t="n"/>
      <c r="E1078" s="27">
        <f>IF(D1078="","",IFERROR(INDEX(거래처분야,MATCH(D1078,거래처이름,0)),""))</f>
        <v/>
      </c>
      <c r="F1078" s="21" t="n"/>
      <c r="G1078" s="22" t="n"/>
      <c r="H1078" s="25">
        <f>IF(COUNTA(A1078,B1078,D1078,G1078)=0,"",IF(NOT(ISNUMBER(A1078)),"날짜를 확인하세요",IF(A1078&gt;TODAY(),"오늘 이후 날짜예요",IF(AND(B1078&lt;&gt;"",ISNA(MATCH(B1078,현장번호,0))),"현장 번호를 확인하세요",IF(ISNA(MATCH(D1078,거래처이름,0)),"거래처 목록에 없는 이름",IF(OR(NOT(ISNUMBER(G1078)),N(G1078)&lt;=0),"금액을 확인하세요",""))))))</f>
        <v/>
      </c>
    </row>
    <row r="1079">
      <c r="A1079" s="20" t="n"/>
      <c r="B1079" s="26" t="n"/>
      <c r="C1079" s="27">
        <f>IF(COUNTA(A1079,D1079,G1079)=0,"",IF(B1079="","공통",IFERROR(INDEX(현장_고객,MATCH(B1079,현장번호,0))&amp;" · "&amp;INDEX(현장_주소,MATCH(B1079,현장번호,0)),"없는 번호")))</f>
        <v/>
      </c>
      <c r="D1079" s="21" t="n"/>
      <c r="E1079" s="27">
        <f>IF(D1079="","",IFERROR(INDEX(거래처분야,MATCH(D1079,거래처이름,0)),""))</f>
        <v/>
      </c>
      <c r="F1079" s="21" t="n"/>
      <c r="G1079" s="22" t="n"/>
      <c r="H1079" s="25">
        <f>IF(COUNTA(A1079,B1079,D1079,G1079)=0,"",IF(NOT(ISNUMBER(A1079)),"날짜를 확인하세요",IF(A1079&gt;TODAY(),"오늘 이후 날짜예요",IF(AND(B1079&lt;&gt;"",ISNA(MATCH(B1079,현장번호,0))),"현장 번호를 확인하세요",IF(ISNA(MATCH(D1079,거래처이름,0)),"거래처 목록에 없는 이름",IF(OR(NOT(ISNUMBER(G1079)),N(G1079)&lt;=0),"금액을 확인하세요",""))))))</f>
        <v/>
      </c>
    </row>
    <row r="1080">
      <c r="A1080" s="20" t="n"/>
      <c r="B1080" s="26" t="n"/>
      <c r="C1080" s="27">
        <f>IF(COUNTA(A1080,D1080,G1080)=0,"",IF(B1080="","공통",IFERROR(INDEX(현장_고객,MATCH(B1080,현장번호,0))&amp;" · "&amp;INDEX(현장_주소,MATCH(B1080,현장번호,0)),"없는 번호")))</f>
        <v/>
      </c>
      <c r="D1080" s="21" t="n"/>
      <c r="E1080" s="27">
        <f>IF(D1080="","",IFERROR(INDEX(거래처분야,MATCH(D1080,거래처이름,0)),""))</f>
        <v/>
      </c>
      <c r="F1080" s="21" t="n"/>
      <c r="G1080" s="22" t="n"/>
      <c r="H1080" s="25">
        <f>IF(COUNTA(A1080,B1080,D1080,G1080)=0,"",IF(NOT(ISNUMBER(A1080)),"날짜를 확인하세요",IF(A1080&gt;TODAY(),"오늘 이후 날짜예요",IF(AND(B1080&lt;&gt;"",ISNA(MATCH(B1080,현장번호,0))),"현장 번호를 확인하세요",IF(ISNA(MATCH(D1080,거래처이름,0)),"거래처 목록에 없는 이름",IF(OR(NOT(ISNUMBER(G1080)),N(G1080)&lt;=0),"금액을 확인하세요",""))))))</f>
        <v/>
      </c>
    </row>
    <row r="1081">
      <c r="A1081" s="20" t="n"/>
      <c r="B1081" s="26" t="n"/>
      <c r="C1081" s="27">
        <f>IF(COUNTA(A1081,D1081,G1081)=0,"",IF(B1081="","공통",IFERROR(INDEX(현장_고객,MATCH(B1081,현장번호,0))&amp;" · "&amp;INDEX(현장_주소,MATCH(B1081,현장번호,0)),"없는 번호")))</f>
        <v/>
      </c>
      <c r="D1081" s="21" t="n"/>
      <c r="E1081" s="27">
        <f>IF(D1081="","",IFERROR(INDEX(거래처분야,MATCH(D1081,거래처이름,0)),""))</f>
        <v/>
      </c>
      <c r="F1081" s="21" t="n"/>
      <c r="G1081" s="22" t="n"/>
      <c r="H1081" s="25">
        <f>IF(COUNTA(A1081,B1081,D1081,G1081)=0,"",IF(NOT(ISNUMBER(A1081)),"날짜를 확인하세요",IF(A1081&gt;TODAY(),"오늘 이후 날짜예요",IF(AND(B1081&lt;&gt;"",ISNA(MATCH(B1081,현장번호,0))),"현장 번호를 확인하세요",IF(ISNA(MATCH(D1081,거래처이름,0)),"거래처 목록에 없는 이름",IF(OR(NOT(ISNUMBER(G1081)),N(G1081)&lt;=0),"금액을 확인하세요",""))))))</f>
        <v/>
      </c>
    </row>
    <row r="1082">
      <c r="A1082" s="20" t="n"/>
      <c r="B1082" s="26" t="n"/>
      <c r="C1082" s="27">
        <f>IF(COUNTA(A1082,D1082,G1082)=0,"",IF(B1082="","공통",IFERROR(INDEX(현장_고객,MATCH(B1082,현장번호,0))&amp;" · "&amp;INDEX(현장_주소,MATCH(B1082,현장번호,0)),"없는 번호")))</f>
        <v/>
      </c>
      <c r="D1082" s="21" t="n"/>
      <c r="E1082" s="27">
        <f>IF(D1082="","",IFERROR(INDEX(거래처분야,MATCH(D1082,거래처이름,0)),""))</f>
        <v/>
      </c>
      <c r="F1082" s="21" t="n"/>
      <c r="G1082" s="22" t="n"/>
      <c r="H1082" s="25">
        <f>IF(COUNTA(A1082,B1082,D1082,G1082)=0,"",IF(NOT(ISNUMBER(A1082)),"날짜를 확인하세요",IF(A1082&gt;TODAY(),"오늘 이후 날짜예요",IF(AND(B1082&lt;&gt;"",ISNA(MATCH(B1082,현장번호,0))),"현장 번호를 확인하세요",IF(ISNA(MATCH(D1082,거래처이름,0)),"거래처 목록에 없는 이름",IF(OR(NOT(ISNUMBER(G1082)),N(G1082)&lt;=0),"금액을 확인하세요",""))))))</f>
        <v/>
      </c>
    </row>
    <row r="1083">
      <c r="A1083" s="20" t="n"/>
      <c r="B1083" s="26" t="n"/>
      <c r="C1083" s="27">
        <f>IF(COUNTA(A1083,D1083,G1083)=0,"",IF(B1083="","공통",IFERROR(INDEX(현장_고객,MATCH(B1083,현장번호,0))&amp;" · "&amp;INDEX(현장_주소,MATCH(B1083,현장번호,0)),"없는 번호")))</f>
        <v/>
      </c>
      <c r="D1083" s="21" t="n"/>
      <c r="E1083" s="27">
        <f>IF(D1083="","",IFERROR(INDEX(거래처분야,MATCH(D1083,거래처이름,0)),""))</f>
        <v/>
      </c>
      <c r="F1083" s="21" t="n"/>
      <c r="G1083" s="22" t="n"/>
      <c r="H1083" s="25">
        <f>IF(COUNTA(A1083,B1083,D1083,G1083)=0,"",IF(NOT(ISNUMBER(A1083)),"날짜를 확인하세요",IF(A1083&gt;TODAY(),"오늘 이후 날짜예요",IF(AND(B1083&lt;&gt;"",ISNA(MATCH(B1083,현장번호,0))),"현장 번호를 확인하세요",IF(ISNA(MATCH(D1083,거래처이름,0)),"거래처 목록에 없는 이름",IF(OR(NOT(ISNUMBER(G1083)),N(G1083)&lt;=0),"금액을 확인하세요",""))))))</f>
        <v/>
      </c>
    </row>
    <row r="1084">
      <c r="A1084" s="20" t="n"/>
      <c r="B1084" s="26" t="n"/>
      <c r="C1084" s="27">
        <f>IF(COUNTA(A1084,D1084,G1084)=0,"",IF(B1084="","공통",IFERROR(INDEX(현장_고객,MATCH(B1084,현장번호,0))&amp;" · "&amp;INDEX(현장_주소,MATCH(B1084,현장번호,0)),"없는 번호")))</f>
        <v/>
      </c>
      <c r="D1084" s="21" t="n"/>
      <c r="E1084" s="27">
        <f>IF(D1084="","",IFERROR(INDEX(거래처분야,MATCH(D1084,거래처이름,0)),""))</f>
        <v/>
      </c>
      <c r="F1084" s="21" t="n"/>
      <c r="G1084" s="22" t="n"/>
      <c r="H1084" s="25">
        <f>IF(COUNTA(A1084,B1084,D1084,G1084)=0,"",IF(NOT(ISNUMBER(A1084)),"날짜를 확인하세요",IF(A1084&gt;TODAY(),"오늘 이후 날짜예요",IF(AND(B1084&lt;&gt;"",ISNA(MATCH(B1084,현장번호,0))),"현장 번호를 확인하세요",IF(ISNA(MATCH(D1084,거래처이름,0)),"거래처 목록에 없는 이름",IF(OR(NOT(ISNUMBER(G1084)),N(G1084)&lt;=0),"금액을 확인하세요",""))))))</f>
        <v/>
      </c>
    </row>
    <row r="1085">
      <c r="A1085" s="20" t="n"/>
      <c r="B1085" s="26" t="n"/>
      <c r="C1085" s="27">
        <f>IF(COUNTA(A1085,D1085,G1085)=0,"",IF(B1085="","공통",IFERROR(INDEX(현장_고객,MATCH(B1085,현장번호,0))&amp;" · "&amp;INDEX(현장_주소,MATCH(B1085,현장번호,0)),"없는 번호")))</f>
        <v/>
      </c>
      <c r="D1085" s="21" t="n"/>
      <c r="E1085" s="27">
        <f>IF(D1085="","",IFERROR(INDEX(거래처분야,MATCH(D1085,거래처이름,0)),""))</f>
        <v/>
      </c>
      <c r="F1085" s="21" t="n"/>
      <c r="G1085" s="22" t="n"/>
      <c r="H1085" s="25">
        <f>IF(COUNTA(A1085,B1085,D1085,G1085)=0,"",IF(NOT(ISNUMBER(A1085)),"날짜를 확인하세요",IF(A1085&gt;TODAY(),"오늘 이후 날짜예요",IF(AND(B1085&lt;&gt;"",ISNA(MATCH(B1085,현장번호,0))),"현장 번호를 확인하세요",IF(ISNA(MATCH(D1085,거래처이름,0)),"거래처 목록에 없는 이름",IF(OR(NOT(ISNUMBER(G1085)),N(G1085)&lt;=0),"금액을 확인하세요",""))))))</f>
        <v/>
      </c>
    </row>
    <row r="1086">
      <c r="A1086" s="20" t="n"/>
      <c r="B1086" s="26" t="n"/>
      <c r="C1086" s="27">
        <f>IF(COUNTA(A1086,D1086,G1086)=0,"",IF(B1086="","공통",IFERROR(INDEX(현장_고객,MATCH(B1086,현장번호,0))&amp;" · "&amp;INDEX(현장_주소,MATCH(B1086,현장번호,0)),"없는 번호")))</f>
        <v/>
      </c>
      <c r="D1086" s="21" t="n"/>
      <c r="E1086" s="27">
        <f>IF(D1086="","",IFERROR(INDEX(거래처분야,MATCH(D1086,거래처이름,0)),""))</f>
        <v/>
      </c>
      <c r="F1086" s="21" t="n"/>
      <c r="G1086" s="22" t="n"/>
      <c r="H1086" s="25">
        <f>IF(COUNTA(A1086,B1086,D1086,G1086)=0,"",IF(NOT(ISNUMBER(A1086)),"날짜를 확인하세요",IF(A1086&gt;TODAY(),"오늘 이후 날짜예요",IF(AND(B1086&lt;&gt;"",ISNA(MATCH(B1086,현장번호,0))),"현장 번호를 확인하세요",IF(ISNA(MATCH(D1086,거래처이름,0)),"거래처 목록에 없는 이름",IF(OR(NOT(ISNUMBER(G1086)),N(G1086)&lt;=0),"금액을 확인하세요",""))))))</f>
        <v/>
      </c>
    </row>
    <row r="1087">
      <c r="A1087" s="20" t="n"/>
      <c r="B1087" s="26" t="n"/>
      <c r="C1087" s="27">
        <f>IF(COUNTA(A1087,D1087,G1087)=0,"",IF(B1087="","공통",IFERROR(INDEX(현장_고객,MATCH(B1087,현장번호,0))&amp;" · "&amp;INDEX(현장_주소,MATCH(B1087,현장번호,0)),"없는 번호")))</f>
        <v/>
      </c>
      <c r="D1087" s="21" t="n"/>
      <c r="E1087" s="27">
        <f>IF(D1087="","",IFERROR(INDEX(거래처분야,MATCH(D1087,거래처이름,0)),""))</f>
        <v/>
      </c>
      <c r="F1087" s="21" t="n"/>
      <c r="G1087" s="22" t="n"/>
      <c r="H1087" s="25">
        <f>IF(COUNTA(A1087,B1087,D1087,G1087)=0,"",IF(NOT(ISNUMBER(A1087)),"날짜를 확인하세요",IF(A1087&gt;TODAY(),"오늘 이후 날짜예요",IF(AND(B1087&lt;&gt;"",ISNA(MATCH(B1087,현장번호,0))),"현장 번호를 확인하세요",IF(ISNA(MATCH(D1087,거래처이름,0)),"거래처 목록에 없는 이름",IF(OR(NOT(ISNUMBER(G1087)),N(G1087)&lt;=0),"금액을 확인하세요",""))))))</f>
        <v/>
      </c>
    </row>
    <row r="1088">
      <c r="A1088" s="20" t="n"/>
      <c r="B1088" s="26" t="n"/>
      <c r="C1088" s="27">
        <f>IF(COUNTA(A1088,D1088,G1088)=0,"",IF(B1088="","공통",IFERROR(INDEX(현장_고객,MATCH(B1088,현장번호,0))&amp;" · "&amp;INDEX(현장_주소,MATCH(B1088,현장번호,0)),"없는 번호")))</f>
        <v/>
      </c>
      <c r="D1088" s="21" t="n"/>
      <c r="E1088" s="27">
        <f>IF(D1088="","",IFERROR(INDEX(거래처분야,MATCH(D1088,거래처이름,0)),""))</f>
        <v/>
      </c>
      <c r="F1088" s="21" t="n"/>
      <c r="G1088" s="22" t="n"/>
      <c r="H1088" s="25">
        <f>IF(COUNTA(A1088,B1088,D1088,G1088)=0,"",IF(NOT(ISNUMBER(A1088)),"날짜를 확인하세요",IF(A1088&gt;TODAY(),"오늘 이후 날짜예요",IF(AND(B1088&lt;&gt;"",ISNA(MATCH(B1088,현장번호,0))),"현장 번호를 확인하세요",IF(ISNA(MATCH(D1088,거래처이름,0)),"거래처 목록에 없는 이름",IF(OR(NOT(ISNUMBER(G1088)),N(G1088)&lt;=0),"금액을 확인하세요",""))))))</f>
        <v/>
      </c>
    </row>
    <row r="1089">
      <c r="A1089" s="20" t="n"/>
      <c r="B1089" s="26" t="n"/>
      <c r="C1089" s="27">
        <f>IF(COUNTA(A1089,D1089,G1089)=0,"",IF(B1089="","공통",IFERROR(INDEX(현장_고객,MATCH(B1089,현장번호,0))&amp;" · "&amp;INDEX(현장_주소,MATCH(B1089,현장번호,0)),"없는 번호")))</f>
        <v/>
      </c>
      <c r="D1089" s="21" t="n"/>
      <c r="E1089" s="27">
        <f>IF(D1089="","",IFERROR(INDEX(거래처분야,MATCH(D1089,거래처이름,0)),""))</f>
        <v/>
      </c>
      <c r="F1089" s="21" t="n"/>
      <c r="G1089" s="22" t="n"/>
      <c r="H1089" s="25">
        <f>IF(COUNTA(A1089,B1089,D1089,G1089)=0,"",IF(NOT(ISNUMBER(A1089)),"날짜를 확인하세요",IF(A1089&gt;TODAY(),"오늘 이후 날짜예요",IF(AND(B1089&lt;&gt;"",ISNA(MATCH(B1089,현장번호,0))),"현장 번호를 확인하세요",IF(ISNA(MATCH(D1089,거래처이름,0)),"거래처 목록에 없는 이름",IF(OR(NOT(ISNUMBER(G1089)),N(G1089)&lt;=0),"금액을 확인하세요",""))))))</f>
        <v/>
      </c>
    </row>
    <row r="1090">
      <c r="A1090" s="20" t="n"/>
      <c r="B1090" s="26" t="n"/>
      <c r="C1090" s="27">
        <f>IF(COUNTA(A1090,D1090,G1090)=0,"",IF(B1090="","공통",IFERROR(INDEX(현장_고객,MATCH(B1090,현장번호,0))&amp;" · "&amp;INDEX(현장_주소,MATCH(B1090,현장번호,0)),"없는 번호")))</f>
        <v/>
      </c>
      <c r="D1090" s="21" t="n"/>
      <c r="E1090" s="27">
        <f>IF(D1090="","",IFERROR(INDEX(거래처분야,MATCH(D1090,거래처이름,0)),""))</f>
        <v/>
      </c>
      <c r="F1090" s="21" t="n"/>
      <c r="G1090" s="22" t="n"/>
      <c r="H1090" s="25">
        <f>IF(COUNTA(A1090,B1090,D1090,G1090)=0,"",IF(NOT(ISNUMBER(A1090)),"날짜를 확인하세요",IF(A1090&gt;TODAY(),"오늘 이후 날짜예요",IF(AND(B1090&lt;&gt;"",ISNA(MATCH(B1090,현장번호,0))),"현장 번호를 확인하세요",IF(ISNA(MATCH(D1090,거래처이름,0)),"거래처 목록에 없는 이름",IF(OR(NOT(ISNUMBER(G1090)),N(G1090)&lt;=0),"금액을 확인하세요",""))))))</f>
        <v/>
      </c>
    </row>
    <row r="1091">
      <c r="A1091" s="20" t="n"/>
      <c r="B1091" s="26" t="n"/>
      <c r="C1091" s="27">
        <f>IF(COUNTA(A1091,D1091,G1091)=0,"",IF(B1091="","공통",IFERROR(INDEX(현장_고객,MATCH(B1091,현장번호,0))&amp;" · "&amp;INDEX(현장_주소,MATCH(B1091,현장번호,0)),"없는 번호")))</f>
        <v/>
      </c>
      <c r="D1091" s="21" t="n"/>
      <c r="E1091" s="27">
        <f>IF(D1091="","",IFERROR(INDEX(거래처분야,MATCH(D1091,거래처이름,0)),""))</f>
        <v/>
      </c>
      <c r="F1091" s="21" t="n"/>
      <c r="G1091" s="22" t="n"/>
      <c r="H1091" s="25">
        <f>IF(COUNTA(A1091,B1091,D1091,G1091)=0,"",IF(NOT(ISNUMBER(A1091)),"날짜를 확인하세요",IF(A1091&gt;TODAY(),"오늘 이후 날짜예요",IF(AND(B1091&lt;&gt;"",ISNA(MATCH(B1091,현장번호,0))),"현장 번호를 확인하세요",IF(ISNA(MATCH(D1091,거래처이름,0)),"거래처 목록에 없는 이름",IF(OR(NOT(ISNUMBER(G1091)),N(G1091)&lt;=0),"금액을 확인하세요",""))))))</f>
        <v/>
      </c>
    </row>
    <row r="1092">
      <c r="A1092" s="20" t="n"/>
      <c r="B1092" s="26" t="n"/>
      <c r="C1092" s="27">
        <f>IF(COUNTA(A1092,D1092,G1092)=0,"",IF(B1092="","공통",IFERROR(INDEX(현장_고객,MATCH(B1092,현장번호,0))&amp;" · "&amp;INDEX(현장_주소,MATCH(B1092,현장번호,0)),"없는 번호")))</f>
        <v/>
      </c>
      <c r="D1092" s="21" t="n"/>
      <c r="E1092" s="27">
        <f>IF(D1092="","",IFERROR(INDEX(거래처분야,MATCH(D1092,거래처이름,0)),""))</f>
        <v/>
      </c>
      <c r="F1092" s="21" t="n"/>
      <c r="G1092" s="22" t="n"/>
      <c r="H1092" s="25">
        <f>IF(COUNTA(A1092,B1092,D1092,G1092)=0,"",IF(NOT(ISNUMBER(A1092)),"날짜를 확인하세요",IF(A1092&gt;TODAY(),"오늘 이후 날짜예요",IF(AND(B1092&lt;&gt;"",ISNA(MATCH(B1092,현장번호,0))),"현장 번호를 확인하세요",IF(ISNA(MATCH(D1092,거래처이름,0)),"거래처 목록에 없는 이름",IF(OR(NOT(ISNUMBER(G1092)),N(G1092)&lt;=0),"금액을 확인하세요",""))))))</f>
        <v/>
      </c>
    </row>
    <row r="1093">
      <c r="A1093" s="20" t="n"/>
      <c r="B1093" s="26" t="n"/>
      <c r="C1093" s="27">
        <f>IF(COUNTA(A1093,D1093,G1093)=0,"",IF(B1093="","공통",IFERROR(INDEX(현장_고객,MATCH(B1093,현장번호,0))&amp;" · "&amp;INDEX(현장_주소,MATCH(B1093,현장번호,0)),"없는 번호")))</f>
        <v/>
      </c>
      <c r="D1093" s="21" t="n"/>
      <c r="E1093" s="27">
        <f>IF(D1093="","",IFERROR(INDEX(거래처분야,MATCH(D1093,거래처이름,0)),""))</f>
        <v/>
      </c>
      <c r="F1093" s="21" t="n"/>
      <c r="G1093" s="22" t="n"/>
      <c r="H1093" s="25">
        <f>IF(COUNTA(A1093,B1093,D1093,G1093)=0,"",IF(NOT(ISNUMBER(A1093)),"날짜를 확인하세요",IF(A1093&gt;TODAY(),"오늘 이후 날짜예요",IF(AND(B1093&lt;&gt;"",ISNA(MATCH(B1093,현장번호,0))),"현장 번호를 확인하세요",IF(ISNA(MATCH(D1093,거래처이름,0)),"거래처 목록에 없는 이름",IF(OR(NOT(ISNUMBER(G1093)),N(G1093)&lt;=0),"금액을 확인하세요",""))))))</f>
        <v/>
      </c>
    </row>
    <row r="1094">
      <c r="A1094" s="20" t="n"/>
      <c r="B1094" s="26" t="n"/>
      <c r="C1094" s="27">
        <f>IF(COUNTA(A1094,D1094,G1094)=0,"",IF(B1094="","공통",IFERROR(INDEX(현장_고객,MATCH(B1094,현장번호,0))&amp;" · "&amp;INDEX(현장_주소,MATCH(B1094,현장번호,0)),"없는 번호")))</f>
        <v/>
      </c>
      <c r="D1094" s="21" t="n"/>
      <c r="E1094" s="27">
        <f>IF(D1094="","",IFERROR(INDEX(거래처분야,MATCH(D1094,거래처이름,0)),""))</f>
        <v/>
      </c>
      <c r="F1094" s="21" t="n"/>
      <c r="G1094" s="22" t="n"/>
      <c r="H1094" s="25">
        <f>IF(COUNTA(A1094,B1094,D1094,G1094)=0,"",IF(NOT(ISNUMBER(A1094)),"날짜를 확인하세요",IF(A1094&gt;TODAY(),"오늘 이후 날짜예요",IF(AND(B1094&lt;&gt;"",ISNA(MATCH(B1094,현장번호,0))),"현장 번호를 확인하세요",IF(ISNA(MATCH(D1094,거래처이름,0)),"거래처 목록에 없는 이름",IF(OR(NOT(ISNUMBER(G1094)),N(G1094)&lt;=0),"금액을 확인하세요",""))))))</f>
        <v/>
      </c>
    </row>
    <row r="1095">
      <c r="A1095" s="20" t="n"/>
      <c r="B1095" s="26" t="n"/>
      <c r="C1095" s="27">
        <f>IF(COUNTA(A1095,D1095,G1095)=0,"",IF(B1095="","공통",IFERROR(INDEX(현장_고객,MATCH(B1095,현장번호,0))&amp;" · "&amp;INDEX(현장_주소,MATCH(B1095,현장번호,0)),"없는 번호")))</f>
        <v/>
      </c>
      <c r="D1095" s="21" t="n"/>
      <c r="E1095" s="27">
        <f>IF(D1095="","",IFERROR(INDEX(거래처분야,MATCH(D1095,거래처이름,0)),""))</f>
        <v/>
      </c>
      <c r="F1095" s="21" t="n"/>
      <c r="G1095" s="22" t="n"/>
      <c r="H1095" s="25">
        <f>IF(COUNTA(A1095,B1095,D1095,G1095)=0,"",IF(NOT(ISNUMBER(A1095)),"날짜를 확인하세요",IF(A1095&gt;TODAY(),"오늘 이후 날짜예요",IF(AND(B1095&lt;&gt;"",ISNA(MATCH(B1095,현장번호,0))),"현장 번호를 확인하세요",IF(ISNA(MATCH(D1095,거래처이름,0)),"거래처 목록에 없는 이름",IF(OR(NOT(ISNUMBER(G1095)),N(G1095)&lt;=0),"금액을 확인하세요",""))))))</f>
        <v/>
      </c>
    </row>
    <row r="1096">
      <c r="A1096" s="20" t="n"/>
      <c r="B1096" s="26" t="n"/>
      <c r="C1096" s="27">
        <f>IF(COUNTA(A1096,D1096,G1096)=0,"",IF(B1096="","공통",IFERROR(INDEX(현장_고객,MATCH(B1096,현장번호,0))&amp;" · "&amp;INDEX(현장_주소,MATCH(B1096,현장번호,0)),"없는 번호")))</f>
        <v/>
      </c>
      <c r="D1096" s="21" t="n"/>
      <c r="E1096" s="27">
        <f>IF(D1096="","",IFERROR(INDEX(거래처분야,MATCH(D1096,거래처이름,0)),""))</f>
        <v/>
      </c>
      <c r="F1096" s="21" t="n"/>
      <c r="G1096" s="22" t="n"/>
      <c r="H1096" s="25">
        <f>IF(COUNTA(A1096,B1096,D1096,G1096)=0,"",IF(NOT(ISNUMBER(A1096)),"날짜를 확인하세요",IF(A1096&gt;TODAY(),"오늘 이후 날짜예요",IF(AND(B1096&lt;&gt;"",ISNA(MATCH(B1096,현장번호,0))),"현장 번호를 확인하세요",IF(ISNA(MATCH(D1096,거래처이름,0)),"거래처 목록에 없는 이름",IF(OR(NOT(ISNUMBER(G1096)),N(G1096)&lt;=0),"금액을 확인하세요",""))))))</f>
        <v/>
      </c>
    </row>
    <row r="1097">
      <c r="A1097" s="20" t="n"/>
      <c r="B1097" s="26" t="n"/>
      <c r="C1097" s="27">
        <f>IF(COUNTA(A1097,D1097,G1097)=0,"",IF(B1097="","공통",IFERROR(INDEX(현장_고객,MATCH(B1097,현장번호,0))&amp;" · "&amp;INDEX(현장_주소,MATCH(B1097,현장번호,0)),"없는 번호")))</f>
        <v/>
      </c>
      <c r="D1097" s="21" t="n"/>
      <c r="E1097" s="27">
        <f>IF(D1097="","",IFERROR(INDEX(거래처분야,MATCH(D1097,거래처이름,0)),""))</f>
        <v/>
      </c>
      <c r="F1097" s="21" t="n"/>
      <c r="G1097" s="22" t="n"/>
      <c r="H1097" s="25">
        <f>IF(COUNTA(A1097,B1097,D1097,G1097)=0,"",IF(NOT(ISNUMBER(A1097)),"날짜를 확인하세요",IF(A1097&gt;TODAY(),"오늘 이후 날짜예요",IF(AND(B1097&lt;&gt;"",ISNA(MATCH(B1097,현장번호,0))),"현장 번호를 확인하세요",IF(ISNA(MATCH(D1097,거래처이름,0)),"거래처 목록에 없는 이름",IF(OR(NOT(ISNUMBER(G1097)),N(G1097)&lt;=0),"금액을 확인하세요",""))))))</f>
        <v/>
      </c>
    </row>
    <row r="1098">
      <c r="A1098" s="20" t="n"/>
      <c r="B1098" s="26" t="n"/>
      <c r="C1098" s="27">
        <f>IF(COUNTA(A1098,D1098,G1098)=0,"",IF(B1098="","공통",IFERROR(INDEX(현장_고객,MATCH(B1098,현장번호,0))&amp;" · "&amp;INDEX(현장_주소,MATCH(B1098,현장번호,0)),"없는 번호")))</f>
        <v/>
      </c>
      <c r="D1098" s="21" t="n"/>
      <c r="E1098" s="27">
        <f>IF(D1098="","",IFERROR(INDEX(거래처분야,MATCH(D1098,거래처이름,0)),""))</f>
        <v/>
      </c>
      <c r="F1098" s="21" t="n"/>
      <c r="G1098" s="22" t="n"/>
      <c r="H1098" s="25">
        <f>IF(COUNTA(A1098,B1098,D1098,G1098)=0,"",IF(NOT(ISNUMBER(A1098)),"날짜를 확인하세요",IF(A1098&gt;TODAY(),"오늘 이후 날짜예요",IF(AND(B1098&lt;&gt;"",ISNA(MATCH(B1098,현장번호,0))),"현장 번호를 확인하세요",IF(ISNA(MATCH(D1098,거래처이름,0)),"거래처 목록에 없는 이름",IF(OR(NOT(ISNUMBER(G1098)),N(G1098)&lt;=0),"금액을 확인하세요",""))))))</f>
        <v/>
      </c>
    </row>
    <row r="1099">
      <c r="A1099" s="20" t="n"/>
      <c r="B1099" s="26" t="n"/>
      <c r="C1099" s="27">
        <f>IF(COUNTA(A1099,D1099,G1099)=0,"",IF(B1099="","공통",IFERROR(INDEX(현장_고객,MATCH(B1099,현장번호,0))&amp;" · "&amp;INDEX(현장_주소,MATCH(B1099,현장번호,0)),"없는 번호")))</f>
        <v/>
      </c>
      <c r="D1099" s="21" t="n"/>
      <c r="E1099" s="27">
        <f>IF(D1099="","",IFERROR(INDEX(거래처분야,MATCH(D1099,거래처이름,0)),""))</f>
        <v/>
      </c>
      <c r="F1099" s="21" t="n"/>
      <c r="G1099" s="22" t="n"/>
      <c r="H1099" s="25">
        <f>IF(COUNTA(A1099,B1099,D1099,G1099)=0,"",IF(NOT(ISNUMBER(A1099)),"날짜를 확인하세요",IF(A1099&gt;TODAY(),"오늘 이후 날짜예요",IF(AND(B1099&lt;&gt;"",ISNA(MATCH(B1099,현장번호,0))),"현장 번호를 확인하세요",IF(ISNA(MATCH(D1099,거래처이름,0)),"거래처 목록에 없는 이름",IF(OR(NOT(ISNUMBER(G1099)),N(G1099)&lt;=0),"금액을 확인하세요",""))))))</f>
        <v/>
      </c>
    </row>
    <row r="1100">
      <c r="A1100" s="20" t="n"/>
      <c r="B1100" s="26" t="n"/>
      <c r="C1100" s="27">
        <f>IF(COUNTA(A1100,D1100,G1100)=0,"",IF(B1100="","공통",IFERROR(INDEX(현장_고객,MATCH(B1100,현장번호,0))&amp;" · "&amp;INDEX(현장_주소,MATCH(B1100,현장번호,0)),"없는 번호")))</f>
        <v/>
      </c>
      <c r="D1100" s="21" t="n"/>
      <c r="E1100" s="27">
        <f>IF(D1100="","",IFERROR(INDEX(거래처분야,MATCH(D1100,거래처이름,0)),""))</f>
        <v/>
      </c>
      <c r="F1100" s="21" t="n"/>
      <c r="G1100" s="22" t="n"/>
      <c r="H1100" s="25">
        <f>IF(COUNTA(A1100,B1100,D1100,G1100)=0,"",IF(NOT(ISNUMBER(A1100)),"날짜를 확인하세요",IF(A1100&gt;TODAY(),"오늘 이후 날짜예요",IF(AND(B1100&lt;&gt;"",ISNA(MATCH(B1100,현장번호,0))),"현장 번호를 확인하세요",IF(ISNA(MATCH(D1100,거래처이름,0)),"거래처 목록에 없는 이름",IF(OR(NOT(ISNUMBER(G1100)),N(G1100)&lt;=0),"금액을 확인하세요",""))))))</f>
        <v/>
      </c>
    </row>
    <row r="1101">
      <c r="A1101" s="20" t="n"/>
      <c r="B1101" s="26" t="n"/>
      <c r="C1101" s="27">
        <f>IF(COUNTA(A1101,D1101,G1101)=0,"",IF(B1101="","공통",IFERROR(INDEX(현장_고객,MATCH(B1101,현장번호,0))&amp;" · "&amp;INDEX(현장_주소,MATCH(B1101,현장번호,0)),"없는 번호")))</f>
        <v/>
      </c>
      <c r="D1101" s="21" t="n"/>
      <c r="E1101" s="27">
        <f>IF(D1101="","",IFERROR(INDEX(거래처분야,MATCH(D1101,거래처이름,0)),""))</f>
        <v/>
      </c>
      <c r="F1101" s="21" t="n"/>
      <c r="G1101" s="22" t="n"/>
      <c r="H1101" s="25">
        <f>IF(COUNTA(A1101,B1101,D1101,G1101)=0,"",IF(NOT(ISNUMBER(A1101)),"날짜를 확인하세요",IF(A1101&gt;TODAY(),"오늘 이후 날짜예요",IF(AND(B1101&lt;&gt;"",ISNA(MATCH(B1101,현장번호,0))),"현장 번호를 확인하세요",IF(ISNA(MATCH(D1101,거래처이름,0)),"거래처 목록에 없는 이름",IF(OR(NOT(ISNUMBER(G1101)),N(G1101)&lt;=0),"금액을 확인하세요",""))))))</f>
        <v/>
      </c>
    </row>
    <row r="1102">
      <c r="A1102" s="20" t="n"/>
      <c r="B1102" s="26" t="n"/>
      <c r="C1102" s="27">
        <f>IF(COUNTA(A1102,D1102,G1102)=0,"",IF(B1102="","공통",IFERROR(INDEX(현장_고객,MATCH(B1102,현장번호,0))&amp;" · "&amp;INDEX(현장_주소,MATCH(B1102,현장번호,0)),"없는 번호")))</f>
        <v/>
      </c>
      <c r="D1102" s="21" t="n"/>
      <c r="E1102" s="27">
        <f>IF(D1102="","",IFERROR(INDEX(거래처분야,MATCH(D1102,거래처이름,0)),""))</f>
        <v/>
      </c>
      <c r="F1102" s="21" t="n"/>
      <c r="G1102" s="22" t="n"/>
      <c r="H1102" s="25">
        <f>IF(COUNTA(A1102,B1102,D1102,G1102)=0,"",IF(NOT(ISNUMBER(A1102)),"날짜를 확인하세요",IF(A1102&gt;TODAY(),"오늘 이후 날짜예요",IF(AND(B1102&lt;&gt;"",ISNA(MATCH(B1102,현장번호,0))),"현장 번호를 확인하세요",IF(ISNA(MATCH(D1102,거래처이름,0)),"거래처 목록에 없는 이름",IF(OR(NOT(ISNUMBER(G1102)),N(G1102)&lt;=0),"금액을 확인하세요",""))))))</f>
        <v/>
      </c>
    </row>
    <row r="1103">
      <c r="A1103" s="20" t="n"/>
      <c r="B1103" s="26" t="n"/>
      <c r="C1103" s="27">
        <f>IF(COUNTA(A1103,D1103,G1103)=0,"",IF(B1103="","공통",IFERROR(INDEX(현장_고객,MATCH(B1103,현장번호,0))&amp;" · "&amp;INDEX(현장_주소,MATCH(B1103,현장번호,0)),"없는 번호")))</f>
        <v/>
      </c>
      <c r="D1103" s="21" t="n"/>
      <c r="E1103" s="27">
        <f>IF(D1103="","",IFERROR(INDEX(거래처분야,MATCH(D1103,거래처이름,0)),""))</f>
        <v/>
      </c>
      <c r="F1103" s="21" t="n"/>
      <c r="G1103" s="22" t="n"/>
      <c r="H1103" s="25">
        <f>IF(COUNTA(A1103,B1103,D1103,G1103)=0,"",IF(NOT(ISNUMBER(A1103)),"날짜를 확인하세요",IF(A1103&gt;TODAY(),"오늘 이후 날짜예요",IF(AND(B1103&lt;&gt;"",ISNA(MATCH(B1103,현장번호,0))),"현장 번호를 확인하세요",IF(ISNA(MATCH(D1103,거래처이름,0)),"거래처 목록에 없는 이름",IF(OR(NOT(ISNUMBER(G1103)),N(G1103)&lt;=0),"금액을 확인하세요",""))))))</f>
        <v/>
      </c>
    </row>
    <row r="1104">
      <c r="A1104" s="20" t="n"/>
      <c r="B1104" s="26" t="n"/>
      <c r="C1104" s="27">
        <f>IF(COUNTA(A1104,D1104,G1104)=0,"",IF(B1104="","공통",IFERROR(INDEX(현장_고객,MATCH(B1104,현장번호,0))&amp;" · "&amp;INDEX(현장_주소,MATCH(B1104,현장번호,0)),"없는 번호")))</f>
        <v/>
      </c>
      <c r="D1104" s="21" t="n"/>
      <c r="E1104" s="27">
        <f>IF(D1104="","",IFERROR(INDEX(거래처분야,MATCH(D1104,거래처이름,0)),""))</f>
        <v/>
      </c>
      <c r="F1104" s="21" t="n"/>
      <c r="G1104" s="22" t="n"/>
      <c r="H1104" s="25">
        <f>IF(COUNTA(A1104,B1104,D1104,G1104)=0,"",IF(NOT(ISNUMBER(A1104)),"날짜를 확인하세요",IF(A1104&gt;TODAY(),"오늘 이후 날짜예요",IF(AND(B1104&lt;&gt;"",ISNA(MATCH(B1104,현장번호,0))),"현장 번호를 확인하세요",IF(ISNA(MATCH(D1104,거래처이름,0)),"거래처 목록에 없는 이름",IF(OR(NOT(ISNUMBER(G1104)),N(G1104)&lt;=0),"금액을 확인하세요",""))))))</f>
        <v/>
      </c>
    </row>
    <row r="1105">
      <c r="A1105" s="20" t="n"/>
      <c r="B1105" s="26" t="n"/>
      <c r="C1105" s="27">
        <f>IF(COUNTA(A1105,D1105,G1105)=0,"",IF(B1105="","공통",IFERROR(INDEX(현장_고객,MATCH(B1105,현장번호,0))&amp;" · "&amp;INDEX(현장_주소,MATCH(B1105,현장번호,0)),"없는 번호")))</f>
        <v/>
      </c>
      <c r="D1105" s="21" t="n"/>
      <c r="E1105" s="27">
        <f>IF(D1105="","",IFERROR(INDEX(거래처분야,MATCH(D1105,거래처이름,0)),""))</f>
        <v/>
      </c>
      <c r="F1105" s="21" t="n"/>
      <c r="G1105" s="22" t="n"/>
      <c r="H1105" s="25">
        <f>IF(COUNTA(A1105,B1105,D1105,G1105)=0,"",IF(NOT(ISNUMBER(A1105)),"날짜를 확인하세요",IF(A1105&gt;TODAY(),"오늘 이후 날짜예요",IF(AND(B1105&lt;&gt;"",ISNA(MATCH(B1105,현장번호,0))),"현장 번호를 확인하세요",IF(ISNA(MATCH(D1105,거래처이름,0)),"거래처 목록에 없는 이름",IF(OR(NOT(ISNUMBER(G1105)),N(G1105)&lt;=0),"금액을 확인하세요",""))))))</f>
        <v/>
      </c>
    </row>
    <row r="1106">
      <c r="A1106" s="20" t="n"/>
      <c r="B1106" s="26" t="n"/>
      <c r="C1106" s="27">
        <f>IF(COUNTA(A1106,D1106,G1106)=0,"",IF(B1106="","공통",IFERROR(INDEX(현장_고객,MATCH(B1106,현장번호,0))&amp;" · "&amp;INDEX(현장_주소,MATCH(B1106,현장번호,0)),"없는 번호")))</f>
        <v/>
      </c>
      <c r="D1106" s="21" t="n"/>
      <c r="E1106" s="27">
        <f>IF(D1106="","",IFERROR(INDEX(거래처분야,MATCH(D1106,거래처이름,0)),""))</f>
        <v/>
      </c>
      <c r="F1106" s="21" t="n"/>
      <c r="G1106" s="22" t="n"/>
      <c r="H1106" s="25">
        <f>IF(COUNTA(A1106,B1106,D1106,G1106)=0,"",IF(NOT(ISNUMBER(A1106)),"날짜를 확인하세요",IF(A1106&gt;TODAY(),"오늘 이후 날짜예요",IF(AND(B1106&lt;&gt;"",ISNA(MATCH(B1106,현장번호,0))),"현장 번호를 확인하세요",IF(ISNA(MATCH(D1106,거래처이름,0)),"거래처 목록에 없는 이름",IF(OR(NOT(ISNUMBER(G1106)),N(G1106)&lt;=0),"금액을 확인하세요",""))))))</f>
        <v/>
      </c>
    </row>
    <row r="1107">
      <c r="A1107" s="20" t="n"/>
      <c r="B1107" s="26" t="n"/>
      <c r="C1107" s="27">
        <f>IF(COUNTA(A1107,D1107,G1107)=0,"",IF(B1107="","공통",IFERROR(INDEX(현장_고객,MATCH(B1107,현장번호,0))&amp;" · "&amp;INDEX(현장_주소,MATCH(B1107,현장번호,0)),"없는 번호")))</f>
        <v/>
      </c>
      <c r="D1107" s="21" t="n"/>
      <c r="E1107" s="27">
        <f>IF(D1107="","",IFERROR(INDEX(거래처분야,MATCH(D1107,거래처이름,0)),""))</f>
        <v/>
      </c>
      <c r="F1107" s="21" t="n"/>
      <c r="G1107" s="22" t="n"/>
      <c r="H1107" s="25">
        <f>IF(COUNTA(A1107,B1107,D1107,G1107)=0,"",IF(NOT(ISNUMBER(A1107)),"날짜를 확인하세요",IF(A1107&gt;TODAY(),"오늘 이후 날짜예요",IF(AND(B1107&lt;&gt;"",ISNA(MATCH(B1107,현장번호,0))),"현장 번호를 확인하세요",IF(ISNA(MATCH(D1107,거래처이름,0)),"거래처 목록에 없는 이름",IF(OR(NOT(ISNUMBER(G1107)),N(G1107)&lt;=0),"금액을 확인하세요",""))))))</f>
        <v/>
      </c>
    </row>
    <row r="1108">
      <c r="A1108" s="20" t="n"/>
      <c r="B1108" s="26" t="n"/>
      <c r="C1108" s="27">
        <f>IF(COUNTA(A1108,D1108,G1108)=0,"",IF(B1108="","공통",IFERROR(INDEX(현장_고객,MATCH(B1108,현장번호,0))&amp;" · "&amp;INDEX(현장_주소,MATCH(B1108,현장번호,0)),"없는 번호")))</f>
        <v/>
      </c>
      <c r="D1108" s="21" t="n"/>
      <c r="E1108" s="27">
        <f>IF(D1108="","",IFERROR(INDEX(거래처분야,MATCH(D1108,거래처이름,0)),""))</f>
        <v/>
      </c>
      <c r="F1108" s="21" t="n"/>
      <c r="G1108" s="22" t="n"/>
      <c r="H1108" s="25">
        <f>IF(COUNTA(A1108,B1108,D1108,G1108)=0,"",IF(NOT(ISNUMBER(A1108)),"날짜를 확인하세요",IF(A1108&gt;TODAY(),"오늘 이후 날짜예요",IF(AND(B1108&lt;&gt;"",ISNA(MATCH(B1108,현장번호,0))),"현장 번호를 확인하세요",IF(ISNA(MATCH(D1108,거래처이름,0)),"거래처 목록에 없는 이름",IF(OR(NOT(ISNUMBER(G1108)),N(G1108)&lt;=0),"금액을 확인하세요",""))))))</f>
        <v/>
      </c>
    </row>
    <row r="1109">
      <c r="A1109" s="20" t="n"/>
      <c r="B1109" s="26" t="n"/>
      <c r="C1109" s="27">
        <f>IF(COUNTA(A1109,D1109,G1109)=0,"",IF(B1109="","공통",IFERROR(INDEX(현장_고객,MATCH(B1109,현장번호,0))&amp;" · "&amp;INDEX(현장_주소,MATCH(B1109,현장번호,0)),"없는 번호")))</f>
        <v/>
      </c>
      <c r="D1109" s="21" t="n"/>
      <c r="E1109" s="27">
        <f>IF(D1109="","",IFERROR(INDEX(거래처분야,MATCH(D1109,거래처이름,0)),""))</f>
        <v/>
      </c>
      <c r="F1109" s="21" t="n"/>
      <c r="G1109" s="22" t="n"/>
      <c r="H1109" s="25">
        <f>IF(COUNTA(A1109,B1109,D1109,G1109)=0,"",IF(NOT(ISNUMBER(A1109)),"날짜를 확인하세요",IF(A1109&gt;TODAY(),"오늘 이후 날짜예요",IF(AND(B1109&lt;&gt;"",ISNA(MATCH(B1109,현장번호,0))),"현장 번호를 확인하세요",IF(ISNA(MATCH(D1109,거래처이름,0)),"거래처 목록에 없는 이름",IF(OR(NOT(ISNUMBER(G1109)),N(G1109)&lt;=0),"금액을 확인하세요",""))))))</f>
        <v/>
      </c>
    </row>
    <row r="1110">
      <c r="A1110" s="20" t="n"/>
      <c r="B1110" s="26" t="n"/>
      <c r="C1110" s="27">
        <f>IF(COUNTA(A1110,D1110,G1110)=0,"",IF(B1110="","공통",IFERROR(INDEX(현장_고객,MATCH(B1110,현장번호,0))&amp;" · "&amp;INDEX(현장_주소,MATCH(B1110,현장번호,0)),"없는 번호")))</f>
        <v/>
      </c>
      <c r="D1110" s="21" t="n"/>
      <c r="E1110" s="27">
        <f>IF(D1110="","",IFERROR(INDEX(거래처분야,MATCH(D1110,거래처이름,0)),""))</f>
        <v/>
      </c>
      <c r="F1110" s="21" t="n"/>
      <c r="G1110" s="22" t="n"/>
      <c r="H1110" s="25">
        <f>IF(COUNTA(A1110,B1110,D1110,G1110)=0,"",IF(NOT(ISNUMBER(A1110)),"날짜를 확인하세요",IF(A1110&gt;TODAY(),"오늘 이후 날짜예요",IF(AND(B1110&lt;&gt;"",ISNA(MATCH(B1110,현장번호,0))),"현장 번호를 확인하세요",IF(ISNA(MATCH(D1110,거래처이름,0)),"거래처 목록에 없는 이름",IF(OR(NOT(ISNUMBER(G1110)),N(G1110)&lt;=0),"금액을 확인하세요",""))))))</f>
        <v/>
      </c>
    </row>
    <row r="1111">
      <c r="A1111" s="20" t="n"/>
      <c r="B1111" s="26" t="n"/>
      <c r="C1111" s="27">
        <f>IF(COUNTA(A1111,D1111,G1111)=0,"",IF(B1111="","공통",IFERROR(INDEX(현장_고객,MATCH(B1111,현장번호,0))&amp;" · "&amp;INDEX(현장_주소,MATCH(B1111,현장번호,0)),"없는 번호")))</f>
        <v/>
      </c>
      <c r="D1111" s="21" t="n"/>
      <c r="E1111" s="27">
        <f>IF(D1111="","",IFERROR(INDEX(거래처분야,MATCH(D1111,거래처이름,0)),""))</f>
        <v/>
      </c>
      <c r="F1111" s="21" t="n"/>
      <c r="G1111" s="22" t="n"/>
      <c r="H1111" s="25">
        <f>IF(COUNTA(A1111,B1111,D1111,G1111)=0,"",IF(NOT(ISNUMBER(A1111)),"날짜를 확인하세요",IF(A1111&gt;TODAY(),"오늘 이후 날짜예요",IF(AND(B1111&lt;&gt;"",ISNA(MATCH(B1111,현장번호,0))),"현장 번호를 확인하세요",IF(ISNA(MATCH(D1111,거래처이름,0)),"거래처 목록에 없는 이름",IF(OR(NOT(ISNUMBER(G1111)),N(G1111)&lt;=0),"금액을 확인하세요",""))))))</f>
        <v/>
      </c>
    </row>
    <row r="1112">
      <c r="A1112" s="20" t="n"/>
      <c r="B1112" s="26" t="n"/>
      <c r="C1112" s="27">
        <f>IF(COUNTA(A1112,D1112,G1112)=0,"",IF(B1112="","공통",IFERROR(INDEX(현장_고객,MATCH(B1112,현장번호,0))&amp;" · "&amp;INDEX(현장_주소,MATCH(B1112,현장번호,0)),"없는 번호")))</f>
        <v/>
      </c>
      <c r="D1112" s="21" t="n"/>
      <c r="E1112" s="27">
        <f>IF(D1112="","",IFERROR(INDEX(거래처분야,MATCH(D1112,거래처이름,0)),""))</f>
        <v/>
      </c>
      <c r="F1112" s="21" t="n"/>
      <c r="G1112" s="22" t="n"/>
      <c r="H1112" s="25">
        <f>IF(COUNTA(A1112,B1112,D1112,G1112)=0,"",IF(NOT(ISNUMBER(A1112)),"날짜를 확인하세요",IF(A1112&gt;TODAY(),"오늘 이후 날짜예요",IF(AND(B1112&lt;&gt;"",ISNA(MATCH(B1112,현장번호,0))),"현장 번호를 확인하세요",IF(ISNA(MATCH(D1112,거래처이름,0)),"거래처 목록에 없는 이름",IF(OR(NOT(ISNUMBER(G1112)),N(G1112)&lt;=0),"금액을 확인하세요",""))))))</f>
        <v/>
      </c>
    </row>
    <row r="1113">
      <c r="A1113" s="20" t="n"/>
      <c r="B1113" s="26" t="n"/>
      <c r="C1113" s="27">
        <f>IF(COUNTA(A1113,D1113,G1113)=0,"",IF(B1113="","공통",IFERROR(INDEX(현장_고객,MATCH(B1113,현장번호,0))&amp;" · "&amp;INDEX(현장_주소,MATCH(B1113,현장번호,0)),"없는 번호")))</f>
        <v/>
      </c>
      <c r="D1113" s="21" t="n"/>
      <c r="E1113" s="27">
        <f>IF(D1113="","",IFERROR(INDEX(거래처분야,MATCH(D1113,거래처이름,0)),""))</f>
        <v/>
      </c>
      <c r="F1113" s="21" t="n"/>
      <c r="G1113" s="22" t="n"/>
      <c r="H1113" s="25">
        <f>IF(COUNTA(A1113,B1113,D1113,G1113)=0,"",IF(NOT(ISNUMBER(A1113)),"날짜를 확인하세요",IF(A1113&gt;TODAY(),"오늘 이후 날짜예요",IF(AND(B1113&lt;&gt;"",ISNA(MATCH(B1113,현장번호,0))),"현장 번호를 확인하세요",IF(ISNA(MATCH(D1113,거래처이름,0)),"거래처 목록에 없는 이름",IF(OR(NOT(ISNUMBER(G1113)),N(G1113)&lt;=0),"금액을 확인하세요",""))))))</f>
        <v/>
      </c>
    </row>
    <row r="1114">
      <c r="A1114" s="20" t="n"/>
      <c r="B1114" s="26" t="n"/>
      <c r="C1114" s="27">
        <f>IF(COUNTA(A1114,D1114,G1114)=0,"",IF(B1114="","공통",IFERROR(INDEX(현장_고객,MATCH(B1114,현장번호,0))&amp;" · "&amp;INDEX(현장_주소,MATCH(B1114,현장번호,0)),"없는 번호")))</f>
        <v/>
      </c>
      <c r="D1114" s="21" t="n"/>
      <c r="E1114" s="27">
        <f>IF(D1114="","",IFERROR(INDEX(거래처분야,MATCH(D1114,거래처이름,0)),""))</f>
        <v/>
      </c>
      <c r="F1114" s="21" t="n"/>
      <c r="G1114" s="22" t="n"/>
      <c r="H1114" s="25">
        <f>IF(COUNTA(A1114,B1114,D1114,G1114)=0,"",IF(NOT(ISNUMBER(A1114)),"날짜를 확인하세요",IF(A1114&gt;TODAY(),"오늘 이후 날짜예요",IF(AND(B1114&lt;&gt;"",ISNA(MATCH(B1114,현장번호,0))),"현장 번호를 확인하세요",IF(ISNA(MATCH(D1114,거래처이름,0)),"거래처 목록에 없는 이름",IF(OR(NOT(ISNUMBER(G1114)),N(G1114)&lt;=0),"금액을 확인하세요",""))))))</f>
        <v/>
      </c>
    </row>
    <row r="1115">
      <c r="A1115" s="20" t="n"/>
      <c r="B1115" s="26" t="n"/>
      <c r="C1115" s="27">
        <f>IF(COUNTA(A1115,D1115,G1115)=0,"",IF(B1115="","공통",IFERROR(INDEX(현장_고객,MATCH(B1115,현장번호,0))&amp;" · "&amp;INDEX(현장_주소,MATCH(B1115,현장번호,0)),"없는 번호")))</f>
        <v/>
      </c>
      <c r="D1115" s="21" t="n"/>
      <c r="E1115" s="27">
        <f>IF(D1115="","",IFERROR(INDEX(거래처분야,MATCH(D1115,거래처이름,0)),""))</f>
        <v/>
      </c>
      <c r="F1115" s="21" t="n"/>
      <c r="G1115" s="22" t="n"/>
      <c r="H1115" s="25">
        <f>IF(COUNTA(A1115,B1115,D1115,G1115)=0,"",IF(NOT(ISNUMBER(A1115)),"날짜를 확인하세요",IF(A1115&gt;TODAY(),"오늘 이후 날짜예요",IF(AND(B1115&lt;&gt;"",ISNA(MATCH(B1115,현장번호,0))),"현장 번호를 확인하세요",IF(ISNA(MATCH(D1115,거래처이름,0)),"거래처 목록에 없는 이름",IF(OR(NOT(ISNUMBER(G1115)),N(G1115)&lt;=0),"금액을 확인하세요",""))))))</f>
        <v/>
      </c>
    </row>
    <row r="1116">
      <c r="A1116" s="20" t="n"/>
      <c r="B1116" s="26" t="n"/>
      <c r="C1116" s="27">
        <f>IF(COUNTA(A1116,D1116,G1116)=0,"",IF(B1116="","공통",IFERROR(INDEX(현장_고객,MATCH(B1116,현장번호,0))&amp;" · "&amp;INDEX(현장_주소,MATCH(B1116,현장번호,0)),"없는 번호")))</f>
        <v/>
      </c>
      <c r="D1116" s="21" t="n"/>
      <c r="E1116" s="27">
        <f>IF(D1116="","",IFERROR(INDEX(거래처분야,MATCH(D1116,거래처이름,0)),""))</f>
        <v/>
      </c>
      <c r="F1116" s="21" t="n"/>
      <c r="G1116" s="22" t="n"/>
      <c r="H1116" s="25">
        <f>IF(COUNTA(A1116,B1116,D1116,G1116)=0,"",IF(NOT(ISNUMBER(A1116)),"날짜를 확인하세요",IF(A1116&gt;TODAY(),"오늘 이후 날짜예요",IF(AND(B1116&lt;&gt;"",ISNA(MATCH(B1116,현장번호,0))),"현장 번호를 확인하세요",IF(ISNA(MATCH(D1116,거래처이름,0)),"거래처 목록에 없는 이름",IF(OR(NOT(ISNUMBER(G1116)),N(G1116)&lt;=0),"금액을 확인하세요",""))))))</f>
        <v/>
      </c>
    </row>
    <row r="1117">
      <c r="A1117" s="20" t="n"/>
      <c r="B1117" s="26" t="n"/>
      <c r="C1117" s="27">
        <f>IF(COUNTA(A1117,D1117,G1117)=0,"",IF(B1117="","공통",IFERROR(INDEX(현장_고객,MATCH(B1117,현장번호,0))&amp;" · "&amp;INDEX(현장_주소,MATCH(B1117,현장번호,0)),"없는 번호")))</f>
        <v/>
      </c>
      <c r="D1117" s="21" t="n"/>
      <c r="E1117" s="27">
        <f>IF(D1117="","",IFERROR(INDEX(거래처분야,MATCH(D1117,거래처이름,0)),""))</f>
        <v/>
      </c>
      <c r="F1117" s="21" t="n"/>
      <c r="G1117" s="22" t="n"/>
      <c r="H1117" s="25">
        <f>IF(COUNTA(A1117,B1117,D1117,G1117)=0,"",IF(NOT(ISNUMBER(A1117)),"날짜를 확인하세요",IF(A1117&gt;TODAY(),"오늘 이후 날짜예요",IF(AND(B1117&lt;&gt;"",ISNA(MATCH(B1117,현장번호,0))),"현장 번호를 확인하세요",IF(ISNA(MATCH(D1117,거래처이름,0)),"거래처 목록에 없는 이름",IF(OR(NOT(ISNUMBER(G1117)),N(G1117)&lt;=0),"금액을 확인하세요",""))))))</f>
        <v/>
      </c>
    </row>
    <row r="1118">
      <c r="A1118" s="20" t="n"/>
      <c r="B1118" s="26" t="n"/>
      <c r="C1118" s="27">
        <f>IF(COUNTA(A1118,D1118,G1118)=0,"",IF(B1118="","공통",IFERROR(INDEX(현장_고객,MATCH(B1118,현장번호,0))&amp;" · "&amp;INDEX(현장_주소,MATCH(B1118,현장번호,0)),"없는 번호")))</f>
        <v/>
      </c>
      <c r="D1118" s="21" t="n"/>
      <c r="E1118" s="27">
        <f>IF(D1118="","",IFERROR(INDEX(거래처분야,MATCH(D1118,거래처이름,0)),""))</f>
        <v/>
      </c>
      <c r="F1118" s="21" t="n"/>
      <c r="G1118" s="22" t="n"/>
      <c r="H1118" s="25">
        <f>IF(COUNTA(A1118,B1118,D1118,G1118)=0,"",IF(NOT(ISNUMBER(A1118)),"날짜를 확인하세요",IF(A1118&gt;TODAY(),"오늘 이후 날짜예요",IF(AND(B1118&lt;&gt;"",ISNA(MATCH(B1118,현장번호,0))),"현장 번호를 확인하세요",IF(ISNA(MATCH(D1118,거래처이름,0)),"거래처 목록에 없는 이름",IF(OR(NOT(ISNUMBER(G1118)),N(G1118)&lt;=0),"금액을 확인하세요",""))))))</f>
        <v/>
      </c>
    </row>
    <row r="1119">
      <c r="A1119" s="20" t="n"/>
      <c r="B1119" s="26" t="n"/>
      <c r="C1119" s="27">
        <f>IF(COUNTA(A1119,D1119,G1119)=0,"",IF(B1119="","공통",IFERROR(INDEX(현장_고객,MATCH(B1119,현장번호,0))&amp;" · "&amp;INDEX(현장_주소,MATCH(B1119,현장번호,0)),"없는 번호")))</f>
        <v/>
      </c>
      <c r="D1119" s="21" t="n"/>
      <c r="E1119" s="27">
        <f>IF(D1119="","",IFERROR(INDEX(거래처분야,MATCH(D1119,거래처이름,0)),""))</f>
        <v/>
      </c>
      <c r="F1119" s="21" t="n"/>
      <c r="G1119" s="22" t="n"/>
      <c r="H1119" s="25">
        <f>IF(COUNTA(A1119,B1119,D1119,G1119)=0,"",IF(NOT(ISNUMBER(A1119)),"날짜를 확인하세요",IF(A1119&gt;TODAY(),"오늘 이후 날짜예요",IF(AND(B1119&lt;&gt;"",ISNA(MATCH(B1119,현장번호,0))),"현장 번호를 확인하세요",IF(ISNA(MATCH(D1119,거래처이름,0)),"거래처 목록에 없는 이름",IF(OR(NOT(ISNUMBER(G1119)),N(G1119)&lt;=0),"금액을 확인하세요",""))))))</f>
        <v/>
      </c>
    </row>
    <row r="1120">
      <c r="A1120" s="20" t="n"/>
      <c r="B1120" s="26" t="n"/>
      <c r="C1120" s="27">
        <f>IF(COUNTA(A1120,D1120,G1120)=0,"",IF(B1120="","공통",IFERROR(INDEX(현장_고객,MATCH(B1120,현장번호,0))&amp;" · "&amp;INDEX(현장_주소,MATCH(B1120,현장번호,0)),"없는 번호")))</f>
        <v/>
      </c>
      <c r="D1120" s="21" t="n"/>
      <c r="E1120" s="27">
        <f>IF(D1120="","",IFERROR(INDEX(거래처분야,MATCH(D1120,거래처이름,0)),""))</f>
        <v/>
      </c>
      <c r="F1120" s="21" t="n"/>
      <c r="G1120" s="22" t="n"/>
      <c r="H1120" s="25">
        <f>IF(COUNTA(A1120,B1120,D1120,G1120)=0,"",IF(NOT(ISNUMBER(A1120)),"날짜를 확인하세요",IF(A1120&gt;TODAY(),"오늘 이후 날짜예요",IF(AND(B1120&lt;&gt;"",ISNA(MATCH(B1120,현장번호,0))),"현장 번호를 확인하세요",IF(ISNA(MATCH(D1120,거래처이름,0)),"거래처 목록에 없는 이름",IF(OR(NOT(ISNUMBER(G1120)),N(G1120)&lt;=0),"금액을 확인하세요",""))))))</f>
        <v/>
      </c>
    </row>
    <row r="1121">
      <c r="A1121" s="20" t="n"/>
      <c r="B1121" s="26" t="n"/>
      <c r="C1121" s="27">
        <f>IF(COUNTA(A1121,D1121,G1121)=0,"",IF(B1121="","공통",IFERROR(INDEX(현장_고객,MATCH(B1121,현장번호,0))&amp;" · "&amp;INDEX(현장_주소,MATCH(B1121,현장번호,0)),"없는 번호")))</f>
        <v/>
      </c>
      <c r="D1121" s="21" t="n"/>
      <c r="E1121" s="27">
        <f>IF(D1121="","",IFERROR(INDEX(거래처분야,MATCH(D1121,거래처이름,0)),""))</f>
        <v/>
      </c>
      <c r="F1121" s="21" t="n"/>
      <c r="G1121" s="22" t="n"/>
      <c r="H1121" s="25">
        <f>IF(COUNTA(A1121,B1121,D1121,G1121)=0,"",IF(NOT(ISNUMBER(A1121)),"날짜를 확인하세요",IF(A1121&gt;TODAY(),"오늘 이후 날짜예요",IF(AND(B1121&lt;&gt;"",ISNA(MATCH(B1121,현장번호,0))),"현장 번호를 확인하세요",IF(ISNA(MATCH(D1121,거래처이름,0)),"거래처 목록에 없는 이름",IF(OR(NOT(ISNUMBER(G1121)),N(G1121)&lt;=0),"금액을 확인하세요",""))))))</f>
        <v/>
      </c>
    </row>
    <row r="1122">
      <c r="A1122" s="20" t="n"/>
      <c r="B1122" s="26" t="n"/>
      <c r="C1122" s="27">
        <f>IF(COUNTA(A1122,D1122,G1122)=0,"",IF(B1122="","공통",IFERROR(INDEX(현장_고객,MATCH(B1122,현장번호,0))&amp;" · "&amp;INDEX(현장_주소,MATCH(B1122,현장번호,0)),"없는 번호")))</f>
        <v/>
      </c>
      <c r="D1122" s="21" t="n"/>
      <c r="E1122" s="27">
        <f>IF(D1122="","",IFERROR(INDEX(거래처분야,MATCH(D1122,거래처이름,0)),""))</f>
        <v/>
      </c>
      <c r="F1122" s="21" t="n"/>
      <c r="G1122" s="22" t="n"/>
      <c r="H1122" s="25">
        <f>IF(COUNTA(A1122,B1122,D1122,G1122)=0,"",IF(NOT(ISNUMBER(A1122)),"날짜를 확인하세요",IF(A1122&gt;TODAY(),"오늘 이후 날짜예요",IF(AND(B1122&lt;&gt;"",ISNA(MATCH(B1122,현장번호,0))),"현장 번호를 확인하세요",IF(ISNA(MATCH(D1122,거래처이름,0)),"거래처 목록에 없는 이름",IF(OR(NOT(ISNUMBER(G1122)),N(G1122)&lt;=0),"금액을 확인하세요",""))))))</f>
        <v/>
      </c>
    </row>
    <row r="1123">
      <c r="A1123" s="20" t="n"/>
      <c r="B1123" s="26" t="n"/>
      <c r="C1123" s="27">
        <f>IF(COUNTA(A1123,D1123,G1123)=0,"",IF(B1123="","공통",IFERROR(INDEX(현장_고객,MATCH(B1123,현장번호,0))&amp;" · "&amp;INDEX(현장_주소,MATCH(B1123,현장번호,0)),"없는 번호")))</f>
        <v/>
      </c>
      <c r="D1123" s="21" t="n"/>
      <c r="E1123" s="27">
        <f>IF(D1123="","",IFERROR(INDEX(거래처분야,MATCH(D1123,거래처이름,0)),""))</f>
        <v/>
      </c>
      <c r="F1123" s="21" t="n"/>
      <c r="G1123" s="22" t="n"/>
      <c r="H1123" s="25">
        <f>IF(COUNTA(A1123,B1123,D1123,G1123)=0,"",IF(NOT(ISNUMBER(A1123)),"날짜를 확인하세요",IF(A1123&gt;TODAY(),"오늘 이후 날짜예요",IF(AND(B1123&lt;&gt;"",ISNA(MATCH(B1123,현장번호,0))),"현장 번호를 확인하세요",IF(ISNA(MATCH(D1123,거래처이름,0)),"거래처 목록에 없는 이름",IF(OR(NOT(ISNUMBER(G1123)),N(G1123)&lt;=0),"금액을 확인하세요",""))))))</f>
        <v/>
      </c>
    </row>
    <row r="1124">
      <c r="A1124" s="20" t="n"/>
      <c r="B1124" s="26" t="n"/>
      <c r="C1124" s="27">
        <f>IF(COUNTA(A1124,D1124,G1124)=0,"",IF(B1124="","공통",IFERROR(INDEX(현장_고객,MATCH(B1124,현장번호,0))&amp;" · "&amp;INDEX(현장_주소,MATCH(B1124,현장번호,0)),"없는 번호")))</f>
        <v/>
      </c>
      <c r="D1124" s="21" t="n"/>
      <c r="E1124" s="27">
        <f>IF(D1124="","",IFERROR(INDEX(거래처분야,MATCH(D1124,거래처이름,0)),""))</f>
        <v/>
      </c>
      <c r="F1124" s="21" t="n"/>
      <c r="G1124" s="22" t="n"/>
      <c r="H1124" s="25">
        <f>IF(COUNTA(A1124,B1124,D1124,G1124)=0,"",IF(NOT(ISNUMBER(A1124)),"날짜를 확인하세요",IF(A1124&gt;TODAY(),"오늘 이후 날짜예요",IF(AND(B1124&lt;&gt;"",ISNA(MATCH(B1124,현장번호,0))),"현장 번호를 확인하세요",IF(ISNA(MATCH(D1124,거래처이름,0)),"거래처 목록에 없는 이름",IF(OR(NOT(ISNUMBER(G1124)),N(G1124)&lt;=0),"금액을 확인하세요",""))))))</f>
        <v/>
      </c>
    </row>
    <row r="1125">
      <c r="A1125" s="20" t="n"/>
      <c r="B1125" s="26" t="n"/>
      <c r="C1125" s="27">
        <f>IF(COUNTA(A1125,D1125,G1125)=0,"",IF(B1125="","공통",IFERROR(INDEX(현장_고객,MATCH(B1125,현장번호,0))&amp;" · "&amp;INDEX(현장_주소,MATCH(B1125,현장번호,0)),"없는 번호")))</f>
        <v/>
      </c>
      <c r="D1125" s="21" t="n"/>
      <c r="E1125" s="27">
        <f>IF(D1125="","",IFERROR(INDEX(거래처분야,MATCH(D1125,거래처이름,0)),""))</f>
        <v/>
      </c>
      <c r="F1125" s="21" t="n"/>
      <c r="G1125" s="22" t="n"/>
      <c r="H1125" s="25">
        <f>IF(COUNTA(A1125,B1125,D1125,G1125)=0,"",IF(NOT(ISNUMBER(A1125)),"날짜를 확인하세요",IF(A1125&gt;TODAY(),"오늘 이후 날짜예요",IF(AND(B1125&lt;&gt;"",ISNA(MATCH(B1125,현장번호,0))),"현장 번호를 확인하세요",IF(ISNA(MATCH(D1125,거래처이름,0)),"거래처 목록에 없는 이름",IF(OR(NOT(ISNUMBER(G1125)),N(G1125)&lt;=0),"금액을 확인하세요",""))))))</f>
        <v/>
      </c>
    </row>
    <row r="1126">
      <c r="A1126" s="20" t="n"/>
      <c r="B1126" s="26" t="n"/>
      <c r="C1126" s="27">
        <f>IF(COUNTA(A1126,D1126,G1126)=0,"",IF(B1126="","공통",IFERROR(INDEX(현장_고객,MATCH(B1126,현장번호,0))&amp;" · "&amp;INDEX(현장_주소,MATCH(B1126,현장번호,0)),"없는 번호")))</f>
        <v/>
      </c>
      <c r="D1126" s="21" t="n"/>
      <c r="E1126" s="27">
        <f>IF(D1126="","",IFERROR(INDEX(거래처분야,MATCH(D1126,거래처이름,0)),""))</f>
        <v/>
      </c>
      <c r="F1126" s="21" t="n"/>
      <c r="G1126" s="22" t="n"/>
      <c r="H1126" s="25">
        <f>IF(COUNTA(A1126,B1126,D1126,G1126)=0,"",IF(NOT(ISNUMBER(A1126)),"날짜를 확인하세요",IF(A1126&gt;TODAY(),"오늘 이후 날짜예요",IF(AND(B1126&lt;&gt;"",ISNA(MATCH(B1126,현장번호,0))),"현장 번호를 확인하세요",IF(ISNA(MATCH(D1126,거래처이름,0)),"거래처 목록에 없는 이름",IF(OR(NOT(ISNUMBER(G1126)),N(G1126)&lt;=0),"금액을 확인하세요",""))))))</f>
        <v/>
      </c>
    </row>
    <row r="1127">
      <c r="A1127" s="20" t="n"/>
      <c r="B1127" s="26" t="n"/>
      <c r="C1127" s="27">
        <f>IF(COUNTA(A1127,D1127,G1127)=0,"",IF(B1127="","공통",IFERROR(INDEX(현장_고객,MATCH(B1127,현장번호,0))&amp;" · "&amp;INDEX(현장_주소,MATCH(B1127,현장번호,0)),"없는 번호")))</f>
        <v/>
      </c>
      <c r="D1127" s="21" t="n"/>
      <c r="E1127" s="27">
        <f>IF(D1127="","",IFERROR(INDEX(거래처분야,MATCH(D1127,거래처이름,0)),""))</f>
        <v/>
      </c>
      <c r="F1127" s="21" t="n"/>
      <c r="G1127" s="22" t="n"/>
      <c r="H1127" s="25">
        <f>IF(COUNTA(A1127,B1127,D1127,G1127)=0,"",IF(NOT(ISNUMBER(A1127)),"날짜를 확인하세요",IF(A1127&gt;TODAY(),"오늘 이후 날짜예요",IF(AND(B1127&lt;&gt;"",ISNA(MATCH(B1127,현장번호,0))),"현장 번호를 확인하세요",IF(ISNA(MATCH(D1127,거래처이름,0)),"거래처 목록에 없는 이름",IF(OR(NOT(ISNUMBER(G1127)),N(G1127)&lt;=0),"금액을 확인하세요",""))))))</f>
        <v/>
      </c>
    </row>
    <row r="1128">
      <c r="A1128" s="20" t="n"/>
      <c r="B1128" s="26" t="n"/>
      <c r="C1128" s="27">
        <f>IF(COUNTA(A1128,D1128,G1128)=0,"",IF(B1128="","공통",IFERROR(INDEX(현장_고객,MATCH(B1128,현장번호,0))&amp;" · "&amp;INDEX(현장_주소,MATCH(B1128,현장번호,0)),"없는 번호")))</f>
        <v/>
      </c>
      <c r="D1128" s="21" t="n"/>
      <c r="E1128" s="27">
        <f>IF(D1128="","",IFERROR(INDEX(거래처분야,MATCH(D1128,거래처이름,0)),""))</f>
        <v/>
      </c>
      <c r="F1128" s="21" t="n"/>
      <c r="G1128" s="22" t="n"/>
      <c r="H1128" s="25">
        <f>IF(COUNTA(A1128,B1128,D1128,G1128)=0,"",IF(NOT(ISNUMBER(A1128)),"날짜를 확인하세요",IF(A1128&gt;TODAY(),"오늘 이후 날짜예요",IF(AND(B1128&lt;&gt;"",ISNA(MATCH(B1128,현장번호,0))),"현장 번호를 확인하세요",IF(ISNA(MATCH(D1128,거래처이름,0)),"거래처 목록에 없는 이름",IF(OR(NOT(ISNUMBER(G1128)),N(G1128)&lt;=0),"금액을 확인하세요",""))))))</f>
        <v/>
      </c>
    </row>
    <row r="1129">
      <c r="A1129" s="20" t="n"/>
      <c r="B1129" s="26" t="n"/>
      <c r="C1129" s="27">
        <f>IF(COUNTA(A1129,D1129,G1129)=0,"",IF(B1129="","공통",IFERROR(INDEX(현장_고객,MATCH(B1129,현장번호,0))&amp;" · "&amp;INDEX(현장_주소,MATCH(B1129,현장번호,0)),"없는 번호")))</f>
        <v/>
      </c>
      <c r="D1129" s="21" t="n"/>
      <c r="E1129" s="27">
        <f>IF(D1129="","",IFERROR(INDEX(거래처분야,MATCH(D1129,거래처이름,0)),""))</f>
        <v/>
      </c>
      <c r="F1129" s="21" t="n"/>
      <c r="G1129" s="22" t="n"/>
      <c r="H1129" s="25">
        <f>IF(COUNTA(A1129,B1129,D1129,G1129)=0,"",IF(NOT(ISNUMBER(A1129)),"날짜를 확인하세요",IF(A1129&gt;TODAY(),"오늘 이후 날짜예요",IF(AND(B1129&lt;&gt;"",ISNA(MATCH(B1129,현장번호,0))),"현장 번호를 확인하세요",IF(ISNA(MATCH(D1129,거래처이름,0)),"거래처 목록에 없는 이름",IF(OR(NOT(ISNUMBER(G1129)),N(G1129)&lt;=0),"금액을 확인하세요",""))))))</f>
        <v/>
      </c>
    </row>
    <row r="1130">
      <c r="A1130" s="20" t="n"/>
      <c r="B1130" s="26" t="n"/>
      <c r="C1130" s="27">
        <f>IF(COUNTA(A1130,D1130,G1130)=0,"",IF(B1130="","공통",IFERROR(INDEX(현장_고객,MATCH(B1130,현장번호,0))&amp;" · "&amp;INDEX(현장_주소,MATCH(B1130,현장번호,0)),"없는 번호")))</f>
        <v/>
      </c>
      <c r="D1130" s="21" t="n"/>
      <c r="E1130" s="27">
        <f>IF(D1130="","",IFERROR(INDEX(거래처분야,MATCH(D1130,거래처이름,0)),""))</f>
        <v/>
      </c>
      <c r="F1130" s="21" t="n"/>
      <c r="G1130" s="22" t="n"/>
      <c r="H1130" s="25">
        <f>IF(COUNTA(A1130,B1130,D1130,G1130)=0,"",IF(NOT(ISNUMBER(A1130)),"날짜를 확인하세요",IF(A1130&gt;TODAY(),"오늘 이후 날짜예요",IF(AND(B1130&lt;&gt;"",ISNA(MATCH(B1130,현장번호,0))),"현장 번호를 확인하세요",IF(ISNA(MATCH(D1130,거래처이름,0)),"거래처 목록에 없는 이름",IF(OR(NOT(ISNUMBER(G1130)),N(G1130)&lt;=0),"금액을 확인하세요",""))))))</f>
        <v/>
      </c>
    </row>
    <row r="1131">
      <c r="A1131" s="20" t="n"/>
      <c r="B1131" s="26" t="n"/>
      <c r="C1131" s="27">
        <f>IF(COUNTA(A1131,D1131,G1131)=0,"",IF(B1131="","공통",IFERROR(INDEX(현장_고객,MATCH(B1131,현장번호,0))&amp;" · "&amp;INDEX(현장_주소,MATCH(B1131,현장번호,0)),"없는 번호")))</f>
        <v/>
      </c>
      <c r="D1131" s="21" t="n"/>
      <c r="E1131" s="27">
        <f>IF(D1131="","",IFERROR(INDEX(거래처분야,MATCH(D1131,거래처이름,0)),""))</f>
        <v/>
      </c>
      <c r="F1131" s="21" t="n"/>
      <c r="G1131" s="22" t="n"/>
      <c r="H1131" s="25">
        <f>IF(COUNTA(A1131,B1131,D1131,G1131)=0,"",IF(NOT(ISNUMBER(A1131)),"날짜를 확인하세요",IF(A1131&gt;TODAY(),"오늘 이후 날짜예요",IF(AND(B1131&lt;&gt;"",ISNA(MATCH(B1131,현장번호,0))),"현장 번호를 확인하세요",IF(ISNA(MATCH(D1131,거래처이름,0)),"거래처 목록에 없는 이름",IF(OR(NOT(ISNUMBER(G1131)),N(G1131)&lt;=0),"금액을 확인하세요",""))))))</f>
        <v/>
      </c>
    </row>
    <row r="1132">
      <c r="A1132" s="20" t="n"/>
      <c r="B1132" s="26" t="n"/>
      <c r="C1132" s="27">
        <f>IF(COUNTA(A1132,D1132,G1132)=0,"",IF(B1132="","공통",IFERROR(INDEX(현장_고객,MATCH(B1132,현장번호,0))&amp;" · "&amp;INDEX(현장_주소,MATCH(B1132,현장번호,0)),"없는 번호")))</f>
        <v/>
      </c>
      <c r="D1132" s="21" t="n"/>
      <c r="E1132" s="27">
        <f>IF(D1132="","",IFERROR(INDEX(거래처분야,MATCH(D1132,거래처이름,0)),""))</f>
        <v/>
      </c>
      <c r="F1132" s="21" t="n"/>
      <c r="G1132" s="22" t="n"/>
      <c r="H1132" s="25">
        <f>IF(COUNTA(A1132,B1132,D1132,G1132)=0,"",IF(NOT(ISNUMBER(A1132)),"날짜를 확인하세요",IF(A1132&gt;TODAY(),"오늘 이후 날짜예요",IF(AND(B1132&lt;&gt;"",ISNA(MATCH(B1132,현장번호,0))),"현장 번호를 확인하세요",IF(ISNA(MATCH(D1132,거래처이름,0)),"거래처 목록에 없는 이름",IF(OR(NOT(ISNUMBER(G1132)),N(G1132)&lt;=0),"금액을 확인하세요",""))))))</f>
        <v/>
      </c>
    </row>
    <row r="1133">
      <c r="A1133" s="20" t="n"/>
      <c r="B1133" s="26" t="n"/>
      <c r="C1133" s="27">
        <f>IF(COUNTA(A1133,D1133,G1133)=0,"",IF(B1133="","공통",IFERROR(INDEX(현장_고객,MATCH(B1133,현장번호,0))&amp;" · "&amp;INDEX(현장_주소,MATCH(B1133,현장번호,0)),"없는 번호")))</f>
        <v/>
      </c>
      <c r="D1133" s="21" t="n"/>
      <c r="E1133" s="27">
        <f>IF(D1133="","",IFERROR(INDEX(거래처분야,MATCH(D1133,거래처이름,0)),""))</f>
        <v/>
      </c>
      <c r="F1133" s="21" t="n"/>
      <c r="G1133" s="22" t="n"/>
      <c r="H1133" s="25">
        <f>IF(COUNTA(A1133,B1133,D1133,G1133)=0,"",IF(NOT(ISNUMBER(A1133)),"날짜를 확인하세요",IF(A1133&gt;TODAY(),"오늘 이후 날짜예요",IF(AND(B1133&lt;&gt;"",ISNA(MATCH(B1133,현장번호,0))),"현장 번호를 확인하세요",IF(ISNA(MATCH(D1133,거래처이름,0)),"거래처 목록에 없는 이름",IF(OR(NOT(ISNUMBER(G1133)),N(G1133)&lt;=0),"금액을 확인하세요",""))))))</f>
        <v/>
      </c>
    </row>
    <row r="1134">
      <c r="A1134" s="20" t="n"/>
      <c r="B1134" s="26" t="n"/>
      <c r="C1134" s="27">
        <f>IF(COUNTA(A1134,D1134,G1134)=0,"",IF(B1134="","공통",IFERROR(INDEX(현장_고객,MATCH(B1134,현장번호,0))&amp;" · "&amp;INDEX(현장_주소,MATCH(B1134,현장번호,0)),"없는 번호")))</f>
        <v/>
      </c>
      <c r="D1134" s="21" t="n"/>
      <c r="E1134" s="27">
        <f>IF(D1134="","",IFERROR(INDEX(거래처분야,MATCH(D1134,거래처이름,0)),""))</f>
        <v/>
      </c>
      <c r="F1134" s="21" t="n"/>
      <c r="G1134" s="22" t="n"/>
      <c r="H1134" s="25">
        <f>IF(COUNTA(A1134,B1134,D1134,G1134)=0,"",IF(NOT(ISNUMBER(A1134)),"날짜를 확인하세요",IF(A1134&gt;TODAY(),"오늘 이후 날짜예요",IF(AND(B1134&lt;&gt;"",ISNA(MATCH(B1134,현장번호,0))),"현장 번호를 확인하세요",IF(ISNA(MATCH(D1134,거래처이름,0)),"거래처 목록에 없는 이름",IF(OR(NOT(ISNUMBER(G1134)),N(G1134)&lt;=0),"금액을 확인하세요",""))))))</f>
        <v/>
      </c>
    </row>
    <row r="1135">
      <c r="A1135" s="20" t="n"/>
      <c r="B1135" s="26" t="n"/>
      <c r="C1135" s="27">
        <f>IF(COUNTA(A1135,D1135,G1135)=0,"",IF(B1135="","공통",IFERROR(INDEX(현장_고객,MATCH(B1135,현장번호,0))&amp;" · "&amp;INDEX(현장_주소,MATCH(B1135,현장번호,0)),"없는 번호")))</f>
        <v/>
      </c>
      <c r="D1135" s="21" t="n"/>
      <c r="E1135" s="27">
        <f>IF(D1135="","",IFERROR(INDEX(거래처분야,MATCH(D1135,거래처이름,0)),""))</f>
        <v/>
      </c>
      <c r="F1135" s="21" t="n"/>
      <c r="G1135" s="22" t="n"/>
      <c r="H1135" s="25">
        <f>IF(COUNTA(A1135,B1135,D1135,G1135)=0,"",IF(NOT(ISNUMBER(A1135)),"날짜를 확인하세요",IF(A1135&gt;TODAY(),"오늘 이후 날짜예요",IF(AND(B1135&lt;&gt;"",ISNA(MATCH(B1135,현장번호,0))),"현장 번호를 확인하세요",IF(ISNA(MATCH(D1135,거래처이름,0)),"거래처 목록에 없는 이름",IF(OR(NOT(ISNUMBER(G1135)),N(G1135)&lt;=0),"금액을 확인하세요",""))))))</f>
        <v/>
      </c>
    </row>
    <row r="1136">
      <c r="A1136" s="20" t="n"/>
      <c r="B1136" s="26" t="n"/>
      <c r="C1136" s="27">
        <f>IF(COUNTA(A1136,D1136,G1136)=0,"",IF(B1136="","공통",IFERROR(INDEX(현장_고객,MATCH(B1136,현장번호,0))&amp;" · "&amp;INDEX(현장_주소,MATCH(B1136,현장번호,0)),"없는 번호")))</f>
        <v/>
      </c>
      <c r="D1136" s="21" t="n"/>
      <c r="E1136" s="27">
        <f>IF(D1136="","",IFERROR(INDEX(거래처분야,MATCH(D1136,거래처이름,0)),""))</f>
        <v/>
      </c>
      <c r="F1136" s="21" t="n"/>
      <c r="G1136" s="22" t="n"/>
      <c r="H1136" s="25">
        <f>IF(COUNTA(A1136,B1136,D1136,G1136)=0,"",IF(NOT(ISNUMBER(A1136)),"날짜를 확인하세요",IF(A1136&gt;TODAY(),"오늘 이후 날짜예요",IF(AND(B1136&lt;&gt;"",ISNA(MATCH(B1136,현장번호,0))),"현장 번호를 확인하세요",IF(ISNA(MATCH(D1136,거래처이름,0)),"거래처 목록에 없는 이름",IF(OR(NOT(ISNUMBER(G1136)),N(G1136)&lt;=0),"금액을 확인하세요",""))))))</f>
        <v/>
      </c>
    </row>
    <row r="1137">
      <c r="A1137" s="20" t="n"/>
      <c r="B1137" s="26" t="n"/>
      <c r="C1137" s="27">
        <f>IF(COUNTA(A1137,D1137,G1137)=0,"",IF(B1137="","공통",IFERROR(INDEX(현장_고객,MATCH(B1137,현장번호,0))&amp;" · "&amp;INDEX(현장_주소,MATCH(B1137,현장번호,0)),"없는 번호")))</f>
        <v/>
      </c>
      <c r="D1137" s="21" t="n"/>
      <c r="E1137" s="27">
        <f>IF(D1137="","",IFERROR(INDEX(거래처분야,MATCH(D1137,거래처이름,0)),""))</f>
        <v/>
      </c>
      <c r="F1137" s="21" t="n"/>
      <c r="G1137" s="22" t="n"/>
      <c r="H1137" s="25">
        <f>IF(COUNTA(A1137,B1137,D1137,G1137)=0,"",IF(NOT(ISNUMBER(A1137)),"날짜를 확인하세요",IF(A1137&gt;TODAY(),"오늘 이후 날짜예요",IF(AND(B1137&lt;&gt;"",ISNA(MATCH(B1137,현장번호,0))),"현장 번호를 확인하세요",IF(ISNA(MATCH(D1137,거래처이름,0)),"거래처 목록에 없는 이름",IF(OR(NOT(ISNUMBER(G1137)),N(G1137)&lt;=0),"금액을 확인하세요",""))))))</f>
        <v/>
      </c>
    </row>
    <row r="1138">
      <c r="A1138" s="20" t="n"/>
      <c r="B1138" s="26" t="n"/>
      <c r="C1138" s="27">
        <f>IF(COUNTA(A1138,D1138,G1138)=0,"",IF(B1138="","공통",IFERROR(INDEX(현장_고객,MATCH(B1138,현장번호,0))&amp;" · "&amp;INDEX(현장_주소,MATCH(B1138,현장번호,0)),"없는 번호")))</f>
        <v/>
      </c>
      <c r="D1138" s="21" t="n"/>
      <c r="E1138" s="27">
        <f>IF(D1138="","",IFERROR(INDEX(거래처분야,MATCH(D1138,거래처이름,0)),""))</f>
        <v/>
      </c>
      <c r="F1138" s="21" t="n"/>
      <c r="G1138" s="22" t="n"/>
      <c r="H1138" s="25">
        <f>IF(COUNTA(A1138,B1138,D1138,G1138)=0,"",IF(NOT(ISNUMBER(A1138)),"날짜를 확인하세요",IF(A1138&gt;TODAY(),"오늘 이후 날짜예요",IF(AND(B1138&lt;&gt;"",ISNA(MATCH(B1138,현장번호,0))),"현장 번호를 확인하세요",IF(ISNA(MATCH(D1138,거래처이름,0)),"거래처 목록에 없는 이름",IF(OR(NOT(ISNUMBER(G1138)),N(G1138)&lt;=0),"금액을 확인하세요",""))))))</f>
        <v/>
      </c>
    </row>
    <row r="1139">
      <c r="A1139" s="20" t="n"/>
      <c r="B1139" s="26" t="n"/>
      <c r="C1139" s="27">
        <f>IF(COUNTA(A1139,D1139,G1139)=0,"",IF(B1139="","공통",IFERROR(INDEX(현장_고객,MATCH(B1139,현장번호,0))&amp;" · "&amp;INDEX(현장_주소,MATCH(B1139,현장번호,0)),"없는 번호")))</f>
        <v/>
      </c>
      <c r="D1139" s="21" t="n"/>
      <c r="E1139" s="27">
        <f>IF(D1139="","",IFERROR(INDEX(거래처분야,MATCH(D1139,거래처이름,0)),""))</f>
        <v/>
      </c>
      <c r="F1139" s="21" t="n"/>
      <c r="G1139" s="22" t="n"/>
      <c r="H1139" s="25">
        <f>IF(COUNTA(A1139,B1139,D1139,G1139)=0,"",IF(NOT(ISNUMBER(A1139)),"날짜를 확인하세요",IF(A1139&gt;TODAY(),"오늘 이후 날짜예요",IF(AND(B1139&lt;&gt;"",ISNA(MATCH(B1139,현장번호,0))),"현장 번호를 확인하세요",IF(ISNA(MATCH(D1139,거래처이름,0)),"거래처 목록에 없는 이름",IF(OR(NOT(ISNUMBER(G1139)),N(G1139)&lt;=0),"금액을 확인하세요",""))))))</f>
        <v/>
      </c>
    </row>
    <row r="1140">
      <c r="A1140" s="20" t="n"/>
      <c r="B1140" s="26" t="n"/>
      <c r="C1140" s="27">
        <f>IF(COUNTA(A1140,D1140,G1140)=0,"",IF(B1140="","공통",IFERROR(INDEX(현장_고객,MATCH(B1140,현장번호,0))&amp;" · "&amp;INDEX(현장_주소,MATCH(B1140,현장번호,0)),"없는 번호")))</f>
        <v/>
      </c>
      <c r="D1140" s="21" t="n"/>
      <c r="E1140" s="27">
        <f>IF(D1140="","",IFERROR(INDEX(거래처분야,MATCH(D1140,거래처이름,0)),""))</f>
        <v/>
      </c>
      <c r="F1140" s="21" t="n"/>
      <c r="G1140" s="22" t="n"/>
      <c r="H1140" s="25">
        <f>IF(COUNTA(A1140,B1140,D1140,G1140)=0,"",IF(NOT(ISNUMBER(A1140)),"날짜를 확인하세요",IF(A1140&gt;TODAY(),"오늘 이후 날짜예요",IF(AND(B1140&lt;&gt;"",ISNA(MATCH(B1140,현장번호,0))),"현장 번호를 확인하세요",IF(ISNA(MATCH(D1140,거래처이름,0)),"거래처 목록에 없는 이름",IF(OR(NOT(ISNUMBER(G1140)),N(G1140)&lt;=0),"금액을 확인하세요",""))))))</f>
        <v/>
      </c>
    </row>
    <row r="1141">
      <c r="A1141" s="20" t="n"/>
      <c r="B1141" s="26" t="n"/>
      <c r="C1141" s="27">
        <f>IF(COUNTA(A1141,D1141,G1141)=0,"",IF(B1141="","공통",IFERROR(INDEX(현장_고객,MATCH(B1141,현장번호,0))&amp;" · "&amp;INDEX(현장_주소,MATCH(B1141,현장번호,0)),"없는 번호")))</f>
        <v/>
      </c>
      <c r="D1141" s="21" t="n"/>
      <c r="E1141" s="27">
        <f>IF(D1141="","",IFERROR(INDEX(거래처분야,MATCH(D1141,거래처이름,0)),""))</f>
        <v/>
      </c>
      <c r="F1141" s="21" t="n"/>
      <c r="G1141" s="22" t="n"/>
      <c r="H1141" s="25">
        <f>IF(COUNTA(A1141,B1141,D1141,G1141)=0,"",IF(NOT(ISNUMBER(A1141)),"날짜를 확인하세요",IF(A1141&gt;TODAY(),"오늘 이후 날짜예요",IF(AND(B1141&lt;&gt;"",ISNA(MATCH(B1141,현장번호,0))),"현장 번호를 확인하세요",IF(ISNA(MATCH(D1141,거래처이름,0)),"거래처 목록에 없는 이름",IF(OR(NOT(ISNUMBER(G1141)),N(G1141)&lt;=0),"금액을 확인하세요",""))))))</f>
        <v/>
      </c>
    </row>
    <row r="1142">
      <c r="A1142" s="20" t="n"/>
      <c r="B1142" s="26" t="n"/>
      <c r="C1142" s="27">
        <f>IF(COUNTA(A1142,D1142,G1142)=0,"",IF(B1142="","공통",IFERROR(INDEX(현장_고객,MATCH(B1142,현장번호,0))&amp;" · "&amp;INDEX(현장_주소,MATCH(B1142,현장번호,0)),"없는 번호")))</f>
        <v/>
      </c>
      <c r="D1142" s="21" t="n"/>
      <c r="E1142" s="27">
        <f>IF(D1142="","",IFERROR(INDEX(거래처분야,MATCH(D1142,거래처이름,0)),""))</f>
        <v/>
      </c>
      <c r="F1142" s="21" t="n"/>
      <c r="G1142" s="22" t="n"/>
      <c r="H1142" s="25">
        <f>IF(COUNTA(A1142,B1142,D1142,G1142)=0,"",IF(NOT(ISNUMBER(A1142)),"날짜를 확인하세요",IF(A1142&gt;TODAY(),"오늘 이후 날짜예요",IF(AND(B1142&lt;&gt;"",ISNA(MATCH(B1142,현장번호,0))),"현장 번호를 확인하세요",IF(ISNA(MATCH(D1142,거래처이름,0)),"거래처 목록에 없는 이름",IF(OR(NOT(ISNUMBER(G1142)),N(G1142)&lt;=0),"금액을 확인하세요",""))))))</f>
        <v/>
      </c>
    </row>
    <row r="1143">
      <c r="A1143" s="20" t="n"/>
      <c r="B1143" s="26" t="n"/>
      <c r="C1143" s="27">
        <f>IF(COUNTA(A1143,D1143,G1143)=0,"",IF(B1143="","공통",IFERROR(INDEX(현장_고객,MATCH(B1143,현장번호,0))&amp;" · "&amp;INDEX(현장_주소,MATCH(B1143,현장번호,0)),"없는 번호")))</f>
        <v/>
      </c>
      <c r="D1143" s="21" t="n"/>
      <c r="E1143" s="27">
        <f>IF(D1143="","",IFERROR(INDEX(거래처분야,MATCH(D1143,거래처이름,0)),""))</f>
        <v/>
      </c>
      <c r="F1143" s="21" t="n"/>
      <c r="G1143" s="22" t="n"/>
      <c r="H1143" s="25">
        <f>IF(COUNTA(A1143,B1143,D1143,G1143)=0,"",IF(NOT(ISNUMBER(A1143)),"날짜를 확인하세요",IF(A1143&gt;TODAY(),"오늘 이후 날짜예요",IF(AND(B1143&lt;&gt;"",ISNA(MATCH(B1143,현장번호,0))),"현장 번호를 확인하세요",IF(ISNA(MATCH(D1143,거래처이름,0)),"거래처 목록에 없는 이름",IF(OR(NOT(ISNUMBER(G1143)),N(G1143)&lt;=0),"금액을 확인하세요",""))))))</f>
        <v/>
      </c>
    </row>
    <row r="1144">
      <c r="A1144" s="20" t="n"/>
      <c r="B1144" s="26" t="n"/>
      <c r="C1144" s="27">
        <f>IF(COUNTA(A1144,D1144,G1144)=0,"",IF(B1144="","공통",IFERROR(INDEX(현장_고객,MATCH(B1144,현장번호,0))&amp;" · "&amp;INDEX(현장_주소,MATCH(B1144,현장번호,0)),"없는 번호")))</f>
        <v/>
      </c>
      <c r="D1144" s="21" t="n"/>
      <c r="E1144" s="27">
        <f>IF(D1144="","",IFERROR(INDEX(거래처분야,MATCH(D1144,거래처이름,0)),""))</f>
        <v/>
      </c>
      <c r="F1144" s="21" t="n"/>
      <c r="G1144" s="22" t="n"/>
      <c r="H1144" s="25">
        <f>IF(COUNTA(A1144,B1144,D1144,G1144)=0,"",IF(NOT(ISNUMBER(A1144)),"날짜를 확인하세요",IF(A1144&gt;TODAY(),"오늘 이후 날짜예요",IF(AND(B1144&lt;&gt;"",ISNA(MATCH(B1144,현장번호,0))),"현장 번호를 확인하세요",IF(ISNA(MATCH(D1144,거래처이름,0)),"거래처 목록에 없는 이름",IF(OR(NOT(ISNUMBER(G1144)),N(G1144)&lt;=0),"금액을 확인하세요",""))))))</f>
        <v/>
      </c>
    </row>
    <row r="1145">
      <c r="A1145" s="20" t="n"/>
      <c r="B1145" s="26" t="n"/>
      <c r="C1145" s="27">
        <f>IF(COUNTA(A1145,D1145,G1145)=0,"",IF(B1145="","공통",IFERROR(INDEX(현장_고객,MATCH(B1145,현장번호,0))&amp;" · "&amp;INDEX(현장_주소,MATCH(B1145,현장번호,0)),"없는 번호")))</f>
        <v/>
      </c>
      <c r="D1145" s="21" t="n"/>
      <c r="E1145" s="27">
        <f>IF(D1145="","",IFERROR(INDEX(거래처분야,MATCH(D1145,거래처이름,0)),""))</f>
        <v/>
      </c>
      <c r="F1145" s="21" t="n"/>
      <c r="G1145" s="22" t="n"/>
      <c r="H1145" s="25">
        <f>IF(COUNTA(A1145,B1145,D1145,G1145)=0,"",IF(NOT(ISNUMBER(A1145)),"날짜를 확인하세요",IF(A1145&gt;TODAY(),"오늘 이후 날짜예요",IF(AND(B1145&lt;&gt;"",ISNA(MATCH(B1145,현장번호,0))),"현장 번호를 확인하세요",IF(ISNA(MATCH(D1145,거래처이름,0)),"거래처 목록에 없는 이름",IF(OR(NOT(ISNUMBER(G1145)),N(G1145)&lt;=0),"금액을 확인하세요",""))))))</f>
        <v/>
      </c>
    </row>
    <row r="1146">
      <c r="A1146" s="20" t="n"/>
      <c r="B1146" s="26" t="n"/>
      <c r="C1146" s="27">
        <f>IF(COUNTA(A1146,D1146,G1146)=0,"",IF(B1146="","공통",IFERROR(INDEX(현장_고객,MATCH(B1146,현장번호,0))&amp;" · "&amp;INDEX(현장_주소,MATCH(B1146,현장번호,0)),"없는 번호")))</f>
        <v/>
      </c>
      <c r="D1146" s="21" t="n"/>
      <c r="E1146" s="27">
        <f>IF(D1146="","",IFERROR(INDEX(거래처분야,MATCH(D1146,거래처이름,0)),""))</f>
        <v/>
      </c>
      <c r="F1146" s="21" t="n"/>
      <c r="G1146" s="22" t="n"/>
      <c r="H1146" s="25">
        <f>IF(COUNTA(A1146,B1146,D1146,G1146)=0,"",IF(NOT(ISNUMBER(A1146)),"날짜를 확인하세요",IF(A1146&gt;TODAY(),"오늘 이후 날짜예요",IF(AND(B1146&lt;&gt;"",ISNA(MATCH(B1146,현장번호,0))),"현장 번호를 확인하세요",IF(ISNA(MATCH(D1146,거래처이름,0)),"거래처 목록에 없는 이름",IF(OR(NOT(ISNUMBER(G1146)),N(G1146)&lt;=0),"금액을 확인하세요",""))))))</f>
        <v/>
      </c>
    </row>
    <row r="1147">
      <c r="A1147" s="20" t="n"/>
      <c r="B1147" s="26" t="n"/>
      <c r="C1147" s="27">
        <f>IF(COUNTA(A1147,D1147,G1147)=0,"",IF(B1147="","공통",IFERROR(INDEX(현장_고객,MATCH(B1147,현장번호,0))&amp;" · "&amp;INDEX(현장_주소,MATCH(B1147,현장번호,0)),"없는 번호")))</f>
        <v/>
      </c>
      <c r="D1147" s="21" t="n"/>
      <c r="E1147" s="27">
        <f>IF(D1147="","",IFERROR(INDEX(거래처분야,MATCH(D1147,거래처이름,0)),""))</f>
        <v/>
      </c>
      <c r="F1147" s="21" t="n"/>
      <c r="G1147" s="22" t="n"/>
      <c r="H1147" s="25">
        <f>IF(COUNTA(A1147,B1147,D1147,G1147)=0,"",IF(NOT(ISNUMBER(A1147)),"날짜를 확인하세요",IF(A1147&gt;TODAY(),"오늘 이후 날짜예요",IF(AND(B1147&lt;&gt;"",ISNA(MATCH(B1147,현장번호,0))),"현장 번호를 확인하세요",IF(ISNA(MATCH(D1147,거래처이름,0)),"거래처 목록에 없는 이름",IF(OR(NOT(ISNUMBER(G1147)),N(G1147)&lt;=0),"금액을 확인하세요",""))))))</f>
        <v/>
      </c>
    </row>
    <row r="1148">
      <c r="A1148" s="20" t="n"/>
      <c r="B1148" s="26" t="n"/>
      <c r="C1148" s="27">
        <f>IF(COUNTA(A1148,D1148,G1148)=0,"",IF(B1148="","공통",IFERROR(INDEX(현장_고객,MATCH(B1148,현장번호,0))&amp;" · "&amp;INDEX(현장_주소,MATCH(B1148,현장번호,0)),"없는 번호")))</f>
        <v/>
      </c>
      <c r="D1148" s="21" t="n"/>
      <c r="E1148" s="27">
        <f>IF(D1148="","",IFERROR(INDEX(거래처분야,MATCH(D1148,거래처이름,0)),""))</f>
        <v/>
      </c>
      <c r="F1148" s="21" t="n"/>
      <c r="G1148" s="22" t="n"/>
      <c r="H1148" s="25">
        <f>IF(COUNTA(A1148,B1148,D1148,G1148)=0,"",IF(NOT(ISNUMBER(A1148)),"날짜를 확인하세요",IF(A1148&gt;TODAY(),"오늘 이후 날짜예요",IF(AND(B1148&lt;&gt;"",ISNA(MATCH(B1148,현장번호,0))),"현장 번호를 확인하세요",IF(ISNA(MATCH(D1148,거래처이름,0)),"거래처 목록에 없는 이름",IF(OR(NOT(ISNUMBER(G1148)),N(G1148)&lt;=0),"금액을 확인하세요",""))))))</f>
        <v/>
      </c>
    </row>
    <row r="1149">
      <c r="A1149" s="20" t="n"/>
      <c r="B1149" s="26" t="n"/>
      <c r="C1149" s="27">
        <f>IF(COUNTA(A1149,D1149,G1149)=0,"",IF(B1149="","공통",IFERROR(INDEX(현장_고객,MATCH(B1149,현장번호,0))&amp;" · "&amp;INDEX(현장_주소,MATCH(B1149,현장번호,0)),"없는 번호")))</f>
        <v/>
      </c>
      <c r="D1149" s="21" t="n"/>
      <c r="E1149" s="27">
        <f>IF(D1149="","",IFERROR(INDEX(거래처분야,MATCH(D1149,거래처이름,0)),""))</f>
        <v/>
      </c>
      <c r="F1149" s="21" t="n"/>
      <c r="G1149" s="22" t="n"/>
      <c r="H1149" s="25">
        <f>IF(COUNTA(A1149,B1149,D1149,G1149)=0,"",IF(NOT(ISNUMBER(A1149)),"날짜를 확인하세요",IF(A1149&gt;TODAY(),"오늘 이후 날짜예요",IF(AND(B1149&lt;&gt;"",ISNA(MATCH(B1149,현장번호,0))),"현장 번호를 확인하세요",IF(ISNA(MATCH(D1149,거래처이름,0)),"거래처 목록에 없는 이름",IF(OR(NOT(ISNUMBER(G1149)),N(G1149)&lt;=0),"금액을 확인하세요",""))))))</f>
        <v/>
      </c>
    </row>
    <row r="1150">
      <c r="A1150" s="20" t="n"/>
      <c r="B1150" s="26" t="n"/>
      <c r="C1150" s="27">
        <f>IF(COUNTA(A1150,D1150,G1150)=0,"",IF(B1150="","공통",IFERROR(INDEX(현장_고객,MATCH(B1150,현장번호,0))&amp;" · "&amp;INDEX(현장_주소,MATCH(B1150,현장번호,0)),"없는 번호")))</f>
        <v/>
      </c>
      <c r="D1150" s="21" t="n"/>
      <c r="E1150" s="27">
        <f>IF(D1150="","",IFERROR(INDEX(거래처분야,MATCH(D1150,거래처이름,0)),""))</f>
        <v/>
      </c>
      <c r="F1150" s="21" t="n"/>
      <c r="G1150" s="22" t="n"/>
      <c r="H1150" s="25">
        <f>IF(COUNTA(A1150,B1150,D1150,G1150)=0,"",IF(NOT(ISNUMBER(A1150)),"날짜를 확인하세요",IF(A1150&gt;TODAY(),"오늘 이후 날짜예요",IF(AND(B1150&lt;&gt;"",ISNA(MATCH(B1150,현장번호,0))),"현장 번호를 확인하세요",IF(ISNA(MATCH(D1150,거래처이름,0)),"거래처 목록에 없는 이름",IF(OR(NOT(ISNUMBER(G1150)),N(G1150)&lt;=0),"금액을 확인하세요",""))))))</f>
        <v/>
      </c>
    </row>
    <row r="1151">
      <c r="A1151" s="20" t="n"/>
      <c r="B1151" s="26" t="n"/>
      <c r="C1151" s="27">
        <f>IF(COUNTA(A1151,D1151,G1151)=0,"",IF(B1151="","공통",IFERROR(INDEX(현장_고객,MATCH(B1151,현장번호,0))&amp;" · "&amp;INDEX(현장_주소,MATCH(B1151,현장번호,0)),"없는 번호")))</f>
        <v/>
      </c>
      <c r="D1151" s="21" t="n"/>
      <c r="E1151" s="27">
        <f>IF(D1151="","",IFERROR(INDEX(거래처분야,MATCH(D1151,거래처이름,0)),""))</f>
        <v/>
      </c>
      <c r="F1151" s="21" t="n"/>
      <c r="G1151" s="22" t="n"/>
      <c r="H1151" s="25">
        <f>IF(COUNTA(A1151,B1151,D1151,G1151)=0,"",IF(NOT(ISNUMBER(A1151)),"날짜를 확인하세요",IF(A1151&gt;TODAY(),"오늘 이후 날짜예요",IF(AND(B1151&lt;&gt;"",ISNA(MATCH(B1151,현장번호,0))),"현장 번호를 확인하세요",IF(ISNA(MATCH(D1151,거래처이름,0)),"거래처 목록에 없는 이름",IF(OR(NOT(ISNUMBER(G1151)),N(G1151)&lt;=0),"금액을 확인하세요",""))))))</f>
        <v/>
      </c>
    </row>
    <row r="1152">
      <c r="A1152" s="20" t="n"/>
      <c r="B1152" s="26" t="n"/>
      <c r="C1152" s="27">
        <f>IF(COUNTA(A1152,D1152,G1152)=0,"",IF(B1152="","공통",IFERROR(INDEX(현장_고객,MATCH(B1152,현장번호,0))&amp;" · "&amp;INDEX(현장_주소,MATCH(B1152,현장번호,0)),"없는 번호")))</f>
        <v/>
      </c>
      <c r="D1152" s="21" t="n"/>
      <c r="E1152" s="27">
        <f>IF(D1152="","",IFERROR(INDEX(거래처분야,MATCH(D1152,거래처이름,0)),""))</f>
        <v/>
      </c>
      <c r="F1152" s="21" t="n"/>
      <c r="G1152" s="22" t="n"/>
      <c r="H1152" s="25">
        <f>IF(COUNTA(A1152,B1152,D1152,G1152)=0,"",IF(NOT(ISNUMBER(A1152)),"날짜를 확인하세요",IF(A1152&gt;TODAY(),"오늘 이후 날짜예요",IF(AND(B1152&lt;&gt;"",ISNA(MATCH(B1152,현장번호,0))),"현장 번호를 확인하세요",IF(ISNA(MATCH(D1152,거래처이름,0)),"거래처 목록에 없는 이름",IF(OR(NOT(ISNUMBER(G1152)),N(G1152)&lt;=0),"금액을 확인하세요",""))))))</f>
        <v/>
      </c>
    </row>
    <row r="1153">
      <c r="A1153" s="20" t="n"/>
      <c r="B1153" s="26" t="n"/>
      <c r="C1153" s="27">
        <f>IF(COUNTA(A1153,D1153,G1153)=0,"",IF(B1153="","공통",IFERROR(INDEX(현장_고객,MATCH(B1153,현장번호,0))&amp;" · "&amp;INDEX(현장_주소,MATCH(B1153,현장번호,0)),"없는 번호")))</f>
        <v/>
      </c>
      <c r="D1153" s="21" t="n"/>
      <c r="E1153" s="27">
        <f>IF(D1153="","",IFERROR(INDEX(거래처분야,MATCH(D1153,거래처이름,0)),""))</f>
        <v/>
      </c>
      <c r="F1153" s="21" t="n"/>
      <c r="G1153" s="22" t="n"/>
      <c r="H1153" s="25">
        <f>IF(COUNTA(A1153,B1153,D1153,G1153)=0,"",IF(NOT(ISNUMBER(A1153)),"날짜를 확인하세요",IF(A1153&gt;TODAY(),"오늘 이후 날짜예요",IF(AND(B1153&lt;&gt;"",ISNA(MATCH(B1153,현장번호,0))),"현장 번호를 확인하세요",IF(ISNA(MATCH(D1153,거래처이름,0)),"거래처 목록에 없는 이름",IF(OR(NOT(ISNUMBER(G1153)),N(G1153)&lt;=0),"금액을 확인하세요",""))))))</f>
        <v/>
      </c>
    </row>
    <row r="1154">
      <c r="A1154" s="20" t="n"/>
      <c r="B1154" s="26" t="n"/>
      <c r="C1154" s="27">
        <f>IF(COUNTA(A1154,D1154,G1154)=0,"",IF(B1154="","공통",IFERROR(INDEX(현장_고객,MATCH(B1154,현장번호,0))&amp;" · "&amp;INDEX(현장_주소,MATCH(B1154,현장번호,0)),"없는 번호")))</f>
        <v/>
      </c>
      <c r="D1154" s="21" t="n"/>
      <c r="E1154" s="27">
        <f>IF(D1154="","",IFERROR(INDEX(거래처분야,MATCH(D1154,거래처이름,0)),""))</f>
        <v/>
      </c>
      <c r="F1154" s="21" t="n"/>
      <c r="G1154" s="22" t="n"/>
      <c r="H1154" s="25">
        <f>IF(COUNTA(A1154,B1154,D1154,G1154)=0,"",IF(NOT(ISNUMBER(A1154)),"날짜를 확인하세요",IF(A1154&gt;TODAY(),"오늘 이후 날짜예요",IF(AND(B1154&lt;&gt;"",ISNA(MATCH(B1154,현장번호,0))),"현장 번호를 확인하세요",IF(ISNA(MATCH(D1154,거래처이름,0)),"거래처 목록에 없는 이름",IF(OR(NOT(ISNUMBER(G1154)),N(G1154)&lt;=0),"금액을 확인하세요",""))))))</f>
        <v/>
      </c>
    </row>
    <row r="1155">
      <c r="A1155" s="20" t="n"/>
      <c r="B1155" s="26" t="n"/>
      <c r="C1155" s="27">
        <f>IF(COUNTA(A1155,D1155,G1155)=0,"",IF(B1155="","공통",IFERROR(INDEX(현장_고객,MATCH(B1155,현장번호,0))&amp;" · "&amp;INDEX(현장_주소,MATCH(B1155,현장번호,0)),"없는 번호")))</f>
        <v/>
      </c>
      <c r="D1155" s="21" t="n"/>
      <c r="E1155" s="27">
        <f>IF(D1155="","",IFERROR(INDEX(거래처분야,MATCH(D1155,거래처이름,0)),""))</f>
        <v/>
      </c>
      <c r="F1155" s="21" t="n"/>
      <c r="G1155" s="22" t="n"/>
      <c r="H1155" s="25">
        <f>IF(COUNTA(A1155,B1155,D1155,G1155)=0,"",IF(NOT(ISNUMBER(A1155)),"날짜를 확인하세요",IF(A1155&gt;TODAY(),"오늘 이후 날짜예요",IF(AND(B1155&lt;&gt;"",ISNA(MATCH(B1155,현장번호,0))),"현장 번호를 확인하세요",IF(ISNA(MATCH(D1155,거래처이름,0)),"거래처 목록에 없는 이름",IF(OR(NOT(ISNUMBER(G1155)),N(G1155)&lt;=0),"금액을 확인하세요",""))))))</f>
        <v/>
      </c>
    </row>
    <row r="1156">
      <c r="A1156" s="20" t="n"/>
      <c r="B1156" s="26" t="n"/>
      <c r="C1156" s="27">
        <f>IF(COUNTA(A1156,D1156,G1156)=0,"",IF(B1156="","공통",IFERROR(INDEX(현장_고객,MATCH(B1156,현장번호,0))&amp;" · "&amp;INDEX(현장_주소,MATCH(B1156,현장번호,0)),"없는 번호")))</f>
        <v/>
      </c>
      <c r="D1156" s="21" t="n"/>
      <c r="E1156" s="27">
        <f>IF(D1156="","",IFERROR(INDEX(거래처분야,MATCH(D1156,거래처이름,0)),""))</f>
        <v/>
      </c>
      <c r="F1156" s="21" t="n"/>
      <c r="G1156" s="22" t="n"/>
      <c r="H1156" s="25">
        <f>IF(COUNTA(A1156,B1156,D1156,G1156)=0,"",IF(NOT(ISNUMBER(A1156)),"날짜를 확인하세요",IF(A1156&gt;TODAY(),"오늘 이후 날짜예요",IF(AND(B1156&lt;&gt;"",ISNA(MATCH(B1156,현장번호,0))),"현장 번호를 확인하세요",IF(ISNA(MATCH(D1156,거래처이름,0)),"거래처 목록에 없는 이름",IF(OR(NOT(ISNUMBER(G1156)),N(G1156)&lt;=0),"금액을 확인하세요",""))))))</f>
        <v/>
      </c>
    </row>
    <row r="1157">
      <c r="A1157" s="20" t="n"/>
      <c r="B1157" s="26" t="n"/>
      <c r="C1157" s="27">
        <f>IF(COUNTA(A1157,D1157,G1157)=0,"",IF(B1157="","공통",IFERROR(INDEX(현장_고객,MATCH(B1157,현장번호,0))&amp;" · "&amp;INDEX(현장_주소,MATCH(B1157,현장번호,0)),"없는 번호")))</f>
        <v/>
      </c>
      <c r="D1157" s="21" t="n"/>
      <c r="E1157" s="27">
        <f>IF(D1157="","",IFERROR(INDEX(거래처분야,MATCH(D1157,거래처이름,0)),""))</f>
        <v/>
      </c>
      <c r="F1157" s="21" t="n"/>
      <c r="G1157" s="22" t="n"/>
      <c r="H1157" s="25">
        <f>IF(COUNTA(A1157,B1157,D1157,G1157)=0,"",IF(NOT(ISNUMBER(A1157)),"날짜를 확인하세요",IF(A1157&gt;TODAY(),"오늘 이후 날짜예요",IF(AND(B1157&lt;&gt;"",ISNA(MATCH(B1157,현장번호,0))),"현장 번호를 확인하세요",IF(ISNA(MATCH(D1157,거래처이름,0)),"거래처 목록에 없는 이름",IF(OR(NOT(ISNUMBER(G1157)),N(G1157)&lt;=0),"금액을 확인하세요",""))))))</f>
        <v/>
      </c>
    </row>
    <row r="1158">
      <c r="A1158" s="20" t="n"/>
      <c r="B1158" s="26" t="n"/>
      <c r="C1158" s="27">
        <f>IF(COUNTA(A1158,D1158,G1158)=0,"",IF(B1158="","공통",IFERROR(INDEX(현장_고객,MATCH(B1158,현장번호,0))&amp;" · "&amp;INDEX(현장_주소,MATCH(B1158,현장번호,0)),"없는 번호")))</f>
        <v/>
      </c>
      <c r="D1158" s="21" t="n"/>
      <c r="E1158" s="27">
        <f>IF(D1158="","",IFERROR(INDEX(거래처분야,MATCH(D1158,거래처이름,0)),""))</f>
        <v/>
      </c>
      <c r="F1158" s="21" t="n"/>
      <c r="G1158" s="22" t="n"/>
      <c r="H1158" s="25">
        <f>IF(COUNTA(A1158,B1158,D1158,G1158)=0,"",IF(NOT(ISNUMBER(A1158)),"날짜를 확인하세요",IF(A1158&gt;TODAY(),"오늘 이후 날짜예요",IF(AND(B1158&lt;&gt;"",ISNA(MATCH(B1158,현장번호,0))),"현장 번호를 확인하세요",IF(ISNA(MATCH(D1158,거래처이름,0)),"거래처 목록에 없는 이름",IF(OR(NOT(ISNUMBER(G1158)),N(G1158)&lt;=0),"금액을 확인하세요",""))))))</f>
        <v/>
      </c>
    </row>
    <row r="1159">
      <c r="A1159" s="20" t="n"/>
      <c r="B1159" s="26" t="n"/>
      <c r="C1159" s="27">
        <f>IF(COUNTA(A1159,D1159,G1159)=0,"",IF(B1159="","공통",IFERROR(INDEX(현장_고객,MATCH(B1159,현장번호,0))&amp;" · "&amp;INDEX(현장_주소,MATCH(B1159,현장번호,0)),"없는 번호")))</f>
        <v/>
      </c>
      <c r="D1159" s="21" t="n"/>
      <c r="E1159" s="27">
        <f>IF(D1159="","",IFERROR(INDEX(거래처분야,MATCH(D1159,거래처이름,0)),""))</f>
        <v/>
      </c>
      <c r="F1159" s="21" t="n"/>
      <c r="G1159" s="22" t="n"/>
      <c r="H1159" s="25">
        <f>IF(COUNTA(A1159,B1159,D1159,G1159)=0,"",IF(NOT(ISNUMBER(A1159)),"날짜를 확인하세요",IF(A1159&gt;TODAY(),"오늘 이후 날짜예요",IF(AND(B1159&lt;&gt;"",ISNA(MATCH(B1159,현장번호,0))),"현장 번호를 확인하세요",IF(ISNA(MATCH(D1159,거래처이름,0)),"거래처 목록에 없는 이름",IF(OR(NOT(ISNUMBER(G1159)),N(G1159)&lt;=0),"금액을 확인하세요",""))))))</f>
        <v/>
      </c>
    </row>
    <row r="1160">
      <c r="A1160" s="20" t="n"/>
      <c r="B1160" s="26" t="n"/>
      <c r="C1160" s="27">
        <f>IF(COUNTA(A1160,D1160,G1160)=0,"",IF(B1160="","공통",IFERROR(INDEX(현장_고객,MATCH(B1160,현장번호,0))&amp;" · "&amp;INDEX(현장_주소,MATCH(B1160,현장번호,0)),"없는 번호")))</f>
        <v/>
      </c>
      <c r="D1160" s="21" t="n"/>
      <c r="E1160" s="27">
        <f>IF(D1160="","",IFERROR(INDEX(거래처분야,MATCH(D1160,거래처이름,0)),""))</f>
        <v/>
      </c>
      <c r="F1160" s="21" t="n"/>
      <c r="G1160" s="22" t="n"/>
      <c r="H1160" s="25">
        <f>IF(COUNTA(A1160,B1160,D1160,G1160)=0,"",IF(NOT(ISNUMBER(A1160)),"날짜를 확인하세요",IF(A1160&gt;TODAY(),"오늘 이후 날짜예요",IF(AND(B1160&lt;&gt;"",ISNA(MATCH(B1160,현장번호,0))),"현장 번호를 확인하세요",IF(ISNA(MATCH(D1160,거래처이름,0)),"거래처 목록에 없는 이름",IF(OR(NOT(ISNUMBER(G1160)),N(G1160)&lt;=0),"금액을 확인하세요",""))))))</f>
        <v/>
      </c>
    </row>
    <row r="1161">
      <c r="A1161" s="20" t="n"/>
      <c r="B1161" s="26" t="n"/>
      <c r="C1161" s="27">
        <f>IF(COUNTA(A1161,D1161,G1161)=0,"",IF(B1161="","공통",IFERROR(INDEX(현장_고객,MATCH(B1161,현장번호,0))&amp;" · "&amp;INDEX(현장_주소,MATCH(B1161,현장번호,0)),"없는 번호")))</f>
        <v/>
      </c>
      <c r="D1161" s="21" t="n"/>
      <c r="E1161" s="27">
        <f>IF(D1161="","",IFERROR(INDEX(거래처분야,MATCH(D1161,거래처이름,0)),""))</f>
        <v/>
      </c>
      <c r="F1161" s="21" t="n"/>
      <c r="G1161" s="22" t="n"/>
      <c r="H1161" s="25">
        <f>IF(COUNTA(A1161,B1161,D1161,G1161)=0,"",IF(NOT(ISNUMBER(A1161)),"날짜를 확인하세요",IF(A1161&gt;TODAY(),"오늘 이후 날짜예요",IF(AND(B1161&lt;&gt;"",ISNA(MATCH(B1161,현장번호,0))),"현장 번호를 확인하세요",IF(ISNA(MATCH(D1161,거래처이름,0)),"거래처 목록에 없는 이름",IF(OR(NOT(ISNUMBER(G1161)),N(G1161)&lt;=0),"금액을 확인하세요",""))))))</f>
        <v/>
      </c>
    </row>
    <row r="1162">
      <c r="A1162" s="20" t="n"/>
      <c r="B1162" s="26" t="n"/>
      <c r="C1162" s="27">
        <f>IF(COUNTA(A1162,D1162,G1162)=0,"",IF(B1162="","공통",IFERROR(INDEX(현장_고객,MATCH(B1162,현장번호,0))&amp;" · "&amp;INDEX(현장_주소,MATCH(B1162,현장번호,0)),"없는 번호")))</f>
        <v/>
      </c>
      <c r="D1162" s="21" t="n"/>
      <c r="E1162" s="27">
        <f>IF(D1162="","",IFERROR(INDEX(거래처분야,MATCH(D1162,거래처이름,0)),""))</f>
        <v/>
      </c>
      <c r="F1162" s="21" t="n"/>
      <c r="G1162" s="22" t="n"/>
      <c r="H1162" s="25">
        <f>IF(COUNTA(A1162,B1162,D1162,G1162)=0,"",IF(NOT(ISNUMBER(A1162)),"날짜를 확인하세요",IF(A1162&gt;TODAY(),"오늘 이후 날짜예요",IF(AND(B1162&lt;&gt;"",ISNA(MATCH(B1162,현장번호,0))),"현장 번호를 확인하세요",IF(ISNA(MATCH(D1162,거래처이름,0)),"거래처 목록에 없는 이름",IF(OR(NOT(ISNUMBER(G1162)),N(G1162)&lt;=0),"금액을 확인하세요",""))))))</f>
        <v/>
      </c>
    </row>
    <row r="1163">
      <c r="A1163" s="20" t="n"/>
      <c r="B1163" s="26" t="n"/>
      <c r="C1163" s="27">
        <f>IF(COUNTA(A1163,D1163,G1163)=0,"",IF(B1163="","공통",IFERROR(INDEX(현장_고객,MATCH(B1163,현장번호,0))&amp;" · "&amp;INDEX(현장_주소,MATCH(B1163,현장번호,0)),"없는 번호")))</f>
        <v/>
      </c>
      <c r="D1163" s="21" t="n"/>
      <c r="E1163" s="27">
        <f>IF(D1163="","",IFERROR(INDEX(거래처분야,MATCH(D1163,거래처이름,0)),""))</f>
        <v/>
      </c>
      <c r="F1163" s="21" t="n"/>
      <c r="G1163" s="22" t="n"/>
      <c r="H1163" s="25">
        <f>IF(COUNTA(A1163,B1163,D1163,G1163)=0,"",IF(NOT(ISNUMBER(A1163)),"날짜를 확인하세요",IF(A1163&gt;TODAY(),"오늘 이후 날짜예요",IF(AND(B1163&lt;&gt;"",ISNA(MATCH(B1163,현장번호,0))),"현장 번호를 확인하세요",IF(ISNA(MATCH(D1163,거래처이름,0)),"거래처 목록에 없는 이름",IF(OR(NOT(ISNUMBER(G1163)),N(G1163)&lt;=0),"금액을 확인하세요",""))))))</f>
        <v/>
      </c>
    </row>
    <row r="1164">
      <c r="A1164" s="20" t="n"/>
      <c r="B1164" s="26" t="n"/>
      <c r="C1164" s="27">
        <f>IF(COUNTA(A1164,D1164,G1164)=0,"",IF(B1164="","공통",IFERROR(INDEX(현장_고객,MATCH(B1164,현장번호,0))&amp;" · "&amp;INDEX(현장_주소,MATCH(B1164,현장번호,0)),"없는 번호")))</f>
        <v/>
      </c>
      <c r="D1164" s="21" t="n"/>
      <c r="E1164" s="27">
        <f>IF(D1164="","",IFERROR(INDEX(거래처분야,MATCH(D1164,거래처이름,0)),""))</f>
        <v/>
      </c>
      <c r="F1164" s="21" t="n"/>
      <c r="G1164" s="22" t="n"/>
      <c r="H1164" s="25">
        <f>IF(COUNTA(A1164,B1164,D1164,G1164)=0,"",IF(NOT(ISNUMBER(A1164)),"날짜를 확인하세요",IF(A1164&gt;TODAY(),"오늘 이후 날짜예요",IF(AND(B1164&lt;&gt;"",ISNA(MATCH(B1164,현장번호,0))),"현장 번호를 확인하세요",IF(ISNA(MATCH(D1164,거래처이름,0)),"거래처 목록에 없는 이름",IF(OR(NOT(ISNUMBER(G1164)),N(G1164)&lt;=0),"금액을 확인하세요",""))))))</f>
        <v/>
      </c>
    </row>
    <row r="1165">
      <c r="A1165" s="20" t="n"/>
      <c r="B1165" s="26" t="n"/>
      <c r="C1165" s="27">
        <f>IF(COUNTA(A1165,D1165,G1165)=0,"",IF(B1165="","공통",IFERROR(INDEX(현장_고객,MATCH(B1165,현장번호,0))&amp;" · "&amp;INDEX(현장_주소,MATCH(B1165,현장번호,0)),"없는 번호")))</f>
        <v/>
      </c>
      <c r="D1165" s="21" t="n"/>
      <c r="E1165" s="27">
        <f>IF(D1165="","",IFERROR(INDEX(거래처분야,MATCH(D1165,거래처이름,0)),""))</f>
        <v/>
      </c>
      <c r="F1165" s="21" t="n"/>
      <c r="G1165" s="22" t="n"/>
      <c r="H1165" s="25">
        <f>IF(COUNTA(A1165,B1165,D1165,G1165)=0,"",IF(NOT(ISNUMBER(A1165)),"날짜를 확인하세요",IF(A1165&gt;TODAY(),"오늘 이후 날짜예요",IF(AND(B1165&lt;&gt;"",ISNA(MATCH(B1165,현장번호,0))),"현장 번호를 확인하세요",IF(ISNA(MATCH(D1165,거래처이름,0)),"거래처 목록에 없는 이름",IF(OR(NOT(ISNUMBER(G1165)),N(G1165)&lt;=0),"금액을 확인하세요",""))))))</f>
        <v/>
      </c>
    </row>
    <row r="1166">
      <c r="A1166" s="20" t="n"/>
      <c r="B1166" s="26" t="n"/>
      <c r="C1166" s="27">
        <f>IF(COUNTA(A1166,D1166,G1166)=0,"",IF(B1166="","공통",IFERROR(INDEX(현장_고객,MATCH(B1166,현장번호,0))&amp;" · "&amp;INDEX(현장_주소,MATCH(B1166,현장번호,0)),"없는 번호")))</f>
        <v/>
      </c>
      <c r="D1166" s="21" t="n"/>
      <c r="E1166" s="27">
        <f>IF(D1166="","",IFERROR(INDEX(거래처분야,MATCH(D1166,거래처이름,0)),""))</f>
        <v/>
      </c>
      <c r="F1166" s="21" t="n"/>
      <c r="G1166" s="22" t="n"/>
      <c r="H1166" s="25">
        <f>IF(COUNTA(A1166,B1166,D1166,G1166)=0,"",IF(NOT(ISNUMBER(A1166)),"날짜를 확인하세요",IF(A1166&gt;TODAY(),"오늘 이후 날짜예요",IF(AND(B1166&lt;&gt;"",ISNA(MATCH(B1166,현장번호,0))),"현장 번호를 확인하세요",IF(ISNA(MATCH(D1166,거래처이름,0)),"거래처 목록에 없는 이름",IF(OR(NOT(ISNUMBER(G1166)),N(G1166)&lt;=0),"금액을 확인하세요",""))))))</f>
        <v/>
      </c>
    </row>
    <row r="1167">
      <c r="A1167" s="20" t="n"/>
      <c r="B1167" s="26" t="n"/>
      <c r="C1167" s="27">
        <f>IF(COUNTA(A1167,D1167,G1167)=0,"",IF(B1167="","공통",IFERROR(INDEX(현장_고객,MATCH(B1167,현장번호,0))&amp;" · "&amp;INDEX(현장_주소,MATCH(B1167,현장번호,0)),"없는 번호")))</f>
        <v/>
      </c>
      <c r="D1167" s="21" t="n"/>
      <c r="E1167" s="27">
        <f>IF(D1167="","",IFERROR(INDEX(거래처분야,MATCH(D1167,거래처이름,0)),""))</f>
        <v/>
      </c>
      <c r="F1167" s="21" t="n"/>
      <c r="G1167" s="22" t="n"/>
      <c r="H1167" s="25">
        <f>IF(COUNTA(A1167,B1167,D1167,G1167)=0,"",IF(NOT(ISNUMBER(A1167)),"날짜를 확인하세요",IF(A1167&gt;TODAY(),"오늘 이후 날짜예요",IF(AND(B1167&lt;&gt;"",ISNA(MATCH(B1167,현장번호,0))),"현장 번호를 확인하세요",IF(ISNA(MATCH(D1167,거래처이름,0)),"거래처 목록에 없는 이름",IF(OR(NOT(ISNUMBER(G1167)),N(G1167)&lt;=0),"금액을 확인하세요",""))))))</f>
        <v/>
      </c>
    </row>
    <row r="1168">
      <c r="A1168" s="20" t="n"/>
      <c r="B1168" s="26" t="n"/>
      <c r="C1168" s="27">
        <f>IF(COUNTA(A1168,D1168,G1168)=0,"",IF(B1168="","공통",IFERROR(INDEX(현장_고객,MATCH(B1168,현장번호,0))&amp;" · "&amp;INDEX(현장_주소,MATCH(B1168,현장번호,0)),"없는 번호")))</f>
        <v/>
      </c>
      <c r="D1168" s="21" t="n"/>
      <c r="E1168" s="27">
        <f>IF(D1168="","",IFERROR(INDEX(거래처분야,MATCH(D1168,거래처이름,0)),""))</f>
        <v/>
      </c>
      <c r="F1168" s="21" t="n"/>
      <c r="G1168" s="22" t="n"/>
      <c r="H1168" s="25">
        <f>IF(COUNTA(A1168,B1168,D1168,G1168)=0,"",IF(NOT(ISNUMBER(A1168)),"날짜를 확인하세요",IF(A1168&gt;TODAY(),"오늘 이후 날짜예요",IF(AND(B1168&lt;&gt;"",ISNA(MATCH(B1168,현장번호,0))),"현장 번호를 확인하세요",IF(ISNA(MATCH(D1168,거래처이름,0)),"거래처 목록에 없는 이름",IF(OR(NOT(ISNUMBER(G1168)),N(G1168)&lt;=0),"금액을 확인하세요",""))))))</f>
        <v/>
      </c>
    </row>
    <row r="1169">
      <c r="A1169" s="20" t="n"/>
      <c r="B1169" s="26" t="n"/>
      <c r="C1169" s="27">
        <f>IF(COUNTA(A1169,D1169,G1169)=0,"",IF(B1169="","공통",IFERROR(INDEX(현장_고객,MATCH(B1169,현장번호,0))&amp;" · "&amp;INDEX(현장_주소,MATCH(B1169,현장번호,0)),"없는 번호")))</f>
        <v/>
      </c>
      <c r="D1169" s="21" t="n"/>
      <c r="E1169" s="27">
        <f>IF(D1169="","",IFERROR(INDEX(거래처분야,MATCH(D1169,거래처이름,0)),""))</f>
        <v/>
      </c>
      <c r="F1169" s="21" t="n"/>
      <c r="G1169" s="22" t="n"/>
      <c r="H1169" s="25">
        <f>IF(COUNTA(A1169,B1169,D1169,G1169)=0,"",IF(NOT(ISNUMBER(A1169)),"날짜를 확인하세요",IF(A1169&gt;TODAY(),"오늘 이후 날짜예요",IF(AND(B1169&lt;&gt;"",ISNA(MATCH(B1169,현장번호,0))),"현장 번호를 확인하세요",IF(ISNA(MATCH(D1169,거래처이름,0)),"거래처 목록에 없는 이름",IF(OR(NOT(ISNUMBER(G1169)),N(G1169)&lt;=0),"금액을 확인하세요",""))))))</f>
        <v/>
      </c>
    </row>
    <row r="1170">
      <c r="A1170" s="20" t="n"/>
      <c r="B1170" s="26" t="n"/>
      <c r="C1170" s="27">
        <f>IF(COUNTA(A1170,D1170,G1170)=0,"",IF(B1170="","공통",IFERROR(INDEX(현장_고객,MATCH(B1170,현장번호,0))&amp;" · "&amp;INDEX(현장_주소,MATCH(B1170,현장번호,0)),"없는 번호")))</f>
        <v/>
      </c>
      <c r="D1170" s="21" t="n"/>
      <c r="E1170" s="27">
        <f>IF(D1170="","",IFERROR(INDEX(거래처분야,MATCH(D1170,거래처이름,0)),""))</f>
        <v/>
      </c>
      <c r="F1170" s="21" t="n"/>
      <c r="G1170" s="22" t="n"/>
      <c r="H1170" s="25">
        <f>IF(COUNTA(A1170,B1170,D1170,G1170)=0,"",IF(NOT(ISNUMBER(A1170)),"날짜를 확인하세요",IF(A1170&gt;TODAY(),"오늘 이후 날짜예요",IF(AND(B1170&lt;&gt;"",ISNA(MATCH(B1170,현장번호,0))),"현장 번호를 확인하세요",IF(ISNA(MATCH(D1170,거래처이름,0)),"거래처 목록에 없는 이름",IF(OR(NOT(ISNUMBER(G1170)),N(G1170)&lt;=0),"금액을 확인하세요",""))))))</f>
        <v/>
      </c>
    </row>
    <row r="1171">
      <c r="A1171" s="20" t="n"/>
      <c r="B1171" s="26" t="n"/>
      <c r="C1171" s="27">
        <f>IF(COUNTA(A1171,D1171,G1171)=0,"",IF(B1171="","공통",IFERROR(INDEX(현장_고객,MATCH(B1171,현장번호,0))&amp;" · "&amp;INDEX(현장_주소,MATCH(B1171,현장번호,0)),"없는 번호")))</f>
        <v/>
      </c>
      <c r="D1171" s="21" t="n"/>
      <c r="E1171" s="27">
        <f>IF(D1171="","",IFERROR(INDEX(거래처분야,MATCH(D1171,거래처이름,0)),""))</f>
        <v/>
      </c>
      <c r="F1171" s="21" t="n"/>
      <c r="G1171" s="22" t="n"/>
      <c r="H1171" s="25">
        <f>IF(COUNTA(A1171,B1171,D1171,G1171)=0,"",IF(NOT(ISNUMBER(A1171)),"날짜를 확인하세요",IF(A1171&gt;TODAY(),"오늘 이후 날짜예요",IF(AND(B1171&lt;&gt;"",ISNA(MATCH(B1171,현장번호,0))),"현장 번호를 확인하세요",IF(ISNA(MATCH(D1171,거래처이름,0)),"거래처 목록에 없는 이름",IF(OR(NOT(ISNUMBER(G1171)),N(G1171)&lt;=0),"금액을 확인하세요",""))))))</f>
        <v/>
      </c>
    </row>
    <row r="1172">
      <c r="A1172" s="20" t="n"/>
      <c r="B1172" s="26" t="n"/>
      <c r="C1172" s="27">
        <f>IF(COUNTA(A1172,D1172,G1172)=0,"",IF(B1172="","공통",IFERROR(INDEX(현장_고객,MATCH(B1172,현장번호,0))&amp;" · "&amp;INDEX(현장_주소,MATCH(B1172,현장번호,0)),"없는 번호")))</f>
        <v/>
      </c>
      <c r="D1172" s="21" t="n"/>
      <c r="E1172" s="27">
        <f>IF(D1172="","",IFERROR(INDEX(거래처분야,MATCH(D1172,거래처이름,0)),""))</f>
        <v/>
      </c>
      <c r="F1172" s="21" t="n"/>
      <c r="G1172" s="22" t="n"/>
      <c r="H1172" s="25">
        <f>IF(COUNTA(A1172,B1172,D1172,G1172)=0,"",IF(NOT(ISNUMBER(A1172)),"날짜를 확인하세요",IF(A1172&gt;TODAY(),"오늘 이후 날짜예요",IF(AND(B1172&lt;&gt;"",ISNA(MATCH(B1172,현장번호,0))),"현장 번호를 확인하세요",IF(ISNA(MATCH(D1172,거래처이름,0)),"거래처 목록에 없는 이름",IF(OR(NOT(ISNUMBER(G1172)),N(G1172)&lt;=0),"금액을 확인하세요",""))))))</f>
        <v/>
      </c>
    </row>
    <row r="1173">
      <c r="A1173" s="20" t="n"/>
      <c r="B1173" s="26" t="n"/>
      <c r="C1173" s="27">
        <f>IF(COUNTA(A1173,D1173,G1173)=0,"",IF(B1173="","공통",IFERROR(INDEX(현장_고객,MATCH(B1173,현장번호,0))&amp;" · "&amp;INDEX(현장_주소,MATCH(B1173,현장번호,0)),"없는 번호")))</f>
        <v/>
      </c>
      <c r="D1173" s="21" t="n"/>
      <c r="E1173" s="27">
        <f>IF(D1173="","",IFERROR(INDEX(거래처분야,MATCH(D1173,거래처이름,0)),""))</f>
        <v/>
      </c>
      <c r="F1173" s="21" t="n"/>
      <c r="G1173" s="22" t="n"/>
      <c r="H1173" s="25">
        <f>IF(COUNTA(A1173,B1173,D1173,G1173)=0,"",IF(NOT(ISNUMBER(A1173)),"날짜를 확인하세요",IF(A1173&gt;TODAY(),"오늘 이후 날짜예요",IF(AND(B1173&lt;&gt;"",ISNA(MATCH(B1173,현장번호,0))),"현장 번호를 확인하세요",IF(ISNA(MATCH(D1173,거래처이름,0)),"거래처 목록에 없는 이름",IF(OR(NOT(ISNUMBER(G1173)),N(G1173)&lt;=0),"금액을 확인하세요",""))))))</f>
        <v/>
      </c>
    </row>
    <row r="1174">
      <c r="A1174" s="20" t="n"/>
      <c r="B1174" s="26" t="n"/>
      <c r="C1174" s="27">
        <f>IF(COUNTA(A1174,D1174,G1174)=0,"",IF(B1174="","공통",IFERROR(INDEX(현장_고객,MATCH(B1174,현장번호,0))&amp;" · "&amp;INDEX(현장_주소,MATCH(B1174,현장번호,0)),"없는 번호")))</f>
        <v/>
      </c>
      <c r="D1174" s="21" t="n"/>
      <c r="E1174" s="27">
        <f>IF(D1174="","",IFERROR(INDEX(거래처분야,MATCH(D1174,거래처이름,0)),""))</f>
        <v/>
      </c>
      <c r="F1174" s="21" t="n"/>
      <c r="G1174" s="22" t="n"/>
      <c r="H1174" s="25">
        <f>IF(COUNTA(A1174,B1174,D1174,G1174)=0,"",IF(NOT(ISNUMBER(A1174)),"날짜를 확인하세요",IF(A1174&gt;TODAY(),"오늘 이후 날짜예요",IF(AND(B1174&lt;&gt;"",ISNA(MATCH(B1174,현장번호,0))),"현장 번호를 확인하세요",IF(ISNA(MATCH(D1174,거래처이름,0)),"거래처 목록에 없는 이름",IF(OR(NOT(ISNUMBER(G1174)),N(G1174)&lt;=0),"금액을 확인하세요",""))))))</f>
        <v/>
      </c>
    </row>
    <row r="1175">
      <c r="A1175" s="20" t="n"/>
      <c r="B1175" s="26" t="n"/>
      <c r="C1175" s="27">
        <f>IF(COUNTA(A1175,D1175,G1175)=0,"",IF(B1175="","공통",IFERROR(INDEX(현장_고객,MATCH(B1175,현장번호,0))&amp;" · "&amp;INDEX(현장_주소,MATCH(B1175,현장번호,0)),"없는 번호")))</f>
        <v/>
      </c>
      <c r="D1175" s="21" t="n"/>
      <c r="E1175" s="27">
        <f>IF(D1175="","",IFERROR(INDEX(거래처분야,MATCH(D1175,거래처이름,0)),""))</f>
        <v/>
      </c>
      <c r="F1175" s="21" t="n"/>
      <c r="G1175" s="22" t="n"/>
      <c r="H1175" s="25">
        <f>IF(COUNTA(A1175,B1175,D1175,G1175)=0,"",IF(NOT(ISNUMBER(A1175)),"날짜를 확인하세요",IF(A1175&gt;TODAY(),"오늘 이후 날짜예요",IF(AND(B1175&lt;&gt;"",ISNA(MATCH(B1175,현장번호,0))),"현장 번호를 확인하세요",IF(ISNA(MATCH(D1175,거래처이름,0)),"거래처 목록에 없는 이름",IF(OR(NOT(ISNUMBER(G1175)),N(G1175)&lt;=0),"금액을 확인하세요",""))))))</f>
        <v/>
      </c>
    </row>
    <row r="1176">
      <c r="A1176" s="20" t="n"/>
      <c r="B1176" s="26" t="n"/>
      <c r="C1176" s="27">
        <f>IF(COUNTA(A1176,D1176,G1176)=0,"",IF(B1176="","공통",IFERROR(INDEX(현장_고객,MATCH(B1176,현장번호,0))&amp;" · "&amp;INDEX(현장_주소,MATCH(B1176,현장번호,0)),"없는 번호")))</f>
        <v/>
      </c>
      <c r="D1176" s="21" t="n"/>
      <c r="E1176" s="27">
        <f>IF(D1176="","",IFERROR(INDEX(거래처분야,MATCH(D1176,거래처이름,0)),""))</f>
        <v/>
      </c>
      <c r="F1176" s="21" t="n"/>
      <c r="G1176" s="22" t="n"/>
      <c r="H1176" s="25">
        <f>IF(COUNTA(A1176,B1176,D1176,G1176)=0,"",IF(NOT(ISNUMBER(A1176)),"날짜를 확인하세요",IF(A1176&gt;TODAY(),"오늘 이후 날짜예요",IF(AND(B1176&lt;&gt;"",ISNA(MATCH(B1176,현장번호,0))),"현장 번호를 확인하세요",IF(ISNA(MATCH(D1176,거래처이름,0)),"거래처 목록에 없는 이름",IF(OR(NOT(ISNUMBER(G1176)),N(G1176)&lt;=0),"금액을 확인하세요",""))))))</f>
        <v/>
      </c>
    </row>
    <row r="1177">
      <c r="A1177" s="20" t="n"/>
      <c r="B1177" s="26" t="n"/>
      <c r="C1177" s="27">
        <f>IF(COUNTA(A1177,D1177,G1177)=0,"",IF(B1177="","공통",IFERROR(INDEX(현장_고객,MATCH(B1177,현장번호,0))&amp;" · "&amp;INDEX(현장_주소,MATCH(B1177,현장번호,0)),"없는 번호")))</f>
        <v/>
      </c>
      <c r="D1177" s="21" t="n"/>
      <c r="E1177" s="27">
        <f>IF(D1177="","",IFERROR(INDEX(거래처분야,MATCH(D1177,거래처이름,0)),""))</f>
        <v/>
      </c>
      <c r="F1177" s="21" t="n"/>
      <c r="G1177" s="22" t="n"/>
      <c r="H1177" s="25">
        <f>IF(COUNTA(A1177,B1177,D1177,G1177)=0,"",IF(NOT(ISNUMBER(A1177)),"날짜를 확인하세요",IF(A1177&gt;TODAY(),"오늘 이후 날짜예요",IF(AND(B1177&lt;&gt;"",ISNA(MATCH(B1177,현장번호,0))),"현장 번호를 확인하세요",IF(ISNA(MATCH(D1177,거래처이름,0)),"거래처 목록에 없는 이름",IF(OR(NOT(ISNUMBER(G1177)),N(G1177)&lt;=0),"금액을 확인하세요",""))))))</f>
        <v/>
      </c>
    </row>
    <row r="1178">
      <c r="A1178" s="20" t="n"/>
      <c r="B1178" s="26" t="n"/>
      <c r="C1178" s="27">
        <f>IF(COUNTA(A1178,D1178,G1178)=0,"",IF(B1178="","공통",IFERROR(INDEX(현장_고객,MATCH(B1178,현장번호,0))&amp;" · "&amp;INDEX(현장_주소,MATCH(B1178,현장번호,0)),"없는 번호")))</f>
        <v/>
      </c>
      <c r="D1178" s="21" t="n"/>
      <c r="E1178" s="27">
        <f>IF(D1178="","",IFERROR(INDEX(거래처분야,MATCH(D1178,거래처이름,0)),""))</f>
        <v/>
      </c>
      <c r="F1178" s="21" t="n"/>
      <c r="G1178" s="22" t="n"/>
      <c r="H1178" s="25">
        <f>IF(COUNTA(A1178,B1178,D1178,G1178)=0,"",IF(NOT(ISNUMBER(A1178)),"날짜를 확인하세요",IF(A1178&gt;TODAY(),"오늘 이후 날짜예요",IF(AND(B1178&lt;&gt;"",ISNA(MATCH(B1178,현장번호,0))),"현장 번호를 확인하세요",IF(ISNA(MATCH(D1178,거래처이름,0)),"거래처 목록에 없는 이름",IF(OR(NOT(ISNUMBER(G1178)),N(G1178)&lt;=0),"금액을 확인하세요",""))))))</f>
        <v/>
      </c>
    </row>
    <row r="1179">
      <c r="A1179" s="20" t="n"/>
      <c r="B1179" s="26" t="n"/>
      <c r="C1179" s="27">
        <f>IF(COUNTA(A1179,D1179,G1179)=0,"",IF(B1179="","공통",IFERROR(INDEX(현장_고객,MATCH(B1179,현장번호,0))&amp;" · "&amp;INDEX(현장_주소,MATCH(B1179,현장번호,0)),"없는 번호")))</f>
        <v/>
      </c>
      <c r="D1179" s="21" t="n"/>
      <c r="E1179" s="27">
        <f>IF(D1179="","",IFERROR(INDEX(거래처분야,MATCH(D1179,거래처이름,0)),""))</f>
        <v/>
      </c>
      <c r="F1179" s="21" t="n"/>
      <c r="G1179" s="22" t="n"/>
      <c r="H1179" s="25">
        <f>IF(COUNTA(A1179,B1179,D1179,G1179)=0,"",IF(NOT(ISNUMBER(A1179)),"날짜를 확인하세요",IF(A1179&gt;TODAY(),"오늘 이후 날짜예요",IF(AND(B1179&lt;&gt;"",ISNA(MATCH(B1179,현장번호,0))),"현장 번호를 확인하세요",IF(ISNA(MATCH(D1179,거래처이름,0)),"거래처 목록에 없는 이름",IF(OR(NOT(ISNUMBER(G1179)),N(G1179)&lt;=0),"금액을 확인하세요",""))))))</f>
        <v/>
      </c>
    </row>
    <row r="1180">
      <c r="A1180" s="20" t="n"/>
      <c r="B1180" s="26" t="n"/>
      <c r="C1180" s="27">
        <f>IF(COUNTA(A1180,D1180,G1180)=0,"",IF(B1180="","공통",IFERROR(INDEX(현장_고객,MATCH(B1180,현장번호,0))&amp;" · "&amp;INDEX(현장_주소,MATCH(B1180,현장번호,0)),"없는 번호")))</f>
        <v/>
      </c>
      <c r="D1180" s="21" t="n"/>
      <c r="E1180" s="27">
        <f>IF(D1180="","",IFERROR(INDEX(거래처분야,MATCH(D1180,거래처이름,0)),""))</f>
        <v/>
      </c>
      <c r="F1180" s="21" t="n"/>
      <c r="G1180" s="22" t="n"/>
      <c r="H1180" s="25">
        <f>IF(COUNTA(A1180,B1180,D1180,G1180)=0,"",IF(NOT(ISNUMBER(A1180)),"날짜를 확인하세요",IF(A1180&gt;TODAY(),"오늘 이후 날짜예요",IF(AND(B1180&lt;&gt;"",ISNA(MATCH(B1180,현장번호,0))),"현장 번호를 확인하세요",IF(ISNA(MATCH(D1180,거래처이름,0)),"거래처 목록에 없는 이름",IF(OR(NOT(ISNUMBER(G1180)),N(G1180)&lt;=0),"금액을 확인하세요",""))))))</f>
        <v/>
      </c>
    </row>
    <row r="1181">
      <c r="A1181" s="20" t="n"/>
      <c r="B1181" s="26" t="n"/>
      <c r="C1181" s="27">
        <f>IF(COUNTA(A1181,D1181,G1181)=0,"",IF(B1181="","공통",IFERROR(INDEX(현장_고객,MATCH(B1181,현장번호,0))&amp;" · "&amp;INDEX(현장_주소,MATCH(B1181,현장번호,0)),"없는 번호")))</f>
        <v/>
      </c>
      <c r="D1181" s="21" t="n"/>
      <c r="E1181" s="27">
        <f>IF(D1181="","",IFERROR(INDEX(거래처분야,MATCH(D1181,거래처이름,0)),""))</f>
        <v/>
      </c>
      <c r="F1181" s="21" t="n"/>
      <c r="G1181" s="22" t="n"/>
      <c r="H1181" s="25">
        <f>IF(COUNTA(A1181,B1181,D1181,G1181)=0,"",IF(NOT(ISNUMBER(A1181)),"날짜를 확인하세요",IF(A1181&gt;TODAY(),"오늘 이후 날짜예요",IF(AND(B1181&lt;&gt;"",ISNA(MATCH(B1181,현장번호,0))),"현장 번호를 확인하세요",IF(ISNA(MATCH(D1181,거래처이름,0)),"거래처 목록에 없는 이름",IF(OR(NOT(ISNUMBER(G1181)),N(G1181)&lt;=0),"금액을 확인하세요",""))))))</f>
        <v/>
      </c>
    </row>
    <row r="1182">
      <c r="A1182" s="20" t="n"/>
      <c r="B1182" s="26" t="n"/>
      <c r="C1182" s="27">
        <f>IF(COUNTA(A1182,D1182,G1182)=0,"",IF(B1182="","공통",IFERROR(INDEX(현장_고객,MATCH(B1182,현장번호,0))&amp;" · "&amp;INDEX(현장_주소,MATCH(B1182,현장번호,0)),"없는 번호")))</f>
        <v/>
      </c>
      <c r="D1182" s="21" t="n"/>
      <c r="E1182" s="27">
        <f>IF(D1182="","",IFERROR(INDEX(거래처분야,MATCH(D1182,거래처이름,0)),""))</f>
        <v/>
      </c>
      <c r="F1182" s="21" t="n"/>
      <c r="G1182" s="22" t="n"/>
      <c r="H1182" s="25">
        <f>IF(COUNTA(A1182,B1182,D1182,G1182)=0,"",IF(NOT(ISNUMBER(A1182)),"날짜를 확인하세요",IF(A1182&gt;TODAY(),"오늘 이후 날짜예요",IF(AND(B1182&lt;&gt;"",ISNA(MATCH(B1182,현장번호,0))),"현장 번호를 확인하세요",IF(ISNA(MATCH(D1182,거래처이름,0)),"거래처 목록에 없는 이름",IF(OR(NOT(ISNUMBER(G1182)),N(G1182)&lt;=0),"금액을 확인하세요",""))))))</f>
        <v/>
      </c>
    </row>
    <row r="1183">
      <c r="A1183" s="20" t="n"/>
      <c r="B1183" s="26" t="n"/>
      <c r="C1183" s="27">
        <f>IF(COUNTA(A1183,D1183,G1183)=0,"",IF(B1183="","공통",IFERROR(INDEX(현장_고객,MATCH(B1183,현장번호,0))&amp;" · "&amp;INDEX(현장_주소,MATCH(B1183,현장번호,0)),"없는 번호")))</f>
        <v/>
      </c>
      <c r="D1183" s="21" t="n"/>
      <c r="E1183" s="27">
        <f>IF(D1183="","",IFERROR(INDEX(거래처분야,MATCH(D1183,거래처이름,0)),""))</f>
        <v/>
      </c>
      <c r="F1183" s="21" t="n"/>
      <c r="G1183" s="22" t="n"/>
      <c r="H1183" s="25">
        <f>IF(COUNTA(A1183,B1183,D1183,G1183)=0,"",IF(NOT(ISNUMBER(A1183)),"날짜를 확인하세요",IF(A1183&gt;TODAY(),"오늘 이후 날짜예요",IF(AND(B1183&lt;&gt;"",ISNA(MATCH(B1183,현장번호,0))),"현장 번호를 확인하세요",IF(ISNA(MATCH(D1183,거래처이름,0)),"거래처 목록에 없는 이름",IF(OR(NOT(ISNUMBER(G1183)),N(G1183)&lt;=0),"금액을 확인하세요",""))))))</f>
        <v/>
      </c>
    </row>
    <row r="1184">
      <c r="A1184" s="20" t="n"/>
      <c r="B1184" s="26" t="n"/>
      <c r="C1184" s="27">
        <f>IF(COUNTA(A1184,D1184,G1184)=0,"",IF(B1184="","공통",IFERROR(INDEX(현장_고객,MATCH(B1184,현장번호,0))&amp;" · "&amp;INDEX(현장_주소,MATCH(B1184,현장번호,0)),"없는 번호")))</f>
        <v/>
      </c>
      <c r="D1184" s="21" t="n"/>
      <c r="E1184" s="27">
        <f>IF(D1184="","",IFERROR(INDEX(거래처분야,MATCH(D1184,거래처이름,0)),""))</f>
        <v/>
      </c>
      <c r="F1184" s="21" t="n"/>
      <c r="G1184" s="22" t="n"/>
      <c r="H1184" s="25">
        <f>IF(COUNTA(A1184,B1184,D1184,G1184)=0,"",IF(NOT(ISNUMBER(A1184)),"날짜를 확인하세요",IF(A1184&gt;TODAY(),"오늘 이후 날짜예요",IF(AND(B1184&lt;&gt;"",ISNA(MATCH(B1184,현장번호,0))),"현장 번호를 확인하세요",IF(ISNA(MATCH(D1184,거래처이름,0)),"거래처 목록에 없는 이름",IF(OR(NOT(ISNUMBER(G1184)),N(G1184)&lt;=0),"금액을 확인하세요",""))))))</f>
        <v/>
      </c>
    </row>
    <row r="1185">
      <c r="A1185" s="20" t="n"/>
      <c r="B1185" s="26" t="n"/>
      <c r="C1185" s="27">
        <f>IF(COUNTA(A1185,D1185,G1185)=0,"",IF(B1185="","공통",IFERROR(INDEX(현장_고객,MATCH(B1185,현장번호,0))&amp;" · "&amp;INDEX(현장_주소,MATCH(B1185,현장번호,0)),"없는 번호")))</f>
        <v/>
      </c>
      <c r="D1185" s="21" t="n"/>
      <c r="E1185" s="27">
        <f>IF(D1185="","",IFERROR(INDEX(거래처분야,MATCH(D1185,거래처이름,0)),""))</f>
        <v/>
      </c>
      <c r="F1185" s="21" t="n"/>
      <c r="G1185" s="22" t="n"/>
      <c r="H1185" s="25">
        <f>IF(COUNTA(A1185,B1185,D1185,G1185)=0,"",IF(NOT(ISNUMBER(A1185)),"날짜를 확인하세요",IF(A1185&gt;TODAY(),"오늘 이후 날짜예요",IF(AND(B1185&lt;&gt;"",ISNA(MATCH(B1185,현장번호,0))),"현장 번호를 확인하세요",IF(ISNA(MATCH(D1185,거래처이름,0)),"거래처 목록에 없는 이름",IF(OR(NOT(ISNUMBER(G1185)),N(G1185)&lt;=0),"금액을 확인하세요",""))))))</f>
        <v/>
      </c>
    </row>
    <row r="1186">
      <c r="A1186" s="20" t="n"/>
      <c r="B1186" s="26" t="n"/>
      <c r="C1186" s="27">
        <f>IF(COUNTA(A1186,D1186,G1186)=0,"",IF(B1186="","공통",IFERROR(INDEX(현장_고객,MATCH(B1186,현장번호,0))&amp;" · "&amp;INDEX(현장_주소,MATCH(B1186,현장번호,0)),"없는 번호")))</f>
        <v/>
      </c>
      <c r="D1186" s="21" t="n"/>
      <c r="E1186" s="27">
        <f>IF(D1186="","",IFERROR(INDEX(거래처분야,MATCH(D1186,거래처이름,0)),""))</f>
        <v/>
      </c>
      <c r="F1186" s="21" t="n"/>
      <c r="G1186" s="22" t="n"/>
      <c r="H1186" s="25">
        <f>IF(COUNTA(A1186,B1186,D1186,G1186)=0,"",IF(NOT(ISNUMBER(A1186)),"날짜를 확인하세요",IF(A1186&gt;TODAY(),"오늘 이후 날짜예요",IF(AND(B1186&lt;&gt;"",ISNA(MATCH(B1186,현장번호,0))),"현장 번호를 확인하세요",IF(ISNA(MATCH(D1186,거래처이름,0)),"거래처 목록에 없는 이름",IF(OR(NOT(ISNUMBER(G1186)),N(G1186)&lt;=0),"금액을 확인하세요",""))))))</f>
        <v/>
      </c>
    </row>
    <row r="1187">
      <c r="A1187" s="20" t="n"/>
      <c r="B1187" s="26" t="n"/>
      <c r="C1187" s="27">
        <f>IF(COUNTA(A1187,D1187,G1187)=0,"",IF(B1187="","공통",IFERROR(INDEX(현장_고객,MATCH(B1187,현장번호,0))&amp;" · "&amp;INDEX(현장_주소,MATCH(B1187,현장번호,0)),"없는 번호")))</f>
        <v/>
      </c>
      <c r="D1187" s="21" t="n"/>
      <c r="E1187" s="27">
        <f>IF(D1187="","",IFERROR(INDEX(거래처분야,MATCH(D1187,거래처이름,0)),""))</f>
        <v/>
      </c>
      <c r="F1187" s="21" t="n"/>
      <c r="G1187" s="22" t="n"/>
      <c r="H1187" s="25">
        <f>IF(COUNTA(A1187,B1187,D1187,G1187)=0,"",IF(NOT(ISNUMBER(A1187)),"날짜를 확인하세요",IF(A1187&gt;TODAY(),"오늘 이후 날짜예요",IF(AND(B1187&lt;&gt;"",ISNA(MATCH(B1187,현장번호,0))),"현장 번호를 확인하세요",IF(ISNA(MATCH(D1187,거래처이름,0)),"거래처 목록에 없는 이름",IF(OR(NOT(ISNUMBER(G1187)),N(G1187)&lt;=0),"금액을 확인하세요",""))))))</f>
        <v/>
      </c>
    </row>
    <row r="1188">
      <c r="A1188" s="20" t="n"/>
      <c r="B1188" s="26" t="n"/>
      <c r="C1188" s="27">
        <f>IF(COUNTA(A1188,D1188,G1188)=0,"",IF(B1188="","공통",IFERROR(INDEX(현장_고객,MATCH(B1188,현장번호,0))&amp;" · "&amp;INDEX(현장_주소,MATCH(B1188,현장번호,0)),"없는 번호")))</f>
        <v/>
      </c>
      <c r="D1188" s="21" t="n"/>
      <c r="E1188" s="27">
        <f>IF(D1188="","",IFERROR(INDEX(거래처분야,MATCH(D1188,거래처이름,0)),""))</f>
        <v/>
      </c>
      <c r="F1188" s="21" t="n"/>
      <c r="G1188" s="22" t="n"/>
      <c r="H1188" s="25">
        <f>IF(COUNTA(A1188,B1188,D1188,G1188)=0,"",IF(NOT(ISNUMBER(A1188)),"날짜를 확인하세요",IF(A1188&gt;TODAY(),"오늘 이후 날짜예요",IF(AND(B1188&lt;&gt;"",ISNA(MATCH(B1188,현장번호,0))),"현장 번호를 확인하세요",IF(ISNA(MATCH(D1188,거래처이름,0)),"거래처 목록에 없는 이름",IF(OR(NOT(ISNUMBER(G1188)),N(G1188)&lt;=0),"금액을 확인하세요",""))))))</f>
        <v/>
      </c>
    </row>
    <row r="1189">
      <c r="A1189" s="20" t="n"/>
      <c r="B1189" s="26" t="n"/>
      <c r="C1189" s="27">
        <f>IF(COUNTA(A1189,D1189,G1189)=0,"",IF(B1189="","공통",IFERROR(INDEX(현장_고객,MATCH(B1189,현장번호,0))&amp;" · "&amp;INDEX(현장_주소,MATCH(B1189,현장번호,0)),"없는 번호")))</f>
        <v/>
      </c>
      <c r="D1189" s="21" t="n"/>
      <c r="E1189" s="27">
        <f>IF(D1189="","",IFERROR(INDEX(거래처분야,MATCH(D1189,거래처이름,0)),""))</f>
        <v/>
      </c>
      <c r="F1189" s="21" t="n"/>
      <c r="G1189" s="22" t="n"/>
      <c r="H1189" s="25">
        <f>IF(COUNTA(A1189,B1189,D1189,G1189)=0,"",IF(NOT(ISNUMBER(A1189)),"날짜를 확인하세요",IF(A1189&gt;TODAY(),"오늘 이후 날짜예요",IF(AND(B1189&lt;&gt;"",ISNA(MATCH(B1189,현장번호,0))),"현장 번호를 확인하세요",IF(ISNA(MATCH(D1189,거래처이름,0)),"거래처 목록에 없는 이름",IF(OR(NOT(ISNUMBER(G1189)),N(G1189)&lt;=0),"금액을 확인하세요",""))))))</f>
        <v/>
      </c>
    </row>
    <row r="1190">
      <c r="A1190" s="20" t="n"/>
      <c r="B1190" s="26" t="n"/>
      <c r="C1190" s="27">
        <f>IF(COUNTA(A1190,D1190,G1190)=0,"",IF(B1190="","공통",IFERROR(INDEX(현장_고객,MATCH(B1190,현장번호,0))&amp;" · "&amp;INDEX(현장_주소,MATCH(B1190,현장번호,0)),"없는 번호")))</f>
        <v/>
      </c>
      <c r="D1190" s="21" t="n"/>
      <c r="E1190" s="27">
        <f>IF(D1190="","",IFERROR(INDEX(거래처분야,MATCH(D1190,거래처이름,0)),""))</f>
        <v/>
      </c>
      <c r="F1190" s="21" t="n"/>
      <c r="G1190" s="22" t="n"/>
      <c r="H1190" s="25">
        <f>IF(COUNTA(A1190,B1190,D1190,G1190)=0,"",IF(NOT(ISNUMBER(A1190)),"날짜를 확인하세요",IF(A1190&gt;TODAY(),"오늘 이후 날짜예요",IF(AND(B1190&lt;&gt;"",ISNA(MATCH(B1190,현장번호,0))),"현장 번호를 확인하세요",IF(ISNA(MATCH(D1190,거래처이름,0)),"거래처 목록에 없는 이름",IF(OR(NOT(ISNUMBER(G1190)),N(G1190)&lt;=0),"금액을 확인하세요",""))))))</f>
        <v/>
      </c>
    </row>
    <row r="1191">
      <c r="A1191" s="20" t="n"/>
      <c r="B1191" s="26" t="n"/>
      <c r="C1191" s="27">
        <f>IF(COUNTA(A1191,D1191,G1191)=0,"",IF(B1191="","공통",IFERROR(INDEX(현장_고객,MATCH(B1191,현장번호,0))&amp;" · "&amp;INDEX(현장_주소,MATCH(B1191,현장번호,0)),"없는 번호")))</f>
        <v/>
      </c>
      <c r="D1191" s="21" t="n"/>
      <c r="E1191" s="27">
        <f>IF(D1191="","",IFERROR(INDEX(거래처분야,MATCH(D1191,거래처이름,0)),""))</f>
        <v/>
      </c>
      <c r="F1191" s="21" t="n"/>
      <c r="G1191" s="22" t="n"/>
      <c r="H1191" s="25">
        <f>IF(COUNTA(A1191,B1191,D1191,G1191)=0,"",IF(NOT(ISNUMBER(A1191)),"날짜를 확인하세요",IF(A1191&gt;TODAY(),"오늘 이후 날짜예요",IF(AND(B1191&lt;&gt;"",ISNA(MATCH(B1191,현장번호,0))),"현장 번호를 확인하세요",IF(ISNA(MATCH(D1191,거래처이름,0)),"거래처 목록에 없는 이름",IF(OR(NOT(ISNUMBER(G1191)),N(G1191)&lt;=0),"금액을 확인하세요",""))))))</f>
        <v/>
      </c>
    </row>
    <row r="1192">
      <c r="A1192" s="20" t="n"/>
      <c r="B1192" s="26" t="n"/>
      <c r="C1192" s="27">
        <f>IF(COUNTA(A1192,D1192,G1192)=0,"",IF(B1192="","공통",IFERROR(INDEX(현장_고객,MATCH(B1192,현장번호,0))&amp;" · "&amp;INDEX(현장_주소,MATCH(B1192,현장번호,0)),"없는 번호")))</f>
        <v/>
      </c>
      <c r="D1192" s="21" t="n"/>
      <c r="E1192" s="27">
        <f>IF(D1192="","",IFERROR(INDEX(거래처분야,MATCH(D1192,거래처이름,0)),""))</f>
        <v/>
      </c>
      <c r="F1192" s="21" t="n"/>
      <c r="G1192" s="22" t="n"/>
      <c r="H1192" s="25">
        <f>IF(COUNTA(A1192,B1192,D1192,G1192)=0,"",IF(NOT(ISNUMBER(A1192)),"날짜를 확인하세요",IF(A1192&gt;TODAY(),"오늘 이후 날짜예요",IF(AND(B1192&lt;&gt;"",ISNA(MATCH(B1192,현장번호,0))),"현장 번호를 확인하세요",IF(ISNA(MATCH(D1192,거래처이름,0)),"거래처 목록에 없는 이름",IF(OR(NOT(ISNUMBER(G1192)),N(G1192)&lt;=0),"금액을 확인하세요",""))))))</f>
        <v/>
      </c>
    </row>
    <row r="1193">
      <c r="A1193" s="20" t="n"/>
      <c r="B1193" s="26" t="n"/>
      <c r="C1193" s="27">
        <f>IF(COUNTA(A1193,D1193,G1193)=0,"",IF(B1193="","공통",IFERROR(INDEX(현장_고객,MATCH(B1193,현장번호,0))&amp;" · "&amp;INDEX(현장_주소,MATCH(B1193,현장번호,0)),"없는 번호")))</f>
        <v/>
      </c>
      <c r="D1193" s="21" t="n"/>
      <c r="E1193" s="27">
        <f>IF(D1193="","",IFERROR(INDEX(거래처분야,MATCH(D1193,거래처이름,0)),""))</f>
        <v/>
      </c>
      <c r="F1193" s="21" t="n"/>
      <c r="G1193" s="22" t="n"/>
      <c r="H1193" s="25">
        <f>IF(COUNTA(A1193,B1193,D1193,G1193)=0,"",IF(NOT(ISNUMBER(A1193)),"날짜를 확인하세요",IF(A1193&gt;TODAY(),"오늘 이후 날짜예요",IF(AND(B1193&lt;&gt;"",ISNA(MATCH(B1193,현장번호,0))),"현장 번호를 확인하세요",IF(ISNA(MATCH(D1193,거래처이름,0)),"거래처 목록에 없는 이름",IF(OR(NOT(ISNUMBER(G1193)),N(G1193)&lt;=0),"금액을 확인하세요",""))))))</f>
        <v/>
      </c>
    </row>
    <row r="1194">
      <c r="A1194" s="20" t="n"/>
      <c r="B1194" s="26" t="n"/>
      <c r="C1194" s="27">
        <f>IF(COUNTA(A1194,D1194,G1194)=0,"",IF(B1194="","공통",IFERROR(INDEX(현장_고객,MATCH(B1194,현장번호,0))&amp;" · "&amp;INDEX(현장_주소,MATCH(B1194,현장번호,0)),"없는 번호")))</f>
        <v/>
      </c>
      <c r="D1194" s="21" t="n"/>
      <c r="E1194" s="27">
        <f>IF(D1194="","",IFERROR(INDEX(거래처분야,MATCH(D1194,거래처이름,0)),""))</f>
        <v/>
      </c>
      <c r="F1194" s="21" t="n"/>
      <c r="G1194" s="22" t="n"/>
      <c r="H1194" s="25">
        <f>IF(COUNTA(A1194,B1194,D1194,G1194)=0,"",IF(NOT(ISNUMBER(A1194)),"날짜를 확인하세요",IF(A1194&gt;TODAY(),"오늘 이후 날짜예요",IF(AND(B1194&lt;&gt;"",ISNA(MATCH(B1194,현장번호,0))),"현장 번호를 확인하세요",IF(ISNA(MATCH(D1194,거래처이름,0)),"거래처 목록에 없는 이름",IF(OR(NOT(ISNUMBER(G1194)),N(G1194)&lt;=0),"금액을 확인하세요",""))))))</f>
        <v/>
      </c>
    </row>
    <row r="1195">
      <c r="A1195" s="20" t="n"/>
      <c r="B1195" s="26" t="n"/>
      <c r="C1195" s="27">
        <f>IF(COUNTA(A1195,D1195,G1195)=0,"",IF(B1195="","공통",IFERROR(INDEX(현장_고객,MATCH(B1195,현장번호,0))&amp;" · "&amp;INDEX(현장_주소,MATCH(B1195,현장번호,0)),"없는 번호")))</f>
        <v/>
      </c>
      <c r="D1195" s="21" t="n"/>
      <c r="E1195" s="27">
        <f>IF(D1195="","",IFERROR(INDEX(거래처분야,MATCH(D1195,거래처이름,0)),""))</f>
        <v/>
      </c>
      <c r="F1195" s="21" t="n"/>
      <c r="G1195" s="22" t="n"/>
      <c r="H1195" s="25">
        <f>IF(COUNTA(A1195,B1195,D1195,G1195)=0,"",IF(NOT(ISNUMBER(A1195)),"날짜를 확인하세요",IF(A1195&gt;TODAY(),"오늘 이후 날짜예요",IF(AND(B1195&lt;&gt;"",ISNA(MATCH(B1195,현장번호,0))),"현장 번호를 확인하세요",IF(ISNA(MATCH(D1195,거래처이름,0)),"거래처 목록에 없는 이름",IF(OR(NOT(ISNUMBER(G1195)),N(G1195)&lt;=0),"금액을 확인하세요",""))))))</f>
        <v/>
      </c>
    </row>
    <row r="1196">
      <c r="A1196" s="20" t="n"/>
      <c r="B1196" s="26" t="n"/>
      <c r="C1196" s="27">
        <f>IF(COUNTA(A1196,D1196,G1196)=0,"",IF(B1196="","공통",IFERROR(INDEX(현장_고객,MATCH(B1196,현장번호,0))&amp;" · "&amp;INDEX(현장_주소,MATCH(B1196,현장번호,0)),"없는 번호")))</f>
        <v/>
      </c>
      <c r="D1196" s="21" t="n"/>
      <c r="E1196" s="27">
        <f>IF(D1196="","",IFERROR(INDEX(거래처분야,MATCH(D1196,거래처이름,0)),""))</f>
        <v/>
      </c>
      <c r="F1196" s="21" t="n"/>
      <c r="G1196" s="22" t="n"/>
      <c r="H1196" s="25">
        <f>IF(COUNTA(A1196,B1196,D1196,G1196)=0,"",IF(NOT(ISNUMBER(A1196)),"날짜를 확인하세요",IF(A1196&gt;TODAY(),"오늘 이후 날짜예요",IF(AND(B1196&lt;&gt;"",ISNA(MATCH(B1196,현장번호,0))),"현장 번호를 확인하세요",IF(ISNA(MATCH(D1196,거래처이름,0)),"거래처 목록에 없는 이름",IF(OR(NOT(ISNUMBER(G1196)),N(G1196)&lt;=0),"금액을 확인하세요",""))))))</f>
        <v/>
      </c>
    </row>
    <row r="1197">
      <c r="A1197" s="20" t="n"/>
      <c r="B1197" s="26" t="n"/>
      <c r="C1197" s="27">
        <f>IF(COUNTA(A1197,D1197,G1197)=0,"",IF(B1197="","공통",IFERROR(INDEX(현장_고객,MATCH(B1197,현장번호,0))&amp;" · "&amp;INDEX(현장_주소,MATCH(B1197,현장번호,0)),"없는 번호")))</f>
        <v/>
      </c>
      <c r="D1197" s="21" t="n"/>
      <c r="E1197" s="27">
        <f>IF(D1197="","",IFERROR(INDEX(거래처분야,MATCH(D1197,거래처이름,0)),""))</f>
        <v/>
      </c>
      <c r="F1197" s="21" t="n"/>
      <c r="G1197" s="22" t="n"/>
      <c r="H1197" s="25">
        <f>IF(COUNTA(A1197,B1197,D1197,G1197)=0,"",IF(NOT(ISNUMBER(A1197)),"날짜를 확인하세요",IF(A1197&gt;TODAY(),"오늘 이후 날짜예요",IF(AND(B1197&lt;&gt;"",ISNA(MATCH(B1197,현장번호,0))),"현장 번호를 확인하세요",IF(ISNA(MATCH(D1197,거래처이름,0)),"거래처 목록에 없는 이름",IF(OR(NOT(ISNUMBER(G1197)),N(G1197)&lt;=0),"금액을 확인하세요",""))))))</f>
        <v/>
      </c>
    </row>
    <row r="1198">
      <c r="A1198" s="20" t="n"/>
      <c r="B1198" s="26" t="n"/>
      <c r="C1198" s="27">
        <f>IF(COUNTA(A1198,D1198,G1198)=0,"",IF(B1198="","공통",IFERROR(INDEX(현장_고객,MATCH(B1198,현장번호,0))&amp;" · "&amp;INDEX(현장_주소,MATCH(B1198,현장번호,0)),"없는 번호")))</f>
        <v/>
      </c>
      <c r="D1198" s="21" t="n"/>
      <c r="E1198" s="27">
        <f>IF(D1198="","",IFERROR(INDEX(거래처분야,MATCH(D1198,거래처이름,0)),""))</f>
        <v/>
      </c>
      <c r="F1198" s="21" t="n"/>
      <c r="G1198" s="22" t="n"/>
      <c r="H1198" s="25">
        <f>IF(COUNTA(A1198,B1198,D1198,G1198)=0,"",IF(NOT(ISNUMBER(A1198)),"날짜를 확인하세요",IF(A1198&gt;TODAY(),"오늘 이후 날짜예요",IF(AND(B1198&lt;&gt;"",ISNA(MATCH(B1198,현장번호,0))),"현장 번호를 확인하세요",IF(ISNA(MATCH(D1198,거래처이름,0)),"거래처 목록에 없는 이름",IF(OR(NOT(ISNUMBER(G1198)),N(G1198)&lt;=0),"금액을 확인하세요",""))))))</f>
        <v/>
      </c>
    </row>
    <row r="1199">
      <c r="A1199" s="20" t="n"/>
      <c r="B1199" s="26" t="n"/>
      <c r="C1199" s="27">
        <f>IF(COUNTA(A1199,D1199,G1199)=0,"",IF(B1199="","공통",IFERROR(INDEX(현장_고객,MATCH(B1199,현장번호,0))&amp;" · "&amp;INDEX(현장_주소,MATCH(B1199,현장번호,0)),"없는 번호")))</f>
        <v/>
      </c>
      <c r="D1199" s="21" t="n"/>
      <c r="E1199" s="27">
        <f>IF(D1199="","",IFERROR(INDEX(거래처분야,MATCH(D1199,거래처이름,0)),""))</f>
        <v/>
      </c>
      <c r="F1199" s="21" t="n"/>
      <c r="G1199" s="22" t="n"/>
      <c r="H1199" s="25">
        <f>IF(COUNTA(A1199,B1199,D1199,G1199)=0,"",IF(NOT(ISNUMBER(A1199)),"날짜를 확인하세요",IF(A1199&gt;TODAY(),"오늘 이후 날짜예요",IF(AND(B1199&lt;&gt;"",ISNA(MATCH(B1199,현장번호,0))),"현장 번호를 확인하세요",IF(ISNA(MATCH(D1199,거래처이름,0)),"거래처 목록에 없는 이름",IF(OR(NOT(ISNUMBER(G1199)),N(G1199)&lt;=0),"금액을 확인하세요",""))))))</f>
        <v/>
      </c>
    </row>
    <row r="1200">
      <c r="A1200" s="20" t="n"/>
      <c r="B1200" s="26" t="n"/>
      <c r="C1200" s="27">
        <f>IF(COUNTA(A1200,D1200,G1200)=0,"",IF(B1200="","공통",IFERROR(INDEX(현장_고객,MATCH(B1200,현장번호,0))&amp;" · "&amp;INDEX(현장_주소,MATCH(B1200,현장번호,0)),"없는 번호")))</f>
        <v/>
      </c>
      <c r="D1200" s="21" t="n"/>
      <c r="E1200" s="27">
        <f>IF(D1200="","",IFERROR(INDEX(거래처분야,MATCH(D1200,거래처이름,0)),""))</f>
        <v/>
      </c>
      <c r="F1200" s="21" t="n"/>
      <c r="G1200" s="22" t="n"/>
      <c r="H1200" s="25">
        <f>IF(COUNTA(A1200,B1200,D1200,G1200)=0,"",IF(NOT(ISNUMBER(A1200)),"날짜를 확인하세요",IF(A1200&gt;TODAY(),"오늘 이후 날짜예요",IF(AND(B1200&lt;&gt;"",ISNA(MATCH(B1200,현장번호,0))),"현장 번호를 확인하세요",IF(ISNA(MATCH(D1200,거래처이름,0)),"거래처 목록에 없는 이름",IF(OR(NOT(ISNUMBER(G1200)),N(G1200)&lt;=0),"금액을 확인하세요",""))))))</f>
        <v/>
      </c>
    </row>
    <row r="1201">
      <c r="A1201" s="20" t="n"/>
      <c r="B1201" s="26" t="n"/>
      <c r="C1201" s="27">
        <f>IF(COUNTA(A1201,D1201,G1201)=0,"",IF(B1201="","공통",IFERROR(INDEX(현장_고객,MATCH(B1201,현장번호,0))&amp;" · "&amp;INDEX(현장_주소,MATCH(B1201,현장번호,0)),"없는 번호")))</f>
        <v/>
      </c>
      <c r="D1201" s="21" t="n"/>
      <c r="E1201" s="27">
        <f>IF(D1201="","",IFERROR(INDEX(거래처분야,MATCH(D1201,거래처이름,0)),""))</f>
        <v/>
      </c>
      <c r="F1201" s="21" t="n"/>
      <c r="G1201" s="22" t="n"/>
      <c r="H1201" s="25">
        <f>IF(COUNTA(A1201,B1201,D1201,G1201)=0,"",IF(NOT(ISNUMBER(A1201)),"날짜를 확인하세요",IF(A1201&gt;TODAY(),"오늘 이후 날짜예요",IF(AND(B1201&lt;&gt;"",ISNA(MATCH(B1201,현장번호,0))),"현장 번호를 확인하세요",IF(ISNA(MATCH(D1201,거래처이름,0)),"거래처 목록에 없는 이름",IF(OR(NOT(ISNUMBER(G1201)),N(G1201)&lt;=0),"금액을 확인하세요",""))))))</f>
        <v/>
      </c>
    </row>
    <row r="1202">
      <c r="A1202" s="20" t="n"/>
      <c r="B1202" s="26" t="n"/>
      <c r="C1202" s="27">
        <f>IF(COUNTA(A1202,D1202,G1202)=0,"",IF(B1202="","공통",IFERROR(INDEX(현장_고객,MATCH(B1202,현장번호,0))&amp;" · "&amp;INDEX(현장_주소,MATCH(B1202,현장번호,0)),"없는 번호")))</f>
        <v/>
      </c>
      <c r="D1202" s="21" t="n"/>
      <c r="E1202" s="27">
        <f>IF(D1202="","",IFERROR(INDEX(거래처분야,MATCH(D1202,거래처이름,0)),""))</f>
        <v/>
      </c>
      <c r="F1202" s="21" t="n"/>
      <c r="G1202" s="22" t="n"/>
      <c r="H1202" s="25">
        <f>IF(COUNTA(A1202,B1202,D1202,G1202)=0,"",IF(NOT(ISNUMBER(A1202)),"날짜를 확인하세요",IF(A1202&gt;TODAY(),"오늘 이후 날짜예요",IF(AND(B1202&lt;&gt;"",ISNA(MATCH(B1202,현장번호,0))),"현장 번호를 확인하세요",IF(ISNA(MATCH(D1202,거래처이름,0)),"거래처 목록에 없는 이름",IF(OR(NOT(ISNUMBER(G1202)),N(G1202)&lt;=0),"금액을 확인하세요",""))))))</f>
        <v/>
      </c>
    </row>
    <row r="1203">
      <c r="A1203" s="20" t="n"/>
      <c r="B1203" s="26" t="n"/>
      <c r="C1203" s="27">
        <f>IF(COUNTA(A1203,D1203,G1203)=0,"",IF(B1203="","공통",IFERROR(INDEX(현장_고객,MATCH(B1203,현장번호,0))&amp;" · "&amp;INDEX(현장_주소,MATCH(B1203,현장번호,0)),"없는 번호")))</f>
        <v/>
      </c>
      <c r="D1203" s="21" t="n"/>
      <c r="E1203" s="27">
        <f>IF(D1203="","",IFERROR(INDEX(거래처분야,MATCH(D1203,거래처이름,0)),""))</f>
        <v/>
      </c>
      <c r="F1203" s="21" t="n"/>
      <c r="G1203" s="22" t="n"/>
      <c r="H1203" s="25">
        <f>IF(COUNTA(A1203,B1203,D1203,G1203)=0,"",IF(NOT(ISNUMBER(A1203)),"날짜를 확인하세요",IF(A1203&gt;TODAY(),"오늘 이후 날짜예요",IF(AND(B1203&lt;&gt;"",ISNA(MATCH(B1203,현장번호,0))),"현장 번호를 확인하세요",IF(ISNA(MATCH(D1203,거래처이름,0)),"거래처 목록에 없는 이름",IF(OR(NOT(ISNUMBER(G1203)),N(G1203)&lt;=0),"금액을 확인하세요",""))))))</f>
        <v/>
      </c>
    </row>
    <row r="1204">
      <c r="A1204" s="20" t="n"/>
      <c r="B1204" s="26" t="n"/>
      <c r="C1204" s="27">
        <f>IF(COUNTA(A1204,D1204,G1204)=0,"",IF(B1204="","공통",IFERROR(INDEX(현장_고객,MATCH(B1204,현장번호,0))&amp;" · "&amp;INDEX(현장_주소,MATCH(B1204,현장번호,0)),"없는 번호")))</f>
        <v/>
      </c>
      <c r="D1204" s="21" t="n"/>
      <c r="E1204" s="27">
        <f>IF(D1204="","",IFERROR(INDEX(거래처분야,MATCH(D1204,거래처이름,0)),""))</f>
        <v/>
      </c>
      <c r="F1204" s="21" t="n"/>
      <c r="G1204" s="22" t="n"/>
      <c r="H1204" s="25">
        <f>IF(COUNTA(A1204,B1204,D1204,G1204)=0,"",IF(NOT(ISNUMBER(A1204)),"날짜를 확인하세요",IF(A1204&gt;TODAY(),"오늘 이후 날짜예요",IF(AND(B1204&lt;&gt;"",ISNA(MATCH(B1204,현장번호,0))),"현장 번호를 확인하세요",IF(ISNA(MATCH(D1204,거래처이름,0)),"거래처 목록에 없는 이름",IF(OR(NOT(ISNUMBER(G1204)),N(G1204)&lt;=0),"금액을 확인하세요",""))))))</f>
        <v/>
      </c>
    </row>
    <row r="1205">
      <c r="A1205" s="20" t="n"/>
      <c r="B1205" s="26" t="n"/>
      <c r="C1205" s="27">
        <f>IF(COUNTA(A1205,D1205,G1205)=0,"",IF(B1205="","공통",IFERROR(INDEX(현장_고객,MATCH(B1205,현장번호,0))&amp;" · "&amp;INDEX(현장_주소,MATCH(B1205,현장번호,0)),"없는 번호")))</f>
        <v/>
      </c>
      <c r="D1205" s="21" t="n"/>
      <c r="E1205" s="27">
        <f>IF(D1205="","",IFERROR(INDEX(거래처분야,MATCH(D1205,거래처이름,0)),""))</f>
        <v/>
      </c>
      <c r="F1205" s="21" t="n"/>
      <c r="G1205" s="22" t="n"/>
      <c r="H1205" s="25">
        <f>IF(COUNTA(A1205,B1205,D1205,G1205)=0,"",IF(NOT(ISNUMBER(A1205)),"날짜를 확인하세요",IF(A1205&gt;TODAY(),"오늘 이후 날짜예요",IF(AND(B1205&lt;&gt;"",ISNA(MATCH(B1205,현장번호,0))),"현장 번호를 확인하세요",IF(ISNA(MATCH(D1205,거래처이름,0)),"거래처 목록에 없는 이름",IF(OR(NOT(ISNUMBER(G1205)),N(G1205)&lt;=0),"금액을 확인하세요",""))))))</f>
        <v/>
      </c>
    </row>
    <row r="1206">
      <c r="A1206" s="20" t="n"/>
      <c r="B1206" s="26" t="n"/>
      <c r="C1206" s="27">
        <f>IF(COUNTA(A1206,D1206,G1206)=0,"",IF(B1206="","공통",IFERROR(INDEX(현장_고객,MATCH(B1206,현장번호,0))&amp;" · "&amp;INDEX(현장_주소,MATCH(B1206,현장번호,0)),"없는 번호")))</f>
        <v/>
      </c>
      <c r="D1206" s="21" t="n"/>
      <c r="E1206" s="27">
        <f>IF(D1206="","",IFERROR(INDEX(거래처분야,MATCH(D1206,거래처이름,0)),""))</f>
        <v/>
      </c>
      <c r="F1206" s="21" t="n"/>
      <c r="G1206" s="22" t="n"/>
      <c r="H1206" s="25">
        <f>IF(COUNTA(A1206,B1206,D1206,G1206)=0,"",IF(NOT(ISNUMBER(A1206)),"날짜를 확인하세요",IF(A1206&gt;TODAY(),"오늘 이후 날짜예요",IF(AND(B1206&lt;&gt;"",ISNA(MATCH(B1206,현장번호,0))),"현장 번호를 확인하세요",IF(ISNA(MATCH(D1206,거래처이름,0)),"거래처 목록에 없는 이름",IF(OR(NOT(ISNUMBER(G1206)),N(G1206)&lt;=0),"금액을 확인하세요",""))))))</f>
        <v/>
      </c>
    </row>
    <row r="1207">
      <c r="A1207" s="20" t="n"/>
      <c r="B1207" s="26" t="n"/>
      <c r="C1207" s="27">
        <f>IF(COUNTA(A1207,D1207,G1207)=0,"",IF(B1207="","공통",IFERROR(INDEX(현장_고객,MATCH(B1207,현장번호,0))&amp;" · "&amp;INDEX(현장_주소,MATCH(B1207,현장번호,0)),"없는 번호")))</f>
        <v/>
      </c>
      <c r="D1207" s="21" t="n"/>
      <c r="E1207" s="27">
        <f>IF(D1207="","",IFERROR(INDEX(거래처분야,MATCH(D1207,거래처이름,0)),""))</f>
        <v/>
      </c>
      <c r="F1207" s="21" t="n"/>
      <c r="G1207" s="22" t="n"/>
      <c r="H1207" s="25">
        <f>IF(COUNTA(A1207,B1207,D1207,G1207)=0,"",IF(NOT(ISNUMBER(A1207)),"날짜를 확인하세요",IF(A1207&gt;TODAY(),"오늘 이후 날짜예요",IF(AND(B1207&lt;&gt;"",ISNA(MATCH(B1207,현장번호,0))),"현장 번호를 확인하세요",IF(ISNA(MATCH(D1207,거래처이름,0)),"거래처 목록에 없는 이름",IF(OR(NOT(ISNUMBER(G1207)),N(G1207)&lt;=0),"금액을 확인하세요",""))))))</f>
        <v/>
      </c>
    </row>
    <row r="1208">
      <c r="A1208" s="20" t="n"/>
      <c r="B1208" s="26" t="n"/>
      <c r="C1208" s="27">
        <f>IF(COUNTA(A1208,D1208,G1208)=0,"",IF(B1208="","공통",IFERROR(INDEX(현장_고객,MATCH(B1208,현장번호,0))&amp;" · "&amp;INDEX(현장_주소,MATCH(B1208,현장번호,0)),"없는 번호")))</f>
        <v/>
      </c>
      <c r="D1208" s="21" t="n"/>
      <c r="E1208" s="27">
        <f>IF(D1208="","",IFERROR(INDEX(거래처분야,MATCH(D1208,거래처이름,0)),""))</f>
        <v/>
      </c>
      <c r="F1208" s="21" t="n"/>
      <c r="G1208" s="22" t="n"/>
      <c r="H1208" s="25">
        <f>IF(COUNTA(A1208,B1208,D1208,G1208)=0,"",IF(NOT(ISNUMBER(A1208)),"날짜를 확인하세요",IF(A1208&gt;TODAY(),"오늘 이후 날짜예요",IF(AND(B1208&lt;&gt;"",ISNA(MATCH(B1208,현장번호,0))),"현장 번호를 확인하세요",IF(ISNA(MATCH(D1208,거래처이름,0)),"거래처 목록에 없는 이름",IF(OR(NOT(ISNUMBER(G1208)),N(G1208)&lt;=0),"금액을 확인하세요",""))))))</f>
        <v/>
      </c>
    </row>
    <row r="1209">
      <c r="A1209" s="20" t="n"/>
      <c r="B1209" s="26" t="n"/>
      <c r="C1209" s="27">
        <f>IF(COUNTA(A1209,D1209,G1209)=0,"",IF(B1209="","공통",IFERROR(INDEX(현장_고객,MATCH(B1209,현장번호,0))&amp;" · "&amp;INDEX(현장_주소,MATCH(B1209,현장번호,0)),"없는 번호")))</f>
        <v/>
      </c>
      <c r="D1209" s="21" t="n"/>
      <c r="E1209" s="27">
        <f>IF(D1209="","",IFERROR(INDEX(거래처분야,MATCH(D1209,거래처이름,0)),""))</f>
        <v/>
      </c>
      <c r="F1209" s="21" t="n"/>
      <c r="G1209" s="22" t="n"/>
      <c r="H1209" s="25">
        <f>IF(COUNTA(A1209,B1209,D1209,G1209)=0,"",IF(NOT(ISNUMBER(A1209)),"날짜를 확인하세요",IF(A1209&gt;TODAY(),"오늘 이후 날짜예요",IF(AND(B1209&lt;&gt;"",ISNA(MATCH(B1209,현장번호,0))),"현장 번호를 확인하세요",IF(ISNA(MATCH(D1209,거래처이름,0)),"거래처 목록에 없는 이름",IF(OR(NOT(ISNUMBER(G1209)),N(G1209)&lt;=0),"금액을 확인하세요",""))))))</f>
        <v/>
      </c>
    </row>
    <row r="1210">
      <c r="A1210" s="20" t="n"/>
      <c r="B1210" s="26" t="n"/>
      <c r="C1210" s="27">
        <f>IF(COUNTA(A1210,D1210,G1210)=0,"",IF(B1210="","공통",IFERROR(INDEX(현장_고객,MATCH(B1210,현장번호,0))&amp;" · "&amp;INDEX(현장_주소,MATCH(B1210,현장번호,0)),"없는 번호")))</f>
        <v/>
      </c>
      <c r="D1210" s="21" t="n"/>
      <c r="E1210" s="27">
        <f>IF(D1210="","",IFERROR(INDEX(거래처분야,MATCH(D1210,거래처이름,0)),""))</f>
        <v/>
      </c>
      <c r="F1210" s="21" t="n"/>
      <c r="G1210" s="22" t="n"/>
      <c r="H1210" s="25">
        <f>IF(COUNTA(A1210,B1210,D1210,G1210)=0,"",IF(NOT(ISNUMBER(A1210)),"날짜를 확인하세요",IF(A1210&gt;TODAY(),"오늘 이후 날짜예요",IF(AND(B1210&lt;&gt;"",ISNA(MATCH(B1210,현장번호,0))),"현장 번호를 확인하세요",IF(ISNA(MATCH(D1210,거래처이름,0)),"거래처 목록에 없는 이름",IF(OR(NOT(ISNUMBER(G1210)),N(G1210)&lt;=0),"금액을 확인하세요",""))))))</f>
        <v/>
      </c>
    </row>
    <row r="1211">
      <c r="A1211" s="20" t="n"/>
      <c r="B1211" s="26" t="n"/>
      <c r="C1211" s="27">
        <f>IF(COUNTA(A1211,D1211,G1211)=0,"",IF(B1211="","공통",IFERROR(INDEX(현장_고객,MATCH(B1211,현장번호,0))&amp;" · "&amp;INDEX(현장_주소,MATCH(B1211,현장번호,0)),"없는 번호")))</f>
        <v/>
      </c>
      <c r="D1211" s="21" t="n"/>
      <c r="E1211" s="27">
        <f>IF(D1211="","",IFERROR(INDEX(거래처분야,MATCH(D1211,거래처이름,0)),""))</f>
        <v/>
      </c>
      <c r="F1211" s="21" t="n"/>
      <c r="G1211" s="22" t="n"/>
      <c r="H1211" s="25">
        <f>IF(COUNTA(A1211,B1211,D1211,G1211)=0,"",IF(NOT(ISNUMBER(A1211)),"날짜를 확인하세요",IF(A1211&gt;TODAY(),"오늘 이후 날짜예요",IF(AND(B1211&lt;&gt;"",ISNA(MATCH(B1211,현장번호,0))),"현장 번호를 확인하세요",IF(ISNA(MATCH(D1211,거래처이름,0)),"거래처 목록에 없는 이름",IF(OR(NOT(ISNUMBER(G1211)),N(G1211)&lt;=0),"금액을 확인하세요",""))))))</f>
        <v/>
      </c>
    </row>
    <row r="1212">
      <c r="A1212" s="20" t="n"/>
      <c r="B1212" s="26" t="n"/>
      <c r="C1212" s="27">
        <f>IF(COUNTA(A1212,D1212,G1212)=0,"",IF(B1212="","공통",IFERROR(INDEX(현장_고객,MATCH(B1212,현장번호,0))&amp;" · "&amp;INDEX(현장_주소,MATCH(B1212,현장번호,0)),"없는 번호")))</f>
        <v/>
      </c>
      <c r="D1212" s="21" t="n"/>
      <c r="E1212" s="27">
        <f>IF(D1212="","",IFERROR(INDEX(거래처분야,MATCH(D1212,거래처이름,0)),""))</f>
        <v/>
      </c>
      <c r="F1212" s="21" t="n"/>
      <c r="G1212" s="22" t="n"/>
      <c r="H1212" s="25">
        <f>IF(COUNTA(A1212,B1212,D1212,G1212)=0,"",IF(NOT(ISNUMBER(A1212)),"날짜를 확인하세요",IF(A1212&gt;TODAY(),"오늘 이후 날짜예요",IF(AND(B1212&lt;&gt;"",ISNA(MATCH(B1212,현장번호,0))),"현장 번호를 확인하세요",IF(ISNA(MATCH(D1212,거래처이름,0)),"거래처 목록에 없는 이름",IF(OR(NOT(ISNUMBER(G1212)),N(G1212)&lt;=0),"금액을 확인하세요",""))))))</f>
        <v/>
      </c>
    </row>
    <row r="1213">
      <c r="A1213" s="20" t="n"/>
      <c r="B1213" s="26" t="n"/>
      <c r="C1213" s="27">
        <f>IF(COUNTA(A1213,D1213,G1213)=0,"",IF(B1213="","공통",IFERROR(INDEX(현장_고객,MATCH(B1213,현장번호,0))&amp;" · "&amp;INDEX(현장_주소,MATCH(B1213,현장번호,0)),"없는 번호")))</f>
        <v/>
      </c>
      <c r="D1213" s="21" t="n"/>
      <c r="E1213" s="27">
        <f>IF(D1213="","",IFERROR(INDEX(거래처분야,MATCH(D1213,거래처이름,0)),""))</f>
        <v/>
      </c>
      <c r="F1213" s="21" t="n"/>
      <c r="G1213" s="22" t="n"/>
      <c r="H1213" s="25">
        <f>IF(COUNTA(A1213,B1213,D1213,G1213)=0,"",IF(NOT(ISNUMBER(A1213)),"날짜를 확인하세요",IF(A1213&gt;TODAY(),"오늘 이후 날짜예요",IF(AND(B1213&lt;&gt;"",ISNA(MATCH(B1213,현장번호,0))),"현장 번호를 확인하세요",IF(ISNA(MATCH(D1213,거래처이름,0)),"거래처 목록에 없는 이름",IF(OR(NOT(ISNUMBER(G1213)),N(G1213)&lt;=0),"금액을 확인하세요",""))))))</f>
        <v/>
      </c>
    </row>
    <row r="1214">
      <c r="A1214" s="20" t="n"/>
      <c r="B1214" s="26" t="n"/>
      <c r="C1214" s="27">
        <f>IF(COUNTA(A1214,D1214,G1214)=0,"",IF(B1214="","공통",IFERROR(INDEX(현장_고객,MATCH(B1214,현장번호,0))&amp;" · "&amp;INDEX(현장_주소,MATCH(B1214,현장번호,0)),"없는 번호")))</f>
        <v/>
      </c>
      <c r="D1214" s="21" t="n"/>
      <c r="E1214" s="27">
        <f>IF(D1214="","",IFERROR(INDEX(거래처분야,MATCH(D1214,거래처이름,0)),""))</f>
        <v/>
      </c>
      <c r="F1214" s="21" t="n"/>
      <c r="G1214" s="22" t="n"/>
      <c r="H1214" s="25">
        <f>IF(COUNTA(A1214,B1214,D1214,G1214)=0,"",IF(NOT(ISNUMBER(A1214)),"날짜를 확인하세요",IF(A1214&gt;TODAY(),"오늘 이후 날짜예요",IF(AND(B1214&lt;&gt;"",ISNA(MATCH(B1214,현장번호,0))),"현장 번호를 확인하세요",IF(ISNA(MATCH(D1214,거래처이름,0)),"거래처 목록에 없는 이름",IF(OR(NOT(ISNUMBER(G1214)),N(G1214)&lt;=0),"금액을 확인하세요",""))))))</f>
        <v/>
      </c>
    </row>
    <row r="1215">
      <c r="A1215" s="20" t="n"/>
      <c r="B1215" s="26" t="n"/>
      <c r="C1215" s="27">
        <f>IF(COUNTA(A1215,D1215,G1215)=0,"",IF(B1215="","공통",IFERROR(INDEX(현장_고객,MATCH(B1215,현장번호,0))&amp;" · "&amp;INDEX(현장_주소,MATCH(B1215,현장번호,0)),"없는 번호")))</f>
        <v/>
      </c>
      <c r="D1215" s="21" t="n"/>
      <c r="E1215" s="27">
        <f>IF(D1215="","",IFERROR(INDEX(거래처분야,MATCH(D1215,거래처이름,0)),""))</f>
        <v/>
      </c>
      <c r="F1215" s="21" t="n"/>
      <c r="G1215" s="22" t="n"/>
      <c r="H1215" s="25">
        <f>IF(COUNTA(A1215,B1215,D1215,G1215)=0,"",IF(NOT(ISNUMBER(A1215)),"날짜를 확인하세요",IF(A1215&gt;TODAY(),"오늘 이후 날짜예요",IF(AND(B1215&lt;&gt;"",ISNA(MATCH(B1215,현장번호,0))),"현장 번호를 확인하세요",IF(ISNA(MATCH(D1215,거래처이름,0)),"거래처 목록에 없는 이름",IF(OR(NOT(ISNUMBER(G1215)),N(G1215)&lt;=0),"금액을 확인하세요",""))))))</f>
        <v/>
      </c>
    </row>
    <row r="1216">
      <c r="A1216" s="20" t="n"/>
      <c r="B1216" s="26" t="n"/>
      <c r="C1216" s="27">
        <f>IF(COUNTA(A1216,D1216,G1216)=0,"",IF(B1216="","공통",IFERROR(INDEX(현장_고객,MATCH(B1216,현장번호,0))&amp;" · "&amp;INDEX(현장_주소,MATCH(B1216,현장번호,0)),"없는 번호")))</f>
        <v/>
      </c>
      <c r="D1216" s="21" t="n"/>
      <c r="E1216" s="27">
        <f>IF(D1216="","",IFERROR(INDEX(거래처분야,MATCH(D1216,거래처이름,0)),""))</f>
        <v/>
      </c>
      <c r="F1216" s="21" t="n"/>
      <c r="G1216" s="22" t="n"/>
      <c r="H1216" s="25">
        <f>IF(COUNTA(A1216,B1216,D1216,G1216)=0,"",IF(NOT(ISNUMBER(A1216)),"날짜를 확인하세요",IF(A1216&gt;TODAY(),"오늘 이후 날짜예요",IF(AND(B1216&lt;&gt;"",ISNA(MATCH(B1216,현장번호,0))),"현장 번호를 확인하세요",IF(ISNA(MATCH(D1216,거래처이름,0)),"거래처 목록에 없는 이름",IF(OR(NOT(ISNUMBER(G1216)),N(G1216)&lt;=0),"금액을 확인하세요",""))))))</f>
        <v/>
      </c>
    </row>
    <row r="1217">
      <c r="A1217" s="20" t="n"/>
      <c r="B1217" s="26" t="n"/>
      <c r="C1217" s="27">
        <f>IF(COUNTA(A1217,D1217,G1217)=0,"",IF(B1217="","공통",IFERROR(INDEX(현장_고객,MATCH(B1217,현장번호,0))&amp;" · "&amp;INDEX(현장_주소,MATCH(B1217,현장번호,0)),"없는 번호")))</f>
        <v/>
      </c>
      <c r="D1217" s="21" t="n"/>
      <c r="E1217" s="27">
        <f>IF(D1217="","",IFERROR(INDEX(거래처분야,MATCH(D1217,거래처이름,0)),""))</f>
        <v/>
      </c>
      <c r="F1217" s="21" t="n"/>
      <c r="G1217" s="22" t="n"/>
      <c r="H1217" s="25">
        <f>IF(COUNTA(A1217,B1217,D1217,G1217)=0,"",IF(NOT(ISNUMBER(A1217)),"날짜를 확인하세요",IF(A1217&gt;TODAY(),"오늘 이후 날짜예요",IF(AND(B1217&lt;&gt;"",ISNA(MATCH(B1217,현장번호,0))),"현장 번호를 확인하세요",IF(ISNA(MATCH(D1217,거래처이름,0)),"거래처 목록에 없는 이름",IF(OR(NOT(ISNUMBER(G1217)),N(G1217)&lt;=0),"금액을 확인하세요",""))))))</f>
        <v/>
      </c>
    </row>
    <row r="1218">
      <c r="A1218" s="20" t="n"/>
      <c r="B1218" s="26" t="n"/>
      <c r="C1218" s="27">
        <f>IF(COUNTA(A1218,D1218,G1218)=0,"",IF(B1218="","공통",IFERROR(INDEX(현장_고객,MATCH(B1218,현장번호,0))&amp;" · "&amp;INDEX(현장_주소,MATCH(B1218,현장번호,0)),"없는 번호")))</f>
        <v/>
      </c>
      <c r="D1218" s="21" t="n"/>
      <c r="E1218" s="27">
        <f>IF(D1218="","",IFERROR(INDEX(거래처분야,MATCH(D1218,거래처이름,0)),""))</f>
        <v/>
      </c>
      <c r="F1218" s="21" t="n"/>
      <c r="G1218" s="22" t="n"/>
      <c r="H1218" s="25">
        <f>IF(COUNTA(A1218,B1218,D1218,G1218)=0,"",IF(NOT(ISNUMBER(A1218)),"날짜를 확인하세요",IF(A1218&gt;TODAY(),"오늘 이후 날짜예요",IF(AND(B1218&lt;&gt;"",ISNA(MATCH(B1218,현장번호,0))),"현장 번호를 확인하세요",IF(ISNA(MATCH(D1218,거래처이름,0)),"거래처 목록에 없는 이름",IF(OR(NOT(ISNUMBER(G1218)),N(G1218)&lt;=0),"금액을 확인하세요",""))))))</f>
        <v/>
      </c>
    </row>
    <row r="1219">
      <c r="A1219" s="20" t="n"/>
      <c r="B1219" s="26" t="n"/>
      <c r="C1219" s="27">
        <f>IF(COUNTA(A1219,D1219,G1219)=0,"",IF(B1219="","공통",IFERROR(INDEX(현장_고객,MATCH(B1219,현장번호,0))&amp;" · "&amp;INDEX(현장_주소,MATCH(B1219,현장번호,0)),"없는 번호")))</f>
        <v/>
      </c>
      <c r="D1219" s="21" t="n"/>
      <c r="E1219" s="27">
        <f>IF(D1219="","",IFERROR(INDEX(거래처분야,MATCH(D1219,거래처이름,0)),""))</f>
        <v/>
      </c>
      <c r="F1219" s="21" t="n"/>
      <c r="G1219" s="22" t="n"/>
      <c r="H1219" s="25">
        <f>IF(COUNTA(A1219,B1219,D1219,G1219)=0,"",IF(NOT(ISNUMBER(A1219)),"날짜를 확인하세요",IF(A1219&gt;TODAY(),"오늘 이후 날짜예요",IF(AND(B1219&lt;&gt;"",ISNA(MATCH(B1219,현장번호,0))),"현장 번호를 확인하세요",IF(ISNA(MATCH(D1219,거래처이름,0)),"거래처 목록에 없는 이름",IF(OR(NOT(ISNUMBER(G1219)),N(G1219)&lt;=0),"금액을 확인하세요",""))))))</f>
        <v/>
      </c>
    </row>
    <row r="1220">
      <c r="A1220" s="20" t="n"/>
      <c r="B1220" s="26" t="n"/>
      <c r="C1220" s="27">
        <f>IF(COUNTA(A1220,D1220,G1220)=0,"",IF(B1220="","공통",IFERROR(INDEX(현장_고객,MATCH(B1220,현장번호,0))&amp;" · "&amp;INDEX(현장_주소,MATCH(B1220,현장번호,0)),"없는 번호")))</f>
        <v/>
      </c>
      <c r="D1220" s="21" t="n"/>
      <c r="E1220" s="27">
        <f>IF(D1220="","",IFERROR(INDEX(거래처분야,MATCH(D1220,거래처이름,0)),""))</f>
        <v/>
      </c>
      <c r="F1220" s="21" t="n"/>
      <c r="G1220" s="22" t="n"/>
      <c r="H1220" s="25">
        <f>IF(COUNTA(A1220,B1220,D1220,G1220)=0,"",IF(NOT(ISNUMBER(A1220)),"날짜를 확인하세요",IF(A1220&gt;TODAY(),"오늘 이후 날짜예요",IF(AND(B1220&lt;&gt;"",ISNA(MATCH(B1220,현장번호,0))),"현장 번호를 확인하세요",IF(ISNA(MATCH(D1220,거래처이름,0)),"거래처 목록에 없는 이름",IF(OR(NOT(ISNUMBER(G1220)),N(G1220)&lt;=0),"금액을 확인하세요",""))))))</f>
        <v/>
      </c>
    </row>
    <row r="1221">
      <c r="A1221" s="20" t="n"/>
      <c r="B1221" s="26" t="n"/>
      <c r="C1221" s="27">
        <f>IF(COUNTA(A1221,D1221,G1221)=0,"",IF(B1221="","공통",IFERROR(INDEX(현장_고객,MATCH(B1221,현장번호,0))&amp;" · "&amp;INDEX(현장_주소,MATCH(B1221,현장번호,0)),"없는 번호")))</f>
        <v/>
      </c>
      <c r="D1221" s="21" t="n"/>
      <c r="E1221" s="27">
        <f>IF(D1221="","",IFERROR(INDEX(거래처분야,MATCH(D1221,거래처이름,0)),""))</f>
        <v/>
      </c>
      <c r="F1221" s="21" t="n"/>
      <c r="G1221" s="22" t="n"/>
      <c r="H1221" s="25">
        <f>IF(COUNTA(A1221,B1221,D1221,G1221)=0,"",IF(NOT(ISNUMBER(A1221)),"날짜를 확인하세요",IF(A1221&gt;TODAY(),"오늘 이후 날짜예요",IF(AND(B1221&lt;&gt;"",ISNA(MATCH(B1221,현장번호,0))),"현장 번호를 확인하세요",IF(ISNA(MATCH(D1221,거래처이름,0)),"거래처 목록에 없는 이름",IF(OR(NOT(ISNUMBER(G1221)),N(G1221)&lt;=0),"금액을 확인하세요",""))))))</f>
        <v/>
      </c>
    </row>
    <row r="1222">
      <c r="A1222" s="20" t="n"/>
      <c r="B1222" s="26" t="n"/>
      <c r="C1222" s="27">
        <f>IF(COUNTA(A1222,D1222,G1222)=0,"",IF(B1222="","공통",IFERROR(INDEX(현장_고객,MATCH(B1222,현장번호,0))&amp;" · "&amp;INDEX(현장_주소,MATCH(B1222,현장번호,0)),"없는 번호")))</f>
        <v/>
      </c>
      <c r="D1222" s="21" t="n"/>
      <c r="E1222" s="27">
        <f>IF(D1222="","",IFERROR(INDEX(거래처분야,MATCH(D1222,거래처이름,0)),""))</f>
        <v/>
      </c>
      <c r="F1222" s="21" t="n"/>
      <c r="G1222" s="22" t="n"/>
      <c r="H1222" s="25">
        <f>IF(COUNTA(A1222,B1222,D1222,G1222)=0,"",IF(NOT(ISNUMBER(A1222)),"날짜를 확인하세요",IF(A1222&gt;TODAY(),"오늘 이후 날짜예요",IF(AND(B1222&lt;&gt;"",ISNA(MATCH(B1222,현장번호,0))),"현장 번호를 확인하세요",IF(ISNA(MATCH(D1222,거래처이름,0)),"거래처 목록에 없는 이름",IF(OR(NOT(ISNUMBER(G1222)),N(G1222)&lt;=0),"금액을 확인하세요",""))))))</f>
        <v/>
      </c>
    </row>
    <row r="1223">
      <c r="A1223" s="20" t="n"/>
      <c r="B1223" s="26" t="n"/>
      <c r="C1223" s="27">
        <f>IF(COUNTA(A1223,D1223,G1223)=0,"",IF(B1223="","공통",IFERROR(INDEX(현장_고객,MATCH(B1223,현장번호,0))&amp;" · "&amp;INDEX(현장_주소,MATCH(B1223,현장번호,0)),"없는 번호")))</f>
        <v/>
      </c>
      <c r="D1223" s="21" t="n"/>
      <c r="E1223" s="27">
        <f>IF(D1223="","",IFERROR(INDEX(거래처분야,MATCH(D1223,거래처이름,0)),""))</f>
        <v/>
      </c>
      <c r="F1223" s="21" t="n"/>
      <c r="G1223" s="22" t="n"/>
      <c r="H1223" s="25">
        <f>IF(COUNTA(A1223,B1223,D1223,G1223)=0,"",IF(NOT(ISNUMBER(A1223)),"날짜를 확인하세요",IF(A1223&gt;TODAY(),"오늘 이후 날짜예요",IF(AND(B1223&lt;&gt;"",ISNA(MATCH(B1223,현장번호,0))),"현장 번호를 확인하세요",IF(ISNA(MATCH(D1223,거래처이름,0)),"거래처 목록에 없는 이름",IF(OR(NOT(ISNUMBER(G1223)),N(G1223)&lt;=0),"금액을 확인하세요",""))))))</f>
        <v/>
      </c>
    </row>
    <row r="1224">
      <c r="A1224" s="20" t="n"/>
      <c r="B1224" s="26" t="n"/>
      <c r="C1224" s="27">
        <f>IF(COUNTA(A1224,D1224,G1224)=0,"",IF(B1224="","공통",IFERROR(INDEX(현장_고객,MATCH(B1224,현장번호,0))&amp;" · "&amp;INDEX(현장_주소,MATCH(B1224,현장번호,0)),"없는 번호")))</f>
        <v/>
      </c>
      <c r="D1224" s="21" t="n"/>
      <c r="E1224" s="27">
        <f>IF(D1224="","",IFERROR(INDEX(거래처분야,MATCH(D1224,거래처이름,0)),""))</f>
        <v/>
      </c>
      <c r="F1224" s="21" t="n"/>
      <c r="G1224" s="22" t="n"/>
      <c r="H1224" s="25">
        <f>IF(COUNTA(A1224,B1224,D1224,G1224)=0,"",IF(NOT(ISNUMBER(A1224)),"날짜를 확인하세요",IF(A1224&gt;TODAY(),"오늘 이후 날짜예요",IF(AND(B1224&lt;&gt;"",ISNA(MATCH(B1224,현장번호,0))),"현장 번호를 확인하세요",IF(ISNA(MATCH(D1224,거래처이름,0)),"거래처 목록에 없는 이름",IF(OR(NOT(ISNUMBER(G1224)),N(G1224)&lt;=0),"금액을 확인하세요",""))))))</f>
        <v/>
      </c>
    </row>
    <row r="1225">
      <c r="A1225" s="20" t="n"/>
      <c r="B1225" s="26" t="n"/>
      <c r="C1225" s="27">
        <f>IF(COUNTA(A1225,D1225,G1225)=0,"",IF(B1225="","공통",IFERROR(INDEX(현장_고객,MATCH(B1225,현장번호,0))&amp;" · "&amp;INDEX(현장_주소,MATCH(B1225,현장번호,0)),"없는 번호")))</f>
        <v/>
      </c>
      <c r="D1225" s="21" t="n"/>
      <c r="E1225" s="27">
        <f>IF(D1225="","",IFERROR(INDEX(거래처분야,MATCH(D1225,거래처이름,0)),""))</f>
        <v/>
      </c>
      <c r="F1225" s="21" t="n"/>
      <c r="G1225" s="22" t="n"/>
      <c r="H1225" s="25">
        <f>IF(COUNTA(A1225,B1225,D1225,G1225)=0,"",IF(NOT(ISNUMBER(A1225)),"날짜를 확인하세요",IF(A1225&gt;TODAY(),"오늘 이후 날짜예요",IF(AND(B1225&lt;&gt;"",ISNA(MATCH(B1225,현장번호,0))),"현장 번호를 확인하세요",IF(ISNA(MATCH(D1225,거래처이름,0)),"거래처 목록에 없는 이름",IF(OR(NOT(ISNUMBER(G1225)),N(G1225)&lt;=0),"금액을 확인하세요",""))))))</f>
        <v/>
      </c>
    </row>
    <row r="1226">
      <c r="A1226" s="20" t="n"/>
      <c r="B1226" s="26" t="n"/>
      <c r="C1226" s="27">
        <f>IF(COUNTA(A1226,D1226,G1226)=0,"",IF(B1226="","공통",IFERROR(INDEX(현장_고객,MATCH(B1226,현장번호,0))&amp;" · "&amp;INDEX(현장_주소,MATCH(B1226,현장번호,0)),"없는 번호")))</f>
        <v/>
      </c>
      <c r="D1226" s="21" t="n"/>
      <c r="E1226" s="27">
        <f>IF(D1226="","",IFERROR(INDEX(거래처분야,MATCH(D1226,거래처이름,0)),""))</f>
        <v/>
      </c>
      <c r="F1226" s="21" t="n"/>
      <c r="G1226" s="22" t="n"/>
      <c r="H1226" s="25">
        <f>IF(COUNTA(A1226,B1226,D1226,G1226)=0,"",IF(NOT(ISNUMBER(A1226)),"날짜를 확인하세요",IF(A1226&gt;TODAY(),"오늘 이후 날짜예요",IF(AND(B1226&lt;&gt;"",ISNA(MATCH(B1226,현장번호,0))),"현장 번호를 확인하세요",IF(ISNA(MATCH(D1226,거래처이름,0)),"거래처 목록에 없는 이름",IF(OR(NOT(ISNUMBER(G1226)),N(G1226)&lt;=0),"금액을 확인하세요",""))))))</f>
        <v/>
      </c>
    </row>
    <row r="1227">
      <c r="A1227" s="20" t="n"/>
      <c r="B1227" s="26" t="n"/>
      <c r="C1227" s="27">
        <f>IF(COUNTA(A1227,D1227,G1227)=0,"",IF(B1227="","공통",IFERROR(INDEX(현장_고객,MATCH(B1227,현장번호,0))&amp;" · "&amp;INDEX(현장_주소,MATCH(B1227,현장번호,0)),"없는 번호")))</f>
        <v/>
      </c>
      <c r="D1227" s="21" t="n"/>
      <c r="E1227" s="27">
        <f>IF(D1227="","",IFERROR(INDEX(거래처분야,MATCH(D1227,거래처이름,0)),""))</f>
        <v/>
      </c>
      <c r="F1227" s="21" t="n"/>
      <c r="G1227" s="22" t="n"/>
      <c r="H1227" s="25">
        <f>IF(COUNTA(A1227,B1227,D1227,G1227)=0,"",IF(NOT(ISNUMBER(A1227)),"날짜를 확인하세요",IF(A1227&gt;TODAY(),"오늘 이후 날짜예요",IF(AND(B1227&lt;&gt;"",ISNA(MATCH(B1227,현장번호,0))),"현장 번호를 확인하세요",IF(ISNA(MATCH(D1227,거래처이름,0)),"거래처 목록에 없는 이름",IF(OR(NOT(ISNUMBER(G1227)),N(G1227)&lt;=0),"금액을 확인하세요",""))))))</f>
        <v/>
      </c>
    </row>
    <row r="1228">
      <c r="A1228" s="20" t="n"/>
      <c r="B1228" s="26" t="n"/>
      <c r="C1228" s="27">
        <f>IF(COUNTA(A1228,D1228,G1228)=0,"",IF(B1228="","공통",IFERROR(INDEX(현장_고객,MATCH(B1228,현장번호,0))&amp;" · "&amp;INDEX(현장_주소,MATCH(B1228,현장번호,0)),"없는 번호")))</f>
        <v/>
      </c>
      <c r="D1228" s="21" t="n"/>
      <c r="E1228" s="27">
        <f>IF(D1228="","",IFERROR(INDEX(거래처분야,MATCH(D1228,거래처이름,0)),""))</f>
        <v/>
      </c>
      <c r="F1228" s="21" t="n"/>
      <c r="G1228" s="22" t="n"/>
      <c r="H1228" s="25">
        <f>IF(COUNTA(A1228,B1228,D1228,G1228)=0,"",IF(NOT(ISNUMBER(A1228)),"날짜를 확인하세요",IF(A1228&gt;TODAY(),"오늘 이후 날짜예요",IF(AND(B1228&lt;&gt;"",ISNA(MATCH(B1228,현장번호,0))),"현장 번호를 확인하세요",IF(ISNA(MATCH(D1228,거래처이름,0)),"거래처 목록에 없는 이름",IF(OR(NOT(ISNUMBER(G1228)),N(G1228)&lt;=0),"금액을 확인하세요",""))))))</f>
        <v/>
      </c>
    </row>
    <row r="1229">
      <c r="A1229" s="20" t="n"/>
      <c r="B1229" s="26" t="n"/>
      <c r="C1229" s="27">
        <f>IF(COUNTA(A1229,D1229,G1229)=0,"",IF(B1229="","공통",IFERROR(INDEX(현장_고객,MATCH(B1229,현장번호,0))&amp;" · "&amp;INDEX(현장_주소,MATCH(B1229,현장번호,0)),"없는 번호")))</f>
        <v/>
      </c>
      <c r="D1229" s="21" t="n"/>
      <c r="E1229" s="27">
        <f>IF(D1229="","",IFERROR(INDEX(거래처분야,MATCH(D1229,거래처이름,0)),""))</f>
        <v/>
      </c>
      <c r="F1229" s="21" t="n"/>
      <c r="G1229" s="22" t="n"/>
      <c r="H1229" s="25">
        <f>IF(COUNTA(A1229,B1229,D1229,G1229)=0,"",IF(NOT(ISNUMBER(A1229)),"날짜를 확인하세요",IF(A1229&gt;TODAY(),"오늘 이후 날짜예요",IF(AND(B1229&lt;&gt;"",ISNA(MATCH(B1229,현장번호,0))),"현장 번호를 확인하세요",IF(ISNA(MATCH(D1229,거래처이름,0)),"거래처 목록에 없는 이름",IF(OR(NOT(ISNUMBER(G1229)),N(G1229)&lt;=0),"금액을 확인하세요",""))))))</f>
        <v/>
      </c>
    </row>
    <row r="1230">
      <c r="A1230" s="20" t="n"/>
      <c r="B1230" s="26" t="n"/>
      <c r="C1230" s="27">
        <f>IF(COUNTA(A1230,D1230,G1230)=0,"",IF(B1230="","공통",IFERROR(INDEX(현장_고객,MATCH(B1230,현장번호,0))&amp;" · "&amp;INDEX(현장_주소,MATCH(B1230,현장번호,0)),"없는 번호")))</f>
        <v/>
      </c>
      <c r="D1230" s="21" t="n"/>
      <c r="E1230" s="27">
        <f>IF(D1230="","",IFERROR(INDEX(거래처분야,MATCH(D1230,거래처이름,0)),""))</f>
        <v/>
      </c>
      <c r="F1230" s="21" t="n"/>
      <c r="G1230" s="22" t="n"/>
      <c r="H1230" s="25">
        <f>IF(COUNTA(A1230,B1230,D1230,G1230)=0,"",IF(NOT(ISNUMBER(A1230)),"날짜를 확인하세요",IF(A1230&gt;TODAY(),"오늘 이후 날짜예요",IF(AND(B1230&lt;&gt;"",ISNA(MATCH(B1230,현장번호,0))),"현장 번호를 확인하세요",IF(ISNA(MATCH(D1230,거래처이름,0)),"거래처 목록에 없는 이름",IF(OR(NOT(ISNUMBER(G1230)),N(G1230)&lt;=0),"금액을 확인하세요",""))))))</f>
        <v/>
      </c>
    </row>
    <row r="1231">
      <c r="A1231" s="20" t="n"/>
      <c r="B1231" s="26" t="n"/>
      <c r="C1231" s="27">
        <f>IF(COUNTA(A1231,D1231,G1231)=0,"",IF(B1231="","공통",IFERROR(INDEX(현장_고객,MATCH(B1231,현장번호,0))&amp;" · "&amp;INDEX(현장_주소,MATCH(B1231,현장번호,0)),"없는 번호")))</f>
        <v/>
      </c>
      <c r="D1231" s="21" t="n"/>
      <c r="E1231" s="27">
        <f>IF(D1231="","",IFERROR(INDEX(거래처분야,MATCH(D1231,거래처이름,0)),""))</f>
        <v/>
      </c>
      <c r="F1231" s="21" t="n"/>
      <c r="G1231" s="22" t="n"/>
      <c r="H1231" s="25">
        <f>IF(COUNTA(A1231,B1231,D1231,G1231)=0,"",IF(NOT(ISNUMBER(A1231)),"날짜를 확인하세요",IF(A1231&gt;TODAY(),"오늘 이후 날짜예요",IF(AND(B1231&lt;&gt;"",ISNA(MATCH(B1231,현장번호,0))),"현장 번호를 확인하세요",IF(ISNA(MATCH(D1231,거래처이름,0)),"거래처 목록에 없는 이름",IF(OR(NOT(ISNUMBER(G1231)),N(G1231)&lt;=0),"금액을 확인하세요",""))))))</f>
        <v/>
      </c>
    </row>
    <row r="1232">
      <c r="A1232" s="20" t="n"/>
      <c r="B1232" s="26" t="n"/>
      <c r="C1232" s="27">
        <f>IF(COUNTA(A1232,D1232,G1232)=0,"",IF(B1232="","공통",IFERROR(INDEX(현장_고객,MATCH(B1232,현장번호,0))&amp;" · "&amp;INDEX(현장_주소,MATCH(B1232,현장번호,0)),"없는 번호")))</f>
        <v/>
      </c>
      <c r="D1232" s="21" t="n"/>
      <c r="E1232" s="27">
        <f>IF(D1232="","",IFERROR(INDEX(거래처분야,MATCH(D1232,거래처이름,0)),""))</f>
        <v/>
      </c>
      <c r="F1232" s="21" t="n"/>
      <c r="G1232" s="22" t="n"/>
      <c r="H1232" s="25">
        <f>IF(COUNTA(A1232,B1232,D1232,G1232)=0,"",IF(NOT(ISNUMBER(A1232)),"날짜를 확인하세요",IF(A1232&gt;TODAY(),"오늘 이후 날짜예요",IF(AND(B1232&lt;&gt;"",ISNA(MATCH(B1232,현장번호,0))),"현장 번호를 확인하세요",IF(ISNA(MATCH(D1232,거래처이름,0)),"거래처 목록에 없는 이름",IF(OR(NOT(ISNUMBER(G1232)),N(G1232)&lt;=0),"금액을 확인하세요",""))))))</f>
        <v/>
      </c>
    </row>
    <row r="1233">
      <c r="A1233" s="20" t="n"/>
      <c r="B1233" s="26" t="n"/>
      <c r="C1233" s="27">
        <f>IF(COUNTA(A1233,D1233,G1233)=0,"",IF(B1233="","공통",IFERROR(INDEX(현장_고객,MATCH(B1233,현장번호,0))&amp;" · "&amp;INDEX(현장_주소,MATCH(B1233,현장번호,0)),"없는 번호")))</f>
        <v/>
      </c>
      <c r="D1233" s="21" t="n"/>
      <c r="E1233" s="27">
        <f>IF(D1233="","",IFERROR(INDEX(거래처분야,MATCH(D1233,거래처이름,0)),""))</f>
        <v/>
      </c>
      <c r="F1233" s="21" t="n"/>
      <c r="G1233" s="22" t="n"/>
      <c r="H1233" s="25">
        <f>IF(COUNTA(A1233,B1233,D1233,G1233)=0,"",IF(NOT(ISNUMBER(A1233)),"날짜를 확인하세요",IF(A1233&gt;TODAY(),"오늘 이후 날짜예요",IF(AND(B1233&lt;&gt;"",ISNA(MATCH(B1233,현장번호,0))),"현장 번호를 확인하세요",IF(ISNA(MATCH(D1233,거래처이름,0)),"거래처 목록에 없는 이름",IF(OR(NOT(ISNUMBER(G1233)),N(G1233)&lt;=0),"금액을 확인하세요",""))))))</f>
        <v/>
      </c>
    </row>
    <row r="1234">
      <c r="A1234" s="20" t="n"/>
      <c r="B1234" s="26" t="n"/>
      <c r="C1234" s="27">
        <f>IF(COUNTA(A1234,D1234,G1234)=0,"",IF(B1234="","공통",IFERROR(INDEX(현장_고객,MATCH(B1234,현장번호,0))&amp;" · "&amp;INDEX(현장_주소,MATCH(B1234,현장번호,0)),"없는 번호")))</f>
        <v/>
      </c>
      <c r="D1234" s="21" t="n"/>
      <c r="E1234" s="27">
        <f>IF(D1234="","",IFERROR(INDEX(거래처분야,MATCH(D1234,거래처이름,0)),""))</f>
        <v/>
      </c>
      <c r="F1234" s="21" t="n"/>
      <c r="G1234" s="22" t="n"/>
      <c r="H1234" s="25">
        <f>IF(COUNTA(A1234,B1234,D1234,G1234)=0,"",IF(NOT(ISNUMBER(A1234)),"날짜를 확인하세요",IF(A1234&gt;TODAY(),"오늘 이후 날짜예요",IF(AND(B1234&lt;&gt;"",ISNA(MATCH(B1234,현장번호,0))),"현장 번호를 확인하세요",IF(ISNA(MATCH(D1234,거래처이름,0)),"거래처 목록에 없는 이름",IF(OR(NOT(ISNUMBER(G1234)),N(G1234)&lt;=0),"금액을 확인하세요",""))))))</f>
        <v/>
      </c>
    </row>
    <row r="1235">
      <c r="A1235" s="20" t="n"/>
      <c r="B1235" s="26" t="n"/>
      <c r="C1235" s="27">
        <f>IF(COUNTA(A1235,D1235,G1235)=0,"",IF(B1235="","공통",IFERROR(INDEX(현장_고객,MATCH(B1235,현장번호,0))&amp;" · "&amp;INDEX(현장_주소,MATCH(B1235,현장번호,0)),"없는 번호")))</f>
        <v/>
      </c>
      <c r="D1235" s="21" t="n"/>
      <c r="E1235" s="27">
        <f>IF(D1235="","",IFERROR(INDEX(거래처분야,MATCH(D1235,거래처이름,0)),""))</f>
        <v/>
      </c>
      <c r="F1235" s="21" t="n"/>
      <c r="G1235" s="22" t="n"/>
      <c r="H1235" s="25">
        <f>IF(COUNTA(A1235,B1235,D1235,G1235)=0,"",IF(NOT(ISNUMBER(A1235)),"날짜를 확인하세요",IF(A1235&gt;TODAY(),"오늘 이후 날짜예요",IF(AND(B1235&lt;&gt;"",ISNA(MATCH(B1235,현장번호,0))),"현장 번호를 확인하세요",IF(ISNA(MATCH(D1235,거래처이름,0)),"거래처 목록에 없는 이름",IF(OR(NOT(ISNUMBER(G1235)),N(G1235)&lt;=0),"금액을 확인하세요",""))))))</f>
        <v/>
      </c>
    </row>
    <row r="1236">
      <c r="A1236" s="20" t="n"/>
      <c r="B1236" s="26" t="n"/>
      <c r="C1236" s="27">
        <f>IF(COUNTA(A1236,D1236,G1236)=0,"",IF(B1236="","공통",IFERROR(INDEX(현장_고객,MATCH(B1236,현장번호,0))&amp;" · "&amp;INDEX(현장_주소,MATCH(B1236,현장번호,0)),"없는 번호")))</f>
        <v/>
      </c>
      <c r="D1236" s="21" t="n"/>
      <c r="E1236" s="27">
        <f>IF(D1236="","",IFERROR(INDEX(거래처분야,MATCH(D1236,거래처이름,0)),""))</f>
        <v/>
      </c>
      <c r="F1236" s="21" t="n"/>
      <c r="G1236" s="22" t="n"/>
      <c r="H1236" s="25">
        <f>IF(COUNTA(A1236,B1236,D1236,G1236)=0,"",IF(NOT(ISNUMBER(A1236)),"날짜를 확인하세요",IF(A1236&gt;TODAY(),"오늘 이후 날짜예요",IF(AND(B1236&lt;&gt;"",ISNA(MATCH(B1236,현장번호,0))),"현장 번호를 확인하세요",IF(ISNA(MATCH(D1236,거래처이름,0)),"거래처 목록에 없는 이름",IF(OR(NOT(ISNUMBER(G1236)),N(G1236)&lt;=0),"금액을 확인하세요",""))))))</f>
        <v/>
      </c>
    </row>
    <row r="1237">
      <c r="A1237" s="20" t="n"/>
      <c r="B1237" s="26" t="n"/>
      <c r="C1237" s="27">
        <f>IF(COUNTA(A1237,D1237,G1237)=0,"",IF(B1237="","공통",IFERROR(INDEX(현장_고객,MATCH(B1237,현장번호,0))&amp;" · "&amp;INDEX(현장_주소,MATCH(B1237,현장번호,0)),"없는 번호")))</f>
        <v/>
      </c>
      <c r="D1237" s="21" t="n"/>
      <c r="E1237" s="27">
        <f>IF(D1237="","",IFERROR(INDEX(거래처분야,MATCH(D1237,거래처이름,0)),""))</f>
        <v/>
      </c>
      <c r="F1237" s="21" t="n"/>
      <c r="G1237" s="22" t="n"/>
      <c r="H1237" s="25">
        <f>IF(COUNTA(A1237,B1237,D1237,G1237)=0,"",IF(NOT(ISNUMBER(A1237)),"날짜를 확인하세요",IF(A1237&gt;TODAY(),"오늘 이후 날짜예요",IF(AND(B1237&lt;&gt;"",ISNA(MATCH(B1237,현장번호,0))),"현장 번호를 확인하세요",IF(ISNA(MATCH(D1237,거래처이름,0)),"거래처 목록에 없는 이름",IF(OR(NOT(ISNUMBER(G1237)),N(G1237)&lt;=0),"금액을 확인하세요",""))))))</f>
        <v/>
      </c>
    </row>
    <row r="1238">
      <c r="A1238" s="20" t="n"/>
      <c r="B1238" s="26" t="n"/>
      <c r="C1238" s="27">
        <f>IF(COUNTA(A1238,D1238,G1238)=0,"",IF(B1238="","공통",IFERROR(INDEX(현장_고객,MATCH(B1238,현장번호,0))&amp;" · "&amp;INDEX(현장_주소,MATCH(B1238,현장번호,0)),"없는 번호")))</f>
        <v/>
      </c>
      <c r="D1238" s="21" t="n"/>
      <c r="E1238" s="27">
        <f>IF(D1238="","",IFERROR(INDEX(거래처분야,MATCH(D1238,거래처이름,0)),""))</f>
        <v/>
      </c>
      <c r="F1238" s="21" t="n"/>
      <c r="G1238" s="22" t="n"/>
      <c r="H1238" s="25">
        <f>IF(COUNTA(A1238,B1238,D1238,G1238)=0,"",IF(NOT(ISNUMBER(A1238)),"날짜를 확인하세요",IF(A1238&gt;TODAY(),"오늘 이후 날짜예요",IF(AND(B1238&lt;&gt;"",ISNA(MATCH(B1238,현장번호,0))),"현장 번호를 확인하세요",IF(ISNA(MATCH(D1238,거래처이름,0)),"거래처 목록에 없는 이름",IF(OR(NOT(ISNUMBER(G1238)),N(G1238)&lt;=0),"금액을 확인하세요",""))))))</f>
        <v/>
      </c>
    </row>
    <row r="1239">
      <c r="A1239" s="20" t="n"/>
      <c r="B1239" s="26" t="n"/>
      <c r="C1239" s="27">
        <f>IF(COUNTA(A1239,D1239,G1239)=0,"",IF(B1239="","공통",IFERROR(INDEX(현장_고객,MATCH(B1239,현장번호,0))&amp;" · "&amp;INDEX(현장_주소,MATCH(B1239,현장번호,0)),"없는 번호")))</f>
        <v/>
      </c>
      <c r="D1239" s="21" t="n"/>
      <c r="E1239" s="27">
        <f>IF(D1239="","",IFERROR(INDEX(거래처분야,MATCH(D1239,거래처이름,0)),""))</f>
        <v/>
      </c>
      <c r="F1239" s="21" t="n"/>
      <c r="G1239" s="22" t="n"/>
      <c r="H1239" s="25">
        <f>IF(COUNTA(A1239,B1239,D1239,G1239)=0,"",IF(NOT(ISNUMBER(A1239)),"날짜를 확인하세요",IF(A1239&gt;TODAY(),"오늘 이후 날짜예요",IF(AND(B1239&lt;&gt;"",ISNA(MATCH(B1239,현장번호,0))),"현장 번호를 확인하세요",IF(ISNA(MATCH(D1239,거래처이름,0)),"거래처 목록에 없는 이름",IF(OR(NOT(ISNUMBER(G1239)),N(G1239)&lt;=0),"금액을 확인하세요",""))))))</f>
        <v/>
      </c>
    </row>
    <row r="1240">
      <c r="A1240" s="20" t="n"/>
      <c r="B1240" s="26" t="n"/>
      <c r="C1240" s="27">
        <f>IF(COUNTA(A1240,D1240,G1240)=0,"",IF(B1240="","공통",IFERROR(INDEX(현장_고객,MATCH(B1240,현장번호,0))&amp;" · "&amp;INDEX(현장_주소,MATCH(B1240,현장번호,0)),"없는 번호")))</f>
        <v/>
      </c>
      <c r="D1240" s="21" t="n"/>
      <c r="E1240" s="27">
        <f>IF(D1240="","",IFERROR(INDEX(거래처분야,MATCH(D1240,거래처이름,0)),""))</f>
        <v/>
      </c>
      <c r="F1240" s="21" t="n"/>
      <c r="G1240" s="22" t="n"/>
      <c r="H1240" s="25">
        <f>IF(COUNTA(A1240,B1240,D1240,G1240)=0,"",IF(NOT(ISNUMBER(A1240)),"날짜를 확인하세요",IF(A1240&gt;TODAY(),"오늘 이후 날짜예요",IF(AND(B1240&lt;&gt;"",ISNA(MATCH(B1240,현장번호,0))),"현장 번호를 확인하세요",IF(ISNA(MATCH(D1240,거래처이름,0)),"거래처 목록에 없는 이름",IF(OR(NOT(ISNUMBER(G1240)),N(G1240)&lt;=0),"금액을 확인하세요",""))))))</f>
        <v/>
      </c>
    </row>
    <row r="1241">
      <c r="A1241" s="20" t="n"/>
      <c r="B1241" s="26" t="n"/>
      <c r="C1241" s="27">
        <f>IF(COUNTA(A1241,D1241,G1241)=0,"",IF(B1241="","공통",IFERROR(INDEX(현장_고객,MATCH(B1241,현장번호,0))&amp;" · "&amp;INDEX(현장_주소,MATCH(B1241,현장번호,0)),"없는 번호")))</f>
        <v/>
      </c>
      <c r="D1241" s="21" t="n"/>
      <c r="E1241" s="27">
        <f>IF(D1241="","",IFERROR(INDEX(거래처분야,MATCH(D1241,거래처이름,0)),""))</f>
        <v/>
      </c>
      <c r="F1241" s="21" t="n"/>
      <c r="G1241" s="22" t="n"/>
      <c r="H1241" s="25">
        <f>IF(COUNTA(A1241,B1241,D1241,G1241)=0,"",IF(NOT(ISNUMBER(A1241)),"날짜를 확인하세요",IF(A1241&gt;TODAY(),"오늘 이후 날짜예요",IF(AND(B1241&lt;&gt;"",ISNA(MATCH(B1241,현장번호,0))),"현장 번호를 확인하세요",IF(ISNA(MATCH(D1241,거래처이름,0)),"거래처 목록에 없는 이름",IF(OR(NOT(ISNUMBER(G1241)),N(G1241)&lt;=0),"금액을 확인하세요",""))))))</f>
        <v/>
      </c>
    </row>
    <row r="1242">
      <c r="A1242" s="20" t="n"/>
      <c r="B1242" s="26" t="n"/>
      <c r="C1242" s="27">
        <f>IF(COUNTA(A1242,D1242,G1242)=0,"",IF(B1242="","공통",IFERROR(INDEX(현장_고객,MATCH(B1242,현장번호,0))&amp;" · "&amp;INDEX(현장_주소,MATCH(B1242,현장번호,0)),"없는 번호")))</f>
        <v/>
      </c>
      <c r="D1242" s="21" t="n"/>
      <c r="E1242" s="27">
        <f>IF(D1242="","",IFERROR(INDEX(거래처분야,MATCH(D1242,거래처이름,0)),""))</f>
        <v/>
      </c>
      <c r="F1242" s="21" t="n"/>
      <c r="G1242" s="22" t="n"/>
      <c r="H1242" s="25">
        <f>IF(COUNTA(A1242,B1242,D1242,G1242)=0,"",IF(NOT(ISNUMBER(A1242)),"날짜를 확인하세요",IF(A1242&gt;TODAY(),"오늘 이후 날짜예요",IF(AND(B1242&lt;&gt;"",ISNA(MATCH(B1242,현장번호,0))),"현장 번호를 확인하세요",IF(ISNA(MATCH(D1242,거래처이름,0)),"거래처 목록에 없는 이름",IF(OR(NOT(ISNUMBER(G1242)),N(G1242)&lt;=0),"금액을 확인하세요",""))))))</f>
        <v/>
      </c>
    </row>
    <row r="1243">
      <c r="A1243" s="20" t="n"/>
      <c r="B1243" s="26" t="n"/>
      <c r="C1243" s="27">
        <f>IF(COUNTA(A1243,D1243,G1243)=0,"",IF(B1243="","공통",IFERROR(INDEX(현장_고객,MATCH(B1243,현장번호,0))&amp;" · "&amp;INDEX(현장_주소,MATCH(B1243,현장번호,0)),"없는 번호")))</f>
        <v/>
      </c>
      <c r="D1243" s="21" t="n"/>
      <c r="E1243" s="27">
        <f>IF(D1243="","",IFERROR(INDEX(거래처분야,MATCH(D1243,거래처이름,0)),""))</f>
        <v/>
      </c>
      <c r="F1243" s="21" t="n"/>
      <c r="G1243" s="22" t="n"/>
      <c r="H1243" s="25">
        <f>IF(COUNTA(A1243,B1243,D1243,G1243)=0,"",IF(NOT(ISNUMBER(A1243)),"날짜를 확인하세요",IF(A1243&gt;TODAY(),"오늘 이후 날짜예요",IF(AND(B1243&lt;&gt;"",ISNA(MATCH(B1243,현장번호,0))),"현장 번호를 확인하세요",IF(ISNA(MATCH(D1243,거래처이름,0)),"거래처 목록에 없는 이름",IF(OR(NOT(ISNUMBER(G1243)),N(G1243)&lt;=0),"금액을 확인하세요",""))))))</f>
        <v/>
      </c>
    </row>
    <row r="1244">
      <c r="A1244" s="20" t="n"/>
      <c r="B1244" s="26" t="n"/>
      <c r="C1244" s="27">
        <f>IF(COUNTA(A1244,D1244,G1244)=0,"",IF(B1244="","공통",IFERROR(INDEX(현장_고객,MATCH(B1244,현장번호,0))&amp;" · "&amp;INDEX(현장_주소,MATCH(B1244,현장번호,0)),"없는 번호")))</f>
        <v/>
      </c>
      <c r="D1244" s="21" t="n"/>
      <c r="E1244" s="27">
        <f>IF(D1244="","",IFERROR(INDEX(거래처분야,MATCH(D1244,거래처이름,0)),""))</f>
        <v/>
      </c>
      <c r="F1244" s="21" t="n"/>
      <c r="G1244" s="22" t="n"/>
      <c r="H1244" s="25">
        <f>IF(COUNTA(A1244,B1244,D1244,G1244)=0,"",IF(NOT(ISNUMBER(A1244)),"날짜를 확인하세요",IF(A1244&gt;TODAY(),"오늘 이후 날짜예요",IF(AND(B1244&lt;&gt;"",ISNA(MATCH(B1244,현장번호,0))),"현장 번호를 확인하세요",IF(ISNA(MATCH(D1244,거래처이름,0)),"거래처 목록에 없는 이름",IF(OR(NOT(ISNUMBER(G1244)),N(G1244)&lt;=0),"금액을 확인하세요",""))))))</f>
        <v/>
      </c>
    </row>
    <row r="1245">
      <c r="A1245" s="20" t="n"/>
      <c r="B1245" s="26" t="n"/>
      <c r="C1245" s="27">
        <f>IF(COUNTA(A1245,D1245,G1245)=0,"",IF(B1245="","공통",IFERROR(INDEX(현장_고객,MATCH(B1245,현장번호,0))&amp;" · "&amp;INDEX(현장_주소,MATCH(B1245,현장번호,0)),"없는 번호")))</f>
        <v/>
      </c>
      <c r="D1245" s="21" t="n"/>
      <c r="E1245" s="27">
        <f>IF(D1245="","",IFERROR(INDEX(거래처분야,MATCH(D1245,거래처이름,0)),""))</f>
        <v/>
      </c>
      <c r="F1245" s="21" t="n"/>
      <c r="G1245" s="22" t="n"/>
      <c r="H1245" s="25">
        <f>IF(COUNTA(A1245,B1245,D1245,G1245)=0,"",IF(NOT(ISNUMBER(A1245)),"날짜를 확인하세요",IF(A1245&gt;TODAY(),"오늘 이후 날짜예요",IF(AND(B1245&lt;&gt;"",ISNA(MATCH(B1245,현장번호,0))),"현장 번호를 확인하세요",IF(ISNA(MATCH(D1245,거래처이름,0)),"거래처 목록에 없는 이름",IF(OR(NOT(ISNUMBER(G1245)),N(G1245)&lt;=0),"금액을 확인하세요",""))))))</f>
        <v/>
      </c>
    </row>
    <row r="1246">
      <c r="A1246" s="20" t="n"/>
      <c r="B1246" s="26" t="n"/>
      <c r="C1246" s="27">
        <f>IF(COUNTA(A1246,D1246,G1246)=0,"",IF(B1246="","공통",IFERROR(INDEX(현장_고객,MATCH(B1246,현장번호,0))&amp;" · "&amp;INDEX(현장_주소,MATCH(B1246,현장번호,0)),"없는 번호")))</f>
        <v/>
      </c>
      <c r="D1246" s="21" t="n"/>
      <c r="E1246" s="27">
        <f>IF(D1246="","",IFERROR(INDEX(거래처분야,MATCH(D1246,거래처이름,0)),""))</f>
        <v/>
      </c>
      <c r="F1246" s="21" t="n"/>
      <c r="G1246" s="22" t="n"/>
      <c r="H1246" s="25">
        <f>IF(COUNTA(A1246,B1246,D1246,G1246)=0,"",IF(NOT(ISNUMBER(A1246)),"날짜를 확인하세요",IF(A1246&gt;TODAY(),"오늘 이후 날짜예요",IF(AND(B1246&lt;&gt;"",ISNA(MATCH(B1246,현장번호,0))),"현장 번호를 확인하세요",IF(ISNA(MATCH(D1246,거래처이름,0)),"거래처 목록에 없는 이름",IF(OR(NOT(ISNUMBER(G1246)),N(G1246)&lt;=0),"금액을 확인하세요",""))))))</f>
        <v/>
      </c>
    </row>
    <row r="1247">
      <c r="A1247" s="20" t="n"/>
      <c r="B1247" s="26" t="n"/>
      <c r="C1247" s="27">
        <f>IF(COUNTA(A1247,D1247,G1247)=0,"",IF(B1247="","공통",IFERROR(INDEX(현장_고객,MATCH(B1247,현장번호,0))&amp;" · "&amp;INDEX(현장_주소,MATCH(B1247,현장번호,0)),"없는 번호")))</f>
        <v/>
      </c>
      <c r="D1247" s="21" t="n"/>
      <c r="E1247" s="27">
        <f>IF(D1247="","",IFERROR(INDEX(거래처분야,MATCH(D1247,거래처이름,0)),""))</f>
        <v/>
      </c>
      <c r="F1247" s="21" t="n"/>
      <c r="G1247" s="22" t="n"/>
      <c r="H1247" s="25">
        <f>IF(COUNTA(A1247,B1247,D1247,G1247)=0,"",IF(NOT(ISNUMBER(A1247)),"날짜를 확인하세요",IF(A1247&gt;TODAY(),"오늘 이후 날짜예요",IF(AND(B1247&lt;&gt;"",ISNA(MATCH(B1247,현장번호,0))),"현장 번호를 확인하세요",IF(ISNA(MATCH(D1247,거래처이름,0)),"거래처 목록에 없는 이름",IF(OR(NOT(ISNUMBER(G1247)),N(G1247)&lt;=0),"금액을 확인하세요",""))))))</f>
        <v/>
      </c>
    </row>
    <row r="1248">
      <c r="A1248" s="20" t="n"/>
      <c r="B1248" s="26" t="n"/>
      <c r="C1248" s="27">
        <f>IF(COUNTA(A1248,D1248,G1248)=0,"",IF(B1248="","공통",IFERROR(INDEX(현장_고객,MATCH(B1248,현장번호,0))&amp;" · "&amp;INDEX(현장_주소,MATCH(B1248,현장번호,0)),"없는 번호")))</f>
        <v/>
      </c>
      <c r="D1248" s="21" t="n"/>
      <c r="E1248" s="27">
        <f>IF(D1248="","",IFERROR(INDEX(거래처분야,MATCH(D1248,거래처이름,0)),""))</f>
        <v/>
      </c>
      <c r="F1248" s="21" t="n"/>
      <c r="G1248" s="22" t="n"/>
      <c r="H1248" s="25">
        <f>IF(COUNTA(A1248,B1248,D1248,G1248)=0,"",IF(NOT(ISNUMBER(A1248)),"날짜를 확인하세요",IF(A1248&gt;TODAY(),"오늘 이후 날짜예요",IF(AND(B1248&lt;&gt;"",ISNA(MATCH(B1248,현장번호,0))),"현장 번호를 확인하세요",IF(ISNA(MATCH(D1248,거래처이름,0)),"거래처 목록에 없는 이름",IF(OR(NOT(ISNUMBER(G1248)),N(G1248)&lt;=0),"금액을 확인하세요",""))))))</f>
        <v/>
      </c>
    </row>
    <row r="1249">
      <c r="A1249" s="20" t="n"/>
      <c r="B1249" s="26" t="n"/>
      <c r="C1249" s="27">
        <f>IF(COUNTA(A1249,D1249,G1249)=0,"",IF(B1249="","공통",IFERROR(INDEX(현장_고객,MATCH(B1249,현장번호,0))&amp;" · "&amp;INDEX(현장_주소,MATCH(B1249,현장번호,0)),"없는 번호")))</f>
        <v/>
      </c>
      <c r="D1249" s="21" t="n"/>
      <c r="E1249" s="27">
        <f>IF(D1249="","",IFERROR(INDEX(거래처분야,MATCH(D1249,거래처이름,0)),""))</f>
        <v/>
      </c>
      <c r="F1249" s="21" t="n"/>
      <c r="G1249" s="22" t="n"/>
      <c r="H1249" s="25">
        <f>IF(COUNTA(A1249,B1249,D1249,G1249)=0,"",IF(NOT(ISNUMBER(A1249)),"날짜를 확인하세요",IF(A1249&gt;TODAY(),"오늘 이후 날짜예요",IF(AND(B1249&lt;&gt;"",ISNA(MATCH(B1249,현장번호,0))),"현장 번호를 확인하세요",IF(ISNA(MATCH(D1249,거래처이름,0)),"거래처 목록에 없는 이름",IF(OR(NOT(ISNUMBER(G1249)),N(G1249)&lt;=0),"금액을 확인하세요",""))))))</f>
        <v/>
      </c>
    </row>
    <row r="1250">
      <c r="A1250" s="20" t="n"/>
      <c r="B1250" s="26" t="n"/>
      <c r="C1250" s="27">
        <f>IF(COUNTA(A1250,D1250,G1250)=0,"",IF(B1250="","공통",IFERROR(INDEX(현장_고객,MATCH(B1250,현장번호,0))&amp;" · "&amp;INDEX(현장_주소,MATCH(B1250,현장번호,0)),"없는 번호")))</f>
        <v/>
      </c>
      <c r="D1250" s="21" t="n"/>
      <c r="E1250" s="27">
        <f>IF(D1250="","",IFERROR(INDEX(거래처분야,MATCH(D1250,거래처이름,0)),""))</f>
        <v/>
      </c>
      <c r="F1250" s="21" t="n"/>
      <c r="G1250" s="22" t="n"/>
      <c r="H1250" s="25">
        <f>IF(COUNTA(A1250,B1250,D1250,G1250)=0,"",IF(NOT(ISNUMBER(A1250)),"날짜를 확인하세요",IF(A1250&gt;TODAY(),"오늘 이후 날짜예요",IF(AND(B1250&lt;&gt;"",ISNA(MATCH(B1250,현장번호,0))),"현장 번호를 확인하세요",IF(ISNA(MATCH(D1250,거래처이름,0)),"거래처 목록에 없는 이름",IF(OR(NOT(ISNUMBER(G1250)),N(G1250)&lt;=0),"금액을 확인하세요",""))))))</f>
        <v/>
      </c>
    </row>
    <row r="1251">
      <c r="A1251" s="20" t="n"/>
      <c r="B1251" s="26" t="n"/>
      <c r="C1251" s="27">
        <f>IF(COUNTA(A1251,D1251,G1251)=0,"",IF(B1251="","공통",IFERROR(INDEX(현장_고객,MATCH(B1251,현장번호,0))&amp;" · "&amp;INDEX(현장_주소,MATCH(B1251,현장번호,0)),"없는 번호")))</f>
        <v/>
      </c>
      <c r="D1251" s="21" t="n"/>
      <c r="E1251" s="27">
        <f>IF(D1251="","",IFERROR(INDEX(거래처분야,MATCH(D1251,거래처이름,0)),""))</f>
        <v/>
      </c>
      <c r="F1251" s="21" t="n"/>
      <c r="G1251" s="22" t="n"/>
      <c r="H1251" s="25">
        <f>IF(COUNTA(A1251,B1251,D1251,G1251)=0,"",IF(NOT(ISNUMBER(A1251)),"날짜를 확인하세요",IF(A1251&gt;TODAY(),"오늘 이후 날짜예요",IF(AND(B1251&lt;&gt;"",ISNA(MATCH(B1251,현장번호,0))),"현장 번호를 확인하세요",IF(ISNA(MATCH(D1251,거래처이름,0)),"거래처 목록에 없는 이름",IF(OR(NOT(ISNUMBER(G1251)),N(G1251)&lt;=0),"금액을 확인하세요",""))))))</f>
        <v/>
      </c>
    </row>
    <row r="1252">
      <c r="A1252" s="20" t="n"/>
      <c r="B1252" s="26" t="n"/>
      <c r="C1252" s="27">
        <f>IF(COUNTA(A1252,D1252,G1252)=0,"",IF(B1252="","공통",IFERROR(INDEX(현장_고객,MATCH(B1252,현장번호,0))&amp;" · "&amp;INDEX(현장_주소,MATCH(B1252,현장번호,0)),"없는 번호")))</f>
        <v/>
      </c>
      <c r="D1252" s="21" t="n"/>
      <c r="E1252" s="27">
        <f>IF(D1252="","",IFERROR(INDEX(거래처분야,MATCH(D1252,거래처이름,0)),""))</f>
        <v/>
      </c>
      <c r="F1252" s="21" t="n"/>
      <c r="G1252" s="22" t="n"/>
      <c r="H1252" s="25">
        <f>IF(COUNTA(A1252,B1252,D1252,G1252)=0,"",IF(NOT(ISNUMBER(A1252)),"날짜를 확인하세요",IF(A1252&gt;TODAY(),"오늘 이후 날짜예요",IF(AND(B1252&lt;&gt;"",ISNA(MATCH(B1252,현장번호,0))),"현장 번호를 확인하세요",IF(ISNA(MATCH(D1252,거래처이름,0)),"거래처 목록에 없는 이름",IF(OR(NOT(ISNUMBER(G1252)),N(G1252)&lt;=0),"금액을 확인하세요",""))))))</f>
        <v/>
      </c>
    </row>
    <row r="1253">
      <c r="A1253" s="20" t="n"/>
      <c r="B1253" s="26" t="n"/>
      <c r="C1253" s="27">
        <f>IF(COUNTA(A1253,D1253,G1253)=0,"",IF(B1253="","공통",IFERROR(INDEX(현장_고객,MATCH(B1253,현장번호,0))&amp;" · "&amp;INDEX(현장_주소,MATCH(B1253,현장번호,0)),"없는 번호")))</f>
        <v/>
      </c>
      <c r="D1253" s="21" t="n"/>
      <c r="E1253" s="27">
        <f>IF(D1253="","",IFERROR(INDEX(거래처분야,MATCH(D1253,거래처이름,0)),""))</f>
        <v/>
      </c>
      <c r="F1253" s="21" t="n"/>
      <c r="G1253" s="22" t="n"/>
      <c r="H1253" s="25">
        <f>IF(COUNTA(A1253,B1253,D1253,G1253)=0,"",IF(NOT(ISNUMBER(A1253)),"날짜를 확인하세요",IF(A1253&gt;TODAY(),"오늘 이후 날짜예요",IF(AND(B1253&lt;&gt;"",ISNA(MATCH(B1253,현장번호,0))),"현장 번호를 확인하세요",IF(ISNA(MATCH(D1253,거래처이름,0)),"거래처 목록에 없는 이름",IF(OR(NOT(ISNUMBER(G1253)),N(G1253)&lt;=0),"금액을 확인하세요",""))))))</f>
        <v/>
      </c>
    </row>
    <row r="1254">
      <c r="A1254" s="20" t="n"/>
      <c r="B1254" s="26" t="n"/>
      <c r="C1254" s="27">
        <f>IF(COUNTA(A1254,D1254,G1254)=0,"",IF(B1254="","공통",IFERROR(INDEX(현장_고객,MATCH(B1254,현장번호,0))&amp;" · "&amp;INDEX(현장_주소,MATCH(B1254,현장번호,0)),"없는 번호")))</f>
        <v/>
      </c>
      <c r="D1254" s="21" t="n"/>
      <c r="E1254" s="27">
        <f>IF(D1254="","",IFERROR(INDEX(거래처분야,MATCH(D1254,거래처이름,0)),""))</f>
        <v/>
      </c>
      <c r="F1254" s="21" t="n"/>
      <c r="G1254" s="22" t="n"/>
      <c r="H1254" s="25">
        <f>IF(COUNTA(A1254,B1254,D1254,G1254)=0,"",IF(NOT(ISNUMBER(A1254)),"날짜를 확인하세요",IF(A1254&gt;TODAY(),"오늘 이후 날짜예요",IF(AND(B1254&lt;&gt;"",ISNA(MATCH(B1254,현장번호,0))),"현장 번호를 확인하세요",IF(ISNA(MATCH(D1254,거래처이름,0)),"거래처 목록에 없는 이름",IF(OR(NOT(ISNUMBER(G1254)),N(G1254)&lt;=0),"금액을 확인하세요",""))))))</f>
        <v/>
      </c>
    </row>
    <row r="1255">
      <c r="A1255" s="20" t="n"/>
      <c r="B1255" s="26" t="n"/>
      <c r="C1255" s="27">
        <f>IF(COUNTA(A1255,D1255,G1255)=0,"",IF(B1255="","공통",IFERROR(INDEX(현장_고객,MATCH(B1255,현장번호,0))&amp;" · "&amp;INDEX(현장_주소,MATCH(B1255,현장번호,0)),"없는 번호")))</f>
        <v/>
      </c>
      <c r="D1255" s="21" t="n"/>
      <c r="E1255" s="27">
        <f>IF(D1255="","",IFERROR(INDEX(거래처분야,MATCH(D1255,거래처이름,0)),""))</f>
        <v/>
      </c>
      <c r="F1255" s="21" t="n"/>
      <c r="G1255" s="22" t="n"/>
      <c r="H1255" s="25">
        <f>IF(COUNTA(A1255,B1255,D1255,G1255)=0,"",IF(NOT(ISNUMBER(A1255)),"날짜를 확인하세요",IF(A1255&gt;TODAY(),"오늘 이후 날짜예요",IF(AND(B1255&lt;&gt;"",ISNA(MATCH(B1255,현장번호,0))),"현장 번호를 확인하세요",IF(ISNA(MATCH(D1255,거래처이름,0)),"거래처 목록에 없는 이름",IF(OR(NOT(ISNUMBER(G1255)),N(G1255)&lt;=0),"금액을 확인하세요",""))))))</f>
        <v/>
      </c>
    </row>
    <row r="1256">
      <c r="A1256" s="20" t="n"/>
      <c r="B1256" s="26" t="n"/>
      <c r="C1256" s="27">
        <f>IF(COUNTA(A1256,D1256,G1256)=0,"",IF(B1256="","공통",IFERROR(INDEX(현장_고객,MATCH(B1256,현장번호,0))&amp;" · "&amp;INDEX(현장_주소,MATCH(B1256,현장번호,0)),"없는 번호")))</f>
        <v/>
      </c>
      <c r="D1256" s="21" t="n"/>
      <c r="E1256" s="27">
        <f>IF(D1256="","",IFERROR(INDEX(거래처분야,MATCH(D1256,거래처이름,0)),""))</f>
        <v/>
      </c>
      <c r="F1256" s="21" t="n"/>
      <c r="G1256" s="22" t="n"/>
      <c r="H1256" s="25">
        <f>IF(COUNTA(A1256,B1256,D1256,G1256)=0,"",IF(NOT(ISNUMBER(A1256)),"날짜를 확인하세요",IF(A1256&gt;TODAY(),"오늘 이후 날짜예요",IF(AND(B1256&lt;&gt;"",ISNA(MATCH(B1256,현장번호,0))),"현장 번호를 확인하세요",IF(ISNA(MATCH(D1256,거래처이름,0)),"거래처 목록에 없는 이름",IF(OR(NOT(ISNUMBER(G1256)),N(G1256)&lt;=0),"금액을 확인하세요",""))))))</f>
        <v/>
      </c>
    </row>
    <row r="1257">
      <c r="A1257" s="20" t="n"/>
      <c r="B1257" s="26" t="n"/>
      <c r="C1257" s="27">
        <f>IF(COUNTA(A1257,D1257,G1257)=0,"",IF(B1257="","공통",IFERROR(INDEX(현장_고객,MATCH(B1257,현장번호,0))&amp;" · "&amp;INDEX(현장_주소,MATCH(B1257,현장번호,0)),"없는 번호")))</f>
        <v/>
      </c>
      <c r="D1257" s="21" t="n"/>
      <c r="E1257" s="27">
        <f>IF(D1257="","",IFERROR(INDEX(거래처분야,MATCH(D1257,거래처이름,0)),""))</f>
        <v/>
      </c>
      <c r="F1257" s="21" t="n"/>
      <c r="G1257" s="22" t="n"/>
      <c r="H1257" s="25">
        <f>IF(COUNTA(A1257,B1257,D1257,G1257)=0,"",IF(NOT(ISNUMBER(A1257)),"날짜를 확인하세요",IF(A1257&gt;TODAY(),"오늘 이후 날짜예요",IF(AND(B1257&lt;&gt;"",ISNA(MATCH(B1257,현장번호,0))),"현장 번호를 확인하세요",IF(ISNA(MATCH(D1257,거래처이름,0)),"거래처 목록에 없는 이름",IF(OR(NOT(ISNUMBER(G1257)),N(G1257)&lt;=0),"금액을 확인하세요",""))))))</f>
        <v/>
      </c>
    </row>
    <row r="1258">
      <c r="A1258" s="20" t="n"/>
      <c r="B1258" s="26" t="n"/>
      <c r="C1258" s="27">
        <f>IF(COUNTA(A1258,D1258,G1258)=0,"",IF(B1258="","공통",IFERROR(INDEX(현장_고객,MATCH(B1258,현장번호,0))&amp;" · "&amp;INDEX(현장_주소,MATCH(B1258,현장번호,0)),"없는 번호")))</f>
        <v/>
      </c>
      <c r="D1258" s="21" t="n"/>
      <c r="E1258" s="27">
        <f>IF(D1258="","",IFERROR(INDEX(거래처분야,MATCH(D1258,거래처이름,0)),""))</f>
        <v/>
      </c>
      <c r="F1258" s="21" t="n"/>
      <c r="G1258" s="22" t="n"/>
      <c r="H1258" s="25">
        <f>IF(COUNTA(A1258,B1258,D1258,G1258)=0,"",IF(NOT(ISNUMBER(A1258)),"날짜를 확인하세요",IF(A1258&gt;TODAY(),"오늘 이후 날짜예요",IF(AND(B1258&lt;&gt;"",ISNA(MATCH(B1258,현장번호,0))),"현장 번호를 확인하세요",IF(ISNA(MATCH(D1258,거래처이름,0)),"거래처 목록에 없는 이름",IF(OR(NOT(ISNUMBER(G1258)),N(G1258)&lt;=0),"금액을 확인하세요",""))))))</f>
        <v/>
      </c>
    </row>
    <row r="1259">
      <c r="A1259" s="20" t="n"/>
      <c r="B1259" s="26" t="n"/>
      <c r="C1259" s="27">
        <f>IF(COUNTA(A1259,D1259,G1259)=0,"",IF(B1259="","공통",IFERROR(INDEX(현장_고객,MATCH(B1259,현장번호,0))&amp;" · "&amp;INDEX(현장_주소,MATCH(B1259,현장번호,0)),"없는 번호")))</f>
        <v/>
      </c>
      <c r="D1259" s="21" t="n"/>
      <c r="E1259" s="27">
        <f>IF(D1259="","",IFERROR(INDEX(거래처분야,MATCH(D1259,거래처이름,0)),""))</f>
        <v/>
      </c>
      <c r="F1259" s="21" t="n"/>
      <c r="G1259" s="22" t="n"/>
      <c r="H1259" s="25">
        <f>IF(COUNTA(A1259,B1259,D1259,G1259)=0,"",IF(NOT(ISNUMBER(A1259)),"날짜를 확인하세요",IF(A1259&gt;TODAY(),"오늘 이후 날짜예요",IF(AND(B1259&lt;&gt;"",ISNA(MATCH(B1259,현장번호,0))),"현장 번호를 확인하세요",IF(ISNA(MATCH(D1259,거래처이름,0)),"거래처 목록에 없는 이름",IF(OR(NOT(ISNUMBER(G1259)),N(G1259)&lt;=0),"금액을 확인하세요",""))))))</f>
        <v/>
      </c>
    </row>
    <row r="1260">
      <c r="A1260" s="20" t="n"/>
      <c r="B1260" s="26" t="n"/>
      <c r="C1260" s="27">
        <f>IF(COUNTA(A1260,D1260,G1260)=0,"",IF(B1260="","공통",IFERROR(INDEX(현장_고객,MATCH(B1260,현장번호,0))&amp;" · "&amp;INDEX(현장_주소,MATCH(B1260,현장번호,0)),"없는 번호")))</f>
        <v/>
      </c>
      <c r="D1260" s="21" t="n"/>
      <c r="E1260" s="27">
        <f>IF(D1260="","",IFERROR(INDEX(거래처분야,MATCH(D1260,거래처이름,0)),""))</f>
        <v/>
      </c>
      <c r="F1260" s="21" t="n"/>
      <c r="G1260" s="22" t="n"/>
      <c r="H1260" s="25">
        <f>IF(COUNTA(A1260,B1260,D1260,G1260)=0,"",IF(NOT(ISNUMBER(A1260)),"날짜를 확인하세요",IF(A1260&gt;TODAY(),"오늘 이후 날짜예요",IF(AND(B1260&lt;&gt;"",ISNA(MATCH(B1260,현장번호,0))),"현장 번호를 확인하세요",IF(ISNA(MATCH(D1260,거래처이름,0)),"거래처 목록에 없는 이름",IF(OR(NOT(ISNUMBER(G1260)),N(G1260)&lt;=0),"금액을 확인하세요",""))))))</f>
        <v/>
      </c>
    </row>
    <row r="1261">
      <c r="A1261" s="20" t="n"/>
      <c r="B1261" s="26" t="n"/>
      <c r="C1261" s="27">
        <f>IF(COUNTA(A1261,D1261,G1261)=0,"",IF(B1261="","공통",IFERROR(INDEX(현장_고객,MATCH(B1261,현장번호,0))&amp;" · "&amp;INDEX(현장_주소,MATCH(B1261,현장번호,0)),"없는 번호")))</f>
        <v/>
      </c>
      <c r="D1261" s="21" t="n"/>
      <c r="E1261" s="27">
        <f>IF(D1261="","",IFERROR(INDEX(거래처분야,MATCH(D1261,거래처이름,0)),""))</f>
        <v/>
      </c>
      <c r="F1261" s="21" t="n"/>
      <c r="G1261" s="22" t="n"/>
      <c r="H1261" s="25">
        <f>IF(COUNTA(A1261,B1261,D1261,G1261)=0,"",IF(NOT(ISNUMBER(A1261)),"날짜를 확인하세요",IF(A1261&gt;TODAY(),"오늘 이후 날짜예요",IF(AND(B1261&lt;&gt;"",ISNA(MATCH(B1261,현장번호,0))),"현장 번호를 확인하세요",IF(ISNA(MATCH(D1261,거래처이름,0)),"거래처 목록에 없는 이름",IF(OR(NOT(ISNUMBER(G1261)),N(G1261)&lt;=0),"금액을 확인하세요",""))))))</f>
        <v/>
      </c>
    </row>
    <row r="1262">
      <c r="A1262" s="20" t="n"/>
      <c r="B1262" s="26" t="n"/>
      <c r="C1262" s="27">
        <f>IF(COUNTA(A1262,D1262,G1262)=0,"",IF(B1262="","공통",IFERROR(INDEX(현장_고객,MATCH(B1262,현장번호,0))&amp;" · "&amp;INDEX(현장_주소,MATCH(B1262,현장번호,0)),"없는 번호")))</f>
        <v/>
      </c>
      <c r="D1262" s="21" t="n"/>
      <c r="E1262" s="27">
        <f>IF(D1262="","",IFERROR(INDEX(거래처분야,MATCH(D1262,거래처이름,0)),""))</f>
        <v/>
      </c>
      <c r="F1262" s="21" t="n"/>
      <c r="G1262" s="22" t="n"/>
      <c r="H1262" s="25">
        <f>IF(COUNTA(A1262,B1262,D1262,G1262)=0,"",IF(NOT(ISNUMBER(A1262)),"날짜를 확인하세요",IF(A1262&gt;TODAY(),"오늘 이후 날짜예요",IF(AND(B1262&lt;&gt;"",ISNA(MATCH(B1262,현장번호,0))),"현장 번호를 확인하세요",IF(ISNA(MATCH(D1262,거래처이름,0)),"거래처 목록에 없는 이름",IF(OR(NOT(ISNUMBER(G1262)),N(G1262)&lt;=0),"금액을 확인하세요",""))))))</f>
        <v/>
      </c>
    </row>
    <row r="1263">
      <c r="A1263" s="20" t="n"/>
      <c r="B1263" s="26" t="n"/>
      <c r="C1263" s="27">
        <f>IF(COUNTA(A1263,D1263,G1263)=0,"",IF(B1263="","공통",IFERROR(INDEX(현장_고객,MATCH(B1263,현장번호,0))&amp;" · "&amp;INDEX(현장_주소,MATCH(B1263,현장번호,0)),"없는 번호")))</f>
        <v/>
      </c>
      <c r="D1263" s="21" t="n"/>
      <c r="E1263" s="27">
        <f>IF(D1263="","",IFERROR(INDEX(거래처분야,MATCH(D1263,거래처이름,0)),""))</f>
        <v/>
      </c>
      <c r="F1263" s="21" t="n"/>
      <c r="G1263" s="22" t="n"/>
      <c r="H1263" s="25">
        <f>IF(COUNTA(A1263,B1263,D1263,G1263)=0,"",IF(NOT(ISNUMBER(A1263)),"날짜를 확인하세요",IF(A1263&gt;TODAY(),"오늘 이후 날짜예요",IF(AND(B1263&lt;&gt;"",ISNA(MATCH(B1263,현장번호,0))),"현장 번호를 확인하세요",IF(ISNA(MATCH(D1263,거래처이름,0)),"거래처 목록에 없는 이름",IF(OR(NOT(ISNUMBER(G1263)),N(G1263)&lt;=0),"금액을 확인하세요",""))))))</f>
        <v/>
      </c>
    </row>
    <row r="1264">
      <c r="A1264" s="20" t="n"/>
      <c r="B1264" s="26" t="n"/>
      <c r="C1264" s="27">
        <f>IF(COUNTA(A1264,D1264,G1264)=0,"",IF(B1264="","공통",IFERROR(INDEX(현장_고객,MATCH(B1264,현장번호,0))&amp;" · "&amp;INDEX(현장_주소,MATCH(B1264,현장번호,0)),"없는 번호")))</f>
        <v/>
      </c>
      <c r="D1264" s="21" t="n"/>
      <c r="E1264" s="27">
        <f>IF(D1264="","",IFERROR(INDEX(거래처분야,MATCH(D1264,거래처이름,0)),""))</f>
        <v/>
      </c>
      <c r="F1264" s="21" t="n"/>
      <c r="G1264" s="22" t="n"/>
      <c r="H1264" s="25">
        <f>IF(COUNTA(A1264,B1264,D1264,G1264)=0,"",IF(NOT(ISNUMBER(A1264)),"날짜를 확인하세요",IF(A1264&gt;TODAY(),"오늘 이후 날짜예요",IF(AND(B1264&lt;&gt;"",ISNA(MATCH(B1264,현장번호,0))),"현장 번호를 확인하세요",IF(ISNA(MATCH(D1264,거래처이름,0)),"거래처 목록에 없는 이름",IF(OR(NOT(ISNUMBER(G1264)),N(G1264)&lt;=0),"금액을 확인하세요",""))))))</f>
        <v/>
      </c>
    </row>
    <row r="1265">
      <c r="A1265" s="20" t="n"/>
      <c r="B1265" s="26" t="n"/>
      <c r="C1265" s="27">
        <f>IF(COUNTA(A1265,D1265,G1265)=0,"",IF(B1265="","공통",IFERROR(INDEX(현장_고객,MATCH(B1265,현장번호,0))&amp;" · "&amp;INDEX(현장_주소,MATCH(B1265,현장번호,0)),"없는 번호")))</f>
        <v/>
      </c>
      <c r="D1265" s="21" t="n"/>
      <c r="E1265" s="27">
        <f>IF(D1265="","",IFERROR(INDEX(거래처분야,MATCH(D1265,거래처이름,0)),""))</f>
        <v/>
      </c>
      <c r="F1265" s="21" t="n"/>
      <c r="G1265" s="22" t="n"/>
      <c r="H1265" s="25">
        <f>IF(COUNTA(A1265,B1265,D1265,G1265)=0,"",IF(NOT(ISNUMBER(A1265)),"날짜를 확인하세요",IF(A1265&gt;TODAY(),"오늘 이후 날짜예요",IF(AND(B1265&lt;&gt;"",ISNA(MATCH(B1265,현장번호,0))),"현장 번호를 확인하세요",IF(ISNA(MATCH(D1265,거래처이름,0)),"거래처 목록에 없는 이름",IF(OR(NOT(ISNUMBER(G1265)),N(G1265)&lt;=0),"금액을 확인하세요",""))))))</f>
        <v/>
      </c>
    </row>
    <row r="1266">
      <c r="A1266" s="20" t="n"/>
      <c r="B1266" s="26" t="n"/>
      <c r="C1266" s="27">
        <f>IF(COUNTA(A1266,D1266,G1266)=0,"",IF(B1266="","공통",IFERROR(INDEX(현장_고객,MATCH(B1266,현장번호,0))&amp;" · "&amp;INDEX(현장_주소,MATCH(B1266,현장번호,0)),"없는 번호")))</f>
        <v/>
      </c>
      <c r="D1266" s="21" t="n"/>
      <c r="E1266" s="27">
        <f>IF(D1266="","",IFERROR(INDEX(거래처분야,MATCH(D1266,거래처이름,0)),""))</f>
        <v/>
      </c>
      <c r="F1266" s="21" t="n"/>
      <c r="G1266" s="22" t="n"/>
      <c r="H1266" s="25">
        <f>IF(COUNTA(A1266,B1266,D1266,G1266)=0,"",IF(NOT(ISNUMBER(A1266)),"날짜를 확인하세요",IF(A1266&gt;TODAY(),"오늘 이후 날짜예요",IF(AND(B1266&lt;&gt;"",ISNA(MATCH(B1266,현장번호,0))),"현장 번호를 확인하세요",IF(ISNA(MATCH(D1266,거래처이름,0)),"거래처 목록에 없는 이름",IF(OR(NOT(ISNUMBER(G1266)),N(G1266)&lt;=0),"금액을 확인하세요",""))))))</f>
        <v/>
      </c>
    </row>
    <row r="1267">
      <c r="A1267" s="20" t="n"/>
      <c r="B1267" s="26" t="n"/>
      <c r="C1267" s="27">
        <f>IF(COUNTA(A1267,D1267,G1267)=0,"",IF(B1267="","공통",IFERROR(INDEX(현장_고객,MATCH(B1267,현장번호,0))&amp;" · "&amp;INDEX(현장_주소,MATCH(B1267,현장번호,0)),"없는 번호")))</f>
        <v/>
      </c>
      <c r="D1267" s="21" t="n"/>
      <c r="E1267" s="27">
        <f>IF(D1267="","",IFERROR(INDEX(거래처분야,MATCH(D1267,거래처이름,0)),""))</f>
        <v/>
      </c>
      <c r="F1267" s="21" t="n"/>
      <c r="G1267" s="22" t="n"/>
      <c r="H1267" s="25">
        <f>IF(COUNTA(A1267,B1267,D1267,G1267)=0,"",IF(NOT(ISNUMBER(A1267)),"날짜를 확인하세요",IF(A1267&gt;TODAY(),"오늘 이후 날짜예요",IF(AND(B1267&lt;&gt;"",ISNA(MATCH(B1267,현장번호,0))),"현장 번호를 확인하세요",IF(ISNA(MATCH(D1267,거래처이름,0)),"거래처 목록에 없는 이름",IF(OR(NOT(ISNUMBER(G1267)),N(G1267)&lt;=0),"금액을 확인하세요",""))))))</f>
        <v/>
      </c>
    </row>
    <row r="1268">
      <c r="A1268" s="20" t="n"/>
      <c r="B1268" s="26" t="n"/>
      <c r="C1268" s="27">
        <f>IF(COUNTA(A1268,D1268,G1268)=0,"",IF(B1268="","공통",IFERROR(INDEX(현장_고객,MATCH(B1268,현장번호,0))&amp;" · "&amp;INDEX(현장_주소,MATCH(B1268,현장번호,0)),"없는 번호")))</f>
        <v/>
      </c>
      <c r="D1268" s="21" t="n"/>
      <c r="E1268" s="27">
        <f>IF(D1268="","",IFERROR(INDEX(거래처분야,MATCH(D1268,거래처이름,0)),""))</f>
        <v/>
      </c>
      <c r="F1268" s="21" t="n"/>
      <c r="G1268" s="22" t="n"/>
      <c r="H1268" s="25">
        <f>IF(COUNTA(A1268,B1268,D1268,G1268)=0,"",IF(NOT(ISNUMBER(A1268)),"날짜를 확인하세요",IF(A1268&gt;TODAY(),"오늘 이후 날짜예요",IF(AND(B1268&lt;&gt;"",ISNA(MATCH(B1268,현장번호,0))),"현장 번호를 확인하세요",IF(ISNA(MATCH(D1268,거래처이름,0)),"거래처 목록에 없는 이름",IF(OR(NOT(ISNUMBER(G1268)),N(G1268)&lt;=0),"금액을 확인하세요",""))))))</f>
        <v/>
      </c>
    </row>
    <row r="1269">
      <c r="A1269" s="20" t="n"/>
      <c r="B1269" s="26" t="n"/>
      <c r="C1269" s="27">
        <f>IF(COUNTA(A1269,D1269,G1269)=0,"",IF(B1269="","공통",IFERROR(INDEX(현장_고객,MATCH(B1269,현장번호,0))&amp;" · "&amp;INDEX(현장_주소,MATCH(B1269,현장번호,0)),"없는 번호")))</f>
        <v/>
      </c>
      <c r="D1269" s="21" t="n"/>
      <c r="E1269" s="27">
        <f>IF(D1269="","",IFERROR(INDEX(거래처분야,MATCH(D1269,거래처이름,0)),""))</f>
        <v/>
      </c>
      <c r="F1269" s="21" t="n"/>
      <c r="G1269" s="22" t="n"/>
      <c r="H1269" s="25">
        <f>IF(COUNTA(A1269,B1269,D1269,G1269)=0,"",IF(NOT(ISNUMBER(A1269)),"날짜를 확인하세요",IF(A1269&gt;TODAY(),"오늘 이후 날짜예요",IF(AND(B1269&lt;&gt;"",ISNA(MATCH(B1269,현장번호,0))),"현장 번호를 확인하세요",IF(ISNA(MATCH(D1269,거래처이름,0)),"거래처 목록에 없는 이름",IF(OR(NOT(ISNUMBER(G1269)),N(G1269)&lt;=0),"금액을 확인하세요",""))))))</f>
        <v/>
      </c>
    </row>
    <row r="1270">
      <c r="A1270" s="20" t="n"/>
      <c r="B1270" s="26" t="n"/>
      <c r="C1270" s="27">
        <f>IF(COUNTA(A1270,D1270,G1270)=0,"",IF(B1270="","공통",IFERROR(INDEX(현장_고객,MATCH(B1270,현장번호,0))&amp;" · "&amp;INDEX(현장_주소,MATCH(B1270,현장번호,0)),"없는 번호")))</f>
        <v/>
      </c>
      <c r="D1270" s="21" t="n"/>
      <c r="E1270" s="27">
        <f>IF(D1270="","",IFERROR(INDEX(거래처분야,MATCH(D1270,거래처이름,0)),""))</f>
        <v/>
      </c>
      <c r="F1270" s="21" t="n"/>
      <c r="G1270" s="22" t="n"/>
      <c r="H1270" s="25">
        <f>IF(COUNTA(A1270,B1270,D1270,G1270)=0,"",IF(NOT(ISNUMBER(A1270)),"날짜를 확인하세요",IF(A1270&gt;TODAY(),"오늘 이후 날짜예요",IF(AND(B1270&lt;&gt;"",ISNA(MATCH(B1270,현장번호,0))),"현장 번호를 확인하세요",IF(ISNA(MATCH(D1270,거래처이름,0)),"거래처 목록에 없는 이름",IF(OR(NOT(ISNUMBER(G1270)),N(G1270)&lt;=0),"금액을 확인하세요",""))))))</f>
        <v/>
      </c>
    </row>
    <row r="1271">
      <c r="A1271" s="20" t="n"/>
      <c r="B1271" s="26" t="n"/>
      <c r="C1271" s="27">
        <f>IF(COUNTA(A1271,D1271,G1271)=0,"",IF(B1271="","공통",IFERROR(INDEX(현장_고객,MATCH(B1271,현장번호,0))&amp;" · "&amp;INDEX(현장_주소,MATCH(B1271,현장번호,0)),"없는 번호")))</f>
        <v/>
      </c>
      <c r="D1271" s="21" t="n"/>
      <c r="E1271" s="27">
        <f>IF(D1271="","",IFERROR(INDEX(거래처분야,MATCH(D1271,거래처이름,0)),""))</f>
        <v/>
      </c>
      <c r="F1271" s="21" t="n"/>
      <c r="G1271" s="22" t="n"/>
      <c r="H1271" s="25">
        <f>IF(COUNTA(A1271,B1271,D1271,G1271)=0,"",IF(NOT(ISNUMBER(A1271)),"날짜를 확인하세요",IF(A1271&gt;TODAY(),"오늘 이후 날짜예요",IF(AND(B1271&lt;&gt;"",ISNA(MATCH(B1271,현장번호,0))),"현장 번호를 확인하세요",IF(ISNA(MATCH(D1271,거래처이름,0)),"거래처 목록에 없는 이름",IF(OR(NOT(ISNUMBER(G1271)),N(G1271)&lt;=0),"금액을 확인하세요",""))))))</f>
        <v/>
      </c>
    </row>
    <row r="1272">
      <c r="A1272" s="20" t="n"/>
      <c r="B1272" s="26" t="n"/>
      <c r="C1272" s="27">
        <f>IF(COUNTA(A1272,D1272,G1272)=0,"",IF(B1272="","공통",IFERROR(INDEX(현장_고객,MATCH(B1272,현장번호,0))&amp;" · "&amp;INDEX(현장_주소,MATCH(B1272,현장번호,0)),"없는 번호")))</f>
        <v/>
      </c>
      <c r="D1272" s="21" t="n"/>
      <c r="E1272" s="27">
        <f>IF(D1272="","",IFERROR(INDEX(거래처분야,MATCH(D1272,거래처이름,0)),""))</f>
        <v/>
      </c>
      <c r="F1272" s="21" t="n"/>
      <c r="G1272" s="22" t="n"/>
      <c r="H1272" s="25">
        <f>IF(COUNTA(A1272,B1272,D1272,G1272)=0,"",IF(NOT(ISNUMBER(A1272)),"날짜를 확인하세요",IF(A1272&gt;TODAY(),"오늘 이후 날짜예요",IF(AND(B1272&lt;&gt;"",ISNA(MATCH(B1272,현장번호,0))),"현장 번호를 확인하세요",IF(ISNA(MATCH(D1272,거래처이름,0)),"거래처 목록에 없는 이름",IF(OR(NOT(ISNUMBER(G1272)),N(G1272)&lt;=0),"금액을 확인하세요",""))))))</f>
        <v/>
      </c>
    </row>
    <row r="1273">
      <c r="A1273" s="20" t="n"/>
      <c r="B1273" s="26" t="n"/>
      <c r="C1273" s="27">
        <f>IF(COUNTA(A1273,D1273,G1273)=0,"",IF(B1273="","공통",IFERROR(INDEX(현장_고객,MATCH(B1273,현장번호,0))&amp;" · "&amp;INDEX(현장_주소,MATCH(B1273,현장번호,0)),"없는 번호")))</f>
        <v/>
      </c>
      <c r="D1273" s="21" t="n"/>
      <c r="E1273" s="27">
        <f>IF(D1273="","",IFERROR(INDEX(거래처분야,MATCH(D1273,거래처이름,0)),""))</f>
        <v/>
      </c>
      <c r="F1273" s="21" t="n"/>
      <c r="G1273" s="22" t="n"/>
      <c r="H1273" s="25">
        <f>IF(COUNTA(A1273,B1273,D1273,G1273)=0,"",IF(NOT(ISNUMBER(A1273)),"날짜를 확인하세요",IF(A1273&gt;TODAY(),"오늘 이후 날짜예요",IF(AND(B1273&lt;&gt;"",ISNA(MATCH(B1273,현장번호,0))),"현장 번호를 확인하세요",IF(ISNA(MATCH(D1273,거래처이름,0)),"거래처 목록에 없는 이름",IF(OR(NOT(ISNUMBER(G1273)),N(G1273)&lt;=0),"금액을 확인하세요",""))))))</f>
        <v/>
      </c>
    </row>
    <row r="1274">
      <c r="A1274" s="20" t="n"/>
      <c r="B1274" s="26" t="n"/>
      <c r="C1274" s="27">
        <f>IF(COUNTA(A1274,D1274,G1274)=0,"",IF(B1274="","공통",IFERROR(INDEX(현장_고객,MATCH(B1274,현장번호,0))&amp;" · "&amp;INDEX(현장_주소,MATCH(B1274,현장번호,0)),"없는 번호")))</f>
        <v/>
      </c>
      <c r="D1274" s="21" t="n"/>
      <c r="E1274" s="27">
        <f>IF(D1274="","",IFERROR(INDEX(거래처분야,MATCH(D1274,거래처이름,0)),""))</f>
        <v/>
      </c>
      <c r="F1274" s="21" t="n"/>
      <c r="G1274" s="22" t="n"/>
      <c r="H1274" s="25">
        <f>IF(COUNTA(A1274,B1274,D1274,G1274)=0,"",IF(NOT(ISNUMBER(A1274)),"날짜를 확인하세요",IF(A1274&gt;TODAY(),"오늘 이후 날짜예요",IF(AND(B1274&lt;&gt;"",ISNA(MATCH(B1274,현장번호,0))),"현장 번호를 확인하세요",IF(ISNA(MATCH(D1274,거래처이름,0)),"거래처 목록에 없는 이름",IF(OR(NOT(ISNUMBER(G1274)),N(G1274)&lt;=0),"금액을 확인하세요",""))))))</f>
        <v/>
      </c>
    </row>
    <row r="1275">
      <c r="A1275" s="20" t="n"/>
      <c r="B1275" s="26" t="n"/>
      <c r="C1275" s="27">
        <f>IF(COUNTA(A1275,D1275,G1275)=0,"",IF(B1275="","공통",IFERROR(INDEX(현장_고객,MATCH(B1275,현장번호,0))&amp;" · "&amp;INDEX(현장_주소,MATCH(B1275,현장번호,0)),"없는 번호")))</f>
        <v/>
      </c>
      <c r="D1275" s="21" t="n"/>
      <c r="E1275" s="27">
        <f>IF(D1275="","",IFERROR(INDEX(거래처분야,MATCH(D1275,거래처이름,0)),""))</f>
        <v/>
      </c>
      <c r="F1275" s="21" t="n"/>
      <c r="G1275" s="22" t="n"/>
      <c r="H1275" s="25">
        <f>IF(COUNTA(A1275,B1275,D1275,G1275)=0,"",IF(NOT(ISNUMBER(A1275)),"날짜를 확인하세요",IF(A1275&gt;TODAY(),"오늘 이후 날짜예요",IF(AND(B1275&lt;&gt;"",ISNA(MATCH(B1275,현장번호,0))),"현장 번호를 확인하세요",IF(ISNA(MATCH(D1275,거래처이름,0)),"거래처 목록에 없는 이름",IF(OR(NOT(ISNUMBER(G1275)),N(G1275)&lt;=0),"금액을 확인하세요",""))))))</f>
        <v/>
      </c>
    </row>
    <row r="1276">
      <c r="A1276" s="20" t="n"/>
      <c r="B1276" s="26" t="n"/>
      <c r="C1276" s="27">
        <f>IF(COUNTA(A1276,D1276,G1276)=0,"",IF(B1276="","공통",IFERROR(INDEX(현장_고객,MATCH(B1276,현장번호,0))&amp;" · "&amp;INDEX(현장_주소,MATCH(B1276,현장번호,0)),"없는 번호")))</f>
        <v/>
      </c>
      <c r="D1276" s="21" t="n"/>
      <c r="E1276" s="27">
        <f>IF(D1276="","",IFERROR(INDEX(거래처분야,MATCH(D1276,거래처이름,0)),""))</f>
        <v/>
      </c>
      <c r="F1276" s="21" t="n"/>
      <c r="G1276" s="22" t="n"/>
      <c r="H1276" s="25">
        <f>IF(COUNTA(A1276,B1276,D1276,G1276)=0,"",IF(NOT(ISNUMBER(A1276)),"날짜를 확인하세요",IF(A1276&gt;TODAY(),"오늘 이후 날짜예요",IF(AND(B1276&lt;&gt;"",ISNA(MATCH(B1276,현장번호,0))),"현장 번호를 확인하세요",IF(ISNA(MATCH(D1276,거래처이름,0)),"거래처 목록에 없는 이름",IF(OR(NOT(ISNUMBER(G1276)),N(G1276)&lt;=0),"금액을 확인하세요",""))))))</f>
        <v/>
      </c>
    </row>
    <row r="1277">
      <c r="A1277" s="20" t="n"/>
      <c r="B1277" s="26" t="n"/>
      <c r="C1277" s="27">
        <f>IF(COUNTA(A1277,D1277,G1277)=0,"",IF(B1277="","공통",IFERROR(INDEX(현장_고객,MATCH(B1277,현장번호,0))&amp;" · "&amp;INDEX(현장_주소,MATCH(B1277,현장번호,0)),"없는 번호")))</f>
        <v/>
      </c>
      <c r="D1277" s="21" t="n"/>
      <c r="E1277" s="27">
        <f>IF(D1277="","",IFERROR(INDEX(거래처분야,MATCH(D1277,거래처이름,0)),""))</f>
        <v/>
      </c>
      <c r="F1277" s="21" t="n"/>
      <c r="G1277" s="22" t="n"/>
      <c r="H1277" s="25">
        <f>IF(COUNTA(A1277,B1277,D1277,G1277)=0,"",IF(NOT(ISNUMBER(A1277)),"날짜를 확인하세요",IF(A1277&gt;TODAY(),"오늘 이후 날짜예요",IF(AND(B1277&lt;&gt;"",ISNA(MATCH(B1277,현장번호,0))),"현장 번호를 확인하세요",IF(ISNA(MATCH(D1277,거래처이름,0)),"거래처 목록에 없는 이름",IF(OR(NOT(ISNUMBER(G1277)),N(G1277)&lt;=0),"금액을 확인하세요",""))))))</f>
        <v/>
      </c>
    </row>
    <row r="1278">
      <c r="A1278" s="20" t="n"/>
      <c r="B1278" s="26" t="n"/>
      <c r="C1278" s="27">
        <f>IF(COUNTA(A1278,D1278,G1278)=0,"",IF(B1278="","공통",IFERROR(INDEX(현장_고객,MATCH(B1278,현장번호,0))&amp;" · "&amp;INDEX(현장_주소,MATCH(B1278,현장번호,0)),"없는 번호")))</f>
        <v/>
      </c>
      <c r="D1278" s="21" t="n"/>
      <c r="E1278" s="27">
        <f>IF(D1278="","",IFERROR(INDEX(거래처분야,MATCH(D1278,거래처이름,0)),""))</f>
        <v/>
      </c>
      <c r="F1278" s="21" t="n"/>
      <c r="G1278" s="22" t="n"/>
      <c r="H1278" s="25">
        <f>IF(COUNTA(A1278,B1278,D1278,G1278)=0,"",IF(NOT(ISNUMBER(A1278)),"날짜를 확인하세요",IF(A1278&gt;TODAY(),"오늘 이후 날짜예요",IF(AND(B1278&lt;&gt;"",ISNA(MATCH(B1278,현장번호,0))),"현장 번호를 확인하세요",IF(ISNA(MATCH(D1278,거래처이름,0)),"거래처 목록에 없는 이름",IF(OR(NOT(ISNUMBER(G1278)),N(G1278)&lt;=0),"금액을 확인하세요",""))))))</f>
        <v/>
      </c>
    </row>
    <row r="1279">
      <c r="A1279" s="20" t="n"/>
      <c r="B1279" s="26" t="n"/>
      <c r="C1279" s="27">
        <f>IF(COUNTA(A1279,D1279,G1279)=0,"",IF(B1279="","공통",IFERROR(INDEX(현장_고객,MATCH(B1279,현장번호,0))&amp;" · "&amp;INDEX(현장_주소,MATCH(B1279,현장번호,0)),"없는 번호")))</f>
        <v/>
      </c>
      <c r="D1279" s="21" t="n"/>
      <c r="E1279" s="27">
        <f>IF(D1279="","",IFERROR(INDEX(거래처분야,MATCH(D1279,거래처이름,0)),""))</f>
        <v/>
      </c>
      <c r="F1279" s="21" t="n"/>
      <c r="G1279" s="22" t="n"/>
      <c r="H1279" s="25">
        <f>IF(COUNTA(A1279,B1279,D1279,G1279)=0,"",IF(NOT(ISNUMBER(A1279)),"날짜를 확인하세요",IF(A1279&gt;TODAY(),"오늘 이후 날짜예요",IF(AND(B1279&lt;&gt;"",ISNA(MATCH(B1279,현장번호,0))),"현장 번호를 확인하세요",IF(ISNA(MATCH(D1279,거래처이름,0)),"거래처 목록에 없는 이름",IF(OR(NOT(ISNUMBER(G1279)),N(G1279)&lt;=0),"금액을 확인하세요",""))))))</f>
        <v/>
      </c>
    </row>
    <row r="1280">
      <c r="A1280" s="20" t="n"/>
      <c r="B1280" s="26" t="n"/>
      <c r="C1280" s="27">
        <f>IF(COUNTA(A1280,D1280,G1280)=0,"",IF(B1280="","공통",IFERROR(INDEX(현장_고객,MATCH(B1280,현장번호,0))&amp;" · "&amp;INDEX(현장_주소,MATCH(B1280,현장번호,0)),"없는 번호")))</f>
        <v/>
      </c>
      <c r="D1280" s="21" t="n"/>
      <c r="E1280" s="27">
        <f>IF(D1280="","",IFERROR(INDEX(거래처분야,MATCH(D1280,거래처이름,0)),""))</f>
        <v/>
      </c>
      <c r="F1280" s="21" t="n"/>
      <c r="G1280" s="22" t="n"/>
      <c r="H1280" s="25">
        <f>IF(COUNTA(A1280,B1280,D1280,G1280)=0,"",IF(NOT(ISNUMBER(A1280)),"날짜를 확인하세요",IF(A1280&gt;TODAY(),"오늘 이후 날짜예요",IF(AND(B1280&lt;&gt;"",ISNA(MATCH(B1280,현장번호,0))),"현장 번호를 확인하세요",IF(ISNA(MATCH(D1280,거래처이름,0)),"거래처 목록에 없는 이름",IF(OR(NOT(ISNUMBER(G1280)),N(G1280)&lt;=0),"금액을 확인하세요",""))))))</f>
        <v/>
      </c>
    </row>
    <row r="1281">
      <c r="A1281" s="20" t="n"/>
      <c r="B1281" s="26" t="n"/>
      <c r="C1281" s="27">
        <f>IF(COUNTA(A1281,D1281,G1281)=0,"",IF(B1281="","공통",IFERROR(INDEX(현장_고객,MATCH(B1281,현장번호,0))&amp;" · "&amp;INDEX(현장_주소,MATCH(B1281,현장번호,0)),"없는 번호")))</f>
        <v/>
      </c>
      <c r="D1281" s="21" t="n"/>
      <c r="E1281" s="27">
        <f>IF(D1281="","",IFERROR(INDEX(거래처분야,MATCH(D1281,거래처이름,0)),""))</f>
        <v/>
      </c>
      <c r="F1281" s="21" t="n"/>
      <c r="G1281" s="22" t="n"/>
      <c r="H1281" s="25">
        <f>IF(COUNTA(A1281,B1281,D1281,G1281)=0,"",IF(NOT(ISNUMBER(A1281)),"날짜를 확인하세요",IF(A1281&gt;TODAY(),"오늘 이후 날짜예요",IF(AND(B1281&lt;&gt;"",ISNA(MATCH(B1281,현장번호,0))),"현장 번호를 확인하세요",IF(ISNA(MATCH(D1281,거래처이름,0)),"거래처 목록에 없는 이름",IF(OR(NOT(ISNUMBER(G1281)),N(G1281)&lt;=0),"금액을 확인하세요",""))))))</f>
        <v/>
      </c>
    </row>
    <row r="1282">
      <c r="A1282" s="20" t="n"/>
      <c r="B1282" s="26" t="n"/>
      <c r="C1282" s="27">
        <f>IF(COUNTA(A1282,D1282,G1282)=0,"",IF(B1282="","공통",IFERROR(INDEX(현장_고객,MATCH(B1282,현장번호,0))&amp;" · "&amp;INDEX(현장_주소,MATCH(B1282,현장번호,0)),"없는 번호")))</f>
        <v/>
      </c>
      <c r="D1282" s="21" t="n"/>
      <c r="E1282" s="27">
        <f>IF(D1282="","",IFERROR(INDEX(거래처분야,MATCH(D1282,거래처이름,0)),""))</f>
        <v/>
      </c>
      <c r="F1282" s="21" t="n"/>
      <c r="G1282" s="22" t="n"/>
      <c r="H1282" s="25">
        <f>IF(COUNTA(A1282,B1282,D1282,G1282)=0,"",IF(NOT(ISNUMBER(A1282)),"날짜를 확인하세요",IF(A1282&gt;TODAY(),"오늘 이후 날짜예요",IF(AND(B1282&lt;&gt;"",ISNA(MATCH(B1282,현장번호,0))),"현장 번호를 확인하세요",IF(ISNA(MATCH(D1282,거래처이름,0)),"거래처 목록에 없는 이름",IF(OR(NOT(ISNUMBER(G1282)),N(G1282)&lt;=0),"금액을 확인하세요",""))))))</f>
        <v/>
      </c>
    </row>
    <row r="1283">
      <c r="A1283" s="20" t="n"/>
      <c r="B1283" s="26" t="n"/>
      <c r="C1283" s="27">
        <f>IF(COUNTA(A1283,D1283,G1283)=0,"",IF(B1283="","공통",IFERROR(INDEX(현장_고객,MATCH(B1283,현장번호,0))&amp;" · "&amp;INDEX(현장_주소,MATCH(B1283,현장번호,0)),"없는 번호")))</f>
        <v/>
      </c>
      <c r="D1283" s="21" t="n"/>
      <c r="E1283" s="27">
        <f>IF(D1283="","",IFERROR(INDEX(거래처분야,MATCH(D1283,거래처이름,0)),""))</f>
        <v/>
      </c>
      <c r="F1283" s="21" t="n"/>
      <c r="G1283" s="22" t="n"/>
      <c r="H1283" s="25">
        <f>IF(COUNTA(A1283,B1283,D1283,G1283)=0,"",IF(NOT(ISNUMBER(A1283)),"날짜를 확인하세요",IF(A1283&gt;TODAY(),"오늘 이후 날짜예요",IF(AND(B1283&lt;&gt;"",ISNA(MATCH(B1283,현장번호,0))),"현장 번호를 확인하세요",IF(ISNA(MATCH(D1283,거래처이름,0)),"거래처 목록에 없는 이름",IF(OR(NOT(ISNUMBER(G1283)),N(G1283)&lt;=0),"금액을 확인하세요",""))))))</f>
        <v/>
      </c>
    </row>
    <row r="1284">
      <c r="A1284" s="20" t="n"/>
      <c r="B1284" s="26" t="n"/>
      <c r="C1284" s="27">
        <f>IF(COUNTA(A1284,D1284,G1284)=0,"",IF(B1284="","공통",IFERROR(INDEX(현장_고객,MATCH(B1284,현장번호,0))&amp;" · "&amp;INDEX(현장_주소,MATCH(B1284,현장번호,0)),"없는 번호")))</f>
        <v/>
      </c>
      <c r="D1284" s="21" t="n"/>
      <c r="E1284" s="27">
        <f>IF(D1284="","",IFERROR(INDEX(거래처분야,MATCH(D1284,거래처이름,0)),""))</f>
        <v/>
      </c>
      <c r="F1284" s="21" t="n"/>
      <c r="G1284" s="22" t="n"/>
      <c r="H1284" s="25">
        <f>IF(COUNTA(A1284,B1284,D1284,G1284)=0,"",IF(NOT(ISNUMBER(A1284)),"날짜를 확인하세요",IF(A1284&gt;TODAY(),"오늘 이후 날짜예요",IF(AND(B1284&lt;&gt;"",ISNA(MATCH(B1284,현장번호,0))),"현장 번호를 확인하세요",IF(ISNA(MATCH(D1284,거래처이름,0)),"거래처 목록에 없는 이름",IF(OR(NOT(ISNUMBER(G1284)),N(G1284)&lt;=0),"금액을 확인하세요",""))))))</f>
        <v/>
      </c>
    </row>
    <row r="1285">
      <c r="A1285" s="20" t="n"/>
      <c r="B1285" s="26" t="n"/>
      <c r="C1285" s="27">
        <f>IF(COUNTA(A1285,D1285,G1285)=0,"",IF(B1285="","공통",IFERROR(INDEX(현장_고객,MATCH(B1285,현장번호,0))&amp;" · "&amp;INDEX(현장_주소,MATCH(B1285,현장번호,0)),"없는 번호")))</f>
        <v/>
      </c>
      <c r="D1285" s="21" t="n"/>
      <c r="E1285" s="27">
        <f>IF(D1285="","",IFERROR(INDEX(거래처분야,MATCH(D1285,거래처이름,0)),""))</f>
        <v/>
      </c>
      <c r="F1285" s="21" t="n"/>
      <c r="G1285" s="22" t="n"/>
      <c r="H1285" s="25">
        <f>IF(COUNTA(A1285,B1285,D1285,G1285)=0,"",IF(NOT(ISNUMBER(A1285)),"날짜를 확인하세요",IF(A1285&gt;TODAY(),"오늘 이후 날짜예요",IF(AND(B1285&lt;&gt;"",ISNA(MATCH(B1285,현장번호,0))),"현장 번호를 확인하세요",IF(ISNA(MATCH(D1285,거래처이름,0)),"거래처 목록에 없는 이름",IF(OR(NOT(ISNUMBER(G1285)),N(G1285)&lt;=0),"금액을 확인하세요",""))))))</f>
        <v/>
      </c>
    </row>
    <row r="1286">
      <c r="A1286" s="20" t="n"/>
      <c r="B1286" s="26" t="n"/>
      <c r="C1286" s="27">
        <f>IF(COUNTA(A1286,D1286,G1286)=0,"",IF(B1286="","공통",IFERROR(INDEX(현장_고객,MATCH(B1286,현장번호,0))&amp;" · "&amp;INDEX(현장_주소,MATCH(B1286,현장번호,0)),"없는 번호")))</f>
        <v/>
      </c>
      <c r="D1286" s="21" t="n"/>
      <c r="E1286" s="27">
        <f>IF(D1286="","",IFERROR(INDEX(거래처분야,MATCH(D1286,거래처이름,0)),""))</f>
        <v/>
      </c>
      <c r="F1286" s="21" t="n"/>
      <c r="G1286" s="22" t="n"/>
      <c r="H1286" s="25">
        <f>IF(COUNTA(A1286,B1286,D1286,G1286)=0,"",IF(NOT(ISNUMBER(A1286)),"날짜를 확인하세요",IF(A1286&gt;TODAY(),"오늘 이후 날짜예요",IF(AND(B1286&lt;&gt;"",ISNA(MATCH(B1286,현장번호,0))),"현장 번호를 확인하세요",IF(ISNA(MATCH(D1286,거래처이름,0)),"거래처 목록에 없는 이름",IF(OR(NOT(ISNUMBER(G1286)),N(G1286)&lt;=0),"금액을 확인하세요",""))))))</f>
        <v/>
      </c>
    </row>
    <row r="1287">
      <c r="A1287" s="20" t="n"/>
      <c r="B1287" s="26" t="n"/>
      <c r="C1287" s="27">
        <f>IF(COUNTA(A1287,D1287,G1287)=0,"",IF(B1287="","공통",IFERROR(INDEX(현장_고객,MATCH(B1287,현장번호,0))&amp;" · "&amp;INDEX(현장_주소,MATCH(B1287,현장번호,0)),"없는 번호")))</f>
        <v/>
      </c>
      <c r="D1287" s="21" t="n"/>
      <c r="E1287" s="27">
        <f>IF(D1287="","",IFERROR(INDEX(거래처분야,MATCH(D1287,거래처이름,0)),""))</f>
        <v/>
      </c>
      <c r="F1287" s="21" t="n"/>
      <c r="G1287" s="22" t="n"/>
      <c r="H1287" s="25">
        <f>IF(COUNTA(A1287,B1287,D1287,G1287)=0,"",IF(NOT(ISNUMBER(A1287)),"날짜를 확인하세요",IF(A1287&gt;TODAY(),"오늘 이후 날짜예요",IF(AND(B1287&lt;&gt;"",ISNA(MATCH(B1287,현장번호,0))),"현장 번호를 확인하세요",IF(ISNA(MATCH(D1287,거래처이름,0)),"거래처 목록에 없는 이름",IF(OR(NOT(ISNUMBER(G1287)),N(G1287)&lt;=0),"금액을 확인하세요",""))))))</f>
        <v/>
      </c>
    </row>
    <row r="1288">
      <c r="A1288" s="20" t="n"/>
      <c r="B1288" s="26" t="n"/>
      <c r="C1288" s="27">
        <f>IF(COUNTA(A1288,D1288,G1288)=0,"",IF(B1288="","공통",IFERROR(INDEX(현장_고객,MATCH(B1288,현장번호,0))&amp;" · "&amp;INDEX(현장_주소,MATCH(B1288,현장번호,0)),"없는 번호")))</f>
        <v/>
      </c>
      <c r="D1288" s="21" t="n"/>
      <c r="E1288" s="27">
        <f>IF(D1288="","",IFERROR(INDEX(거래처분야,MATCH(D1288,거래처이름,0)),""))</f>
        <v/>
      </c>
      <c r="F1288" s="21" t="n"/>
      <c r="G1288" s="22" t="n"/>
      <c r="H1288" s="25">
        <f>IF(COUNTA(A1288,B1288,D1288,G1288)=0,"",IF(NOT(ISNUMBER(A1288)),"날짜를 확인하세요",IF(A1288&gt;TODAY(),"오늘 이후 날짜예요",IF(AND(B1288&lt;&gt;"",ISNA(MATCH(B1288,현장번호,0))),"현장 번호를 확인하세요",IF(ISNA(MATCH(D1288,거래처이름,0)),"거래처 목록에 없는 이름",IF(OR(NOT(ISNUMBER(G1288)),N(G1288)&lt;=0),"금액을 확인하세요",""))))))</f>
        <v/>
      </c>
    </row>
    <row r="1289">
      <c r="A1289" s="20" t="n"/>
      <c r="B1289" s="26" t="n"/>
      <c r="C1289" s="27">
        <f>IF(COUNTA(A1289,D1289,G1289)=0,"",IF(B1289="","공통",IFERROR(INDEX(현장_고객,MATCH(B1289,현장번호,0))&amp;" · "&amp;INDEX(현장_주소,MATCH(B1289,현장번호,0)),"없는 번호")))</f>
        <v/>
      </c>
      <c r="D1289" s="21" t="n"/>
      <c r="E1289" s="27">
        <f>IF(D1289="","",IFERROR(INDEX(거래처분야,MATCH(D1289,거래처이름,0)),""))</f>
        <v/>
      </c>
      <c r="F1289" s="21" t="n"/>
      <c r="G1289" s="22" t="n"/>
      <c r="H1289" s="25">
        <f>IF(COUNTA(A1289,B1289,D1289,G1289)=0,"",IF(NOT(ISNUMBER(A1289)),"날짜를 확인하세요",IF(A1289&gt;TODAY(),"오늘 이후 날짜예요",IF(AND(B1289&lt;&gt;"",ISNA(MATCH(B1289,현장번호,0))),"현장 번호를 확인하세요",IF(ISNA(MATCH(D1289,거래처이름,0)),"거래처 목록에 없는 이름",IF(OR(NOT(ISNUMBER(G1289)),N(G1289)&lt;=0),"금액을 확인하세요",""))))))</f>
        <v/>
      </c>
    </row>
    <row r="1290">
      <c r="A1290" s="20" t="n"/>
      <c r="B1290" s="26" t="n"/>
      <c r="C1290" s="27">
        <f>IF(COUNTA(A1290,D1290,G1290)=0,"",IF(B1290="","공통",IFERROR(INDEX(현장_고객,MATCH(B1290,현장번호,0))&amp;" · "&amp;INDEX(현장_주소,MATCH(B1290,현장번호,0)),"없는 번호")))</f>
        <v/>
      </c>
      <c r="D1290" s="21" t="n"/>
      <c r="E1290" s="27">
        <f>IF(D1290="","",IFERROR(INDEX(거래처분야,MATCH(D1290,거래처이름,0)),""))</f>
        <v/>
      </c>
      <c r="F1290" s="21" t="n"/>
      <c r="G1290" s="22" t="n"/>
      <c r="H1290" s="25">
        <f>IF(COUNTA(A1290,B1290,D1290,G1290)=0,"",IF(NOT(ISNUMBER(A1290)),"날짜를 확인하세요",IF(A1290&gt;TODAY(),"오늘 이후 날짜예요",IF(AND(B1290&lt;&gt;"",ISNA(MATCH(B1290,현장번호,0))),"현장 번호를 확인하세요",IF(ISNA(MATCH(D1290,거래처이름,0)),"거래처 목록에 없는 이름",IF(OR(NOT(ISNUMBER(G1290)),N(G1290)&lt;=0),"금액을 확인하세요",""))))))</f>
        <v/>
      </c>
    </row>
    <row r="1291">
      <c r="A1291" s="20" t="n"/>
      <c r="B1291" s="26" t="n"/>
      <c r="C1291" s="27">
        <f>IF(COUNTA(A1291,D1291,G1291)=0,"",IF(B1291="","공통",IFERROR(INDEX(현장_고객,MATCH(B1291,현장번호,0))&amp;" · "&amp;INDEX(현장_주소,MATCH(B1291,현장번호,0)),"없는 번호")))</f>
        <v/>
      </c>
      <c r="D1291" s="21" t="n"/>
      <c r="E1291" s="27">
        <f>IF(D1291="","",IFERROR(INDEX(거래처분야,MATCH(D1291,거래처이름,0)),""))</f>
        <v/>
      </c>
      <c r="F1291" s="21" t="n"/>
      <c r="G1291" s="22" t="n"/>
      <c r="H1291" s="25">
        <f>IF(COUNTA(A1291,B1291,D1291,G1291)=0,"",IF(NOT(ISNUMBER(A1291)),"날짜를 확인하세요",IF(A1291&gt;TODAY(),"오늘 이후 날짜예요",IF(AND(B1291&lt;&gt;"",ISNA(MATCH(B1291,현장번호,0))),"현장 번호를 확인하세요",IF(ISNA(MATCH(D1291,거래처이름,0)),"거래처 목록에 없는 이름",IF(OR(NOT(ISNUMBER(G1291)),N(G1291)&lt;=0),"금액을 확인하세요",""))))))</f>
        <v/>
      </c>
    </row>
    <row r="1292">
      <c r="A1292" s="20" t="n"/>
      <c r="B1292" s="26" t="n"/>
      <c r="C1292" s="27">
        <f>IF(COUNTA(A1292,D1292,G1292)=0,"",IF(B1292="","공통",IFERROR(INDEX(현장_고객,MATCH(B1292,현장번호,0))&amp;" · "&amp;INDEX(현장_주소,MATCH(B1292,현장번호,0)),"없는 번호")))</f>
        <v/>
      </c>
      <c r="D1292" s="21" t="n"/>
      <c r="E1292" s="27">
        <f>IF(D1292="","",IFERROR(INDEX(거래처분야,MATCH(D1292,거래처이름,0)),""))</f>
        <v/>
      </c>
      <c r="F1292" s="21" t="n"/>
      <c r="G1292" s="22" t="n"/>
      <c r="H1292" s="25">
        <f>IF(COUNTA(A1292,B1292,D1292,G1292)=0,"",IF(NOT(ISNUMBER(A1292)),"날짜를 확인하세요",IF(A1292&gt;TODAY(),"오늘 이후 날짜예요",IF(AND(B1292&lt;&gt;"",ISNA(MATCH(B1292,현장번호,0))),"현장 번호를 확인하세요",IF(ISNA(MATCH(D1292,거래처이름,0)),"거래처 목록에 없는 이름",IF(OR(NOT(ISNUMBER(G1292)),N(G1292)&lt;=0),"금액을 확인하세요",""))))))</f>
        <v/>
      </c>
    </row>
    <row r="1293">
      <c r="A1293" s="20" t="n"/>
      <c r="B1293" s="26" t="n"/>
      <c r="C1293" s="27">
        <f>IF(COUNTA(A1293,D1293,G1293)=0,"",IF(B1293="","공통",IFERROR(INDEX(현장_고객,MATCH(B1293,현장번호,0))&amp;" · "&amp;INDEX(현장_주소,MATCH(B1293,현장번호,0)),"없는 번호")))</f>
        <v/>
      </c>
      <c r="D1293" s="21" t="n"/>
      <c r="E1293" s="27">
        <f>IF(D1293="","",IFERROR(INDEX(거래처분야,MATCH(D1293,거래처이름,0)),""))</f>
        <v/>
      </c>
      <c r="F1293" s="21" t="n"/>
      <c r="G1293" s="22" t="n"/>
      <c r="H1293" s="25">
        <f>IF(COUNTA(A1293,B1293,D1293,G1293)=0,"",IF(NOT(ISNUMBER(A1293)),"날짜를 확인하세요",IF(A1293&gt;TODAY(),"오늘 이후 날짜예요",IF(AND(B1293&lt;&gt;"",ISNA(MATCH(B1293,현장번호,0))),"현장 번호를 확인하세요",IF(ISNA(MATCH(D1293,거래처이름,0)),"거래처 목록에 없는 이름",IF(OR(NOT(ISNUMBER(G1293)),N(G1293)&lt;=0),"금액을 확인하세요",""))))))</f>
        <v/>
      </c>
    </row>
    <row r="1294">
      <c r="A1294" s="20" t="n"/>
      <c r="B1294" s="26" t="n"/>
      <c r="C1294" s="27">
        <f>IF(COUNTA(A1294,D1294,G1294)=0,"",IF(B1294="","공통",IFERROR(INDEX(현장_고객,MATCH(B1294,현장번호,0))&amp;" · "&amp;INDEX(현장_주소,MATCH(B1294,현장번호,0)),"없는 번호")))</f>
        <v/>
      </c>
      <c r="D1294" s="21" t="n"/>
      <c r="E1294" s="27">
        <f>IF(D1294="","",IFERROR(INDEX(거래처분야,MATCH(D1294,거래처이름,0)),""))</f>
        <v/>
      </c>
      <c r="F1294" s="21" t="n"/>
      <c r="G1294" s="22" t="n"/>
      <c r="H1294" s="25">
        <f>IF(COUNTA(A1294,B1294,D1294,G1294)=0,"",IF(NOT(ISNUMBER(A1294)),"날짜를 확인하세요",IF(A1294&gt;TODAY(),"오늘 이후 날짜예요",IF(AND(B1294&lt;&gt;"",ISNA(MATCH(B1294,현장번호,0))),"현장 번호를 확인하세요",IF(ISNA(MATCH(D1294,거래처이름,0)),"거래처 목록에 없는 이름",IF(OR(NOT(ISNUMBER(G1294)),N(G1294)&lt;=0),"금액을 확인하세요",""))))))</f>
        <v/>
      </c>
    </row>
    <row r="1295">
      <c r="A1295" s="20" t="n"/>
      <c r="B1295" s="26" t="n"/>
      <c r="C1295" s="27">
        <f>IF(COUNTA(A1295,D1295,G1295)=0,"",IF(B1295="","공통",IFERROR(INDEX(현장_고객,MATCH(B1295,현장번호,0))&amp;" · "&amp;INDEX(현장_주소,MATCH(B1295,현장번호,0)),"없는 번호")))</f>
        <v/>
      </c>
      <c r="D1295" s="21" t="n"/>
      <c r="E1295" s="27">
        <f>IF(D1295="","",IFERROR(INDEX(거래처분야,MATCH(D1295,거래처이름,0)),""))</f>
        <v/>
      </c>
      <c r="F1295" s="21" t="n"/>
      <c r="G1295" s="22" t="n"/>
      <c r="H1295" s="25">
        <f>IF(COUNTA(A1295,B1295,D1295,G1295)=0,"",IF(NOT(ISNUMBER(A1295)),"날짜를 확인하세요",IF(A1295&gt;TODAY(),"오늘 이후 날짜예요",IF(AND(B1295&lt;&gt;"",ISNA(MATCH(B1295,현장번호,0))),"현장 번호를 확인하세요",IF(ISNA(MATCH(D1295,거래처이름,0)),"거래처 목록에 없는 이름",IF(OR(NOT(ISNUMBER(G1295)),N(G1295)&lt;=0),"금액을 확인하세요",""))))))</f>
        <v/>
      </c>
    </row>
    <row r="1296">
      <c r="A1296" s="20" t="n"/>
      <c r="B1296" s="26" t="n"/>
      <c r="C1296" s="27">
        <f>IF(COUNTA(A1296,D1296,G1296)=0,"",IF(B1296="","공통",IFERROR(INDEX(현장_고객,MATCH(B1296,현장번호,0))&amp;" · "&amp;INDEX(현장_주소,MATCH(B1296,현장번호,0)),"없는 번호")))</f>
        <v/>
      </c>
      <c r="D1296" s="21" t="n"/>
      <c r="E1296" s="27">
        <f>IF(D1296="","",IFERROR(INDEX(거래처분야,MATCH(D1296,거래처이름,0)),""))</f>
        <v/>
      </c>
      <c r="F1296" s="21" t="n"/>
      <c r="G1296" s="22" t="n"/>
      <c r="H1296" s="25">
        <f>IF(COUNTA(A1296,B1296,D1296,G1296)=0,"",IF(NOT(ISNUMBER(A1296)),"날짜를 확인하세요",IF(A1296&gt;TODAY(),"오늘 이후 날짜예요",IF(AND(B1296&lt;&gt;"",ISNA(MATCH(B1296,현장번호,0))),"현장 번호를 확인하세요",IF(ISNA(MATCH(D1296,거래처이름,0)),"거래처 목록에 없는 이름",IF(OR(NOT(ISNUMBER(G1296)),N(G1296)&lt;=0),"금액을 확인하세요",""))))))</f>
        <v/>
      </c>
    </row>
    <row r="1297">
      <c r="A1297" s="20" t="n"/>
      <c r="B1297" s="26" t="n"/>
      <c r="C1297" s="27">
        <f>IF(COUNTA(A1297,D1297,G1297)=0,"",IF(B1297="","공통",IFERROR(INDEX(현장_고객,MATCH(B1297,현장번호,0))&amp;" · "&amp;INDEX(현장_주소,MATCH(B1297,현장번호,0)),"없는 번호")))</f>
        <v/>
      </c>
      <c r="D1297" s="21" t="n"/>
      <c r="E1297" s="27">
        <f>IF(D1297="","",IFERROR(INDEX(거래처분야,MATCH(D1297,거래처이름,0)),""))</f>
        <v/>
      </c>
      <c r="F1297" s="21" t="n"/>
      <c r="G1297" s="22" t="n"/>
      <c r="H1297" s="25">
        <f>IF(COUNTA(A1297,B1297,D1297,G1297)=0,"",IF(NOT(ISNUMBER(A1297)),"날짜를 확인하세요",IF(A1297&gt;TODAY(),"오늘 이후 날짜예요",IF(AND(B1297&lt;&gt;"",ISNA(MATCH(B1297,현장번호,0))),"현장 번호를 확인하세요",IF(ISNA(MATCH(D1297,거래처이름,0)),"거래처 목록에 없는 이름",IF(OR(NOT(ISNUMBER(G1297)),N(G1297)&lt;=0),"금액을 확인하세요",""))))))</f>
        <v/>
      </c>
    </row>
    <row r="1298">
      <c r="A1298" s="20" t="n"/>
      <c r="B1298" s="26" t="n"/>
      <c r="C1298" s="27">
        <f>IF(COUNTA(A1298,D1298,G1298)=0,"",IF(B1298="","공통",IFERROR(INDEX(현장_고객,MATCH(B1298,현장번호,0))&amp;" · "&amp;INDEX(현장_주소,MATCH(B1298,현장번호,0)),"없는 번호")))</f>
        <v/>
      </c>
      <c r="D1298" s="21" t="n"/>
      <c r="E1298" s="27">
        <f>IF(D1298="","",IFERROR(INDEX(거래처분야,MATCH(D1298,거래처이름,0)),""))</f>
        <v/>
      </c>
      <c r="F1298" s="21" t="n"/>
      <c r="G1298" s="22" t="n"/>
      <c r="H1298" s="25">
        <f>IF(COUNTA(A1298,B1298,D1298,G1298)=0,"",IF(NOT(ISNUMBER(A1298)),"날짜를 확인하세요",IF(A1298&gt;TODAY(),"오늘 이후 날짜예요",IF(AND(B1298&lt;&gt;"",ISNA(MATCH(B1298,현장번호,0))),"현장 번호를 확인하세요",IF(ISNA(MATCH(D1298,거래처이름,0)),"거래처 목록에 없는 이름",IF(OR(NOT(ISNUMBER(G1298)),N(G1298)&lt;=0),"금액을 확인하세요",""))))))</f>
        <v/>
      </c>
    </row>
    <row r="1299">
      <c r="A1299" s="20" t="n"/>
      <c r="B1299" s="26" t="n"/>
      <c r="C1299" s="27">
        <f>IF(COUNTA(A1299,D1299,G1299)=0,"",IF(B1299="","공통",IFERROR(INDEX(현장_고객,MATCH(B1299,현장번호,0))&amp;" · "&amp;INDEX(현장_주소,MATCH(B1299,현장번호,0)),"없는 번호")))</f>
        <v/>
      </c>
      <c r="D1299" s="21" t="n"/>
      <c r="E1299" s="27">
        <f>IF(D1299="","",IFERROR(INDEX(거래처분야,MATCH(D1299,거래처이름,0)),""))</f>
        <v/>
      </c>
      <c r="F1299" s="21" t="n"/>
      <c r="G1299" s="22" t="n"/>
      <c r="H1299" s="25">
        <f>IF(COUNTA(A1299,B1299,D1299,G1299)=0,"",IF(NOT(ISNUMBER(A1299)),"날짜를 확인하세요",IF(A1299&gt;TODAY(),"오늘 이후 날짜예요",IF(AND(B1299&lt;&gt;"",ISNA(MATCH(B1299,현장번호,0))),"현장 번호를 확인하세요",IF(ISNA(MATCH(D1299,거래처이름,0)),"거래처 목록에 없는 이름",IF(OR(NOT(ISNUMBER(G1299)),N(G1299)&lt;=0),"금액을 확인하세요",""))))))</f>
        <v/>
      </c>
    </row>
    <row r="1300">
      <c r="A1300" s="20" t="n"/>
      <c r="B1300" s="26" t="n"/>
      <c r="C1300" s="27">
        <f>IF(COUNTA(A1300,D1300,G1300)=0,"",IF(B1300="","공통",IFERROR(INDEX(현장_고객,MATCH(B1300,현장번호,0))&amp;" · "&amp;INDEX(현장_주소,MATCH(B1300,현장번호,0)),"없는 번호")))</f>
        <v/>
      </c>
      <c r="D1300" s="21" t="n"/>
      <c r="E1300" s="27">
        <f>IF(D1300="","",IFERROR(INDEX(거래처분야,MATCH(D1300,거래처이름,0)),""))</f>
        <v/>
      </c>
      <c r="F1300" s="21" t="n"/>
      <c r="G1300" s="22" t="n"/>
      <c r="H1300" s="25">
        <f>IF(COUNTA(A1300,B1300,D1300,G1300)=0,"",IF(NOT(ISNUMBER(A1300)),"날짜를 확인하세요",IF(A1300&gt;TODAY(),"오늘 이후 날짜예요",IF(AND(B1300&lt;&gt;"",ISNA(MATCH(B1300,현장번호,0))),"현장 번호를 확인하세요",IF(ISNA(MATCH(D1300,거래처이름,0)),"거래처 목록에 없는 이름",IF(OR(NOT(ISNUMBER(G1300)),N(G1300)&lt;=0),"금액을 확인하세요",""))))))</f>
        <v/>
      </c>
    </row>
    <row r="1301">
      <c r="A1301" s="20" t="n"/>
      <c r="B1301" s="26" t="n"/>
      <c r="C1301" s="27">
        <f>IF(COUNTA(A1301,D1301,G1301)=0,"",IF(B1301="","공통",IFERROR(INDEX(현장_고객,MATCH(B1301,현장번호,0))&amp;" · "&amp;INDEX(현장_주소,MATCH(B1301,현장번호,0)),"없는 번호")))</f>
        <v/>
      </c>
      <c r="D1301" s="21" t="n"/>
      <c r="E1301" s="27">
        <f>IF(D1301="","",IFERROR(INDEX(거래처분야,MATCH(D1301,거래처이름,0)),""))</f>
        <v/>
      </c>
      <c r="F1301" s="21" t="n"/>
      <c r="G1301" s="22" t="n"/>
      <c r="H1301" s="25">
        <f>IF(COUNTA(A1301,B1301,D1301,G1301)=0,"",IF(NOT(ISNUMBER(A1301)),"날짜를 확인하세요",IF(A1301&gt;TODAY(),"오늘 이후 날짜예요",IF(AND(B1301&lt;&gt;"",ISNA(MATCH(B1301,현장번호,0))),"현장 번호를 확인하세요",IF(ISNA(MATCH(D1301,거래처이름,0)),"거래처 목록에 없는 이름",IF(OR(NOT(ISNUMBER(G1301)),N(G1301)&lt;=0),"금액을 확인하세요",""))))))</f>
        <v/>
      </c>
    </row>
    <row r="1302">
      <c r="A1302" s="20" t="n"/>
      <c r="B1302" s="26" t="n"/>
      <c r="C1302" s="27">
        <f>IF(COUNTA(A1302,D1302,G1302)=0,"",IF(B1302="","공통",IFERROR(INDEX(현장_고객,MATCH(B1302,현장번호,0))&amp;" · "&amp;INDEX(현장_주소,MATCH(B1302,현장번호,0)),"없는 번호")))</f>
        <v/>
      </c>
      <c r="D1302" s="21" t="n"/>
      <c r="E1302" s="27">
        <f>IF(D1302="","",IFERROR(INDEX(거래처분야,MATCH(D1302,거래처이름,0)),""))</f>
        <v/>
      </c>
      <c r="F1302" s="21" t="n"/>
      <c r="G1302" s="22" t="n"/>
      <c r="H1302" s="25">
        <f>IF(COUNTA(A1302,B1302,D1302,G1302)=0,"",IF(NOT(ISNUMBER(A1302)),"날짜를 확인하세요",IF(A1302&gt;TODAY(),"오늘 이후 날짜예요",IF(AND(B1302&lt;&gt;"",ISNA(MATCH(B1302,현장번호,0))),"현장 번호를 확인하세요",IF(ISNA(MATCH(D1302,거래처이름,0)),"거래처 목록에 없는 이름",IF(OR(NOT(ISNUMBER(G1302)),N(G1302)&lt;=0),"금액을 확인하세요",""))))))</f>
        <v/>
      </c>
    </row>
    <row r="1303">
      <c r="A1303" s="20" t="n"/>
      <c r="B1303" s="26" t="n"/>
      <c r="C1303" s="27">
        <f>IF(COUNTA(A1303,D1303,G1303)=0,"",IF(B1303="","공통",IFERROR(INDEX(현장_고객,MATCH(B1303,현장번호,0))&amp;" · "&amp;INDEX(현장_주소,MATCH(B1303,현장번호,0)),"없는 번호")))</f>
        <v/>
      </c>
      <c r="D1303" s="21" t="n"/>
      <c r="E1303" s="27">
        <f>IF(D1303="","",IFERROR(INDEX(거래처분야,MATCH(D1303,거래처이름,0)),""))</f>
        <v/>
      </c>
      <c r="F1303" s="21" t="n"/>
      <c r="G1303" s="22" t="n"/>
      <c r="H1303" s="25">
        <f>IF(COUNTA(A1303,B1303,D1303,G1303)=0,"",IF(NOT(ISNUMBER(A1303)),"날짜를 확인하세요",IF(A1303&gt;TODAY(),"오늘 이후 날짜예요",IF(AND(B1303&lt;&gt;"",ISNA(MATCH(B1303,현장번호,0))),"현장 번호를 확인하세요",IF(ISNA(MATCH(D1303,거래처이름,0)),"거래처 목록에 없는 이름",IF(OR(NOT(ISNUMBER(G1303)),N(G1303)&lt;=0),"금액을 확인하세요",""))))))</f>
        <v/>
      </c>
    </row>
    <row r="1304">
      <c r="A1304" s="20" t="n"/>
      <c r="B1304" s="26" t="n"/>
      <c r="C1304" s="27">
        <f>IF(COUNTA(A1304,D1304,G1304)=0,"",IF(B1304="","공통",IFERROR(INDEX(현장_고객,MATCH(B1304,현장번호,0))&amp;" · "&amp;INDEX(현장_주소,MATCH(B1304,현장번호,0)),"없는 번호")))</f>
        <v/>
      </c>
      <c r="D1304" s="21" t="n"/>
      <c r="E1304" s="27">
        <f>IF(D1304="","",IFERROR(INDEX(거래처분야,MATCH(D1304,거래처이름,0)),""))</f>
        <v/>
      </c>
      <c r="F1304" s="21" t="n"/>
      <c r="G1304" s="22" t="n"/>
      <c r="H1304" s="25">
        <f>IF(COUNTA(A1304,B1304,D1304,G1304)=0,"",IF(NOT(ISNUMBER(A1304)),"날짜를 확인하세요",IF(A1304&gt;TODAY(),"오늘 이후 날짜예요",IF(AND(B1304&lt;&gt;"",ISNA(MATCH(B1304,현장번호,0))),"현장 번호를 확인하세요",IF(ISNA(MATCH(D1304,거래처이름,0)),"거래처 목록에 없는 이름",IF(OR(NOT(ISNUMBER(G1304)),N(G1304)&lt;=0),"금액을 확인하세요",""))))))</f>
        <v/>
      </c>
    </row>
    <row r="1305">
      <c r="A1305" s="20" t="n"/>
      <c r="B1305" s="26" t="n"/>
      <c r="C1305" s="27">
        <f>IF(COUNTA(A1305,D1305,G1305)=0,"",IF(B1305="","공통",IFERROR(INDEX(현장_고객,MATCH(B1305,현장번호,0))&amp;" · "&amp;INDEX(현장_주소,MATCH(B1305,현장번호,0)),"없는 번호")))</f>
        <v/>
      </c>
      <c r="D1305" s="21" t="n"/>
      <c r="E1305" s="27">
        <f>IF(D1305="","",IFERROR(INDEX(거래처분야,MATCH(D1305,거래처이름,0)),""))</f>
        <v/>
      </c>
      <c r="F1305" s="21" t="n"/>
      <c r="G1305" s="22" t="n"/>
      <c r="H1305" s="25">
        <f>IF(COUNTA(A1305,B1305,D1305,G1305)=0,"",IF(NOT(ISNUMBER(A1305)),"날짜를 확인하세요",IF(A1305&gt;TODAY(),"오늘 이후 날짜예요",IF(AND(B1305&lt;&gt;"",ISNA(MATCH(B1305,현장번호,0))),"현장 번호를 확인하세요",IF(ISNA(MATCH(D1305,거래처이름,0)),"거래처 목록에 없는 이름",IF(OR(NOT(ISNUMBER(G1305)),N(G1305)&lt;=0),"금액을 확인하세요",""))))))</f>
        <v/>
      </c>
    </row>
    <row r="1306">
      <c r="A1306" s="20" t="n"/>
      <c r="B1306" s="26" t="n"/>
      <c r="C1306" s="27">
        <f>IF(COUNTA(A1306,D1306,G1306)=0,"",IF(B1306="","공통",IFERROR(INDEX(현장_고객,MATCH(B1306,현장번호,0))&amp;" · "&amp;INDEX(현장_주소,MATCH(B1306,현장번호,0)),"없는 번호")))</f>
        <v/>
      </c>
      <c r="D1306" s="21" t="n"/>
      <c r="E1306" s="27">
        <f>IF(D1306="","",IFERROR(INDEX(거래처분야,MATCH(D1306,거래처이름,0)),""))</f>
        <v/>
      </c>
      <c r="F1306" s="21" t="n"/>
      <c r="G1306" s="22" t="n"/>
      <c r="H1306" s="25">
        <f>IF(COUNTA(A1306,B1306,D1306,G1306)=0,"",IF(NOT(ISNUMBER(A1306)),"날짜를 확인하세요",IF(A1306&gt;TODAY(),"오늘 이후 날짜예요",IF(AND(B1306&lt;&gt;"",ISNA(MATCH(B1306,현장번호,0))),"현장 번호를 확인하세요",IF(ISNA(MATCH(D1306,거래처이름,0)),"거래처 목록에 없는 이름",IF(OR(NOT(ISNUMBER(G1306)),N(G1306)&lt;=0),"금액을 확인하세요",""))))))</f>
        <v/>
      </c>
    </row>
    <row r="1307">
      <c r="A1307" s="20" t="n"/>
      <c r="B1307" s="26" t="n"/>
      <c r="C1307" s="27">
        <f>IF(COUNTA(A1307,D1307,G1307)=0,"",IF(B1307="","공통",IFERROR(INDEX(현장_고객,MATCH(B1307,현장번호,0))&amp;" · "&amp;INDEX(현장_주소,MATCH(B1307,현장번호,0)),"없는 번호")))</f>
        <v/>
      </c>
      <c r="D1307" s="21" t="n"/>
      <c r="E1307" s="27">
        <f>IF(D1307="","",IFERROR(INDEX(거래처분야,MATCH(D1307,거래처이름,0)),""))</f>
        <v/>
      </c>
      <c r="F1307" s="21" t="n"/>
      <c r="G1307" s="22" t="n"/>
      <c r="H1307" s="25">
        <f>IF(COUNTA(A1307,B1307,D1307,G1307)=0,"",IF(NOT(ISNUMBER(A1307)),"날짜를 확인하세요",IF(A1307&gt;TODAY(),"오늘 이후 날짜예요",IF(AND(B1307&lt;&gt;"",ISNA(MATCH(B1307,현장번호,0))),"현장 번호를 확인하세요",IF(ISNA(MATCH(D1307,거래처이름,0)),"거래처 목록에 없는 이름",IF(OR(NOT(ISNUMBER(G1307)),N(G1307)&lt;=0),"금액을 확인하세요",""))))))</f>
        <v/>
      </c>
    </row>
    <row r="1308">
      <c r="A1308" s="20" t="n"/>
      <c r="B1308" s="26" t="n"/>
      <c r="C1308" s="27">
        <f>IF(COUNTA(A1308,D1308,G1308)=0,"",IF(B1308="","공통",IFERROR(INDEX(현장_고객,MATCH(B1308,현장번호,0))&amp;" · "&amp;INDEX(현장_주소,MATCH(B1308,현장번호,0)),"없는 번호")))</f>
        <v/>
      </c>
      <c r="D1308" s="21" t="n"/>
      <c r="E1308" s="27">
        <f>IF(D1308="","",IFERROR(INDEX(거래처분야,MATCH(D1308,거래처이름,0)),""))</f>
        <v/>
      </c>
      <c r="F1308" s="21" t="n"/>
      <c r="G1308" s="22" t="n"/>
      <c r="H1308" s="25">
        <f>IF(COUNTA(A1308,B1308,D1308,G1308)=0,"",IF(NOT(ISNUMBER(A1308)),"날짜를 확인하세요",IF(A1308&gt;TODAY(),"오늘 이후 날짜예요",IF(AND(B1308&lt;&gt;"",ISNA(MATCH(B1308,현장번호,0))),"현장 번호를 확인하세요",IF(ISNA(MATCH(D1308,거래처이름,0)),"거래처 목록에 없는 이름",IF(OR(NOT(ISNUMBER(G1308)),N(G1308)&lt;=0),"금액을 확인하세요",""))))))</f>
        <v/>
      </c>
    </row>
    <row r="1309">
      <c r="A1309" s="20" t="n"/>
      <c r="B1309" s="26" t="n"/>
      <c r="C1309" s="27">
        <f>IF(COUNTA(A1309,D1309,G1309)=0,"",IF(B1309="","공통",IFERROR(INDEX(현장_고객,MATCH(B1309,현장번호,0))&amp;" · "&amp;INDEX(현장_주소,MATCH(B1309,현장번호,0)),"없는 번호")))</f>
        <v/>
      </c>
      <c r="D1309" s="21" t="n"/>
      <c r="E1309" s="27">
        <f>IF(D1309="","",IFERROR(INDEX(거래처분야,MATCH(D1309,거래처이름,0)),""))</f>
        <v/>
      </c>
      <c r="F1309" s="21" t="n"/>
      <c r="G1309" s="22" t="n"/>
      <c r="H1309" s="25">
        <f>IF(COUNTA(A1309,B1309,D1309,G1309)=0,"",IF(NOT(ISNUMBER(A1309)),"날짜를 확인하세요",IF(A1309&gt;TODAY(),"오늘 이후 날짜예요",IF(AND(B1309&lt;&gt;"",ISNA(MATCH(B1309,현장번호,0))),"현장 번호를 확인하세요",IF(ISNA(MATCH(D1309,거래처이름,0)),"거래처 목록에 없는 이름",IF(OR(NOT(ISNUMBER(G1309)),N(G1309)&lt;=0),"금액을 확인하세요",""))))))</f>
        <v/>
      </c>
    </row>
    <row r="1310">
      <c r="A1310" s="20" t="n"/>
      <c r="B1310" s="26" t="n"/>
      <c r="C1310" s="27">
        <f>IF(COUNTA(A1310,D1310,G1310)=0,"",IF(B1310="","공통",IFERROR(INDEX(현장_고객,MATCH(B1310,현장번호,0))&amp;" · "&amp;INDEX(현장_주소,MATCH(B1310,현장번호,0)),"없는 번호")))</f>
        <v/>
      </c>
      <c r="D1310" s="21" t="n"/>
      <c r="E1310" s="27">
        <f>IF(D1310="","",IFERROR(INDEX(거래처분야,MATCH(D1310,거래처이름,0)),""))</f>
        <v/>
      </c>
      <c r="F1310" s="21" t="n"/>
      <c r="G1310" s="22" t="n"/>
      <c r="H1310" s="25">
        <f>IF(COUNTA(A1310,B1310,D1310,G1310)=0,"",IF(NOT(ISNUMBER(A1310)),"날짜를 확인하세요",IF(A1310&gt;TODAY(),"오늘 이후 날짜예요",IF(AND(B1310&lt;&gt;"",ISNA(MATCH(B1310,현장번호,0))),"현장 번호를 확인하세요",IF(ISNA(MATCH(D1310,거래처이름,0)),"거래처 목록에 없는 이름",IF(OR(NOT(ISNUMBER(G1310)),N(G1310)&lt;=0),"금액을 확인하세요",""))))))</f>
        <v/>
      </c>
    </row>
    <row r="1311">
      <c r="A1311" s="20" t="n"/>
      <c r="B1311" s="26" t="n"/>
      <c r="C1311" s="27">
        <f>IF(COUNTA(A1311,D1311,G1311)=0,"",IF(B1311="","공통",IFERROR(INDEX(현장_고객,MATCH(B1311,현장번호,0))&amp;" · "&amp;INDEX(현장_주소,MATCH(B1311,현장번호,0)),"없는 번호")))</f>
        <v/>
      </c>
      <c r="D1311" s="21" t="n"/>
      <c r="E1311" s="27">
        <f>IF(D1311="","",IFERROR(INDEX(거래처분야,MATCH(D1311,거래처이름,0)),""))</f>
        <v/>
      </c>
      <c r="F1311" s="21" t="n"/>
      <c r="G1311" s="22" t="n"/>
      <c r="H1311" s="25">
        <f>IF(COUNTA(A1311,B1311,D1311,G1311)=0,"",IF(NOT(ISNUMBER(A1311)),"날짜를 확인하세요",IF(A1311&gt;TODAY(),"오늘 이후 날짜예요",IF(AND(B1311&lt;&gt;"",ISNA(MATCH(B1311,현장번호,0))),"현장 번호를 확인하세요",IF(ISNA(MATCH(D1311,거래처이름,0)),"거래처 목록에 없는 이름",IF(OR(NOT(ISNUMBER(G1311)),N(G1311)&lt;=0),"금액을 확인하세요",""))))))</f>
        <v/>
      </c>
    </row>
    <row r="1312">
      <c r="A1312" s="20" t="n"/>
      <c r="B1312" s="26" t="n"/>
      <c r="C1312" s="27">
        <f>IF(COUNTA(A1312,D1312,G1312)=0,"",IF(B1312="","공통",IFERROR(INDEX(현장_고객,MATCH(B1312,현장번호,0))&amp;" · "&amp;INDEX(현장_주소,MATCH(B1312,현장번호,0)),"없는 번호")))</f>
        <v/>
      </c>
      <c r="D1312" s="21" t="n"/>
      <c r="E1312" s="27">
        <f>IF(D1312="","",IFERROR(INDEX(거래처분야,MATCH(D1312,거래처이름,0)),""))</f>
        <v/>
      </c>
      <c r="F1312" s="21" t="n"/>
      <c r="G1312" s="22" t="n"/>
      <c r="H1312" s="25">
        <f>IF(COUNTA(A1312,B1312,D1312,G1312)=0,"",IF(NOT(ISNUMBER(A1312)),"날짜를 확인하세요",IF(A1312&gt;TODAY(),"오늘 이후 날짜예요",IF(AND(B1312&lt;&gt;"",ISNA(MATCH(B1312,현장번호,0))),"현장 번호를 확인하세요",IF(ISNA(MATCH(D1312,거래처이름,0)),"거래처 목록에 없는 이름",IF(OR(NOT(ISNUMBER(G1312)),N(G1312)&lt;=0),"금액을 확인하세요",""))))))</f>
        <v/>
      </c>
    </row>
    <row r="1313">
      <c r="A1313" s="20" t="n"/>
      <c r="B1313" s="26" t="n"/>
      <c r="C1313" s="27">
        <f>IF(COUNTA(A1313,D1313,G1313)=0,"",IF(B1313="","공통",IFERROR(INDEX(현장_고객,MATCH(B1313,현장번호,0))&amp;" · "&amp;INDEX(현장_주소,MATCH(B1313,현장번호,0)),"없는 번호")))</f>
        <v/>
      </c>
      <c r="D1313" s="21" t="n"/>
      <c r="E1313" s="27">
        <f>IF(D1313="","",IFERROR(INDEX(거래처분야,MATCH(D1313,거래처이름,0)),""))</f>
        <v/>
      </c>
      <c r="F1313" s="21" t="n"/>
      <c r="G1313" s="22" t="n"/>
      <c r="H1313" s="25">
        <f>IF(COUNTA(A1313,B1313,D1313,G1313)=0,"",IF(NOT(ISNUMBER(A1313)),"날짜를 확인하세요",IF(A1313&gt;TODAY(),"오늘 이후 날짜예요",IF(AND(B1313&lt;&gt;"",ISNA(MATCH(B1313,현장번호,0))),"현장 번호를 확인하세요",IF(ISNA(MATCH(D1313,거래처이름,0)),"거래처 목록에 없는 이름",IF(OR(NOT(ISNUMBER(G1313)),N(G1313)&lt;=0),"금액을 확인하세요",""))))))</f>
        <v/>
      </c>
    </row>
    <row r="1314">
      <c r="A1314" s="20" t="n"/>
      <c r="B1314" s="26" t="n"/>
      <c r="C1314" s="27">
        <f>IF(COUNTA(A1314,D1314,G1314)=0,"",IF(B1314="","공통",IFERROR(INDEX(현장_고객,MATCH(B1314,현장번호,0))&amp;" · "&amp;INDEX(현장_주소,MATCH(B1314,현장번호,0)),"없는 번호")))</f>
        <v/>
      </c>
      <c r="D1314" s="21" t="n"/>
      <c r="E1314" s="27">
        <f>IF(D1314="","",IFERROR(INDEX(거래처분야,MATCH(D1314,거래처이름,0)),""))</f>
        <v/>
      </c>
      <c r="F1314" s="21" t="n"/>
      <c r="G1314" s="22" t="n"/>
      <c r="H1314" s="25">
        <f>IF(COUNTA(A1314,B1314,D1314,G1314)=0,"",IF(NOT(ISNUMBER(A1314)),"날짜를 확인하세요",IF(A1314&gt;TODAY(),"오늘 이후 날짜예요",IF(AND(B1314&lt;&gt;"",ISNA(MATCH(B1314,현장번호,0))),"현장 번호를 확인하세요",IF(ISNA(MATCH(D1314,거래처이름,0)),"거래처 목록에 없는 이름",IF(OR(NOT(ISNUMBER(G1314)),N(G1314)&lt;=0),"금액을 확인하세요",""))))))</f>
        <v/>
      </c>
    </row>
    <row r="1315">
      <c r="A1315" s="20" t="n"/>
      <c r="B1315" s="26" t="n"/>
      <c r="C1315" s="27">
        <f>IF(COUNTA(A1315,D1315,G1315)=0,"",IF(B1315="","공통",IFERROR(INDEX(현장_고객,MATCH(B1315,현장번호,0))&amp;" · "&amp;INDEX(현장_주소,MATCH(B1315,현장번호,0)),"없는 번호")))</f>
        <v/>
      </c>
      <c r="D1315" s="21" t="n"/>
      <c r="E1315" s="27">
        <f>IF(D1315="","",IFERROR(INDEX(거래처분야,MATCH(D1315,거래처이름,0)),""))</f>
        <v/>
      </c>
      <c r="F1315" s="21" t="n"/>
      <c r="G1315" s="22" t="n"/>
      <c r="H1315" s="25">
        <f>IF(COUNTA(A1315,B1315,D1315,G1315)=0,"",IF(NOT(ISNUMBER(A1315)),"날짜를 확인하세요",IF(A1315&gt;TODAY(),"오늘 이후 날짜예요",IF(AND(B1315&lt;&gt;"",ISNA(MATCH(B1315,현장번호,0))),"현장 번호를 확인하세요",IF(ISNA(MATCH(D1315,거래처이름,0)),"거래처 목록에 없는 이름",IF(OR(NOT(ISNUMBER(G1315)),N(G1315)&lt;=0),"금액을 확인하세요",""))))))</f>
        <v/>
      </c>
    </row>
    <row r="1316">
      <c r="A1316" s="20" t="n"/>
      <c r="B1316" s="26" t="n"/>
      <c r="C1316" s="27">
        <f>IF(COUNTA(A1316,D1316,G1316)=0,"",IF(B1316="","공통",IFERROR(INDEX(현장_고객,MATCH(B1316,현장번호,0))&amp;" · "&amp;INDEX(현장_주소,MATCH(B1316,현장번호,0)),"없는 번호")))</f>
        <v/>
      </c>
      <c r="D1316" s="21" t="n"/>
      <c r="E1316" s="27">
        <f>IF(D1316="","",IFERROR(INDEX(거래처분야,MATCH(D1316,거래처이름,0)),""))</f>
        <v/>
      </c>
      <c r="F1316" s="21" t="n"/>
      <c r="G1316" s="22" t="n"/>
      <c r="H1316" s="25">
        <f>IF(COUNTA(A1316,B1316,D1316,G1316)=0,"",IF(NOT(ISNUMBER(A1316)),"날짜를 확인하세요",IF(A1316&gt;TODAY(),"오늘 이후 날짜예요",IF(AND(B1316&lt;&gt;"",ISNA(MATCH(B1316,현장번호,0))),"현장 번호를 확인하세요",IF(ISNA(MATCH(D1316,거래처이름,0)),"거래처 목록에 없는 이름",IF(OR(NOT(ISNUMBER(G1316)),N(G1316)&lt;=0),"금액을 확인하세요",""))))))</f>
        <v/>
      </c>
    </row>
    <row r="1317">
      <c r="A1317" s="20" t="n"/>
      <c r="B1317" s="26" t="n"/>
      <c r="C1317" s="27">
        <f>IF(COUNTA(A1317,D1317,G1317)=0,"",IF(B1317="","공통",IFERROR(INDEX(현장_고객,MATCH(B1317,현장번호,0))&amp;" · "&amp;INDEX(현장_주소,MATCH(B1317,현장번호,0)),"없는 번호")))</f>
        <v/>
      </c>
      <c r="D1317" s="21" t="n"/>
      <c r="E1317" s="27">
        <f>IF(D1317="","",IFERROR(INDEX(거래처분야,MATCH(D1317,거래처이름,0)),""))</f>
        <v/>
      </c>
      <c r="F1317" s="21" t="n"/>
      <c r="G1317" s="22" t="n"/>
      <c r="H1317" s="25">
        <f>IF(COUNTA(A1317,B1317,D1317,G1317)=0,"",IF(NOT(ISNUMBER(A1317)),"날짜를 확인하세요",IF(A1317&gt;TODAY(),"오늘 이후 날짜예요",IF(AND(B1317&lt;&gt;"",ISNA(MATCH(B1317,현장번호,0))),"현장 번호를 확인하세요",IF(ISNA(MATCH(D1317,거래처이름,0)),"거래처 목록에 없는 이름",IF(OR(NOT(ISNUMBER(G1317)),N(G1317)&lt;=0),"금액을 확인하세요",""))))))</f>
        <v/>
      </c>
    </row>
    <row r="1318">
      <c r="A1318" s="20" t="n"/>
      <c r="B1318" s="26" t="n"/>
      <c r="C1318" s="27">
        <f>IF(COUNTA(A1318,D1318,G1318)=0,"",IF(B1318="","공통",IFERROR(INDEX(현장_고객,MATCH(B1318,현장번호,0))&amp;" · "&amp;INDEX(현장_주소,MATCH(B1318,현장번호,0)),"없는 번호")))</f>
        <v/>
      </c>
      <c r="D1318" s="21" t="n"/>
      <c r="E1318" s="27">
        <f>IF(D1318="","",IFERROR(INDEX(거래처분야,MATCH(D1318,거래처이름,0)),""))</f>
        <v/>
      </c>
      <c r="F1318" s="21" t="n"/>
      <c r="G1318" s="22" t="n"/>
      <c r="H1318" s="25">
        <f>IF(COUNTA(A1318,B1318,D1318,G1318)=0,"",IF(NOT(ISNUMBER(A1318)),"날짜를 확인하세요",IF(A1318&gt;TODAY(),"오늘 이후 날짜예요",IF(AND(B1318&lt;&gt;"",ISNA(MATCH(B1318,현장번호,0))),"현장 번호를 확인하세요",IF(ISNA(MATCH(D1318,거래처이름,0)),"거래처 목록에 없는 이름",IF(OR(NOT(ISNUMBER(G1318)),N(G1318)&lt;=0),"금액을 확인하세요",""))))))</f>
        <v/>
      </c>
    </row>
    <row r="1319">
      <c r="A1319" s="20" t="n"/>
      <c r="B1319" s="26" t="n"/>
      <c r="C1319" s="27">
        <f>IF(COUNTA(A1319,D1319,G1319)=0,"",IF(B1319="","공통",IFERROR(INDEX(현장_고객,MATCH(B1319,현장번호,0))&amp;" · "&amp;INDEX(현장_주소,MATCH(B1319,현장번호,0)),"없는 번호")))</f>
        <v/>
      </c>
      <c r="D1319" s="21" t="n"/>
      <c r="E1319" s="27">
        <f>IF(D1319="","",IFERROR(INDEX(거래처분야,MATCH(D1319,거래처이름,0)),""))</f>
        <v/>
      </c>
      <c r="F1319" s="21" t="n"/>
      <c r="G1319" s="22" t="n"/>
      <c r="H1319" s="25">
        <f>IF(COUNTA(A1319,B1319,D1319,G1319)=0,"",IF(NOT(ISNUMBER(A1319)),"날짜를 확인하세요",IF(A1319&gt;TODAY(),"오늘 이후 날짜예요",IF(AND(B1319&lt;&gt;"",ISNA(MATCH(B1319,현장번호,0))),"현장 번호를 확인하세요",IF(ISNA(MATCH(D1319,거래처이름,0)),"거래처 목록에 없는 이름",IF(OR(NOT(ISNUMBER(G1319)),N(G1319)&lt;=0),"금액을 확인하세요",""))))))</f>
        <v/>
      </c>
    </row>
    <row r="1320">
      <c r="A1320" s="20" t="n"/>
      <c r="B1320" s="26" t="n"/>
      <c r="C1320" s="27">
        <f>IF(COUNTA(A1320,D1320,G1320)=0,"",IF(B1320="","공통",IFERROR(INDEX(현장_고객,MATCH(B1320,현장번호,0))&amp;" · "&amp;INDEX(현장_주소,MATCH(B1320,현장번호,0)),"없는 번호")))</f>
        <v/>
      </c>
      <c r="D1320" s="21" t="n"/>
      <c r="E1320" s="27">
        <f>IF(D1320="","",IFERROR(INDEX(거래처분야,MATCH(D1320,거래처이름,0)),""))</f>
        <v/>
      </c>
      <c r="F1320" s="21" t="n"/>
      <c r="G1320" s="22" t="n"/>
      <c r="H1320" s="25">
        <f>IF(COUNTA(A1320,B1320,D1320,G1320)=0,"",IF(NOT(ISNUMBER(A1320)),"날짜를 확인하세요",IF(A1320&gt;TODAY(),"오늘 이후 날짜예요",IF(AND(B1320&lt;&gt;"",ISNA(MATCH(B1320,현장번호,0))),"현장 번호를 확인하세요",IF(ISNA(MATCH(D1320,거래처이름,0)),"거래처 목록에 없는 이름",IF(OR(NOT(ISNUMBER(G1320)),N(G1320)&lt;=0),"금액을 확인하세요",""))))))</f>
        <v/>
      </c>
    </row>
    <row r="1321">
      <c r="A1321" s="20" t="n"/>
      <c r="B1321" s="26" t="n"/>
      <c r="C1321" s="27">
        <f>IF(COUNTA(A1321,D1321,G1321)=0,"",IF(B1321="","공통",IFERROR(INDEX(현장_고객,MATCH(B1321,현장번호,0))&amp;" · "&amp;INDEX(현장_주소,MATCH(B1321,현장번호,0)),"없는 번호")))</f>
        <v/>
      </c>
      <c r="D1321" s="21" t="n"/>
      <c r="E1321" s="27">
        <f>IF(D1321="","",IFERROR(INDEX(거래처분야,MATCH(D1321,거래처이름,0)),""))</f>
        <v/>
      </c>
      <c r="F1321" s="21" t="n"/>
      <c r="G1321" s="22" t="n"/>
      <c r="H1321" s="25">
        <f>IF(COUNTA(A1321,B1321,D1321,G1321)=0,"",IF(NOT(ISNUMBER(A1321)),"날짜를 확인하세요",IF(A1321&gt;TODAY(),"오늘 이후 날짜예요",IF(AND(B1321&lt;&gt;"",ISNA(MATCH(B1321,현장번호,0))),"현장 번호를 확인하세요",IF(ISNA(MATCH(D1321,거래처이름,0)),"거래처 목록에 없는 이름",IF(OR(NOT(ISNUMBER(G1321)),N(G1321)&lt;=0),"금액을 확인하세요",""))))))</f>
        <v/>
      </c>
    </row>
    <row r="1322">
      <c r="A1322" s="20" t="n"/>
      <c r="B1322" s="26" t="n"/>
      <c r="C1322" s="27">
        <f>IF(COUNTA(A1322,D1322,G1322)=0,"",IF(B1322="","공통",IFERROR(INDEX(현장_고객,MATCH(B1322,현장번호,0))&amp;" · "&amp;INDEX(현장_주소,MATCH(B1322,현장번호,0)),"없는 번호")))</f>
        <v/>
      </c>
      <c r="D1322" s="21" t="n"/>
      <c r="E1322" s="27">
        <f>IF(D1322="","",IFERROR(INDEX(거래처분야,MATCH(D1322,거래처이름,0)),""))</f>
        <v/>
      </c>
      <c r="F1322" s="21" t="n"/>
      <c r="G1322" s="22" t="n"/>
      <c r="H1322" s="25">
        <f>IF(COUNTA(A1322,B1322,D1322,G1322)=0,"",IF(NOT(ISNUMBER(A1322)),"날짜를 확인하세요",IF(A1322&gt;TODAY(),"오늘 이후 날짜예요",IF(AND(B1322&lt;&gt;"",ISNA(MATCH(B1322,현장번호,0))),"현장 번호를 확인하세요",IF(ISNA(MATCH(D1322,거래처이름,0)),"거래처 목록에 없는 이름",IF(OR(NOT(ISNUMBER(G1322)),N(G1322)&lt;=0),"금액을 확인하세요",""))))))</f>
        <v/>
      </c>
    </row>
    <row r="1323">
      <c r="A1323" s="20" t="n"/>
      <c r="B1323" s="26" t="n"/>
      <c r="C1323" s="27">
        <f>IF(COUNTA(A1323,D1323,G1323)=0,"",IF(B1323="","공통",IFERROR(INDEX(현장_고객,MATCH(B1323,현장번호,0))&amp;" · "&amp;INDEX(현장_주소,MATCH(B1323,현장번호,0)),"없는 번호")))</f>
        <v/>
      </c>
      <c r="D1323" s="21" t="n"/>
      <c r="E1323" s="27">
        <f>IF(D1323="","",IFERROR(INDEX(거래처분야,MATCH(D1323,거래처이름,0)),""))</f>
        <v/>
      </c>
      <c r="F1323" s="21" t="n"/>
      <c r="G1323" s="22" t="n"/>
      <c r="H1323" s="25">
        <f>IF(COUNTA(A1323,B1323,D1323,G1323)=0,"",IF(NOT(ISNUMBER(A1323)),"날짜를 확인하세요",IF(A1323&gt;TODAY(),"오늘 이후 날짜예요",IF(AND(B1323&lt;&gt;"",ISNA(MATCH(B1323,현장번호,0))),"현장 번호를 확인하세요",IF(ISNA(MATCH(D1323,거래처이름,0)),"거래처 목록에 없는 이름",IF(OR(NOT(ISNUMBER(G1323)),N(G1323)&lt;=0),"금액을 확인하세요",""))))))</f>
        <v/>
      </c>
    </row>
    <row r="1324">
      <c r="A1324" s="20" t="n"/>
      <c r="B1324" s="26" t="n"/>
      <c r="C1324" s="27">
        <f>IF(COUNTA(A1324,D1324,G1324)=0,"",IF(B1324="","공통",IFERROR(INDEX(현장_고객,MATCH(B1324,현장번호,0))&amp;" · "&amp;INDEX(현장_주소,MATCH(B1324,현장번호,0)),"없는 번호")))</f>
        <v/>
      </c>
      <c r="D1324" s="21" t="n"/>
      <c r="E1324" s="27">
        <f>IF(D1324="","",IFERROR(INDEX(거래처분야,MATCH(D1324,거래처이름,0)),""))</f>
        <v/>
      </c>
      <c r="F1324" s="21" t="n"/>
      <c r="G1324" s="22" t="n"/>
      <c r="H1324" s="25">
        <f>IF(COUNTA(A1324,B1324,D1324,G1324)=0,"",IF(NOT(ISNUMBER(A1324)),"날짜를 확인하세요",IF(A1324&gt;TODAY(),"오늘 이후 날짜예요",IF(AND(B1324&lt;&gt;"",ISNA(MATCH(B1324,현장번호,0))),"현장 번호를 확인하세요",IF(ISNA(MATCH(D1324,거래처이름,0)),"거래처 목록에 없는 이름",IF(OR(NOT(ISNUMBER(G1324)),N(G1324)&lt;=0),"금액을 확인하세요",""))))))</f>
        <v/>
      </c>
    </row>
    <row r="1325">
      <c r="A1325" s="20" t="n"/>
      <c r="B1325" s="26" t="n"/>
      <c r="C1325" s="27">
        <f>IF(COUNTA(A1325,D1325,G1325)=0,"",IF(B1325="","공통",IFERROR(INDEX(현장_고객,MATCH(B1325,현장번호,0))&amp;" · "&amp;INDEX(현장_주소,MATCH(B1325,현장번호,0)),"없는 번호")))</f>
        <v/>
      </c>
      <c r="D1325" s="21" t="n"/>
      <c r="E1325" s="27">
        <f>IF(D1325="","",IFERROR(INDEX(거래처분야,MATCH(D1325,거래처이름,0)),""))</f>
        <v/>
      </c>
      <c r="F1325" s="21" t="n"/>
      <c r="G1325" s="22" t="n"/>
      <c r="H1325" s="25">
        <f>IF(COUNTA(A1325,B1325,D1325,G1325)=0,"",IF(NOT(ISNUMBER(A1325)),"날짜를 확인하세요",IF(A1325&gt;TODAY(),"오늘 이후 날짜예요",IF(AND(B1325&lt;&gt;"",ISNA(MATCH(B1325,현장번호,0))),"현장 번호를 확인하세요",IF(ISNA(MATCH(D1325,거래처이름,0)),"거래처 목록에 없는 이름",IF(OR(NOT(ISNUMBER(G1325)),N(G1325)&lt;=0),"금액을 확인하세요",""))))))</f>
        <v/>
      </c>
    </row>
    <row r="1326">
      <c r="A1326" s="20" t="n"/>
      <c r="B1326" s="26" t="n"/>
      <c r="C1326" s="27">
        <f>IF(COUNTA(A1326,D1326,G1326)=0,"",IF(B1326="","공통",IFERROR(INDEX(현장_고객,MATCH(B1326,현장번호,0))&amp;" · "&amp;INDEX(현장_주소,MATCH(B1326,현장번호,0)),"없는 번호")))</f>
        <v/>
      </c>
      <c r="D1326" s="21" t="n"/>
      <c r="E1326" s="27">
        <f>IF(D1326="","",IFERROR(INDEX(거래처분야,MATCH(D1326,거래처이름,0)),""))</f>
        <v/>
      </c>
      <c r="F1326" s="21" t="n"/>
      <c r="G1326" s="22" t="n"/>
      <c r="H1326" s="25">
        <f>IF(COUNTA(A1326,B1326,D1326,G1326)=0,"",IF(NOT(ISNUMBER(A1326)),"날짜를 확인하세요",IF(A1326&gt;TODAY(),"오늘 이후 날짜예요",IF(AND(B1326&lt;&gt;"",ISNA(MATCH(B1326,현장번호,0))),"현장 번호를 확인하세요",IF(ISNA(MATCH(D1326,거래처이름,0)),"거래처 목록에 없는 이름",IF(OR(NOT(ISNUMBER(G1326)),N(G1326)&lt;=0),"금액을 확인하세요",""))))))</f>
        <v/>
      </c>
    </row>
    <row r="1327">
      <c r="A1327" s="20" t="n"/>
      <c r="B1327" s="26" t="n"/>
      <c r="C1327" s="27">
        <f>IF(COUNTA(A1327,D1327,G1327)=0,"",IF(B1327="","공통",IFERROR(INDEX(현장_고객,MATCH(B1327,현장번호,0))&amp;" · "&amp;INDEX(현장_주소,MATCH(B1327,현장번호,0)),"없는 번호")))</f>
        <v/>
      </c>
      <c r="D1327" s="21" t="n"/>
      <c r="E1327" s="27">
        <f>IF(D1327="","",IFERROR(INDEX(거래처분야,MATCH(D1327,거래처이름,0)),""))</f>
        <v/>
      </c>
      <c r="F1327" s="21" t="n"/>
      <c r="G1327" s="22" t="n"/>
      <c r="H1327" s="25">
        <f>IF(COUNTA(A1327,B1327,D1327,G1327)=0,"",IF(NOT(ISNUMBER(A1327)),"날짜를 확인하세요",IF(A1327&gt;TODAY(),"오늘 이후 날짜예요",IF(AND(B1327&lt;&gt;"",ISNA(MATCH(B1327,현장번호,0))),"현장 번호를 확인하세요",IF(ISNA(MATCH(D1327,거래처이름,0)),"거래처 목록에 없는 이름",IF(OR(NOT(ISNUMBER(G1327)),N(G1327)&lt;=0),"금액을 확인하세요",""))))))</f>
        <v/>
      </c>
    </row>
    <row r="1328">
      <c r="A1328" s="20" t="n"/>
      <c r="B1328" s="26" t="n"/>
      <c r="C1328" s="27">
        <f>IF(COUNTA(A1328,D1328,G1328)=0,"",IF(B1328="","공통",IFERROR(INDEX(현장_고객,MATCH(B1328,현장번호,0))&amp;" · "&amp;INDEX(현장_주소,MATCH(B1328,현장번호,0)),"없는 번호")))</f>
        <v/>
      </c>
      <c r="D1328" s="21" t="n"/>
      <c r="E1328" s="27">
        <f>IF(D1328="","",IFERROR(INDEX(거래처분야,MATCH(D1328,거래처이름,0)),""))</f>
        <v/>
      </c>
      <c r="F1328" s="21" t="n"/>
      <c r="G1328" s="22" t="n"/>
      <c r="H1328" s="25">
        <f>IF(COUNTA(A1328,B1328,D1328,G1328)=0,"",IF(NOT(ISNUMBER(A1328)),"날짜를 확인하세요",IF(A1328&gt;TODAY(),"오늘 이후 날짜예요",IF(AND(B1328&lt;&gt;"",ISNA(MATCH(B1328,현장번호,0))),"현장 번호를 확인하세요",IF(ISNA(MATCH(D1328,거래처이름,0)),"거래처 목록에 없는 이름",IF(OR(NOT(ISNUMBER(G1328)),N(G1328)&lt;=0),"금액을 확인하세요",""))))))</f>
        <v/>
      </c>
    </row>
    <row r="1329">
      <c r="A1329" s="20" t="n"/>
      <c r="B1329" s="26" t="n"/>
      <c r="C1329" s="27">
        <f>IF(COUNTA(A1329,D1329,G1329)=0,"",IF(B1329="","공통",IFERROR(INDEX(현장_고객,MATCH(B1329,현장번호,0))&amp;" · "&amp;INDEX(현장_주소,MATCH(B1329,현장번호,0)),"없는 번호")))</f>
        <v/>
      </c>
      <c r="D1329" s="21" t="n"/>
      <c r="E1329" s="27">
        <f>IF(D1329="","",IFERROR(INDEX(거래처분야,MATCH(D1329,거래처이름,0)),""))</f>
        <v/>
      </c>
      <c r="F1329" s="21" t="n"/>
      <c r="G1329" s="22" t="n"/>
      <c r="H1329" s="25">
        <f>IF(COUNTA(A1329,B1329,D1329,G1329)=0,"",IF(NOT(ISNUMBER(A1329)),"날짜를 확인하세요",IF(A1329&gt;TODAY(),"오늘 이후 날짜예요",IF(AND(B1329&lt;&gt;"",ISNA(MATCH(B1329,현장번호,0))),"현장 번호를 확인하세요",IF(ISNA(MATCH(D1329,거래처이름,0)),"거래처 목록에 없는 이름",IF(OR(NOT(ISNUMBER(G1329)),N(G1329)&lt;=0),"금액을 확인하세요",""))))))</f>
        <v/>
      </c>
    </row>
    <row r="1330">
      <c r="A1330" s="20" t="n"/>
      <c r="B1330" s="26" t="n"/>
      <c r="C1330" s="27">
        <f>IF(COUNTA(A1330,D1330,G1330)=0,"",IF(B1330="","공통",IFERROR(INDEX(현장_고객,MATCH(B1330,현장번호,0))&amp;" · "&amp;INDEX(현장_주소,MATCH(B1330,현장번호,0)),"없는 번호")))</f>
        <v/>
      </c>
      <c r="D1330" s="21" t="n"/>
      <c r="E1330" s="27">
        <f>IF(D1330="","",IFERROR(INDEX(거래처분야,MATCH(D1330,거래처이름,0)),""))</f>
        <v/>
      </c>
      <c r="F1330" s="21" t="n"/>
      <c r="G1330" s="22" t="n"/>
      <c r="H1330" s="25">
        <f>IF(COUNTA(A1330,B1330,D1330,G1330)=0,"",IF(NOT(ISNUMBER(A1330)),"날짜를 확인하세요",IF(A1330&gt;TODAY(),"오늘 이후 날짜예요",IF(AND(B1330&lt;&gt;"",ISNA(MATCH(B1330,현장번호,0))),"현장 번호를 확인하세요",IF(ISNA(MATCH(D1330,거래처이름,0)),"거래처 목록에 없는 이름",IF(OR(NOT(ISNUMBER(G1330)),N(G1330)&lt;=0),"금액을 확인하세요",""))))))</f>
        <v/>
      </c>
    </row>
    <row r="1331">
      <c r="A1331" s="20" t="n"/>
      <c r="B1331" s="26" t="n"/>
      <c r="C1331" s="27">
        <f>IF(COUNTA(A1331,D1331,G1331)=0,"",IF(B1331="","공통",IFERROR(INDEX(현장_고객,MATCH(B1331,현장번호,0))&amp;" · "&amp;INDEX(현장_주소,MATCH(B1331,현장번호,0)),"없는 번호")))</f>
        <v/>
      </c>
      <c r="D1331" s="21" t="n"/>
      <c r="E1331" s="27">
        <f>IF(D1331="","",IFERROR(INDEX(거래처분야,MATCH(D1331,거래처이름,0)),""))</f>
        <v/>
      </c>
      <c r="F1331" s="21" t="n"/>
      <c r="G1331" s="22" t="n"/>
      <c r="H1331" s="25">
        <f>IF(COUNTA(A1331,B1331,D1331,G1331)=0,"",IF(NOT(ISNUMBER(A1331)),"날짜를 확인하세요",IF(A1331&gt;TODAY(),"오늘 이후 날짜예요",IF(AND(B1331&lt;&gt;"",ISNA(MATCH(B1331,현장번호,0))),"현장 번호를 확인하세요",IF(ISNA(MATCH(D1331,거래처이름,0)),"거래처 목록에 없는 이름",IF(OR(NOT(ISNUMBER(G1331)),N(G1331)&lt;=0),"금액을 확인하세요",""))))))</f>
        <v/>
      </c>
    </row>
    <row r="1332">
      <c r="A1332" s="20" t="n"/>
      <c r="B1332" s="26" t="n"/>
      <c r="C1332" s="27">
        <f>IF(COUNTA(A1332,D1332,G1332)=0,"",IF(B1332="","공통",IFERROR(INDEX(현장_고객,MATCH(B1332,현장번호,0))&amp;" · "&amp;INDEX(현장_주소,MATCH(B1332,현장번호,0)),"없는 번호")))</f>
        <v/>
      </c>
      <c r="D1332" s="21" t="n"/>
      <c r="E1332" s="27">
        <f>IF(D1332="","",IFERROR(INDEX(거래처분야,MATCH(D1332,거래처이름,0)),""))</f>
        <v/>
      </c>
      <c r="F1332" s="21" t="n"/>
      <c r="G1332" s="22" t="n"/>
      <c r="H1332" s="25">
        <f>IF(COUNTA(A1332,B1332,D1332,G1332)=0,"",IF(NOT(ISNUMBER(A1332)),"날짜를 확인하세요",IF(A1332&gt;TODAY(),"오늘 이후 날짜예요",IF(AND(B1332&lt;&gt;"",ISNA(MATCH(B1332,현장번호,0))),"현장 번호를 확인하세요",IF(ISNA(MATCH(D1332,거래처이름,0)),"거래처 목록에 없는 이름",IF(OR(NOT(ISNUMBER(G1332)),N(G1332)&lt;=0),"금액을 확인하세요",""))))))</f>
        <v/>
      </c>
    </row>
    <row r="1333">
      <c r="A1333" s="20" t="n"/>
      <c r="B1333" s="26" t="n"/>
      <c r="C1333" s="27">
        <f>IF(COUNTA(A1333,D1333,G1333)=0,"",IF(B1333="","공통",IFERROR(INDEX(현장_고객,MATCH(B1333,현장번호,0))&amp;" · "&amp;INDEX(현장_주소,MATCH(B1333,현장번호,0)),"없는 번호")))</f>
        <v/>
      </c>
      <c r="D1333" s="21" t="n"/>
      <c r="E1333" s="27">
        <f>IF(D1333="","",IFERROR(INDEX(거래처분야,MATCH(D1333,거래처이름,0)),""))</f>
        <v/>
      </c>
      <c r="F1333" s="21" t="n"/>
      <c r="G1333" s="22" t="n"/>
      <c r="H1333" s="25">
        <f>IF(COUNTA(A1333,B1333,D1333,G1333)=0,"",IF(NOT(ISNUMBER(A1333)),"날짜를 확인하세요",IF(A1333&gt;TODAY(),"오늘 이후 날짜예요",IF(AND(B1333&lt;&gt;"",ISNA(MATCH(B1333,현장번호,0))),"현장 번호를 확인하세요",IF(ISNA(MATCH(D1333,거래처이름,0)),"거래처 목록에 없는 이름",IF(OR(NOT(ISNUMBER(G1333)),N(G1333)&lt;=0),"금액을 확인하세요",""))))))</f>
        <v/>
      </c>
    </row>
    <row r="1334">
      <c r="A1334" s="20" t="n"/>
      <c r="B1334" s="26" t="n"/>
      <c r="C1334" s="27">
        <f>IF(COUNTA(A1334,D1334,G1334)=0,"",IF(B1334="","공통",IFERROR(INDEX(현장_고객,MATCH(B1334,현장번호,0))&amp;" · "&amp;INDEX(현장_주소,MATCH(B1334,현장번호,0)),"없는 번호")))</f>
        <v/>
      </c>
      <c r="D1334" s="21" t="n"/>
      <c r="E1334" s="27">
        <f>IF(D1334="","",IFERROR(INDEX(거래처분야,MATCH(D1334,거래처이름,0)),""))</f>
        <v/>
      </c>
      <c r="F1334" s="21" t="n"/>
      <c r="G1334" s="22" t="n"/>
      <c r="H1334" s="25">
        <f>IF(COUNTA(A1334,B1334,D1334,G1334)=0,"",IF(NOT(ISNUMBER(A1334)),"날짜를 확인하세요",IF(A1334&gt;TODAY(),"오늘 이후 날짜예요",IF(AND(B1334&lt;&gt;"",ISNA(MATCH(B1334,현장번호,0))),"현장 번호를 확인하세요",IF(ISNA(MATCH(D1334,거래처이름,0)),"거래처 목록에 없는 이름",IF(OR(NOT(ISNUMBER(G1334)),N(G1334)&lt;=0),"금액을 확인하세요",""))))))</f>
        <v/>
      </c>
    </row>
    <row r="1335">
      <c r="A1335" s="20" t="n"/>
      <c r="B1335" s="26" t="n"/>
      <c r="C1335" s="27">
        <f>IF(COUNTA(A1335,D1335,G1335)=0,"",IF(B1335="","공통",IFERROR(INDEX(현장_고객,MATCH(B1335,현장번호,0))&amp;" · "&amp;INDEX(현장_주소,MATCH(B1335,현장번호,0)),"없는 번호")))</f>
        <v/>
      </c>
      <c r="D1335" s="21" t="n"/>
      <c r="E1335" s="27">
        <f>IF(D1335="","",IFERROR(INDEX(거래처분야,MATCH(D1335,거래처이름,0)),""))</f>
        <v/>
      </c>
      <c r="F1335" s="21" t="n"/>
      <c r="G1335" s="22" t="n"/>
      <c r="H1335" s="25">
        <f>IF(COUNTA(A1335,B1335,D1335,G1335)=0,"",IF(NOT(ISNUMBER(A1335)),"날짜를 확인하세요",IF(A1335&gt;TODAY(),"오늘 이후 날짜예요",IF(AND(B1335&lt;&gt;"",ISNA(MATCH(B1335,현장번호,0))),"현장 번호를 확인하세요",IF(ISNA(MATCH(D1335,거래처이름,0)),"거래처 목록에 없는 이름",IF(OR(NOT(ISNUMBER(G1335)),N(G1335)&lt;=0),"금액을 확인하세요",""))))))</f>
        <v/>
      </c>
    </row>
    <row r="1336">
      <c r="A1336" s="20" t="n"/>
      <c r="B1336" s="26" t="n"/>
      <c r="C1336" s="27">
        <f>IF(COUNTA(A1336,D1336,G1336)=0,"",IF(B1336="","공통",IFERROR(INDEX(현장_고객,MATCH(B1336,현장번호,0))&amp;" · "&amp;INDEX(현장_주소,MATCH(B1336,현장번호,0)),"없는 번호")))</f>
        <v/>
      </c>
      <c r="D1336" s="21" t="n"/>
      <c r="E1336" s="27">
        <f>IF(D1336="","",IFERROR(INDEX(거래처분야,MATCH(D1336,거래처이름,0)),""))</f>
        <v/>
      </c>
      <c r="F1336" s="21" t="n"/>
      <c r="G1336" s="22" t="n"/>
      <c r="H1336" s="25">
        <f>IF(COUNTA(A1336,B1336,D1336,G1336)=0,"",IF(NOT(ISNUMBER(A1336)),"날짜를 확인하세요",IF(A1336&gt;TODAY(),"오늘 이후 날짜예요",IF(AND(B1336&lt;&gt;"",ISNA(MATCH(B1336,현장번호,0))),"현장 번호를 확인하세요",IF(ISNA(MATCH(D1336,거래처이름,0)),"거래처 목록에 없는 이름",IF(OR(NOT(ISNUMBER(G1336)),N(G1336)&lt;=0),"금액을 확인하세요",""))))))</f>
        <v/>
      </c>
    </row>
    <row r="1337">
      <c r="A1337" s="20" t="n"/>
      <c r="B1337" s="26" t="n"/>
      <c r="C1337" s="27">
        <f>IF(COUNTA(A1337,D1337,G1337)=0,"",IF(B1337="","공통",IFERROR(INDEX(현장_고객,MATCH(B1337,현장번호,0))&amp;" · "&amp;INDEX(현장_주소,MATCH(B1337,현장번호,0)),"없는 번호")))</f>
        <v/>
      </c>
      <c r="D1337" s="21" t="n"/>
      <c r="E1337" s="27">
        <f>IF(D1337="","",IFERROR(INDEX(거래처분야,MATCH(D1337,거래처이름,0)),""))</f>
        <v/>
      </c>
      <c r="F1337" s="21" t="n"/>
      <c r="G1337" s="22" t="n"/>
      <c r="H1337" s="25">
        <f>IF(COUNTA(A1337,B1337,D1337,G1337)=0,"",IF(NOT(ISNUMBER(A1337)),"날짜를 확인하세요",IF(A1337&gt;TODAY(),"오늘 이후 날짜예요",IF(AND(B1337&lt;&gt;"",ISNA(MATCH(B1337,현장번호,0))),"현장 번호를 확인하세요",IF(ISNA(MATCH(D1337,거래처이름,0)),"거래처 목록에 없는 이름",IF(OR(NOT(ISNUMBER(G1337)),N(G1337)&lt;=0),"금액을 확인하세요",""))))))</f>
        <v/>
      </c>
    </row>
    <row r="1338">
      <c r="A1338" s="20" t="n"/>
      <c r="B1338" s="26" t="n"/>
      <c r="C1338" s="27">
        <f>IF(COUNTA(A1338,D1338,G1338)=0,"",IF(B1338="","공통",IFERROR(INDEX(현장_고객,MATCH(B1338,현장번호,0))&amp;" · "&amp;INDEX(현장_주소,MATCH(B1338,현장번호,0)),"없는 번호")))</f>
        <v/>
      </c>
      <c r="D1338" s="21" t="n"/>
      <c r="E1338" s="27">
        <f>IF(D1338="","",IFERROR(INDEX(거래처분야,MATCH(D1338,거래처이름,0)),""))</f>
        <v/>
      </c>
      <c r="F1338" s="21" t="n"/>
      <c r="G1338" s="22" t="n"/>
      <c r="H1338" s="25">
        <f>IF(COUNTA(A1338,B1338,D1338,G1338)=0,"",IF(NOT(ISNUMBER(A1338)),"날짜를 확인하세요",IF(A1338&gt;TODAY(),"오늘 이후 날짜예요",IF(AND(B1338&lt;&gt;"",ISNA(MATCH(B1338,현장번호,0))),"현장 번호를 확인하세요",IF(ISNA(MATCH(D1338,거래처이름,0)),"거래처 목록에 없는 이름",IF(OR(NOT(ISNUMBER(G1338)),N(G1338)&lt;=0),"금액을 확인하세요",""))))))</f>
        <v/>
      </c>
    </row>
    <row r="1339">
      <c r="A1339" s="20" t="n"/>
      <c r="B1339" s="26" t="n"/>
      <c r="C1339" s="27">
        <f>IF(COUNTA(A1339,D1339,G1339)=0,"",IF(B1339="","공통",IFERROR(INDEX(현장_고객,MATCH(B1339,현장번호,0))&amp;" · "&amp;INDEX(현장_주소,MATCH(B1339,현장번호,0)),"없는 번호")))</f>
        <v/>
      </c>
      <c r="D1339" s="21" t="n"/>
      <c r="E1339" s="27">
        <f>IF(D1339="","",IFERROR(INDEX(거래처분야,MATCH(D1339,거래처이름,0)),""))</f>
        <v/>
      </c>
      <c r="F1339" s="21" t="n"/>
      <c r="G1339" s="22" t="n"/>
      <c r="H1339" s="25">
        <f>IF(COUNTA(A1339,B1339,D1339,G1339)=0,"",IF(NOT(ISNUMBER(A1339)),"날짜를 확인하세요",IF(A1339&gt;TODAY(),"오늘 이후 날짜예요",IF(AND(B1339&lt;&gt;"",ISNA(MATCH(B1339,현장번호,0))),"현장 번호를 확인하세요",IF(ISNA(MATCH(D1339,거래처이름,0)),"거래처 목록에 없는 이름",IF(OR(NOT(ISNUMBER(G1339)),N(G1339)&lt;=0),"금액을 확인하세요",""))))))</f>
        <v/>
      </c>
    </row>
    <row r="1340">
      <c r="A1340" s="20" t="n"/>
      <c r="B1340" s="26" t="n"/>
      <c r="C1340" s="27">
        <f>IF(COUNTA(A1340,D1340,G1340)=0,"",IF(B1340="","공통",IFERROR(INDEX(현장_고객,MATCH(B1340,현장번호,0))&amp;" · "&amp;INDEX(현장_주소,MATCH(B1340,현장번호,0)),"없는 번호")))</f>
        <v/>
      </c>
      <c r="D1340" s="21" t="n"/>
      <c r="E1340" s="27">
        <f>IF(D1340="","",IFERROR(INDEX(거래처분야,MATCH(D1340,거래처이름,0)),""))</f>
        <v/>
      </c>
      <c r="F1340" s="21" t="n"/>
      <c r="G1340" s="22" t="n"/>
      <c r="H1340" s="25">
        <f>IF(COUNTA(A1340,B1340,D1340,G1340)=0,"",IF(NOT(ISNUMBER(A1340)),"날짜를 확인하세요",IF(A1340&gt;TODAY(),"오늘 이후 날짜예요",IF(AND(B1340&lt;&gt;"",ISNA(MATCH(B1340,현장번호,0))),"현장 번호를 확인하세요",IF(ISNA(MATCH(D1340,거래처이름,0)),"거래처 목록에 없는 이름",IF(OR(NOT(ISNUMBER(G1340)),N(G1340)&lt;=0),"금액을 확인하세요",""))))))</f>
        <v/>
      </c>
    </row>
    <row r="1341">
      <c r="A1341" s="20" t="n"/>
      <c r="B1341" s="26" t="n"/>
      <c r="C1341" s="27">
        <f>IF(COUNTA(A1341,D1341,G1341)=0,"",IF(B1341="","공통",IFERROR(INDEX(현장_고객,MATCH(B1341,현장번호,0))&amp;" · "&amp;INDEX(현장_주소,MATCH(B1341,현장번호,0)),"없는 번호")))</f>
        <v/>
      </c>
      <c r="D1341" s="21" t="n"/>
      <c r="E1341" s="27">
        <f>IF(D1341="","",IFERROR(INDEX(거래처분야,MATCH(D1341,거래처이름,0)),""))</f>
        <v/>
      </c>
      <c r="F1341" s="21" t="n"/>
      <c r="G1341" s="22" t="n"/>
      <c r="H1341" s="25">
        <f>IF(COUNTA(A1341,B1341,D1341,G1341)=0,"",IF(NOT(ISNUMBER(A1341)),"날짜를 확인하세요",IF(A1341&gt;TODAY(),"오늘 이후 날짜예요",IF(AND(B1341&lt;&gt;"",ISNA(MATCH(B1341,현장번호,0))),"현장 번호를 확인하세요",IF(ISNA(MATCH(D1341,거래처이름,0)),"거래처 목록에 없는 이름",IF(OR(NOT(ISNUMBER(G1341)),N(G1341)&lt;=0),"금액을 확인하세요",""))))))</f>
        <v/>
      </c>
    </row>
    <row r="1342">
      <c r="A1342" s="20" t="n"/>
      <c r="B1342" s="26" t="n"/>
      <c r="C1342" s="27">
        <f>IF(COUNTA(A1342,D1342,G1342)=0,"",IF(B1342="","공통",IFERROR(INDEX(현장_고객,MATCH(B1342,현장번호,0))&amp;" · "&amp;INDEX(현장_주소,MATCH(B1342,현장번호,0)),"없는 번호")))</f>
        <v/>
      </c>
      <c r="D1342" s="21" t="n"/>
      <c r="E1342" s="27">
        <f>IF(D1342="","",IFERROR(INDEX(거래처분야,MATCH(D1342,거래처이름,0)),""))</f>
        <v/>
      </c>
      <c r="F1342" s="21" t="n"/>
      <c r="G1342" s="22" t="n"/>
      <c r="H1342" s="25">
        <f>IF(COUNTA(A1342,B1342,D1342,G1342)=0,"",IF(NOT(ISNUMBER(A1342)),"날짜를 확인하세요",IF(A1342&gt;TODAY(),"오늘 이후 날짜예요",IF(AND(B1342&lt;&gt;"",ISNA(MATCH(B1342,현장번호,0))),"현장 번호를 확인하세요",IF(ISNA(MATCH(D1342,거래처이름,0)),"거래처 목록에 없는 이름",IF(OR(NOT(ISNUMBER(G1342)),N(G1342)&lt;=0),"금액을 확인하세요",""))))))</f>
        <v/>
      </c>
    </row>
    <row r="1343">
      <c r="A1343" s="20" t="n"/>
      <c r="B1343" s="26" t="n"/>
      <c r="C1343" s="27">
        <f>IF(COUNTA(A1343,D1343,G1343)=0,"",IF(B1343="","공통",IFERROR(INDEX(현장_고객,MATCH(B1343,현장번호,0))&amp;" · "&amp;INDEX(현장_주소,MATCH(B1343,현장번호,0)),"없는 번호")))</f>
        <v/>
      </c>
      <c r="D1343" s="21" t="n"/>
      <c r="E1343" s="27">
        <f>IF(D1343="","",IFERROR(INDEX(거래처분야,MATCH(D1343,거래처이름,0)),""))</f>
        <v/>
      </c>
      <c r="F1343" s="21" t="n"/>
      <c r="G1343" s="22" t="n"/>
      <c r="H1343" s="25">
        <f>IF(COUNTA(A1343,B1343,D1343,G1343)=0,"",IF(NOT(ISNUMBER(A1343)),"날짜를 확인하세요",IF(A1343&gt;TODAY(),"오늘 이후 날짜예요",IF(AND(B1343&lt;&gt;"",ISNA(MATCH(B1343,현장번호,0))),"현장 번호를 확인하세요",IF(ISNA(MATCH(D1343,거래처이름,0)),"거래처 목록에 없는 이름",IF(OR(NOT(ISNUMBER(G1343)),N(G1343)&lt;=0),"금액을 확인하세요",""))))))</f>
        <v/>
      </c>
    </row>
    <row r="1344">
      <c r="A1344" s="20" t="n"/>
      <c r="B1344" s="26" t="n"/>
      <c r="C1344" s="27">
        <f>IF(COUNTA(A1344,D1344,G1344)=0,"",IF(B1344="","공통",IFERROR(INDEX(현장_고객,MATCH(B1344,현장번호,0))&amp;" · "&amp;INDEX(현장_주소,MATCH(B1344,현장번호,0)),"없는 번호")))</f>
        <v/>
      </c>
      <c r="D1344" s="21" t="n"/>
      <c r="E1344" s="27">
        <f>IF(D1344="","",IFERROR(INDEX(거래처분야,MATCH(D1344,거래처이름,0)),""))</f>
        <v/>
      </c>
      <c r="F1344" s="21" t="n"/>
      <c r="G1344" s="22" t="n"/>
      <c r="H1344" s="25">
        <f>IF(COUNTA(A1344,B1344,D1344,G1344)=0,"",IF(NOT(ISNUMBER(A1344)),"날짜를 확인하세요",IF(A1344&gt;TODAY(),"오늘 이후 날짜예요",IF(AND(B1344&lt;&gt;"",ISNA(MATCH(B1344,현장번호,0))),"현장 번호를 확인하세요",IF(ISNA(MATCH(D1344,거래처이름,0)),"거래처 목록에 없는 이름",IF(OR(NOT(ISNUMBER(G1344)),N(G1344)&lt;=0),"금액을 확인하세요",""))))))</f>
        <v/>
      </c>
    </row>
    <row r="1345">
      <c r="A1345" s="20" t="n"/>
      <c r="B1345" s="26" t="n"/>
      <c r="C1345" s="27">
        <f>IF(COUNTA(A1345,D1345,G1345)=0,"",IF(B1345="","공통",IFERROR(INDEX(현장_고객,MATCH(B1345,현장번호,0))&amp;" · "&amp;INDEX(현장_주소,MATCH(B1345,현장번호,0)),"없는 번호")))</f>
        <v/>
      </c>
      <c r="D1345" s="21" t="n"/>
      <c r="E1345" s="27">
        <f>IF(D1345="","",IFERROR(INDEX(거래처분야,MATCH(D1345,거래처이름,0)),""))</f>
        <v/>
      </c>
      <c r="F1345" s="21" t="n"/>
      <c r="G1345" s="22" t="n"/>
      <c r="H1345" s="25">
        <f>IF(COUNTA(A1345,B1345,D1345,G1345)=0,"",IF(NOT(ISNUMBER(A1345)),"날짜를 확인하세요",IF(A1345&gt;TODAY(),"오늘 이후 날짜예요",IF(AND(B1345&lt;&gt;"",ISNA(MATCH(B1345,현장번호,0))),"현장 번호를 확인하세요",IF(ISNA(MATCH(D1345,거래처이름,0)),"거래처 목록에 없는 이름",IF(OR(NOT(ISNUMBER(G1345)),N(G1345)&lt;=0),"금액을 확인하세요",""))))))</f>
        <v/>
      </c>
    </row>
    <row r="1346">
      <c r="A1346" s="20" t="n"/>
      <c r="B1346" s="26" t="n"/>
      <c r="C1346" s="27">
        <f>IF(COUNTA(A1346,D1346,G1346)=0,"",IF(B1346="","공통",IFERROR(INDEX(현장_고객,MATCH(B1346,현장번호,0))&amp;" · "&amp;INDEX(현장_주소,MATCH(B1346,현장번호,0)),"없는 번호")))</f>
        <v/>
      </c>
      <c r="D1346" s="21" t="n"/>
      <c r="E1346" s="27">
        <f>IF(D1346="","",IFERROR(INDEX(거래처분야,MATCH(D1346,거래처이름,0)),""))</f>
        <v/>
      </c>
      <c r="F1346" s="21" t="n"/>
      <c r="G1346" s="22" t="n"/>
      <c r="H1346" s="25">
        <f>IF(COUNTA(A1346,B1346,D1346,G1346)=0,"",IF(NOT(ISNUMBER(A1346)),"날짜를 확인하세요",IF(A1346&gt;TODAY(),"오늘 이후 날짜예요",IF(AND(B1346&lt;&gt;"",ISNA(MATCH(B1346,현장번호,0))),"현장 번호를 확인하세요",IF(ISNA(MATCH(D1346,거래처이름,0)),"거래처 목록에 없는 이름",IF(OR(NOT(ISNUMBER(G1346)),N(G1346)&lt;=0),"금액을 확인하세요",""))))))</f>
        <v/>
      </c>
    </row>
    <row r="1347">
      <c r="A1347" s="20" t="n"/>
      <c r="B1347" s="26" t="n"/>
      <c r="C1347" s="27">
        <f>IF(COUNTA(A1347,D1347,G1347)=0,"",IF(B1347="","공통",IFERROR(INDEX(현장_고객,MATCH(B1347,현장번호,0))&amp;" · "&amp;INDEX(현장_주소,MATCH(B1347,현장번호,0)),"없는 번호")))</f>
        <v/>
      </c>
      <c r="D1347" s="21" t="n"/>
      <c r="E1347" s="27">
        <f>IF(D1347="","",IFERROR(INDEX(거래처분야,MATCH(D1347,거래처이름,0)),""))</f>
        <v/>
      </c>
      <c r="F1347" s="21" t="n"/>
      <c r="G1347" s="22" t="n"/>
      <c r="H1347" s="25">
        <f>IF(COUNTA(A1347,B1347,D1347,G1347)=0,"",IF(NOT(ISNUMBER(A1347)),"날짜를 확인하세요",IF(A1347&gt;TODAY(),"오늘 이후 날짜예요",IF(AND(B1347&lt;&gt;"",ISNA(MATCH(B1347,현장번호,0))),"현장 번호를 확인하세요",IF(ISNA(MATCH(D1347,거래처이름,0)),"거래처 목록에 없는 이름",IF(OR(NOT(ISNUMBER(G1347)),N(G1347)&lt;=0),"금액을 확인하세요",""))))))</f>
        <v/>
      </c>
    </row>
    <row r="1348">
      <c r="A1348" s="20" t="n"/>
      <c r="B1348" s="26" t="n"/>
      <c r="C1348" s="27">
        <f>IF(COUNTA(A1348,D1348,G1348)=0,"",IF(B1348="","공통",IFERROR(INDEX(현장_고객,MATCH(B1348,현장번호,0))&amp;" · "&amp;INDEX(현장_주소,MATCH(B1348,현장번호,0)),"없는 번호")))</f>
        <v/>
      </c>
      <c r="D1348" s="21" t="n"/>
      <c r="E1348" s="27">
        <f>IF(D1348="","",IFERROR(INDEX(거래처분야,MATCH(D1348,거래처이름,0)),""))</f>
        <v/>
      </c>
      <c r="F1348" s="21" t="n"/>
      <c r="G1348" s="22" t="n"/>
      <c r="H1348" s="25">
        <f>IF(COUNTA(A1348,B1348,D1348,G1348)=0,"",IF(NOT(ISNUMBER(A1348)),"날짜를 확인하세요",IF(A1348&gt;TODAY(),"오늘 이후 날짜예요",IF(AND(B1348&lt;&gt;"",ISNA(MATCH(B1348,현장번호,0))),"현장 번호를 확인하세요",IF(ISNA(MATCH(D1348,거래처이름,0)),"거래처 목록에 없는 이름",IF(OR(NOT(ISNUMBER(G1348)),N(G1348)&lt;=0),"금액을 확인하세요",""))))))</f>
        <v/>
      </c>
    </row>
    <row r="1349">
      <c r="A1349" s="20" t="n"/>
      <c r="B1349" s="26" t="n"/>
      <c r="C1349" s="27">
        <f>IF(COUNTA(A1349,D1349,G1349)=0,"",IF(B1349="","공통",IFERROR(INDEX(현장_고객,MATCH(B1349,현장번호,0))&amp;" · "&amp;INDEX(현장_주소,MATCH(B1349,현장번호,0)),"없는 번호")))</f>
        <v/>
      </c>
      <c r="D1349" s="21" t="n"/>
      <c r="E1349" s="27">
        <f>IF(D1349="","",IFERROR(INDEX(거래처분야,MATCH(D1349,거래처이름,0)),""))</f>
        <v/>
      </c>
      <c r="F1349" s="21" t="n"/>
      <c r="G1349" s="22" t="n"/>
      <c r="H1349" s="25">
        <f>IF(COUNTA(A1349,B1349,D1349,G1349)=0,"",IF(NOT(ISNUMBER(A1349)),"날짜를 확인하세요",IF(A1349&gt;TODAY(),"오늘 이후 날짜예요",IF(AND(B1349&lt;&gt;"",ISNA(MATCH(B1349,현장번호,0))),"현장 번호를 확인하세요",IF(ISNA(MATCH(D1349,거래처이름,0)),"거래처 목록에 없는 이름",IF(OR(NOT(ISNUMBER(G1349)),N(G1349)&lt;=0),"금액을 확인하세요",""))))))</f>
        <v/>
      </c>
    </row>
    <row r="1350">
      <c r="A1350" s="20" t="n"/>
      <c r="B1350" s="26" t="n"/>
      <c r="C1350" s="27">
        <f>IF(COUNTA(A1350,D1350,G1350)=0,"",IF(B1350="","공통",IFERROR(INDEX(현장_고객,MATCH(B1350,현장번호,0))&amp;" · "&amp;INDEX(현장_주소,MATCH(B1350,현장번호,0)),"없는 번호")))</f>
        <v/>
      </c>
      <c r="D1350" s="21" t="n"/>
      <c r="E1350" s="27">
        <f>IF(D1350="","",IFERROR(INDEX(거래처분야,MATCH(D1350,거래처이름,0)),""))</f>
        <v/>
      </c>
      <c r="F1350" s="21" t="n"/>
      <c r="G1350" s="22" t="n"/>
      <c r="H1350" s="25">
        <f>IF(COUNTA(A1350,B1350,D1350,G1350)=0,"",IF(NOT(ISNUMBER(A1350)),"날짜를 확인하세요",IF(A1350&gt;TODAY(),"오늘 이후 날짜예요",IF(AND(B1350&lt;&gt;"",ISNA(MATCH(B1350,현장번호,0))),"현장 번호를 확인하세요",IF(ISNA(MATCH(D1350,거래처이름,0)),"거래처 목록에 없는 이름",IF(OR(NOT(ISNUMBER(G1350)),N(G1350)&lt;=0),"금액을 확인하세요",""))))))</f>
        <v/>
      </c>
    </row>
    <row r="1351">
      <c r="A1351" s="20" t="n"/>
      <c r="B1351" s="26" t="n"/>
      <c r="C1351" s="27">
        <f>IF(COUNTA(A1351,D1351,G1351)=0,"",IF(B1351="","공통",IFERROR(INDEX(현장_고객,MATCH(B1351,현장번호,0))&amp;" · "&amp;INDEX(현장_주소,MATCH(B1351,현장번호,0)),"없는 번호")))</f>
        <v/>
      </c>
      <c r="D1351" s="21" t="n"/>
      <c r="E1351" s="27">
        <f>IF(D1351="","",IFERROR(INDEX(거래처분야,MATCH(D1351,거래처이름,0)),""))</f>
        <v/>
      </c>
      <c r="F1351" s="21" t="n"/>
      <c r="G1351" s="22" t="n"/>
      <c r="H1351" s="25">
        <f>IF(COUNTA(A1351,B1351,D1351,G1351)=0,"",IF(NOT(ISNUMBER(A1351)),"날짜를 확인하세요",IF(A1351&gt;TODAY(),"오늘 이후 날짜예요",IF(AND(B1351&lt;&gt;"",ISNA(MATCH(B1351,현장번호,0))),"현장 번호를 확인하세요",IF(ISNA(MATCH(D1351,거래처이름,0)),"거래처 목록에 없는 이름",IF(OR(NOT(ISNUMBER(G1351)),N(G1351)&lt;=0),"금액을 확인하세요",""))))))</f>
        <v/>
      </c>
    </row>
    <row r="1352">
      <c r="A1352" s="20" t="n"/>
      <c r="B1352" s="26" t="n"/>
      <c r="C1352" s="27">
        <f>IF(COUNTA(A1352,D1352,G1352)=0,"",IF(B1352="","공통",IFERROR(INDEX(현장_고객,MATCH(B1352,현장번호,0))&amp;" · "&amp;INDEX(현장_주소,MATCH(B1352,현장번호,0)),"없는 번호")))</f>
        <v/>
      </c>
      <c r="D1352" s="21" t="n"/>
      <c r="E1352" s="27">
        <f>IF(D1352="","",IFERROR(INDEX(거래처분야,MATCH(D1352,거래처이름,0)),""))</f>
        <v/>
      </c>
      <c r="F1352" s="21" t="n"/>
      <c r="G1352" s="22" t="n"/>
      <c r="H1352" s="25">
        <f>IF(COUNTA(A1352,B1352,D1352,G1352)=0,"",IF(NOT(ISNUMBER(A1352)),"날짜를 확인하세요",IF(A1352&gt;TODAY(),"오늘 이후 날짜예요",IF(AND(B1352&lt;&gt;"",ISNA(MATCH(B1352,현장번호,0))),"현장 번호를 확인하세요",IF(ISNA(MATCH(D1352,거래처이름,0)),"거래처 목록에 없는 이름",IF(OR(NOT(ISNUMBER(G1352)),N(G1352)&lt;=0),"금액을 확인하세요",""))))))</f>
        <v/>
      </c>
    </row>
    <row r="1353">
      <c r="A1353" s="20" t="n"/>
      <c r="B1353" s="26" t="n"/>
      <c r="C1353" s="27">
        <f>IF(COUNTA(A1353,D1353,G1353)=0,"",IF(B1353="","공통",IFERROR(INDEX(현장_고객,MATCH(B1353,현장번호,0))&amp;" · "&amp;INDEX(현장_주소,MATCH(B1353,현장번호,0)),"없는 번호")))</f>
        <v/>
      </c>
      <c r="D1353" s="21" t="n"/>
      <c r="E1353" s="27">
        <f>IF(D1353="","",IFERROR(INDEX(거래처분야,MATCH(D1353,거래처이름,0)),""))</f>
        <v/>
      </c>
      <c r="F1353" s="21" t="n"/>
      <c r="G1353" s="22" t="n"/>
      <c r="H1353" s="25">
        <f>IF(COUNTA(A1353,B1353,D1353,G1353)=0,"",IF(NOT(ISNUMBER(A1353)),"날짜를 확인하세요",IF(A1353&gt;TODAY(),"오늘 이후 날짜예요",IF(AND(B1353&lt;&gt;"",ISNA(MATCH(B1353,현장번호,0))),"현장 번호를 확인하세요",IF(ISNA(MATCH(D1353,거래처이름,0)),"거래처 목록에 없는 이름",IF(OR(NOT(ISNUMBER(G1353)),N(G1353)&lt;=0),"금액을 확인하세요",""))))))</f>
        <v/>
      </c>
    </row>
    <row r="1354">
      <c r="A1354" s="20" t="n"/>
      <c r="B1354" s="26" t="n"/>
      <c r="C1354" s="27">
        <f>IF(COUNTA(A1354,D1354,G1354)=0,"",IF(B1354="","공통",IFERROR(INDEX(현장_고객,MATCH(B1354,현장번호,0))&amp;" · "&amp;INDEX(현장_주소,MATCH(B1354,현장번호,0)),"없는 번호")))</f>
        <v/>
      </c>
      <c r="D1354" s="21" t="n"/>
      <c r="E1354" s="27">
        <f>IF(D1354="","",IFERROR(INDEX(거래처분야,MATCH(D1354,거래처이름,0)),""))</f>
        <v/>
      </c>
      <c r="F1354" s="21" t="n"/>
      <c r="G1354" s="22" t="n"/>
      <c r="H1354" s="25">
        <f>IF(COUNTA(A1354,B1354,D1354,G1354)=0,"",IF(NOT(ISNUMBER(A1354)),"날짜를 확인하세요",IF(A1354&gt;TODAY(),"오늘 이후 날짜예요",IF(AND(B1354&lt;&gt;"",ISNA(MATCH(B1354,현장번호,0))),"현장 번호를 확인하세요",IF(ISNA(MATCH(D1354,거래처이름,0)),"거래처 목록에 없는 이름",IF(OR(NOT(ISNUMBER(G1354)),N(G1354)&lt;=0),"금액을 확인하세요",""))))))</f>
        <v/>
      </c>
    </row>
    <row r="1355">
      <c r="A1355" s="20" t="n"/>
      <c r="B1355" s="26" t="n"/>
      <c r="C1355" s="27">
        <f>IF(COUNTA(A1355,D1355,G1355)=0,"",IF(B1355="","공통",IFERROR(INDEX(현장_고객,MATCH(B1355,현장번호,0))&amp;" · "&amp;INDEX(현장_주소,MATCH(B1355,현장번호,0)),"없는 번호")))</f>
        <v/>
      </c>
      <c r="D1355" s="21" t="n"/>
      <c r="E1355" s="27">
        <f>IF(D1355="","",IFERROR(INDEX(거래처분야,MATCH(D1355,거래처이름,0)),""))</f>
        <v/>
      </c>
      <c r="F1355" s="21" t="n"/>
      <c r="G1355" s="22" t="n"/>
      <c r="H1355" s="25">
        <f>IF(COUNTA(A1355,B1355,D1355,G1355)=0,"",IF(NOT(ISNUMBER(A1355)),"날짜를 확인하세요",IF(A1355&gt;TODAY(),"오늘 이후 날짜예요",IF(AND(B1355&lt;&gt;"",ISNA(MATCH(B1355,현장번호,0))),"현장 번호를 확인하세요",IF(ISNA(MATCH(D1355,거래처이름,0)),"거래처 목록에 없는 이름",IF(OR(NOT(ISNUMBER(G1355)),N(G1355)&lt;=0),"금액을 확인하세요",""))))))</f>
        <v/>
      </c>
    </row>
    <row r="1356">
      <c r="A1356" s="20" t="n"/>
      <c r="B1356" s="26" t="n"/>
      <c r="C1356" s="27">
        <f>IF(COUNTA(A1356,D1356,G1356)=0,"",IF(B1356="","공통",IFERROR(INDEX(현장_고객,MATCH(B1356,현장번호,0))&amp;" · "&amp;INDEX(현장_주소,MATCH(B1356,현장번호,0)),"없는 번호")))</f>
        <v/>
      </c>
      <c r="D1356" s="21" t="n"/>
      <c r="E1356" s="27">
        <f>IF(D1356="","",IFERROR(INDEX(거래처분야,MATCH(D1356,거래처이름,0)),""))</f>
        <v/>
      </c>
      <c r="F1356" s="21" t="n"/>
      <c r="G1356" s="22" t="n"/>
      <c r="H1356" s="25">
        <f>IF(COUNTA(A1356,B1356,D1356,G1356)=0,"",IF(NOT(ISNUMBER(A1356)),"날짜를 확인하세요",IF(A1356&gt;TODAY(),"오늘 이후 날짜예요",IF(AND(B1356&lt;&gt;"",ISNA(MATCH(B1356,현장번호,0))),"현장 번호를 확인하세요",IF(ISNA(MATCH(D1356,거래처이름,0)),"거래처 목록에 없는 이름",IF(OR(NOT(ISNUMBER(G1356)),N(G1356)&lt;=0),"금액을 확인하세요",""))))))</f>
        <v/>
      </c>
    </row>
    <row r="1357">
      <c r="A1357" s="20" t="n"/>
      <c r="B1357" s="26" t="n"/>
      <c r="C1357" s="27">
        <f>IF(COUNTA(A1357,D1357,G1357)=0,"",IF(B1357="","공통",IFERROR(INDEX(현장_고객,MATCH(B1357,현장번호,0))&amp;" · "&amp;INDEX(현장_주소,MATCH(B1357,현장번호,0)),"없는 번호")))</f>
        <v/>
      </c>
      <c r="D1357" s="21" t="n"/>
      <c r="E1357" s="27">
        <f>IF(D1357="","",IFERROR(INDEX(거래처분야,MATCH(D1357,거래처이름,0)),""))</f>
        <v/>
      </c>
      <c r="F1357" s="21" t="n"/>
      <c r="G1357" s="22" t="n"/>
      <c r="H1357" s="25">
        <f>IF(COUNTA(A1357,B1357,D1357,G1357)=0,"",IF(NOT(ISNUMBER(A1357)),"날짜를 확인하세요",IF(A1357&gt;TODAY(),"오늘 이후 날짜예요",IF(AND(B1357&lt;&gt;"",ISNA(MATCH(B1357,현장번호,0))),"현장 번호를 확인하세요",IF(ISNA(MATCH(D1357,거래처이름,0)),"거래처 목록에 없는 이름",IF(OR(NOT(ISNUMBER(G1357)),N(G1357)&lt;=0),"금액을 확인하세요",""))))))</f>
        <v/>
      </c>
    </row>
    <row r="1358">
      <c r="A1358" s="20" t="n"/>
      <c r="B1358" s="26" t="n"/>
      <c r="C1358" s="27">
        <f>IF(COUNTA(A1358,D1358,G1358)=0,"",IF(B1358="","공통",IFERROR(INDEX(현장_고객,MATCH(B1358,현장번호,0))&amp;" · "&amp;INDEX(현장_주소,MATCH(B1358,현장번호,0)),"없는 번호")))</f>
        <v/>
      </c>
      <c r="D1358" s="21" t="n"/>
      <c r="E1358" s="27">
        <f>IF(D1358="","",IFERROR(INDEX(거래처분야,MATCH(D1358,거래처이름,0)),""))</f>
        <v/>
      </c>
      <c r="F1358" s="21" t="n"/>
      <c r="G1358" s="22" t="n"/>
      <c r="H1358" s="25">
        <f>IF(COUNTA(A1358,B1358,D1358,G1358)=0,"",IF(NOT(ISNUMBER(A1358)),"날짜를 확인하세요",IF(A1358&gt;TODAY(),"오늘 이후 날짜예요",IF(AND(B1358&lt;&gt;"",ISNA(MATCH(B1358,현장번호,0))),"현장 번호를 확인하세요",IF(ISNA(MATCH(D1358,거래처이름,0)),"거래처 목록에 없는 이름",IF(OR(NOT(ISNUMBER(G1358)),N(G1358)&lt;=0),"금액을 확인하세요",""))))))</f>
        <v/>
      </c>
    </row>
    <row r="1359">
      <c r="A1359" s="20" t="n"/>
      <c r="B1359" s="26" t="n"/>
      <c r="C1359" s="27">
        <f>IF(COUNTA(A1359,D1359,G1359)=0,"",IF(B1359="","공통",IFERROR(INDEX(현장_고객,MATCH(B1359,현장번호,0))&amp;" · "&amp;INDEX(현장_주소,MATCH(B1359,현장번호,0)),"없는 번호")))</f>
        <v/>
      </c>
      <c r="D1359" s="21" t="n"/>
      <c r="E1359" s="27">
        <f>IF(D1359="","",IFERROR(INDEX(거래처분야,MATCH(D1359,거래처이름,0)),""))</f>
        <v/>
      </c>
      <c r="F1359" s="21" t="n"/>
      <c r="G1359" s="22" t="n"/>
      <c r="H1359" s="25">
        <f>IF(COUNTA(A1359,B1359,D1359,G1359)=0,"",IF(NOT(ISNUMBER(A1359)),"날짜를 확인하세요",IF(A1359&gt;TODAY(),"오늘 이후 날짜예요",IF(AND(B1359&lt;&gt;"",ISNA(MATCH(B1359,현장번호,0))),"현장 번호를 확인하세요",IF(ISNA(MATCH(D1359,거래처이름,0)),"거래처 목록에 없는 이름",IF(OR(NOT(ISNUMBER(G1359)),N(G1359)&lt;=0),"금액을 확인하세요",""))))))</f>
        <v/>
      </c>
    </row>
    <row r="1360">
      <c r="A1360" s="20" t="n"/>
      <c r="B1360" s="26" t="n"/>
      <c r="C1360" s="27">
        <f>IF(COUNTA(A1360,D1360,G1360)=0,"",IF(B1360="","공통",IFERROR(INDEX(현장_고객,MATCH(B1360,현장번호,0))&amp;" · "&amp;INDEX(현장_주소,MATCH(B1360,현장번호,0)),"없는 번호")))</f>
        <v/>
      </c>
      <c r="D1360" s="21" t="n"/>
      <c r="E1360" s="27">
        <f>IF(D1360="","",IFERROR(INDEX(거래처분야,MATCH(D1360,거래처이름,0)),""))</f>
        <v/>
      </c>
      <c r="F1360" s="21" t="n"/>
      <c r="G1360" s="22" t="n"/>
      <c r="H1360" s="25">
        <f>IF(COUNTA(A1360,B1360,D1360,G1360)=0,"",IF(NOT(ISNUMBER(A1360)),"날짜를 확인하세요",IF(A1360&gt;TODAY(),"오늘 이후 날짜예요",IF(AND(B1360&lt;&gt;"",ISNA(MATCH(B1360,현장번호,0))),"현장 번호를 확인하세요",IF(ISNA(MATCH(D1360,거래처이름,0)),"거래처 목록에 없는 이름",IF(OR(NOT(ISNUMBER(G1360)),N(G1360)&lt;=0),"금액을 확인하세요",""))))))</f>
        <v/>
      </c>
    </row>
    <row r="1361">
      <c r="A1361" s="20" t="n"/>
      <c r="B1361" s="26" t="n"/>
      <c r="C1361" s="27">
        <f>IF(COUNTA(A1361,D1361,G1361)=0,"",IF(B1361="","공통",IFERROR(INDEX(현장_고객,MATCH(B1361,현장번호,0))&amp;" · "&amp;INDEX(현장_주소,MATCH(B1361,현장번호,0)),"없는 번호")))</f>
        <v/>
      </c>
      <c r="D1361" s="21" t="n"/>
      <c r="E1361" s="27">
        <f>IF(D1361="","",IFERROR(INDEX(거래처분야,MATCH(D1361,거래처이름,0)),""))</f>
        <v/>
      </c>
      <c r="F1361" s="21" t="n"/>
      <c r="G1361" s="22" t="n"/>
      <c r="H1361" s="25">
        <f>IF(COUNTA(A1361,B1361,D1361,G1361)=0,"",IF(NOT(ISNUMBER(A1361)),"날짜를 확인하세요",IF(A1361&gt;TODAY(),"오늘 이후 날짜예요",IF(AND(B1361&lt;&gt;"",ISNA(MATCH(B1361,현장번호,0))),"현장 번호를 확인하세요",IF(ISNA(MATCH(D1361,거래처이름,0)),"거래처 목록에 없는 이름",IF(OR(NOT(ISNUMBER(G1361)),N(G1361)&lt;=0),"금액을 확인하세요",""))))))</f>
        <v/>
      </c>
    </row>
    <row r="1362">
      <c r="A1362" s="20" t="n"/>
      <c r="B1362" s="26" t="n"/>
      <c r="C1362" s="27">
        <f>IF(COUNTA(A1362,D1362,G1362)=0,"",IF(B1362="","공통",IFERROR(INDEX(현장_고객,MATCH(B1362,현장번호,0))&amp;" · "&amp;INDEX(현장_주소,MATCH(B1362,현장번호,0)),"없는 번호")))</f>
        <v/>
      </c>
      <c r="D1362" s="21" t="n"/>
      <c r="E1362" s="27">
        <f>IF(D1362="","",IFERROR(INDEX(거래처분야,MATCH(D1362,거래처이름,0)),""))</f>
        <v/>
      </c>
      <c r="F1362" s="21" t="n"/>
      <c r="G1362" s="22" t="n"/>
      <c r="H1362" s="25">
        <f>IF(COUNTA(A1362,B1362,D1362,G1362)=0,"",IF(NOT(ISNUMBER(A1362)),"날짜를 확인하세요",IF(A1362&gt;TODAY(),"오늘 이후 날짜예요",IF(AND(B1362&lt;&gt;"",ISNA(MATCH(B1362,현장번호,0))),"현장 번호를 확인하세요",IF(ISNA(MATCH(D1362,거래처이름,0)),"거래처 목록에 없는 이름",IF(OR(NOT(ISNUMBER(G1362)),N(G1362)&lt;=0),"금액을 확인하세요",""))))))</f>
        <v/>
      </c>
    </row>
    <row r="1363">
      <c r="A1363" s="20" t="n"/>
      <c r="B1363" s="26" t="n"/>
      <c r="C1363" s="27">
        <f>IF(COUNTA(A1363,D1363,G1363)=0,"",IF(B1363="","공통",IFERROR(INDEX(현장_고객,MATCH(B1363,현장번호,0))&amp;" · "&amp;INDEX(현장_주소,MATCH(B1363,현장번호,0)),"없는 번호")))</f>
        <v/>
      </c>
      <c r="D1363" s="21" t="n"/>
      <c r="E1363" s="27">
        <f>IF(D1363="","",IFERROR(INDEX(거래처분야,MATCH(D1363,거래처이름,0)),""))</f>
        <v/>
      </c>
      <c r="F1363" s="21" t="n"/>
      <c r="G1363" s="22" t="n"/>
      <c r="H1363" s="25">
        <f>IF(COUNTA(A1363,B1363,D1363,G1363)=0,"",IF(NOT(ISNUMBER(A1363)),"날짜를 확인하세요",IF(A1363&gt;TODAY(),"오늘 이후 날짜예요",IF(AND(B1363&lt;&gt;"",ISNA(MATCH(B1363,현장번호,0))),"현장 번호를 확인하세요",IF(ISNA(MATCH(D1363,거래처이름,0)),"거래처 목록에 없는 이름",IF(OR(NOT(ISNUMBER(G1363)),N(G1363)&lt;=0),"금액을 확인하세요",""))))))</f>
        <v/>
      </c>
    </row>
    <row r="1364">
      <c r="A1364" s="20" t="n"/>
      <c r="B1364" s="26" t="n"/>
      <c r="C1364" s="27">
        <f>IF(COUNTA(A1364,D1364,G1364)=0,"",IF(B1364="","공통",IFERROR(INDEX(현장_고객,MATCH(B1364,현장번호,0))&amp;" · "&amp;INDEX(현장_주소,MATCH(B1364,현장번호,0)),"없는 번호")))</f>
        <v/>
      </c>
      <c r="D1364" s="21" t="n"/>
      <c r="E1364" s="27">
        <f>IF(D1364="","",IFERROR(INDEX(거래처분야,MATCH(D1364,거래처이름,0)),""))</f>
        <v/>
      </c>
      <c r="F1364" s="21" t="n"/>
      <c r="G1364" s="22" t="n"/>
      <c r="H1364" s="25">
        <f>IF(COUNTA(A1364,B1364,D1364,G1364)=0,"",IF(NOT(ISNUMBER(A1364)),"날짜를 확인하세요",IF(A1364&gt;TODAY(),"오늘 이후 날짜예요",IF(AND(B1364&lt;&gt;"",ISNA(MATCH(B1364,현장번호,0))),"현장 번호를 확인하세요",IF(ISNA(MATCH(D1364,거래처이름,0)),"거래처 목록에 없는 이름",IF(OR(NOT(ISNUMBER(G1364)),N(G1364)&lt;=0),"금액을 확인하세요",""))))))</f>
        <v/>
      </c>
    </row>
    <row r="1365">
      <c r="A1365" s="20" t="n"/>
      <c r="B1365" s="26" t="n"/>
      <c r="C1365" s="27">
        <f>IF(COUNTA(A1365,D1365,G1365)=0,"",IF(B1365="","공통",IFERROR(INDEX(현장_고객,MATCH(B1365,현장번호,0))&amp;" · "&amp;INDEX(현장_주소,MATCH(B1365,현장번호,0)),"없는 번호")))</f>
        <v/>
      </c>
      <c r="D1365" s="21" t="n"/>
      <c r="E1365" s="27">
        <f>IF(D1365="","",IFERROR(INDEX(거래처분야,MATCH(D1365,거래처이름,0)),""))</f>
        <v/>
      </c>
      <c r="F1365" s="21" t="n"/>
      <c r="G1365" s="22" t="n"/>
      <c r="H1365" s="25">
        <f>IF(COUNTA(A1365,B1365,D1365,G1365)=0,"",IF(NOT(ISNUMBER(A1365)),"날짜를 확인하세요",IF(A1365&gt;TODAY(),"오늘 이후 날짜예요",IF(AND(B1365&lt;&gt;"",ISNA(MATCH(B1365,현장번호,0))),"현장 번호를 확인하세요",IF(ISNA(MATCH(D1365,거래처이름,0)),"거래처 목록에 없는 이름",IF(OR(NOT(ISNUMBER(G1365)),N(G1365)&lt;=0),"금액을 확인하세요",""))))))</f>
        <v/>
      </c>
    </row>
    <row r="1366">
      <c r="A1366" s="20" t="n"/>
      <c r="B1366" s="26" t="n"/>
      <c r="C1366" s="27">
        <f>IF(COUNTA(A1366,D1366,G1366)=0,"",IF(B1366="","공통",IFERROR(INDEX(현장_고객,MATCH(B1366,현장번호,0))&amp;" · "&amp;INDEX(현장_주소,MATCH(B1366,현장번호,0)),"없는 번호")))</f>
        <v/>
      </c>
      <c r="D1366" s="21" t="n"/>
      <c r="E1366" s="27">
        <f>IF(D1366="","",IFERROR(INDEX(거래처분야,MATCH(D1366,거래처이름,0)),""))</f>
        <v/>
      </c>
      <c r="F1366" s="21" t="n"/>
      <c r="G1366" s="22" t="n"/>
      <c r="H1366" s="25">
        <f>IF(COUNTA(A1366,B1366,D1366,G1366)=0,"",IF(NOT(ISNUMBER(A1366)),"날짜를 확인하세요",IF(A1366&gt;TODAY(),"오늘 이후 날짜예요",IF(AND(B1366&lt;&gt;"",ISNA(MATCH(B1366,현장번호,0))),"현장 번호를 확인하세요",IF(ISNA(MATCH(D1366,거래처이름,0)),"거래처 목록에 없는 이름",IF(OR(NOT(ISNUMBER(G1366)),N(G1366)&lt;=0),"금액을 확인하세요",""))))))</f>
        <v/>
      </c>
    </row>
    <row r="1367">
      <c r="A1367" s="20" t="n"/>
      <c r="B1367" s="26" t="n"/>
      <c r="C1367" s="27">
        <f>IF(COUNTA(A1367,D1367,G1367)=0,"",IF(B1367="","공통",IFERROR(INDEX(현장_고객,MATCH(B1367,현장번호,0))&amp;" · "&amp;INDEX(현장_주소,MATCH(B1367,현장번호,0)),"없는 번호")))</f>
        <v/>
      </c>
      <c r="D1367" s="21" t="n"/>
      <c r="E1367" s="27">
        <f>IF(D1367="","",IFERROR(INDEX(거래처분야,MATCH(D1367,거래처이름,0)),""))</f>
        <v/>
      </c>
      <c r="F1367" s="21" t="n"/>
      <c r="G1367" s="22" t="n"/>
      <c r="H1367" s="25">
        <f>IF(COUNTA(A1367,B1367,D1367,G1367)=0,"",IF(NOT(ISNUMBER(A1367)),"날짜를 확인하세요",IF(A1367&gt;TODAY(),"오늘 이후 날짜예요",IF(AND(B1367&lt;&gt;"",ISNA(MATCH(B1367,현장번호,0))),"현장 번호를 확인하세요",IF(ISNA(MATCH(D1367,거래처이름,0)),"거래처 목록에 없는 이름",IF(OR(NOT(ISNUMBER(G1367)),N(G1367)&lt;=0),"금액을 확인하세요",""))))))</f>
        <v/>
      </c>
    </row>
    <row r="1368">
      <c r="A1368" s="20" t="n"/>
      <c r="B1368" s="26" t="n"/>
      <c r="C1368" s="27">
        <f>IF(COUNTA(A1368,D1368,G1368)=0,"",IF(B1368="","공통",IFERROR(INDEX(현장_고객,MATCH(B1368,현장번호,0))&amp;" · "&amp;INDEX(현장_주소,MATCH(B1368,현장번호,0)),"없는 번호")))</f>
        <v/>
      </c>
      <c r="D1368" s="21" t="n"/>
      <c r="E1368" s="27">
        <f>IF(D1368="","",IFERROR(INDEX(거래처분야,MATCH(D1368,거래처이름,0)),""))</f>
        <v/>
      </c>
      <c r="F1368" s="21" t="n"/>
      <c r="G1368" s="22" t="n"/>
      <c r="H1368" s="25">
        <f>IF(COUNTA(A1368,B1368,D1368,G1368)=0,"",IF(NOT(ISNUMBER(A1368)),"날짜를 확인하세요",IF(A1368&gt;TODAY(),"오늘 이후 날짜예요",IF(AND(B1368&lt;&gt;"",ISNA(MATCH(B1368,현장번호,0))),"현장 번호를 확인하세요",IF(ISNA(MATCH(D1368,거래처이름,0)),"거래처 목록에 없는 이름",IF(OR(NOT(ISNUMBER(G1368)),N(G1368)&lt;=0),"금액을 확인하세요",""))))))</f>
        <v/>
      </c>
    </row>
    <row r="1369">
      <c r="A1369" s="20" t="n"/>
      <c r="B1369" s="26" t="n"/>
      <c r="C1369" s="27">
        <f>IF(COUNTA(A1369,D1369,G1369)=0,"",IF(B1369="","공통",IFERROR(INDEX(현장_고객,MATCH(B1369,현장번호,0))&amp;" · "&amp;INDEX(현장_주소,MATCH(B1369,현장번호,0)),"없는 번호")))</f>
        <v/>
      </c>
      <c r="D1369" s="21" t="n"/>
      <c r="E1369" s="27">
        <f>IF(D1369="","",IFERROR(INDEX(거래처분야,MATCH(D1369,거래처이름,0)),""))</f>
        <v/>
      </c>
      <c r="F1369" s="21" t="n"/>
      <c r="G1369" s="22" t="n"/>
      <c r="H1369" s="25">
        <f>IF(COUNTA(A1369,B1369,D1369,G1369)=0,"",IF(NOT(ISNUMBER(A1369)),"날짜를 확인하세요",IF(A1369&gt;TODAY(),"오늘 이후 날짜예요",IF(AND(B1369&lt;&gt;"",ISNA(MATCH(B1369,현장번호,0))),"현장 번호를 확인하세요",IF(ISNA(MATCH(D1369,거래처이름,0)),"거래처 목록에 없는 이름",IF(OR(NOT(ISNUMBER(G1369)),N(G1369)&lt;=0),"금액을 확인하세요",""))))))</f>
        <v/>
      </c>
    </row>
    <row r="1370">
      <c r="A1370" s="20" t="n"/>
      <c r="B1370" s="26" t="n"/>
      <c r="C1370" s="27">
        <f>IF(COUNTA(A1370,D1370,G1370)=0,"",IF(B1370="","공통",IFERROR(INDEX(현장_고객,MATCH(B1370,현장번호,0))&amp;" · "&amp;INDEX(현장_주소,MATCH(B1370,현장번호,0)),"없는 번호")))</f>
        <v/>
      </c>
      <c r="D1370" s="21" t="n"/>
      <c r="E1370" s="27">
        <f>IF(D1370="","",IFERROR(INDEX(거래처분야,MATCH(D1370,거래처이름,0)),""))</f>
        <v/>
      </c>
      <c r="F1370" s="21" t="n"/>
      <c r="G1370" s="22" t="n"/>
      <c r="H1370" s="25">
        <f>IF(COUNTA(A1370,B1370,D1370,G1370)=0,"",IF(NOT(ISNUMBER(A1370)),"날짜를 확인하세요",IF(A1370&gt;TODAY(),"오늘 이후 날짜예요",IF(AND(B1370&lt;&gt;"",ISNA(MATCH(B1370,현장번호,0))),"현장 번호를 확인하세요",IF(ISNA(MATCH(D1370,거래처이름,0)),"거래처 목록에 없는 이름",IF(OR(NOT(ISNUMBER(G1370)),N(G1370)&lt;=0),"금액을 확인하세요",""))))))</f>
        <v/>
      </c>
    </row>
    <row r="1371">
      <c r="A1371" s="20" t="n"/>
      <c r="B1371" s="26" t="n"/>
      <c r="C1371" s="27">
        <f>IF(COUNTA(A1371,D1371,G1371)=0,"",IF(B1371="","공통",IFERROR(INDEX(현장_고객,MATCH(B1371,현장번호,0))&amp;" · "&amp;INDEX(현장_주소,MATCH(B1371,현장번호,0)),"없는 번호")))</f>
        <v/>
      </c>
      <c r="D1371" s="21" t="n"/>
      <c r="E1371" s="27">
        <f>IF(D1371="","",IFERROR(INDEX(거래처분야,MATCH(D1371,거래처이름,0)),""))</f>
        <v/>
      </c>
      <c r="F1371" s="21" t="n"/>
      <c r="G1371" s="22" t="n"/>
      <c r="H1371" s="25">
        <f>IF(COUNTA(A1371,B1371,D1371,G1371)=0,"",IF(NOT(ISNUMBER(A1371)),"날짜를 확인하세요",IF(A1371&gt;TODAY(),"오늘 이후 날짜예요",IF(AND(B1371&lt;&gt;"",ISNA(MATCH(B1371,현장번호,0))),"현장 번호를 확인하세요",IF(ISNA(MATCH(D1371,거래처이름,0)),"거래처 목록에 없는 이름",IF(OR(NOT(ISNUMBER(G1371)),N(G1371)&lt;=0),"금액을 확인하세요",""))))))</f>
        <v/>
      </c>
    </row>
    <row r="1372">
      <c r="A1372" s="20" t="n"/>
      <c r="B1372" s="26" t="n"/>
      <c r="C1372" s="27">
        <f>IF(COUNTA(A1372,D1372,G1372)=0,"",IF(B1372="","공통",IFERROR(INDEX(현장_고객,MATCH(B1372,현장번호,0))&amp;" · "&amp;INDEX(현장_주소,MATCH(B1372,현장번호,0)),"없는 번호")))</f>
        <v/>
      </c>
      <c r="D1372" s="21" t="n"/>
      <c r="E1372" s="27">
        <f>IF(D1372="","",IFERROR(INDEX(거래처분야,MATCH(D1372,거래처이름,0)),""))</f>
        <v/>
      </c>
      <c r="F1372" s="21" t="n"/>
      <c r="G1372" s="22" t="n"/>
      <c r="H1372" s="25">
        <f>IF(COUNTA(A1372,B1372,D1372,G1372)=0,"",IF(NOT(ISNUMBER(A1372)),"날짜를 확인하세요",IF(A1372&gt;TODAY(),"오늘 이후 날짜예요",IF(AND(B1372&lt;&gt;"",ISNA(MATCH(B1372,현장번호,0))),"현장 번호를 확인하세요",IF(ISNA(MATCH(D1372,거래처이름,0)),"거래처 목록에 없는 이름",IF(OR(NOT(ISNUMBER(G1372)),N(G1372)&lt;=0),"금액을 확인하세요",""))))))</f>
        <v/>
      </c>
    </row>
    <row r="1373">
      <c r="A1373" s="20" t="n"/>
      <c r="B1373" s="26" t="n"/>
      <c r="C1373" s="27">
        <f>IF(COUNTA(A1373,D1373,G1373)=0,"",IF(B1373="","공통",IFERROR(INDEX(현장_고객,MATCH(B1373,현장번호,0))&amp;" · "&amp;INDEX(현장_주소,MATCH(B1373,현장번호,0)),"없는 번호")))</f>
        <v/>
      </c>
      <c r="D1373" s="21" t="n"/>
      <c r="E1373" s="27">
        <f>IF(D1373="","",IFERROR(INDEX(거래처분야,MATCH(D1373,거래처이름,0)),""))</f>
        <v/>
      </c>
      <c r="F1373" s="21" t="n"/>
      <c r="G1373" s="22" t="n"/>
      <c r="H1373" s="25">
        <f>IF(COUNTA(A1373,B1373,D1373,G1373)=0,"",IF(NOT(ISNUMBER(A1373)),"날짜를 확인하세요",IF(A1373&gt;TODAY(),"오늘 이후 날짜예요",IF(AND(B1373&lt;&gt;"",ISNA(MATCH(B1373,현장번호,0))),"현장 번호를 확인하세요",IF(ISNA(MATCH(D1373,거래처이름,0)),"거래처 목록에 없는 이름",IF(OR(NOT(ISNUMBER(G1373)),N(G1373)&lt;=0),"금액을 확인하세요",""))))))</f>
        <v/>
      </c>
    </row>
    <row r="1374">
      <c r="A1374" s="20" t="n"/>
      <c r="B1374" s="26" t="n"/>
      <c r="C1374" s="27">
        <f>IF(COUNTA(A1374,D1374,G1374)=0,"",IF(B1374="","공통",IFERROR(INDEX(현장_고객,MATCH(B1374,현장번호,0))&amp;" · "&amp;INDEX(현장_주소,MATCH(B1374,현장번호,0)),"없는 번호")))</f>
        <v/>
      </c>
      <c r="D1374" s="21" t="n"/>
      <c r="E1374" s="27">
        <f>IF(D1374="","",IFERROR(INDEX(거래처분야,MATCH(D1374,거래처이름,0)),""))</f>
        <v/>
      </c>
      <c r="F1374" s="21" t="n"/>
      <c r="G1374" s="22" t="n"/>
      <c r="H1374" s="25">
        <f>IF(COUNTA(A1374,B1374,D1374,G1374)=0,"",IF(NOT(ISNUMBER(A1374)),"날짜를 확인하세요",IF(A1374&gt;TODAY(),"오늘 이후 날짜예요",IF(AND(B1374&lt;&gt;"",ISNA(MATCH(B1374,현장번호,0))),"현장 번호를 확인하세요",IF(ISNA(MATCH(D1374,거래처이름,0)),"거래처 목록에 없는 이름",IF(OR(NOT(ISNUMBER(G1374)),N(G1374)&lt;=0),"금액을 확인하세요",""))))))</f>
        <v/>
      </c>
    </row>
    <row r="1375">
      <c r="A1375" s="20" t="n"/>
      <c r="B1375" s="26" t="n"/>
      <c r="C1375" s="27">
        <f>IF(COUNTA(A1375,D1375,G1375)=0,"",IF(B1375="","공통",IFERROR(INDEX(현장_고객,MATCH(B1375,현장번호,0))&amp;" · "&amp;INDEX(현장_주소,MATCH(B1375,현장번호,0)),"없는 번호")))</f>
        <v/>
      </c>
      <c r="D1375" s="21" t="n"/>
      <c r="E1375" s="27">
        <f>IF(D1375="","",IFERROR(INDEX(거래처분야,MATCH(D1375,거래처이름,0)),""))</f>
        <v/>
      </c>
      <c r="F1375" s="21" t="n"/>
      <c r="G1375" s="22" t="n"/>
      <c r="H1375" s="25">
        <f>IF(COUNTA(A1375,B1375,D1375,G1375)=0,"",IF(NOT(ISNUMBER(A1375)),"날짜를 확인하세요",IF(A1375&gt;TODAY(),"오늘 이후 날짜예요",IF(AND(B1375&lt;&gt;"",ISNA(MATCH(B1375,현장번호,0))),"현장 번호를 확인하세요",IF(ISNA(MATCH(D1375,거래처이름,0)),"거래처 목록에 없는 이름",IF(OR(NOT(ISNUMBER(G1375)),N(G1375)&lt;=0),"금액을 확인하세요",""))))))</f>
        <v/>
      </c>
    </row>
    <row r="1376">
      <c r="A1376" s="20" t="n"/>
      <c r="B1376" s="26" t="n"/>
      <c r="C1376" s="27">
        <f>IF(COUNTA(A1376,D1376,G1376)=0,"",IF(B1376="","공통",IFERROR(INDEX(현장_고객,MATCH(B1376,현장번호,0))&amp;" · "&amp;INDEX(현장_주소,MATCH(B1376,현장번호,0)),"없는 번호")))</f>
        <v/>
      </c>
      <c r="D1376" s="21" t="n"/>
      <c r="E1376" s="27">
        <f>IF(D1376="","",IFERROR(INDEX(거래처분야,MATCH(D1376,거래처이름,0)),""))</f>
        <v/>
      </c>
      <c r="F1376" s="21" t="n"/>
      <c r="G1376" s="22" t="n"/>
      <c r="H1376" s="25">
        <f>IF(COUNTA(A1376,B1376,D1376,G1376)=0,"",IF(NOT(ISNUMBER(A1376)),"날짜를 확인하세요",IF(A1376&gt;TODAY(),"오늘 이후 날짜예요",IF(AND(B1376&lt;&gt;"",ISNA(MATCH(B1376,현장번호,0))),"현장 번호를 확인하세요",IF(ISNA(MATCH(D1376,거래처이름,0)),"거래처 목록에 없는 이름",IF(OR(NOT(ISNUMBER(G1376)),N(G1376)&lt;=0),"금액을 확인하세요",""))))))</f>
        <v/>
      </c>
    </row>
    <row r="1377">
      <c r="A1377" s="20" t="n"/>
      <c r="B1377" s="26" t="n"/>
      <c r="C1377" s="27">
        <f>IF(COUNTA(A1377,D1377,G1377)=0,"",IF(B1377="","공통",IFERROR(INDEX(현장_고객,MATCH(B1377,현장번호,0))&amp;" · "&amp;INDEX(현장_주소,MATCH(B1377,현장번호,0)),"없는 번호")))</f>
        <v/>
      </c>
      <c r="D1377" s="21" t="n"/>
      <c r="E1377" s="27">
        <f>IF(D1377="","",IFERROR(INDEX(거래처분야,MATCH(D1377,거래처이름,0)),""))</f>
        <v/>
      </c>
      <c r="F1377" s="21" t="n"/>
      <c r="G1377" s="22" t="n"/>
      <c r="H1377" s="25">
        <f>IF(COUNTA(A1377,B1377,D1377,G1377)=0,"",IF(NOT(ISNUMBER(A1377)),"날짜를 확인하세요",IF(A1377&gt;TODAY(),"오늘 이후 날짜예요",IF(AND(B1377&lt;&gt;"",ISNA(MATCH(B1377,현장번호,0))),"현장 번호를 확인하세요",IF(ISNA(MATCH(D1377,거래처이름,0)),"거래처 목록에 없는 이름",IF(OR(NOT(ISNUMBER(G1377)),N(G1377)&lt;=0),"금액을 확인하세요",""))))))</f>
        <v/>
      </c>
    </row>
    <row r="1378">
      <c r="A1378" s="20" t="n"/>
      <c r="B1378" s="26" t="n"/>
      <c r="C1378" s="27">
        <f>IF(COUNTA(A1378,D1378,G1378)=0,"",IF(B1378="","공통",IFERROR(INDEX(현장_고객,MATCH(B1378,현장번호,0))&amp;" · "&amp;INDEX(현장_주소,MATCH(B1378,현장번호,0)),"없는 번호")))</f>
        <v/>
      </c>
      <c r="D1378" s="21" t="n"/>
      <c r="E1378" s="27">
        <f>IF(D1378="","",IFERROR(INDEX(거래처분야,MATCH(D1378,거래처이름,0)),""))</f>
        <v/>
      </c>
      <c r="F1378" s="21" t="n"/>
      <c r="G1378" s="22" t="n"/>
      <c r="H1378" s="25">
        <f>IF(COUNTA(A1378,B1378,D1378,G1378)=0,"",IF(NOT(ISNUMBER(A1378)),"날짜를 확인하세요",IF(A1378&gt;TODAY(),"오늘 이후 날짜예요",IF(AND(B1378&lt;&gt;"",ISNA(MATCH(B1378,현장번호,0))),"현장 번호를 확인하세요",IF(ISNA(MATCH(D1378,거래처이름,0)),"거래처 목록에 없는 이름",IF(OR(NOT(ISNUMBER(G1378)),N(G1378)&lt;=0),"금액을 확인하세요",""))))))</f>
        <v/>
      </c>
    </row>
    <row r="1379">
      <c r="A1379" s="20" t="n"/>
      <c r="B1379" s="26" t="n"/>
      <c r="C1379" s="27">
        <f>IF(COUNTA(A1379,D1379,G1379)=0,"",IF(B1379="","공통",IFERROR(INDEX(현장_고객,MATCH(B1379,현장번호,0))&amp;" · "&amp;INDEX(현장_주소,MATCH(B1379,현장번호,0)),"없는 번호")))</f>
        <v/>
      </c>
      <c r="D1379" s="21" t="n"/>
      <c r="E1379" s="27">
        <f>IF(D1379="","",IFERROR(INDEX(거래처분야,MATCH(D1379,거래처이름,0)),""))</f>
        <v/>
      </c>
      <c r="F1379" s="21" t="n"/>
      <c r="G1379" s="22" t="n"/>
      <c r="H1379" s="25">
        <f>IF(COUNTA(A1379,B1379,D1379,G1379)=0,"",IF(NOT(ISNUMBER(A1379)),"날짜를 확인하세요",IF(A1379&gt;TODAY(),"오늘 이후 날짜예요",IF(AND(B1379&lt;&gt;"",ISNA(MATCH(B1379,현장번호,0))),"현장 번호를 확인하세요",IF(ISNA(MATCH(D1379,거래처이름,0)),"거래처 목록에 없는 이름",IF(OR(NOT(ISNUMBER(G1379)),N(G1379)&lt;=0),"금액을 확인하세요",""))))))</f>
        <v/>
      </c>
    </row>
    <row r="1380">
      <c r="A1380" s="20" t="n"/>
      <c r="B1380" s="26" t="n"/>
      <c r="C1380" s="27">
        <f>IF(COUNTA(A1380,D1380,G1380)=0,"",IF(B1380="","공통",IFERROR(INDEX(현장_고객,MATCH(B1380,현장번호,0))&amp;" · "&amp;INDEX(현장_주소,MATCH(B1380,현장번호,0)),"없는 번호")))</f>
        <v/>
      </c>
      <c r="D1380" s="21" t="n"/>
      <c r="E1380" s="27">
        <f>IF(D1380="","",IFERROR(INDEX(거래처분야,MATCH(D1380,거래처이름,0)),""))</f>
        <v/>
      </c>
      <c r="F1380" s="21" t="n"/>
      <c r="G1380" s="22" t="n"/>
      <c r="H1380" s="25">
        <f>IF(COUNTA(A1380,B1380,D1380,G1380)=0,"",IF(NOT(ISNUMBER(A1380)),"날짜를 확인하세요",IF(A1380&gt;TODAY(),"오늘 이후 날짜예요",IF(AND(B1380&lt;&gt;"",ISNA(MATCH(B1380,현장번호,0))),"현장 번호를 확인하세요",IF(ISNA(MATCH(D1380,거래처이름,0)),"거래처 목록에 없는 이름",IF(OR(NOT(ISNUMBER(G1380)),N(G1380)&lt;=0),"금액을 확인하세요",""))))))</f>
        <v/>
      </c>
    </row>
    <row r="1381">
      <c r="A1381" s="20" t="n"/>
      <c r="B1381" s="26" t="n"/>
      <c r="C1381" s="27">
        <f>IF(COUNTA(A1381,D1381,G1381)=0,"",IF(B1381="","공통",IFERROR(INDEX(현장_고객,MATCH(B1381,현장번호,0))&amp;" · "&amp;INDEX(현장_주소,MATCH(B1381,현장번호,0)),"없는 번호")))</f>
        <v/>
      </c>
      <c r="D1381" s="21" t="n"/>
      <c r="E1381" s="27">
        <f>IF(D1381="","",IFERROR(INDEX(거래처분야,MATCH(D1381,거래처이름,0)),""))</f>
        <v/>
      </c>
      <c r="F1381" s="21" t="n"/>
      <c r="G1381" s="22" t="n"/>
      <c r="H1381" s="25">
        <f>IF(COUNTA(A1381,B1381,D1381,G1381)=0,"",IF(NOT(ISNUMBER(A1381)),"날짜를 확인하세요",IF(A1381&gt;TODAY(),"오늘 이후 날짜예요",IF(AND(B1381&lt;&gt;"",ISNA(MATCH(B1381,현장번호,0))),"현장 번호를 확인하세요",IF(ISNA(MATCH(D1381,거래처이름,0)),"거래처 목록에 없는 이름",IF(OR(NOT(ISNUMBER(G1381)),N(G1381)&lt;=0),"금액을 확인하세요",""))))))</f>
        <v/>
      </c>
    </row>
    <row r="1382">
      <c r="A1382" s="20" t="n"/>
      <c r="B1382" s="26" t="n"/>
      <c r="C1382" s="27">
        <f>IF(COUNTA(A1382,D1382,G1382)=0,"",IF(B1382="","공통",IFERROR(INDEX(현장_고객,MATCH(B1382,현장번호,0))&amp;" · "&amp;INDEX(현장_주소,MATCH(B1382,현장번호,0)),"없는 번호")))</f>
        <v/>
      </c>
      <c r="D1382" s="21" t="n"/>
      <c r="E1382" s="27">
        <f>IF(D1382="","",IFERROR(INDEX(거래처분야,MATCH(D1382,거래처이름,0)),""))</f>
        <v/>
      </c>
      <c r="F1382" s="21" t="n"/>
      <c r="G1382" s="22" t="n"/>
      <c r="H1382" s="25">
        <f>IF(COUNTA(A1382,B1382,D1382,G1382)=0,"",IF(NOT(ISNUMBER(A1382)),"날짜를 확인하세요",IF(A1382&gt;TODAY(),"오늘 이후 날짜예요",IF(AND(B1382&lt;&gt;"",ISNA(MATCH(B1382,현장번호,0))),"현장 번호를 확인하세요",IF(ISNA(MATCH(D1382,거래처이름,0)),"거래처 목록에 없는 이름",IF(OR(NOT(ISNUMBER(G1382)),N(G1382)&lt;=0),"금액을 확인하세요",""))))))</f>
        <v/>
      </c>
    </row>
    <row r="1383">
      <c r="A1383" s="20" t="n"/>
      <c r="B1383" s="26" t="n"/>
      <c r="C1383" s="27">
        <f>IF(COUNTA(A1383,D1383,G1383)=0,"",IF(B1383="","공통",IFERROR(INDEX(현장_고객,MATCH(B1383,현장번호,0))&amp;" · "&amp;INDEX(현장_주소,MATCH(B1383,현장번호,0)),"없는 번호")))</f>
        <v/>
      </c>
      <c r="D1383" s="21" t="n"/>
      <c r="E1383" s="27">
        <f>IF(D1383="","",IFERROR(INDEX(거래처분야,MATCH(D1383,거래처이름,0)),""))</f>
        <v/>
      </c>
      <c r="F1383" s="21" t="n"/>
      <c r="G1383" s="22" t="n"/>
      <c r="H1383" s="25">
        <f>IF(COUNTA(A1383,B1383,D1383,G1383)=0,"",IF(NOT(ISNUMBER(A1383)),"날짜를 확인하세요",IF(A1383&gt;TODAY(),"오늘 이후 날짜예요",IF(AND(B1383&lt;&gt;"",ISNA(MATCH(B1383,현장번호,0))),"현장 번호를 확인하세요",IF(ISNA(MATCH(D1383,거래처이름,0)),"거래처 목록에 없는 이름",IF(OR(NOT(ISNUMBER(G1383)),N(G1383)&lt;=0),"금액을 확인하세요",""))))))</f>
        <v/>
      </c>
    </row>
    <row r="1384">
      <c r="A1384" s="20" t="n"/>
      <c r="B1384" s="26" t="n"/>
      <c r="C1384" s="27">
        <f>IF(COUNTA(A1384,D1384,G1384)=0,"",IF(B1384="","공통",IFERROR(INDEX(현장_고객,MATCH(B1384,현장번호,0))&amp;" · "&amp;INDEX(현장_주소,MATCH(B1384,현장번호,0)),"없는 번호")))</f>
        <v/>
      </c>
      <c r="D1384" s="21" t="n"/>
      <c r="E1384" s="27">
        <f>IF(D1384="","",IFERROR(INDEX(거래처분야,MATCH(D1384,거래처이름,0)),""))</f>
        <v/>
      </c>
      <c r="F1384" s="21" t="n"/>
      <c r="G1384" s="22" t="n"/>
      <c r="H1384" s="25">
        <f>IF(COUNTA(A1384,B1384,D1384,G1384)=0,"",IF(NOT(ISNUMBER(A1384)),"날짜를 확인하세요",IF(A1384&gt;TODAY(),"오늘 이후 날짜예요",IF(AND(B1384&lt;&gt;"",ISNA(MATCH(B1384,현장번호,0))),"현장 번호를 확인하세요",IF(ISNA(MATCH(D1384,거래처이름,0)),"거래처 목록에 없는 이름",IF(OR(NOT(ISNUMBER(G1384)),N(G1384)&lt;=0),"금액을 확인하세요",""))))))</f>
        <v/>
      </c>
    </row>
    <row r="1385">
      <c r="A1385" s="20" t="n"/>
      <c r="B1385" s="26" t="n"/>
      <c r="C1385" s="27">
        <f>IF(COUNTA(A1385,D1385,G1385)=0,"",IF(B1385="","공통",IFERROR(INDEX(현장_고객,MATCH(B1385,현장번호,0))&amp;" · "&amp;INDEX(현장_주소,MATCH(B1385,현장번호,0)),"없는 번호")))</f>
        <v/>
      </c>
      <c r="D1385" s="21" t="n"/>
      <c r="E1385" s="27">
        <f>IF(D1385="","",IFERROR(INDEX(거래처분야,MATCH(D1385,거래처이름,0)),""))</f>
        <v/>
      </c>
      <c r="F1385" s="21" t="n"/>
      <c r="G1385" s="22" t="n"/>
      <c r="H1385" s="25">
        <f>IF(COUNTA(A1385,B1385,D1385,G1385)=0,"",IF(NOT(ISNUMBER(A1385)),"날짜를 확인하세요",IF(A1385&gt;TODAY(),"오늘 이후 날짜예요",IF(AND(B1385&lt;&gt;"",ISNA(MATCH(B1385,현장번호,0))),"현장 번호를 확인하세요",IF(ISNA(MATCH(D1385,거래처이름,0)),"거래처 목록에 없는 이름",IF(OR(NOT(ISNUMBER(G1385)),N(G1385)&lt;=0),"금액을 확인하세요",""))))))</f>
        <v/>
      </c>
    </row>
    <row r="1386">
      <c r="A1386" s="20" t="n"/>
      <c r="B1386" s="26" t="n"/>
      <c r="C1386" s="27">
        <f>IF(COUNTA(A1386,D1386,G1386)=0,"",IF(B1386="","공통",IFERROR(INDEX(현장_고객,MATCH(B1386,현장번호,0))&amp;" · "&amp;INDEX(현장_주소,MATCH(B1386,현장번호,0)),"없는 번호")))</f>
        <v/>
      </c>
      <c r="D1386" s="21" t="n"/>
      <c r="E1386" s="27">
        <f>IF(D1386="","",IFERROR(INDEX(거래처분야,MATCH(D1386,거래처이름,0)),""))</f>
        <v/>
      </c>
      <c r="F1386" s="21" t="n"/>
      <c r="G1386" s="22" t="n"/>
      <c r="H1386" s="25">
        <f>IF(COUNTA(A1386,B1386,D1386,G1386)=0,"",IF(NOT(ISNUMBER(A1386)),"날짜를 확인하세요",IF(A1386&gt;TODAY(),"오늘 이후 날짜예요",IF(AND(B1386&lt;&gt;"",ISNA(MATCH(B1386,현장번호,0))),"현장 번호를 확인하세요",IF(ISNA(MATCH(D1386,거래처이름,0)),"거래처 목록에 없는 이름",IF(OR(NOT(ISNUMBER(G1386)),N(G1386)&lt;=0),"금액을 확인하세요",""))))))</f>
        <v/>
      </c>
    </row>
    <row r="1387">
      <c r="A1387" s="20" t="n"/>
      <c r="B1387" s="26" t="n"/>
      <c r="C1387" s="27">
        <f>IF(COUNTA(A1387,D1387,G1387)=0,"",IF(B1387="","공통",IFERROR(INDEX(현장_고객,MATCH(B1387,현장번호,0))&amp;" · "&amp;INDEX(현장_주소,MATCH(B1387,현장번호,0)),"없는 번호")))</f>
        <v/>
      </c>
      <c r="D1387" s="21" t="n"/>
      <c r="E1387" s="27">
        <f>IF(D1387="","",IFERROR(INDEX(거래처분야,MATCH(D1387,거래처이름,0)),""))</f>
        <v/>
      </c>
      <c r="F1387" s="21" t="n"/>
      <c r="G1387" s="22" t="n"/>
      <c r="H1387" s="25">
        <f>IF(COUNTA(A1387,B1387,D1387,G1387)=0,"",IF(NOT(ISNUMBER(A1387)),"날짜를 확인하세요",IF(A1387&gt;TODAY(),"오늘 이후 날짜예요",IF(AND(B1387&lt;&gt;"",ISNA(MATCH(B1387,현장번호,0))),"현장 번호를 확인하세요",IF(ISNA(MATCH(D1387,거래처이름,0)),"거래처 목록에 없는 이름",IF(OR(NOT(ISNUMBER(G1387)),N(G1387)&lt;=0),"금액을 확인하세요",""))))))</f>
        <v/>
      </c>
    </row>
    <row r="1388">
      <c r="A1388" s="20" t="n"/>
      <c r="B1388" s="26" t="n"/>
      <c r="C1388" s="27">
        <f>IF(COUNTA(A1388,D1388,G1388)=0,"",IF(B1388="","공통",IFERROR(INDEX(현장_고객,MATCH(B1388,현장번호,0))&amp;" · "&amp;INDEX(현장_주소,MATCH(B1388,현장번호,0)),"없는 번호")))</f>
        <v/>
      </c>
      <c r="D1388" s="21" t="n"/>
      <c r="E1388" s="27">
        <f>IF(D1388="","",IFERROR(INDEX(거래처분야,MATCH(D1388,거래처이름,0)),""))</f>
        <v/>
      </c>
      <c r="F1388" s="21" t="n"/>
      <c r="G1388" s="22" t="n"/>
      <c r="H1388" s="25">
        <f>IF(COUNTA(A1388,B1388,D1388,G1388)=0,"",IF(NOT(ISNUMBER(A1388)),"날짜를 확인하세요",IF(A1388&gt;TODAY(),"오늘 이후 날짜예요",IF(AND(B1388&lt;&gt;"",ISNA(MATCH(B1388,현장번호,0))),"현장 번호를 확인하세요",IF(ISNA(MATCH(D1388,거래처이름,0)),"거래처 목록에 없는 이름",IF(OR(NOT(ISNUMBER(G1388)),N(G1388)&lt;=0),"금액을 확인하세요",""))))))</f>
        <v/>
      </c>
    </row>
    <row r="1389">
      <c r="A1389" s="20" t="n"/>
      <c r="B1389" s="26" t="n"/>
      <c r="C1389" s="27">
        <f>IF(COUNTA(A1389,D1389,G1389)=0,"",IF(B1389="","공통",IFERROR(INDEX(현장_고객,MATCH(B1389,현장번호,0))&amp;" · "&amp;INDEX(현장_주소,MATCH(B1389,현장번호,0)),"없는 번호")))</f>
        <v/>
      </c>
      <c r="D1389" s="21" t="n"/>
      <c r="E1389" s="27">
        <f>IF(D1389="","",IFERROR(INDEX(거래처분야,MATCH(D1389,거래처이름,0)),""))</f>
        <v/>
      </c>
      <c r="F1389" s="21" t="n"/>
      <c r="G1389" s="22" t="n"/>
      <c r="H1389" s="25">
        <f>IF(COUNTA(A1389,B1389,D1389,G1389)=0,"",IF(NOT(ISNUMBER(A1389)),"날짜를 확인하세요",IF(A1389&gt;TODAY(),"오늘 이후 날짜예요",IF(AND(B1389&lt;&gt;"",ISNA(MATCH(B1389,현장번호,0))),"현장 번호를 확인하세요",IF(ISNA(MATCH(D1389,거래처이름,0)),"거래처 목록에 없는 이름",IF(OR(NOT(ISNUMBER(G1389)),N(G1389)&lt;=0),"금액을 확인하세요",""))))))</f>
        <v/>
      </c>
    </row>
    <row r="1390">
      <c r="A1390" s="20" t="n"/>
      <c r="B1390" s="26" t="n"/>
      <c r="C1390" s="27">
        <f>IF(COUNTA(A1390,D1390,G1390)=0,"",IF(B1390="","공통",IFERROR(INDEX(현장_고객,MATCH(B1390,현장번호,0))&amp;" · "&amp;INDEX(현장_주소,MATCH(B1390,현장번호,0)),"없는 번호")))</f>
        <v/>
      </c>
      <c r="D1390" s="21" t="n"/>
      <c r="E1390" s="27">
        <f>IF(D1390="","",IFERROR(INDEX(거래처분야,MATCH(D1390,거래처이름,0)),""))</f>
        <v/>
      </c>
      <c r="F1390" s="21" t="n"/>
      <c r="G1390" s="22" t="n"/>
      <c r="H1390" s="25">
        <f>IF(COUNTA(A1390,B1390,D1390,G1390)=0,"",IF(NOT(ISNUMBER(A1390)),"날짜를 확인하세요",IF(A1390&gt;TODAY(),"오늘 이후 날짜예요",IF(AND(B1390&lt;&gt;"",ISNA(MATCH(B1390,현장번호,0))),"현장 번호를 확인하세요",IF(ISNA(MATCH(D1390,거래처이름,0)),"거래처 목록에 없는 이름",IF(OR(NOT(ISNUMBER(G1390)),N(G1390)&lt;=0),"금액을 확인하세요",""))))))</f>
        <v/>
      </c>
    </row>
    <row r="1391">
      <c r="A1391" s="20" t="n"/>
      <c r="B1391" s="26" t="n"/>
      <c r="C1391" s="27">
        <f>IF(COUNTA(A1391,D1391,G1391)=0,"",IF(B1391="","공통",IFERROR(INDEX(현장_고객,MATCH(B1391,현장번호,0))&amp;" · "&amp;INDEX(현장_주소,MATCH(B1391,현장번호,0)),"없는 번호")))</f>
        <v/>
      </c>
      <c r="D1391" s="21" t="n"/>
      <c r="E1391" s="27">
        <f>IF(D1391="","",IFERROR(INDEX(거래처분야,MATCH(D1391,거래처이름,0)),""))</f>
        <v/>
      </c>
      <c r="F1391" s="21" t="n"/>
      <c r="G1391" s="22" t="n"/>
      <c r="H1391" s="25">
        <f>IF(COUNTA(A1391,B1391,D1391,G1391)=0,"",IF(NOT(ISNUMBER(A1391)),"날짜를 확인하세요",IF(A1391&gt;TODAY(),"오늘 이후 날짜예요",IF(AND(B1391&lt;&gt;"",ISNA(MATCH(B1391,현장번호,0))),"현장 번호를 확인하세요",IF(ISNA(MATCH(D1391,거래처이름,0)),"거래처 목록에 없는 이름",IF(OR(NOT(ISNUMBER(G1391)),N(G1391)&lt;=0),"금액을 확인하세요",""))))))</f>
        <v/>
      </c>
    </row>
    <row r="1392">
      <c r="A1392" s="20" t="n"/>
      <c r="B1392" s="26" t="n"/>
      <c r="C1392" s="27">
        <f>IF(COUNTA(A1392,D1392,G1392)=0,"",IF(B1392="","공통",IFERROR(INDEX(현장_고객,MATCH(B1392,현장번호,0))&amp;" · "&amp;INDEX(현장_주소,MATCH(B1392,현장번호,0)),"없는 번호")))</f>
        <v/>
      </c>
      <c r="D1392" s="21" t="n"/>
      <c r="E1392" s="27">
        <f>IF(D1392="","",IFERROR(INDEX(거래처분야,MATCH(D1392,거래처이름,0)),""))</f>
        <v/>
      </c>
      <c r="F1392" s="21" t="n"/>
      <c r="G1392" s="22" t="n"/>
      <c r="H1392" s="25">
        <f>IF(COUNTA(A1392,B1392,D1392,G1392)=0,"",IF(NOT(ISNUMBER(A1392)),"날짜를 확인하세요",IF(A1392&gt;TODAY(),"오늘 이후 날짜예요",IF(AND(B1392&lt;&gt;"",ISNA(MATCH(B1392,현장번호,0))),"현장 번호를 확인하세요",IF(ISNA(MATCH(D1392,거래처이름,0)),"거래처 목록에 없는 이름",IF(OR(NOT(ISNUMBER(G1392)),N(G1392)&lt;=0),"금액을 확인하세요",""))))))</f>
        <v/>
      </c>
    </row>
    <row r="1393">
      <c r="A1393" s="20" t="n"/>
      <c r="B1393" s="26" t="n"/>
      <c r="C1393" s="27">
        <f>IF(COUNTA(A1393,D1393,G1393)=0,"",IF(B1393="","공통",IFERROR(INDEX(현장_고객,MATCH(B1393,현장번호,0))&amp;" · "&amp;INDEX(현장_주소,MATCH(B1393,현장번호,0)),"없는 번호")))</f>
        <v/>
      </c>
      <c r="D1393" s="21" t="n"/>
      <c r="E1393" s="27">
        <f>IF(D1393="","",IFERROR(INDEX(거래처분야,MATCH(D1393,거래처이름,0)),""))</f>
        <v/>
      </c>
      <c r="F1393" s="21" t="n"/>
      <c r="G1393" s="22" t="n"/>
      <c r="H1393" s="25">
        <f>IF(COUNTA(A1393,B1393,D1393,G1393)=0,"",IF(NOT(ISNUMBER(A1393)),"날짜를 확인하세요",IF(A1393&gt;TODAY(),"오늘 이후 날짜예요",IF(AND(B1393&lt;&gt;"",ISNA(MATCH(B1393,현장번호,0))),"현장 번호를 확인하세요",IF(ISNA(MATCH(D1393,거래처이름,0)),"거래처 목록에 없는 이름",IF(OR(NOT(ISNUMBER(G1393)),N(G1393)&lt;=0),"금액을 확인하세요",""))))))</f>
        <v/>
      </c>
    </row>
    <row r="1394">
      <c r="A1394" s="20" t="n"/>
      <c r="B1394" s="26" t="n"/>
      <c r="C1394" s="27">
        <f>IF(COUNTA(A1394,D1394,G1394)=0,"",IF(B1394="","공통",IFERROR(INDEX(현장_고객,MATCH(B1394,현장번호,0))&amp;" · "&amp;INDEX(현장_주소,MATCH(B1394,현장번호,0)),"없는 번호")))</f>
        <v/>
      </c>
      <c r="D1394" s="21" t="n"/>
      <c r="E1394" s="27">
        <f>IF(D1394="","",IFERROR(INDEX(거래처분야,MATCH(D1394,거래처이름,0)),""))</f>
        <v/>
      </c>
      <c r="F1394" s="21" t="n"/>
      <c r="G1394" s="22" t="n"/>
      <c r="H1394" s="25">
        <f>IF(COUNTA(A1394,B1394,D1394,G1394)=0,"",IF(NOT(ISNUMBER(A1394)),"날짜를 확인하세요",IF(A1394&gt;TODAY(),"오늘 이후 날짜예요",IF(AND(B1394&lt;&gt;"",ISNA(MATCH(B1394,현장번호,0))),"현장 번호를 확인하세요",IF(ISNA(MATCH(D1394,거래처이름,0)),"거래처 목록에 없는 이름",IF(OR(NOT(ISNUMBER(G1394)),N(G1394)&lt;=0),"금액을 확인하세요",""))))))</f>
        <v/>
      </c>
    </row>
    <row r="1395">
      <c r="A1395" s="20" t="n"/>
      <c r="B1395" s="26" t="n"/>
      <c r="C1395" s="27">
        <f>IF(COUNTA(A1395,D1395,G1395)=0,"",IF(B1395="","공통",IFERROR(INDEX(현장_고객,MATCH(B1395,현장번호,0))&amp;" · "&amp;INDEX(현장_주소,MATCH(B1395,현장번호,0)),"없는 번호")))</f>
        <v/>
      </c>
      <c r="D1395" s="21" t="n"/>
      <c r="E1395" s="27">
        <f>IF(D1395="","",IFERROR(INDEX(거래처분야,MATCH(D1395,거래처이름,0)),""))</f>
        <v/>
      </c>
      <c r="F1395" s="21" t="n"/>
      <c r="G1395" s="22" t="n"/>
      <c r="H1395" s="25">
        <f>IF(COUNTA(A1395,B1395,D1395,G1395)=0,"",IF(NOT(ISNUMBER(A1395)),"날짜를 확인하세요",IF(A1395&gt;TODAY(),"오늘 이후 날짜예요",IF(AND(B1395&lt;&gt;"",ISNA(MATCH(B1395,현장번호,0))),"현장 번호를 확인하세요",IF(ISNA(MATCH(D1395,거래처이름,0)),"거래처 목록에 없는 이름",IF(OR(NOT(ISNUMBER(G1395)),N(G1395)&lt;=0),"금액을 확인하세요",""))))))</f>
        <v/>
      </c>
    </row>
    <row r="1396">
      <c r="A1396" s="20" t="n"/>
      <c r="B1396" s="26" t="n"/>
      <c r="C1396" s="27">
        <f>IF(COUNTA(A1396,D1396,G1396)=0,"",IF(B1396="","공통",IFERROR(INDEX(현장_고객,MATCH(B1396,현장번호,0))&amp;" · "&amp;INDEX(현장_주소,MATCH(B1396,현장번호,0)),"없는 번호")))</f>
        <v/>
      </c>
      <c r="D1396" s="21" t="n"/>
      <c r="E1396" s="27">
        <f>IF(D1396="","",IFERROR(INDEX(거래처분야,MATCH(D1396,거래처이름,0)),""))</f>
        <v/>
      </c>
      <c r="F1396" s="21" t="n"/>
      <c r="G1396" s="22" t="n"/>
      <c r="H1396" s="25">
        <f>IF(COUNTA(A1396,B1396,D1396,G1396)=0,"",IF(NOT(ISNUMBER(A1396)),"날짜를 확인하세요",IF(A1396&gt;TODAY(),"오늘 이후 날짜예요",IF(AND(B1396&lt;&gt;"",ISNA(MATCH(B1396,현장번호,0))),"현장 번호를 확인하세요",IF(ISNA(MATCH(D1396,거래처이름,0)),"거래처 목록에 없는 이름",IF(OR(NOT(ISNUMBER(G1396)),N(G1396)&lt;=0),"금액을 확인하세요",""))))))</f>
        <v/>
      </c>
    </row>
    <row r="1397">
      <c r="A1397" s="20" t="n"/>
      <c r="B1397" s="26" t="n"/>
      <c r="C1397" s="27">
        <f>IF(COUNTA(A1397,D1397,G1397)=0,"",IF(B1397="","공통",IFERROR(INDEX(현장_고객,MATCH(B1397,현장번호,0))&amp;" · "&amp;INDEX(현장_주소,MATCH(B1397,현장번호,0)),"없는 번호")))</f>
        <v/>
      </c>
      <c r="D1397" s="21" t="n"/>
      <c r="E1397" s="27">
        <f>IF(D1397="","",IFERROR(INDEX(거래처분야,MATCH(D1397,거래처이름,0)),""))</f>
        <v/>
      </c>
      <c r="F1397" s="21" t="n"/>
      <c r="G1397" s="22" t="n"/>
      <c r="H1397" s="25">
        <f>IF(COUNTA(A1397,B1397,D1397,G1397)=0,"",IF(NOT(ISNUMBER(A1397)),"날짜를 확인하세요",IF(A1397&gt;TODAY(),"오늘 이후 날짜예요",IF(AND(B1397&lt;&gt;"",ISNA(MATCH(B1397,현장번호,0))),"현장 번호를 확인하세요",IF(ISNA(MATCH(D1397,거래처이름,0)),"거래처 목록에 없는 이름",IF(OR(NOT(ISNUMBER(G1397)),N(G1397)&lt;=0),"금액을 확인하세요",""))))))</f>
        <v/>
      </c>
    </row>
    <row r="1398">
      <c r="A1398" s="20" t="n"/>
      <c r="B1398" s="26" t="n"/>
      <c r="C1398" s="27">
        <f>IF(COUNTA(A1398,D1398,G1398)=0,"",IF(B1398="","공통",IFERROR(INDEX(현장_고객,MATCH(B1398,현장번호,0))&amp;" · "&amp;INDEX(현장_주소,MATCH(B1398,현장번호,0)),"없는 번호")))</f>
        <v/>
      </c>
      <c r="D1398" s="21" t="n"/>
      <c r="E1398" s="27">
        <f>IF(D1398="","",IFERROR(INDEX(거래처분야,MATCH(D1398,거래처이름,0)),""))</f>
        <v/>
      </c>
      <c r="F1398" s="21" t="n"/>
      <c r="G1398" s="22" t="n"/>
      <c r="H1398" s="25">
        <f>IF(COUNTA(A1398,B1398,D1398,G1398)=0,"",IF(NOT(ISNUMBER(A1398)),"날짜를 확인하세요",IF(A1398&gt;TODAY(),"오늘 이후 날짜예요",IF(AND(B1398&lt;&gt;"",ISNA(MATCH(B1398,현장번호,0))),"현장 번호를 확인하세요",IF(ISNA(MATCH(D1398,거래처이름,0)),"거래처 목록에 없는 이름",IF(OR(NOT(ISNUMBER(G1398)),N(G1398)&lt;=0),"금액을 확인하세요",""))))))</f>
        <v/>
      </c>
    </row>
    <row r="1399">
      <c r="A1399" s="20" t="n"/>
      <c r="B1399" s="26" t="n"/>
      <c r="C1399" s="27">
        <f>IF(COUNTA(A1399,D1399,G1399)=0,"",IF(B1399="","공통",IFERROR(INDEX(현장_고객,MATCH(B1399,현장번호,0))&amp;" · "&amp;INDEX(현장_주소,MATCH(B1399,현장번호,0)),"없는 번호")))</f>
        <v/>
      </c>
      <c r="D1399" s="21" t="n"/>
      <c r="E1399" s="27">
        <f>IF(D1399="","",IFERROR(INDEX(거래처분야,MATCH(D1399,거래처이름,0)),""))</f>
        <v/>
      </c>
      <c r="F1399" s="21" t="n"/>
      <c r="G1399" s="22" t="n"/>
      <c r="H1399" s="25">
        <f>IF(COUNTA(A1399,B1399,D1399,G1399)=0,"",IF(NOT(ISNUMBER(A1399)),"날짜를 확인하세요",IF(A1399&gt;TODAY(),"오늘 이후 날짜예요",IF(AND(B1399&lt;&gt;"",ISNA(MATCH(B1399,현장번호,0))),"현장 번호를 확인하세요",IF(ISNA(MATCH(D1399,거래처이름,0)),"거래처 목록에 없는 이름",IF(OR(NOT(ISNUMBER(G1399)),N(G1399)&lt;=0),"금액을 확인하세요",""))))))</f>
        <v/>
      </c>
    </row>
    <row r="1400">
      <c r="A1400" s="20" t="n"/>
      <c r="B1400" s="26" t="n"/>
      <c r="C1400" s="27">
        <f>IF(COUNTA(A1400,D1400,G1400)=0,"",IF(B1400="","공통",IFERROR(INDEX(현장_고객,MATCH(B1400,현장번호,0))&amp;" · "&amp;INDEX(현장_주소,MATCH(B1400,현장번호,0)),"없는 번호")))</f>
        <v/>
      </c>
      <c r="D1400" s="21" t="n"/>
      <c r="E1400" s="27">
        <f>IF(D1400="","",IFERROR(INDEX(거래처분야,MATCH(D1400,거래처이름,0)),""))</f>
        <v/>
      </c>
      <c r="F1400" s="21" t="n"/>
      <c r="G1400" s="22" t="n"/>
      <c r="H1400" s="25">
        <f>IF(COUNTA(A1400,B1400,D1400,G1400)=0,"",IF(NOT(ISNUMBER(A1400)),"날짜를 확인하세요",IF(A1400&gt;TODAY(),"오늘 이후 날짜예요",IF(AND(B1400&lt;&gt;"",ISNA(MATCH(B1400,현장번호,0))),"현장 번호를 확인하세요",IF(ISNA(MATCH(D1400,거래처이름,0)),"거래처 목록에 없는 이름",IF(OR(NOT(ISNUMBER(G1400)),N(G1400)&lt;=0),"금액을 확인하세요",""))))))</f>
        <v/>
      </c>
    </row>
    <row r="1401">
      <c r="A1401" s="20" t="n"/>
      <c r="B1401" s="26" t="n"/>
      <c r="C1401" s="27">
        <f>IF(COUNTA(A1401,D1401,G1401)=0,"",IF(B1401="","공통",IFERROR(INDEX(현장_고객,MATCH(B1401,현장번호,0))&amp;" · "&amp;INDEX(현장_주소,MATCH(B1401,현장번호,0)),"없는 번호")))</f>
        <v/>
      </c>
      <c r="D1401" s="21" t="n"/>
      <c r="E1401" s="27">
        <f>IF(D1401="","",IFERROR(INDEX(거래처분야,MATCH(D1401,거래처이름,0)),""))</f>
        <v/>
      </c>
      <c r="F1401" s="21" t="n"/>
      <c r="G1401" s="22" t="n"/>
      <c r="H1401" s="25">
        <f>IF(COUNTA(A1401,B1401,D1401,G1401)=0,"",IF(NOT(ISNUMBER(A1401)),"날짜를 확인하세요",IF(A1401&gt;TODAY(),"오늘 이후 날짜예요",IF(AND(B1401&lt;&gt;"",ISNA(MATCH(B1401,현장번호,0))),"현장 번호를 확인하세요",IF(ISNA(MATCH(D1401,거래처이름,0)),"거래처 목록에 없는 이름",IF(OR(NOT(ISNUMBER(G1401)),N(G1401)&lt;=0),"금액을 확인하세요",""))))))</f>
        <v/>
      </c>
    </row>
    <row r="1402">
      <c r="A1402" s="20" t="n"/>
      <c r="B1402" s="26" t="n"/>
      <c r="C1402" s="27">
        <f>IF(COUNTA(A1402,D1402,G1402)=0,"",IF(B1402="","공통",IFERROR(INDEX(현장_고객,MATCH(B1402,현장번호,0))&amp;" · "&amp;INDEX(현장_주소,MATCH(B1402,현장번호,0)),"없는 번호")))</f>
        <v/>
      </c>
      <c r="D1402" s="21" t="n"/>
      <c r="E1402" s="27">
        <f>IF(D1402="","",IFERROR(INDEX(거래처분야,MATCH(D1402,거래처이름,0)),""))</f>
        <v/>
      </c>
      <c r="F1402" s="21" t="n"/>
      <c r="G1402" s="22" t="n"/>
      <c r="H1402" s="25">
        <f>IF(COUNTA(A1402,B1402,D1402,G1402)=0,"",IF(NOT(ISNUMBER(A1402)),"날짜를 확인하세요",IF(A1402&gt;TODAY(),"오늘 이후 날짜예요",IF(AND(B1402&lt;&gt;"",ISNA(MATCH(B1402,현장번호,0))),"현장 번호를 확인하세요",IF(ISNA(MATCH(D1402,거래처이름,0)),"거래처 목록에 없는 이름",IF(OR(NOT(ISNUMBER(G1402)),N(G1402)&lt;=0),"금액을 확인하세요",""))))))</f>
        <v/>
      </c>
    </row>
    <row r="1403">
      <c r="A1403" s="20" t="n"/>
      <c r="B1403" s="26" t="n"/>
      <c r="C1403" s="27">
        <f>IF(COUNTA(A1403,D1403,G1403)=0,"",IF(B1403="","공통",IFERROR(INDEX(현장_고객,MATCH(B1403,현장번호,0))&amp;" · "&amp;INDEX(현장_주소,MATCH(B1403,현장번호,0)),"없는 번호")))</f>
        <v/>
      </c>
      <c r="D1403" s="21" t="n"/>
      <c r="E1403" s="27">
        <f>IF(D1403="","",IFERROR(INDEX(거래처분야,MATCH(D1403,거래처이름,0)),""))</f>
        <v/>
      </c>
      <c r="F1403" s="21" t="n"/>
      <c r="G1403" s="22" t="n"/>
      <c r="H1403" s="25">
        <f>IF(COUNTA(A1403,B1403,D1403,G1403)=0,"",IF(NOT(ISNUMBER(A1403)),"날짜를 확인하세요",IF(A1403&gt;TODAY(),"오늘 이후 날짜예요",IF(AND(B1403&lt;&gt;"",ISNA(MATCH(B1403,현장번호,0))),"현장 번호를 확인하세요",IF(ISNA(MATCH(D1403,거래처이름,0)),"거래처 목록에 없는 이름",IF(OR(NOT(ISNUMBER(G1403)),N(G1403)&lt;=0),"금액을 확인하세요",""))))))</f>
        <v/>
      </c>
    </row>
    <row r="1404">
      <c r="A1404" s="20" t="n"/>
      <c r="B1404" s="26" t="n"/>
      <c r="C1404" s="27">
        <f>IF(COUNTA(A1404,D1404,G1404)=0,"",IF(B1404="","공통",IFERROR(INDEX(현장_고객,MATCH(B1404,현장번호,0))&amp;" · "&amp;INDEX(현장_주소,MATCH(B1404,현장번호,0)),"없는 번호")))</f>
        <v/>
      </c>
      <c r="D1404" s="21" t="n"/>
      <c r="E1404" s="27">
        <f>IF(D1404="","",IFERROR(INDEX(거래처분야,MATCH(D1404,거래처이름,0)),""))</f>
        <v/>
      </c>
      <c r="F1404" s="21" t="n"/>
      <c r="G1404" s="22" t="n"/>
      <c r="H1404" s="25">
        <f>IF(COUNTA(A1404,B1404,D1404,G1404)=0,"",IF(NOT(ISNUMBER(A1404)),"날짜를 확인하세요",IF(A1404&gt;TODAY(),"오늘 이후 날짜예요",IF(AND(B1404&lt;&gt;"",ISNA(MATCH(B1404,현장번호,0))),"현장 번호를 확인하세요",IF(ISNA(MATCH(D1404,거래처이름,0)),"거래처 목록에 없는 이름",IF(OR(NOT(ISNUMBER(G1404)),N(G1404)&lt;=0),"금액을 확인하세요",""))))))</f>
        <v/>
      </c>
    </row>
    <row r="1405">
      <c r="A1405" s="20" t="n"/>
      <c r="B1405" s="26" t="n"/>
      <c r="C1405" s="27">
        <f>IF(COUNTA(A1405,D1405,G1405)=0,"",IF(B1405="","공통",IFERROR(INDEX(현장_고객,MATCH(B1405,현장번호,0))&amp;" · "&amp;INDEX(현장_주소,MATCH(B1405,현장번호,0)),"없는 번호")))</f>
        <v/>
      </c>
      <c r="D1405" s="21" t="n"/>
      <c r="E1405" s="27">
        <f>IF(D1405="","",IFERROR(INDEX(거래처분야,MATCH(D1405,거래처이름,0)),""))</f>
        <v/>
      </c>
      <c r="F1405" s="21" t="n"/>
      <c r="G1405" s="22" t="n"/>
      <c r="H1405" s="25">
        <f>IF(COUNTA(A1405,B1405,D1405,G1405)=0,"",IF(NOT(ISNUMBER(A1405)),"날짜를 확인하세요",IF(A1405&gt;TODAY(),"오늘 이후 날짜예요",IF(AND(B1405&lt;&gt;"",ISNA(MATCH(B1405,현장번호,0))),"현장 번호를 확인하세요",IF(ISNA(MATCH(D1405,거래처이름,0)),"거래처 목록에 없는 이름",IF(OR(NOT(ISNUMBER(G1405)),N(G1405)&lt;=0),"금액을 확인하세요",""))))))</f>
        <v/>
      </c>
    </row>
    <row r="1406">
      <c r="A1406" s="20" t="n"/>
      <c r="B1406" s="26" t="n"/>
      <c r="C1406" s="27">
        <f>IF(COUNTA(A1406,D1406,G1406)=0,"",IF(B1406="","공통",IFERROR(INDEX(현장_고객,MATCH(B1406,현장번호,0))&amp;" · "&amp;INDEX(현장_주소,MATCH(B1406,현장번호,0)),"없는 번호")))</f>
        <v/>
      </c>
      <c r="D1406" s="21" t="n"/>
      <c r="E1406" s="27">
        <f>IF(D1406="","",IFERROR(INDEX(거래처분야,MATCH(D1406,거래처이름,0)),""))</f>
        <v/>
      </c>
      <c r="F1406" s="21" t="n"/>
      <c r="G1406" s="22" t="n"/>
      <c r="H1406" s="25">
        <f>IF(COUNTA(A1406,B1406,D1406,G1406)=0,"",IF(NOT(ISNUMBER(A1406)),"날짜를 확인하세요",IF(A1406&gt;TODAY(),"오늘 이후 날짜예요",IF(AND(B1406&lt;&gt;"",ISNA(MATCH(B1406,현장번호,0))),"현장 번호를 확인하세요",IF(ISNA(MATCH(D1406,거래처이름,0)),"거래처 목록에 없는 이름",IF(OR(NOT(ISNUMBER(G1406)),N(G1406)&lt;=0),"금액을 확인하세요",""))))))</f>
        <v/>
      </c>
    </row>
    <row r="1407">
      <c r="A1407" s="20" t="n"/>
      <c r="B1407" s="26" t="n"/>
      <c r="C1407" s="27">
        <f>IF(COUNTA(A1407,D1407,G1407)=0,"",IF(B1407="","공통",IFERROR(INDEX(현장_고객,MATCH(B1407,현장번호,0))&amp;" · "&amp;INDEX(현장_주소,MATCH(B1407,현장번호,0)),"없는 번호")))</f>
        <v/>
      </c>
      <c r="D1407" s="21" t="n"/>
      <c r="E1407" s="27">
        <f>IF(D1407="","",IFERROR(INDEX(거래처분야,MATCH(D1407,거래처이름,0)),""))</f>
        <v/>
      </c>
      <c r="F1407" s="21" t="n"/>
      <c r="G1407" s="22" t="n"/>
      <c r="H1407" s="25">
        <f>IF(COUNTA(A1407,B1407,D1407,G1407)=0,"",IF(NOT(ISNUMBER(A1407)),"날짜를 확인하세요",IF(A1407&gt;TODAY(),"오늘 이후 날짜예요",IF(AND(B1407&lt;&gt;"",ISNA(MATCH(B1407,현장번호,0))),"현장 번호를 확인하세요",IF(ISNA(MATCH(D1407,거래처이름,0)),"거래처 목록에 없는 이름",IF(OR(NOT(ISNUMBER(G1407)),N(G1407)&lt;=0),"금액을 확인하세요",""))))))</f>
        <v/>
      </c>
    </row>
    <row r="1408">
      <c r="A1408" s="20" t="n"/>
      <c r="B1408" s="26" t="n"/>
      <c r="C1408" s="27">
        <f>IF(COUNTA(A1408,D1408,G1408)=0,"",IF(B1408="","공통",IFERROR(INDEX(현장_고객,MATCH(B1408,현장번호,0))&amp;" · "&amp;INDEX(현장_주소,MATCH(B1408,현장번호,0)),"없는 번호")))</f>
        <v/>
      </c>
      <c r="D1408" s="21" t="n"/>
      <c r="E1408" s="27">
        <f>IF(D1408="","",IFERROR(INDEX(거래처분야,MATCH(D1408,거래처이름,0)),""))</f>
        <v/>
      </c>
      <c r="F1408" s="21" t="n"/>
      <c r="G1408" s="22" t="n"/>
      <c r="H1408" s="25">
        <f>IF(COUNTA(A1408,B1408,D1408,G1408)=0,"",IF(NOT(ISNUMBER(A1408)),"날짜를 확인하세요",IF(A1408&gt;TODAY(),"오늘 이후 날짜예요",IF(AND(B1408&lt;&gt;"",ISNA(MATCH(B1408,현장번호,0))),"현장 번호를 확인하세요",IF(ISNA(MATCH(D1408,거래처이름,0)),"거래처 목록에 없는 이름",IF(OR(NOT(ISNUMBER(G1408)),N(G1408)&lt;=0),"금액을 확인하세요",""))))))</f>
        <v/>
      </c>
    </row>
    <row r="1409">
      <c r="A1409" s="20" t="n"/>
      <c r="B1409" s="26" t="n"/>
      <c r="C1409" s="27">
        <f>IF(COUNTA(A1409,D1409,G1409)=0,"",IF(B1409="","공통",IFERROR(INDEX(현장_고객,MATCH(B1409,현장번호,0))&amp;" · "&amp;INDEX(현장_주소,MATCH(B1409,현장번호,0)),"없는 번호")))</f>
        <v/>
      </c>
      <c r="D1409" s="21" t="n"/>
      <c r="E1409" s="27">
        <f>IF(D1409="","",IFERROR(INDEX(거래처분야,MATCH(D1409,거래처이름,0)),""))</f>
        <v/>
      </c>
      <c r="F1409" s="21" t="n"/>
      <c r="G1409" s="22" t="n"/>
      <c r="H1409" s="25">
        <f>IF(COUNTA(A1409,B1409,D1409,G1409)=0,"",IF(NOT(ISNUMBER(A1409)),"날짜를 확인하세요",IF(A1409&gt;TODAY(),"오늘 이후 날짜예요",IF(AND(B1409&lt;&gt;"",ISNA(MATCH(B1409,현장번호,0))),"현장 번호를 확인하세요",IF(ISNA(MATCH(D1409,거래처이름,0)),"거래처 목록에 없는 이름",IF(OR(NOT(ISNUMBER(G1409)),N(G1409)&lt;=0),"금액을 확인하세요",""))))))</f>
        <v/>
      </c>
    </row>
    <row r="1410">
      <c r="A1410" s="20" t="n"/>
      <c r="B1410" s="26" t="n"/>
      <c r="C1410" s="27">
        <f>IF(COUNTA(A1410,D1410,G1410)=0,"",IF(B1410="","공통",IFERROR(INDEX(현장_고객,MATCH(B1410,현장번호,0))&amp;" · "&amp;INDEX(현장_주소,MATCH(B1410,현장번호,0)),"없는 번호")))</f>
        <v/>
      </c>
      <c r="D1410" s="21" t="n"/>
      <c r="E1410" s="27">
        <f>IF(D1410="","",IFERROR(INDEX(거래처분야,MATCH(D1410,거래처이름,0)),""))</f>
        <v/>
      </c>
      <c r="F1410" s="21" t="n"/>
      <c r="G1410" s="22" t="n"/>
      <c r="H1410" s="25">
        <f>IF(COUNTA(A1410,B1410,D1410,G1410)=0,"",IF(NOT(ISNUMBER(A1410)),"날짜를 확인하세요",IF(A1410&gt;TODAY(),"오늘 이후 날짜예요",IF(AND(B1410&lt;&gt;"",ISNA(MATCH(B1410,현장번호,0))),"현장 번호를 확인하세요",IF(ISNA(MATCH(D1410,거래처이름,0)),"거래처 목록에 없는 이름",IF(OR(NOT(ISNUMBER(G1410)),N(G1410)&lt;=0),"금액을 확인하세요",""))))))</f>
        <v/>
      </c>
    </row>
    <row r="1411">
      <c r="A1411" s="20" t="n"/>
      <c r="B1411" s="26" t="n"/>
      <c r="C1411" s="27">
        <f>IF(COUNTA(A1411,D1411,G1411)=0,"",IF(B1411="","공통",IFERROR(INDEX(현장_고객,MATCH(B1411,현장번호,0))&amp;" · "&amp;INDEX(현장_주소,MATCH(B1411,현장번호,0)),"없는 번호")))</f>
        <v/>
      </c>
      <c r="D1411" s="21" t="n"/>
      <c r="E1411" s="27">
        <f>IF(D1411="","",IFERROR(INDEX(거래처분야,MATCH(D1411,거래처이름,0)),""))</f>
        <v/>
      </c>
      <c r="F1411" s="21" t="n"/>
      <c r="G1411" s="22" t="n"/>
      <c r="H1411" s="25">
        <f>IF(COUNTA(A1411,B1411,D1411,G1411)=0,"",IF(NOT(ISNUMBER(A1411)),"날짜를 확인하세요",IF(A1411&gt;TODAY(),"오늘 이후 날짜예요",IF(AND(B1411&lt;&gt;"",ISNA(MATCH(B1411,현장번호,0))),"현장 번호를 확인하세요",IF(ISNA(MATCH(D1411,거래처이름,0)),"거래처 목록에 없는 이름",IF(OR(NOT(ISNUMBER(G1411)),N(G1411)&lt;=0),"금액을 확인하세요",""))))))</f>
        <v/>
      </c>
    </row>
    <row r="1412">
      <c r="A1412" s="20" t="n"/>
      <c r="B1412" s="26" t="n"/>
      <c r="C1412" s="27">
        <f>IF(COUNTA(A1412,D1412,G1412)=0,"",IF(B1412="","공통",IFERROR(INDEX(현장_고객,MATCH(B1412,현장번호,0))&amp;" · "&amp;INDEX(현장_주소,MATCH(B1412,현장번호,0)),"없는 번호")))</f>
        <v/>
      </c>
      <c r="D1412" s="21" t="n"/>
      <c r="E1412" s="27">
        <f>IF(D1412="","",IFERROR(INDEX(거래처분야,MATCH(D1412,거래처이름,0)),""))</f>
        <v/>
      </c>
      <c r="F1412" s="21" t="n"/>
      <c r="G1412" s="22" t="n"/>
      <c r="H1412" s="25">
        <f>IF(COUNTA(A1412,B1412,D1412,G1412)=0,"",IF(NOT(ISNUMBER(A1412)),"날짜를 확인하세요",IF(A1412&gt;TODAY(),"오늘 이후 날짜예요",IF(AND(B1412&lt;&gt;"",ISNA(MATCH(B1412,현장번호,0))),"현장 번호를 확인하세요",IF(ISNA(MATCH(D1412,거래처이름,0)),"거래처 목록에 없는 이름",IF(OR(NOT(ISNUMBER(G1412)),N(G1412)&lt;=0),"금액을 확인하세요",""))))))</f>
        <v/>
      </c>
    </row>
    <row r="1413">
      <c r="A1413" s="20" t="n"/>
      <c r="B1413" s="26" t="n"/>
      <c r="C1413" s="27">
        <f>IF(COUNTA(A1413,D1413,G1413)=0,"",IF(B1413="","공통",IFERROR(INDEX(현장_고객,MATCH(B1413,현장번호,0))&amp;" · "&amp;INDEX(현장_주소,MATCH(B1413,현장번호,0)),"없는 번호")))</f>
        <v/>
      </c>
      <c r="D1413" s="21" t="n"/>
      <c r="E1413" s="27">
        <f>IF(D1413="","",IFERROR(INDEX(거래처분야,MATCH(D1413,거래처이름,0)),""))</f>
        <v/>
      </c>
      <c r="F1413" s="21" t="n"/>
      <c r="G1413" s="22" t="n"/>
      <c r="H1413" s="25">
        <f>IF(COUNTA(A1413,B1413,D1413,G1413)=0,"",IF(NOT(ISNUMBER(A1413)),"날짜를 확인하세요",IF(A1413&gt;TODAY(),"오늘 이후 날짜예요",IF(AND(B1413&lt;&gt;"",ISNA(MATCH(B1413,현장번호,0))),"현장 번호를 확인하세요",IF(ISNA(MATCH(D1413,거래처이름,0)),"거래처 목록에 없는 이름",IF(OR(NOT(ISNUMBER(G1413)),N(G1413)&lt;=0),"금액을 확인하세요",""))))))</f>
        <v/>
      </c>
    </row>
    <row r="1414">
      <c r="A1414" s="20" t="n"/>
      <c r="B1414" s="26" t="n"/>
      <c r="C1414" s="27">
        <f>IF(COUNTA(A1414,D1414,G1414)=0,"",IF(B1414="","공통",IFERROR(INDEX(현장_고객,MATCH(B1414,현장번호,0))&amp;" · "&amp;INDEX(현장_주소,MATCH(B1414,현장번호,0)),"없는 번호")))</f>
        <v/>
      </c>
      <c r="D1414" s="21" t="n"/>
      <c r="E1414" s="27">
        <f>IF(D1414="","",IFERROR(INDEX(거래처분야,MATCH(D1414,거래처이름,0)),""))</f>
        <v/>
      </c>
      <c r="F1414" s="21" t="n"/>
      <c r="G1414" s="22" t="n"/>
      <c r="H1414" s="25">
        <f>IF(COUNTA(A1414,B1414,D1414,G1414)=0,"",IF(NOT(ISNUMBER(A1414)),"날짜를 확인하세요",IF(A1414&gt;TODAY(),"오늘 이후 날짜예요",IF(AND(B1414&lt;&gt;"",ISNA(MATCH(B1414,현장번호,0))),"현장 번호를 확인하세요",IF(ISNA(MATCH(D1414,거래처이름,0)),"거래처 목록에 없는 이름",IF(OR(NOT(ISNUMBER(G1414)),N(G1414)&lt;=0),"금액을 확인하세요",""))))))</f>
        <v/>
      </c>
    </row>
    <row r="1415">
      <c r="A1415" s="20" t="n"/>
      <c r="B1415" s="26" t="n"/>
      <c r="C1415" s="27">
        <f>IF(COUNTA(A1415,D1415,G1415)=0,"",IF(B1415="","공통",IFERROR(INDEX(현장_고객,MATCH(B1415,현장번호,0))&amp;" · "&amp;INDEX(현장_주소,MATCH(B1415,현장번호,0)),"없는 번호")))</f>
        <v/>
      </c>
      <c r="D1415" s="21" t="n"/>
      <c r="E1415" s="27">
        <f>IF(D1415="","",IFERROR(INDEX(거래처분야,MATCH(D1415,거래처이름,0)),""))</f>
        <v/>
      </c>
      <c r="F1415" s="21" t="n"/>
      <c r="G1415" s="22" t="n"/>
      <c r="H1415" s="25">
        <f>IF(COUNTA(A1415,B1415,D1415,G1415)=0,"",IF(NOT(ISNUMBER(A1415)),"날짜를 확인하세요",IF(A1415&gt;TODAY(),"오늘 이후 날짜예요",IF(AND(B1415&lt;&gt;"",ISNA(MATCH(B1415,현장번호,0))),"현장 번호를 확인하세요",IF(ISNA(MATCH(D1415,거래처이름,0)),"거래처 목록에 없는 이름",IF(OR(NOT(ISNUMBER(G1415)),N(G1415)&lt;=0),"금액을 확인하세요",""))))))</f>
        <v/>
      </c>
    </row>
    <row r="1416">
      <c r="A1416" s="20" t="n"/>
      <c r="B1416" s="26" t="n"/>
      <c r="C1416" s="27">
        <f>IF(COUNTA(A1416,D1416,G1416)=0,"",IF(B1416="","공통",IFERROR(INDEX(현장_고객,MATCH(B1416,현장번호,0))&amp;" · "&amp;INDEX(현장_주소,MATCH(B1416,현장번호,0)),"없는 번호")))</f>
        <v/>
      </c>
      <c r="D1416" s="21" t="n"/>
      <c r="E1416" s="27">
        <f>IF(D1416="","",IFERROR(INDEX(거래처분야,MATCH(D1416,거래처이름,0)),""))</f>
        <v/>
      </c>
      <c r="F1416" s="21" t="n"/>
      <c r="G1416" s="22" t="n"/>
      <c r="H1416" s="25">
        <f>IF(COUNTA(A1416,B1416,D1416,G1416)=0,"",IF(NOT(ISNUMBER(A1416)),"날짜를 확인하세요",IF(A1416&gt;TODAY(),"오늘 이후 날짜예요",IF(AND(B1416&lt;&gt;"",ISNA(MATCH(B1416,현장번호,0))),"현장 번호를 확인하세요",IF(ISNA(MATCH(D1416,거래처이름,0)),"거래처 목록에 없는 이름",IF(OR(NOT(ISNUMBER(G1416)),N(G1416)&lt;=0),"금액을 확인하세요",""))))))</f>
        <v/>
      </c>
    </row>
    <row r="1417">
      <c r="A1417" s="20" t="n"/>
      <c r="B1417" s="26" t="n"/>
      <c r="C1417" s="27">
        <f>IF(COUNTA(A1417,D1417,G1417)=0,"",IF(B1417="","공통",IFERROR(INDEX(현장_고객,MATCH(B1417,현장번호,0))&amp;" · "&amp;INDEX(현장_주소,MATCH(B1417,현장번호,0)),"없는 번호")))</f>
        <v/>
      </c>
      <c r="D1417" s="21" t="n"/>
      <c r="E1417" s="27">
        <f>IF(D1417="","",IFERROR(INDEX(거래처분야,MATCH(D1417,거래처이름,0)),""))</f>
        <v/>
      </c>
      <c r="F1417" s="21" t="n"/>
      <c r="G1417" s="22" t="n"/>
      <c r="H1417" s="25">
        <f>IF(COUNTA(A1417,B1417,D1417,G1417)=0,"",IF(NOT(ISNUMBER(A1417)),"날짜를 확인하세요",IF(A1417&gt;TODAY(),"오늘 이후 날짜예요",IF(AND(B1417&lt;&gt;"",ISNA(MATCH(B1417,현장번호,0))),"현장 번호를 확인하세요",IF(ISNA(MATCH(D1417,거래처이름,0)),"거래처 목록에 없는 이름",IF(OR(NOT(ISNUMBER(G1417)),N(G1417)&lt;=0),"금액을 확인하세요",""))))))</f>
        <v/>
      </c>
    </row>
    <row r="1418">
      <c r="A1418" s="20" t="n"/>
      <c r="B1418" s="26" t="n"/>
      <c r="C1418" s="27">
        <f>IF(COUNTA(A1418,D1418,G1418)=0,"",IF(B1418="","공통",IFERROR(INDEX(현장_고객,MATCH(B1418,현장번호,0))&amp;" · "&amp;INDEX(현장_주소,MATCH(B1418,현장번호,0)),"없는 번호")))</f>
        <v/>
      </c>
      <c r="D1418" s="21" t="n"/>
      <c r="E1418" s="27">
        <f>IF(D1418="","",IFERROR(INDEX(거래처분야,MATCH(D1418,거래처이름,0)),""))</f>
        <v/>
      </c>
      <c r="F1418" s="21" t="n"/>
      <c r="G1418" s="22" t="n"/>
      <c r="H1418" s="25">
        <f>IF(COUNTA(A1418,B1418,D1418,G1418)=0,"",IF(NOT(ISNUMBER(A1418)),"날짜를 확인하세요",IF(A1418&gt;TODAY(),"오늘 이후 날짜예요",IF(AND(B1418&lt;&gt;"",ISNA(MATCH(B1418,현장번호,0))),"현장 번호를 확인하세요",IF(ISNA(MATCH(D1418,거래처이름,0)),"거래처 목록에 없는 이름",IF(OR(NOT(ISNUMBER(G1418)),N(G1418)&lt;=0),"금액을 확인하세요",""))))))</f>
        <v/>
      </c>
    </row>
    <row r="1419">
      <c r="A1419" s="20" t="n"/>
      <c r="B1419" s="26" t="n"/>
      <c r="C1419" s="27">
        <f>IF(COUNTA(A1419,D1419,G1419)=0,"",IF(B1419="","공통",IFERROR(INDEX(현장_고객,MATCH(B1419,현장번호,0))&amp;" · "&amp;INDEX(현장_주소,MATCH(B1419,현장번호,0)),"없는 번호")))</f>
        <v/>
      </c>
      <c r="D1419" s="21" t="n"/>
      <c r="E1419" s="27">
        <f>IF(D1419="","",IFERROR(INDEX(거래처분야,MATCH(D1419,거래처이름,0)),""))</f>
        <v/>
      </c>
      <c r="F1419" s="21" t="n"/>
      <c r="G1419" s="22" t="n"/>
      <c r="H1419" s="25">
        <f>IF(COUNTA(A1419,B1419,D1419,G1419)=0,"",IF(NOT(ISNUMBER(A1419)),"날짜를 확인하세요",IF(A1419&gt;TODAY(),"오늘 이후 날짜예요",IF(AND(B1419&lt;&gt;"",ISNA(MATCH(B1419,현장번호,0))),"현장 번호를 확인하세요",IF(ISNA(MATCH(D1419,거래처이름,0)),"거래처 목록에 없는 이름",IF(OR(NOT(ISNUMBER(G1419)),N(G1419)&lt;=0),"금액을 확인하세요",""))))))</f>
        <v/>
      </c>
    </row>
    <row r="1420">
      <c r="A1420" s="20" t="n"/>
      <c r="B1420" s="26" t="n"/>
      <c r="C1420" s="27">
        <f>IF(COUNTA(A1420,D1420,G1420)=0,"",IF(B1420="","공통",IFERROR(INDEX(현장_고객,MATCH(B1420,현장번호,0))&amp;" · "&amp;INDEX(현장_주소,MATCH(B1420,현장번호,0)),"없는 번호")))</f>
        <v/>
      </c>
      <c r="D1420" s="21" t="n"/>
      <c r="E1420" s="27">
        <f>IF(D1420="","",IFERROR(INDEX(거래처분야,MATCH(D1420,거래처이름,0)),""))</f>
        <v/>
      </c>
      <c r="F1420" s="21" t="n"/>
      <c r="G1420" s="22" t="n"/>
      <c r="H1420" s="25">
        <f>IF(COUNTA(A1420,B1420,D1420,G1420)=0,"",IF(NOT(ISNUMBER(A1420)),"날짜를 확인하세요",IF(A1420&gt;TODAY(),"오늘 이후 날짜예요",IF(AND(B1420&lt;&gt;"",ISNA(MATCH(B1420,현장번호,0))),"현장 번호를 확인하세요",IF(ISNA(MATCH(D1420,거래처이름,0)),"거래처 목록에 없는 이름",IF(OR(NOT(ISNUMBER(G1420)),N(G1420)&lt;=0),"금액을 확인하세요",""))))))</f>
        <v/>
      </c>
    </row>
    <row r="1421">
      <c r="A1421" s="20" t="n"/>
      <c r="B1421" s="26" t="n"/>
      <c r="C1421" s="27">
        <f>IF(COUNTA(A1421,D1421,G1421)=0,"",IF(B1421="","공통",IFERROR(INDEX(현장_고객,MATCH(B1421,현장번호,0))&amp;" · "&amp;INDEX(현장_주소,MATCH(B1421,현장번호,0)),"없는 번호")))</f>
        <v/>
      </c>
      <c r="D1421" s="21" t="n"/>
      <c r="E1421" s="27">
        <f>IF(D1421="","",IFERROR(INDEX(거래처분야,MATCH(D1421,거래처이름,0)),""))</f>
        <v/>
      </c>
      <c r="F1421" s="21" t="n"/>
      <c r="G1421" s="22" t="n"/>
      <c r="H1421" s="25">
        <f>IF(COUNTA(A1421,B1421,D1421,G1421)=0,"",IF(NOT(ISNUMBER(A1421)),"날짜를 확인하세요",IF(A1421&gt;TODAY(),"오늘 이후 날짜예요",IF(AND(B1421&lt;&gt;"",ISNA(MATCH(B1421,현장번호,0))),"현장 번호를 확인하세요",IF(ISNA(MATCH(D1421,거래처이름,0)),"거래처 목록에 없는 이름",IF(OR(NOT(ISNUMBER(G1421)),N(G1421)&lt;=0),"금액을 확인하세요",""))))))</f>
        <v/>
      </c>
    </row>
    <row r="1422">
      <c r="A1422" s="20" t="n"/>
      <c r="B1422" s="26" t="n"/>
      <c r="C1422" s="27">
        <f>IF(COUNTA(A1422,D1422,G1422)=0,"",IF(B1422="","공통",IFERROR(INDEX(현장_고객,MATCH(B1422,현장번호,0))&amp;" · "&amp;INDEX(현장_주소,MATCH(B1422,현장번호,0)),"없는 번호")))</f>
        <v/>
      </c>
      <c r="D1422" s="21" t="n"/>
      <c r="E1422" s="27">
        <f>IF(D1422="","",IFERROR(INDEX(거래처분야,MATCH(D1422,거래처이름,0)),""))</f>
        <v/>
      </c>
      <c r="F1422" s="21" t="n"/>
      <c r="G1422" s="22" t="n"/>
      <c r="H1422" s="25">
        <f>IF(COUNTA(A1422,B1422,D1422,G1422)=0,"",IF(NOT(ISNUMBER(A1422)),"날짜를 확인하세요",IF(A1422&gt;TODAY(),"오늘 이후 날짜예요",IF(AND(B1422&lt;&gt;"",ISNA(MATCH(B1422,현장번호,0))),"현장 번호를 확인하세요",IF(ISNA(MATCH(D1422,거래처이름,0)),"거래처 목록에 없는 이름",IF(OR(NOT(ISNUMBER(G1422)),N(G1422)&lt;=0),"금액을 확인하세요",""))))))</f>
        <v/>
      </c>
    </row>
    <row r="1423">
      <c r="A1423" s="20" t="n"/>
      <c r="B1423" s="26" t="n"/>
      <c r="C1423" s="27">
        <f>IF(COUNTA(A1423,D1423,G1423)=0,"",IF(B1423="","공통",IFERROR(INDEX(현장_고객,MATCH(B1423,현장번호,0))&amp;" · "&amp;INDEX(현장_주소,MATCH(B1423,현장번호,0)),"없는 번호")))</f>
        <v/>
      </c>
      <c r="D1423" s="21" t="n"/>
      <c r="E1423" s="27">
        <f>IF(D1423="","",IFERROR(INDEX(거래처분야,MATCH(D1423,거래처이름,0)),""))</f>
        <v/>
      </c>
      <c r="F1423" s="21" t="n"/>
      <c r="G1423" s="22" t="n"/>
      <c r="H1423" s="25">
        <f>IF(COUNTA(A1423,B1423,D1423,G1423)=0,"",IF(NOT(ISNUMBER(A1423)),"날짜를 확인하세요",IF(A1423&gt;TODAY(),"오늘 이후 날짜예요",IF(AND(B1423&lt;&gt;"",ISNA(MATCH(B1423,현장번호,0))),"현장 번호를 확인하세요",IF(ISNA(MATCH(D1423,거래처이름,0)),"거래처 목록에 없는 이름",IF(OR(NOT(ISNUMBER(G1423)),N(G1423)&lt;=0),"금액을 확인하세요",""))))))</f>
        <v/>
      </c>
    </row>
    <row r="1424">
      <c r="A1424" s="20" t="n"/>
      <c r="B1424" s="26" t="n"/>
      <c r="C1424" s="27">
        <f>IF(COUNTA(A1424,D1424,G1424)=0,"",IF(B1424="","공통",IFERROR(INDEX(현장_고객,MATCH(B1424,현장번호,0))&amp;" · "&amp;INDEX(현장_주소,MATCH(B1424,현장번호,0)),"없는 번호")))</f>
        <v/>
      </c>
      <c r="D1424" s="21" t="n"/>
      <c r="E1424" s="27">
        <f>IF(D1424="","",IFERROR(INDEX(거래처분야,MATCH(D1424,거래처이름,0)),""))</f>
        <v/>
      </c>
      <c r="F1424" s="21" t="n"/>
      <c r="G1424" s="22" t="n"/>
      <c r="H1424" s="25">
        <f>IF(COUNTA(A1424,B1424,D1424,G1424)=0,"",IF(NOT(ISNUMBER(A1424)),"날짜를 확인하세요",IF(A1424&gt;TODAY(),"오늘 이후 날짜예요",IF(AND(B1424&lt;&gt;"",ISNA(MATCH(B1424,현장번호,0))),"현장 번호를 확인하세요",IF(ISNA(MATCH(D1424,거래처이름,0)),"거래처 목록에 없는 이름",IF(OR(NOT(ISNUMBER(G1424)),N(G1424)&lt;=0),"금액을 확인하세요",""))))))</f>
        <v/>
      </c>
    </row>
    <row r="1425">
      <c r="A1425" s="20" t="n"/>
      <c r="B1425" s="26" t="n"/>
      <c r="C1425" s="27">
        <f>IF(COUNTA(A1425,D1425,G1425)=0,"",IF(B1425="","공통",IFERROR(INDEX(현장_고객,MATCH(B1425,현장번호,0))&amp;" · "&amp;INDEX(현장_주소,MATCH(B1425,현장번호,0)),"없는 번호")))</f>
        <v/>
      </c>
      <c r="D1425" s="21" t="n"/>
      <c r="E1425" s="27">
        <f>IF(D1425="","",IFERROR(INDEX(거래처분야,MATCH(D1425,거래처이름,0)),""))</f>
        <v/>
      </c>
      <c r="F1425" s="21" t="n"/>
      <c r="G1425" s="22" t="n"/>
      <c r="H1425" s="25">
        <f>IF(COUNTA(A1425,B1425,D1425,G1425)=0,"",IF(NOT(ISNUMBER(A1425)),"날짜를 확인하세요",IF(A1425&gt;TODAY(),"오늘 이후 날짜예요",IF(AND(B1425&lt;&gt;"",ISNA(MATCH(B1425,현장번호,0))),"현장 번호를 확인하세요",IF(ISNA(MATCH(D1425,거래처이름,0)),"거래처 목록에 없는 이름",IF(OR(NOT(ISNUMBER(G1425)),N(G1425)&lt;=0),"금액을 확인하세요",""))))))</f>
        <v/>
      </c>
    </row>
    <row r="1426">
      <c r="A1426" s="20" t="n"/>
      <c r="B1426" s="26" t="n"/>
      <c r="C1426" s="27">
        <f>IF(COUNTA(A1426,D1426,G1426)=0,"",IF(B1426="","공통",IFERROR(INDEX(현장_고객,MATCH(B1426,현장번호,0))&amp;" · "&amp;INDEX(현장_주소,MATCH(B1426,현장번호,0)),"없는 번호")))</f>
        <v/>
      </c>
      <c r="D1426" s="21" t="n"/>
      <c r="E1426" s="27">
        <f>IF(D1426="","",IFERROR(INDEX(거래처분야,MATCH(D1426,거래처이름,0)),""))</f>
        <v/>
      </c>
      <c r="F1426" s="21" t="n"/>
      <c r="G1426" s="22" t="n"/>
      <c r="H1426" s="25">
        <f>IF(COUNTA(A1426,B1426,D1426,G1426)=0,"",IF(NOT(ISNUMBER(A1426)),"날짜를 확인하세요",IF(A1426&gt;TODAY(),"오늘 이후 날짜예요",IF(AND(B1426&lt;&gt;"",ISNA(MATCH(B1426,현장번호,0))),"현장 번호를 확인하세요",IF(ISNA(MATCH(D1426,거래처이름,0)),"거래처 목록에 없는 이름",IF(OR(NOT(ISNUMBER(G1426)),N(G1426)&lt;=0),"금액을 확인하세요",""))))))</f>
        <v/>
      </c>
    </row>
    <row r="1427">
      <c r="A1427" s="20" t="n"/>
      <c r="B1427" s="26" t="n"/>
      <c r="C1427" s="27">
        <f>IF(COUNTA(A1427,D1427,G1427)=0,"",IF(B1427="","공통",IFERROR(INDEX(현장_고객,MATCH(B1427,현장번호,0))&amp;" · "&amp;INDEX(현장_주소,MATCH(B1427,현장번호,0)),"없는 번호")))</f>
        <v/>
      </c>
      <c r="D1427" s="21" t="n"/>
      <c r="E1427" s="27">
        <f>IF(D1427="","",IFERROR(INDEX(거래처분야,MATCH(D1427,거래처이름,0)),""))</f>
        <v/>
      </c>
      <c r="F1427" s="21" t="n"/>
      <c r="G1427" s="22" t="n"/>
      <c r="H1427" s="25">
        <f>IF(COUNTA(A1427,B1427,D1427,G1427)=0,"",IF(NOT(ISNUMBER(A1427)),"날짜를 확인하세요",IF(A1427&gt;TODAY(),"오늘 이후 날짜예요",IF(AND(B1427&lt;&gt;"",ISNA(MATCH(B1427,현장번호,0))),"현장 번호를 확인하세요",IF(ISNA(MATCH(D1427,거래처이름,0)),"거래처 목록에 없는 이름",IF(OR(NOT(ISNUMBER(G1427)),N(G1427)&lt;=0),"금액을 확인하세요",""))))))</f>
        <v/>
      </c>
    </row>
    <row r="1428">
      <c r="A1428" s="20" t="n"/>
      <c r="B1428" s="26" t="n"/>
      <c r="C1428" s="27">
        <f>IF(COUNTA(A1428,D1428,G1428)=0,"",IF(B1428="","공통",IFERROR(INDEX(현장_고객,MATCH(B1428,현장번호,0))&amp;" · "&amp;INDEX(현장_주소,MATCH(B1428,현장번호,0)),"없는 번호")))</f>
        <v/>
      </c>
      <c r="D1428" s="21" t="n"/>
      <c r="E1428" s="27">
        <f>IF(D1428="","",IFERROR(INDEX(거래처분야,MATCH(D1428,거래처이름,0)),""))</f>
        <v/>
      </c>
      <c r="F1428" s="21" t="n"/>
      <c r="G1428" s="22" t="n"/>
      <c r="H1428" s="25">
        <f>IF(COUNTA(A1428,B1428,D1428,G1428)=0,"",IF(NOT(ISNUMBER(A1428)),"날짜를 확인하세요",IF(A1428&gt;TODAY(),"오늘 이후 날짜예요",IF(AND(B1428&lt;&gt;"",ISNA(MATCH(B1428,현장번호,0))),"현장 번호를 확인하세요",IF(ISNA(MATCH(D1428,거래처이름,0)),"거래처 목록에 없는 이름",IF(OR(NOT(ISNUMBER(G1428)),N(G1428)&lt;=0),"금액을 확인하세요",""))))))</f>
        <v/>
      </c>
    </row>
    <row r="1429">
      <c r="A1429" s="20" t="n"/>
      <c r="B1429" s="26" t="n"/>
      <c r="C1429" s="27">
        <f>IF(COUNTA(A1429,D1429,G1429)=0,"",IF(B1429="","공통",IFERROR(INDEX(현장_고객,MATCH(B1429,현장번호,0))&amp;" · "&amp;INDEX(현장_주소,MATCH(B1429,현장번호,0)),"없는 번호")))</f>
        <v/>
      </c>
      <c r="D1429" s="21" t="n"/>
      <c r="E1429" s="27">
        <f>IF(D1429="","",IFERROR(INDEX(거래처분야,MATCH(D1429,거래처이름,0)),""))</f>
        <v/>
      </c>
      <c r="F1429" s="21" t="n"/>
      <c r="G1429" s="22" t="n"/>
      <c r="H1429" s="25">
        <f>IF(COUNTA(A1429,B1429,D1429,G1429)=0,"",IF(NOT(ISNUMBER(A1429)),"날짜를 확인하세요",IF(A1429&gt;TODAY(),"오늘 이후 날짜예요",IF(AND(B1429&lt;&gt;"",ISNA(MATCH(B1429,현장번호,0))),"현장 번호를 확인하세요",IF(ISNA(MATCH(D1429,거래처이름,0)),"거래처 목록에 없는 이름",IF(OR(NOT(ISNUMBER(G1429)),N(G1429)&lt;=0),"금액을 확인하세요",""))))))</f>
        <v/>
      </c>
    </row>
    <row r="1430">
      <c r="A1430" s="20" t="n"/>
      <c r="B1430" s="26" t="n"/>
      <c r="C1430" s="27">
        <f>IF(COUNTA(A1430,D1430,G1430)=0,"",IF(B1430="","공통",IFERROR(INDEX(현장_고객,MATCH(B1430,현장번호,0))&amp;" · "&amp;INDEX(현장_주소,MATCH(B1430,현장번호,0)),"없는 번호")))</f>
        <v/>
      </c>
      <c r="D1430" s="21" t="n"/>
      <c r="E1430" s="27">
        <f>IF(D1430="","",IFERROR(INDEX(거래처분야,MATCH(D1430,거래처이름,0)),""))</f>
        <v/>
      </c>
      <c r="F1430" s="21" t="n"/>
      <c r="G1430" s="22" t="n"/>
      <c r="H1430" s="25">
        <f>IF(COUNTA(A1430,B1430,D1430,G1430)=0,"",IF(NOT(ISNUMBER(A1430)),"날짜를 확인하세요",IF(A1430&gt;TODAY(),"오늘 이후 날짜예요",IF(AND(B1430&lt;&gt;"",ISNA(MATCH(B1430,현장번호,0))),"현장 번호를 확인하세요",IF(ISNA(MATCH(D1430,거래처이름,0)),"거래처 목록에 없는 이름",IF(OR(NOT(ISNUMBER(G1430)),N(G1430)&lt;=0),"금액을 확인하세요",""))))))</f>
        <v/>
      </c>
    </row>
    <row r="1431">
      <c r="A1431" s="20" t="n"/>
      <c r="B1431" s="26" t="n"/>
      <c r="C1431" s="27">
        <f>IF(COUNTA(A1431,D1431,G1431)=0,"",IF(B1431="","공통",IFERROR(INDEX(현장_고객,MATCH(B1431,현장번호,0))&amp;" · "&amp;INDEX(현장_주소,MATCH(B1431,현장번호,0)),"없는 번호")))</f>
        <v/>
      </c>
      <c r="D1431" s="21" t="n"/>
      <c r="E1431" s="27">
        <f>IF(D1431="","",IFERROR(INDEX(거래처분야,MATCH(D1431,거래처이름,0)),""))</f>
        <v/>
      </c>
      <c r="F1431" s="21" t="n"/>
      <c r="G1431" s="22" t="n"/>
      <c r="H1431" s="25">
        <f>IF(COUNTA(A1431,B1431,D1431,G1431)=0,"",IF(NOT(ISNUMBER(A1431)),"날짜를 확인하세요",IF(A1431&gt;TODAY(),"오늘 이후 날짜예요",IF(AND(B1431&lt;&gt;"",ISNA(MATCH(B1431,현장번호,0))),"현장 번호를 확인하세요",IF(ISNA(MATCH(D1431,거래처이름,0)),"거래처 목록에 없는 이름",IF(OR(NOT(ISNUMBER(G1431)),N(G1431)&lt;=0),"금액을 확인하세요",""))))))</f>
        <v/>
      </c>
    </row>
    <row r="1432">
      <c r="A1432" s="20" t="n"/>
      <c r="B1432" s="26" t="n"/>
      <c r="C1432" s="27">
        <f>IF(COUNTA(A1432,D1432,G1432)=0,"",IF(B1432="","공통",IFERROR(INDEX(현장_고객,MATCH(B1432,현장번호,0))&amp;" · "&amp;INDEX(현장_주소,MATCH(B1432,현장번호,0)),"없는 번호")))</f>
        <v/>
      </c>
      <c r="D1432" s="21" t="n"/>
      <c r="E1432" s="27">
        <f>IF(D1432="","",IFERROR(INDEX(거래처분야,MATCH(D1432,거래처이름,0)),""))</f>
        <v/>
      </c>
      <c r="F1432" s="21" t="n"/>
      <c r="G1432" s="22" t="n"/>
      <c r="H1432" s="25">
        <f>IF(COUNTA(A1432,B1432,D1432,G1432)=0,"",IF(NOT(ISNUMBER(A1432)),"날짜를 확인하세요",IF(A1432&gt;TODAY(),"오늘 이후 날짜예요",IF(AND(B1432&lt;&gt;"",ISNA(MATCH(B1432,현장번호,0))),"현장 번호를 확인하세요",IF(ISNA(MATCH(D1432,거래처이름,0)),"거래처 목록에 없는 이름",IF(OR(NOT(ISNUMBER(G1432)),N(G1432)&lt;=0),"금액을 확인하세요",""))))))</f>
        <v/>
      </c>
    </row>
    <row r="1433">
      <c r="A1433" s="20" t="n"/>
      <c r="B1433" s="26" t="n"/>
      <c r="C1433" s="27">
        <f>IF(COUNTA(A1433,D1433,G1433)=0,"",IF(B1433="","공통",IFERROR(INDEX(현장_고객,MATCH(B1433,현장번호,0))&amp;" · "&amp;INDEX(현장_주소,MATCH(B1433,현장번호,0)),"없는 번호")))</f>
        <v/>
      </c>
      <c r="D1433" s="21" t="n"/>
      <c r="E1433" s="27">
        <f>IF(D1433="","",IFERROR(INDEX(거래처분야,MATCH(D1433,거래처이름,0)),""))</f>
        <v/>
      </c>
      <c r="F1433" s="21" t="n"/>
      <c r="G1433" s="22" t="n"/>
      <c r="H1433" s="25">
        <f>IF(COUNTA(A1433,B1433,D1433,G1433)=0,"",IF(NOT(ISNUMBER(A1433)),"날짜를 확인하세요",IF(A1433&gt;TODAY(),"오늘 이후 날짜예요",IF(AND(B1433&lt;&gt;"",ISNA(MATCH(B1433,현장번호,0))),"현장 번호를 확인하세요",IF(ISNA(MATCH(D1433,거래처이름,0)),"거래처 목록에 없는 이름",IF(OR(NOT(ISNUMBER(G1433)),N(G1433)&lt;=0),"금액을 확인하세요",""))))))</f>
        <v/>
      </c>
    </row>
    <row r="1434">
      <c r="A1434" s="20" t="n"/>
      <c r="B1434" s="26" t="n"/>
      <c r="C1434" s="27">
        <f>IF(COUNTA(A1434,D1434,G1434)=0,"",IF(B1434="","공통",IFERROR(INDEX(현장_고객,MATCH(B1434,현장번호,0))&amp;" · "&amp;INDEX(현장_주소,MATCH(B1434,현장번호,0)),"없는 번호")))</f>
        <v/>
      </c>
      <c r="D1434" s="21" t="n"/>
      <c r="E1434" s="27">
        <f>IF(D1434="","",IFERROR(INDEX(거래처분야,MATCH(D1434,거래처이름,0)),""))</f>
        <v/>
      </c>
      <c r="F1434" s="21" t="n"/>
      <c r="G1434" s="22" t="n"/>
      <c r="H1434" s="25">
        <f>IF(COUNTA(A1434,B1434,D1434,G1434)=0,"",IF(NOT(ISNUMBER(A1434)),"날짜를 확인하세요",IF(A1434&gt;TODAY(),"오늘 이후 날짜예요",IF(AND(B1434&lt;&gt;"",ISNA(MATCH(B1434,현장번호,0))),"현장 번호를 확인하세요",IF(ISNA(MATCH(D1434,거래처이름,0)),"거래처 목록에 없는 이름",IF(OR(NOT(ISNUMBER(G1434)),N(G1434)&lt;=0),"금액을 확인하세요",""))))))</f>
        <v/>
      </c>
    </row>
    <row r="1435">
      <c r="A1435" s="20" t="n"/>
      <c r="B1435" s="26" t="n"/>
      <c r="C1435" s="27">
        <f>IF(COUNTA(A1435,D1435,G1435)=0,"",IF(B1435="","공통",IFERROR(INDEX(현장_고객,MATCH(B1435,현장번호,0))&amp;" · "&amp;INDEX(현장_주소,MATCH(B1435,현장번호,0)),"없는 번호")))</f>
        <v/>
      </c>
      <c r="D1435" s="21" t="n"/>
      <c r="E1435" s="27">
        <f>IF(D1435="","",IFERROR(INDEX(거래처분야,MATCH(D1435,거래처이름,0)),""))</f>
        <v/>
      </c>
      <c r="F1435" s="21" t="n"/>
      <c r="G1435" s="22" t="n"/>
      <c r="H1435" s="25">
        <f>IF(COUNTA(A1435,B1435,D1435,G1435)=0,"",IF(NOT(ISNUMBER(A1435)),"날짜를 확인하세요",IF(A1435&gt;TODAY(),"오늘 이후 날짜예요",IF(AND(B1435&lt;&gt;"",ISNA(MATCH(B1435,현장번호,0))),"현장 번호를 확인하세요",IF(ISNA(MATCH(D1435,거래처이름,0)),"거래처 목록에 없는 이름",IF(OR(NOT(ISNUMBER(G1435)),N(G1435)&lt;=0),"금액을 확인하세요",""))))))</f>
        <v/>
      </c>
    </row>
    <row r="1436">
      <c r="A1436" s="20" t="n"/>
      <c r="B1436" s="26" t="n"/>
      <c r="C1436" s="27">
        <f>IF(COUNTA(A1436,D1436,G1436)=0,"",IF(B1436="","공통",IFERROR(INDEX(현장_고객,MATCH(B1436,현장번호,0))&amp;" · "&amp;INDEX(현장_주소,MATCH(B1436,현장번호,0)),"없는 번호")))</f>
        <v/>
      </c>
      <c r="D1436" s="21" t="n"/>
      <c r="E1436" s="27">
        <f>IF(D1436="","",IFERROR(INDEX(거래처분야,MATCH(D1436,거래처이름,0)),""))</f>
        <v/>
      </c>
      <c r="F1436" s="21" t="n"/>
      <c r="G1436" s="22" t="n"/>
      <c r="H1436" s="25">
        <f>IF(COUNTA(A1436,B1436,D1436,G1436)=0,"",IF(NOT(ISNUMBER(A1436)),"날짜를 확인하세요",IF(A1436&gt;TODAY(),"오늘 이후 날짜예요",IF(AND(B1436&lt;&gt;"",ISNA(MATCH(B1436,현장번호,0))),"현장 번호를 확인하세요",IF(ISNA(MATCH(D1436,거래처이름,0)),"거래처 목록에 없는 이름",IF(OR(NOT(ISNUMBER(G1436)),N(G1436)&lt;=0),"금액을 확인하세요",""))))))</f>
        <v/>
      </c>
    </row>
    <row r="1437">
      <c r="A1437" s="20" t="n"/>
      <c r="B1437" s="26" t="n"/>
      <c r="C1437" s="27">
        <f>IF(COUNTA(A1437,D1437,G1437)=0,"",IF(B1437="","공통",IFERROR(INDEX(현장_고객,MATCH(B1437,현장번호,0))&amp;" · "&amp;INDEX(현장_주소,MATCH(B1437,현장번호,0)),"없는 번호")))</f>
        <v/>
      </c>
      <c r="D1437" s="21" t="n"/>
      <c r="E1437" s="27">
        <f>IF(D1437="","",IFERROR(INDEX(거래처분야,MATCH(D1437,거래처이름,0)),""))</f>
        <v/>
      </c>
      <c r="F1437" s="21" t="n"/>
      <c r="G1437" s="22" t="n"/>
      <c r="H1437" s="25">
        <f>IF(COUNTA(A1437,B1437,D1437,G1437)=0,"",IF(NOT(ISNUMBER(A1437)),"날짜를 확인하세요",IF(A1437&gt;TODAY(),"오늘 이후 날짜예요",IF(AND(B1437&lt;&gt;"",ISNA(MATCH(B1437,현장번호,0))),"현장 번호를 확인하세요",IF(ISNA(MATCH(D1437,거래처이름,0)),"거래처 목록에 없는 이름",IF(OR(NOT(ISNUMBER(G1437)),N(G1437)&lt;=0),"금액을 확인하세요",""))))))</f>
        <v/>
      </c>
    </row>
    <row r="1438">
      <c r="A1438" s="20" t="n"/>
      <c r="B1438" s="26" t="n"/>
      <c r="C1438" s="27">
        <f>IF(COUNTA(A1438,D1438,G1438)=0,"",IF(B1438="","공통",IFERROR(INDEX(현장_고객,MATCH(B1438,현장번호,0))&amp;" · "&amp;INDEX(현장_주소,MATCH(B1438,현장번호,0)),"없는 번호")))</f>
        <v/>
      </c>
      <c r="D1438" s="21" t="n"/>
      <c r="E1438" s="27">
        <f>IF(D1438="","",IFERROR(INDEX(거래처분야,MATCH(D1438,거래처이름,0)),""))</f>
        <v/>
      </c>
      <c r="F1438" s="21" t="n"/>
      <c r="G1438" s="22" t="n"/>
      <c r="H1438" s="25">
        <f>IF(COUNTA(A1438,B1438,D1438,G1438)=0,"",IF(NOT(ISNUMBER(A1438)),"날짜를 확인하세요",IF(A1438&gt;TODAY(),"오늘 이후 날짜예요",IF(AND(B1438&lt;&gt;"",ISNA(MATCH(B1438,현장번호,0))),"현장 번호를 확인하세요",IF(ISNA(MATCH(D1438,거래처이름,0)),"거래처 목록에 없는 이름",IF(OR(NOT(ISNUMBER(G1438)),N(G1438)&lt;=0),"금액을 확인하세요",""))))))</f>
        <v/>
      </c>
    </row>
    <row r="1439">
      <c r="A1439" s="20" t="n"/>
      <c r="B1439" s="26" t="n"/>
      <c r="C1439" s="27">
        <f>IF(COUNTA(A1439,D1439,G1439)=0,"",IF(B1439="","공통",IFERROR(INDEX(현장_고객,MATCH(B1439,현장번호,0))&amp;" · "&amp;INDEX(현장_주소,MATCH(B1439,현장번호,0)),"없는 번호")))</f>
        <v/>
      </c>
      <c r="D1439" s="21" t="n"/>
      <c r="E1439" s="27">
        <f>IF(D1439="","",IFERROR(INDEX(거래처분야,MATCH(D1439,거래처이름,0)),""))</f>
        <v/>
      </c>
      <c r="F1439" s="21" t="n"/>
      <c r="G1439" s="22" t="n"/>
      <c r="H1439" s="25">
        <f>IF(COUNTA(A1439,B1439,D1439,G1439)=0,"",IF(NOT(ISNUMBER(A1439)),"날짜를 확인하세요",IF(A1439&gt;TODAY(),"오늘 이후 날짜예요",IF(AND(B1439&lt;&gt;"",ISNA(MATCH(B1439,현장번호,0))),"현장 번호를 확인하세요",IF(ISNA(MATCH(D1439,거래처이름,0)),"거래처 목록에 없는 이름",IF(OR(NOT(ISNUMBER(G1439)),N(G1439)&lt;=0),"금액을 확인하세요",""))))))</f>
        <v/>
      </c>
    </row>
    <row r="1440">
      <c r="A1440" s="20" t="n"/>
      <c r="B1440" s="26" t="n"/>
      <c r="C1440" s="27">
        <f>IF(COUNTA(A1440,D1440,G1440)=0,"",IF(B1440="","공통",IFERROR(INDEX(현장_고객,MATCH(B1440,현장번호,0))&amp;" · "&amp;INDEX(현장_주소,MATCH(B1440,현장번호,0)),"없는 번호")))</f>
        <v/>
      </c>
      <c r="D1440" s="21" t="n"/>
      <c r="E1440" s="27">
        <f>IF(D1440="","",IFERROR(INDEX(거래처분야,MATCH(D1440,거래처이름,0)),""))</f>
        <v/>
      </c>
      <c r="F1440" s="21" t="n"/>
      <c r="G1440" s="22" t="n"/>
      <c r="H1440" s="25">
        <f>IF(COUNTA(A1440,B1440,D1440,G1440)=0,"",IF(NOT(ISNUMBER(A1440)),"날짜를 확인하세요",IF(A1440&gt;TODAY(),"오늘 이후 날짜예요",IF(AND(B1440&lt;&gt;"",ISNA(MATCH(B1440,현장번호,0))),"현장 번호를 확인하세요",IF(ISNA(MATCH(D1440,거래처이름,0)),"거래처 목록에 없는 이름",IF(OR(NOT(ISNUMBER(G1440)),N(G1440)&lt;=0),"금액을 확인하세요",""))))))</f>
        <v/>
      </c>
    </row>
    <row r="1441">
      <c r="A1441" s="20" t="n"/>
      <c r="B1441" s="26" t="n"/>
      <c r="C1441" s="27">
        <f>IF(COUNTA(A1441,D1441,G1441)=0,"",IF(B1441="","공통",IFERROR(INDEX(현장_고객,MATCH(B1441,현장번호,0))&amp;" · "&amp;INDEX(현장_주소,MATCH(B1441,현장번호,0)),"없는 번호")))</f>
        <v/>
      </c>
      <c r="D1441" s="21" t="n"/>
      <c r="E1441" s="27">
        <f>IF(D1441="","",IFERROR(INDEX(거래처분야,MATCH(D1441,거래처이름,0)),""))</f>
        <v/>
      </c>
      <c r="F1441" s="21" t="n"/>
      <c r="G1441" s="22" t="n"/>
      <c r="H1441" s="25">
        <f>IF(COUNTA(A1441,B1441,D1441,G1441)=0,"",IF(NOT(ISNUMBER(A1441)),"날짜를 확인하세요",IF(A1441&gt;TODAY(),"오늘 이후 날짜예요",IF(AND(B1441&lt;&gt;"",ISNA(MATCH(B1441,현장번호,0))),"현장 번호를 확인하세요",IF(ISNA(MATCH(D1441,거래처이름,0)),"거래처 목록에 없는 이름",IF(OR(NOT(ISNUMBER(G1441)),N(G1441)&lt;=0),"금액을 확인하세요",""))))))</f>
        <v/>
      </c>
    </row>
    <row r="1442">
      <c r="A1442" s="20" t="n"/>
      <c r="B1442" s="26" t="n"/>
      <c r="C1442" s="27">
        <f>IF(COUNTA(A1442,D1442,G1442)=0,"",IF(B1442="","공통",IFERROR(INDEX(현장_고객,MATCH(B1442,현장번호,0))&amp;" · "&amp;INDEX(현장_주소,MATCH(B1442,현장번호,0)),"없는 번호")))</f>
        <v/>
      </c>
      <c r="D1442" s="21" t="n"/>
      <c r="E1442" s="27">
        <f>IF(D1442="","",IFERROR(INDEX(거래처분야,MATCH(D1442,거래처이름,0)),""))</f>
        <v/>
      </c>
      <c r="F1442" s="21" t="n"/>
      <c r="G1442" s="22" t="n"/>
      <c r="H1442" s="25">
        <f>IF(COUNTA(A1442,B1442,D1442,G1442)=0,"",IF(NOT(ISNUMBER(A1442)),"날짜를 확인하세요",IF(A1442&gt;TODAY(),"오늘 이후 날짜예요",IF(AND(B1442&lt;&gt;"",ISNA(MATCH(B1442,현장번호,0))),"현장 번호를 확인하세요",IF(ISNA(MATCH(D1442,거래처이름,0)),"거래처 목록에 없는 이름",IF(OR(NOT(ISNUMBER(G1442)),N(G1442)&lt;=0),"금액을 확인하세요",""))))))</f>
        <v/>
      </c>
    </row>
    <row r="1443">
      <c r="A1443" s="20" t="n"/>
      <c r="B1443" s="26" t="n"/>
      <c r="C1443" s="27">
        <f>IF(COUNTA(A1443,D1443,G1443)=0,"",IF(B1443="","공통",IFERROR(INDEX(현장_고객,MATCH(B1443,현장번호,0))&amp;" · "&amp;INDEX(현장_주소,MATCH(B1443,현장번호,0)),"없는 번호")))</f>
        <v/>
      </c>
      <c r="D1443" s="21" t="n"/>
      <c r="E1443" s="27">
        <f>IF(D1443="","",IFERROR(INDEX(거래처분야,MATCH(D1443,거래처이름,0)),""))</f>
        <v/>
      </c>
      <c r="F1443" s="21" t="n"/>
      <c r="G1443" s="22" t="n"/>
      <c r="H1443" s="25">
        <f>IF(COUNTA(A1443,B1443,D1443,G1443)=0,"",IF(NOT(ISNUMBER(A1443)),"날짜를 확인하세요",IF(A1443&gt;TODAY(),"오늘 이후 날짜예요",IF(AND(B1443&lt;&gt;"",ISNA(MATCH(B1443,현장번호,0))),"현장 번호를 확인하세요",IF(ISNA(MATCH(D1443,거래처이름,0)),"거래처 목록에 없는 이름",IF(OR(NOT(ISNUMBER(G1443)),N(G1443)&lt;=0),"금액을 확인하세요",""))))))</f>
        <v/>
      </c>
    </row>
    <row r="1444">
      <c r="A1444" s="20" t="n"/>
      <c r="B1444" s="26" t="n"/>
      <c r="C1444" s="27">
        <f>IF(COUNTA(A1444,D1444,G1444)=0,"",IF(B1444="","공통",IFERROR(INDEX(현장_고객,MATCH(B1444,현장번호,0))&amp;" · "&amp;INDEX(현장_주소,MATCH(B1444,현장번호,0)),"없는 번호")))</f>
        <v/>
      </c>
      <c r="D1444" s="21" t="n"/>
      <c r="E1444" s="27">
        <f>IF(D1444="","",IFERROR(INDEX(거래처분야,MATCH(D1444,거래처이름,0)),""))</f>
        <v/>
      </c>
      <c r="F1444" s="21" t="n"/>
      <c r="G1444" s="22" t="n"/>
      <c r="H1444" s="25">
        <f>IF(COUNTA(A1444,B1444,D1444,G1444)=0,"",IF(NOT(ISNUMBER(A1444)),"날짜를 확인하세요",IF(A1444&gt;TODAY(),"오늘 이후 날짜예요",IF(AND(B1444&lt;&gt;"",ISNA(MATCH(B1444,현장번호,0))),"현장 번호를 확인하세요",IF(ISNA(MATCH(D1444,거래처이름,0)),"거래처 목록에 없는 이름",IF(OR(NOT(ISNUMBER(G1444)),N(G1444)&lt;=0),"금액을 확인하세요",""))))))</f>
        <v/>
      </c>
    </row>
    <row r="1445">
      <c r="A1445" s="20" t="n"/>
      <c r="B1445" s="26" t="n"/>
      <c r="C1445" s="27">
        <f>IF(COUNTA(A1445,D1445,G1445)=0,"",IF(B1445="","공통",IFERROR(INDEX(현장_고객,MATCH(B1445,현장번호,0))&amp;" · "&amp;INDEX(현장_주소,MATCH(B1445,현장번호,0)),"없는 번호")))</f>
        <v/>
      </c>
      <c r="D1445" s="21" t="n"/>
      <c r="E1445" s="27">
        <f>IF(D1445="","",IFERROR(INDEX(거래처분야,MATCH(D1445,거래처이름,0)),""))</f>
        <v/>
      </c>
      <c r="F1445" s="21" t="n"/>
      <c r="G1445" s="22" t="n"/>
      <c r="H1445" s="25">
        <f>IF(COUNTA(A1445,B1445,D1445,G1445)=0,"",IF(NOT(ISNUMBER(A1445)),"날짜를 확인하세요",IF(A1445&gt;TODAY(),"오늘 이후 날짜예요",IF(AND(B1445&lt;&gt;"",ISNA(MATCH(B1445,현장번호,0))),"현장 번호를 확인하세요",IF(ISNA(MATCH(D1445,거래처이름,0)),"거래처 목록에 없는 이름",IF(OR(NOT(ISNUMBER(G1445)),N(G1445)&lt;=0),"금액을 확인하세요",""))))))</f>
        <v/>
      </c>
    </row>
    <row r="1446">
      <c r="A1446" s="20" t="n"/>
      <c r="B1446" s="26" t="n"/>
      <c r="C1446" s="27">
        <f>IF(COUNTA(A1446,D1446,G1446)=0,"",IF(B1446="","공통",IFERROR(INDEX(현장_고객,MATCH(B1446,현장번호,0))&amp;" · "&amp;INDEX(현장_주소,MATCH(B1446,현장번호,0)),"없는 번호")))</f>
        <v/>
      </c>
      <c r="D1446" s="21" t="n"/>
      <c r="E1446" s="27">
        <f>IF(D1446="","",IFERROR(INDEX(거래처분야,MATCH(D1446,거래처이름,0)),""))</f>
        <v/>
      </c>
      <c r="F1446" s="21" t="n"/>
      <c r="G1446" s="22" t="n"/>
      <c r="H1446" s="25">
        <f>IF(COUNTA(A1446,B1446,D1446,G1446)=0,"",IF(NOT(ISNUMBER(A1446)),"날짜를 확인하세요",IF(A1446&gt;TODAY(),"오늘 이후 날짜예요",IF(AND(B1446&lt;&gt;"",ISNA(MATCH(B1446,현장번호,0))),"현장 번호를 확인하세요",IF(ISNA(MATCH(D1446,거래처이름,0)),"거래처 목록에 없는 이름",IF(OR(NOT(ISNUMBER(G1446)),N(G1446)&lt;=0),"금액을 확인하세요",""))))))</f>
        <v/>
      </c>
    </row>
    <row r="1447">
      <c r="A1447" s="20" t="n"/>
      <c r="B1447" s="26" t="n"/>
      <c r="C1447" s="27">
        <f>IF(COUNTA(A1447,D1447,G1447)=0,"",IF(B1447="","공통",IFERROR(INDEX(현장_고객,MATCH(B1447,현장번호,0))&amp;" · "&amp;INDEX(현장_주소,MATCH(B1447,현장번호,0)),"없는 번호")))</f>
        <v/>
      </c>
      <c r="D1447" s="21" t="n"/>
      <c r="E1447" s="27">
        <f>IF(D1447="","",IFERROR(INDEX(거래처분야,MATCH(D1447,거래처이름,0)),""))</f>
        <v/>
      </c>
      <c r="F1447" s="21" t="n"/>
      <c r="G1447" s="22" t="n"/>
      <c r="H1447" s="25">
        <f>IF(COUNTA(A1447,B1447,D1447,G1447)=0,"",IF(NOT(ISNUMBER(A1447)),"날짜를 확인하세요",IF(A1447&gt;TODAY(),"오늘 이후 날짜예요",IF(AND(B1447&lt;&gt;"",ISNA(MATCH(B1447,현장번호,0))),"현장 번호를 확인하세요",IF(ISNA(MATCH(D1447,거래처이름,0)),"거래처 목록에 없는 이름",IF(OR(NOT(ISNUMBER(G1447)),N(G1447)&lt;=0),"금액을 확인하세요",""))))))</f>
        <v/>
      </c>
    </row>
    <row r="1448">
      <c r="A1448" s="20" t="n"/>
      <c r="B1448" s="26" t="n"/>
      <c r="C1448" s="27">
        <f>IF(COUNTA(A1448,D1448,G1448)=0,"",IF(B1448="","공통",IFERROR(INDEX(현장_고객,MATCH(B1448,현장번호,0))&amp;" · "&amp;INDEX(현장_주소,MATCH(B1448,현장번호,0)),"없는 번호")))</f>
        <v/>
      </c>
      <c r="D1448" s="21" t="n"/>
      <c r="E1448" s="27">
        <f>IF(D1448="","",IFERROR(INDEX(거래처분야,MATCH(D1448,거래처이름,0)),""))</f>
        <v/>
      </c>
      <c r="F1448" s="21" t="n"/>
      <c r="G1448" s="22" t="n"/>
      <c r="H1448" s="25">
        <f>IF(COUNTA(A1448,B1448,D1448,G1448)=0,"",IF(NOT(ISNUMBER(A1448)),"날짜를 확인하세요",IF(A1448&gt;TODAY(),"오늘 이후 날짜예요",IF(AND(B1448&lt;&gt;"",ISNA(MATCH(B1448,현장번호,0))),"현장 번호를 확인하세요",IF(ISNA(MATCH(D1448,거래처이름,0)),"거래처 목록에 없는 이름",IF(OR(NOT(ISNUMBER(G1448)),N(G1448)&lt;=0),"금액을 확인하세요",""))))))</f>
        <v/>
      </c>
    </row>
    <row r="1449">
      <c r="A1449" s="20" t="n"/>
      <c r="B1449" s="26" t="n"/>
      <c r="C1449" s="27">
        <f>IF(COUNTA(A1449,D1449,G1449)=0,"",IF(B1449="","공통",IFERROR(INDEX(현장_고객,MATCH(B1449,현장번호,0))&amp;" · "&amp;INDEX(현장_주소,MATCH(B1449,현장번호,0)),"없는 번호")))</f>
        <v/>
      </c>
      <c r="D1449" s="21" t="n"/>
      <c r="E1449" s="27">
        <f>IF(D1449="","",IFERROR(INDEX(거래처분야,MATCH(D1449,거래처이름,0)),""))</f>
        <v/>
      </c>
      <c r="F1449" s="21" t="n"/>
      <c r="G1449" s="22" t="n"/>
      <c r="H1449" s="25">
        <f>IF(COUNTA(A1449,B1449,D1449,G1449)=0,"",IF(NOT(ISNUMBER(A1449)),"날짜를 확인하세요",IF(A1449&gt;TODAY(),"오늘 이후 날짜예요",IF(AND(B1449&lt;&gt;"",ISNA(MATCH(B1449,현장번호,0))),"현장 번호를 확인하세요",IF(ISNA(MATCH(D1449,거래처이름,0)),"거래처 목록에 없는 이름",IF(OR(NOT(ISNUMBER(G1449)),N(G1449)&lt;=0),"금액을 확인하세요",""))))))</f>
        <v/>
      </c>
    </row>
    <row r="1450">
      <c r="A1450" s="20" t="n"/>
      <c r="B1450" s="26" t="n"/>
      <c r="C1450" s="27">
        <f>IF(COUNTA(A1450,D1450,G1450)=0,"",IF(B1450="","공통",IFERROR(INDEX(현장_고객,MATCH(B1450,현장번호,0))&amp;" · "&amp;INDEX(현장_주소,MATCH(B1450,현장번호,0)),"없는 번호")))</f>
        <v/>
      </c>
      <c r="D1450" s="21" t="n"/>
      <c r="E1450" s="27">
        <f>IF(D1450="","",IFERROR(INDEX(거래처분야,MATCH(D1450,거래처이름,0)),""))</f>
        <v/>
      </c>
      <c r="F1450" s="21" t="n"/>
      <c r="G1450" s="22" t="n"/>
      <c r="H1450" s="25">
        <f>IF(COUNTA(A1450,B1450,D1450,G1450)=0,"",IF(NOT(ISNUMBER(A1450)),"날짜를 확인하세요",IF(A1450&gt;TODAY(),"오늘 이후 날짜예요",IF(AND(B1450&lt;&gt;"",ISNA(MATCH(B1450,현장번호,0))),"현장 번호를 확인하세요",IF(ISNA(MATCH(D1450,거래처이름,0)),"거래처 목록에 없는 이름",IF(OR(NOT(ISNUMBER(G1450)),N(G1450)&lt;=0),"금액을 확인하세요",""))))))</f>
        <v/>
      </c>
    </row>
    <row r="1451">
      <c r="A1451" s="20" t="n"/>
      <c r="B1451" s="26" t="n"/>
      <c r="C1451" s="27">
        <f>IF(COUNTA(A1451,D1451,G1451)=0,"",IF(B1451="","공통",IFERROR(INDEX(현장_고객,MATCH(B1451,현장번호,0))&amp;" · "&amp;INDEX(현장_주소,MATCH(B1451,현장번호,0)),"없는 번호")))</f>
        <v/>
      </c>
      <c r="D1451" s="21" t="n"/>
      <c r="E1451" s="27">
        <f>IF(D1451="","",IFERROR(INDEX(거래처분야,MATCH(D1451,거래처이름,0)),""))</f>
        <v/>
      </c>
      <c r="F1451" s="21" t="n"/>
      <c r="G1451" s="22" t="n"/>
      <c r="H1451" s="25">
        <f>IF(COUNTA(A1451,B1451,D1451,G1451)=0,"",IF(NOT(ISNUMBER(A1451)),"날짜를 확인하세요",IF(A1451&gt;TODAY(),"오늘 이후 날짜예요",IF(AND(B1451&lt;&gt;"",ISNA(MATCH(B1451,현장번호,0))),"현장 번호를 확인하세요",IF(ISNA(MATCH(D1451,거래처이름,0)),"거래처 목록에 없는 이름",IF(OR(NOT(ISNUMBER(G1451)),N(G1451)&lt;=0),"금액을 확인하세요",""))))))</f>
        <v/>
      </c>
    </row>
    <row r="1452">
      <c r="A1452" s="20" t="n"/>
      <c r="B1452" s="26" t="n"/>
      <c r="C1452" s="27">
        <f>IF(COUNTA(A1452,D1452,G1452)=0,"",IF(B1452="","공통",IFERROR(INDEX(현장_고객,MATCH(B1452,현장번호,0))&amp;" · "&amp;INDEX(현장_주소,MATCH(B1452,현장번호,0)),"없는 번호")))</f>
        <v/>
      </c>
      <c r="D1452" s="21" t="n"/>
      <c r="E1452" s="27">
        <f>IF(D1452="","",IFERROR(INDEX(거래처분야,MATCH(D1452,거래처이름,0)),""))</f>
        <v/>
      </c>
      <c r="F1452" s="21" t="n"/>
      <c r="G1452" s="22" t="n"/>
      <c r="H1452" s="25">
        <f>IF(COUNTA(A1452,B1452,D1452,G1452)=0,"",IF(NOT(ISNUMBER(A1452)),"날짜를 확인하세요",IF(A1452&gt;TODAY(),"오늘 이후 날짜예요",IF(AND(B1452&lt;&gt;"",ISNA(MATCH(B1452,현장번호,0))),"현장 번호를 확인하세요",IF(ISNA(MATCH(D1452,거래처이름,0)),"거래처 목록에 없는 이름",IF(OR(NOT(ISNUMBER(G1452)),N(G1452)&lt;=0),"금액을 확인하세요",""))))))</f>
        <v/>
      </c>
    </row>
    <row r="1453">
      <c r="A1453" s="20" t="n"/>
      <c r="B1453" s="26" t="n"/>
      <c r="C1453" s="27">
        <f>IF(COUNTA(A1453,D1453,G1453)=0,"",IF(B1453="","공통",IFERROR(INDEX(현장_고객,MATCH(B1453,현장번호,0))&amp;" · "&amp;INDEX(현장_주소,MATCH(B1453,현장번호,0)),"없는 번호")))</f>
        <v/>
      </c>
      <c r="D1453" s="21" t="n"/>
      <c r="E1453" s="27">
        <f>IF(D1453="","",IFERROR(INDEX(거래처분야,MATCH(D1453,거래처이름,0)),""))</f>
        <v/>
      </c>
      <c r="F1453" s="21" t="n"/>
      <c r="G1453" s="22" t="n"/>
      <c r="H1453" s="25">
        <f>IF(COUNTA(A1453,B1453,D1453,G1453)=0,"",IF(NOT(ISNUMBER(A1453)),"날짜를 확인하세요",IF(A1453&gt;TODAY(),"오늘 이후 날짜예요",IF(AND(B1453&lt;&gt;"",ISNA(MATCH(B1453,현장번호,0))),"현장 번호를 확인하세요",IF(ISNA(MATCH(D1453,거래처이름,0)),"거래처 목록에 없는 이름",IF(OR(NOT(ISNUMBER(G1453)),N(G1453)&lt;=0),"금액을 확인하세요",""))))))</f>
        <v/>
      </c>
    </row>
    <row r="1454">
      <c r="A1454" s="20" t="n"/>
      <c r="B1454" s="26" t="n"/>
      <c r="C1454" s="27">
        <f>IF(COUNTA(A1454,D1454,G1454)=0,"",IF(B1454="","공통",IFERROR(INDEX(현장_고객,MATCH(B1454,현장번호,0))&amp;" · "&amp;INDEX(현장_주소,MATCH(B1454,현장번호,0)),"없는 번호")))</f>
        <v/>
      </c>
      <c r="D1454" s="21" t="n"/>
      <c r="E1454" s="27">
        <f>IF(D1454="","",IFERROR(INDEX(거래처분야,MATCH(D1454,거래처이름,0)),""))</f>
        <v/>
      </c>
      <c r="F1454" s="21" t="n"/>
      <c r="G1454" s="22" t="n"/>
      <c r="H1454" s="25">
        <f>IF(COUNTA(A1454,B1454,D1454,G1454)=0,"",IF(NOT(ISNUMBER(A1454)),"날짜를 확인하세요",IF(A1454&gt;TODAY(),"오늘 이후 날짜예요",IF(AND(B1454&lt;&gt;"",ISNA(MATCH(B1454,현장번호,0))),"현장 번호를 확인하세요",IF(ISNA(MATCH(D1454,거래처이름,0)),"거래처 목록에 없는 이름",IF(OR(NOT(ISNUMBER(G1454)),N(G1454)&lt;=0),"금액을 확인하세요",""))))))</f>
        <v/>
      </c>
    </row>
    <row r="1455">
      <c r="A1455" s="20" t="n"/>
      <c r="B1455" s="26" t="n"/>
      <c r="C1455" s="27">
        <f>IF(COUNTA(A1455,D1455,G1455)=0,"",IF(B1455="","공통",IFERROR(INDEX(현장_고객,MATCH(B1455,현장번호,0))&amp;" · "&amp;INDEX(현장_주소,MATCH(B1455,현장번호,0)),"없는 번호")))</f>
        <v/>
      </c>
      <c r="D1455" s="21" t="n"/>
      <c r="E1455" s="27">
        <f>IF(D1455="","",IFERROR(INDEX(거래처분야,MATCH(D1455,거래처이름,0)),""))</f>
        <v/>
      </c>
      <c r="F1455" s="21" t="n"/>
      <c r="G1455" s="22" t="n"/>
      <c r="H1455" s="25">
        <f>IF(COUNTA(A1455,B1455,D1455,G1455)=0,"",IF(NOT(ISNUMBER(A1455)),"날짜를 확인하세요",IF(A1455&gt;TODAY(),"오늘 이후 날짜예요",IF(AND(B1455&lt;&gt;"",ISNA(MATCH(B1455,현장번호,0))),"현장 번호를 확인하세요",IF(ISNA(MATCH(D1455,거래처이름,0)),"거래처 목록에 없는 이름",IF(OR(NOT(ISNUMBER(G1455)),N(G1455)&lt;=0),"금액을 확인하세요",""))))))</f>
        <v/>
      </c>
    </row>
    <row r="1456">
      <c r="A1456" s="20" t="n"/>
      <c r="B1456" s="26" t="n"/>
      <c r="C1456" s="27">
        <f>IF(COUNTA(A1456,D1456,G1456)=0,"",IF(B1456="","공통",IFERROR(INDEX(현장_고객,MATCH(B1456,현장번호,0))&amp;" · "&amp;INDEX(현장_주소,MATCH(B1456,현장번호,0)),"없는 번호")))</f>
        <v/>
      </c>
      <c r="D1456" s="21" t="n"/>
      <c r="E1456" s="27">
        <f>IF(D1456="","",IFERROR(INDEX(거래처분야,MATCH(D1456,거래처이름,0)),""))</f>
        <v/>
      </c>
      <c r="F1456" s="21" t="n"/>
      <c r="G1456" s="22" t="n"/>
      <c r="H1456" s="25">
        <f>IF(COUNTA(A1456,B1456,D1456,G1456)=0,"",IF(NOT(ISNUMBER(A1456)),"날짜를 확인하세요",IF(A1456&gt;TODAY(),"오늘 이후 날짜예요",IF(AND(B1456&lt;&gt;"",ISNA(MATCH(B1456,현장번호,0))),"현장 번호를 확인하세요",IF(ISNA(MATCH(D1456,거래처이름,0)),"거래처 목록에 없는 이름",IF(OR(NOT(ISNUMBER(G1456)),N(G1456)&lt;=0),"금액을 확인하세요",""))))))</f>
        <v/>
      </c>
    </row>
    <row r="1457">
      <c r="A1457" s="20" t="n"/>
      <c r="B1457" s="26" t="n"/>
      <c r="C1457" s="27">
        <f>IF(COUNTA(A1457,D1457,G1457)=0,"",IF(B1457="","공통",IFERROR(INDEX(현장_고객,MATCH(B1457,현장번호,0))&amp;" · "&amp;INDEX(현장_주소,MATCH(B1457,현장번호,0)),"없는 번호")))</f>
        <v/>
      </c>
      <c r="D1457" s="21" t="n"/>
      <c r="E1457" s="27">
        <f>IF(D1457="","",IFERROR(INDEX(거래처분야,MATCH(D1457,거래처이름,0)),""))</f>
        <v/>
      </c>
      <c r="F1457" s="21" t="n"/>
      <c r="G1457" s="22" t="n"/>
      <c r="H1457" s="25">
        <f>IF(COUNTA(A1457,B1457,D1457,G1457)=0,"",IF(NOT(ISNUMBER(A1457)),"날짜를 확인하세요",IF(A1457&gt;TODAY(),"오늘 이후 날짜예요",IF(AND(B1457&lt;&gt;"",ISNA(MATCH(B1457,현장번호,0))),"현장 번호를 확인하세요",IF(ISNA(MATCH(D1457,거래처이름,0)),"거래처 목록에 없는 이름",IF(OR(NOT(ISNUMBER(G1457)),N(G1457)&lt;=0),"금액을 확인하세요",""))))))</f>
        <v/>
      </c>
    </row>
    <row r="1458">
      <c r="A1458" s="20" t="n"/>
      <c r="B1458" s="26" t="n"/>
      <c r="C1458" s="27">
        <f>IF(COUNTA(A1458,D1458,G1458)=0,"",IF(B1458="","공통",IFERROR(INDEX(현장_고객,MATCH(B1458,현장번호,0))&amp;" · "&amp;INDEX(현장_주소,MATCH(B1458,현장번호,0)),"없는 번호")))</f>
        <v/>
      </c>
      <c r="D1458" s="21" t="n"/>
      <c r="E1458" s="27">
        <f>IF(D1458="","",IFERROR(INDEX(거래처분야,MATCH(D1458,거래처이름,0)),""))</f>
        <v/>
      </c>
      <c r="F1458" s="21" t="n"/>
      <c r="G1458" s="22" t="n"/>
      <c r="H1458" s="25">
        <f>IF(COUNTA(A1458,B1458,D1458,G1458)=0,"",IF(NOT(ISNUMBER(A1458)),"날짜를 확인하세요",IF(A1458&gt;TODAY(),"오늘 이후 날짜예요",IF(AND(B1458&lt;&gt;"",ISNA(MATCH(B1458,현장번호,0))),"현장 번호를 확인하세요",IF(ISNA(MATCH(D1458,거래처이름,0)),"거래처 목록에 없는 이름",IF(OR(NOT(ISNUMBER(G1458)),N(G1458)&lt;=0),"금액을 확인하세요",""))))))</f>
        <v/>
      </c>
    </row>
    <row r="1459">
      <c r="A1459" s="20" t="n"/>
      <c r="B1459" s="26" t="n"/>
      <c r="C1459" s="27">
        <f>IF(COUNTA(A1459,D1459,G1459)=0,"",IF(B1459="","공통",IFERROR(INDEX(현장_고객,MATCH(B1459,현장번호,0))&amp;" · "&amp;INDEX(현장_주소,MATCH(B1459,현장번호,0)),"없는 번호")))</f>
        <v/>
      </c>
      <c r="D1459" s="21" t="n"/>
      <c r="E1459" s="27">
        <f>IF(D1459="","",IFERROR(INDEX(거래처분야,MATCH(D1459,거래처이름,0)),""))</f>
        <v/>
      </c>
      <c r="F1459" s="21" t="n"/>
      <c r="G1459" s="22" t="n"/>
      <c r="H1459" s="25">
        <f>IF(COUNTA(A1459,B1459,D1459,G1459)=0,"",IF(NOT(ISNUMBER(A1459)),"날짜를 확인하세요",IF(A1459&gt;TODAY(),"오늘 이후 날짜예요",IF(AND(B1459&lt;&gt;"",ISNA(MATCH(B1459,현장번호,0))),"현장 번호를 확인하세요",IF(ISNA(MATCH(D1459,거래처이름,0)),"거래처 목록에 없는 이름",IF(OR(NOT(ISNUMBER(G1459)),N(G1459)&lt;=0),"금액을 확인하세요",""))))))</f>
        <v/>
      </c>
    </row>
    <row r="1460">
      <c r="A1460" s="20" t="n"/>
      <c r="B1460" s="26" t="n"/>
      <c r="C1460" s="27">
        <f>IF(COUNTA(A1460,D1460,G1460)=0,"",IF(B1460="","공통",IFERROR(INDEX(현장_고객,MATCH(B1460,현장번호,0))&amp;" · "&amp;INDEX(현장_주소,MATCH(B1460,현장번호,0)),"없는 번호")))</f>
        <v/>
      </c>
      <c r="D1460" s="21" t="n"/>
      <c r="E1460" s="27">
        <f>IF(D1460="","",IFERROR(INDEX(거래처분야,MATCH(D1460,거래처이름,0)),""))</f>
        <v/>
      </c>
      <c r="F1460" s="21" t="n"/>
      <c r="G1460" s="22" t="n"/>
      <c r="H1460" s="25">
        <f>IF(COUNTA(A1460,B1460,D1460,G1460)=0,"",IF(NOT(ISNUMBER(A1460)),"날짜를 확인하세요",IF(A1460&gt;TODAY(),"오늘 이후 날짜예요",IF(AND(B1460&lt;&gt;"",ISNA(MATCH(B1460,현장번호,0))),"현장 번호를 확인하세요",IF(ISNA(MATCH(D1460,거래처이름,0)),"거래처 목록에 없는 이름",IF(OR(NOT(ISNUMBER(G1460)),N(G1460)&lt;=0),"금액을 확인하세요",""))))))</f>
        <v/>
      </c>
    </row>
    <row r="1461">
      <c r="A1461" s="20" t="n"/>
      <c r="B1461" s="26" t="n"/>
      <c r="C1461" s="27">
        <f>IF(COUNTA(A1461,D1461,G1461)=0,"",IF(B1461="","공통",IFERROR(INDEX(현장_고객,MATCH(B1461,현장번호,0))&amp;" · "&amp;INDEX(현장_주소,MATCH(B1461,현장번호,0)),"없는 번호")))</f>
        <v/>
      </c>
      <c r="D1461" s="21" t="n"/>
      <c r="E1461" s="27">
        <f>IF(D1461="","",IFERROR(INDEX(거래처분야,MATCH(D1461,거래처이름,0)),""))</f>
        <v/>
      </c>
      <c r="F1461" s="21" t="n"/>
      <c r="G1461" s="22" t="n"/>
      <c r="H1461" s="25">
        <f>IF(COUNTA(A1461,B1461,D1461,G1461)=0,"",IF(NOT(ISNUMBER(A1461)),"날짜를 확인하세요",IF(A1461&gt;TODAY(),"오늘 이후 날짜예요",IF(AND(B1461&lt;&gt;"",ISNA(MATCH(B1461,현장번호,0))),"현장 번호를 확인하세요",IF(ISNA(MATCH(D1461,거래처이름,0)),"거래처 목록에 없는 이름",IF(OR(NOT(ISNUMBER(G1461)),N(G1461)&lt;=0),"금액을 확인하세요",""))))))</f>
        <v/>
      </c>
    </row>
    <row r="1462">
      <c r="A1462" s="20" t="n"/>
      <c r="B1462" s="26" t="n"/>
      <c r="C1462" s="27">
        <f>IF(COUNTA(A1462,D1462,G1462)=0,"",IF(B1462="","공통",IFERROR(INDEX(현장_고객,MATCH(B1462,현장번호,0))&amp;" · "&amp;INDEX(현장_주소,MATCH(B1462,현장번호,0)),"없는 번호")))</f>
        <v/>
      </c>
      <c r="D1462" s="21" t="n"/>
      <c r="E1462" s="27">
        <f>IF(D1462="","",IFERROR(INDEX(거래처분야,MATCH(D1462,거래처이름,0)),""))</f>
        <v/>
      </c>
      <c r="F1462" s="21" t="n"/>
      <c r="G1462" s="22" t="n"/>
      <c r="H1462" s="25">
        <f>IF(COUNTA(A1462,B1462,D1462,G1462)=0,"",IF(NOT(ISNUMBER(A1462)),"날짜를 확인하세요",IF(A1462&gt;TODAY(),"오늘 이후 날짜예요",IF(AND(B1462&lt;&gt;"",ISNA(MATCH(B1462,현장번호,0))),"현장 번호를 확인하세요",IF(ISNA(MATCH(D1462,거래처이름,0)),"거래처 목록에 없는 이름",IF(OR(NOT(ISNUMBER(G1462)),N(G1462)&lt;=0),"금액을 확인하세요",""))))))</f>
        <v/>
      </c>
    </row>
    <row r="1463">
      <c r="A1463" s="20" t="n"/>
      <c r="B1463" s="26" t="n"/>
      <c r="C1463" s="27">
        <f>IF(COUNTA(A1463,D1463,G1463)=0,"",IF(B1463="","공통",IFERROR(INDEX(현장_고객,MATCH(B1463,현장번호,0))&amp;" · "&amp;INDEX(현장_주소,MATCH(B1463,현장번호,0)),"없는 번호")))</f>
        <v/>
      </c>
      <c r="D1463" s="21" t="n"/>
      <c r="E1463" s="27">
        <f>IF(D1463="","",IFERROR(INDEX(거래처분야,MATCH(D1463,거래처이름,0)),""))</f>
        <v/>
      </c>
      <c r="F1463" s="21" t="n"/>
      <c r="G1463" s="22" t="n"/>
      <c r="H1463" s="25">
        <f>IF(COUNTA(A1463,B1463,D1463,G1463)=0,"",IF(NOT(ISNUMBER(A1463)),"날짜를 확인하세요",IF(A1463&gt;TODAY(),"오늘 이후 날짜예요",IF(AND(B1463&lt;&gt;"",ISNA(MATCH(B1463,현장번호,0))),"현장 번호를 확인하세요",IF(ISNA(MATCH(D1463,거래처이름,0)),"거래처 목록에 없는 이름",IF(OR(NOT(ISNUMBER(G1463)),N(G1463)&lt;=0),"금액을 확인하세요",""))))))</f>
        <v/>
      </c>
    </row>
    <row r="1464">
      <c r="A1464" s="20" t="n"/>
      <c r="B1464" s="26" t="n"/>
      <c r="C1464" s="27">
        <f>IF(COUNTA(A1464,D1464,G1464)=0,"",IF(B1464="","공통",IFERROR(INDEX(현장_고객,MATCH(B1464,현장번호,0))&amp;" · "&amp;INDEX(현장_주소,MATCH(B1464,현장번호,0)),"없는 번호")))</f>
        <v/>
      </c>
      <c r="D1464" s="21" t="n"/>
      <c r="E1464" s="27">
        <f>IF(D1464="","",IFERROR(INDEX(거래처분야,MATCH(D1464,거래처이름,0)),""))</f>
        <v/>
      </c>
      <c r="F1464" s="21" t="n"/>
      <c r="G1464" s="22" t="n"/>
      <c r="H1464" s="25">
        <f>IF(COUNTA(A1464,B1464,D1464,G1464)=0,"",IF(NOT(ISNUMBER(A1464)),"날짜를 확인하세요",IF(A1464&gt;TODAY(),"오늘 이후 날짜예요",IF(AND(B1464&lt;&gt;"",ISNA(MATCH(B1464,현장번호,0))),"현장 번호를 확인하세요",IF(ISNA(MATCH(D1464,거래처이름,0)),"거래처 목록에 없는 이름",IF(OR(NOT(ISNUMBER(G1464)),N(G1464)&lt;=0),"금액을 확인하세요",""))))))</f>
        <v/>
      </c>
    </row>
    <row r="1465">
      <c r="A1465" s="20" t="n"/>
      <c r="B1465" s="26" t="n"/>
      <c r="C1465" s="27">
        <f>IF(COUNTA(A1465,D1465,G1465)=0,"",IF(B1465="","공통",IFERROR(INDEX(현장_고객,MATCH(B1465,현장번호,0))&amp;" · "&amp;INDEX(현장_주소,MATCH(B1465,현장번호,0)),"없는 번호")))</f>
        <v/>
      </c>
      <c r="D1465" s="21" t="n"/>
      <c r="E1465" s="27">
        <f>IF(D1465="","",IFERROR(INDEX(거래처분야,MATCH(D1465,거래처이름,0)),""))</f>
        <v/>
      </c>
      <c r="F1465" s="21" t="n"/>
      <c r="G1465" s="22" t="n"/>
      <c r="H1465" s="25">
        <f>IF(COUNTA(A1465,B1465,D1465,G1465)=0,"",IF(NOT(ISNUMBER(A1465)),"날짜를 확인하세요",IF(A1465&gt;TODAY(),"오늘 이후 날짜예요",IF(AND(B1465&lt;&gt;"",ISNA(MATCH(B1465,현장번호,0))),"현장 번호를 확인하세요",IF(ISNA(MATCH(D1465,거래처이름,0)),"거래처 목록에 없는 이름",IF(OR(NOT(ISNUMBER(G1465)),N(G1465)&lt;=0),"금액을 확인하세요",""))))))</f>
        <v/>
      </c>
    </row>
    <row r="1466">
      <c r="A1466" s="20" t="n"/>
      <c r="B1466" s="26" t="n"/>
      <c r="C1466" s="27">
        <f>IF(COUNTA(A1466,D1466,G1466)=0,"",IF(B1466="","공통",IFERROR(INDEX(현장_고객,MATCH(B1466,현장번호,0))&amp;" · "&amp;INDEX(현장_주소,MATCH(B1466,현장번호,0)),"없는 번호")))</f>
        <v/>
      </c>
      <c r="D1466" s="21" t="n"/>
      <c r="E1466" s="27">
        <f>IF(D1466="","",IFERROR(INDEX(거래처분야,MATCH(D1466,거래처이름,0)),""))</f>
        <v/>
      </c>
      <c r="F1466" s="21" t="n"/>
      <c r="G1466" s="22" t="n"/>
      <c r="H1466" s="25">
        <f>IF(COUNTA(A1466,B1466,D1466,G1466)=0,"",IF(NOT(ISNUMBER(A1466)),"날짜를 확인하세요",IF(A1466&gt;TODAY(),"오늘 이후 날짜예요",IF(AND(B1466&lt;&gt;"",ISNA(MATCH(B1466,현장번호,0))),"현장 번호를 확인하세요",IF(ISNA(MATCH(D1466,거래처이름,0)),"거래처 목록에 없는 이름",IF(OR(NOT(ISNUMBER(G1466)),N(G1466)&lt;=0),"금액을 확인하세요",""))))))</f>
        <v/>
      </c>
    </row>
    <row r="1467">
      <c r="A1467" s="20" t="n"/>
      <c r="B1467" s="26" t="n"/>
      <c r="C1467" s="27">
        <f>IF(COUNTA(A1467,D1467,G1467)=0,"",IF(B1467="","공통",IFERROR(INDEX(현장_고객,MATCH(B1467,현장번호,0))&amp;" · "&amp;INDEX(현장_주소,MATCH(B1467,현장번호,0)),"없는 번호")))</f>
        <v/>
      </c>
      <c r="D1467" s="21" t="n"/>
      <c r="E1467" s="27">
        <f>IF(D1467="","",IFERROR(INDEX(거래처분야,MATCH(D1467,거래처이름,0)),""))</f>
        <v/>
      </c>
      <c r="F1467" s="21" t="n"/>
      <c r="G1467" s="22" t="n"/>
      <c r="H1467" s="25">
        <f>IF(COUNTA(A1467,B1467,D1467,G1467)=0,"",IF(NOT(ISNUMBER(A1467)),"날짜를 확인하세요",IF(A1467&gt;TODAY(),"오늘 이후 날짜예요",IF(AND(B1467&lt;&gt;"",ISNA(MATCH(B1467,현장번호,0))),"현장 번호를 확인하세요",IF(ISNA(MATCH(D1467,거래처이름,0)),"거래처 목록에 없는 이름",IF(OR(NOT(ISNUMBER(G1467)),N(G1467)&lt;=0),"금액을 확인하세요",""))))))</f>
        <v/>
      </c>
    </row>
    <row r="1468">
      <c r="A1468" s="20" t="n"/>
      <c r="B1468" s="26" t="n"/>
      <c r="C1468" s="27">
        <f>IF(COUNTA(A1468,D1468,G1468)=0,"",IF(B1468="","공통",IFERROR(INDEX(현장_고객,MATCH(B1468,현장번호,0))&amp;" · "&amp;INDEX(현장_주소,MATCH(B1468,현장번호,0)),"없는 번호")))</f>
        <v/>
      </c>
      <c r="D1468" s="21" t="n"/>
      <c r="E1468" s="27">
        <f>IF(D1468="","",IFERROR(INDEX(거래처분야,MATCH(D1468,거래처이름,0)),""))</f>
        <v/>
      </c>
      <c r="F1468" s="21" t="n"/>
      <c r="G1468" s="22" t="n"/>
      <c r="H1468" s="25">
        <f>IF(COUNTA(A1468,B1468,D1468,G1468)=0,"",IF(NOT(ISNUMBER(A1468)),"날짜를 확인하세요",IF(A1468&gt;TODAY(),"오늘 이후 날짜예요",IF(AND(B1468&lt;&gt;"",ISNA(MATCH(B1468,현장번호,0))),"현장 번호를 확인하세요",IF(ISNA(MATCH(D1468,거래처이름,0)),"거래처 목록에 없는 이름",IF(OR(NOT(ISNUMBER(G1468)),N(G1468)&lt;=0),"금액을 확인하세요",""))))))</f>
        <v/>
      </c>
    </row>
    <row r="1469">
      <c r="A1469" s="20" t="n"/>
      <c r="B1469" s="26" t="n"/>
      <c r="C1469" s="27">
        <f>IF(COUNTA(A1469,D1469,G1469)=0,"",IF(B1469="","공통",IFERROR(INDEX(현장_고객,MATCH(B1469,현장번호,0))&amp;" · "&amp;INDEX(현장_주소,MATCH(B1469,현장번호,0)),"없는 번호")))</f>
        <v/>
      </c>
      <c r="D1469" s="21" t="n"/>
      <c r="E1469" s="27">
        <f>IF(D1469="","",IFERROR(INDEX(거래처분야,MATCH(D1469,거래처이름,0)),""))</f>
        <v/>
      </c>
      <c r="F1469" s="21" t="n"/>
      <c r="G1469" s="22" t="n"/>
      <c r="H1469" s="25">
        <f>IF(COUNTA(A1469,B1469,D1469,G1469)=0,"",IF(NOT(ISNUMBER(A1469)),"날짜를 확인하세요",IF(A1469&gt;TODAY(),"오늘 이후 날짜예요",IF(AND(B1469&lt;&gt;"",ISNA(MATCH(B1469,현장번호,0))),"현장 번호를 확인하세요",IF(ISNA(MATCH(D1469,거래처이름,0)),"거래처 목록에 없는 이름",IF(OR(NOT(ISNUMBER(G1469)),N(G1469)&lt;=0),"금액을 확인하세요",""))))))</f>
        <v/>
      </c>
    </row>
    <row r="1470">
      <c r="A1470" s="20" t="n"/>
      <c r="B1470" s="26" t="n"/>
      <c r="C1470" s="27">
        <f>IF(COUNTA(A1470,D1470,G1470)=0,"",IF(B1470="","공통",IFERROR(INDEX(현장_고객,MATCH(B1470,현장번호,0))&amp;" · "&amp;INDEX(현장_주소,MATCH(B1470,현장번호,0)),"없는 번호")))</f>
        <v/>
      </c>
      <c r="D1470" s="21" t="n"/>
      <c r="E1470" s="27">
        <f>IF(D1470="","",IFERROR(INDEX(거래처분야,MATCH(D1470,거래처이름,0)),""))</f>
        <v/>
      </c>
      <c r="F1470" s="21" t="n"/>
      <c r="G1470" s="22" t="n"/>
      <c r="H1470" s="25">
        <f>IF(COUNTA(A1470,B1470,D1470,G1470)=0,"",IF(NOT(ISNUMBER(A1470)),"날짜를 확인하세요",IF(A1470&gt;TODAY(),"오늘 이후 날짜예요",IF(AND(B1470&lt;&gt;"",ISNA(MATCH(B1470,현장번호,0))),"현장 번호를 확인하세요",IF(ISNA(MATCH(D1470,거래처이름,0)),"거래처 목록에 없는 이름",IF(OR(NOT(ISNUMBER(G1470)),N(G1470)&lt;=0),"금액을 확인하세요",""))))))</f>
        <v/>
      </c>
    </row>
    <row r="1471">
      <c r="A1471" s="20" t="n"/>
      <c r="B1471" s="26" t="n"/>
      <c r="C1471" s="27">
        <f>IF(COUNTA(A1471,D1471,G1471)=0,"",IF(B1471="","공통",IFERROR(INDEX(현장_고객,MATCH(B1471,현장번호,0))&amp;" · "&amp;INDEX(현장_주소,MATCH(B1471,현장번호,0)),"없는 번호")))</f>
        <v/>
      </c>
      <c r="D1471" s="21" t="n"/>
      <c r="E1471" s="27">
        <f>IF(D1471="","",IFERROR(INDEX(거래처분야,MATCH(D1471,거래처이름,0)),""))</f>
        <v/>
      </c>
      <c r="F1471" s="21" t="n"/>
      <c r="G1471" s="22" t="n"/>
      <c r="H1471" s="25">
        <f>IF(COUNTA(A1471,B1471,D1471,G1471)=0,"",IF(NOT(ISNUMBER(A1471)),"날짜를 확인하세요",IF(A1471&gt;TODAY(),"오늘 이후 날짜예요",IF(AND(B1471&lt;&gt;"",ISNA(MATCH(B1471,현장번호,0))),"현장 번호를 확인하세요",IF(ISNA(MATCH(D1471,거래처이름,0)),"거래처 목록에 없는 이름",IF(OR(NOT(ISNUMBER(G1471)),N(G1471)&lt;=0),"금액을 확인하세요",""))))))</f>
        <v/>
      </c>
    </row>
    <row r="1472">
      <c r="A1472" s="20" t="n"/>
      <c r="B1472" s="26" t="n"/>
      <c r="C1472" s="27">
        <f>IF(COUNTA(A1472,D1472,G1472)=0,"",IF(B1472="","공통",IFERROR(INDEX(현장_고객,MATCH(B1472,현장번호,0))&amp;" · "&amp;INDEX(현장_주소,MATCH(B1472,현장번호,0)),"없는 번호")))</f>
        <v/>
      </c>
      <c r="D1472" s="21" t="n"/>
      <c r="E1472" s="27">
        <f>IF(D1472="","",IFERROR(INDEX(거래처분야,MATCH(D1472,거래처이름,0)),""))</f>
        <v/>
      </c>
      <c r="F1472" s="21" t="n"/>
      <c r="G1472" s="22" t="n"/>
      <c r="H1472" s="25">
        <f>IF(COUNTA(A1472,B1472,D1472,G1472)=0,"",IF(NOT(ISNUMBER(A1472)),"날짜를 확인하세요",IF(A1472&gt;TODAY(),"오늘 이후 날짜예요",IF(AND(B1472&lt;&gt;"",ISNA(MATCH(B1472,현장번호,0))),"현장 번호를 확인하세요",IF(ISNA(MATCH(D1472,거래처이름,0)),"거래처 목록에 없는 이름",IF(OR(NOT(ISNUMBER(G1472)),N(G1472)&lt;=0),"금액을 확인하세요",""))))))</f>
        <v/>
      </c>
    </row>
    <row r="1473">
      <c r="A1473" s="20" t="n"/>
      <c r="B1473" s="26" t="n"/>
      <c r="C1473" s="27">
        <f>IF(COUNTA(A1473,D1473,G1473)=0,"",IF(B1473="","공통",IFERROR(INDEX(현장_고객,MATCH(B1473,현장번호,0))&amp;" · "&amp;INDEX(현장_주소,MATCH(B1473,현장번호,0)),"없는 번호")))</f>
        <v/>
      </c>
      <c r="D1473" s="21" t="n"/>
      <c r="E1473" s="27">
        <f>IF(D1473="","",IFERROR(INDEX(거래처분야,MATCH(D1473,거래처이름,0)),""))</f>
        <v/>
      </c>
      <c r="F1473" s="21" t="n"/>
      <c r="G1473" s="22" t="n"/>
      <c r="H1473" s="25">
        <f>IF(COUNTA(A1473,B1473,D1473,G1473)=0,"",IF(NOT(ISNUMBER(A1473)),"날짜를 확인하세요",IF(A1473&gt;TODAY(),"오늘 이후 날짜예요",IF(AND(B1473&lt;&gt;"",ISNA(MATCH(B1473,현장번호,0))),"현장 번호를 확인하세요",IF(ISNA(MATCH(D1473,거래처이름,0)),"거래처 목록에 없는 이름",IF(OR(NOT(ISNUMBER(G1473)),N(G1473)&lt;=0),"금액을 확인하세요",""))))))</f>
        <v/>
      </c>
    </row>
    <row r="1474">
      <c r="A1474" s="20" t="n"/>
      <c r="B1474" s="26" t="n"/>
      <c r="C1474" s="27">
        <f>IF(COUNTA(A1474,D1474,G1474)=0,"",IF(B1474="","공통",IFERROR(INDEX(현장_고객,MATCH(B1474,현장번호,0))&amp;" · "&amp;INDEX(현장_주소,MATCH(B1474,현장번호,0)),"없는 번호")))</f>
        <v/>
      </c>
      <c r="D1474" s="21" t="n"/>
      <c r="E1474" s="27">
        <f>IF(D1474="","",IFERROR(INDEX(거래처분야,MATCH(D1474,거래처이름,0)),""))</f>
        <v/>
      </c>
      <c r="F1474" s="21" t="n"/>
      <c r="G1474" s="22" t="n"/>
      <c r="H1474" s="25">
        <f>IF(COUNTA(A1474,B1474,D1474,G1474)=0,"",IF(NOT(ISNUMBER(A1474)),"날짜를 확인하세요",IF(A1474&gt;TODAY(),"오늘 이후 날짜예요",IF(AND(B1474&lt;&gt;"",ISNA(MATCH(B1474,현장번호,0))),"현장 번호를 확인하세요",IF(ISNA(MATCH(D1474,거래처이름,0)),"거래처 목록에 없는 이름",IF(OR(NOT(ISNUMBER(G1474)),N(G1474)&lt;=0),"금액을 확인하세요",""))))))</f>
        <v/>
      </c>
    </row>
    <row r="1475">
      <c r="A1475" s="20" t="n"/>
      <c r="B1475" s="26" t="n"/>
      <c r="C1475" s="27">
        <f>IF(COUNTA(A1475,D1475,G1475)=0,"",IF(B1475="","공통",IFERROR(INDEX(현장_고객,MATCH(B1475,현장번호,0))&amp;" · "&amp;INDEX(현장_주소,MATCH(B1475,현장번호,0)),"없는 번호")))</f>
        <v/>
      </c>
      <c r="D1475" s="21" t="n"/>
      <c r="E1475" s="27">
        <f>IF(D1475="","",IFERROR(INDEX(거래처분야,MATCH(D1475,거래처이름,0)),""))</f>
        <v/>
      </c>
      <c r="F1475" s="21" t="n"/>
      <c r="G1475" s="22" t="n"/>
      <c r="H1475" s="25">
        <f>IF(COUNTA(A1475,B1475,D1475,G1475)=0,"",IF(NOT(ISNUMBER(A1475)),"날짜를 확인하세요",IF(A1475&gt;TODAY(),"오늘 이후 날짜예요",IF(AND(B1475&lt;&gt;"",ISNA(MATCH(B1475,현장번호,0))),"현장 번호를 확인하세요",IF(ISNA(MATCH(D1475,거래처이름,0)),"거래처 목록에 없는 이름",IF(OR(NOT(ISNUMBER(G1475)),N(G1475)&lt;=0),"금액을 확인하세요",""))))))</f>
        <v/>
      </c>
    </row>
    <row r="1476">
      <c r="A1476" s="20" t="n"/>
      <c r="B1476" s="26" t="n"/>
      <c r="C1476" s="27">
        <f>IF(COUNTA(A1476,D1476,G1476)=0,"",IF(B1476="","공통",IFERROR(INDEX(현장_고객,MATCH(B1476,현장번호,0))&amp;" · "&amp;INDEX(현장_주소,MATCH(B1476,현장번호,0)),"없는 번호")))</f>
        <v/>
      </c>
      <c r="D1476" s="21" t="n"/>
      <c r="E1476" s="27">
        <f>IF(D1476="","",IFERROR(INDEX(거래처분야,MATCH(D1476,거래처이름,0)),""))</f>
        <v/>
      </c>
      <c r="F1476" s="21" t="n"/>
      <c r="G1476" s="22" t="n"/>
      <c r="H1476" s="25">
        <f>IF(COUNTA(A1476,B1476,D1476,G1476)=0,"",IF(NOT(ISNUMBER(A1476)),"날짜를 확인하세요",IF(A1476&gt;TODAY(),"오늘 이후 날짜예요",IF(AND(B1476&lt;&gt;"",ISNA(MATCH(B1476,현장번호,0))),"현장 번호를 확인하세요",IF(ISNA(MATCH(D1476,거래처이름,0)),"거래처 목록에 없는 이름",IF(OR(NOT(ISNUMBER(G1476)),N(G1476)&lt;=0),"금액을 확인하세요",""))))))</f>
        <v/>
      </c>
    </row>
    <row r="1477">
      <c r="A1477" s="20" t="n"/>
      <c r="B1477" s="26" t="n"/>
      <c r="C1477" s="27">
        <f>IF(COUNTA(A1477,D1477,G1477)=0,"",IF(B1477="","공통",IFERROR(INDEX(현장_고객,MATCH(B1477,현장번호,0))&amp;" · "&amp;INDEX(현장_주소,MATCH(B1477,현장번호,0)),"없는 번호")))</f>
        <v/>
      </c>
      <c r="D1477" s="21" t="n"/>
      <c r="E1477" s="27">
        <f>IF(D1477="","",IFERROR(INDEX(거래처분야,MATCH(D1477,거래처이름,0)),""))</f>
        <v/>
      </c>
      <c r="F1477" s="21" t="n"/>
      <c r="G1477" s="22" t="n"/>
      <c r="H1477" s="25">
        <f>IF(COUNTA(A1477,B1477,D1477,G1477)=0,"",IF(NOT(ISNUMBER(A1477)),"날짜를 확인하세요",IF(A1477&gt;TODAY(),"오늘 이후 날짜예요",IF(AND(B1477&lt;&gt;"",ISNA(MATCH(B1477,현장번호,0))),"현장 번호를 확인하세요",IF(ISNA(MATCH(D1477,거래처이름,0)),"거래처 목록에 없는 이름",IF(OR(NOT(ISNUMBER(G1477)),N(G1477)&lt;=0),"금액을 확인하세요",""))))))</f>
        <v/>
      </c>
    </row>
    <row r="1478">
      <c r="A1478" s="20" t="n"/>
      <c r="B1478" s="26" t="n"/>
      <c r="C1478" s="27">
        <f>IF(COUNTA(A1478,D1478,G1478)=0,"",IF(B1478="","공통",IFERROR(INDEX(현장_고객,MATCH(B1478,현장번호,0))&amp;" · "&amp;INDEX(현장_주소,MATCH(B1478,현장번호,0)),"없는 번호")))</f>
        <v/>
      </c>
      <c r="D1478" s="21" t="n"/>
      <c r="E1478" s="27">
        <f>IF(D1478="","",IFERROR(INDEX(거래처분야,MATCH(D1478,거래처이름,0)),""))</f>
        <v/>
      </c>
      <c r="F1478" s="21" t="n"/>
      <c r="G1478" s="22" t="n"/>
      <c r="H1478" s="25">
        <f>IF(COUNTA(A1478,B1478,D1478,G1478)=0,"",IF(NOT(ISNUMBER(A1478)),"날짜를 확인하세요",IF(A1478&gt;TODAY(),"오늘 이후 날짜예요",IF(AND(B1478&lt;&gt;"",ISNA(MATCH(B1478,현장번호,0))),"현장 번호를 확인하세요",IF(ISNA(MATCH(D1478,거래처이름,0)),"거래처 목록에 없는 이름",IF(OR(NOT(ISNUMBER(G1478)),N(G1478)&lt;=0),"금액을 확인하세요",""))))))</f>
        <v/>
      </c>
    </row>
    <row r="1479">
      <c r="A1479" s="20" t="n"/>
      <c r="B1479" s="26" t="n"/>
      <c r="C1479" s="27">
        <f>IF(COUNTA(A1479,D1479,G1479)=0,"",IF(B1479="","공통",IFERROR(INDEX(현장_고객,MATCH(B1479,현장번호,0))&amp;" · "&amp;INDEX(현장_주소,MATCH(B1479,현장번호,0)),"없는 번호")))</f>
        <v/>
      </c>
      <c r="D1479" s="21" t="n"/>
      <c r="E1479" s="27">
        <f>IF(D1479="","",IFERROR(INDEX(거래처분야,MATCH(D1479,거래처이름,0)),""))</f>
        <v/>
      </c>
      <c r="F1479" s="21" t="n"/>
      <c r="G1479" s="22" t="n"/>
      <c r="H1479" s="25">
        <f>IF(COUNTA(A1479,B1479,D1479,G1479)=0,"",IF(NOT(ISNUMBER(A1479)),"날짜를 확인하세요",IF(A1479&gt;TODAY(),"오늘 이후 날짜예요",IF(AND(B1479&lt;&gt;"",ISNA(MATCH(B1479,현장번호,0))),"현장 번호를 확인하세요",IF(ISNA(MATCH(D1479,거래처이름,0)),"거래처 목록에 없는 이름",IF(OR(NOT(ISNUMBER(G1479)),N(G1479)&lt;=0),"금액을 확인하세요",""))))))</f>
        <v/>
      </c>
    </row>
    <row r="1480">
      <c r="A1480" s="20" t="n"/>
      <c r="B1480" s="26" t="n"/>
      <c r="C1480" s="27">
        <f>IF(COUNTA(A1480,D1480,G1480)=0,"",IF(B1480="","공통",IFERROR(INDEX(현장_고객,MATCH(B1480,현장번호,0))&amp;" · "&amp;INDEX(현장_주소,MATCH(B1480,현장번호,0)),"없는 번호")))</f>
        <v/>
      </c>
      <c r="D1480" s="21" t="n"/>
      <c r="E1480" s="27">
        <f>IF(D1480="","",IFERROR(INDEX(거래처분야,MATCH(D1480,거래처이름,0)),""))</f>
        <v/>
      </c>
      <c r="F1480" s="21" t="n"/>
      <c r="G1480" s="22" t="n"/>
      <c r="H1480" s="25">
        <f>IF(COUNTA(A1480,B1480,D1480,G1480)=0,"",IF(NOT(ISNUMBER(A1480)),"날짜를 확인하세요",IF(A1480&gt;TODAY(),"오늘 이후 날짜예요",IF(AND(B1480&lt;&gt;"",ISNA(MATCH(B1480,현장번호,0))),"현장 번호를 확인하세요",IF(ISNA(MATCH(D1480,거래처이름,0)),"거래처 목록에 없는 이름",IF(OR(NOT(ISNUMBER(G1480)),N(G1480)&lt;=0),"금액을 확인하세요",""))))))</f>
        <v/>
      </c>
    </row>
    <row r="1481">
      <c r="A1481" s="20" t="n"/>
      <c r="B1481" s="26" t="n"/>
      <c r="C1481" s="27">
        <f>IF(COUNTA(A1481,D1481,G1481)=0,"",IF(B1481="","공통",IFERROR(INDEX(현장_고객,MATCH(B1481,현장번호,0))&amp;" · "&amp;INDEX(현장_주소,MATCH(B1481,현장번호,0)),"없는 번호")))</f>
        <v/>
      </c>
      <c r="D1481" s="21" t="n"/>
      <c r="E1481" s="27">
        <f>IF(D1481="","",IFERROR(INDEX(거래처분야,MATCH(D1481,거래처이름,0)),""))</f>
        <v/>
      </c>
      <c r="F1481" s="21" t="n"/>
      <c r="G1481" s="22" t="n"/>
      <c r="H1481" s="25">
        <f>IF(COUNTA(A1481,B1481,D1481,G1481)=0,"",IF(NOT(ISNUMBER(A1481)),"날짜를 확인하세요",IF(A1481&gt;TODAY(),"오늘 이후 날짜예요",IF(AND(B1481&lt;&gt;"",ISNA(MATCH(B1481,현장번호,0))),"현장 번호를 확인하세요",IF(ISNA(MATCH(D1481,거래처이름,0)),"거래처 목록에 없는 이름",IF(OR(NOT(ISNUMBER(G1481)),N(G1481)&lt;=0),"금액을 확인하세요",""))))))</f>
        <v/>
      </c>
    </row>
    <row r="1482">
      <c r="A1482" s="20" t="n"/>
      <c r="B1482" s="26" t="n"/>
      <c r="C1482" s="27">
        <f>IF(COUNTA(A1482,D1482,G1482)=0,"",IF(B1482="","공통",IFERROR(INDEX(현장_고객,MATCH(B1482,현장번호,0))&amp;" · "&amp;INDEX(현장_주소,MATCH(B1482,현장번호,0)),"없는 번호")))</f>
        <v/>
      </c>
      <c r="D1482" s="21" t="n"/>
      <c r="E1482" s="27">
        <f>IF(D1482="","",IFERROR(INDEX(거래처분야,MATCH(D1482,거래처이름,0)),""))</f>
        <v/>
      </c>
      <c r="F1482" s="21" t="n"/>
      <c r="G1482" s="22" t="n"/>
      <c r="H1482" s="25">
        <f>IF(COUNTA(A1482,B1482,D1482,G1482)=0,"",IF(NOT(ISNUMBER(A1482)),"날짜를 확인하세요",IF(A1482&gt;TODAY(),"오늘 이후 날짜예요",IF(AND(B1482&lt;&gt;"",ISNA(MATCH(B1482,현장번호,0))),"현장 번호를 확인하세요",IF(ISNA(MATCH(D1482,거래처이름,0)),"거래처 목록에 없는 이름",IF(OR(NOT(ISNUMBER(G1482)),N(G1482)&lt;=0),"금액을 확인하세요",""))))))</f>
        <v/>
      </c>
    </row>
    <row r="1483">
      <c r="A1483" s="20" t="n"/>
      <c r="B1483" s="26" t="n"/>
      <c r="C1483" s="27">
        <f>IF(COUNTA(A1483,D1483,G1483)=0,"",IF(B1483="","공통",IFERROR(INDEX(현장_고객,MATCH(B1483,현장번호,0))&amp;" · "&amp;INDEX(현장_주소,MATCH(B1483,현장번호,0)),"없는 번호")))</f>
        <v/>
      </c>
      <c r="D1483" s="21" t="n"/>
      <c r="E1483" s="27">
        <f>IF(D1483="","",IFERROR(INDEX(거래처분야,MATCH(D1483,거래처이름,0)),""))</f>
        <v/>
      </c>
      <c r="F1483" s="21" t="n"/>
      <c r="G1483" s="22" t="n"/>
      <c r="H1483" s="25">
        <f>IF(COUNTA(A1483,B1483,D1483,G1483)=0,"",IF(NOT(ISNUMBER(A1483)),"날짜를 확인하세요",IF(A1483&gt;TODAY(),"오늘 이후 날짜예요",IF(AND(B1483&lt;&gt;"",ISNA(MATCH(B1483,현장번호,0))),"현장 번호를 확인하세요",IF(ISNA(MATCH(D1483,거래처이름,0)),"거래처 목록에 없는 이름",IF(OR(NOT(ISNUMBER(G1483)),N(G1483)&lt;=0),"금액을 확인하세요",""))))))</f>
        <v/>
      </c>
    </row>
    <row r="1484">
      <c r="A1484" s="20" t="n"/>
      <c r="B1484" s="26" t="n"/>
      <c r="C1484" s="27">
        <f>IF(COUNTA(A1484,D1484,G1484)=0,"",IF(B1484="","공통",IFERROR(INDEX(현장_고객,MATCH(B1484,현장번호,0))&amp;" · "&amp;INDEX(현장_주소,MATCH(B1484,현장번호,0)),"없는 번호")))</f>
        <v/>
      </c>
      <c r="D1484" s="21" t="n"/>
      <c r="E1484" s="27">
        <f>IF(D1484="","",IFERROR(INDEX(거래처분야,MATCH(D1484,거래처이름,0)),""))</f>
        <v/>
      </c>
      <c r="F1484" s="21" t="n"/>
      <c r="G1484" s="22" t="n"/>
      <c r="H1484" s="25">
        <f>IF(COUNTA(A1484,B1484,D1484,G1484)=0,"",IF(NOT(ISNUMBER(A1484)),"날짜를 확인하세요",IF(A1484&gt;TODAY(),"오늘 이후 날짜예요",IF(AND(B1484&lt;&gt;"",ISNA(MATCH(B1484,현장번호,0))),"현장 번호를 확인하세요",IF(ISNA(MATCH(D1484,거래처이름,0)),"거래처 목록에 없는 이름",IF(OR(NOT(ISNUMBER(G1484)),N(G1484)&lt;=0),"금액을 확인하세요",""))))))</f>
        <v/>
      </c>
    </row>
    <row r="1485">
      <c r="A1485" s="20" t="n"/>
      <c r="B1485" s="26" t="n"/>
      <c r="C1485" s="27">
        <f>IF(COUNTA(A1485,D1485,G1485)=0,"",IF(B1485="","공통",IFERROR(INDEX(현장_고객,MATCH(B1485,현장번호,0))&amp;" · "&amp;INDEX(현장_주소,MATCH(B1485,현장번호,0)),"없는 번호")))</f>
        <v/>
      </c>
      <c r="D1485" s="21" t="n"/>
      <c r="E1485" s="27">
        <f>IF(D1485="","",IFERROR(INDEX(거래처분야,MATCH(D1485,거래처이름,0)),""))</f>
        <v/>
      </c>
      <c r="F1485" s="21" t="n"/>
      <c r="G1485" s="22" t="n"/>
      <c r="H1485" s="25">
        <f>IF(COUNTA(A1485,B1485,D1485,G1485)=0,"",IF(NOT(ISNUMBER(A1485)),"날짜를 확인하세요",IF(A1485&gt;TODAY(),"오늘 이후 날짜예요",IF(AND(B1485&lt;&gt;"",ISNA(MATCH(B1485,현장번호,0))),"현장 번호를 확인하세요",IF(ISNA(MATCH(D1485,거래처이름,0)),"거래처 목록에 없는 이름",IF(OR(NOT(ISNUMBER(G1485)),N(G1485)&lt;=0),"금액을 확인하세요",""))))))</f>
        <v/>
      </c>
    </row>
    <row r="1486">
      <c r="A1486" s="20" t="n"/>
      <c r="B1486" s="26" t="n"/>
      <c r="C1486" s="27">
        <f>IF(COUNTA(A1486,D1486,G1486)=0,"",IF(B1486="","공통",IFERROR(INDEX(현장_고객,MATCH(B1486,현장번호,0))&amp;" · "&amp;INDEX(현장_주소,MATCH(B1486,현장번호,0)),"없는 번호")))</f>
        <v/>
      </c>
      <c r="D1486" s="21" t="n"/>
      <c r="E1486" s="27">
        <f>IF(D1486="","",IFERROR(INDEX(거래처분야,MATCH(D1486,거래처이름,0)),""))</f>
        <v/>
      </c>
      <c r="F1486" s="21" t="n"/>
      <c r="G1486" s="22" t="n"/>
      <c r="H1486" s="25">
        <f>IF(COUNTA(A1486,B1486,D1486,G1486)=0,"",IF(NOT(ISNUMBER(A1486)),"날짜를 확인하세요",IF(A1486&gt;TODAY(),"오늘 이후 날짜예요",IF(AND(B1486&lt;&gt;"",ISNA(MATCH(B1486,현장번호,0))),"현장 번호를 확인하세요",IF(ISNA(MATCH(D1486,거래처이름,0)),"거래처 목록에 없는 이름",IF(OR(NOT(ISNUMBER(G1486)),N(G1486)&lt;=0),"금액을 확인하세요",""))))))</f>
        <v/>
      </c>
    </row>
    <row r="1487">
      <c r="A1487" s="20" t="n"/>
      <c r="B1487" s="26" t="n"/>
      <c r="C1487" s="27">
        <f>IF(COUNTA(A1487,D1487,G1487)=0,"",IF(B1487="","공통",IFERROR(INDEX(현장_고객,MATCH(B1487,현장번호,0))&amp;" · "&amp;INDEX(현장_주소,MATCH(B1487,현장번호,0)),"없는 번호")))</f>
        <v/>
      </c>
      <c r="D1487" s="21" t="n"/>
      <c r="E1487" s="27">
        <f>IF(D1487="","",IFERROR(INDEX(거래처분야,MATCH(D1487,거래처이름,0)),""))</f>
        <v/>
      </c>
      <c r="F1487" s="21" t="n"/>
      <c r="G1487" s="22" t="n"/>
      <c r="H1487" s="25">
        <f>IF(COUNTA(A1487,B1487,D1487,G1487)=0,"",IF(NOT(ISNUMBER(A1487)),"날짜를 확인하세요",IF(A1487&gt;TODAY(),"오늘 이후 날짜예요",IF(AND(B1487&lt;&gt;"",ISNA(MATCH(B1487,현장번호,0))),"현장 번호를 확인하세요",IF(ISNA(MATCH(D1487,거래처이름,0)),"거래처 목록에 없는 이름",IF(OR(NOT(ISNUMBER(G1487)),N(G1487)&lt;=0),"금액을 확인하세요",""))))))</f>
        <v/>
      </c>
    </row>
    <row r="1488">
      <c r="A1488" s="20" t="n"/>
      <c r="B1488" s="26" t="n"/>
      <c r="C1488" s="27">
        <f>IF(COUNTA(A1488,D1488,G1488)=0,"",IF(B1488="","공통",IFERROR(INDEX(현장_고객,MATCH(B1488,현장번호,0))&amp;" · "&amp;INDEX(현장_주소,MATCH(B1488,현장번호,0)),"없는 번호")))</f>
        <v/>
      </c>
      <c r="D1488" s="21" t="n"/>
      <c r="E1488" s="27">
        <f>IF(D1488="","",IFERROR(INDEX(거래처분야,MATCH(D1488,거래처이름,0)),""))</f>
        <v/>
      </c>
      <c r="F1488" s="21" t="n"/>
      <c r="G1488" s="22" t="n"/>
      <c r="H1488" s="25">
        <f>IF(COUNTA(A1488,B1488,D1488,G1488)=0,"",IF(NOT(ISNUMBER(A1488)),"날짜를 확인하세요",IF(A1488&gt;TODAY(),"오늘 이후 날짜예요",IF(AND(B1488&lt;&gt;"",ISNA(MATCH(B1488,현장번호,0))),"현장 번호를 확인하세요",IF(ISNA(MATCH(D1488,거래처이름,0)),"거래처 목록에 없는 이름",IF(OR(NOT(ISNUMBER(G1488)),N(G1488)&lt;=0),"금액을 확인하세요",""))))))</f>
        <v/>
      </c>
    </row>
    <row r="1489">
      <c r="A1489" s="20" t="n"/>
      <c r="B1489" s="26" t="n"/>
      <c r="C1489" s="27">
        <f>IF(COUNTA(A1489,D1489,G1489)=0,"",IF(B1489="","공통",IFERROR(INDEX(현장_고객,MATCH(B1489,현장번호,0))&amp;" · "&amp;INDEX(현장_주소,MATCH(B1489,현장번호,0)),"없는 번호")))</f>
        <v/>
      </c>
      <c r="D1489" s="21" t="n"/>
      <c r="E1489" s="27">
        <f>IF(D1489="","",IFERROR(INDEX(거래처분야,MATCH(D1489,거래처이름,0)),""))</f>
        <v/>
      </c>
      <c r="F1489" s="21" t="n"/>
      <c r="G1489" s="22" t="n"/>
      <c r="H1489" s="25">
        <f>IF(COUNTA(A1489,B1489,D1489,G1489)=0,"",IF(NOT(ISNUMBER(A1489)),"날짜를 확인하세요",IF(A1489&gt;TODAY(),"오늘 이후 날짜예요",IF(AND(B1489&lt;&gt;"",ISNA(MATCH(B1489,현장번호,0))),"현장 번호를 확인하세요",IF(ISNA(MATCH(D1489,거래처이름,0)),"거래처 목록에 없는 이름",IF(OR(NOT(ISNUMBER(G1489)),N(G1489)&lt;=0),"금액을 확인하세요",""))))))</f>
        <v/>
      </c>
    </row>
    <row r="1490">
      <c r="A1490" s="20" t="n"/>
      <c r="B1490" s="26" t="n"/>
      <c r="C1490" s="27">
        <f>IF(COUNTA(A1490,D1490,G1490)=0,"",IF(B1490="","공통",IFERROR(INDEX(현장_고객,MATCH(B1490,현장번호,0))&amp;" · "&amp;INDEX(현장_주소,MATCH(B1490,현장번호,0)),"없는 번호")))</f>
        <v/>
      </c>
      <c r="D1490" s="21" t="n"/>
      <c r="E1490" s="27">
        <f>IF(D1490="","",IFERROR(INDEX(거래처분야,MATCH(D1490,거래처이름,0)),""))</f>
        <v/>
      </c>
      <c r="F1490" s="21" t="n"/>
      <c r="G1490" s="22" t="n"/>
      <c r="H1490" s="25">
        <f>IF(COUNTA(A1490,B1490,D1490,G1490)=0,"",IF(NOT(ISNUMBER(A1490)),"날짜를 확인하세요",IF(A1490&gt;TODAY(),"오늘 이후 날짜예요",IF(AND(B1490&lt;&gt;"",ISNA(MATCH(B1490,현장번호,0))),"현장 번호를 확인하세요",IF(ISNA(MATCH(D1490,거래처이름,0)),"거래처 목록에 없는 이름",IF(OR(NOT(ISNUMBER(G1490)),N(G1490)&lt;=0),"금액을 확인하세요",""))))))</f>
        <v/>
      </c>
    </row>
    <row r="1491">
      <c r="A1491" s="20" t="n"/>
      <c r="B1491" s="26" t="n"/>
      <c r="C1491" s="27">
        <f>IF(COUNTA(A1491,D1491,G1491)=0,"",IF(B1491="","공통",IFERROR(INDEX(현장_고객,MATCH(B1491,현장번호,0))&amp;" · "&amp;INDEX(현장_주소,MATCH(B1491,현장번호,0)),"없는 번호")))</f>
        <v/>
      </c>
      <c r="D1491" s="21" t="n"/>
      <c r="E1491" s="27">
        <f>IF(D1491="","",IFERROR(INDEX(거래처분야,MATCH(D1491,거래처이름,0)),""))</f>
        <v/>
      </c>
      <c r="F1491" s="21" t="n"/>
      <c r="G1491" s="22" t="n"/>
      <c r="H1491" s="25">
        <f>IF(COUNTA(A1491,B1491,D1491,G1491)=0,"",IF(NOT(ISNUMBER(A1491)),"날짜를 확인하세요",IF(A1491&gt;TODAY(),"오늘 이후 날짜예요",IF(AND(B1491&lt;&gt;"",ISNA(MATCH(B1491,현장번호,0))),"현장 번호를 확인하세요",IF(ISNA(MATCH(D1491,거래처이름,0)),"거래처 목록에 없는 이름",IF(OR(NOT(ISNUMBER(G1491)),N(G1491)&lt;=0),"금액을 확인하세요",""))))))</f>
        <v/>
      </c>
    </row>
    <row r="1492">
      <c r="A1492" s="20" t="n"/>
      <c r="B1492" s="26" t="n"/>
      <c r="C1492" s="27">
        <f>IF(COUNTA(A1492,D1492,G1492)=0,"",IF(B1492="","공통",IFERROR(INDEX(현장_고객,MATCH(B1492,현장번호,0))&amp;" · "&amp;INDEX(현장_주소,MATCH(B1492,현장번호,0)),"없는 번호")))</f>
        <v/>
      </c>
      <c r="D1492" s="21" t="n"/>
      <c r="E1492" s="27">
        <f>IF(D1492="","",IFERROR(INDEX(거래처분야,MATCH(D1492,거래처이름,0)),""))</f>
        <v/>
      </c>
      <c r="F1492" s="21" t="n"/>
      <c r="G1492" s="22" t="n"/>
      <c r="H1492" s="25">
        <f>IF(COUNTA(A1492,B1492,D1492,G1492)=0,"",IF(NOT(ISNUMBER(A1492)),"날짜를 확인하세요",IF(A1492&gt;TODAY(),"오늘 이후 날짜예요",IF(AND(B1492&lt;&gt;"",ISNA(MATCH(B1492,현장번호,0))),"현장 번호를 확인하세요",IF(ISNA(MATCH(D1492,거래처이름,0)),"거래처 목록에 없는 이름",IF(OR(NOT(ISNUMBER(G1492)),N(G1492)&lt;=0),"금액을 확인하세요",""))))))</f>
        <v/>
      </c>
    </row>
    <row r="1493">
      <c r="A1493" s="20" t="n"/>
      <c r="B1493" s="26" t="n"/>
      <c r="C1493" s="27">
        <f>IF(COUNTA(A1493,D1493,G1493)=0,"",IF(B1493="","공통",IFERROR(INDEX(현장_고객,MATCH(B1493,현장번호,0))&amp;" · "&amp;INDEX(현장_주소,MATCH(B1493,현장번호,0)),"없는 번호")))</f>
        <v/>
      </c>
      <c r="D1493" s="21" t="n"/>
      <c r="E1493" s="27">
        <f>IF(D1493="","",IFERROR(INDEX(거래처분야,MATCH(D1493,거래처이름,0)),""))</f>
        <v/>
      </c>
      <c r="F1493" s="21" t="n"/>
      <c r="G1493" s="22" t="n"/>
      <c r="H1493" s="25">
        <f>IF(COUNTA(A1493,B1493,D1493,G1493)=0,"",IF(NOT(ISNUMBER(A1493)),"날짜를 확인하세요",IF(A1493&gt;TODAY(),"오늘 이후 날짜예요",IF(AND(B1493&lt;&gt;"",ISNA(MATCH(B1493,현장번호,0))),"현장 번호를 확인하세요",IF(ISNA(MATCH(D1493,거래처이름,0)),"거래처 목록에 없는 이름",IF(OR(NOT(ISNUMBER(G1493)),N(G1493)&lt;=0),"금액을 확인하세요",""))))))</f>
        <v/>
      </c>
    </row>
    <row r="1494">
      <c r="A1494" s="20" t="n"/>
      <c r="B1494" s="26" t="n"/>
      <c r="C1494" s="27">
        <f>IF(COUNTA(A1494,D1494,G1494)=0,"",IF(B1494="","공통",IFERROR(INDEX(현장_고객,MATCH(B1494,현장번호,0))&amp;" · "&amp;INDEX(현장_주소,MATCH(B1494,현장번호,0)),"없는 번호")))</f>
        <v/>
      </c>
      <c r="D1494" s="21" t="n"/>
      <c r="E1494" s="27">
        <f>IF(D1494="","",IFERROR(INDEX(거래처분야,MATCH(D1494,거래처이름,0)),""))</f>
        <v/>
      </c>
      <c r="F1494" s="21" t="n"/>
      <c r="G1494" s="22" t="n"/>
      <c r="H1494" s="25">
        <f>IF(COUNTA(A1494,B1494,D1494,G1494)=0,"",IF(NOT(ISNUMBER(A1494)),"날짜를 확인하세요",IF(A1494&gt;TODAY(),"오늘 이후 날짜예요",IF(AND(B1494&lt;&gt;"",ISNA(MATCH(B1494,현장번호,0))),"현장 번호를 확인하세요",IF(ISNA(MATCH(D1494,거래처이름,0)),"거래처 목록에 없는 이름",IF(OR(NOT(ISNUMBER(G1494)),N(G1494)&lt;=0),"금액을 확인하세요",""))))))</f>
        <v/>
      </c>
    </row>
    <row r="1495">
      <c r="A1495" s="20" t="n"/>
      <c r="B1495" s="26" t="n"/>
      <c r="C1495" s="27">
        <f>IF(COUNTA(A1495,D1495,G1495)=0,"",IF(B1495="","공통",IFERROR(INDEX(현장_고객,MATCH(B1495,현장번호,0))&amp;" · "&amp;INDEX(현장_주소,MATCH(B1495,현장번호,0)),"없는 번호")))</f>
        <v/>
      </c>
      <c r="D1495" s="21" t="n"/>
      <c r="E1495" s="27">
        <f>IF(D1495="","",IFERROR(INDEX(거래처분야,MATCH(D1495,거래처이름,0)),""))</f>
        <v/>
      </c>
      <c r="F1495" s="21" t="n"/>
      <c r="G1495" s="22" t="n"/>
      <c r="H1495" s="25">
        <f>IF(COUNTA(A1495,B1495,D1495,G1495)=0,"",IF(NOT(ISNUMBER(A1495)),"날짜를 확인하세요",IF(A1495&gt;TODAY(),"오늘 이후 날짜예요",IF(AND(B1495&lt;&gt;"",ISNA(MATCH(B1495,현장번호,0))),"현장 번호를 확인하세요",IF(ISNA(MATCH(D1495,거래처이름,0)),"거래처 목록에 없는 이름",IF(OR(NOT(ISNUMBER(G1495)),N(G1495)&lt;=0),"금액을 확인하세요",""))))))</f>
        <v/>
      </c>
    </row>
    <row r="1496">
      <c r="A1496" s="20" t="n"/>
      <c r="B1496" s="26" t="n"/>
      <c r="C1496" s="27">
        <f>IF(COUNTA(A1496,D1496,G1496)=0,"",IF(B1496="","공통",IFERROR(INDEX(현장_고객,MATCH(B1496,현장번호,0))&amp;" · "&amp;INDEX(현장_주소,MATCH(B1496,현장번호,0)),"없는 번호")))</f>
        <v/>
      </c>
      <c r="D1496" s="21" t="n"/>
      <c r="E1496" s="27">
        <f>IF(D1496="","",IFERROR(INDEX(거래처분야,MATCH(D1496,거래처이름,0)),""))</f>
        <v/>
      </c>
      <c r="F1496" s="21" t="n"/>
      <c r="G1496" s="22" t="n"/>
      <c r="H1496" s="25">
        <f>IF(COUNTA(A1496,B1496,D1496,G1496)=0,"",IF(NOT(ISNUMBER(A1496)),"날짜를 확인하세요",IF(A1496&gt;TODAY(),"오늘 이후 날짜예요",IF(AND(B1496&lt;&gt;"",ISNA(MATCH(B1496,현장번호,0))),"현장 번호를 확인하세요",IF(ISNA(MATCH(D1496,거래처이름,0)),"거래처 목록에 없는 이름",IF(OR(NOT(ISNUMBER(G1496)),N(G1496)&lt;=0),"금액을 확인하세요",""))))))</f>
        <v/>
      </c>
    </row>
    <row r="1497">
      <c r="A1497" s="20" t="n"/>
      <c r="B1497" s="26" t="n"/>
      <c r="C1497" s="27">
        <f>IF(COUNTA(A1497,D1497,G1497)=0,"",IF(B1497="","공통",IFERROR(INDEX(현장_고객,MATCH(B1497,현장번호,0))&amp;" · "&amp;INDEX(현장_주소,MATCH(B1497,현장번호,0)),"없는 번호")))</f>
        <v/>
      </c>
      <c r="D1497" s="21" t="n"/>
      <c r="E1497" s="27">
        <f>IF(D1497="","",IFERROR(INDEX(거래처분야,MATCH(D1497,거래처이름,0)),""))</f>
        <v/>
      </c>
      <c r="F1497" s="21" t="n"/>
      <c r="G1497" s="22" t="n"/>
      <c r="H1497" s="25">
        <f>IF(COUNTA(A1497,B1497,D1497,G1497)=0,"",IF(NOT(ISNUMBER(A1497)),"날짜를 확인하세요",IF(A1497&gt;TODAY(),"오늘 이후 날짜예요",IF(AND(B1497&lt;&gt;"",ISNA(MATCH(B1497,현장번호,0))),"현장 번호를 확인하세요",IF(ISNA(MATCH(D1497,거래처이름,0)),"거래처 목록에 없는 이름",IF(OR(NOT(ISNUMBER(G1497)),N(G1497)&lt;=0),"금액을 확인하세요",""))))))</f>
        <v/>
      </c>
    </row>
    <row r="1498">
      <c r="A1498" s="20" t="n"/>
      <c r="B1498" s="26" t="n"/>
      <c r="C1498" s="27">
        <f>IF(COUNTA(A1498,D1498,G1498)=0,"",IF(B1498="","공통",IFERROR(INDEX(현장_고객,MATCH(B1498,현장번호,0))&amp;" · "&amp;INDEX(현장_주소,MATCH(B1498,현장번호,0)),"없는 번호")))</f>
        <v/>
      </c>
      <c r="D1498" s="21" t="n"/>
      <c r="E1498" s="27">
        <f>IF(D1498="","",IFERROR(INDEX(거래처분야,MATCH(D1498,거래처이름,0)),""))</f>
        <v/>
      </c>
      <c r="F1498" s="21" t="n"/>
      <c r="G1498" s="22" t="n"/>
      <c r="H1498" s="25">
        <f>IF(COUNTA(A1498,B1498,D1498,G1498)=0,"",IF(NOT(ISNUMBER(A1498)),"날짜를 확인하세요",IF(A1498&gt;TODAY(),"오늘 이후 날짜예요",IF(AND(B1498&lt;&gt;"",ISNA(MATCH(B1498,현장번호,0))),"현장 번호를 확인하세요",IF(ISNA(MATCH(D1498,거래처이름,0)),"거래처 목록에 없는 이름",IF(OR(NOT(ISNUMBER(G1498)),N(G1498)&lt;=0),"금액을 확인하세요",""))))))</f>
        <v/>
      </c>
    </row>
    <row r="1499">
      <c r="A1499" s="20" t="n"/>
      <c r="B1499" s="26" t="n"/>
      <c r="C1499" s="27">
        <f>IF(COUNTA(A1499,D1499,G1499)=0,"",IF(B1499="","공통",IFERROR(INDEX(현장_고객,MATCH(B1499,현장번호,0))&amp;" · "&amp;INDEX(현장_주소,MATCH(B1499,현장번호,0)),"없는 번호")))</f>
        <v/>
      </c>
      <c r="D1499" s="21" t="n"/>
      <c r="E1499" s="27">
        <f>IF(D1499="","",IFERROR(INDEX(거래처분야,MATCH(D1499,거래처이름,0)),""))</f>
        <v/>
      </c>
      <c r="F1499" s="21" t="n"/>
      <c r="G1499" s="22" t="n"/>
      <c r="H1499" s="25">
        <f>IF(COUNTA(A1499,B1499,D1499,G1499)=0,"",IF(NOT(ISNUMBER(A1499)),"날짜를 확인하세요",IF(A1499&gt;TODAY(),"오늘 이후 날짜예요",IF(AND(B1499&lt;&gt;"",ISNA(MATCH(B1499,현장번호,0))),"현장 번호를 확인하세요",IF(ISNA(MATCH(D1499,거래처이름,0)),"거래처 목록에 없는 이름",IF(OR(NOT(ISNUMBER(G1499)),N(G1499)&lt;=0),"금액을 확인하세요",""))))))</f>
        <v/>
      </c>
    </row>
    <row r="1500">
      <c r="A1500" s="20" t="n"/>
      <c r="B1500" s="26" t="n"/>
      <c r="C1500" s="27">
        <f>IF(COUNTA(A1500,D1500,G1500)=0,"",IF(B1500="","공통",IFERROR(INDEX(현장_고객,MATCH(B1500,현장번호,0))&amp;" · "&amp;INDEX(현장_주소,MATCH(B1500,현장번호,0)),"없는 번호")))</f>
        <v/>
      </c>
      <c r="D1500" s="21" t="n"/>
      <c r="E1500" s="27">
        <f>IF(D1500="","",IFERROR(INDEX(거래처분야,MATCH(D1500,거래처이름,0)),""))</f>
        <v/>
      </c>
      <c r="F1500" s="21" t="n"/>
      <c r="G1500" s="22" t="n"/>
      <c r="H1500" s="25">
        <f>IF(COUNTA(A1500,B1500,D1500,G1500)=0,"",IF(NOT(ISNUMBER(A1500)),"날짜를 확인하세요",IF(A1500&gt;TODAY(),"오늘 이후 날짜예요",IF(AND(B1500&lt;&gt;"",ISNA(MATCH(B1500,현장번호,0))),"현장 번호를 확인하세요",IF(ISNA(MATCH(D1500,거래처이름,0)),"거래처 목록에 없는 이름",IF(OR(NOT(ISNUMBER(G1500)),N(G1500)&lt;=0),"금액을 확인하세요",""))))))</f>
        <v/>
      </c>
    </row>
    <row r="1501">
      <c r="A1501" s="20" t="n"/>
      <c r="B1501" s="26" t="n"/>
      <c r="C1501" s="27">
        <f>IF(COUNTA(A1501,D1501,G1501)=0,"",IF(B1501="","공통",IFERROR(INDEX(현장_고객,MATCH(B1501,현장번호,0))&amp;" · "&amp;INDEX(현장_주소,MATCH(B1501,현장번호,0)),"없는 번호")))</f>
        <v/>
      </c>
      <c r="D1501" s="21" t="n"/>
      <c r="E1501" s="27">
        <f>IF(D1501="","",IFERROR(INDEX(거래처분야,MATCH(D1501,거래처이름,0)),""))</f>
        <v/>
      </c>
      <c r="F1501" s="21" t="n"/>
      <c r="G1501" s="22" t="n"/>
      <c r="H1501" s="25">
        <f>IF(COUNTA(A1501,B1501,D1501,G1501)=0,"",IF(NOT(ISNUMBER(A1501)),"날짜를 확인하세요",IF(A1501&gt;TODAY(),"오늘 이후 날짜예요",IF(AND(B1501&lt;&gt;"",ISNA(MATCH(B1501,현장번호,0))),"현장 번호를 확인하세요",IF(ISNA(MATCH(D1501,거래처이름,0)),"거래처 목록에 없는 이름",IF(OR(NOT(ISNUMBER(G1501)),N(G1501)&lt;=0),"금액을 확인하세요",""))))))</f>
        <v/>
      </c>
    </row>
    <row r="1502">
      <c r="A1502" s="20" t="n"/>
      <c r="B1502" s="26" t="n"/>
      <c r="C1502" s="27">
        <f>IF(COUNTA(A1502,D1502,G1502)=0,"",IF(B1502="","공통",IFERROR(INDEX(현장_고객,MATCH(B1502,현장번호,0))&amp;" · "&amp;INDEX(현장_주소,MATCH(B1502,현장번호,0)),"없는 번호")))</f>
        <v/>
      </c>
      <c r="D1502" s="21" t="n"/>
      <c r="E1502" s="27">
        <f>IF(D1502="","",IFERROR(INDEX(거래처분야,MATCH(D1502,거래처이름,0)),""))</f>
        <v/>
      </c>
      <c r="F1502" s="21" t="n"/>
      <c r="G1502" s="22" t="n"/>
      <c r="H1502" s="25">
        <f>IF(COUNTA(A1502,B1502,D1502,G1502)=0,"",IF(NOT(ISNUMBER(A1502)),"날짜를 확인하세요",IF(A1502&gt;TODAY(),"오늘 이후 날짜예요",IF(AND(B1502&lt;&gt;"",ISNA(MATCH(B1502,현장번호,0))),"현장 번호를 확인하세요",IF(ISNA(MATCH(D1502,거래처이름,0)),"거래처 목록에 없는 이름",IF(OR(NOT(ISNUMBER(G1502)),N(G1502)&lt;=0),"금액을 확인하세요",""))))))</f>
        <v/>
      </c>
    </row>
    <row r="1503">
      <c r="A1503" s="20" t="n"/>
      <c r="B1503" s="26" t="n"/>
      <c r="C1503" s="27">
        <f>IF(COUNTA(A1503,D1503,G1503)=0,"",IF(B1503="","공통",IFERROR(INDEX(현장_고객,MATCH(B1503,현장번호,0))&amp;" · "&amp;INDEX(현장_주소,MATCH(B1503,현장번호,0)),"없는 번호")))</f>
        <v/>
      </c>
      <c r="D1503" s="21" t="n"/>
      <c r="E1503" s="27">
        <f>IF(D1503="","",IFERROR(INDEX(거래처분야,MATCH(D1503,거래처이름,0)),""))</f>
        <v/>
      </c>
      <c r="F1503" s="21" t="n"/>
      <c r="G1503" s="22" t="n"/>
      <c r="H1503" s="25">
        <f>IF(COUNTA(A1503,B1503,D1503,G1503)=0,"",IF(NOT(ISNUMBER(A1503)),"날짜를 확인하세요",IF(A1503&gt;TODAY(),"오늘 이후 날짜예요",IF(AND(B1503&lt;&gt;"",ISNA(MATCH(B1503,현장번호,0))),"현장 번호를 확인하세요",IF(ISNA(MATCH(D1503,거래처이름,0)),"거래처 목록에 없는 이름",IF(OR(NOT(ISNUMBER(G1503)),N(G1503)&lt;=0),"금액을 확인하세요",""))))))</f>
        <v/>
      </c>
    </row>
    <row r="1504">
      <c r="A1504" s="20" t="n"/>
      <c r="B1504" s="26" t="n"/>
      <c r="C1504" s="27">
        <f>IF(COUNTA(A1504,D1504,G1504)=0,"",IF(B1504="","공통",IFERROR(INDEX(현장_고객,MATCH(B1504,현장번호,0))&amp;" · "&amp;INDEX(현장_주소,MATCH(B1504,현장번호,0)),"없는 번호")))</f>
        <v/>
      </c>
      <c r="D1504" s="21" t="n"/>
      <c r="E1504" s="27">
        <f>IF(D1504="","",IFERROR(INDEX(거래처분야,MATCH(D1504,거래처이름,0)),""))</f>
        <v/>
      </c>
      <c r="F1504" s="21" t="n"/>
      <c r="G1504" s="22" t="n"/>
      <c r="H1504" s="25">
        <f>IF(COUNTA(A1504,B1504,D1504,G1504)=0,"",IF(NOT(ISNUMBER(A1504)),"날짜를 확인하세요",IF(A1504&gt;TODAY(),"오늘 이후 날짜예요",IF(AND(B1504&lt;&gt;"",ISNA(MATCH(B1504,현장번호,0))),"현장 번호를 확인하세요",IF(ISNA(MATCH(D1504,거래처이름,0)),"거래처 목록에 없는 이름",IF(OR(NOT(ISNUMBER(G1504)),N(G1504)&lt;=0),"금액을 확인하세요",""))))))</f>
        <v/>
      </c>
    </row>
    <row r="1505">
      <c r="A1505" s="20" t="n"/>
      <c r="B1505" s="26" t="n"/>
      <c r="C1505" s="27">
        <f>IF(COUNTA(A1505,D1505,G1505)=0,"",IF(B1505="","공통",IFERROR(INDEX(현장_고객,MATCH(B1505,현장번호,0))&amp;" · "&amp;INDEX(현장_주소,MATCH(B1505,현장번호,0)),"없는 번호")))</f>
        <v/>
      </c>
      <c r="D1505" s="21" t="n"/>
      <c r="E1505" s="27">
        <f>IF(D1505="","",IFERROR(INDEX(거래처분야,MATCH(D1505,거래처이름,0)),""))</f>
        <v/>
      </c>
      <c r="F1505" s="21" t="n"/>
      <c r="G1505" s="22" t="n"/>
      <c r="H1505" s="25">
        <f>IF(COUNTA(A1505,B1505,D1505,G1505)=0,"",IF(NOT(ISNUMBER(A1505)),"날짜를 확인하세요",IF(A1505&gt;TODAY(),"오늘 이후 날짜예요",IF(AND(B1505&lt;&gt;"",ISNA(MATCH(B1505,현장번호,0))),"현장 번호를 확인하세요",IF(ISNA(MATCH(D1505,거래처이름,0)),"거래처 목록에 없는 이름",IF(OR(NOT(ISNUMBER(G1505)),N(G1505)&lt;=0),"금액을 확인하세요",""))))))</f>
        <v/>
      </c>
    </row>
    <row r="1506">
      <c r="A1506" s="20" t="n"/>
      <c r="B1506" s="26" t="n"/>
      <c r="C1506" s="27">
        <f>IF(COUNTA(A1506,D1506,G1506)=0,"",IF(B1506="","공통",IFERROR(INDEX(현장_고객,MATCH(B1506,현장번호,0))&amp;" · "&amp;INDEX(현장_주소,MATCH(B1506,현장번호,0)),"없는 번호")))</f>
        <v/>
      </c>
      <c r="D1506" s="21" t="n"/>
      <c r="E1506" s="27">
        <f>IF(D1506="","",IFERROR(INDEX(거래처분야,MATCH(D1506,거래처이름,0)),""))</f>
        <v/>
      </c>
      <c r="F1506" s="21" t="n"/>
      <c r="G1506" s="22" t="n"/>
      <c r="H1506" s="25">
        <f>IF(COUNTA(A1506,B1506,D1506,G1506)=0,"",IF(NOT(ISNUMBER(A1506)),"날짜를 확인하세요",IF(A1506&gt;TODAY(),"오늘 이후 날짜예요",IF(AND(B1506&lt;&gt;"",ISNA(MATCH(B1506,현장번호,0))),"현장 번호를 확인하세요",IF(ISNA(MATCH(D1506,거래처이름,0)),"거래처 목록에 없는 이름",IF(OR(NOT(ISNUMBER(G1506)),N(G1506)&lt;=0),"금액을 확인하세요",""))))))</f>
        <v/>
      </c>
    </row>
    <row r="1507">
      <c r="A1507" s="20" t="n"/>
      <c r="B1507" s="26" t="n"/>
      <c r="C1507" s="27">
        <f>IF(COUNTA(A1507,D1507,G1507)=0,"",IF(B1507="","공통",IFERROR(INDEX(현장_고객,MATCH(B1507,현장번호,0))&amp;" · "&amp;INDEX(현장_주소,MATCH(B1507,현장번호,0)),"없는 번호")))</f>
        <v/>
      </c>
      <c r="D1507" s="21" t="n"/>
      <c r="E1507" s="27">
        <f>IF(D1507="","",IFERROR(INDEX(거래처분야,MATCH(D1507,거래처이름,0)),""))</f>
        <v/>
      </c>
      <c r="F1507" s="21" t="n"/>
      <c r="G1507" s="22" t="n"/>
      <c r="H1507" s="25">
        <f>IF(COUNTA(A1507,B1507,D1507,G1507)=0,"",IF(NOT(ISNUMBER(A1507)),"날짜를 확인하세요",IF(A1507&gt;TODAY(),"오늘 이후 날짜예요",IF(AND(B1507&lt;&gt;"",ISNA(MATCH(B1507,현장번호,0))),"현장 번호를 확인하세요",IF(ISNA(MATCH(D1507,거래처이름,0)),"거래처 목록에 없는 이름",IF(OR(NOT(ISNUMBER(G1507)),N(G1507)&lt;=0),"금액을 확인하세요",""))))))</f>
        <v/>
      </c>
    </row>
    <row r="1508">
      <c r="A1508" s="20" t="n"/>
      <c r="B1508" s="26" t="n"/>
      <c r="C1508" s="27">
        <f>IF(COUNTA(A1508,D1508,G1508)=0,"",IF(B1508="","공통",IFERROR(INDEX(현장_고객,MATCH(B1508,현장번호,0))&amp;" · "&amp;INDEX(현장_주소,MATCH(B1508,현장번호,0)),"없는 번호")))</f>
        <v/>
      </c>
      <c r="D1508" s="21" t="n"/>
      <c r="E1508" s="27">
        <f>IF(D1508="","",IFERROR(INDEX(거래처분야,MATCH(D1508,거래처이름,0)),""))</f>
        <v/>
      </c>
      <c r="F1508" s="21" t="n"/>
      <c r="G1508" s="22" t="n"/>
      <c r="H1508" s="25">
        <f>IF(COUNTA(A1508,B1508,D1508,G1508)=0,"",IF(NOT(ISNUMBER(A1508)),"날짜를 확인하세요",IF(A1508&gt;TODAY(),"오늘 이후 날짜예요",IF(AND(B1508&lt;&gt;"",ISNA(MATCH(B1508,현장번호,0))),"현장 번호를 확인하세요",IF(ISNA(MATCH(D1508,거래처이름,0)),"거래처 목록에 없는 이름",IF(OR(NOT(ISNUMBER(G1508)),N(G1508)&lt;=0),"금액을 확인하세요",""))))))</f>
        <v/>
      </c>
    </row>
    <row r="1509">
      <c r="A1509" s="20" t="n"/>
      <c r="B1509" s="26" t="n"/>
      <c r="C1509" s="27">
        <f>IF(COUNTA(A1509,D1509,G1509)=0,"",IF(B1509="","공통",IFERROR(INDEX(현장_고객,MATCH(B1509,현장번호,0))&amp;" · "&amp;INDEX(현장_주소,MATCH(B1509,현장번호,0)),"없는 번호")))</f>
        <v/>
      </c>
      <c r="D1509" s="21" t="n"/>
      <c r="E1509" s="27">
        <f>IF(D1509="","",IFERROR(INDEX(거래처분야,MATCH(D1509,거래처이름,0)),""))</f>
        <v/>
      </c>
      <c r="F1509" s="21" t="n"/>
      <c r="G1509" s="22" t="n"/>
      <c r="H1509" s="25">
        <f>IF(COUNTA(A1509,B1509,D1509,G1509)=0,"",IF(NOT(ISNUMBER(A1509)),"날짜를 확인하세요",IF(A1509&gt;TODAY(),"오늘 이후 날짜예요",IF(AND(B1509&lt;&gt;"",ISNA(MATCH(B1509,현장번호,0))),"현장 번호를 확인하세요",IF(ISNA(MATCH(D1509,거래처이름,0)),"거래처 목록에 없는 이름",IF(OR(NOT(ISNUMBER(G1509)),N(G1509)&lt;=0),"금액을 확인하세요",""))))))</f>
        <v/>
      </c>
    </row>
    <row r="1510">
      <c r="A1510" s="20" t="n"/>
      <c r="B1510" s="26" t="n"/>
      <c r="C1510" s="27">
        <f>IF(COUNTA(A1510,D1510,G1510)=0,"",IF(B1510="","공통",IFERROR(INDEX(현장_고객,MATCH(B1510,현장번호,0))&amp;" · "&amp;INDEX(현장_주소,MATCH(B1510,현장번호,0)),"없는 번호")))</f>
        <v/>
      </c>
      <c r="D1510" s="21" t="n"/>
      <c r="E1510" s="27">
        <f>IF(D1510="","",IFERROR(INDEX(거래처분야,MATCH(D1510,거래처이름,0)),""))</f>
        <v/>
      </c>
      <c r="F1510" s="21" t="n"/>
      <c r="G1510" s="22" t="n"/>
      <c r="H1510" s="25">
        <f>IF(COUNTA(A1510,B1510,D1510,G1510)=0,"",IF(NOT(ISNUMBER(A1510)),"날짜를 확인하세요",IF(A1510&gt;TODAY(),"오늘 이후 날짜예요",IF(AND(B1510&lt;&gt;"",ISNA(MATCH(B1510,현장번호,0))),"현장 번호를 확인하세요",IF(ISNA(MATCH(D1510,거래처이름,0)),"거래처 목록에 없는 이름",IF(OR(NOT(ISNUMBER(G1510)),N(G1510)&lt;=0),"금액을 확인하세요",""))))))</f>
        <v/>
      </c>
    </row>
    <row r="1511">
      <c r="A1511" s="20" t="n"/>
      <c r="B1511" s="26" t="n"/>
      <c r="C1511" s="27">
        <f>IF(COUNTA(A1511,D1511,G1511)=0,"",IF(B1511="","공통",IFERROR(INDEX(현장_고객,MATCH(B1511,현장번호,0))&amp;" · "&amp;INDEX(현장_주소,MATCH(B1511,현장번호,0)),"없는 번호")))</f>
        <v/>
      </c>
      <c r="D1511" s="21" t="n"/>
      <c r="E1511" s="27">
        <f>IF(D1511="","",IFERROR(INDEX(거래처분야,MATCH(D1511,거래처이름,0)),""))</f>
        <v/>
      </c>
      <c r="F1511" s="21" t="n"/>
      <c r="G1511" s="22" t="n"/>
      <c r="H1511" s="25">
        <f>IF(COUNTA(A1511,B1511,D1511,G1511)=0,"",IF(NOT(ISNUMBER(A1511)),"날짜를 확인하세요",IF(A1511&gt;TODAY(),"오늘 이후 날짜예요",IF(AND(B1511&lt;&gt;"",ISNA(MATCH(B1511,현장번호,0))),"현장 번호를 확인하세요",IF(ISNA(MATCH(D1511,거래처이름,0)),"거래처 목록에 없는 이름",IF(OR(NOT(ISNUMBER(G1511)),N(G1511)&lt;=0),"금액을 확인하세요",""))))))</f>
        <v/>
      </c>
    </row>
    <row r="1512">
      <c r="A1512" s="20" t="n"/>
      <c r="B1512" s="26" t="n"/>
      <c r="C1512" s="27">
        <f>IF(COUNTA(A1512,D1512,G1512)=0,"",IF(B1512="","공통",IFERROR(INDEX(현장_고객,MATCH(B1512,현장번호,0))&amp;" · "&amp;INDEX(현장_주소,MATCH(B1512,현장번호,0)),"없는 번호")))</f>
        <v/>
      </c>
      <c r="D1512" s="21" t="n"/>
      <c r="E1512" s="27">
        <f>IF(D1512="","",IFERROR(INDEX(거래처분야,MATCH(D1512,거래처이름,0)),""))</f>
        <v/>
      </c>
      <c r="F1512" s="21" t="n"/>
      <c r="G1512" s="22" t="n"/>
      <c r="H1512" s="25">
        <f>IF(COUNTA(A1512,B1512,D1512,G1512)=0,"",IF(NOT(ISNUMBER(A1512)),"날짜를 확인하세요",IF(A1512&gt;TODAY(),"오늘 이후 날짜예요",IF(AND(B1512&lt;&gt;"",ISNA(MATCH(B1512,현장번호,0))),"현장 번호를 확인하세요",IF(ISNA(MATCH(D1512,거래처이름,0)),"거래처 목록에 없는 이름",IF(OR(NOT(ISNUMBER(G1512)),N(G1512)&lt;=0),"금액을 확인하세요",""))))))</f>
        <v/>
      </c>
    </row>
    <row r="1513">
      <c r="A1513" s="20" t="n"/>
      <c r="B1513" s="26" t="n"/>
      <c r="C1513" s="27">
        <f>IF(COUNTA(A1513,D1513,G1513)=0,"",IF(B1513="","공통",IFERROR(INDEX(현장_고객,MATCH(B1513,현장번호,0))&amp;" · "&amp;INDEX(현장_주소,MATCH(B1513,현장번호,0)),"없는 번호")))</f>
        <v/>
      </c>
      <c r="D1513" s="21" t="n"/>
      <c r="E1513" s="27">
        <f>IF(D1513="","",IFERROR(INDEX(거래처분야,MATCH(D1513,거래처이름,0)),""))</f>
        <v/>
      </c>
      <c r="F1513" s="21" t="n"/>
      <c r="G1513" s="22" t="n"/>
      <c r="H1513" s="25">
        <f>IF(COUNTA(A1513,B1513,D1513,G1513)=0,"",IF(NOT(ISNUMBER(A1513)),"날짜를 확인하세요",IF(A1513&gt;TODAY(),"오늘 이후 날짜예요",IF(AND(B1513&lt;&gt;"",ISNA(MATCH(B1513,현장번호,0))),"현장 번호를 확인하세요",IF(ISNA(MATCH(D1513,거래처이름,0)),"거래처 목록에 없는 이름",IF(OR(NOT(ISNUMBER(G1513)),N(G1513)&lt;=0),"금액을 확인하세요",""))))))</f>
        <v/>
      </c>
    </row>
    <row r="1514">
      <c r="A1514" s="20" t="n"/>
      <c r="B1514" s="26" t="n"/>
      <c r="C1514" s="27">
        <f>IF(COUNTA(A1514,D1514,G1514)=0,"",IF(B1514="","공통",IFERROR(INDEX(현장_고객,MATCH(B1514,현장번호,0))&amp;" · "&amp;INDEX(현장_주소,MATCH(B1514,현장번호,0)),"없는 번호")))</f>
        <v/>
      </c>
      <c r="D1514" s="21" t="n"/>
      <c r="E1514" s="27">
        <f>IF(D1514="","",IFERROR(INDEX(거래처분야,MATCH(D1514,거래처이름,0)),""))</f>
        <v/>
      </c>
      <c r="F1514" s="21" t="n"/>
      <c r="G1514" s="22" t="n"/>
      <c r="H1514" s="25">
        <f>IF(COUNTA(A1514,B1514,D1514,G1514)=0,"",IF(NOT(ISNUMBER(A1514)),"날짜를 확인하세요",IF(A1514&gt;TODAY(),"오늘 이후 날짜예요",IF(AND(B1514&lt;&gt;"",ISNA(MATCH(B1514,현장번호,0))),"현장 번호를 확인하세요",IF(ISNA(MATCH(D1514,거래처이름,0)),"거래처 목록에 없는 이름",IF(OR(NOT(ISNUMBER(G1514)),N(G1514)&lt;=0),"금액을 확인하세요",""))))))</f>
        <v/>
      </c>
    </row>
    <row r="1515">
      <c r="A1515" s="20" t="n"/>
      <c r="B1515" s="26" t="n"/>
      <c r="C1515" s="27">
        <f>IF(COUNTA(A1515,D1515,G1515)=0,"",IF(B1515="","공통",IFERROR(INDEX(현장_고객,MATCH(B1515,현장번호,0))&amp;" · "&amp;INDEX(현장_주소,MATCH(B1515,현장번호,0)),"없는 번호")))</f>
        <v/>
      </c>
      <c r="D1515" s="21" t="n"/>
      <c r="E1515" s="27">
        <f>IF(D1515="","",IFERROR(INDEX(거래처분야,MATCH(D1515,거래처이름,0)),""))</f>
        <v/>
      </c>
      <c r="F1515" s="21" t="n"/>
      <c r="G1515" s="22" t="n"/>
      <c r="H1515" s="25">
        <f>IF(COUNTA(A1515,B1515,D1515,G1515)=0,"",IF(NOT(ISNUMBER(A1515)),"날짜를 확인하세요",IF(A1515&gt;TODAY(),"오늘 이후 날짜예요",IF(AND(B1515&lt;&gt;"",ISNA(MATCH(B1515,현장번호,0))),"현장 번호를 확인하세요",IF(ISNA(MATCH(D1515,거래처이름,0)),"거래처 목록에 없는 이름",IF(OR(NOT(ISNUMBER(G1515)),N(G1515)&lt;=0),"금액을 확인하세요",""))))))</f>
        <v/>
      </c>
    </row>
    <row r="1516">
      <c r="A1516" s="20" t="n"/>
      <c r="B1516" s="26" t="n"/>
      <c r="C1516" s="27">
        <f>IF(COUNTA(A1516,D1516,G1516)=0,"",IF(B1516="","공통",IFERROR(INDEX(현장_고객,MATCH(B1516,현장번호,0))&amp;" · "&amp;INDEX(현장_주소,MATCH(B1516,현장번호,0)),"없는 번호")))</f>
        <v/>
      </c>
      <c r="D1516" s="21" t="n"/>
      <c r="E1516" s="27">
        <f>IF(D1516="","",IFERROR(INDEX(거래처분야,MATCH(D1516,거래처이름,0)),""))</f>
        <v/>
      </c>
      <c r="F1516" s="21" t="n"/>
      <c r="G1516" s="22" t="n"/>
      <c r="H1516" s="25">
        <f>IF(COUNTA(A1516,B1516,D1516,G1516)=0,"",IF(NOT(ISNUMBER(A1516)),"날짜를 확인하세요",IF(A1516&gt;TODAY(),"오늘 이후 날짜예요",IF(AND(B1516&lt;&gt;"",ISNA(MATCH(B1516,현장번호,0))),"현장 번호를 확인하세요",IF(ISNA(MATCH(D1516,거래처이름,0)),"거래처 목록에 없는 이름",IF(OR(NOT(ISNUMBER(G1516)),N(G1516)&lt;=0),"금액을 확인하세요",""))))))</f>
        <v/>
      </c>
    </row>
    <row r="1517">
      <c r="A1517" s="20" t="n"/>
      <c r="B1517" s="26" t="n"/>
      <c r="C1517" s="27">
        <f>IF(COUNTA(A1517,D1517,G1517)=0,"",IF(B1517="","공통",IFERROR(INDEX(현장_고객,MATCH(B1517,현장번호,0))&amp;" · "&amp;INDEX(현장_주소,MATCH(B1517,현장번호,0)),"없는 번호")))</f>
        <v/>
      </c>
      <c r="D1517" s="21" t="n"/>
      <c r="E1517" s="27">
        <f>IF(D1517="","",IFERROR(INDEX(거래처분야,MATCH(D1517,거래처이름,0)),""))</f>
        <v/>
      </c>
      <c r="F1517" s="21" t="n"/>
      <c r="G1517" s="22" t="n"/>
      <c r="H1517" s="25">
        <f>IF(COUNTA(A1517,B1517,D1517,G1517)=0,"",IF(NOT(ISNUMBER(A1517)),"날짜를 확인하세요",IF(A1517&gt;TODAY(),"오늘 이후 날짜예요",IF(AND(B1517&lt;&gt;"",ISNA(MATCH(B1517,현장번호,0))),"현장 번호를 확인하세요",IF(ISNA(MATCH(D1517,거래처이름,0)),"거래처 목록에 없는 이름",IF(OR(NOT(ISNUMBER(G1517)),N(G1517)&lt;=0),"금액을 확인하세요",""))))))</f>
        <v/>
      </c>
    </row>
    <row r="1518">
      <c r="A1518" s="20" t="n"/>
      <c r="B1518" s="26" t="n"/>
      <c r="C1518" s="27">
        <f>IF(COUNTA(A1518,D1518,G1518)=0,"",IF(B1518="","공통",IFERROR(INDEX(현장_고객,MATCH(B1518,현장번호,0))&amp;" · "&amp;INDEX(현장_주소,MATCH(B1518,현장번호,0)),"없는 번호")))</f>
        <v/>
      </c>
      <c r="D1518" s="21" t="n"/>
      <c r="E1518" s="27">
        <f>IF(D1518="","",IFERROR(INDEX(거래처분야,MATCH(D1518,거래처이름,0)),""))</f>
        <v/>
      </c>
      <c r="F1518" s="21" t="n"/>
      <c r="G1518" s="22" t="n"/>
      <c r="H1518" s="25">
        <f>IF(COUNTA(A1518,B1518,D1518,G1518)=0,"",IF(NOT(ISNUMBER(A1518)),"날짜를 확인하세요",IF(A1518&gt;TODAY(),"오늘 이후 날짜예요",IF(AND(B1518&lt;&gt;"",ISNA(MATCH(B1518,현장번호,0))),"현장 번호를 확인하세요",IF(ISNA(MATCH(D1518,거래처이름,0)),"거래처 목록에 없는 이름",IF(OR(NOT(ISNUMBER(G1518)),N(G1518)&lt;=0),"금액을 확인하세요",""))))))</f>
        <v/>
      </c>
    </row>
    <row r="1519">
      <c r="A1519" s="20" t="n"/>
      <c r="B1519" s="26" t="n"/>
      <c r="C1519" s="27">
        <f>IF(COUNTA(A1519,D1519,G1519)=0,"",IF(B1519="","공통",IFERROR(INDEX(현장_고객,MATCH(B1519,현장번호,0))&amp;" · "&amp;INDEX(현장_주소,MATCH(B1519,현장번호,0)),"없는 번호")))</f>
        <v/>
      </c>
      <c r="D1519" s="21" t="n"/>
      <c r="E1519" s="27">
        <f>IF(D1519="","",IFERROR(INDEX(거래처분야,MATCH(D1519,거래처이름,0)),""))</f>
        <v/>
      </c>
      <c r="F1519" s="21" t="n"/>
      <c r="G1519" s="22" t="n"/>
      <c r="H1519" s="25">
        <f>IF(COUNTA(A1519,B1519,D1519,G1519)=0,"",IF(NOT(ISNUMBER(A1519)),"날짜를 확인하세요",IF(A1519&gt;TODAY(),"오늘 이후 날짜예요",IF(AND(B1519&lt;&gt;"",ISNA(MATCH(B1519,현장번호,0))),"현장 번호를 확인하세요",IF(ISNA(MATCH(D1519,거래처이름,0)),"거래처 목록에 없는 이름",IF(OR(NOT(ISNUMBER(G1519)),N(G1519)&lt;=0),"금액을 확인하세요",""))))))</f>
        <v/>
      </c>
    </row>
    <row r="1520">
      <c r="A1520" s="20" t="n"/>
      <c r="B1520" s="26" t="n"/>
      <c r="C1520" s="27">
        <f>IF(COUNTA(A1520,D1520,G1520)=0,"",IF(B1520="","공통",IFERROR(INDEX(현장_고객,MATCH(B1520,현장번호,0))&amp;" · "&amp;INDEX(현장_주소,MATCH(B1520,현장번호,0)),"없는 번호")))</f>
        <v/>
      </c>
      <c r="D1520" s="21" t="n"/>
      <c r="E1520" s="27">
        <f>IF(D1520="","",IFERROR(INDEX(거래처분야,MATCH(D1520,거래처이름,0)),""))</f>
        <v/>
      </c>
      <c r="F1520" s="21" t="n"/>
      <c r="G1520" s="22" t="n"/>
      <c r="H1520" s="25">
        <f>IF(COUNTA(A1520,B1520,D1520,G1520)=0,"",IF(NOT(ISNUMBER(A1520)),"날짜를 확인하세요",IF(A1520&gt;TODAY(),"오늘 이후 날짜예요",IF(AND(B1520&lt;&gt;"",ISNA(MATCH(B1520,현장번호,0))),"현장 번호를 확인하세요",IF(ISNA(MATCH(D1520,거래처이름,0)),"거래처 목록에 없는 이름",IF(OR(NOT(ISNUMBER(G1520)),N(G1520)&lt;=0),"금액을 확인하세요",""))))))</f>
        <v/>
      </c>
    </row>
    <row r="1521">
      <c r="A1521" s="20" t="n"/>
      <c r="B1521" s="26" t="n"/>
      <c r="C1521" s="27">
        <f>IF(COUNTA(A1521,D1521,G1521)=0,"",IF(B1521="","공통",IFERROR(INDEX(현장_고객,MATCH(B1521,현장번호,0))&amp;" · "&amp;INDEX(현장_주소,MATCH(B1521,현장번호,0)),"없는 번호")))</f>
        <v/>
      </c>
      <c r="D1521" s="21" t="n"/>
      <c r="E1521" s="27">
        <f>IF(D1521="","",IFERROR(INDEX(거래처분야,MATCH(D1521,거래처이름,0)),""))</f>
        <v/>
      </c>
      <c r="F1521" s="21" t="n"/>
      <c r="G1521" s="22" t="n"/>
      <c r="H1521" s="25">
        <f>IF(COUNTA(A1521,B1521,D1521,G1521)=0,"",IF(NOT(ISNUMBER(A1521)),"날짜를 확인하세요",IF(A1521&gt;TODAY(),"오늘 이후 날짜예요",IF(AND(B1521&lt;&gt;"",ISNA(MATCH(B1521,현장번호,0))),"현장 번호를 확인하세요",IF(ISNA(MATCH(D1521,거래처이름,0)),"거래처 목록에 없는 이름",IF(OR(NOT(ISNUMBER(G1521)),N(G1521)&lt;=0),"금액을 확인하세요",""))))))</f>
        <v/>
      </c>
    </row>
    <row r="1522">
      <c r="A1522" s="20" t="n"/>
      <c r="B1522" s="26" t="n"/>
      <c r="C1522" s="27">
        <f>IF(COUNTA(A1522,D1522,G1522)=0,"",IF(B1522="","공통",IFERROR(INDEX(현장_고객,MATCH(B1522,현장번호,0))&amp;" · "&amp;INDEX(현장_주소,MATCH(B1522,현장번호,0)),"없는 번호")))</f>
        <v/>
      </c>
      <c r="D1522" s="21" t="n"/>
      <c r="E1522" s="27">
        <f>IF(D1522="","",IFERROR(INDEX(거래처분야,MATCH(D1522,거래처이름,0)),""))</f>
        <v/>
      </c>
      <c r="F1522" s="21" t="n"/>
      <c r="G1522" s="22" t="n"/>
      <c r="H1522" s="25">
        <f>IF(COUNTA(A1522,B1522,D1522,G1522)=0,"",IF(NOT(ISNUMBER(A1522)),"날짜를 확인하세요",IF(A1522&gt;TODAY(),"오늘 이후 날짜예요",IF(AND(B1522&lt;&gt;"",ISNA(MATCH(B1522,현장번호,0))),"현장 번호를 확인하세요",IF(ISNA(MATCH(D1522,거래처이름,0)),"거래처 목록에 없는 이름",IF(OR(NOT(ISNUMBER(G1522)),N(G1522)&lt;=0),"금액을 확인하세요",""))))))</f>
        <v/>
      </c>
    </row>
    <row r="1523">
      <c r="A1523" s="20" t="n"/>
      <c r="B1523" s="26" t="n"/>
      <c r="C1523" s="27">
        <f>IF(COUNTA(A1523,D1523,G1523)=0,"",IF(B1523="","공통",IFERROR(INDEX(현장_고객,MATCH(B1523,현장번호,0))&amp;" · "&amp;INDEX(현장_주소,MATCH(B1523,현장번호,0)),"없는 번호")))</f>
        <v/>
      </c>
      <c r="D1523" s="21" t="n"/>
      <c r="E1523" s="27">
        <f>IF(D1523="","",IFERROR(INDEX(거래처분야,MATCH(D1523,거래처이름,0)),""))</f>
        <v/>
      </c>
      <c r="F1523" s="21" t="n"/>
      <c r="G1523" s="22" t="n"/>
      <c r="H1523" s="25">
        <f>IF(COUNTA(A1523,B1523,D1523,G1523)=0,"",IF(NOT(ISNUMBER(A1523)),"날짜를 확인하세요",IF(A1523&gt;TODAY(),"오늘 이후 날짜예요",IF(AND(B1523&lt;&gt;"",ISNA(MATCH(B1523,현장번호,0))),"현장 번호를 확인하세요",IF(ISNA(MATCH(D1523,거래처이름,0)),"거래처 목록에 없는 이름",IF(OR(NOT(ISNUMBER(G1523)),N(G1523)&lt;=0),"금액을 확인하세요",""))))))</f>
        <v/>
      </c>
    </row>
    <row r="1524">
      <c r="A1524" s="20" t="n"/>
      <c r="B1524" s="26" t="n"/>
      <c r="C1524" s="27">
        <f>IF(COUNTA(A1524,D1524,G1524)=0,"",IF(B1524="","공통",IFERROR(INDEX(현장_고객,MATCH(B1524,현장번호,0))&amp;" · "&amp;INDEX(현장_주소,MATCH(B1524,현장번호,0)),"없는 번호")))</f>
        <v/>
      </c>
      <c r="D1524" s="21" t="n"/>
      <c r="E1524" s="27">
        <f>IF(D1524="","",IFERROR(INDEX(거래처분야,MATCH(D1524,거래처이름,0)),""))</f>
        <v/>
      </c>
      <c r="F1524" s="21" t="n"/>
      <c r="G1524" s="22" t="n"/>
      <c r="H1524" s="25">
        <f>IF(COUNTA(A1524,B1524,D1524,G1524)=0,"",IF(NOT(ISNUMBER(A1524)),"날짜를 확인하세요",IF(A1524&gt;TODAY(),"오늘 이후 날짜예요",IF(AND(B1524&lt;&gt;"",ISNA(MATCH(B1524,현장번호,0))),"현장 번호를 확인하세요",IF(ISNA(MATCH(D1524,거래처이름,0)),"거래처 목록에 없는 이름",IF(OR(NOT(ISNUMBER(G1524)),N(G1524)&lt;=0),"금액을 확인하세요",""))))))</f>
        <v/>
      </c>
    </row>
    <row r="1525">
      <c r="A1525" s="20" t="n"/>
      <c r="B1525" s="26" t="n"/>
      <c r="C1525" s="27">
        <f>IF(COUNTA(A1525,D1525,G1525)=0,"",IF(B1525="","공통",IFERROR(INDEX(현장_고객,MATCH(B1525,현장번호,0))&amp;" · "&amp;INDEX(현장_주소,MATCH(B1525,현장번호,0)),"없는 번호")))</f>
        <v/>
      </c>
      <c r="D1525" s="21" t="n"/>
      <c r="E1525" s="27">
        <f>IF(D1525="","",IFERROR(INDEX(거래처분야,MATCH(D1525,거래처이름,0)),""))</f>
        <v/>
      </c>
      <c r="F1525" s="21" t="n"/>
      <c r="G1525" s="22" t="n"/>
      <c r="H1525" s="25">
        <f>IF(COUNTA(A1525,B1525,D1525,G1525)=0,"",IF(NOT(ISNUMBER(A1525)),"날짜를 확인하세요",IF(A1525&gt;TODAY(),"오늘 이후 날짜예요",IF(AND(B1525&lt;&gt;"",ISNA(MATCH(B1525,현장번호,0))),"현장 번호를 확인하세요",IF(ISNA(MATCH(D1525,거래처이름,0)),"거래처 목록에 없는 이름",IF(OR(NOT(ISNUMBER(G1525)),N(G1525)&lt;=0),"금액을 확인하세요",""))))))</f>
        <v/>
      </c>
    </row>
    <row r="1526">
      <c r="A1526" s="20" t="n"/>
      <c r="B1526" s="26" t="n"/>
      <c r="C1526" s="27">
        <f>IF(COUNTA(A1526,D1526,G1526)=0,"",IF(B1526="","공통",IFERROR(INDEX(현장_고객,MATCH(B1526,현장번호,0))&amp;" · "&amp;INDEX(현장_주소,MATCH(B1526,현장번호,0)),"없는 번호")))</f>
        <v/>
      </c>
      <c r="D1526" s="21" t="n"/>
      <c r="E1526" s="27">
        <f>IF(D1526="","",IFERROR(INDEX(거래처분야,MATCH(D1526,거래처이름,0)),""))</f>
        <v/>
      </c>
      <c r="F1526" s="21" t="n"/>
      <c r="G1526" s="22" t="n"/>
      <c r="H1526" s="25">
        <f>IF(COUNTA(A1526,B1526,D1526,G1526)=0,"",IF(NOT(ISNUMBER(A1526)),"날짜를 확인하세요",IF(A1526&gt;TODAY(),"오늘 이후 날짜예요",IF(AND(B1526&lt;&gt;"",ISNA(MATCH(B1526,현장번호,0))),"현장 번호를 확인하세요",IF(ISNA(MATCH(D1526,거래처이름,0)),"거래처 목록에 없는 이름",IF(OR(NOT(ISNUMBER(G1526)),N(G1526)&lt;=0),"금액을 확인하세요",""))))))</f>
        <v/>
      </c>
    </row>
    <row r="1527">
      <c r="A1527" s="20" t="n"/>
      <c r="B1527" s="26" t="n"/>
      <c r="C1527" s="27">
        <f>IF(COUNTA(A1527,D1527,G1527)=0,"",IF(B1527="","공통",IFERROR(INDEX(현장_고객,MATCH(B1527,현장번호,0))&amp;" · "&amp;INDEX(현장_주소,MATCH(B1527,현장번호,0)),"없는 번호")))</f>
        <v/>
      </c>
      <c r="D1527" s="21" t="n"/>
      <c r="E1527" s="27">
        <f>IF(D1527="","",IFERROR(INDEX(거래처분야,MATCH(D1527,거래처이름,0)),""))</f>
        <v/>
      </c>
      <c r="F1527" s="21" t="n"/>
      <c r="G1527" s="22" t="n"/>
      <c r="H1527" s="25">
        <f>IF(COUNTA(A1527,B1527,D1527,G1527)=0,"",IF(NOT(ISNUMBER(A1527)),"날짜를 확인하세요",IF(A1527&gt;TODAY(),"오늘 이후 날짜예요",IF(AND(B1527&lt;&gt;"",ISNA(MATCH(B1527,현장번호,0))),"현장 번호를 확인하세요",IF(ISNA(MATCH(D1527,거래처이름,0)),"거래처 목록에 없는 이름",IF(OR(NOT(ISNUMBER(G1527)),N(G1527)&lt;=0),"금액을 확인하세요",""))))))</f>
        <v/>
      </c>
    </row>
    <row r="1528">
      <c r="A1528" s="20" t="n"/>
      <c r="B1528" s="26" t="n"/>
      <c r="C1528" s="27">
        <f>IF(COUNTA(A1528,D1528,G1528)=0,"",IF(B1528="","공통",IFERROR(INDEX(현장_고객,MATCH(B1528,현장번호,0))&amp;" · "&amp;INDEX(현장_주소,MATCH(B1528,현장번호,0)),"없는 번호")))</f>
        <v/>
      </c>
      <c r="D1528" s="21" t="n"/>
      <c r="E1528" s="27">
        <f>IF(D1528="","",IFERROR(INDEX(거래처분야,MATCH(D1528,거래처이름,0)),""))</f>
        <v/>
      </c>
      <c r="F1528" s="21" t="n"/>
      <c r="G1528" s="22" t="n"/>
      <c r="H1528" s="25">
        <f>IF(COUNTA(A1528,B1528,D1528,G1528)=0,"",IF(NOT(ISNUMBER(A1528)),"날짜를 확인하세요",IF(A1528&gt;TODAY(),"오늘 이후 날짜예요",IF(AND(B1528&lt;&gt;"",ISNA(MATCH(B1528,현장번호,0))),"현장 번호를 확인하세요",IF(ISNA(MATCH(D1528,거래처이름,0)),"거래처 목록에 없는 이름",IF(OR(NOT(ISNUMBER(G1528)),N(G1528)&lt;=0),"금액을 확인하세요",""))))))</f>
        <v/>
      </c>
    </row>
    <row r="1529">
      <c r="A1529" s="20" t="n"/>
      <c r="B1529" s="26" t="n"/>
      <c r="C1529" s="27">
        <f>IF(COUNTA(A1529,D1529,G1529)=0,"",IF(B1529="","공통",IFERROR(INDEX(현장_고객,MATCH(B1529,현장번호,0))&amp;" · "&amp;INDEX(현장_주소,MATCH(B1529,현장번호,0)),"없는 번호")))</f>
        <v/>
      </c>
      <c r="D1529" s="21" t="n"/>
      <c r="E1529" s="27">
        <f>IF(D1529="","",IFERROR(INDEX(거래처분야,MATCH(D1529,거래처이름,0)),""))</f>
        <v/>
      </c>
      <c r="F1529" s="21" t="n"/>
      <c r="G1529" s="22" t="n"/>
      <c r="H1529" s="25">
        <f>IF(COUNTA(A1529,B1529,D1529,G1529)=0,"",IF(NOT(ISNUMBER(A1529)),"날짜를 확인하세요",IF(A1529&gt;TODAY(),"오늘 이후 날짜예요",IF(AND(B1529&lt;&gt;"",ISNA(MATCH(B1529,현장번호,0))),"현장 번호를 확인하세요",IF(ISNA(MATCH(D1529,거래처이름,0)),"거래처 목록에 없는 이름",IF(OR(NOT(ISNUMBER(G1529)),N(G1529)&lt;=0),"금액을 확인하세요",""))))))</f>
        <v/>
      </c>
    </row>
    <row r="1530">
      <c r="A1530" s="20" t="n"/>
      <c r="B1530" s="26" t="n"/>
      <c r="C1530" s="27">
        <f>IF(COUNTA(A1530,D1530,G1530)=0,"",IF(B1530="","공통",IFERROR(INDEX(현장_고객,MATCH(B1530,현장번호,0))&amp;" · "&amp;INDEX(현장_주소,MATCH(B1530,현장번호,0)),"없는 번호")))</f>
        <v/>
      </c>
      <c r="D1530" s="21" t="n"/>
      <c r="E1530" s="27">
        <f>IF(D1530="","",IFERROR(INDEX(거래처분야,MATCH(D1530,거래처이름,0)),""))</f>
        <v/>
      </c>
      <c r="F1530" s="21" t="n"/>
      <c r="G1530" s="22" t="n"/>
      <c r="H1530" s="25">
        <f>IF(COUNTA(A1530,B1530,D1530,G1530)=0,"",IF(NOT(ISNUMBER(A1530)),"날짜를 확인하세요",IF(A1530&gt;TODAY(),"오늘 이후 날짜예요",IF(AND(B1530&lt;&gt;"",ISNA(MATCH(B1530,현장번호,0))),"현장 번호를 확인하세요",IF(ISNA(MATCH(D1530,거래처이름,0)),"거래처 목록에 없는 이름",IF(OR(NOT(ISNUMBER(G1530)),N(G1530)&lt;=0),"금액을 확인하세요",""))))))</f>
        <v/>
      </c>
    </row>
    <row r="1531">
      <c r="A1531" s="20" t="n"/>
      <c r="B1531" s="26" t="n"/>
      <c r="C1531" s="27">
        <f>IF(COUNTA(A1531,D1531,G1531)=0,"",IF(B1531="","공통",IFERROR(INDEX(현장_고객,MATCH(B1531,현장번호,0))&amp;" · "&amp;INDEX(현장_주소,MATCH(B1531,현장번호,0)),"없는 번호")))</f>
        <v/>
      </c>
      <c r="D1531" s="21" t="n"/>
      <c r="E1531" s="27">
        <f>IF(D1531="","",IFERROR(INDEX(거래처분야,MATCH(D1531,거래처이름,0)),""))</f>
        <v/>
      </c>
      <c r="F1531" s="21" t="n"/>
      <c r="G1531" s="22" t="n"/>
      <c r="H1531" s="25">
        <f>IF(COUNTA(A1531,B1531,D1531,G1531)=0,"",IF(NOT(ISNUMBER(A1531)),"날짜를 확인하세요",IF(A1531&gt;TODAY(),"오늘 이후 날짜예요",IF(AND(B1531&lt;&gt;"",ISNA(MATCH(B1531,현장번호,0))),"현장 번호를 확인하세요",IF(ISNA(MATCH(D1531,거래처이름,0)),"거래처 목록에 없는 이름",IF(OR(NOT(ISNUMBER(G1531)),N(G1531)&lt;=0),"금액을 확인하세요",""))))))</f>
        <v/>
      </c>
    </row>
    <row r="1532">
      <c r="A1532" s="20" t="n"/>
      <c r="B1532" s="26" t="n"/>
      <c r="C1532" s="27">
        <f>IF(COUNTA(A1532,D1532,G1532)=0,"",IF(B1532="","공통",IFERROR(INDEX(현장_고객,MATCH(B1532,현장번호,0))&amp;" · "&amp;INDEX(현장_주소,MATCH(B1532,현장번호,0)),"없는 번호")))</f>
        <v/>
      </c>
      <c r="D1532" s="21" t="n"/>
      <c r="E1532" s="27">
        <f>IF(D1532="","",IFERROR(INDEX(거래처분야,MATCH(D1532,거래처이름,0)),""))</f>
        <v/>
      </c>
      <c r="F1532" s="21" t="n"/>
      <c r="G1532" s="22" t="n"/>
      <c r="H1532" s="25">
        <f>IF(COUNTA(A1532,B1532,D1532,G1532)=0,"",IF(NOT(ISNUMBER(A1532)),"날짜를 확인하세요",IF(A1532&gt;TODAY(),"오늘 이후 날짜예요",IF(AND(B1532&lt;&gt;"",ISNA(MATCH(B1532,현장번호,0))),"현장 번호를 확인하세요",IF(ISNA(MATCH(D1532,거래처이름,0)),"거래처 목록에 없는 이름",IF(OR(NOT(ISNUMBER(G1532)),N(G1532)&lt;=0),"금액을 확인하세요",""))))))</f>
        <v/>
      </c>
    </row>
    <row r="1533">
      <c r="A1533" s="20" t="n"/>
      <c r="B1533" s="26" t="n"/>
      <c r="C1533" s="27">
        <f>IF(COUNTA(A1533,D1533,G1533)=0,"",IF(B1533="","공통",IFERROR(INDEX(현장_고객,MATCH(B1533,현장번호,0))&amp;" · "&amp;INDEX(현장_주소,MATCH(B1533,현장번호,0)),"없는 번호")))</f>
        <v/>
      </c>
      <c r="D1533" s="21" t="n"/>
      <c r="E1533" s="27">
        <f>IF(D1533="","",IFERROR(INDEX(거래처분야,MATCH(D1533,거래처이름,0)),""))</f>
        <v/>
      </c>
      <c r="F1533" s="21" t="n"/>
      <c r="G1533" s="22" t="n"/>
      <c r="H1533" s="25">
        <f>IF(COUNTA(A1533,B1533,D1533,G1533)=0,"",IF(NOT(ISNUMBER(A1533)),"날짜를 확인하세요",IF(A1533&gt;TODAY(),"오늘 이후 날짜예요",IF(AND(B1533&lt;&gt;"",ISNA(MATCH(B1533,현장번호,0))),"현장 번호를 확인하세요",IF(ISNA(MATCH(D1533,거래처이름,0)),"거래처 목록에 없는 이름",IF(OR(NOT(ISNUMBER(G1533)),N(G1533)&lt;=0),"금액을 확인하세요",""))))))</f>
        <v/>
      </c>
    </row>
    <row r="1534">
      <c r="A1534" s="20" t="n"/>
      <c r="B1534" s="26" t="n"/>
      <c r="C1534" s="27">
        <f>IF(COUNTA(A1534,D1534,G1534)=0,"",IF(B1534="","공통",IFERROR(INDEX(현장_고객,MATCH(B1534,현장번호,0))&amp;" · "&amp;INDEX(현장_주소,MATCH(B1534,현장번호,0)),"없는 번호")))</f>
        <v/>
      </c>
      <c r="D1534" s="21" t="n"/>
      <c r="E1534" s="27">
        <f>IF(D1534="","",IFERROR(INDEX(거래처분야,MATCH(D1534,거래처이름,0)),""))</f>
        <v/>
      </c>
      <c r="F1534" s="21" t="n"/>
      <c r="G1534" s="22" t="n"/>
      <c r="H1534" s="25">
        <f>IF(COUNTA(A1534,B1534,D1534,G1534)=0,"",IF(NOT(ISNUMBER(A1534)),"날짜를 확인하세요",IF(A1534&gt;TODAY(),"오늘 이후 날짜예요",IF(AND(B1534&lt;&gt;"",ISNA(MATCH(B1534,현장번호,0))),"현장 번호를 확인하세요",IF(ISNA(MATCH(D1534,거래처이름,0)),"거래처 목록에 없는 이름",IF(OR(NOT(ISNUMBER(G1534)),N(G1534)&lt;=0),"금액을 확인하세요",""))))))</f>
        <v/>
      </c>
    </row>
    <row r="1535">
      <c r="A1535" s="20" t="n"/>
      <c r="B1535" s="26" t="n"/>
      <c r="C1535" s="27">
        <f>IF(COUNTA(A1535,D1535,G1535)=0,"",IF(B1535="","공통",IFERROR(INDEX(현장_고객,MATCH(B1535,현장번호,0))&amp;" · "&amp;INDEX(현장_주소,MATCH(B1535,현장번호,0)),"없는 번호")))</f>
        <v/>
      </c>
      <c r="D1535" s="21" t="n"/>
      <c r="E1535" s="27">
        <f>IF(D1535="","",IFERROR(INDEX(거래처분야,MATCH(D1535,거래처이름,0)),""))</f>
        <v/>
      </c>
      <c r="F1535" s="21" t="n"/>
      <c r="G1535" s="22" t="n"/>
      <c r="H1535" s="25">
        <f>IF(COUNTA(A1535,B1535,D1535,G1535)=0,"",IF(NOT(ISNUMBER(A1535)),"날짜를 확인하세요",IF(A1535&gt;TODAY(),"오늘 이후 날짜예요",IF(AND(B1535&lt;&gt;"",ISNA(MATCH(B1535,현장번호,0))),"현장 번호를 확인하세요",IF(ISNA(MATCH(D1535,거래처이름,0)),"거래처 목록에 없는 이름",IF(OR(NOT(ISNUMBER(G1535)),N(G1535)&lt;=0),"금액을 확인하세요",""))))))</f>
        <v/>
      </c>
    </row>
    <row r="1536">
      <c r="A1536" s="20" t="n"/>
      <c r="B1536" s="26" t="n"/>
      <c r="C1536" s="27">
        <f>IF(COUNTA(A1536,D1536,G1536)=0,"",IF(B1536="","공통",IFERROR(INDEX(현장_고객,MATCH(B1536,현장번호,0))&amp;" · "&amp;INDEX(현장_주소,MATCH(B1536,현장번호,0)),"없는 번호")))</f>
        <v/>
      </c>
      <c r="D1536" s="21" t="n"/>
      <c r="E1536" s="27">
        <f>IF(D1536="","",IFERROR(INDEX(거래처분야,MATCH(D1536,거래처이름,0)),""))</f>
        <v/>
      </c>
      <c r="F1536" s="21" t="n"/>
      <c r="G1536" s="22" t="n"/>
      <c r="H1536" s="25">
        <f>IF(COUNTA(A1536,B1536,D1536,G1536)=0,"",IF(NOT(ISNUMBER(A1536)),"날짜를 확인하세요",IF(A1536&gt;TODAY(),"오늘 이후 날짜예요",IF(AND(B1536&lt;&gt;"",ISNA(MATCH(B1536,현장번호,0))),"현장 번호를 확인하세요",IF(ISNA(MATCH(D1536,거래처이름,0)),"거래처 목록에 없는 이름",IF(OR(NOT(ISNUMBER(G1536)),N(G1536)&lt;=0),"금액을 확인하세요",""))))))</f>
        <v/>
      </c>
    </row>
    <row r="1537">
      <c r="A1537" s="20" t="n"/>
      <c r="B1537" s="26" t="n"/>
      <c r="C1537" s="27">
        <f>IF(COUNTA(A1537,D1537,G1537)=0,"",IF(B1537="","공통",IFERROR(INDEX(현장_고객,MATCH(B1537,현장번호,0))&amp;" · "&amp;INDEX(현장_주소,MATCH(B1537,현장번호,0)),"없는 번호")))</f>
        <v/>
      </c>
      <c r="D1537" s="21" t="n"/>
      <c r="E1537" s="27">
        <f>IF(D1537="","",IFERROR(INDEX(거래처분야,MATCH(D1537,거래처이름,0)),""))</f>
        <v/>
      </c>
      <c r="F1537" s="21" t="n"/>
      <c r="G1537" s="22" t="n"/>
      <c r="H1537" s="25">
        <f>IF(COUNTA(A1537,B1537,D1537,G1537)=0,"",IF(NOT(ISNUMBER(A1537)),"날짜를 확인하세요",IF(A1537&gt;TODAY(),"오늘 이후 날짜예요",IF(AND(B1537&lt;&gt;"",ISNA(MATCH(B1537,현장번호,0))),"현장 번호를 확인하세요",IF(ISNA(MATCH(D1537,거래처이름,0)),"거래처 목록에 없는 이름",IF(OR(NOT(ISNUMBER(G1537)),N(G1537)&lt;=0),"금액을 확인하세요",""))))))</f>
        <v/>
      </c>
    </row>
    <row r="1538">
      <c r="A1538" s="20" t="n"/>
      <c r="B1538" s="26" t="n"/>
      <c r="C1538" s="27">
        <f>IF(COUNTA(A1538,D1538,G1538)=0,"",IF(B1538="","공통",IFERROR(INDEX(현장_고객,MATCH(B1538,현장번호,0))&amp;" · "&amp;INDEX(현장_주소,MATCH(B1538,현장번호,0)),"없는 번호")))</f>
        <v/>
      </c>
      <c r="D1538" s="21" t="n"/>
      <c r="E1538" s="27">
        <f>IF(D1538="","",IFERROR(INDEX(거래처분야,MATCH(D1538,거래처이름,0)),""))</f>
        <v/>
      </c>
      <c r="F1538" s="21" t="n"/>
      <c r="G1538" s="22" t="n"/>
      <c r="H1538" s="25">
        <f>IF(COUNTA(A1538,B1538,D1538,G1538)=0,"",IF(NOT(ISNUMBER(A1538)),"날짜를 확인하세요",IF(A1538&gt;TODAY(),"오늘 이후 날짜예요",IF(AND(B1538&lt;&gt;"",ISNA(MATCH(B1538,현장번호,0))),"현장 번호를 확인하세요",IF(ISNA(MATCH(D1538,거래처이름,0)),"거래처 목록에 없는 이름",IF(OR(NOT(ISNUMBER(G1538)),N(G1538)&lt;=0),"금액을 확인하세요",""))))))</f>
        <v/>
      </c>
    </row>
    <row r="1539">
      <c r="A1539" s="20" t="n"/>
      <c r="B1539" s="26" t="n"/>
      <c r="C1539" s="27">
        <f>IF(COUNTA(A1539,D1539,G1539)=0,"",IF(B1539="","공통",IFERROR(INDEX(현장_고객,MATCH(B1539,현장번호,0))&amp;" · "&amp;INDEX(현장_주소,MATCH(B1539,현장번호,0)),"없는 번호")))</f>
        <v/>
      </c>
      <c r="D1539" s="21" t="n"/>
      <c r="E1539" s="27">
        <f>IF(D1539="","",IFERROR(INDEX(거래처분야,MATCH(D1539,거래처이름,0)),""))</f>
        <v/>
      </c>
      <c r="F1539" s="21" t="n"/>
      <c r="G1539" s="22" t="n"/>
      <c r="H1539" s="25">
        <f>IF(COUNTA(A1539,B1539,D1539,G1539)=0,"",IF(NOT(ISNUMBER(A1539)),"날짜를 확인하세요",IF(A1539&gt;TODAY(),"오늘 이후 날짜예요",IF(AND(B1539&lt;&gt;"",ISNA(MATCH(B1539,현장번호,0))),"현장 번호를 확인하세요",IF(ISNA(MATCH(D1539,거래처이름,0)),"거래처 목록에 없는 이름",IF(OR(NOT(ISNUMBER(G1539)),N(G1539)&lt;=0),"금액을 확인하세요",""))))))</f>
        <v/>
      </c>
    </row>
    <row r="1540">
      <c r="A1540" s="20" t="n"/>
      <c r="B1540" s="26" t="n"/>
      <c r="C1540" s="27">
        <f>IF(COUNTA(A1540,D1540,G1540)=0,"",IF(B1540="","공통",IFERROR(INDEX(현장_고객,MATCH(B1540,현장번호,0))&amp;" · "&amp;INDEX(현장_주소,MATCH(B1540,현장번호,0)),"없는 번호")))</f>
        <v/>
      </c>
      <c r="D1540" s="21" t="n"/>
      <c r="E1540" s="27">
        <f>IF(D1540="","",IFERROR(INDEX(거래처분야,MATCH(D1540,거래처이름,0)),""))</f>
        <v/>
      </c>
      <c r="F1540" s="21" t="n"/>
      <c r="G1540" s="22" t="n"/>
      <c r="H1540" s="25">
        <f>IF(COUNTA(A1540,B1540,D1540,G1540)=0,"",IF(NOT(ISNUMBER(A1540)),"날짜를 확인하세요",IF(A1540&gt;TODAY(),"오늘 이후 날짜예요",IF(AND(B1540&lt;&gt;"",ISNA(MATCH(B1540,현장번호,0))),"현장 번호를 확인하세요",IF(ISNA(MATCH(D1540,거래처이름,0)),"거래처 목록에 없는 이름",IF(OR(NOT(ISNUMBER(G1540)),N(G1540)&lt;=0),"금액을 확인하세요",""))))))</f>
        <v/>
      </c>
    </row>
    <row r="1541">
      <c r="A1541" s="20" t="n"/>
      <c r="B1541" s="26" t="n"/>
      <c r="C1541" s="27">
        <f>IF(COUNTA(A1541,D1541,G1541)=0,"",IF(B1541="","공통",IFERROR(INDEX(현장_고객,MATCH(B1541,현장번호,0))&amp;" · "&amp;INDEX(현장_주소,MATCH(B1541,현장번호,0)),"없는 번호")))</f>
        <v/>
      </c>
      <c r="D1541" s="21" t="n"/>
      <c r="E1541" s="27">
        <f>IF(D1541="","",IFERROR(INDEX(거래처분야,MATCH(D1541,거래처이름,0)),""))</f>
        <v/>
      </c>
      <c r="F1541" s="21" t="n"/>
      <c r="G1541" s="22" t="n"/>
      <c r="H1541" s="25">
        <f>IF(COUNTA(A1541,B1541,D1541,G1541)=0,"",IF(NOT(ISNUMBER(A1541)),"날짜를 확인하세요",IF(A1541&gt;TODAY(),"오늘 이후 날짜예요",IF(AND(B1541&lt;&gt;"",ISNA(MATCH(B1541,현장번호,0))),"현장 번호를 확인하세요",IF(ISNA(MATCH(D1541,거래처이름,0)),"거래처 목록에 없는 이름",IF(OR(NOT(ISNUMBER(G1541)),N(G1541)&lt;=0),"금액을 확인하세요",""))))))</f>
        <v/>
      </c>
    </row>
    <row r="1542">
      <c r="A1542" s="20" t="n"/>
      <c r="B1542" s="26" t="n"/>
      <c r="C1542" s="27">
        <f>IF(COUNTA(A1542,D1542,G1542)=0,"",IF(B1542="","공통",IFERROR(INDEX(현장_고객,MATCH(B1542,현장번호,0))&amp;" · "&amp;INDEX(현장_주소,MATCH(B1542,현장번호,0)),"없는 번호")))</f>
        <v/>
      </c>
      <c r="D1542" s="21" t="n"/>
      <c r="E1542" s="27">
        <f>IF(D1542="","",IFERROR(INDEX(거래처분야,MATCH(D1542,거래처이름,0)),""))</f>
        <v/>
      </c>
      <c r="F1542" s="21" t="n"/>
      <c r="G1542" s="22" t="n"/>
      <c r="H1542" s="25">
        <f>IF(COUNTA(A1542,B1542,D1542,G1542)=0,"",IF(NOT(ISNUMBER(A1542)),"날짜를 확인하세요",IF(A1542&gt;TODAY(),"오늘 이후 날짜예요",IF(AND(B1542&lt;&gt;"",ISNA(MATCH(B1542,현장번호,0))),"현장 번호를 확인하세요",IF(ISNA(MATCH(D1542,거래처이름,0)),"거래처 목록에 없는 이름",IF(OR(NOT(ISNUMBER(G1542)),N(G1542)&lt;=0),"금액을 확인하세요",""))))))</f>
        <v/>
      </c>
    </row>
    <row r="1543">
      <c r="A1543" s="20" t="n"/>
      <c r="B1543" s="26" t="n"/>
      <c r="C1543" s="27">
        <f>IF(COUNTA(A1543,D1543,G1543)=0,"",IF(B1543="","공통",IFERROR(INDEX(현장_고객,MATCH(B1543,현장번호,0))&amp;" · "&amp;INDEX(현장_주소,MATCH(B1543,현장번호,0)),"없는 번호")))</f>
        <v/>
      </c>
      <c r="D1543" s="21" t="n"/>
      <c r="E1543" s="27">
        <f>IF(D1543="","",IFERROR(INDEX(거래처분야,MATCH(D1543,거래처이름,0)),""))</f>
        <v/>
      </c>
      <c r="F1543" s="21" t="n"/>
      <c r="G1543" s="22" t="n"/>
      <c r="H1543" s="25">
        <f>IF(COUNTA(A1543,B1543,D1543,G1543)=0,"",IF(NOT(ISNUMBER(A1543)),"날짜를 확인하세요",IF(A1543&gt;TODAY(),"오늘 이후 날짜예요",IF(AND(B1543&lt;&gt;"",ISNA(MATCH(B1543,현장번호,0))),"현장 번호를 확인하세요",IF(ISNA(MATCH(D1543,거래처이름,0)),"거래처 목록에 없는 이름",IF(OR(NOT(ISNUMBER(G1543)),N(G1543)&lt;=0),"금액을 확인하세요",""))))))</f>
        <v/>
      </c>
    </row>
    <row r="1544">
      <c r="A1544" s="20" t="n"/>
      <c r="B1544" s="26" t="n"/>
      <c r="C1544" s="27">
        <f>IF(COUNTA(A1544,D1544,G1544)=0,"",IF(B1544="","공통",IFERROR(INDEX(현장_고객,MATCH(B1544,현장번호,0))&amp;" · "&amp;INDEX(현장_주소,MATCH(B1544,현장번호,0)),"없는 번호")))</f>
        <v/>
      </c>
      <c r="D1544" s="21" t="n"/>
      <c r="E1544" s="27">
        <f>IF(D1544="","",IFERROR(INDEX(거래처분야,MATCH(D1544,거래처이름,0)),""))</f>
        <v/>
      </c>
      <c r="F1544" s="21" t="n"/>
      <c r="G1544" s="22" t="n"/>
      <c r="H1544" s="25">
        <f>IF(COUNTA(A1544,B1544,D1544,G1544)=0,"",IF(NOT(ISNUMBER(A1544)),"날짜를 확인하세요",IF(A1544&gt;TODAY(),"오늘 이후 날짜예요",IF(AND(B1544&lt;&gt;"",ISNA(MATCH(B1544,현장번호,0))),"현장 번호를 확인하세요",IF(ISNA(MATCH(D1544,거래처이름,0)),"거래처 목록에 없는 이름",IF(OR(NOT(ISNUMBER(G1544)),N(G1544)&lt;=0),"금액을 확인하세요",""))))))</f>
        <v/>
      </c>
    </row>
    <row r="1545">
      <c r="A1545" s="20" t="n"/>
      <c r="B1545" s="26" t="n"/>
      <c r="C1545" s="27">
        <f>IF(COUNTA(A1545,D1545,G1545)=0,"",IF(B1545="","공통",IFERROR(INDEX(현장_고객,MATCH(B1545,현장번호,0))&amp;" · "&amp;INDEX(현장_주소,MATCH(B1545,현장번호,0)),"없는 번호")))</f>
        <v/>
      </c>
      <c r="D1545" s="21" t="n"/>
      <c r="E1545" s="27">
        <f>IF(D1545="","",IFERROR(INDEX(거래처분야,MATCH(D1545,거래처이름,0)),""))</f>
        <v/>
      </c>
      <c r="F1545" s="21" t="n"/>
      <c r="G1545" s="22" t="n"/>
      <c r="H1545" s="25">
        <f>IF(COUNTA(A1545,B1545,D1545,G1545)=0,"",IF(NOT(ISNUMBER(A1545)),"날짜를 확인하세요",IF(A1545&gt;TODAY(),"오늘 이후 날짜예요",IF(AND(B1545&lt;&gt;"",ISNA(MATCH(B1545,현장번호,0))),"현장 번호를 확인하세요",IF(ISNA(MATCH(D1545,거래처이름,0)),"거래처 목록에 없는 이름",IF(OR(NOT(ISNUMBER(G1545)),N(G1545)&lt;=0),"금액을 확인하세요",""))))))</f>
        <v/>
      </c>
    </row>
    <row r="1546">
      <c r="A1546" s="20" t="n"/>
      <c r="B1546" s="26" t="n"/>
      <c r="C1546" s="27">
        <f>IF(COUNTA(A1546,D1546,G1546)=0,"",IF(B1546="","공통",IFERROR(INDEX(현장_고객,MATCH(B1546,현장번호,0))&amp;" · "&amp;INDEX(현장_주소,MATCH(B1546,현장번호,0)),"없는 번호")))</f>
        <v/>
      </c>
      <c r="D1546" s="21" t="n"/>
      <c r="E1546" s="27">
        <f>IF(D1546="","",IFERROR(INDEX(거래처분야,MATCH(D1546,거래처이름,0)),""))</f>
        <v/>
      </c>
      <c r="F1546" s="21" t="n"/>
      <c r="G1546" s="22" t="n"/>
      <c r="H1546" s="25">
        <f>IF(COUNTA(A1546,B1546,D1546,G1546)=0,"",IF(NOT(ISNUMBER(A1546)),"날짜를 확인하세요",IF(A1546&gt;TODAY(),"오늘 이후 날짜예요",IF(AND(B1546&lt;&gt;"",ISNA(MATCH(B1546,현장번호,0))),"현장 번호를 확인하세요",IF(ISNA(MATCH(D1546,거래처이름,0)),"거래처 목록에 없는 이름",IF(OR(NOT(ISNUMBER(G1546)),N(G1546)&lt;=0),"금액을 확인하세요",""))))))</f>
        <v/>
      </c>
    </row>
    <row r="1547">
      <c r="A1547" s="20" t="n"/>
      <c r="B1547" s="26" t="n"/>
      <c r="C1547" s="27">
        <f>IF(COUNTA(A1547,D1547,G1547)=0,"",IF(B1547="","공통",IFERROR(INDEX(현장_고객,MATCH(B1547,현장번호,0))&amp;" · "&amp;INDEX(현장_주소,MATCH(B1547,현장번호,0)),"없는 번호")))</f>
        <v/>
      </c>
      <c r="D1547" s="21" t="n"/>
      <c r="E1547" s="27">
        <f>IF(D1547="","",IFERROR(INDEX(거래처분야,MATCH(D1547,거래처이름,0)),""))</f>
        <v/>
      </c>
      <c r="F1547" s="21" t="n"/>
      <c r="G1547" s="22" t="n"/>
      <c r="H1547" s="25">
        <f>IF(COUNTA(A1547,B1547,D1547,G1547)=0,"",IF(NOT(ISNUMBER(A1547)),"날짜를 확인하세요",IF(A1547&gt;TODAY(),"오늘 이후 날짜예요",IF(AND(B1547&lt;&gt;"",ISNA(MATCH(B1547,현장번호,0))),"현장 번호를 확인하세요",IF(ISNA(MATCH(D1547,거래처이름,0)),"거래처 목록에 없는 이름",IF(OR(NOT(ISNUMBER(G1547)),N(G1547)&lt;=0),"금액을 확인하세요",""))))))</f>
        <v/>
      </c>
    </row>
    <row r="1548">
      <c r="A1548" s="20" t="n"/>
      <c r="B1548" s="26" t="n"/>
      <c r="C1548" s="27">
        <f>IF(COUNTA(A1548,D1548,G1548)=0,"",IF(B1548="","공통",IFERROR(INDEX(현장_고객,MATCH(B1548,현장번호,0))&amp;" · "&amp;INDEX(현장_주소,MATCH(B1548,현장번호,0)),"없는 번호")))</f>
        <v/>
      </c>
      <c r="D1548" s="21" t="n"/>
      <c r="E1548" s="27">
        <f>IF(D1548="","",IFERROR(INDEX(거래처분야,MATCH(D1548,거래처이름,0)),""))</f>
        <v/>
      </c>
      <c r="F1548" s="21" t="n"/>
      <c r="G1548" s="22" t="n"/>
      <c r="H1548" s="25">
        <f>IF(COUNTA(A1548,B1548,D1548,G1548)=0,"",IF(NOT(ISNUMBER(A1548)),"날짜를 확인하세요",IF(A1548&gt;TODAY(),"오늘 이후 날짜예요",IF(AND(B1548&lt;&gt;"",ISNA(MATCH(B1548,현장번호,0))),"현장 번호를 확인하세요",IF(ISNA(MATCH(D1548,거래처이름,0)),"거래처 목록에 없는 이름",IF(OR(NOT(ISNUMBER(G1548)),N(G1548)&lt;=0),"금액을 확인하세요",""))))))</f>
        <v/>
      </c>
    </row>
    <row r="1549">
      <c r="A1549" s="20" t="n"/>
      <c r="B1549" s="26" t="n"/>
      <c r="C1549" s="27">
        <f>IF(COUNTA(A1549,D1549,G1549)=0,"",IF(B1549="","공통",IFERROR(INDEX(현장_고객,MATCH(B1549,현장번호,0))&amp;" · "&amp;INDEX(현장_주소,MATCH(B1549,현장번호,0)),"없는 번호")))</f>
        <v/>
      </c>
      <c r="D1549" s="21" t="n"/>
      <c r="E1549" s="27">
        <f>IF(D1549="","",IFERROR(INDEX(거래처분야,MATCH(D1549,거래처이름,0)),""))</f>
        <v/>
      </c>
      <c r="F1549" s="21" t="n"/>
      <c r="G1549" s="22" t="n"/>
      <c r="H1549" s="25">
        <f>IF(COUNTA(A1549,B1549,D1549,G1549)=0,"",IF(NOT(ISNUMBER(A1549)),"날짜를 확인하세요",IF(A1549&gt;TODAY(),"오늘 이후 날짜예요",IF(AND(B1549&lt;&gt;"",ISNA(MATCH(B1549,현장번호,0))),"현장 번호를 확인하세요",IF(ISNA(MATCH(D1549,거래처이름,0)),"거래처 목록에 없는 이름",IF(OR(NOT(ISNUMBER(G1549)),N(G1549)&lt;=0),"금액을 확인하세요",""))))))</f>
        <v/>
      </c>
    </row>
    <row r="1550">
      <c r="A1550" s="20" t="n"/>
      <c r="B1550" s="26" t="n"/>
      <c r="C1550" s="27">
        <f>IF(COUNTA(A1550,D1550,G1550)=0,"",IF(B1550="","공통",IFERROR(INDEX(현장_고객,MATCH(B1550,현장번호,0))&amp;" · "&amp;INDEX(현장_주소,MATCH(B1550,현장번호,0)),"없는 번호")))</f>
        <v/>
      </c>
      <c r="D1550" s="21" t="n"/>
      <c r="E1550" s="27">
        <f>IF(D1550="","",IFERROR(INDEX(거래처분야,MATCH(D1550,거래처이름,0)),""))</f>
        <v/>
      </c>
      <c r="F1550" s="21" t="n"/>
      <c r="G1550" s="22" t="n"/>
      <c r="H1550" s="25">
        <f>IF(COUNTA(A1550,B1550,D1550,G1550)=0,"",IF(NOT(ISNUMBER(A1550)),"날짜를 확인하세요",IF(A1550&gt;TODAY(),"오늘 이후 날짜예요",IF(AND(B1550&lt;&gt;"",ISNA(MATCH(B1550,현장번호,0))),"현장 번호를 확인하세요",IF(ISNA(MATCH(D1550,거래처이름,0)),"거래처 목록에 없는 이름",IF(OR(NOT(ISNUMBER(G1550)),N(G1550)&lt;=0),"금액을 확인하세요",""))))))</f>
        <v/>
      </c>
    </row>
    <row r="1551">
      <c r="A1551" s="20" t="n"/>
      <c r="B1551" s="26" t="n"/>
      <c r="C1551" s="27">
        <f>IF(COUNTA(A1551,D1551,G1551)=0,"",IF(B1551="","공통",IFERROR(INDEX(현장_고객,MATCH(B1551,현장번호,0))&amp;" · "&amp;INDEX(현장_주소,MATCH(B1551,현장번호,0)),"없는 번호")))</f>
        <v/>
      </c>
      <c r="D1551" s="21" t="n"/>
      <c r="E1551" s="27">
        <f>IF(D1551="","",IFERROR(INDEX(거래처분야,MATCH(D1551,거래처이름,0)),""))</f>
        <v/>
      </c>
      <c r="F1551" s="21" t="n"/>
      <c r="G1551" s="22" t="n"/>
      <c r="H1551" s="25">
        <f>IF(COUNTA(A1551,B1551,D1551,G1551)=0,"",IF(NOT(ISNUMBER(A1551)),"날짜를 확인하세요",IF(A1551&gt;TODAY(),"오늘 이후 날짜예요",IF(AND(B1551&lt;&gt;"",ISNA(MATCH(B1551,현장번호,0))),"현장 번호를 확인하세요",IF(ISNA(MATCH(D1551,거래처이름,0)),"거래처 목록에 없는 이름",IF(OR(NOT(ISNUMBER(G1551)),N(G1551)&lt;=0),"금액을 확인하세요",""))))))</f>
        <v/>
      </c>
    </row>
    <row r="1552">
      <c r="A1552" s="20" t="n"/>
      <c r="B1552" s="26" t="n"/>
      <c r="C1552" s="27">
        <f>IF(COUNTA(A1552,D1552,G1552)=0,"",IF(B1552="","공통",IFERROR(INDEX(현장_고객,MATCH(B1552,현장번호,0))&amp;" · "&amp;INDEX(현장_주소,MATCH(B1552,현장번호,0)),"없는 번호")))</f>
        <v/>
      </c>
      <c r="D1552" s="21" t="n"/>
      <c r="E1552" s="27">
        <f>IF(D1552="","",IFERROR(INDEX(거래처분야,MATCH(D1552,거래처이름,0)),""))</f>
        <v/>
      </c>
      <c r="F1552" s="21" t="n"/>
      <c r="G1552" s="22" t="n"/>
      <c r="H1552" s="25">
        <f>IF(COUNTA(A1552,B1552,D1552,G1552)=0,"",IF(NOT(ISNUMBER(A1552)),"날짜를 확인하세요",IF(A1552&gt;TODAY(),"오늘 이후 날짜예요",IF(AND(B1552&lt;&gt;"",ISNA(MATCH(B1552,현장번호,0))),"현장 번호를 확인하세요",IF(ISNA(MATCH(D1552,거래처이름,0)),"거래처 목록에 없는 이름",IF(OR(NOT(ISNUMBER(G1552)),N(G1552)&lt;=0),"금액을 확인하세요",""))))))</f>
        <v/>
      </c>
    </row>
    <row r="1553">
      <c r="A1553" s="20" t="n"/>
      <c r="B1553" s="26" t="n"/>
      <c r="C1553" s="27">
        <f>IF(COUNTA(A1553,D1553,G1553)=0,"",IF(B1553="","공통",IFERROR(INDEX(현장_고객,MATCH(B1553,현장번호,0))&amp;" · "&amp;INDEX(현장_주소,MATCH(B1553,현장번호,0)),"없는 번호")))</f>
        <v/>
      </c>
      <c r="D1553" s="21" t="n"/>
      <c r="E1553" s="27">
        <f>IF(D1553="","",IFERROR(INDEX(거래처분야,MATCH(D1553,거래처이름,0)),""))</f>
        <v/>
      </c>
      <c r="F1553" s="21" t="n"/>
      <c r="G1553" s="22" t="n"/>
      <c r="H1553" s="25">
        <f>IF(COUNTA(A1553,B1553,D1553,G1553)=0,"",IF(NOT(ISNUMBER(A1553)),"날짜를 확인하세요",IF(A1553&gt;TODAY(),"오늘 이후 날짜예요",IF(AND(B1553&lt;&gt;"",ISNA(MATCH(B1553,현장번호,0))),"현장 번호를 확인하세요",IF(ISNA(MATCH(D1553,거래처이름,0)),"거래처 목록에 없는 이름",IF(OR(NOT(ISNUMBER(G1553)),N(G1553)&lt;=0),"금액을 확인하세요",""))))))</f>
        <v/>
      </c>
    </row>
    <row r="1554">
      <c r="A1554" s="20" t="n"/>
      <c r="B1554" s="26" t="n"/>
      <c r="C1554" s="27">
        <f>IF(COUNTA(A1554,D1554,G1554)=0,"",IF(B1554="","공통",IFERROR(INDEX(현장_고객,MATCH(B1554,현장번호,0))&amp;" · "&amp;INDEX(현장_주소,MATCH(B1554,현장번호,0)),"없는 번호")))</f>
        <v/>
      </c>
      <c r="D1554" s="21" t="n"/>
      <c r="E1554" s="27">
        <f>IF(D1554="","",IFERROR(INDEX(거래처분야,MATCH(D1554,거래처이름,0)),""))</f>
        <v/>
      </c>
      <c r="F1554" s="21" t="n"/>
      <c r="G1554" s="22" t="n"/>
      <c r="H1554" s="25">
        <f>IF(COUNTA(A1554,B1554,D1554,G1554)=0,"",IF(NOT(ISNUMBER(A1554)),"날짜를 확인하세요",IF(A1554&gt;TODAY(),"오늘 이후 날짜예요",IF(AND(B1554&lt;&gt;"",ISNA(MATCH(B1554,현장번호,0))),"현장 번호를 확인하세요",IF(ISNA(MATCH(D1554,거래처이름,0)),"거래처 목록에 없는 이름",IF(OR(NOT(ISNUMBER(G1554)),N(G1554)&lt;=0),"금액을 확인하세요",""))))))</f>
        <v/>
      </c>
    </row>
    <row r="1555">
      <c r="A1555" s="20" t="n"/>
      <c r="B1555" s="26" t="n"/>
      <c r="C1555" s="27">
        <f>IF(COUNTA(A1555,D1555,G1555)=0,"",IF(B1555="","공통",IFERROR(INDEX(현장_고객,MATCH(B1555,현장번호,0))&amp;" · "&amp;INDEX(현장_주소,MATCH(B1555,현장번호,0)),"없는 번호")))</f>
        <v/>
      </c>
      <c r="D1555" s="21" t="n"/>
      <c r="E1555" s="27">
        <f>IF(D1555="","",IFERROR(INDEX(거래처분야,MATCH(D1555,거래처이름,0)),""))</f>
        <v/>
      </c>
      <c r="F1555" s="21" t="n"/>
      <c r="G1555" s="22" t="n"/>
      <c r="H1555" s="25">
        <f>IF(COUNTA(A1555,B1555,D1555,G1555)=0,"",IF(NOT(ISNUMBER(A1555)),"날짜를 확인하세요",IF(A1555&gt;TODAY(),"오늘 이후 날짜예요",IF(AND(B1555&lt;&gt;"",ISNA(MATCH(B1555,현장번호,0))),"현장 번호를 확인하세요",IF(ISNA(MATCH(D1555,거래처이름,0)),"거래처 목록에 없는 이름",IF(OR(NOT(ISNUMBER(G1555)),N(G1555)&lt;=0),"금액을 확인하세요",""))))))</f>
        <v/>
      </c>
    </row>
    <row r="1556">
      <c r="A1556" s="20" t="n"/>
      <c r="B1556" s="26" t="n"/>
      <c r="C1556" s="27">
        <f>IF(COUNTA(A1556,D1556,G1556)=0,"",IF(B1556="","공통",IFERROR(INDEX(현장_고객,MATCH(B1556,현장번호,0))&amp;" · "&amp;INDEX(현장_주소,MATCH(B1556,현장번호,0)),"없는 번호")))</f>
        <v/>
      </c>
      <c r="D1556" s="21" t="n"/>
      <c r="E1556" s="27">
        <f>IF(D1556="","",IFERROR(INDEX(거래처분야,MATCH(D1556,거래처이름,0)),""))</f>
        <v/>
      </c>
      <c r="F1556" s="21" t="n"/>
      <c r="G1556" s="22" t="n"/>
      <c r="H1556" s="25">
        <f>IF(COUNTA(A1556,B1556,D1556,G1556)=0,"",IF(NOT(ISNUMBER(A1556)),"날짜를 확인하세요",IF(A1556&gt;TODAY(),"오늘 이후 날짜예요",IF(AND(B1556&lt;&gt;"",ISNA(MATCH(B1556,현장번호,0))),"현장 번호를 확인하세요",IF(ISNA(MATCH(D1556,거래처이름,0)),"거래처 목록에 없는 이름",IF(OR(NOT(ISNUMBER(G1556)),N(G1556)&lt;=0),"금액을 확인하세요",""))))))</f>
        <v/>
      </c>
    </row>
    <row r="1557">
      <c r="A1557" s="20" t="n"/>
      <c r="B1557" s="26" t="n"/>
      <c r="C1557" s="27">
        <f>IF(COUNTA(A1557,D1557,G1557)=0,"",IF(B1557="","공통",IFERROR(INDEX(현장_고객,MATCH(B1557,현장번호,0))&amp;" · "&amp;INDEX(현장_주소,MATCH(B1557,현장번호,0)),"없는 번호")))</f>
        <v/>
      </c>
      <c r="D1557" s="21" t="n"/>
      <c r="E1557" s="27">
        <f>IF(D1557="","",IFERROR(INDEX(거래처분야,MATCH(D1557,거래처이름,0)),""))</f>
        <v/>
      </c>
      <c r="F1557" s="21" t="n"/>
      <c r="G1557" s="22" t="n"/>
      <c r="H1557" s="25">
        <f>IF(COUNTA(A1557,B1557,D1557,G1557)=0,"",IF(NOT(ISNUMBER(A1557)),"날짜를 확인하세요",IF(A1557&gt;TODAY(),"오늘 이후 날짜예요",IF(AND(B1557&lt;&gt;"",ISNA(MATCH(B1557,현장번호,0))),"현장 번호를 확인하세요",IF(ISNA(MATCH(D1557,거래처이름,0)),"거래처 목록에 없는 이름",IF(OR(NOT(ISNUMBER(G1557)),N(G1557)&lt;=0),"금액을 확인하세요",""))))))</f>
        <v/>
      </c>
    </row>
    <row r="1558">
      <c r="A1558" s="20" t="n"/>
      <c r="B1558" s="26" t="n"/>
      <c r="C1558" s="27">
        <f>IF(COUNTA(A1558,D1558,G1558)=0,"",IF(B1558="","공통",IFERROR(INDEX(현장_고객,MATCH(B1558,현장번호,0))&amp;" · "&amp;INDEX(현장_주소,MATCH(B1558,현장번호,0)),"없는 번호")))</f>
        <v/>
      </c>
      <c r="D1558" s="21" t="n"/>
      <c r="E1558" s="27">
        <f>IF(D1558="","",IFERROR(INDEX(거래처분야,MATCH(D1558,거래처이름,0)),""))</f>
        <v/>
      </c>
      <c r="F1558" s="21" t="n"/>
      <c r="G1558" s="22" t="n"/>
      <c r="H1558" s="25">
        <f>IF(COUNTA(A1558,B1558,D1558,G1558)=0,"",IF(NOT(ISNUMBER(A1558)),"날짜를 확인하세요",IF(A1558&gt;TODAY(),"오늘 이후 날짜예요",IF(AND(B1558&lt;&gt;"",ISNA(MATCH(B1558,현장번호,0))),"현장 번호를 확인하세요",IF(ISNA(MATCH(D1558,거래처이름,0)),"거래처 목록에 없는 이름",IF(OR(NOT(ISNUMBER(G1558)),N(G1558)&lt;=0),"금액을 확인하세요",""))))))</f>
        <v/>
      </c>
    </row>
    <row r="1559">
      <c r="A1559" s="20" t="n"/>
      <c r="B1559" s="26" t="n"/>
      <c r="C1559" s="27">
        <f>IF(COUNTA(A1559,D1559,G1559)=0,"",IF(B1559="","공통",IFERROR(INDEX(현장_고객,MATCH(B1559,현장번호,0))&amp;" · "&amp;INDEX(현장_주소,MATCH(B1559,현장번호,0)),"없는 번호")))</f>
        <v/>
      </c>
      <c r="D1559" s="21" t="n"/>
      <c r="E1559" s="27">
        <f>IF(D1559="","",IFERROR(INDEX(거래처분야,MATCH(D1559,거래처이름,0)),""))</f>
        <v/>
      </c>
      <c r="F1559" s="21" t="n"/>
      <c r="G1559" s="22" t="n"/>
      <c r="H1559" s="25">
        <f>IF(COUNTA(A1559,B1559,D1559,G1559)=0,"",IF(NOT(ISNUMBER(A1559)),"날짜를 확인하세요",IF(A1559&gt;TODAY(),"오늘 이후 날짜예요",IF(AND(B1559&lt;&gt;"",ISNA(MATCH(B1559,현장번호,0))),"현장 번호를 확인하세요",IF(ISNA(MATCH(D1559,거래처이름,0)),"거래처 목록에 없는 이름",IF(OR(NOT(ISNUMBER(G1559)),N(G1559)&lt;=0),"금액을 확인하세요",""))))))</f>
        <v/>
      </c>
    </row>
    <row r="1560">
      <c r="A1560" s="20" t="n"/>
      <c r="B1560" s="26" t="n"/>
      <c r="C1560" s="27">
        <f>IF(COUNTA(A1560,D1560,G1560)=0,"",IF(B1560="","공통",IFERROR(INDEX(현장_고객,MATCH(B1560,현장번호,0))&amp;" · "&amp;INDEX(현장_주소,MATCH(B1560,현장번호,0)),"없는 번호")))</f>
        <v/>
      </c>
      <c r="D1560" s="21" t="n"/>
      <c r="E1560" s="27">
        <f>IF(D1560="","",IFERROR(INDEX(거래처분야,MATCH(D1560,거래처이름,0)),""))</f>
        <v/>
      </c>
      <c r="F1560" s="21" t="n"/>
      <c r="G1560" s="22" t="n"/>
      <c r="H1560" s="25">
        <f>IF(COUNTA(A1560,B1560,D1560,G1560)=0,"",IF(NOT(ISNUMBER(A1560)),"날짜를 확인하세요",IF(A1560&gt;TODAY(),"오늘 이후 날짜예요",IF(AND(B1560&lt;&gt;"",ISNA(MATCH(B1560,현장번호,0))),"현장 번호를 확인하세요",IF(ISNA(MATCH(D1560,거래처이름,0)),"거래처 목록에 없는 이름",IF(OR(NOT(ISNUMBER(G1560)),N(G1560)&lt;=0),"금액을 확인하세요",""))))))</f>
        <v/>
      </c>
    </row>
    <row r="1561">
      <c r="A1561" s="20" t="n"/>
      <c r="B1561" s="26" t="n"/>
      <c r="C1561" s="27">
        <f>IF(COUNTA(A1561,D1561,G1561)=0,"",IF(B1561="","공통",IFERROR(INDEX(현장_고객,MATCH(B1561,현장번호,0))&amp;" · "&amp;INDEX(현장_주소,MATCH(B1561,현장번호,0)),"없는 번호")))</f>
        <v/>
      </c>
      <c r="D1561" s="21" t="n"/>
      <c r="E1561" s="27">
        <f>IF(D1561="","",IFERROR(INDEX(거래처분야,MATCH(D1561,거래처이름,0)),""))</f>
        <v/>
      </c>
      <c r="F1561" s="21" t="n"/>
      <c r="G1561" s="22" t="n"/>
      <c r="H1561" s="25">
        <f>IF(COUNTA(A1561,B1561,D1561,G1561)=0,"",IF(NOT(ISNUMBER(A1561)),"날짜를 확인하세요",IF(A1561&gt;TODAY(),"오늘 이후 날짜예요",IF(AND(B1561&lt;&gt;"",ISNA(MATCH(B1561,현장번호,0))),"현장 번호를 확인하세요",IF(ISNA(MATCH(D1561,거래처이름,0)),"거래처 목록에 없는 이름",IF(OR(NOT(ISNUMBER(G1561)),N(G1561)&lt;=0),"금액을 확인하세요",""))))))</f>
        <v/>
      </c>
    </row>
    <row r="1562">
      <c r="A1562" s="20" t="n"/>
      <c r="B1562" s="26" t="n"/>
      <c r="C1562" s="27">
        <f>IF(COUNTA(A1562,D1562,G1562)=0,"",IF(B1562="","공통",IFERROR(INDEX(현장_고객,MATCH(B1562,현장번호,0))&amp;" · "&amp;INDEX(현장_주소,MATCH(B1562,현장번호,0)),"없는 번호")))</f>
        <v/>
      </c>
      <c r="D1562" s="21" t="n"/>
      <c r="E1562" s="27">
        <f>IF(D1562="","",IFERROR(INDEX(거래처분야,MATCH(D1562,거래처이름,0)),""))</f>
        <v/>
      </c>
      <c r="F1562" s="21" t="n"/>
      <c r="G1562" s="22" t="n"/>
      <c r="H1562" s="25">
        <f>IF(COUNTA(A1562,B1562,D1562,G1562)=0,"",IF(NOT(ISNUMBER(A1562)),"날짜를 확인하세요",IF(A1562&gt;TODAY(),"오늘 이후 날짜예요",IF(AND(B1562&lt;&gt;"",ISNA(MATCH(B1562,현장번호,0))),"현장 번호를 확인하세요",IF(ISNA(MATCH(D1562,거래처이름,0)),"거래처 목록에 없는 이름",IF(OR(NOT(ISNUMBER(G1562)),N(G1562)&lt;=0),"금액을 확인하세요",""))))))</f>
        <v/>
      </c>
    </row>
    <row r="1563">
      <c r="A1563" s="20" t="n"/>
      <c r="B1563" s="26" t="n"/>
      <c r="C1563" s="27">
        <f>IF(COUNTA(A1563,D1563,G1563)=0,"",IF(B1563="","공통",IFERROR(INDEX(현장_고객,MATCH(B1563,현장번호,0))&amp;" · "&amp;INDEX(현장_주소,MATCH(B1563,현장번호,0)),"없는 번호")))</f>
        <v/>
      </c>
      <c r="D1563" s="21" t="n"/>
      <c r="E1563" s="27">
        <f>IF(D1563="","",IFERROR(INDEX(거래처분야,MATCH(D1563,거래처이름,0)),""))</f>
        <v/>
      </c>
      <c r="F1563" s="21" t="n"/>
      <c r="G1563" s="22" t="n"/>
      <c r="H1563" s="25">
        <f>IF(COUNTA(A1563,B1563,D1563,G1563)=0,"",IF(NOT(ISNUMBER(A1563)),"날짜를 확인하세요",IF(A1563&gt;TODAY(),"오늘 이후 날짜예요",IF(AND(B1563&lt;&gt;"",ISNA(MATCH(B1563,현장번호,0))),"현장 번호를 확인하세요",IF(ISNA(MATCH(D1563,거래처이름,0)),"거래처 목록에 없는 이름",IF(OR(NOT(ISNUMBER(G1563)),N(G1563)&lt;=0),"금액을 확인하세요",""))))))</f>
        <v/>
      </c>
    </row>
    <row r="1564">
      <c r="A1564" s="20" t="n"/>
      <c r="B1564" s="26" t="n"/>
      <c r="C1564" s="27">
        <f>IF(COUNTA(A1564,D1564,G1564)=0,"",IF(B1564="","공통",IFERROR(INDEX(현장_고객,MATCH(B1564,현장번호,0))&amp;" · "&amp;INDEX(현장_주소,MATCH(B1564,현장번호,0)),"없는 번호")))</f>
        <v/>
      </c>
      <c r="D1564" s="21" t="n"/>
      <c r="E1564" s="27">
        <f>IF(D1564="","",IFERROR(INDEX(거래처분야,MATCH(D1564,거래처이름,0)),""))</f>
        <v/>
      </c>
      <c r="F1564" s="21" t="n"/>
      <c r="G1564" s="22" t="n"/>
      <c r="H1564" s="25">
        <f>IF(COUNTA(A1564,B1564,D1564,G1564)=0,"",IF(NOT(ISNUMBER(A1564)),"날짜를 확인하세요",IF(A1564&gt;TODAY(),"오늘 이후 날짜예요",IF(AND(B1564&lt;&gt;"",ISNA(MATCH(B1564,현장번호,0))),"현장 번호를 확인하세요",IF(ISNA(MATCH(D1564,거래처이름,0)),"거래처 목록에 없는 이름",IF(OR(NOT(ISNUMBER(G1564)),N(G1564)&lt;=0),"금액을 확인하세요",""))))))</f>
        <v/>
      </c>
    </row>
    <row r="1565">
      <c r="A1565" s="20" t="n"/>
      <c r="B1565" s="26" t="n"/>
      <c r="C1565" s="27">
        <f>IF(COUNTA(A1565,D1565,G1565)=0,"",IF(B1565="","공통",IFERROR(INDEX(현장_고객,MATCH(B1565,현장번호,0))&amp;" · "&amp;INDEX(현장_주소,MATCH(B1565,현장번호,0)),"없는 번호")))</f>
        <v/>
      </c>
      <c r="D1565" s="21" t="n"/>
      <c r="E1565" s="27">
        <f>IF(D1565="","",IFERROR(INDEX(거래처분야,MATCH(D1565,거래처이름,0)),""))</f>
        <v/>
      </c>
      <c r="F1565" s="21" t="n"/>
      <c r="G1565" s="22" t="n"/>
      <c r="H1565" s="25">
        <f>IF(COUNTA(A1565,B1565,D1565,G1565)=0,"",IF(NOT(ISNUMBER(A1565)),"날짜를 확인하세요",IF(A1565&gt;TODAY(),"오늘 이후 날짜예요",IF(AND(B1565&lt;&gt;"",ISNA(MATCH(B1565,현장번호,0))),"현장 번호를 확인하세요",IF(ISNA(MATCH(D1565,거래처이름,0)),"거래처 목록에 없는 이름",IF(OR(NOT(ISNUMBER(G1565)),N(G1565)&lt;=0),"금액을 확인하세요",""))))))</f>
        <v/>
      </c>
    </row>
    <row r="1566">
      <c r="A1566" s="20" t="n"/>
      <c r="B1566" s="26" t="n"/>
      <c r="C1566" s="27">
        <f>IF(COUNTA(A1566,D1566,G1566)=0,"",IF(B1566="","공통",IFERROR(INDEX(현장_고객,MATCH(B1566,현장번호,0))&amp;" · "&amp;INDEX(현장_주소,MATCH(B1566,현장번호,0)),"없는 번호")))</f>
        <v/>
      </c>
      <c r="D1566" s="21" t="n"/>
      <c r="E1566" s="27">
        <f>IF(D1566="","",IFERROR(INDEX(거래처분야,MATCH(D1566,거래처이름,0)),""))</f>
        <v/>
      </c>
      <c r="F1566" s="21" t="n"/>
      <c r="G1566" s="22" t="n"/>
      <c r="H1566" s="25">
        <f>IF(COUNTA(A1566,B1566,D1566,G1566)=0,"",IF(NOT(ISNUMBER(A1566)),"날짜를 확인하세요",IF(A1566&gt;TODAY(),"오늘 이후 날짜예요",IF(AND(B1566&lt;&gt;"",ISNA(MATCH(B1566,현장번호,0))),"현장 번호를 확인하세요",IF(ISNA(MATCH(D1566,거래처이름,0)),"거래처 목록에 없는 이름",IF(OR(NOT(ISNUMBER(G1566)),N(G1566)&lt;=0),"금액을 확인하세요",""))))))</f>
        <v/>
      </c>
    </row>
    <row r="1567">
      <c r="A1567" s="20" t="n"/>
      <c r="B1567" s="26" t="n"/>
      <c r="C1567" s="27">
        <f>IF(COUNTA(A1567,D1567,G1567)=0,"",IF(B1567="","공통",IFERROR(INDEX(현장_고객,MATCH(B1567,현장번호,0))&amp;" · "&amp;INDEX(현장_주소,MATCH(B1567,현장번호,0)),"없는 번호")))</f>
        <v/>
      </c>
      <c r="D1567" s="21" t="n"/>
      <c r="E1567" s="27">
        <f>IF(D1567="","",IFERROR(INDEX(거래처분야,MATCH(D1567,거래처이름,0)),""))</f>
        <v/>
      </c>
      <c r="F1567" s="21" t="n"/>
      <c r="G1567" s="22" t="n"/>
      <c r="H1567" s="25">
        <f>IF(COUNTA(A1567,B1567,D1567,G1567)=0,"",IF(NOT(ISNUMBER(A1567)),"날짜를 확인하세요",IF(A1567&gt;TODAY(),"오늘 이후 날짜예요",IF(AND(B1567&lt;&gt;"",ISNA(MATCH(B1567,현장번호,0))),"현장 번호를 확인하세요",IF(ISNA(MATCH(D1567,거래처이름,0)),"거래처 목록에 없는 이름",IF(OR(NOT(ISNUMBER(G1567)),N(G1567)&lt;=0),"금액을 확인하세요",""))))))</f>
        <v/>
      </c>
    </row>
    <row r="1568">
      <c r="A1568" s="20" t="n"/>
      <c r="B1568" s="26" t="n"/>
      <c r="C1568" s="27">
        <f>IF(COUNTA(A1568,D1568,G1568)=0,"",IF(B1568="","공통",IFERROR(INDEX(현장_고객,MATCH(B1568,현장번호,0))&amp;" · "&amp;INDEX(현장_주소,MATCH(B1568,현장번호,0)),"없는 번호")))</f>
        <v/>
      </c>
      <c r="D1568" s="21" t="n"/>
      <c r="E1568" s="27">
        <f>IF(D1568="","",IFERROR(INDEX(거래처분야,MATCH(D1568,거래처이름,0)),""))</f>
        <v/>
      </c>
      <c r="F1568" s="21" t="n"/>
      <c r="G1568" s="22" t="n"/>
      <c r="H1568" s="25">
        <f>IF(COUNTA(A1568,B1568,D1568,G1568)=0,"",IF(NOT(ISNUMBER(A1568)),"날짜를 확인하세요",IF(A1568&gt;TODAY(),"오늘 이후 날짜예요",IF(AND(B1568&lt;&gt;"",ISNA(MATCH(B1568,현장번호,0))),"현장 번호를 확인하세요",IF(ISNA(MATCH(D1568,거래처이름,0)),"거래처 목록에 없는 이름",IF(OR(NOT(ISNUMBER(G1568)),N(G1568)&lt;=0),"금액을 확인하세요",""))))))</f>
        <v/>
      </c>
    </row>
    <row r="1569">
      <c r="A1569" s="20" t="n"/>
      <c r="B1569" s="26" t="n"/>
      <c r="C1569" s="27">
        <f>IF(COUNTA(A1569,D1569,G1569)=0,"",IF(B1569="","공통",IFERROR(INDEX(현장_고객,MATCH(B1569,현장번호,0))&amp;" · "&amp;INDEX(현장_주소,MATCH(B1569,현장번호,0)),"없는 번호")))</f>
        <v/>
      </c>
      <c r="D1569" s="21" t="n"/>
      <c r="E1569" s="27">
        <f>IF(D1569="","",IFERROR(INDEX(거래처분야,MATCH(D1569,거래처이름,0)),""))</f>
        <v/>
      </c>
      <c r="F1569" s="21" t="n"/>
      <c r="G1569" s="22" t="n"/>
      <c r="H1569" s="25">
        <f>IF(COUNTA(A1569,B1569,D1569,G1569)=0,"",IF(NOT(ISNUMBER(A1569)),"날짜를 확인하세요",IF(A1569&gt;TODAY(),"오늘 이후 날짜예요",IF(AND(B1569&lt;&gt;"",ISNA(MATCH(B1569,현장번호,0))),"현장 번호를 확인하세요",IF(ISNA(MATCH(D1569,거래처이름,0)),"거래처 목록에 없는 이름",IF(OR(NOT(ISNUMBER(G1569)),N(G1569)&lt;=0),"금액을 확인하세요",""))))))</f>
        <v/>
      </c>
    </row>
    <row r="1570">
      <c r="A1570" s="20" t="n"/>
      <c r="B1570" s="26" t="n"/>
      <c r="C1570" s="27">
        <f>IF(COUNTA(A1570,D1570,G1570)=0,"",IF(B1570="","공통",IFERROR(INDEX(현장_고객,MATCH(B1570,현장번호,0))&amp;" · "&amp;INDEX(현장_주소,MATCH(B1570,현장번호,0)),"없는 번호")))</f>
        <v/>
      </c>
      <c r="D1570" s="21" t="n"/>
      <c r="E1570" s="27">
        <f>IF(D1570="","",IFERROR(INDEX(거래처분야,MATCH(D1570,거래처이름,0)),""))</f>
        <v/>
      </c>
      <c r="F1570" s="21" t="n"/>
      <c r="G1570" s="22" t="n"/>
      <c r="H1570" s="25">
        <f>IF(COUNTA(A1570,B1570,D1570,G1570)=0,"",IF(NOT(ISNUMBER(A1570)),"날짜를 확인하세요",IF(A1570&gt;TODAY(),"오늘 이후 날짜예요",IF(AND(B1570&lt;&gt;"",ISNA(MATCH(B1570,현장번호,0))),"현장 번호를 확인하세요",IF(ISNA(MATCH(D1570,거래처이름,0)),"거래처 목록에 없는 이름",IF(OR(NOT(ISNUMBER(G1570)),N(G1570)&lt;=0),"금액을 확인하세요",""))))))</f>
        <v/>
      </c>
    </row>
    <row r="1571">
      <c r="A1571" s="20" t="n"/>
      <c r="B1571" s="26" t="n"/>
      <c r="C1571" s="27">
        <f>IF(COUNTA(A1571,D1571,G1571)=0,"",IF(B1571="","공통",IFERROR(INDEX(현장_고객,MATCH(B1571,현장번호,0))&amp;" · "&amp;INDEX(현장_주소,MATCH(B1571,현장번호,0)),"없는 번호")))</f>
        <v/>
      </c>
      <c r="D1571" s="21" t="n"/>
      <c r="E1571" s="27">
        <f>IF(D1571="","",IFERROR(INDEX(거래처분야,MATCH(D1571,거래처이름,0)),""))</f>
        <v/>
      </c>
      <c r="F1571" s="21" t="n"/>
      <c r="G1571" s="22" t="n"/>
      <c r="H1571" s="25">
        <f>IF(COUNTA(A1571,B1571,D1571,G1571)=0,"",IF(NOT(ISNUMBER(A1571)),"날짜를 확인하세요",IF(A1571&gt;TODAY(),"오늘 이후 날짜예요",IF(AND(B1571&lt;&gt;"",ISNA(MATCH(B1571,현장번호,0))),"현장 번호를 확인하세요",IF(ISNA(MATCH(D1571,거래처이름,0)),"거래처 목록에 없는 이름",IF(OR(NOT(ISNUMBER(G1571)),N(G1571)&lt;=0),"금액을 확인하세요",""))))))</f>
        <v/>
      </c>
    </row>
    <row r="1572">
      <c r="A1572" s="20" t="n"/>
      <c r="B1572" s="26" t="n"/>
      <c r="C1572" s="27">
        <f>IF(COUNTA(A1572,D1572,G1572)=0,"",IF(B1572="","공통",IFERROR(INDEX(현장_고객,MATCH(B1572,현장번호,0))&amp;" · "&amp;INDEX(현장_주소,MATCH(B1572,현장번호,0)),"없는 번호")))</f>
        <v/>
      </c>
      <c r="D1572" s="21" t="n"/>
      <c r="E1572" s="27">
        <f>IF(D1572="","",IFERROR(INDEX(거래처분야,MATCH(D1572,거래처이름,0)),""))</f>
        <v/>
      </c>
      <c r="F1572" s="21" t="n"/>
      <c r="G1572" s="22" t="n"/>
      <c r="H1572" s="25">
        <f>IF(COUNTA(A1572,B1572,D1572,G1572)=0,"",IF(NOT(ISNUMBER(A1572)),"날짜를 확인하세요",IF(A1572&gt;TODAY(),"오늘 이후 날짜예요",IF(AND(B1572&lt;&gt;"",ISNA(MATCH(B1572,현장번호,0))),"현장 번호를 확인하세요",IF(ISNA(MATCH(D1572,거래처이름,0)),"거래처 목록에 없는 이름",IF(OR(NOT(ISNUMBER(G1572)),N(G1572)&lt;=0),"금액을 확인하세요",""))))))</f>
        <v/>
      </c>
    </row>
    <row r="1573">
      <c r="A1573" s="20" t="n"/>
      <c r="B1573" s="26" t="n"/>
      <c r="C1573" s="27">
        <f>IF(COUNTA(A1573,D1573,G1573)=0,"",IF(B1573="","공통",IFERROR(INDEX(현장_고객,MATCH(B1573,현장번호,0))&amp;" · "&amp;INDEX(현장_주소,MATCH(B1573,현장번호,0)),"없는 번호")))</f>
        <v/>
      </c>
      <c r="D1573" s="21" t="n"/>
      <c r="E1573" s="27">
        <f>IF(D1573="","",IFERROR(INDEX(거래처분야,MATCH(D1573,거래처이름,0)),""))</f>
        <v/>
      </c>
      <c r="F1573" s="21" t="n"/>
      <c r="G1573" s="22" t="n"/>
      <c r="H1573" s="25">
        <f>IF(COUNTA(A1573,B1573,D1573,G1573)=0,"",IF(NOT(ISNUMBER(A1573)),"날짜를 확인하세요",IF(A1573&gt;TODAY(),"오늘 이후 날짜예요",IF(AND(B1573&lt;&gt;"",ISNA(MATCH(B1573,현장번호,0))),"현장 번호를 확인하세요",IF(ISNA(MATCH(D1573,거래처이름,0)),"거래처 목록에 없는 이름",IF(OR(NOT(ISNUMBER(G1573)),N(G1573)&lt;=0),"금액을 확인하세요",""))))))</f>
        <v/>
      </c>
    </row>
    <row r="1574">
      <c r="A1574" s="20" t="n"/>
      <c r="B1574" s="26" t="n"/>
      <c r="C1574" s="27">
        <f>IF(COUNTA(A1574,D1574,G1574)=0,"",IF(B1574="","공통",IFERROR(INDEX(현장_고객,MATCH(B1574,현장번호,0))&amp;" · "&amp;INDEX(현장_주소,MATCH(B1574,현장번호,0)),"없는 번호")))</f>
        <v/>
      </c>
      <c r="D1574" s="21" t="n"/>
      <c r="E1574" s="27">
        <f>IF(D1574="","",IFERROR(INDEX(거래처분야,MATCH(D1574,거래처이름,0)),""))</f>
        <v/>
      </c>
      <c r="F1574" s="21" t="n"/>
      <c r="G1574" s="22" t="n"/>
      <c r="H1574" s="25">
        <f>IF(COUNTA(A1574,B1574,D1574,G1574)=0,"",IF(NOT(ISNUMBER(A1574)),"날짜를 확인하세요",IF(A1574&gt;TODAY(),"오늘 이후 날짜예요",IF(AND(B1574&lt;&gt;"",ISNA(MATCH(B1574,현장번호,0))),"현장 번호를 확인하세요",IF(ISNA(MATCH(D1574,거래처이름,0)),"거래처 목록에 없는 이름",IF(OR(NOT(ISNUMBER(G1574)),N(G1574)&lt;=0),"금액을 확인하세요",""))))))</f>
        <v/>
      </c>
    </row>
    <row r="1575">
      <c r="A1575" s="20" t="n"/>
      <c r="B1575" s="26" t="n"/>
      <c r="C1575" s="27">
        <f>IF(COUNTA(A1575,D1575,G1575)=0,"",IF(B1575="","공통",IFERROR(INDEX(현장_고객,MATCH(B1575,현장번호,0))&amp;" · "&amp;INDEX(현장_주소,MATCH(B1575,현장번호,0)),"없는 번호")))</f>
        <v/>
      </c>
      <c r="D1575" s="21" t="n"/>
      <c r="E1575" s="27">
        <f>IF(D1575="","",IFERROR(INDEX(거래처분야,MATCH(D1575,거래처이름,0)),""))</f>
        <v/>
      </c>
      <c r="F1575" s="21" t="n"/>
      <c r="G1575" s="22" t="n"/>
      <c r="H1575" s="25">
        <f>IF(COUNTA(A1575,B1575,D1575,G1575)=0,"",IF(NOT(ISNUMBER(A1575)),"날짜를 확인하세요",IF(A1575&gt;TODAY(),"오늘 이후 날짜예요",IF(AND(B1575&lt;&gt;"",ISNA(MATCH(B1575,현장번호,0))),"현장 번호를 확인하세요",IF(ISNA(MATCH(D1575,거래처이름,0)),"거래처 목록에 없는 이름",IF(OR(NOT(ISNUMBER(G1575)),N(G1575)&lt;=0),"금액을 확인하세요",""))))))</f>
        <v/>
      </c>
    </row>
    <row r="1576">
      <c r="A1576" s="20" t="n"/>
      <c r="B1576" s="26" t="n"/>
      <c r="C1576" s="27">
        <f>IF(COUNTA(A1576,D1576,G1576)=0,"",IF(B1576="","공통",IFERROR(INDEX(현장_고객,MATCH(B1576,현장번호,0))&amp;" · "&amp;INDEX(현장_주소,MATCH(B1576,현장번호,0)),"없는 번호")))</f>
        <v/>
      </c>
      <c r="D1576" s="21" t="n"/>
      <c r="E1576" s="27">
        <f>IF(D1576="","",IFERROR(INDEX(거래처분야,MATCH(D1576,거래처이름,0)),""))</f>
        <v/>
      </c>
      <c r="F1576" s="21" t="n"/>
      <c r="G1576" s="22" t="n"/>
      <c r="H1576" s="25">
        <f>IF(COUNTA(A1576,B1576,D1576,G1576)=0,"",IF(NOT(ISNUMBER(A1576)),"날짜를 확인하세요",IF(A1576&gt;TODAY(),"오늘 이후 날짜예요",IF(AND(B1576&lt;&gt;"",ISNA(MATCH(B1576,현장번호,0))),"현장 번호를 확인하세요",IF(ISNA(MATCH(D1576,거래처이름,0)),"거래처 목록에 없는 이름",IF(OR(NOT(ISNUMBER(G1576)),N(G1576)&lt;=0),"금액을 확인하세요",""))))))</f>
        <v/>
      </c>
    </row>
    <row r="1577">
      <c r="A1577" s="20" t="n"/>
      <c r="B1577" s="26" t="n"/>
      <c r="C1577" s="27">
        <f>IF(COUNTA(A1577,D1577,G1577)=0,"",IF(B1577="","공통",IFERROR(INDEX(현장_고객,MATCH(B1577,현장번호,0))&amp;" · "&amp;INDEX(현장_주소,MATCH(B1577,현장번호,0)),"없는 번호")))</f>
        <v/>
      </c>
      <c r="D1577" s="21" t="n"/>
      <c r="E1577" s="27">
        <f>IF(D1577="","",IFERROR(INDEX(거래처분야,MATCH(D1577,거래처이름,0)),""))</f>
        <v/>
      </c>
      <c r="F1577" s="21" t="n"/>
      <c r="G1577" s="22" t="n"/>
      <c r="H1577" s="25">
        <f>IF(COUNTA(A1577,B1577,D1577,G1577)=0,"",IF(NOT(ISNUMBER(A1577)),"날짜를 확인하세요",IF(A1577&gt;TODAY(),"오늘 이후 날짜예요",IF(AND(B1577&lt;&gt;"",ISNA(MATCH(B1577,현장번호,0))),"현장 번호를 확인하세요",IF(ISNA(MATCH(D1577,거래처이름,0)),"거래처 목록에 없는 이름",IF(OR(NOT(ISNUMBER(G1577)),N(G1577)&lt;=0),"금액을 확인하세요",""))))))</f>
        <v/>
      </c>
    </row>
    <row r="1578">
      <c r="A1578" s="20" t="n"/>
      <c r="B1578" s="26" t="n"/>
      <c r="C1578" s="27">
        <f>IF(COUNTA(A1578,D1578,G1578)=0,"",IF(B1578="","공통",IFERROR(INDEX(현장_고객,MATCH(B1578,현장번호,0))&amp;" · "&amp;INDEX(현장_주소,MATCH(B1578,현장번호,0)),"없는 번호")))</f>
        <v/>
      </c>
      <c r="D1578" s="21" t="n"/>
      <c r="E1578" s="27">
        <f>IF(D1578="","",IFERROR(INDEX(거래처분야,MATCH(D1578,거래처이름,0)),""))</f>
        <v/>
      </c>
      <c r="F1578" s="21" t="n"/>
      <c r="G1578" s="22" t="n"/>
      <c r="H1578" s="25">
        <f>IF(COUNTA(A1578,B1578,D1578,G1578)=0,"",IF(NOT(ISNUMBER(A1578)),"날짜를 확인하세요",IF(A1578&gt;TODAY(),"오늘 이후 날짜예요",IF(AND(B1578&lt;&gt;"",ISNA(MATCH(B1578,현장번호,0))),"현장 번호를 확인하세요",IF(ISNA(MATCH(D1578,거래처이름,0)),"거래처 목록에 없는 이름",IF(OR(NOT(ISNUMBER(G1578)),N(G1578)&lt;=0),"금액을 확인하세요",""))))))</f>
        <v/>
      </c>
    </row>
    <row r="1579">
      <c r="A1579" s="20" t="n"/>
      <c r="B1579" s="26" t="n"/>
      <c r="C1579" s="27">
        <f>IF(COUNTA(A1579,D1579,G1579)=0,"",IF(B1579="","공통",IFERROR(INDEX(현장_고객,MATCH(B1579,현장번호,0))&amp;" · "&amp;INDEX(현장_주소,MATCH(B1579,현장번호,0)),"없는 번호")))</f>
        <v/>
      </c>
      <c r="D1579" s="21" t="n"/>
      <c r="E1579" s="27">
        <f>IF(D1579="","",IFERROR(INDEX(거래처분야,MATCH(D1579,거래처이름,0)),""))</f>
        <v/>
      </c>
      <c r="F1579" s="21" t="n"/>
      <c r="G1579" s="22" t="n"/>
      <c r="H1579" s="25">
        <f>IF(COUNTA(A1579,B1579,D1579,G1579)=0,"",IF(NOT(ISNUMBER(A1579)),"날짜를 확인하세요",IF(A1579&gt;TODAY(),"오늘 이후 날짜예요",IF(AND(B1579&lt;&gt;"",ISNA(MATCH(B1579,현장번호,0))),"현장 번호를 확인하세요",IF(ISNA(MATCH(D1579,거래처이름,0)),"거래처 목록에 없는 이름",IF(OR(NOT(ISNUMBER(G1579)),N(G1579)&lt;=0),"금액을 확인하세요",""))))))</f>
        <v/>
      </c>
    </row>
    <row r="1580">
      <c r="A1580" s="20" t="n"/>
      <c r="B1580" s="26" t="n"/>
      <c r="C1580" s="27">
        <f>IF(COUNTA(A1580,D1580,G1580)=0,"",IF(B1580="","공통",IFERROR(INDEX(현장_고객,MATCH(B1580,현장번호,0))&amp;" · "&amp;INDEX(현장_주소,MATCH(B1580,현장번호,0)),"없는 번호")))</f>
        <v/>
      </c>
      <c r="D1580" s="21" t="n"/>
      <c r="E1580" s="27">
        <f>IF(D1580="","",IFERROR(INDEX(거래처분야,MATCH(D1580,거래처이름,0)),""))</f>
        <v/>
      </c>
      <c r="F1580" s="21" t="n"/>
      <c r="G1580" s="22" t="n"/>
      <c r="H1580" s="25">
        <f>IF(COUNTA(A1580,B1580,D1580,G1580)=0,"",IF(NOT(ISNUMBER(A1580)),"날짜를 확인하세요",IF(A1580&gt;TODAY(),"오늘 이후 날짜예요",IF(AND(B1580&lt;&gt;"",ISNA(MATCH(B1580,현장번호,0))),"현장 번호를 확인하세요",IF(ISNA(MATCH(D1580,거래처이름,0)),"거래처 목록에 없는 이름",IF(OR(NOT(ISNUMBER(G1580)),N(G1580)&lt;=0),"금액을 확인하세요",""))))))</f>
        <v/>
      </c>
    </row>
    <row r="1581">
      <c r="A1581" s="20" t="n"/>
      <c r="B1581" s="26" t="n"/>
      <c r="C1581" s="27">
        <f>IF(COUNTA(A1581,D1581,G1581)=0,"",IF(B1581="","공통",IFERROR(INDEX(현장_고객,MATCH(B1581,현장번호,0))&amp;" · "&amp;INDEX(현장_주소,MATCH(B1581,현장번호,0)),"없는 번호")))</f>
        <v/>
      </c>
      <c r="D1581" s="21" t="n"/>
      <c r="E1581" s="27">
        <f>IF(D1581="","",IFERROR(INDEX(거래처분야,MATCH(D1581,거래처이름,0)),""))</f>
        <v/>
      </c>
      <c r="F1581" s="21" t="n"/>
      <c r="G1581" s="22" t="n"/>
      <c r="H1581" s="25">
        <f>IF(COUNTA(A1581,B1581,D1581,G1581)=0,"",IF(NOT(ISNUMBER(A1581)),"날짜를 확인하세요",IF(A1581&gt;TODAY(),"오늘 이후 날짜예요",IF(AND(B1581&lt;&gt;"",ISNA(MATCH(B1581,현장번호,0))),"현장 번호를 확인하세요",IF(ISNA(MATCH(D1581,거래처이름,0)),"거래처 목록에 없는 이름",IF(OR(NOT(ISNUMBER(G1581)),N(G1581)&lt;=0),"금액을 확인하세요",""))))))</f>
        <v/>
      </c>
    </row>
    <row r="1582">
      <c r="A1582" s="20" t="n"/>
      <c r="B1582" s="26" t="n"/>
      <c r="C1582" s="27">
        <f>IF(COUNTA(A1582,D1582,G1582)=0,"",IF(B1582="","공통",IFERROR(INDEX(현장_고객,MATCH(B1582,현장번호,0))&amp;" · "&amp;INDEX(현장_주소,MATCH(B1582,현장번호,0)),"없는 번호")))</f>
        <v/>
      </c>
      <c r="D1582" s="21" t="n"/>
      <c r="E1582" s="27">
        <f>IF(D1582="","",IFERROR(INDEX(거래처분야,MATCH(D1582,거래처이름,0)),""))</f>
        <v/>
      </c>
      <c r="F1582" s="21" t="n"/>
      <c r="G1582" s="22" t="n"/>
      <c r="H1582" s="25">
        <f>IF(COUNTA(A1582,B1582,D1582,G1582)=0,"",IF(NOT(ISNUMBER(A1582)),"날짜를 확인하세요",IF(A1582&gt;TODAY(),"오늘 이후 날짜예요",IF(AND(B1582&lt;&gt;"",ISNA(MATCH(B1582,현장번호,0))),"현장 번호를 확인하세요",IF(ISNA(MATCH(D1582,거래처이름,0)),"거래처 목록에 없는 이름",IF(OR(NOT(ISNUMBER(G1582)),N(G1582)&lt;=0),"금액을 확인하세요",""))))))</f>
        <v/>
      </c>
    </row>
    <row r="1583">
      <c r="A1583" s="20" t="n"/>
      <c r="B1583" s="26" t="n"/>
      <c r="C1583" s="27">
        <f>IF(COUNTA(A1583,D1583,G1583)=0,"",IF(B1583="","공통",IFERROR(INDEX(현장_고객,MATCH(B1583,현장번호,0))&amp;" · "&amp;INDEX(현장_주소,MATCH(B1583,현장번호,0)),"없는 번호")))</f>
        <v/>
      </c>
      <c r="D1583" s="21" t="n"/>
      <c r="E1583" s="27">
        <f>IF(D1583="","",IFERROR(INDEX(거래처분야,MATCH(D1583,거래처이름,0)),""))</f>
        <v/>
      </c>
      <c r="F1583" s="21" t="n"/>
      <c r="G1583" s="22" t="n"/>
      <c r="H1583" s="25">
        <f>IF(COUNTA(A1583,B1583,D1583,G1583)=0,"",IF(NOT(ISNUMBER(A1583)),"날짜를 확인하세요",IF(A1583&gt;TODAY(),"오늘 이후 날짜예요",IF(AND(B1583&lt;&gt;"",ISNA(MATCH(B1583,현장번호,0))),"현장 번호를 확인하세요",IF(ISNA(MATCH(D1583,거래처이름,0)),"거래처 목록에 없는 이름",IF(OR(NOT(ISNUMBER(G1583)),N(G1583)&lt;=0),"금액을 확인하세요",""))))))</f>
        <v/>
      </c>
    </row>
    <row r="1584">
      <c r="A1584" s="20" t="n"/>
      <c r="B1584" s="26" t="n"/>
      <c r="C1584" s="27">
        <f>IF(COUNTA(A1584,D1584,G1584)=0,"",IF(B1584="","공통",IFERROR(INDEX(현장_고객,MATCH(B1584,현장번호,0))&amp;" · "&amp;INDEX(현장_주소,MATCH(B1584,현장번호,0)),"없는 번호")))</f>
        <v/>
      </c>
      <c r="D1584" s="21" t="n"/>
      <c r="E1584" s="27">
        <f>IF(D1584="","",IFERROR(INDEX(거래처분야,MATCH(D1584,거래처이름,0)),""))</f>
        <v/>
      </c>
      <c r="F1584" s="21" t="n"/>
      <c r="G1584" s="22" t="n"/>
      <c r="H1584" s="25">
        <f>IF(COUNTA(A1584,B1584,D1584,G1584)=0,"",IF(NOT(ISNUMBER(A1584)),"날짜를 확인하세요",IF(A1584&gt;TODAY(),"오늘 이후 날짜예요",IF(AND(B1584&lt;&gt;"",ISNA(MATCH(B1584,현장번호,0))),"현장 번호를 확인하세요",IF(ISNA(MATCH(D1584,거래처이름,0)),"거래처 목록에 없는 이름",IF(OR(NOT(ISNUMBER(G1584)),N(G1584)&lt;=0),"금액을 확인하세요",""))))))</f>
        <v/>
      </c>
    </row>
    <row r="1585">
      <c r="A1585" s="20" t="n"/>
      <c r="B1585" s="26" t="n"/>
      <c r="C1585" s="27">
        <f>IF(COUNTA(A1585,D1585,G1585)=0,"",IF(B1585="","공통",IFERROR(INDEX(현장_고객,MATCH(B1585,현장번호,0))&amp;" · "&amp;INDEX(현장_주소,MATCH(B1585,현장번호,0)),"없는 번호")))</f>
        <v/>
      </c>
      <c r="D1585" s="21" t="n"/>
      <c r="E1585" s="27">
        <f>IF(D1585="","",IFERROR(INDEX(거래처분야,MATCH(D1585,거래처이름,0)),""))</f>
        <v/>
      </c>
      <c r="F1585" s="21" t="n"/>
      <c r="G1585" s="22" t="n"/>
      <c r="H1585" s="25">
        <f>IF(COUNTA(A1585,B1585,D1585,G1585)=0,"",IF(NOT(ISNUMBER(A1585)),"날짜를 확인하세요",IF(A1585&gt;TODAY(),"오늘 이후 날짜예요",IF(AND(B1585&lt;&gt;"",ISNA(MATCH(B1585,현장번호,0))),"현장 번호를 확인하세요",IF(ISNA(MATCH(D1585,거래처이름,0)),"거래처 목록에 없는 이름",IF(OR(NOT(ISNUMBER(G1585)),N(G1585)&lt;=0),"금액을 확인하세요",""))))))</f>
        <v/>
      </c>
    </row>
    <row r="1586">
      <c r="A1586" s="20" t="n"/>
      <c r="B1586" s="26" t="n"/>
      <c r="C1586" s="27">
        <f>IF(COUNTA(A1586,D1586,G1586)=0,"",IF(B1586="","공통",IFERROR(INDEX(현장_고객,MATCH(B1586,현장번호,0))&amp;" · "&amp;INDEX(현장_주소,MATCH(B1586,현장번호,0)),"없는 번호")))</f>
        <v/>
      </c>
      <c r="D1586" s="21" t="n"/>
      <c r="E1586" s="27">
        <f>IF(D1586="","",IFERROR(INDEX(거래처분야,MATCH(D1586,거래처이름,0)),""))</f>
        <v/>
      </c>
      <c r="F1586" s="21" t="n"/>
      <c r="G1586" s="22" t="n"/>
      <c r="H1586" s="25">
        <f>IF(COUNTA(A1586,B1586,D1586,G1586)=0,"",IF(NOT(ISNUMBER(A1586)),"날짜를 확인하세요",IF(A1586&gt;TODAY(),"오늘 이후 날짜예요",IF(AND(B1586&lt;&gt;"",ISNA(MATCH(B1586,현장번호,0))),"현장 번호를 확인하세요",IF(ISNA(MATCH(D1586,거래처이름,0)),"거래처 목록에 없는 이름",IF(OR(NOT(ISNUMBER(G1586)),N(G1586)&lt;=0),"금액을 확인하세요",""))))))</f>
        <v/>
      </c>
    </row>
    <row r="1587">
      <c r="A1587" s="20" t="n"/>
      <c r="B1587" s="26" t="n"/>
      <c r="C1587" s="27">
        <f>IF(COUNTA(A1587,D1587,G1587)=0,"",IF(B1587="","공통",IFERROR(INDEX(현장_고객,MATCH(B1587,현장번호,0))&amp;" · "&amp;INDEX(현장_주소,MATCH(B1587,현장번호,0)),"없는 번호")))</f>
        <v/>
      </c>
      <c r="D1587" s="21" t="n"/>
      <c r="E1587" s="27">
        <f>IF(D1587="","",IFERROR(INDEX(거래처분야,MATCH(D1587,거래처이름,0)),""))</f>
        <v/>
      </c>
      <c r="F1587" s="21" t="n"/>
      <c r="G1587" s="22" t="n"/>
      <c r="H1587" s="25">
        <f>IF(COUNTA(A1587,B1587,D1587,G1587)=0,"",IF(NOT(ISNUMBER(A1587)),"날짜를 확인하세요",IF(A1587&gt;TODAY(),"오늘 이후 날짜예요",IF(AND(B1587&lt;&gt;"",ISNA(MATCH(B1587,현장번호,0))),"현장 번호를 확인하세요",IF(ISNA(MATCH(D1587,거래처이름,0)),"거래처 목록에 없는 이름",IF(OR(NOT(ISNUMBER(G1587)),N(G1587)&lt;=0),"금액을 확인하세요",""))))))</f>
        <v/>
      </c>
    </row>
    <row r="1588">
      <c r="A1588" s="20" t="n"/>
      <c r="B1588" s="26" t="n"/>
      <c r="C1588" s="27">
        <f>IF(COUNTA(A1588,D1588,G1588)=0,"",IF(B1588="","공통",IFERROR(INDEX(현장_고객,MATCH(B1588,현장번호,0))&amp;" · "&amp;INDEX(현장_주소,MATCH(B1588,현장번호,0)),"없는 번호")))</f>
        <v/>
      </c>
      <c r="D1588" s="21" t="n"/>
      <c r="E1588" s="27">
        <f>IF(D1588="","",IFERROR(INDEX(거래처분야,MATCH(D1588,거래처이름,0)),""))</f>
        <v/>
      </c>
      <c r="F1588" s="21" t="n"/>
      <c r="G1588" s="22" t="n"/>
      <c r="H1588" s="25">
        <f>IF(COUNTA(A1588,B1588,D1588,G1588)=0,"",IF(NOT(ISNUMBER(A1588)),"날짜를 확인하세요",IF(A1588&gt;TODAY(),"오늘 이후 날짜예요",IF(AND(B1588&lt;&gt;"",ISNA(MATCH(B1588,현장번호,0))),"현장 번호를 확인하세요",IF(ISNA(MATCH(D1588,거래처이름,0)),"거래처 목록에 없는 이름",IF(OR(NOT(ISNUMBER(G1588)),N(G1588)&lt;=0),"금액을 확인하세요",""))))))</f>
        <v/>
      </c>
    </row>
    <row r="1589">
      <c r="A1589" s="20" t="n"/>
      <c r="B1589" s="26" t="n"/>
      <c r="C1589" s="27">
        <f>IF(COUNTA(A1589,D1589,G1589)=0,"",IF(B1589="","공통",IFERROR(INDEX(현장_고객,MATCH(B1589,현장번호,0))&amp;" · "&amp;INDEX(현장_주소,MATCH(B1589,현장번호,0)),"없는 번호")))</f>
        <v/>
      </c>
      <c r="D1589" s="21" t="n"/>
      <c r="E1589" s="27">
        <f>IF(D1589="","",IFERROR(INDEX(거래처분야,MATCH(D1589,거래처이름,0)),""))</f>
        <v/>
      </c>
      <c r="F1589" s="21" t="n"/>
      <c r="G1589" s="22" t="n"/>
      <c r="H1589" s="25">
        <f>IF(COUNTA(A1589,B1589,D1589,G1589)=0,"",IF(NOT(ISNUMBER(A1589)),"날짜를 확인하세요",IF(A1589&gt;TODAY(),"오늘 이후 날짜예요",IF(AND(B1589&lt;&gt;"",ISNA(MATCH(B1589,현장번호,0))),"현장 번호를 확인하세요",IF(ISNA(MATCH(D1589,거래처이름,0)),"거래처 목록에 없는 이름",IF(OR(NOT(ISNUMBER(G1589)),N(G1589)&lt;=0),"금액을 확인하세요",""))))))</f>
        <v/>
      </c>
    </row>
    <row r="1590">
      <c r="A1590" s="20" t="n"/>
      <c r="B1590" s="26" t="n"/>
      <c r="C1590" s="27">
        <f>IF(COUNTA(A1590,D1590,G1590)=0,"",IF(B1590="","공통",IFERROR(INDEX(현장_고객,MATCH(B1590,현장번호,0))&amp;" · "&amp;INDEX(현장_주소,MATCH(B1590,현장번호,0)),"없는 번호")))</f>
        <v/>
      </c>
      <c r="D1590" s="21" t="n"/>
      <c r="E1590" s="27">
        <f>IF(D1590="","",IFERROR(INDEX(거래처분야,MATCH(D1590,거래처이름,0)),""))</f>
        <v/>
      </c>
      <c r="F1590" s="21" t="n"/>
      <c r="G1590" s="22" t="n"/>
      <c r="H1590" s="25">
        <f>IF(COUNTA(A1590,B1590,D1590,G1590)=0,"",IF(NOT(ISNUMBER(A1590)),"날짜를 확인하세요",IF(A1590&gt;TODAY(),"오늘 이후 날짜예요",IF(AND(B1590&lt;&gt;"",ISNA(MATCH(B1590,현장번호,0))),"현장 번호를 확인하세요",IF(ISNA(MATCH(D1590,거래처이름,0)),"거래처 목록에 없는 이름",IF(OR(NOT(ISNUMBER(G1590)),N(G1590)&lt;=0),"금액을 확인하세요",""))))))</f>
        <v/>
      </c>
    </row>
    <row r="1591">
      <c r="A1591" s="20" t="n"/>
      <c r="B1591" s="26" t="n"/>
      <c r="C1591" s="27">
        <f>IF(COUNTA(A1591,D1591,G1591)=0,"",IF(B1591="","공통",IFERROR(INDEX(현장_고객,MATCH(B1591,현장번호,0))&amp;" · "&amp;INDEX(현장_주소,MATCH(B1591,현장번호,0)),"없는 번호")))</f>
        <v/>
      </c>
      <c r="D1591" s="21" t="n"/>
      <c r="E1591" s="27">
        <f>IF(D1591="","",IFERROR(INDEX(거래처분야,MATCH(D1591,거래처이름,0)),""))</f>
        <v/>
      </c>
      <c r="F1591" s="21" t="n"/>
      <c r="G1591" s="22" t="n"/>
      <c r="H1591" s="25">
        <f>IF(COUNTA(A1591,B1591,D1591,G1591)=0,"",IF(NOT(ISNUMBER(A1591)),"날짜를 확인하세요",IF(A1591&gt;TODAY(),"오늘 이후 날짜예요",IF(AND(B1591&lt;&gt;"",ISNA(MATCH(B1591,현장번호,0))),"현장 번호를 확인하세요",IF(ISNA(MATCH(D1591,거래처이름,0)),"거래처 목록에 없는 이름",IF(OR(NOT(ISNUMBER(G1591)),N(G1591)&lt;=0),"금액을 확인하세요",""))))))</f>
        <v/>
      </c>
    </row>
    <row r="1592">
      <c r="A1592" s="20" t="n"/>
      <c r="B1592" s="26" t="n"/>
      <c r="C1592" s="27">
        <f>IF(COUNTA(A1592,D1592,G1592)=0,"",IF(B1592="","공통",IFERROR(INDEX(현장_고객,MATCH(B1592,현장번호,0))&amp;" · "&amp;INDEX(현장_주소,MATCH(B1592,현장번호,0)),"없는 번호")))</f>
        <v/>
      </c>
      <c r="D1592" s="21" t="n"/>
      <c r="E1592" s="27">
        <f>IF(D1592="","",IFERROR(INDEX(거래처분야,MATCH(D1592,거래처이름,0)),""))</f>
        <v/>
      </c>
      <c r="F1592" s="21" t="n"/>
      <c r="G1592" s="22" t="n"/>
      <c r="H1592" s="25">
        <f>IF(COUNTA(A1592,B1592,D1592,G1592)=0,"",IF(NOT(ISNUMBER(A1592)),"날짜를 확인하세요",IF(A1592&gt;TODAY(),"오늘 이후 날짜예요",IF(AND(B1592&lt;&gt;"",ISNA(MATCH(B1592,현장번호,0))),"현장 번호를 확인하세요",IF(ISNA(MATCH(D1592,거래처이름,0)),"거래처 목록에 없는 이름",IF(OR(NOT(ISNUMBER(G1592)),N(G1592)&lt;=0),"금액을 확인하세요",""))))))</f>
        <v/>
      </c>
    </row>
    <row r="1593">
      <c r="A1593" s="20" t="n"/>
      <c r="B1593" s="26" t="n"/>
      <c r="C1593" s="27">
        <f>IF(COUNTA(A1593,D1593,G1593)=0,"",IF(B1593="","공통",IFERROR(INDEX(현장_고객,MATCH(B1593,현장번호,0))&amp;" · "&amp;INDEX(현장_주소,MATCH(B1593,현장번호,0)),"없는 번호")))</f>
        <v/>
      </c>
      <c r="D1593" s="21" t="n"/>
      <c r="E1593" s="27">
        <f>IF(D1593="","",IFERROR(INDEX(거래처분야,MATCH(D1593,거래처이름,0)),""))</f>
        <v/>
      </c>
      <c r="F1593" s="21" t="n"/>
      <c r="G1593" s="22" t="n"/>
      <c r="H1593" s="25">
        <f>IF(COUNTA(A1593,B1593,D1593,G1593)=0,"",IF(NOT(ISNUMBER(A1593)),"날짜를 확인하세요",IF(A1593&gt;TODAY(),"오늘 이후 날짜예요",IF(AND(B1593&lt;&gt;"",ISNA(MATCH(B1593,현장번호,0))),"현장 번호를 확인하세요",IF(ISNA(MATCH(D1593,거래처이름,0)),"거래처 목록에 없는 이름",IF(OR(NOT(ISNUMBER(G1593)),N(G1593)&lt;=0),"금액을 확인하세요",""))))))</f>
        <v/>
      </c>
    </row>
    <row r="1594">
      <c r="A1594" s="20" t="n"/>
      <c r="B1594" s="26" t="n"/>
      <c r="C1594" s="27">
        <f>IF(COUNTA(A1594,D1594,G1594)=0,"",IF(B1594="","공통",IFERROR(INDEX(현장_고객,MATCH(B1594,현장번호,0))&amp;" · "&amp;INDEX(현장_주소,MATCH(B1594,현장번호,0)),"없는 번호")))</f>
        <v/>
      </c>
      <c r="D1594" s="21" t="n"/>
      <c r="E1594" s="27">
        <f>IF(D1594="","",IFERROR(INDEX(거래처분야,MATCH(D1594,거래처이름,0)),""))</f>
        <v/>
      </c>
      <c r="F1594" s="21" t="n"/>
      <c r="G1594" s="22" t="n"/>
      <c r="H1594" s="25">
        <f>IF(COUNTA(A1594,B1594,D1594,G1594)=0,"",IF(NOT(ISNUMBER(A1594)),"날짜를 확인하세요",IF(A1594&gt;TODAY(),"오늘 이후 날짜예요",IF(AND(B1594&lt;&gt;"",ISNA(MATCH(B1594,현장번호,0))),"현장 번호를 확인하세요",IF(ISNA(MATCH(D1594,거래처이름,0)),"거래처 목록에 없는 이름",IF(OR(NOT(ISNUMBER(G1594)),N(G1594)&lt;=0),"금액을 확인하세요",""))))))</f>
        <v/>
      </c>
    </row>
    <row r="1595">
      <c r="A1595" s="20" t="n"/>
      <c r="B1595" s="26" t="n"/>
      <c r="C1595" s="27">
        <f>IF(COUNTA(A1595,D1595,G1595)=0,"",IF(B1595="","공통",IFERROR(INDEX(현장_고객,MATCH(B1595,현장번호,0))&amp;" · "&amp;INDEX(현장_주소,MATCH(B1595,현장번호,0)),"없는 번호")))</f>
        <v/>
      </c>
      <c r="D1595" s="21" t="n"/>
      <c r="E1595" s="27">
        <f>IF(D1595="","",IFERROR(INDEX(거래처분야,MATCH(D1595,거래처이름,0)),""))</f>
        <v/>
      </c>
      <c r="F1595" s="21" t="n"/>
      <c r="G1595" s="22" t="n"/>
      <c r="H1595" s="25">
        <f>IF(COUNTA(A1595,B1595,D1595,G1595)=0,"",IF(NOT(ISNUMBER(A1595)),"날짜를 확인하세요",IF(A1595&gt;TODAY(),"오늘 이후 날짜예요",IF(AND(B1595&lt;&gt;"",ISNA(MATCH(B1595,현장번호,0))),"현장 번호를 확인하세요",IF(ISNA(MATCH(D1595,거래처이름,0)),"거래처 목록에 없는 이름",IF(OR(NOT(ISNUMBER(G1595)),N(G1595)&lt;=0),"금액을 확인하세요",""))))))</f>
        <v/>
      </c>
    </row>
    <row r="1596">
      <c r="A1596" s="20" t="n"/>
      <c r="B1596" s="26" t="n"/>
      <c r="C1596" s="27">
        <f>IF(COUNTA(A1596,D1596,G1596)=0,"",IF(B1596="","공통",IFERROR(INDEX(현장_고객,MATCH(B1596,현장번호,0))&amp;" · "&amp;INDEX(현장_주소,MATCH(B1596,현장번호,0)),"없는 번호")))</f>
        <v/>
      </c>
      <c r="D1596" s="21" t="n"/>
      <c r="E1596" s="27">
        <f>IF(D1596="","",IFERROR(INDEX(거래처분야,MATCH(D1596,거래처이름,0)),""))</f>
        <v/>
      </c>
      <c r="F1596" s="21" t="n"/>
      <c r="G1596" s="22" t="n"/>
      <c r="H1596" s="25">
        <f>IF(COUNTA(A1596,B1596,D1596,G1596)=0,"",IF(NOT(ISNUMBER(A1596)),"날짜를 확인하세요",IF(A1596&gt;TODAY(),"오늘 이후 날짜예요",IF(AND(B1596&lt;&gt;"",ISNA(MATCH(B1596,현장번호,0))),"현장 번호를 확인하세요",IF(ISNA(MATCH(D1596,거래처이름,0)),"거래처 목록에 없는 이름",IF(OR(NOT(ISNUMBER(G1596)),N(G1596)&lt;=0),"금액을 확인하세요",""))))))</f>
        <v/>
      </c>
    </row>
    <row r="1597">
      <c r="A1597" s="20" t="n"/>
      <c r="B1597" s="26" t="n"/>
      <c r="C1597" s="27">
        <f>IF(COUNTA(A1597,D1597,G1597)=0,"",IF(B1597="","공통",IFERROR(INDEX(현장_고객,MATCH(B1597,현장번호,0))&amp;" · "&amp;INDEX(현장_주소,MATCH(B1597,현장번호,0)),"없는 번호")))</f>
        <v/>
      </c>
      <c r="D1597" s="21" t="n"/>
      <c r="E1597" s="27">
        <f>IF(D1597="","",IFERROR(INDEX(거래처분야,MATCH(D1597,거래처이름,0)),""))</f>
        <v/>
      </c>
      <c r="F1597" s="21" t="n"/>
      <c r="G1597" s="22" t="n"/>
      <c r="H1597" s="25">
        <f>IF(COUNTA(A1597,B1597,D1597,G1597)=0,"",IF(NOT(ISNUMBER(A1597)),"날짜를 확인하세요",IF(A1597&gt;TODAY(),"오늘 이후 날짜예요",IF(AND(B1597&lt;&gt;"",ISNA(MATCH(B1597,현장번호,0))),"현장 번호를 확인하세요",IF(ISNA(MATCH(D1597,거래처이름,0)),"거래처 목록에 없는 이름",IF(OR(NOT(ISNUMBER(G1597)),N(G1597)&lt;=0),"금액을 확인하세요",""))))))</f>
        <v/>
      </c>
    </row>
    <row r="1598">
      <c r="A1598" s="20" t="n"/>
      <c r="B1598" s="26" t="n"/>
      <c r="C1598" s="27">
        <f>IF(COUNTA(A1598,D1598,G1598)=0,"",IF(B1598="","공통",IFERROR(INDEX(현장_고객,MATCH(B1598,현장번호,0))&amp;" · "&amp;INDEX(현장_주소,MATCH(B1598,현장번호,0)),"없는 번호")))</f>
        <v/>
      </c>
      <c r="D1598" s="21" t="n"/>
      <c r="E1598" s="27">
        <f>IF(D1598="","",IFERROR(INDEX(거래처분야,MATCH(D1598,거래처이름,0)),""))</f>
        <v/>
      </c>
      <c r="F1598" s="21" t="n"/>
      <c r="G1598" s="22" t="n"/>
      <c r="H1598" s="25">
        <f>IF(COUNTA(A1598,B1598,D1598,G1598)=0,"",IF(NOT(ISNUMBER(A1598)),"날짜를 확인하세요",IF(A1598&gt;TODAY(),"오늘 이후 날짜예요",IF(AND(B1598&lt;&gt;"",ISNA(MATCH(B1598,현장번호,0))),"현장 번호를 확인하세요",IF(ISNA(MATCH(D1598,거래처이름,0)),"거래처 목록에 없는 이름",IF(OR(NOT(ISNUMBER(G1598)),N(G1598)&lt;=0),"금액을 확인하세요",""))))))</f>
        <v/>
      </c>
    </row>
    <row r="1599">
      <c r="A1599" s="20" t="n"/>
      <c r="B1599" s="26" t="n"/>
      <c r="C1599" s="27">
        <f>IF(COUNTA(A1599,D1599,G1599)=0,"",IF(B1599="","공통",IFERROR(INDEX(현장_고객,MATCH(B1599,현장번호,0))&amp;" · "&amp;INDEX(현장_주소,MATCH(B1599,현장번호,0)),"없는 번호")))</f>
        <v/>
      </c>
      <c r="D1599" s="21" t="n"/>
      <c r="E1599" s="27">
        <f>IF(D1599="","",IFERROR(INDEX(거래처분야,MATCH(D1599,거래처이름,0)),""))</f>
        <v/>
      </c>
      <c r="F1599" s="21" t="n"/>
      <c r="G1599" s="22" t="n"/>
      <c r="H1599" s="25">
        <f>IF(COUNTA(A1599,B1599,D1599,G1599)=0,"",IF(NOT(ISNUMBER(A1599)),"날짜를 확인하세요",IF(A1599&gt;TODAY(),"오늘 이후 날짜예요",IF(AND(B1599&lt;&gt;"",ISNA(MATCH(B1599,현장번호,0))),"현장 번호를 확인하세요",IF(ISNA(MATCH(D1599,거래처이름,0)),"거래처 목록에 없는 이름",IF(OR(NOT(ISNUMBER(G1599)),N(G1599)&lt;=0),"금액을 확인하세요",""))))))</f>
        <v/>
      </c>
    </row>
    <row r="1600">
      <c r="A1600" s="20" t="n"/>
      <c r="B1600" s="26" t="n"/>
      <c r="C1600" s="27">
        <f>IF(COUNTA(A1600,D1600,G1600)=0,"",IF(B1600="","공통",IFERROR(INDEX(현장_고객,MATCH(B1600,현장번호,0))&amp;" · "&amp;INDEX(현장_주소,MATCH(B1600,현장번호,0)),"없는 번호")))</f>
        <v/>
      </c>
      <c r="D1600" s="21" t="n"/>
      <c r="E1600" s="27">
        <f>IF(D1600="","",IFERROR(INDEX(거래처분야,MATCH(D1600,거래처이름,0)),""))</f>
        <v/>
      </c>
      <c r="F1600" s="21" t="n"/>
      <c r="G1600" s="22" t="n"/>
      <c r="H1600" s="25">
        <f>IF(COUNTA(A1600,B1600,D1600,G1600)=0,"",IF(NOT(ISNUMBER(A1600)),"날짜를 확인하세요",IF(A1600&gt;TODAY(),"오늘 이후 날짜예요",IF(AND(B1600&lt;&gt;"",ISNA(MATCH(B1600,현장번호,0))),"현장 번호를 확인하세요",IF(ISNA(MATCH(D1600,거래처이름,0)),"거래처 목록에 없는 이름",IF(OR(NOT(ISNUMBER(G1600)),N(G1600)&lt;=0),"금액을 확인하세요",""))))))</f>
        <v/>
      </c>
    </row>
    <row r="1601">
      <c r="A1601" s="20" t="n"/>
      <c r="B1601" s="26" t="n"/>
      <c r="C1601" s="27">
        <f>IF(COUNTA(A1601,D1601,G1601)=0,"",IF(B1601="","공통",IFERROR(INDEX(현장_고객,MATCH(B1601,현장번호,0))&amp;" · "&amp;INDEX(현장_주소,MATCH(B1601,현장번호,0)),"없는 번호")))</f>
        <v/>
      </c>
      <c r="D1601" s="21" t="n"/>
      <c r="E1601" s="27">
        <f>IF(D1601="","",IFERROR(INDEX(거래처분야,MATCH(D1601,거래처이름,0)),""))</f>
        <v/>
      </c>
      <c r="F1601" s="21" t="n"/>
      <c r="G1601" s="22" t="n"/>
      <c r="H1601" s="25">
        <f>IF(COUNTA(A1601,B1601,D1601,G1601)=0,"",IF(NOT(ISNUMBER(A1601)),"날짜를 확인하세요",IF(A1601&gt;TODAY(),"오늘 이후 날짜예요",IF(AND(B1601&lt;&gt;"",ISNA(MATCH(B1601,현장번호,0))),"현장 번호를 확인하세요",IF(ISNA(MATCH(D1601,거래처이름,0)),"거래처 목록에 없는 이름",IF(OR(NOT(ISNUMBER(G1601)),N(G1601)&lt;=0),"금액을 확인하세요",""))))))</f>
        <v/>
      </c>
    </row>
    <row r="1602">
      <c r="A1602" s="20" t="n"/>
      <c r="B1602" s="26" t="n"/>
      <c r="C1602" s="27">
        <f>IF(COUNTA(A1602,D1602,G1602)=0,"",IF(B1602="","공통",IFERROR(INDEX(현장_고객,MATCH(B1602,현장번호,0))&amp;" · "&amp;INDEX(현장_주소,MATCH(B1602,현장번호,0)),"없는 번호")))</f>
        <v/>
      </c>
      <c r="D1602" s="21" t="n"/>
      <c r="E1602" s="27">
        <f>IF(D1602="","",IFERROR(INDEX(거래처분야,MATCH(D1602,거래처이름,0)),""))</f>
        <v/>
      </c>
      <c r="F1602" s="21" t="n"/>
      <c r="G1602" s="22" t="n"/>
      <c r="H1602" s="25">
        <f>IF(COUNTA(A1602,B1602,D1602,G1602)=0,"",IF(NOT(ISNUMBER(A1602)),"날짜를 확인하세요",IF(A1602&gt;TODAY(),"오늘 이후 날짜예요",IF(AND(B1602&lt;&gt;"",ISNA(MATCH(B1602,현장번호,0))),"현장 번호를 확인하세요",IF(ISNA(MATCH(D1602,거래처이름,0)),"거래처 목록에 없는 이름",IF(OR(NOT(ISNUMBER(G1602)),N(G1602)&lt;=0),"금액을 확인하세요",""))))))</f>
        <v/>
      </c>
    </row>
    <row r="1603">
      <c r="A1603" s="20" t="n"/>
      <c r="B1603" s="26" t="n"/>
      <c r="C1603" s="27">
        <f>IF(COUNTA(A1603,D1603,G1603)=0,"",IF(B1603="","공통",IFERROR(INDEX(현장_고객,MATCH(B1603,현장번호,0))&amp;" · "&amp;INDEX(현장_주소,MATCH(B1603,현장번호,0)),"없는 번호")))</f>
        <v/>
      </c>
      <c r="D1603" s="21" t="n"/>
      <c r="E1603" s="27">
        <f>IF(D1603="","",IFERROR(INDEX(거래처분야,MATCH(D1603,거래처이름,0)),""))</f>
        <v/>
      </c>
      <c r="F1603" s="21" t="n"/>
      <c r="G1603" s="22" t="n"/>
      <c r="H1603" s="25">
        <f>IF(COUNTA(A1603,B1603,D1603,G1603)=0,"",IF(NOT(ISNUMBER(A1603)),"날짜를 확인하세요",IF(A1603&gt;TODAY(),"오늘 이후 날짜예요",IF(AND(B1603&lt;&gt;"",ISNA(MATCH(B1603,현장번호,0))),"현장 번호를 확인하세요",IF(ISNA(MATCH(D1603,거래처이름,0)),"거래처 목록에 없는 이름",IF(OR(NOT(ISNUMBER(G1603)),N(G1603)&lt;=0),"금액을 확인하세요",""))))))</f>
        <v/>
      </c>
    </row>
    <row r="1604">
      <c r="A1604" s="20" t="n"/>
      <c r="B1604" s="26" t="n"/>
      <c r="C1604" s="27">
        <f>IF(COUNTA(A1604,D1604,G1604)=0,"",IF(B1604="","공통",IFERROR(INDEX(현장_고객,MATCH(B1604,현장번호,0))&amp;" · "&amp;INDEX(현장_주소,MATCH(B1604,현장번호,0)),"없는 번호")))</f>
        <v/>
      </c>
      <c r="D1604" s="21" t="n"/>
      <c r="E1604" s="27">
        <f>IF(D1604="","",IFERROR(INDEX(거래처분야,MATCH(D1604,거래처이름,0)),""))</f>
        <v/>
      </c>
      <c r="F1604" s="21" t="n"/>
      <c r="G1604" s="22" t="n"/>
      <c r="H1604" s="25">
        <f>IF(COUNTA(A1604,B1604,D1604,G1604)=0,"",IF(NOT(ISNUMBER(A1604)),"날짜를 확인하세요",IF(A1604&gt;TODAY(),"오늘 이후 날짜예요",IF(AND(B1604&lt;&gt;"",ISNA(MATCH(B1604,현장번호,0))),"현장 번호를 확인하세요",IF(ISNA(MATCH(D1604,거래처이름,0)),"거래처 목록에 없는 이름",IF(OR(NOT(ISNUMBER(G1604)),N(G1604)&lt;=0),"금액을 확인하세요",""))))))</f>
        <v/>
      </c>
    </row>
    <row r="1605">
      <c r="A1605" s="20" t="n"/>
      <c r="B1605" s="26" t="n"/>
      <c r="C1605" s="27">
        <f>IF(COUNTA(A1605,D1605,G1605)=0,"",IF(B1605="","공통",IFERROR(INDEX(현장_고객,MATCH(B1605,현장번호,0))&amp;" · "&amp;INDEX(현장_주소,MATCH(B1605,현장번호,0)),"없는 번호")))</f>
        <v/>
      </c>
      <c r="D1605" s="21" t="n"/>
      <c r="E1605" s="27">
        <f>IF(D1605="","",IFERROR(INDEX(거래처분야,MATCH(D1605,거래처이름,0)),""))</f>
        <v/>
      </c>
      <c r="F1605" s="21" t="n"/>
      <c r="G1605" s="22" t="n"/>
      <c r="H1605" s="25">
        <f>IF(COUNTA(A1605,B1605,D1605,G1605)=0,"",IF(NOT(ISNUMBER(A1605)),"날짜를 확인하세요",IF(A1605&gt;TODAY(),"오늘 이후 날짜예요",IF(AND(B1605&lt;&gt;"",ISNA(MATCH(B1605,현장번호,0))),"현장 번호를 확인하세요",IF(ISNA(MATCH(D1605,거래처이름,0)),"거래처 목록에 없는 이름",IF(OR(NOT(ISNUMBER(G1605)),N(G1605)&lt;=0),"금액을 확인하세요",""))))))</f>
        <v/>
      </c>
    </row>
    <row r="1606">
      <c r="A1606" s="20" t="n"/>
      <c r="B1606" s="26" t="n"/>
      <c r="C1606" s="27">
        <f>IF(COUNTA(A1606,D1606,G1606)=0,"",IF(B1606="","공통",IFERROR(INDEX(현장_고객,MATCH(B1606,현장번호,0))&amp;" · "&amp;INDEX(현장_주소,MATCH(B1606,현장번호,0)),"없는 번호")))</f>
        <v/>
      </c>
      <c r="D1606" s="21" t="n"/>
      <c r="E1606" s="27">
        <f>IF(D1606="","",IFERROR(INDEX(거래처분야,MATCH(D1606,거래처이름,0)),""))</f>
        <v/>
      </c>
      <c r="F1606" s="21" t="n"/>
      <c r="G1606" s="22" t="n"/>
      <c r="H1606" s="25">
        <f>IF(COUNTA(A1606,B1606,D1606,G1606)=0,"",IF(NOT(ISNUMBER(A1606)),"날짜를 확인하세요",IF(A1606&gt;TODAY(),"오늘 이후 날짜예요",IF(AND(B1606&lt;&gt;"",ISNA(MATCH(B1606,현장번호,0))),"현장 번호를 확인하세요",IF(ISNA(MATCH(D1606,거래처이름,0)),"거래처 목록에 없는 이름",IF(OR(NOT(ISNUMBER(G1606)),N(G1606)&lt;=0),"금액을 확인하세요",""))))))</f>
        <v/>
      </c>
    </row>
    <row r="1607">
      <c r="A1607" s="20" t="n"/>
      <c r="B1607" s="26" t="n"/>
      <c r="C1607" s="27">
        <f>IF(COUNTA(A1607,D1607,G1607)=0,"",IF(B1607="","공통",IFERROR(INDEX(현장_고객,MATCH(B1607,현장번호,0))&amp;" · "&amp;INDEX(현장_주소,MATCH(B1607,현장번호,0)),"없는 번호")))</f>
        <v/>
      </c>
      <c r="D1607" s="21" t="n"/>
      <c r="E1607" s="27">
        <f>IF(D1607="","",IFERROR(INDEX(거래처분야,MATCH(D1607,거래처이름,0)),""))</f>
        <v/>
      </c>
      <c r="F1607" s="21" t="n"/>
      <c r="G1607" s="22" t="n"/>
      <c r="H1607" s="25">
        <f>IF(COUNTA(A1607,B1607,D1607,G1607)=0,"",IF(NOT(ISNUMBER(A1607)),"날짜를 확인하세요",IF(A1607&gt;TODAY(),"오늘 이후 날짜예요",IF(AND(B1607&lt;&gt;"",ISNA(MATCH(B1607,현장번호,0))),"현장 번호를 확인하세요",IF(ISNA(MATCH(D1607,거래처이름,0)),"거래처 목록에 없는 이름",IF(OR(NOT(ISNUMBER(G1607)),N(G1607)&lt;=0),"금액을 확인하세요",""))))))</f>
        <v/>
      </c>
    </row>
    <row r="1608">
      <c r="A1608" s="20" t="n"/>
      <c r="B1608" s="26" t="n"/>
      <c r="C1608" s="27">
        <f>IF(COUNTA(A1608,D1608,G1608)=0,"",IF(B1608="","공통",IFERROR(INDEX(현장_고객,MATCH(B1608,현장번호,0))&amp;" · "&amp;INDEX(현장_주소,MATCH(B1608,현장번호,0)),"없는 번호")))</f>
        <v/>
      </c>
      <c r="D1608" s="21" t="n"/>
      <c r="E1608" s="27">
        <f>IF(D1608="","",IFERROR(INDEX(거래처분야,MATCH(D1608,거래처이름,0)),""))</f>
        <v/>
      </c>
      <c r="F1608" s="21" t="n"/>
      <c r="G1608" s="22" t="n"/>
      <c r="H1608" s="25">
        <f>IF(COUNTA(A1608,B1608,D1608,G1608)=0,"",IF(NOT(ISNUMBER(A1608)),"날짜를 확인하세요",IF(A1608&gt;TODAY(),"오늘 이후 날짜예요",IF(AND(B1608&lt;&gt;"",ISNA(MATCH(B1608,현장번호,0))),"현장 번호를 확인하세요",IF(ISNA(MATCH(D1608,거래처이름,0)),"거래처 목록에 없는 이름",IF(OR(NOT(ISNUMBER(G1608)),N(G1608)&lt;=0),"금액을 확인하세요",""))))))</f>
        <v/>
      </c>
    </row>
    <row r="1609">
      <c r="A1609" s="20" t="n"/>
      <c r="B1609" s="26" t="n"/>
      <c r="C1609" s="27">
        <f>IF(COUNTA(A1609,D1609,G1609)=0,"",IF(B1609="","공통",IFERROR(INDEX(현장_고객,MATCH(B1609,현장번호,0))&amp;" · "&amp;INDEX(현장_주소,MATCH(B1609,현장번호,0)),"없는 번호")))</f>
        <v/>
      </c>
      <c r="D1609" s="21" t="n"/>
      <c r="E1609" s="27">
        <f>IF(D1609="","",IFERROR(INDEX(거래처분야,MATCH(D1609,거래처이름,0)),""))</f>
        <v/>
      </c>
      <c r="F1609" s="21" t="n"/>
      <c r="G1609" s="22" t="n"/>
      <c r="H1609" s="25">
        <f>IF(COUNTA(A1609,B1609,D1609,G1609)=0,"",IF(NOT(ISNUMBER(A1609)),"날짜를 확인하세요",IF(A1609&gt;TODAY(),"오늘 이후 날짜예요",IF(AND(B1609&lt;&gt;"",ISNA(MATCH(B1609,현장번호,0))),"현장 번호를 확인하세요",IF(ISNA(MATCH(D1609,거래처이름,0)),"거래처 목록에 없는 이름",IF(OR(NOT(ISNUMBER(G1609)),N(G1609)&lt;=0),"금액을 확인하세요",""))))))</f>
        <v/>
      </c>
    </row>
    <row r="1610">
      <c r="A1610" s="20" t="n"/>
      <c r="B1610" s="26" t="n"/>
      <c r="C1610" s="27">
        <f>IF(COUNTA(A1610,D1610,G1610)=0,"",IF(B1610="","공통",IFERROR(INDEX(현장_고객,MATCH(B1610,현장번호,0))&amp;" · "&amp;INDEX(현장_주소,MATCH(B1610,현장번호,0)),"없는 번호")))</f>
        <v/>
      </c>
      <c r="D1610" s="21" t="n"/>
      <c r="E1610" s="27">
        <f>IF(D1610="","",IFERROR(INDEX(거래처분야,MATCH(D1610,거래처이름,0)),""))</f>
        <v/>
      </c>
      <c r="F1610" s="21" t="n"/>
      <c r="G1610" s="22" t="n"/>
      <c r="H1610" s="25">
        <f>IF(COUNTA(A1610,B1610,D1610,G1610)=0,"",IF(NOT(ISNUMBER(A1610)),"날짜를 확인하세요",IF(A1610&gt;TODAY(),"오늘 이후 날짜예요",IF(AND(B1610&lt;&gt;"",ISNA(MATCH(B1610,현장번호,0))),"현장 번호를 확인하세요",IF(ISNA(MATCH(D1610,거래처이름,0)),"거래처 목록에 없는 이름",IF(OR(NOT(ISNUMBER(G1610)),N(G1610)&lt;=0),"금액을 확인하세요",""))))))</f>
        <v/>
      </c>
    </row>
    <row r="1611">
      <c r="A1611" s="20" t="n"/>
      <c r="B1611" s="26" t="n"/>
      <c r="C1611" s="27">
        <f>IF(COUNTA(A1611,D1611,G1611)=0,"",IF(B1611="","공통",IFERROR(INDEX(현장_고객,MATCH(B1611,현장번호,0))&amp;" · "&amp;INDEX(현장_주소,MATCH(B1611,현장번호,0)),"없는 번호")))</f>
        <v/>
      </c>
      <c r="D1611" s="21" t="n"/>
      <c r="E1611" s="27">
        <f>IF(D1611="","",IFERROR(INDEX(거래처분야,MATCH(D1611,거래처이름,0)),""))</f>
        <v/>
      </c>
      <c r="F1611" s="21" t="n"/>
      <c r="G1611" s="22" t="n"/>
      <c r="H1611" s="25">
        <f>IF(COUNTA(A1611,B1611,D1611,G1611)=0,"",IF(NOT(ISNUMBER(A1611)),"날짜를 확인하세요",IF(A1611&gt;TODAY(),"오늘 이후 날짜예요",IF(AND(B1611&lt;&gt;"",ISNA(MATCH(B1611,현장번호,0))),"현장 번호를 확인하세요",IF(ISNA(MATCH(D1611,거래처이름,0)),"거래처 목록에 없는 이름",IF(OR(NOT(ISNUMBER(G1611)),N(G1611)&lt;=0),"금액을 확인하세요",""))))))</f>
        <v/>
      </c>
    </row>
    <row r="1612">
      <c r="A1612" s="20" t="n"/>
      <c r="B1612" s="26" t="n"/>
      <c r="C1612" s="27">
        <f>IF(COUNTA(A1612,D1612,G1612)=0,"",IF(B1612="","공통",IFERROR(INDEX(현장_고객,MATCH(B1612,현장번호,0))&amp;" · "&amp;INDEX(현장_주소,MATCH(B1612,현장번호,0)),"없는 번호")))</f>
        <v/>
      </c>
      <c r="D1612" s="21" t="n"/>
      <c r="E1612" s="27">
        <f>IF(D1612="","",IFERROR(INDEX(거래처분야,MATCH(D1612,거래처이름,0)),""))</f>
        <v/>
      </c>
      <c r="F1612" s="21" t="n"/>
      <c r="G1612" s="22" t="n"/>
      <c r="H1612" s="25">
        <f>IF(COUNTA(A1612,B1612,D1612,G1612)=0,"",IF(NOT(ISNUMBER(A1612)),"날짜를 확인하세요",IF(A1612&gt;TODAY(),"오늘 이후 날짜예요",IF(AND(B1612&lt;&gt;"",ISNA(MATCH(B1612,현장번호,0))),"현장 번호를 확인하세요",IF(ISNA(MATCH(D1612,거래처이름,0)),"거래처 목록에 없는 이름",IF(OR(NOT(ISNUMBER(G1612)),N(G1612)&lt;=0),"금액을 확인하세요",""))))))</f>
        <v/>
      </c>
    </row>
    <row r="1613">
      <c r="A1613" s="20" t="n"/>
      <c r="B1613" s="26" t="n"/>
      <c r="C1613" s="27">
        <f>IF(COUNTA(A1613,D1613,G1613)=0,"",IF(B1613="","공통",IFERROR(INDEX(현장_고객,MATCH(B1613,현장번호,0))&amp;" · "&amp;INDEX(현장_주소,MATCH(B1613,현장번호,0)),"없는 번호")))</f>
        <v/>
      </c>
      <c r="D1613" s="21" t="n"/>
      <c r="E1613" s="27">
        <f>IF(D1613="","",IFERROR(INDEX(거래처분야,MATCH(D1613,거래처이름,0)),""))</f>
        <v/>
      </c>
      <c r="F1613" s="21" t="n"/>
      <c r="G1613" s="22" t="n"/>
      <c r="H1613" s="25">
        <f>IF(COUNTA(A1613,B1613,D1613,G1613)=0,"",IF(NOT(ISNUMBER(A1613)),"날짜를 확인하세요",IF(A1613&gt;TODAY(),"오늘 이후 날짜예요",IF(AND(B1613&lt;&gt;"",ISNA(MATCH(B1613,현장번호,0))),"현장 번호를 확인하세요",IF(ISNA(MATCH(D1613,거래처이름,0)),"거래처 목록에 없는 이름",IF(OR(NOT(ISNUMBER(G1613)),N(G1613)&lt;=0),"금액을 확인하세요",""))))))</f>
        <v/>
      </c>
    </row>
    <row r="1614">
      <c r="A1614" s="20" t="n"/>
      <c r="B1614" s="26" t="n"/>
      <c r="C1614" s="27">
        <f>IF(COUNTA(A1614,D1614,G1614)=0,"",IF(B1614="","공통",IFERROR(INDEX(현장_고객,MATCH(B1614,현장번호,0))&amp;" · "&amp;INDEX(현장_주소,MATCH(B1614,현장번호,0)),"없는 번호")))</f>
        <v/>
      </c>
      <c r="D1614" s="21" t="n"/>
      <c r="E1614" s="27">
        <f>IF(D1614="","",IFERROR(INDEX(거래처분야,MATCH(D1614,거래처이름,0)),""))</f>
        <v/>
      </c>
      <c r="F1614" s="21" t="n"/>
      <c r="G1614" s="22" t="n"/>
      <c r="H1614" s="25">
        <f>IF(COUNTA(A1614,B1614,D1614,G1614)=0,"",IF(NOT(ISNUMBER(A1614)),"날짜를 확인하세요",IF(A1614&gt;TODAY(),"오늘 이후 날짜예요",IF(AND(B1614&lt;&gt;"",ISNA(MATCH(B1614,현장번호,0))),"현장 번호를 확인하세요",IF(ISNA(MATCH(D1614,거래처이름,0)),"거래처 목록에 없는 이름",IF(OR(NOT(ISNUMBER(G1614)),N(G1614)&lt;=0),"금액을 확인하세요",""))))))</f>
        <v/>
      </c>
    </row>
    <row r="1615">
      <c r="A1615" s="20" t="n"/>
      <c r="B1615" s="26" t="n"/>
      <c r="C1615" s="27">
        <f>IF(COUNTA(A1615,D1615,G1615)=0,"",IF(B1615="","공통",IFERROR(INDEX(현장_고객,MATCH(B1615,현장번호,0))&amp;" · "&amp;INDEX(현장_주소,MATCH(B1615,현장번호,0)),"없는 번호")))</f>
        <v/>
      </c>
      <c r="D1615" s="21" t="n"/>
      <c r="E1615" s="27">
        <f>IF(D1615="","",IFERROR(INDEX(거래처분야,MATCH(D1615,거래처이름,0)),""))</f>
        <v/>
      </c>
      <c r="F1615" s="21" t="n"/>
      <c r="G1615" s="22" t="n"/>
      <c r="H1615" s="25">
        <f>IF(COUNTA(A1615,B1615,D1615,G1615)=0,"",IF(NOT(ISNUMBER(A1615)),"날짜를 확인하세요",IF(A1615&gt;TODAY(),"오늘 이후 날짜예요",IF(AND(B1615&lt;&gt;"",ISNA(MATCH(B1615,현장번호,0))),"현장 번호를 확인하세요",IF(ISNA(MATCH(D1615,거래처이름,0)),"거래처 목록에 없는 이름",IF(OR(NOT(ISNUMBER(G1615)),N(G1615)&lt;=0),"금액을 확인하세요",""))))))</f>
        <v/>
      </c>
    </row>
    <row r="1616">
      <c r="A1616" s="20" t="n"/>
      <c r="B1616" s="26" t="n"/>
      <c r="C1616" s="27">
        <f>IF(COUNTA(A1616,D1616,G1616)=0,"",IF(B1616="","공통",IFERROR(INDEX(현장_고객,MATCH(B1616,현장번호,0))&amp;" · "&amp;INDEX(현장_주소,MATCH(B1616,현장번호,0)),"없는 번호")))</f>
        <v/>
      </c>
      <c r="D1616" s="21" t="n"/>
      <c r="E1616" s="27">
        <f>IF(D1616="","",IFERROR(INDEX(거래처분야,MATCH(D1616,거래처이름,0)),""))</f>
        <v/>
      </c>
      <c r="F1616" s="21" t="n"/>
      <c r="G1616" s="22" t="n"/>
      <c r="H1616" s="25">
        <f>IF(COUNTA(A1616,B1616,D1616,G1616)=0,"",IF(NOT(ISNUMBER(A1616)),"날짜를 확인하세요",IF(A1616&gt;TODAY(),"오늘 이후 날짜예요",IF(AND(B1616&lt;&gt;"",ISNA(MATCH(B1616,현장번호,0))),"현장 번호를 확인하세요",IF(ISNA(MATCH(D1616,거래처이름,0)),"거래처 목록에 없는 이름",IF(OR(NOT(ISNUMBER(G1616)),N(G1616)&lt;=0),"금액을 확인하세요",""))))))</f>
        <v/>
      </c>
    </row>
    <row r="1617">
      <c r="A1617" s="20" t="n"/>
      <c r="B1617" s="26" t="n"/>
      <c r="C1617" s="27">
        <f>IF(COUNTA(A1617,D1617,G1617)=0,"",IF(B1617="","공통",IFERROR(INDEX(현장_고객,MATCH(B1617,현장번호,0))&amp;" · "&amp;INDEX(현장_주소,MATCH(B1617,현장번호,0)),"없는 번호")))</f>
        <v/>
      </c>
      <c r="D1617" s="21" t="n"/>
      <c r="E1617" s="27">
        <f>IF(D1617="","",IFERROR(INDEX(거래처분야,MATCH(D1617,거래처이름,0)),""))</f>
        <v/>
      </c>
      <c r="F1617" s="21" t="n"/>
      <c r="G1617" s="22" t="n"/>
      <c r="H1617" s="25">
        <f>IF(COUNTA(A1617,B1617,D1617,G1617)=0,"",IF(NOT(ISNUMBER(A1617)),"날짜를 확인하세요",IF(A1617&gt;TODAY(),"오늘 이후 날짜예요",IF(AND(B1617&lt;&gt;"",ISNA(MATCH(B1617,현장번호,0))),"현장 번호를 확인하세요",IF(ISNA(MATCH(D1617,거래처이름,0)),"거래처 목록에 없는 이름",IF(OR(NOT(ISNUMBER(G1617)),N(G1617)&lt;=0),"금액을 확인하세요",""))))))</f>
        <v/>
      </c>
    </row>
    <row r="1618">
      <c r="A1618" s="20" t="n"/>
      <c r="B1618" s="26" t="n"/>
      <c r="C1618" s="27">
        <f>IF(COUNTA(A1618,D1618,G1618)=0,"",IF(B1618="","공통",IFERROR(INDEX(현장_고객,MATCH(B1618,현장번호,0))&amp;" · "&amp;INDEX(현장_주소,MATCH(B1618,현장번호,0)),"없는 번호")))</f>
        <v/>
      </c>
      <c r="D1618" s="21" t="n"/>
      <c r="E1618" s="27">
        <f>IF(D1618="","",IFERROR(INDEX(거래처분야,MATCH(D1618,거래처이름,0)),""))</f>
        <v/>
      </c>
      <c r="F1618" s="21" t="n"/>
      <c r="G1618" s="22" t="n"/>
      <c r="H1618" s="25">
        <f>IF(COUNTA(A1618,B1618,D1618,G1618)=0,"",IF(NOT(ISNUMBER(A1618)),"날짜를 확인하세요",IF(A1618&gt;TODAY(),"오늘 이후 날짜예요",IF(AND(B1618&lt;&gt;"",ISNA(MATCH(B1618,현장번호,0))),"현장 번호를 확인하세요",IF(ISNA(MATCH(D1618,거래처이름,0)),"거래처 목록에 없는 이름",IF(OR(NOT(ISNUMBER(G1618)),N(G1618)&lt;=0),"금액을 확인하세요",""))))))</f>
        <v/>
      </c>
    </row>
    <row r="1619">
      <c r="A1619" s="20" t="n"/>
      <c r="B1619" s="26" t="n"/>
      <c r="C1619" s="27">
        <f>IF(COUNTA(A1619,D1619,G1619)=0,"",IF(B1619="","공통",IFERROR(INDEX(현장_고객,MATCH(B1619,현장번호,0))&amp;" · "&amp;INDEX(현장_주소,MATCH(B1619,현장번호,0)),"없는 번호")))</f>
        <v/>
      </c>
      <c r="D1619" s="21" t="n"/>
      <c r="E1619" s="27">
        <f>IF(D1619="","",IFERROR(INDEX(거래처분야,MATCH(D1619,거래처이름,0)),""))</f>
        <v/>
      </c>
      <c r="F1619" s="21" t="n"/>
      <c r="G1619" s="22" t="n"/>
      <c r="H1619" s="25">
        <f>IF(COUNTA(A1619,B1619,D1619,G1619)=0,"",IF(NOT(ISNUMBER(A1619)),"날짜를 확인하세요",IF(A1619&gt;TODAY(),"오늘 이후 날짜예요",IF(AND(B1619&lt;&gt;"",ISNA(MATCH(B1619,현장번호,0))),"현장 번호를 확인하세요",IF(ISNA(MATCH(D1619,거래처이름,0)),"거래처 목록에 없는 이름",IF(OR(NOT(ISNUMBER(G1619)),N(G1619)&lt;=0),"금액을 확인하세요",""))))))</f>
        <v/>
      </c>
    </row>
    <row r="1620">
      <c r="A1620" s="20" t="n"/>
      <c r="B1620" s="26" t="n"/>
      <c r="C1620" s="27">
        <f>IF(COUNTA(A1620,D1620,G1620)=0,"",IF(B1620="","공통",IFERROR(INDEX(현장_고객,MATCH(B1620,현장번호,0))&amp;" · "&amp;INDEX(현장_주소,MATCH(B1620,현장번호,0)),"없는 번호")))</f>
        <v/>
      </c>
      <c r="D1620" s="21" t="n"/>
      <c r="E1620" s="27">
        <f>IF(D1620="","",IFERROR(INDEX(거래처분야,MATCH(D1620,거래처이름,0)),""))</f>
        <v/>
      </c>
      <c r="F1620" s="21" t="n"/>
      <c r="G1620" s="22" t="n"/>
      <c r="H1620" s="25">
        <f>IF(COUNTA(A1620,B1620,D1620,G1620)=0,"",IF(NOT(ISNUMBER(A1620)),"날짜를 확인하세요",IF(A1620&gt;TODAY(),"오늘 이후 날짜예요",IF(AND(B1620&lt;&gt;"",ISNA(MATCH(B1620,현장번호,0))),"현장 번호를 확인하세요",IF(ISNA(MATCH(D1620,거래처이름,0)),"거래처 목록에 없는 이름",IF(OR(NOT(ISNUMBER(G1620)),N(G1620)&lt;=0),"금액을 확인하세요",""))))))</f>
        <v/>
      </c>
    </row>
    <row r="1621">
      <c r="A1621" s="20" t="n"/>
      <c r="B1621" s="26" t="n"/>
      <c r="C1621" s="27">
        <f>IF(COUNTA(A1621,D1621,G1621)=0,"",IF(B1621="","공통",IFERROR(INDEX(현장_고객,MATCH(B1621,현장번호,0))&amp;" · "&amp;INDEX(현장_주소,MATCH(B1621,현장번호,0)),"없는 번호")))</f>
        <v/>
      </c>
      <c r="D1621" s="21" t="n"/>
      <c r="E1621" s="27">
        <f>IF(D1621="","",IFERROR(INDEX(거래처분야,MATCH(D1621,거래처이름,0)),""))</f>
        <v/>
      </c>
      <c r="F1621" s="21" t="n"/>
      <c r="G1621" s="22" t="n"/>
      <c r="H1621" s="25">
        <f>IF(COUNTA(A1621,B1621,D1621,G1621)=0,"",IF(NOT(ISNUMBER(A1621)),"날짜를 확인하세요",IF(A1621&gt;TODAY(),"오늘 이후 날짜예요",IF(AND(B1621&lt;&gt;"",ISNA(MATCH(B1621,현장번호,0))),"현장 번호를 확인하세요",IF(ISNA(MATCH(D1621,거래처이름,0)),"거래처 목록에 없는 이름",IF(OR(NOT(ISNUMBER(G1621)),N(G1621)&lt;=0),"금액을 확인하세요",""))))))</f>
        <v/>
      </c>
    </row>
    <row r="1622">
      <c r="A1622" s="20" t="n"/>
      <c r="B1622" s="26" t="n"/>
      <c r="C1622" s="27">
        <f>IF(COUNTA(A1622,D1622,G1622)=0,"",IF(B1622="","공통",IFERROR(INDEX(현장_고객,MATCH(B1622,현장번호,0))&amp;" · "&amp;INDEX(현장_주소,MATCH(B1622,현장번호,0)),"없는 번호")))</f>
        <v/>
      </c>
      <c r="D1622" s="21" t="n"/>
      <c r="E1622" s="27">
        <f>IF(D1622="","",IFERROR(INDEX(거래처분야,MATCH(D1622,거래처이름,0)),""))</f>
        <v/>
      </c>
      <c r="F1622" s="21" t="n"/>
      <c r="G1622" s="22" t="n"/>
      <c r="H1622" s="25">
        <f>IF(COUNTA(A1622,B1622,D1622,G1622)=0,"",IF(NOT(ISNUMBER(A1622)),"날짜를 확인하세요",IF(A1622&gt;TODAY(),"오늘 이후 날짜예요",IF(AND(B1622&lt;&gt;"",ISNA(MATCH(B1622,현장번호,0))),"현장 번호를 확인하세요",IF(ISNA(MATCH(D1622,거래처이름,0)),"거래처 목록에 없는 이름",IF(OR(NOT(ISNUMBER(G1622)),N(G1622)&lt;=0),"금액을 확인하세요",""))))))</f>
        <v/>
      </c>
    </row>
    <row r="1623">
      <c r="A1623" s="20" t="n"/>
      <c r="B1623" s="26" t="n"/>
      <c r="C1623" s="27">
        <f>IF(COUNTA(A1623,D1623,G1623)=0,"",IF(B1623="","공통",IFERROR(INDEX(현장_고객,MATCH(B1623,현장번호,0))&amp;" · "&amp;INDEX(현장_주소,MATCH(B1623,현장번호,0)),"없는 번호")))</f>
        <v/>
      </c>
      <c r="D1623" s="21" t="n"/>
      <c r="E1623" s="27">
        <f>IF(D1623="","",IFERROR(INDEX(거래처분야,MATCH(D1623,거래처이름,0)),""))</f>
        <v/>
      </c>
      <c r="F1623" s="21" t="n"/>
      <c r="G1623" s="22" t="n"/>
      <c r="H1623" s="25">
        <f>IF(COUNTA(A1623,B1623,D1623,G1623)=0,"",IF(NOT(ISNUMBER(A1623)),"날짜를 확인하세요",IF(A1623&gt;TODAY(),"오늘 이후 날짜예요",IF(AND(B1623&lt;&gt;"",ISNA(MATCH(B1623,현장번호,0))),"현장 번호를 확인하세요",IF(ISNA(MATCH(D1623,거래처이름,0)),"거래처 목록에 없는 이름",IF(OR(NOT(ISNUMBER(G1623)),N(G1623)&lt;=0),"금액을 확인하세요",""))))))</f>
        <v/>
      </c>
    </row>
    <row r="1624">
      <c r="A1624" s="20" t="n"/>
      <c r="B1624" s="26" t="n"/>
      <c r="C1624" s="27">
        <f>IF(COUNTA(A1624,D1624,G1624)=0,"",IF(B1624="","공통",IFERROR(INDEX(현장_고객,MATCH(B1624,현장번호,0))&amp;" · "&amp;INDEX(현장_주소,MATCH(B1624,현장번호,0)),"없는 번호")))</f>
        <v/>
      </c>
      <c r="D1624" s="21" t="n"/>
      <c r="E1624" s="27">
        <f>IF(D1624="","",IFERROR(INDEX(거래처분야,MATCH(D1624,거래처이름,0)),""))</f>
        <v/>
      </c>
      <c r="F1624" s="21" t="n"/>
      <c r="G1624" s="22" t="n"/>
      <c r="H1624" s="25">
        <f>IF(COUNTA(A1624,B1624,D1624,G1624)=0,"",IF(NOT(ISNUMBER(A1624)),"날짜를 확인하세요",IF(A1624&gt;TODAY(),"오늘 이후 날짜예요",IF(AND(B1624&lt;&gt;"",ISNA(MATCH(B1624,현장번호,0))),"현장 번호를 확인하세요",IF(ISNA(MATCH(D1624,거래처이름,0)),"거래처 목록에 없는 이름",IF(OR(NOT(ISNUMBER(G1624)),N(G1624)&lt;=0),"금액을 확인하세요",""))))))</f>
        <v/>
      </c>
    </row>
    <row r="1625">
      <c r="A1625" s="20" t="n"/>
      <c r="B1625" s="26" t="n"/>
      <c r="C1625" s="27">
        <f>IF(COUNTA(A1625,D1625,G1625)=0,"",IF(B1625="","공통",IFERROR(INDEX(현장_고객,MATCH(B1625,현장번호,0))&amp;" · "&amp;INDEX(현장_주소,MATCH(B1625,현장번호,0)),"없는 번호")))</f>
        <v/>
      </c>
      <c r="D1625" s="21" t="n"/>
      <c r="E1625" s="27">
        <f>IF(D1625="","",IFERROR(INDEX(거래처분야,MATCH(D1625,거래처이름,0)),""))</f>
        <v/>
      </c>
      <c r="F1625" s="21" t="n"/>
      <c r="G1625" s="22" t="n"/>
      <c r="H1625" s="25">
        <f>IF(COUNTA(A1625,B1625,D1625,G1625)=0,"",IF(NOT(ISNUMBER(A1625)),"날짜를 확인하세요",IF(A1625&gt;TODAY(),"오늘 이후 날짜예요",IF(AND(B1625&lt;&gt;"",ISNA(MATCH(B1625,현장번호,0))),"현장 번호를 확인하세요",IF(ISNA(MATCH(D1625,거래처이름,0)),"거래처 목록에 없는 이름",IF(OR(NOT(ISNUMBER(G1625)),N(G1625)&lt;=0),"금액을 확인하세요",""))))))</f>
        <v/>
      </c>
    </row>
    <row r="1626">
      <c r="A1626" s="20" t="n"/>
      <c r="B1626" s="26" t="n"/>
      <c r="C1626" s="27">
        <f>IF(COUNTA(A1626,D1626,G1626)=0,"",IF(B1626="","공통",IFERROR(INDEX(현장_고객,MATCH(B1626,현장번호,0))&amp;" · "&amp;INDEX(현장_주소,MATCH(B1626,현장번호,0)),"없는 번호")))</f>
        <v/>
      </c>
      <c r="D1626" s="21" t="n"/>
      <c r="E1626" s="27">
        <f>IF(D1626="","",IFERROR(INDEX(거래처분야,MATCH(D1626,거래처이름,0)),""))</f>
        <v/>
      </c>
      <c r="F1626" s="21" t="n"/>
      <c r="G1626" s="22" t="n"/>
      <c r="H1626" s="25">
        <f>IF(COUNTA(A1626,B1626,D1626,G1626)=0,"",IF(NOT(ISNUMBER(A1626)),"날짜를 확인하세요",IF(A1626&gt;TODAY(),"오늘 이후 날짜예요",IF(AND(B1626&lt;&gt;"",ISNA(MATCH(B1626,현장번호,0))),"현장 번호를 확인하세요",IF(ISNA(MATCH(D1626,거래처이름,0)),"거래처 목록에 없는 이름",IF(OR(NOT(ISNUMBER(G1626)),N(G1626)&lt;=0),"금액을 확인하세요",""))))))</f>
        <v/>
      </c>
    </row>
    <row r="1627">
      <c r="A1627" s="20" t="n"/>
      <c r="B1627" s="26" t="n"/>
      <c r="C1627" s="27">
        <f>IF(COUNTA(A1627,D1627,G1627)=0,"",IF(B1627="","공통",IFERROR(INDEX(현장_고객,MATCH(B1627,현장번호,0))&amp;" · "&amp;INDEX(현장_주소,MATCH(B1627,현장번호,0)),"없는 번호")))</f>
        <v/>
      </c>
      <c r="D1627" s="21" t="n"/>
      <c r="E1627" s="27">
        <f>IF(D1627="","",IFERROR(INDEX(거래처분야,MATCH(D1627,거래처이름,0)),""))</f>
        <v/>
      </c>
      <c r="F1627" s="21" t="n"/>
      <c r="G1627" s="22" t="n"/>
      <c r="H1627" s="25">
        <f>IF(COUNTA(A1627,B1627,D1627,G1627)=0,"",IF(NOT(ISNUMBER(A1627)),"날짜를 확인하세요",IF(A1627&gt;TODAY(),"오늘 이후 날짜예요",IF(AND(B1627&lt;&gt;"",ISNA(MATCH(B1627,현장번호,0))),"현장 번호를 확인하세요",IF(ISNA(MATCH(D1627,거래처이름,0)),"거래처 목록에 없는 이름",IF(OR(NOT(ISNUMBER(G1627)),N(G1627)&lt;=0),"금액을 확인하세요",""))))))</f>
        <v/>
      </c>
    </row>
    <row r="1628">
      <c r="A1628" s="20" t="n"/>
      <c r="B1628" s="26" t="n"/>
      <c r="C1628" s="27">
        <f>IF(COUNTA(A1628,D1628,G1628)=0,"",IF(B1628="","공통",IFERROR(INDEX(현장_고객,MATCH(B1628,현장번호,0))&amp;" · "&amp;INDEX(현장_주소,MATCH(B1628,현장번호,0)),"없는 번호")))</f>
        <v/>
      </c>
      <c r="D1628" s="21" t="n"/>
      <c r="E1628" s="27">
        <f>IF(D1628="","",IFERROR(INDEX(거래처분야,MATCH(D1628,거래처이름,0)),""))</f>
        <v/>
      </c>
      <c r="F1628" s="21" t="n"/>
      <c r="G1628" s="22" t="n"/>
      <c r="H1628" s="25">
        <f>IF(COUNTA(A1628,B1628,D1628,G1628)=0,"",IF(NOT(ISNUMBER(A1628)),"날짜를 확인하세요",IF(A1628&gt;TODAY(),"오늘 이후 날짜예요",IF(AND(B1628&lt;&gt;"",ISNA(MATCH(B1628,현장번호,0))),"현장 번호를 확인하세요",IF(ISNA(MATCH(D1628,거래처이름,0)),"거래처 목록에 없는 이름",IF(OR(NOT(ISNUMBER(G1628)),N(G1628)&lt;=0),"금액을 확인하세요",""))))))</f>
        <v/>
      </c>
    </row>
    <row r="1629">
      <c r="A1629" s="20" t="n"/>
      <c r="B1629" s="26" t="n"/>
      <c r="C1629" s="27">
        <f>IF(COUNTA(A1629,D1629,G1629)=0,"",IF(B1629="","공통",IFERROR(INDEX(현장_고객,MATCH(B1629,현장번호,0))&amp;" · "&amp;INDEX(현장_주소,MATCH(B1629,현장번호,0)),"없는 번호")))</f>
        <v/>
      </c>
      <c r="D1629" s="21" t="n"/>
      <c r="E1629" s="27">
        <f>IF(D1629="","",IFERROR(INDEX(거래처분야,MATCH(D1629,거래처이름,0)),""))</f>
        <v/>
      </c>
      <c r="F1629" s="21" t="n"/>
      <c r="G1629" s="22" t="n"/>
      <c r="H1629" s="25">
        <f>IF(COUNTA(A1629,B1629,D1629,G1629)=0,"",IF(NOT(ISNUMBER(A1629)),"날짜를 확인하세요",IF(A1629&gt;TODAY(),"오늘 이후 날짜예요",IF(AND(B1629&lt;&gt;"",ISNA(MATCH(B1629,현장번호,0))),"현장 번호를 확인하세요",IF(ISNA(MATCH(D1629,거래처이름,0)),"거래처 목록에 없는 이름",IF(OR(NOT(ISNUMBER(G1629)),N(G1629)&lt;=0),"금액을 확인하세요",""))))))</f>
        <v/>
      </c>
    </row>
    <row r="1630">
      <c r="A1630" s="20" t="n"/>
      <c r="B1630" s="26" t="n"/>
      <c r="C1630" s="27">
        <f>IF(COUNTA(A1630,D1630,G1630)=0,"",IF(B1630="","공통",IFERROR(INDEX(현장_고객,MATCH(B1630,현장번호,0))&amp;" · "&amp;INDEX(현장_주소,MATCH(B1630,현장번호,0)),"없는 번호")))</f>
        <v/>
      </c>
      <c r="D1630" s="21" t="n"/>
      <c r="E1630" s="27">
        <f>IF(D1630="","",IFERROR(INDEX(거래처분야,MATCH(D1630,거래처이름,0)),""))</f>
        <v/>
      </c>
      <c r="F1630" s="21" t="n"/>
      <c r="G1630" s="22" t="n"/>
      <c r="H1630" s="25">
        <f>IF(COUNTA(A1630,B1630,D1630,G1630)=0,"",IF(NOT(ISNUMBER(A1630)),"날짜를 확인하세요",IF(A1630&gt;TODAY(),"오늘 이후 날짜예요",IF(AND(B1630&lt;&gt;"",ISNA(MATCH(B1630,현장번호,0))),"현장 번호를 확인하세요",IF(ISNA(MATCH(D1630,거래처이름,0)),"거래처 목록에 없는 이름",IF(OR(NOT(ISNUMBER(G1630)),N(G1630)&lt;=0),"금액을 확인하세요",""))))))</f>
        <v/>
      </c>
    </row>
    <row r="1631">
      <c r="A1631" s="20" t="n"/>
      <c r="B1631" s="26" t="n"/>
      <c r="C1631" s="27">
        <f>IF(COUNTA(A1631,D1631,G1631)=0,"",IF(B1631="","공통",IFERROR(INDEX(현장_고객,MATCH(B1631,현장번호,0))&amp;" · "&amp;INDEX(현장_주소,MATCH(B1631,현장번호,0)),"없는 번호")))</f>
        <v/>
      </c>
      <c r="D1631" s="21" t="n"/>
      <c r="E1631" s="27">
        <f>IF(D1631="","",IFERROR(INDEX(거래처분야,MATCH(D1631,거래처이름,0)),""))</f>
        <v/>
      </c>
      <c r="F1631" s="21" t="n"/>
      <c r="G1631" s="22" t="n"/>
      <c r="H1631" s="25">
        <f>IF(COUNTA(A1631,B1631,D1631,G1631)=0,"",IF(NOT(ISNUMBER(A1631)),"날짜를 확인하세요",IF(A1631&gt;TODAY(),"오늘 이후 날짜예요",IF(AND(B1631&lt;&gt;"",ISNA(MATCH(B1631,현장번호,0))),"현장 번호를 확인하세요",IF(ISNA(MATCH(D1631,거래처이름,0)),"거래처 목록에 없는 이름",IF(OR(NOT(ISNUMBER(G1631)),N(G1631)&lt;=0),"금액을 확인하세요",""))))))</f>
        <v/>
      </c>
    </row>
    <row r="1632">
      <c r="A1632" s="20" t="n"/>
      <c r="B1632" s="26" t="n"/>
      <c r="C1632" s="27">
        <f>IF(COUNTA(A1632,D1632,G1632)=0,"",IF(B1632="","공통",IFERROR(INDEX(현장_고객,MATCH(B1632,현장번호,0))&amp;" · "&amp;INDEX(현장_주소,MATCH(B1632,현장번호,0)),"없는 번호")))</f>
        <v/>
      </c>
      <c r="D1632" s="21" t="n"/>
      <c r="E1632" s="27">
        <f>IF(D1632="","",IFERROR(INDEX(거래처분야,MATCH(D1632,거래처이름,0)),""))</f>
        <v/>
      </c>
      <c r="F1632" s="21" t="n"/>
      <c r="G1632" s="22" t="n"/>
      <c r="H1632" s="25">
        <f>IF(COUNTA(A1632,B1632,D1632,G1632)=0,"",IF(NOT(ISNUMBER(A1632)),"날짜를 확인하세요",IF(A1632&gt;TODAY(),"오늘 이후 날짜예요",IF(AND(B1632&lt;&gt;"",ISNA(MATCH(B1632,현장번호,0))),"현장 번호를 확인하세요",IF(ISNA(MATCH(D1632,거래처이름,0)),"거래처 목록에 없는 이름",IF(OR(NOT(ISNUMBER(G1632)),N(G1632)&lt;=0),"금액을 확인하세요",""))))))</f>
        <v/>
      </c>
    </row>
    <row r="1633">
      <c r="A1633" s="20" t="n"/>
      <c r="B1633" s="26" t="n"/>
      <c r="C1633" s="27">
        <f>IF(COUNTA(A1633,D1633,G1633)=0,"",IF(B1633="","공통",IFERROR(INDEX(현장_고객,MATCH(B1633,현장번호,0))&amp;" · "&amp;INDEX(현장_주소,MATCH(B1633,현장번호,0)),"없는 번호")))</f>
        <v/>
      </c>
      <c r="D1633" s="21" t="n"/>
      <c r="E1633" s="27">
        <f>IF(D1633="","",IFERROR(INDEX(거래처분야,MATCH(D1633,거래처이름,0)),""))</f>
        <v/>
      </c>
      <c r="F1633" s="21" t="n"/>
      <c r="G1633" s="22" t="n"/>
      <c r="H1633" s="25">
        <f>IF(COUNTA(A1633,B1633,D1633,G1633)=0,"",IF(NOT(ISNUMBER(A1633)),"날짜를 확인하세요",IF(A1633&gt;TODAY(),"오늘 이후 날짜예요",IF(AND(B1633&lt;&gt;"",ISNA(MATCH(B1633,현장번호,0))),"현장 번호를 확인하세요",IF(ISNA(MATCH(D1633,거래처이름,0)),"거래처 목록에 없는 이름",IF(OR(NOT(ISNUMBER(G1633)),N(G1633)&lt;=0),"금액을 확인하세요",""))))))</f>
        <v/>
      </c>
    </row>
    <row r="1634">
      <c r="A1634" s="20" t="n"/>
      <c r="B1634" s="26" t="n"/>
      <c r="C1634" s="27">
        <f>IF(COUNTA(A1634,D1634,G1634)=0,"",IF(B1634="","공통",IFERROR(INDEX(현장_고객,MATCH(B1634,현장번호,0))&amp;" · "&amp;INDEX(현장_주소,MATCH(B1634,현장번호,0)),"없는 번호")))</f>
        <v/>
      </c>
      <c r="D1634" s="21" t="n"/>
      <c r="E1634" s="27">
        <f>IF(D1634="","",IFERROR(INDEX(거래처분야,MATCH(D1634,거래처이름,0)),""))</f>
        <v/>
      </c>
      <c r="F1634" s="21" t="n"/>
      <c r="G1634" s="22" t="n"/>
      <c r="H1634" s="25">
        <f>IF(COUNTA(A1634,B1634,D1634,G1634)=0,"",IF(NOT(ISNUMBER(A1634)),"날짜를 확인하세요",IF(A1634&gt;TODAY(),"오늘 이후 날짜예요",IF(AND(B1634&lt;&gt;"",ISNA(MATCH(B1634,현장번호,0))),"현장 번호를 확인하세요",IF(ISNA(MATCH(D1634,거래처이름,0)),"거래처 목록에 없는 이름",IF(OR(NOT(ISNUMBER(G1634)),N(G1634)&lt;=0),"금액을 확인하세요",""))))))</f>
        <v/>
      </c>
    </row>
    <row r="1635">
      <c r="A1635" s="20" t="n"/>
      <c r="B1635" s="26" t="n"/>
      <c r="C1635" s="27">
        <f>IF(COUNTA(A1635,D1635,G1635)=0,"",IF(B1635="","공통",IFERROR(INDEX(현장_고객,MATCH(B1635,현장번호,0))&amp;" · "&amp;INDEX(현장_주소,MATCH(B1635,현장번호,0)),"없는 번호")))</f>
        <v/>
      </c>
      <c r="D1635" s="21" t="n"/>
      <c r="E1635" s="27">
        <f>IF(D1635="","",IFERROR(INDEX(거래처분야,MATCH(D1635,거래처이름,0)),""))</f>
        <v/>
      </c>
      <c r="F1635" s="21" t="n"/>
      <c r="G1635" s="22" t="n"/>
      <c r="H1635" s="25">
        <f>IF(COUNTA(A1635,B1635,D1635,G1635)=0,"",IF(NOT(ISNUMBER(A1635)),"날짜를 확인하세요",IF(A1635&gt;TODAY(),"오늘 이후 날짜예요",IF(AND(B1635&lt;&gt;"",ISNA(MATCH(B1635,현장번호,0))),"현장 번호를 확인하세요",IF(ISNA(MATCH(D1635,거래처이름,0)),"거래처 목록에 없는 이름",IF(OR(NOT(ISNUMBER(G1635)),N(G1635)&lt;=0),"금액을 확인하세요",""))))))</f>
        <v/>
      </c>
    </row>
    <row r="1636">
      <c r="A1636" s="20" t="n"/>
      <c r="B1636" s="26" t="n"/>
      <c r="C1636" s="27">
        <f>IF(COUNTA(A1636,D1636,G1636)=0,"",IF(B1636="","공통",IFERROR(INDEX(현장_고객,MATCH(B1636,현장번호,0))&amp;" · "&amp;INDEX(현장_주소,MATCH(B1636,현장번호,0)),"없는 번호")))</f>
        <v/>
      </c>
      <c r="D1636" s="21" t="n"/>
      <c r="E1636" s="27">
        <f>IF(D1636="","",IFERROR(INDEX(거래처분야,MATCH(D1636,거래처이름,0)),""))</f>
        <v/>
      </c>
      <c r="F1636" s="21" t="n"/>
      <c r="G1636" s="22" t="n"/>
      <c r="H1636" s="25">
        <f>IF(COUNTA(A1636,B1636,D1636,G1636)=0,"",IF(NOT(ISNUMBER(A1636)),"날짜를 확인하세요",IF(A1636&gt;TODAY(),"오늘 이후 날짜예요",IF(AND(B1636&lt;&gt;"",ISNA(MATCH(B1636,현장번호,0))),"현장 번호를 확인하세요",IF(ISNA(MATCH(D1636,거래처이름,0)),"거래처 목록에 없는 이름",IF(OR(NOT(ISNUMBER(G1636)),N(G1636)&lt;=0),"금액을 확인하세요",""))))))</f>
        <v/>
      </c>
    </row>
    <row r="1637">
      <c r="A1637" s="20" t="n"/>
      <c r="B1637" s="26" t="n"/>
      <c r="C1637" s="27">
        <f>IF(COUNTA(A1637,D1637,G1637)=0,"",IF(B1637="","공통",IFERROR(INDEX(현장_고객,MATCH(B1637,현장번호,0))&amp;" · "&amp;INDEX(현장_주소,MATCH(B1637,현장번호,0)),"없는 번호")))</f>
        <v/>
      </c>
      <c r="D1637" s="21" t="n"/>
      <c r="E1637" s="27">
        <f>IF(D1637="","",IFERROR(INDEX(거래처분야,MATCH(D1637,거래처이름,0)),""))</f>
        <v/>
      </c>
      <c r="F1637" s="21" t="n"/>
      <c r="G1637" s="22" t="n"/>
      <c r="H1637" s="25">
        <f>IF(COUNTA(A1637,B1637,D1637,G1637)=0,"",IF(NOT(ISNUMBER(A1637)),"날짜를 확인하세요",IF(A1637&gt;TODAY(),"오늘 이후 날짜예요",IF(AND(B1637&lt;&gt;"",ISNA(MATCH(B1637,현장번호,0))),"현장 번호를 확인하세요",IF(ISNA(MATCH(D1637,거래처이름,0)),"거래처 목록에 없는 이름",IF(OR(NOT(ISNUMBER(G1637)),N(G1637)&lt;=0),"금액을 확인하세요",""))))))</f>
        <v/>
      </c>
    </row>
    <row r="1638">
      <c r="A1638" s="20" t="n"/>
      <c r="B1638" s="26" t="n"/>
      <c r="C1638" s="27">
        <f>IF(COUNTA(A1638,D1638,G1638)=0,"",IF(B1638="","공통",IFERROR(INDEX(현장_고객,MATCH(B1638,현장번호,0))&amp;" · "&amp;INDEX(현장_주소,MATCH(B1638,현장번호,0)),"없는 번호")))</f>
        <v/>
      </c>
      <c r="D1638" s="21" t="n"/>
      <c r="E1638" s="27">
        <f>IF(D1638="","",IFERROR(INDEX(거래처분야,MATCH(D1638,거래처이름,0)),""))</f>
        <v/>
      </c>
      <c r="F1638" s="21" t="n"/>
      <c r="G1638" s="22" t="n"/>
      <c r="H1638" s="25">
        <f>IF(COUNTA(A1638,B1638,D1638,G1638)=0,"",IF(NOT(ISNUMBER(A1638)),"날짜를 확인하세요",IF(A1638&gt;TODAY(),"오늘 이후 날짜예요",IF(AND(B1638&lt;&gt;"",ISNA(MATCH(B1638,현장번호,0))),"현장 번호를 확인하세요",IF(ISNA(MATCH(D1638,거래처이름,0)),"거래처 목록에 없는 이름",IF(OR(NOT(ISNUMBER(G1638)),N(G1638)&lt;=0),"금액을 확인하세요",""))))))</f>
        <v/>
      </c>
    </row>
    <row r="1639">
      <c r="A1639" s="20" t="n"/>
      <c r="B1639" s="26" t="n"/>
      <c r="C1639" s="27">
        <f>IF(COUNTA(A1639,D1639,G1639)=0,"",IF(B1639="","공통",IFERROR(INDEX(현장_고객,MATCH(B1639,현장번호,0))&amp;" · "&amp;INDEX(현장_주소,MATCH(B1639,현장번호,0)),"없는 번호")))</f>
        <v/>
      </c>
      <c r="D1639" s="21" t="n"/>
      <c r="E1639" s="27">
        <f>IF(D1639="","",IFERROR(INDEX(거래처분야,MATCH(D1639,거래처이름,0)),""))</f>
        <v/>
      </c>
      <c r="F1639" s="21" t="n"/>
      <c r="G1639" s="22" t="n"/>
      <c r="H1639" s="25">
        <f>IF(COUNTA(A1639,B1639,D1639,G1639)=0,"",IF(NOT(ISNUMBER(A1639)),"날짜를 확인하세요",IF(A1639&gt;TODAY(),"오늘 이후 날짜예요",IF(AND(B1639&lt;&gt;"",ISNA(MATCH(B1639,현장번호,0))),"현장 번호를 확인하세요",IF(ISNA(MATCH(D1639,거래처이름,0)),"거래처 목록에 없는 이름",IF(OR(NOT(ISNUMBER(G1639)),N(G1639)&lt;=0),"금액을 확인하세요",""))))))</f>
        <v/>
      </c>
    </row>
    <row r="1640">
      <c r="A1640" s="20" t="n"/>
      <c r="B1640" s="26" t="n"/>
      <c r="C1640" s="27">
        <f>IF(COUNTA(A1640,D1640,G1640)=0,"",IF(B1640="","공통",IFERROR(INDEX(현장_고객,MATCH(B1640,현장번호,0))&amp;" · "&amp;INDEX(현장_주소,MATCH(B1640,현장번호,0)),"없는 번호")))</f>
        <v/>
      </c>
      <c r="D1640" s="21" t="n"/>
      <c r="E1640" s="27">
        <f>IF(D1640="","",IFERROR(INDEX(거래처분야,MATCH(D1640,거래처이름,0)),""))</f>
        <v/>
      </c>
      <c r="F1640" s="21" t="n"/>
      <c r="G1640" s="22" t="n"/>
      <c r="H1640" s="25">
        <f>IF(COUNTA(A1640,B1640,D1640,G1640)=0,"",IF(NOT(ISNUMBER(A1640)),"날짜를 확인하세요",IF(A1640&gt;TODAY(),"오늘 이후 날짜예요",IF(AND(B1640&lt;&gt;"",ISNA(MATCH(B1640,현장번호,0))),"현장 번호를 확인하세요",IF(ISNA(MATCH(D1640,거래처이름,0)),"거래처 목록에 없는 이름",IF(OR(NOT(ISNUMBER(G1640)),N(G1640)&lt;=0),"금액을 확인하세요",""))))))</f>
        <v/>
      </c>
    </row>
    <row r="1641">
      <c r="A1641" s="20" t="n"/>
      <c r="B1641" s="26" t="n"/>
      <c r="C1641" s="27">
        <f>IF(COUNTA(A1641,D1641,G1641)=0,"",IF(B1641="","공통",IFERROR(INDEX(현장_고객,MATCH(B1641,현장번호,0))&amp;" · "&amp;INDEX(현장_주소,MATCH(B1641,현장번호,0)),"없는 번호")))</f>
        <v/>
      </c>
      <c r="D1641" s="21" t="n"/>
      <c r="E1641" s="27">
        <f>IF(D1641="","",IFERROR(INDEX(거래처분야,MATCH(D1641,거래처이름,0)),""))</f>
        <v/>
      </c>
      <c r="F1641" s="21" t="n"/>
      <c r="G1641" s="22" t="n"/>
      <c r="H1641" s="25">
        <f>IF(COUNTA(A1641,B1641,D1641,G1641)=0,"",IF(NOT(ISNUMBER(A1641)),"날짜를 확인하세요",IF(A1641&gt;TODAY(),"오늘 이후 날짜예요",IF(AND(B1641&lt;&gt;"",ISNA(MATCH(B1641,현장번호,0))),"현장 번호를 확인하세요",IF(ISNA(MATCH(D1641,거래처이름,0)),"거래처 목록에 없는 이름",IF(OR(NOT(ISNUMBER(G1641)),N(G1641)&lt;=0),"금액을 확인하세요",""))))))</f>
        <v/>
      </c>
    </row>
    <row r="1642">
      <c r="A1642" s="20" t="n"/>
      <c r="B1642" s="26" t="n"/>
      <c r="C1642" s="27">
        <f>IF(COUNTA(A1642,D1642,G1642)=0,"",IF(B1642="","공통",IFERROR(INDEX(현장_고객,MATCH(B1642,현장번호,0))&amp;" · "&amp;INDEX(현장_주소,MATCH(B1642,현장번호,0)),"없는 번호")))</f>
        <v/>
      </c>
      <c r="D1642" s="21" t="n"/>
      <c r="E1642" s="27">
        <f>IF(D1642="","",IFERROR(INDEX(거래처분야,MATCH(D1642,거래처이름,0)),""))</f>
        <v/>
      </c>
      <c r="F1642" s="21" t="n"/>
      <c r="G1642" s="22" t="n"/>
      <c r="H1642" s="25">
        <f>IF(COUNTA(A1642,B1642,D1642,G1642)=0,"",IF(NOT(ISNUMBER(A1642)),"날짜를 확인하세요",IF(A1642&gt;TODAY(),"오늘 이후 날짜예요",IF(AND(B1642&lt;&gt;"",ISNA(MATCH(B1642,현장번호,0))),"현장 번호를 확인하세요",IF(ISNA(MATCH(D1642,거래처이름,0)),"거래처 목록에 없는 이름",IF(OR(NOT(ISNUMBER(G1642)),N(G1642)&lt;=0),"금액을 확인하세요",""))))))</f>
        <v/>
      </c>
    </row>
    <row r="1643">
      <c r="A1643" s="20" t="n"/>
      <c r="B1643" s="26" t="n"/>
      <c r="C1643" s="27">
        <f>IF(COUNTA(A1643,D1643,G1643)=0,"",IF(B1643="","공통",IFERROR(INDEX(현장_고객,MATCH(B1643,현장번호,0))&amp;" · "&amp;INDEX(현장_주소,MATCH(B1643,현장번호,0)),"없는 번호")))</f>
        <v/>
      </c>
      <c r="D1643" s="21" t="n"/>
      <c r="E1643" s="27">
        <f>IF(D1643="","",IFERROR(INDEX(거래처분야,MATCH(D1643,거래처이름,0)),""))</f>
        <v/>
      </c>
      <c r="F1643" s="21" t="n"/>
      <c r="G1643" s="22" t="n"/>
      <c r="H1643" s="25">
        <f>IF(COUNTA(A1643,B1643,D1643,G1643)=0,"",IF(NOT(ISNUMBER(A1643)),"날짜를 확인하세요",IF(A1643&gt;TODAY(),"오늘 이후 날짜예요",IF(AND(B1643&lt;&gt;"",ISNA(MATCH(B1643,현장번호,0))),"현장 번호를 확인하세요",IF(ISNA(MATCH(D1643,거래처이름,0)),"거래처 목록에 없는 이름",IF(OR(NOT(ISNUMBER(G1643)),N(G1643)&lt;=0),"금액을 확인하세요",""))))))</f>
        <v/>
      </c>
    </row>
    <row r="1644">
      <c r="A1644" s="20" t="n"/>
      <c r="B1644" s="26" t="n"/>
      <c r="C1644" s="27">
        <f>IF(COUNTA(A1644,D1644,G1644)=0,"",IF(B1644="","공통",IFERROR(INDEX(현장_고객,MATCH(B1644,현장번호,0))&amp;" · "&amp;INDEX(현장_주소,MATCH(B1644,현장번호,0)),"없는 번호")))</f>
        <v/>
      </c>
      <c r="D1644" s="21" t="n"/>
      <c r="E1644" s="27">
        <f>IF(D1644="","",IFERROR(INDEX(거래처분야,MATCH(D1644,거래처이름,0)),""))</f>
        <v/>
      </c>
      <c r="F1644" s="21" t="n"/>
      <c r="G1644" s="22" t="n"/>
      <c r="H1644" s="25">
        <f>IF(COUNTA(A1644,B1644,D1644,G1644)=0,"",IF(NOT(ISNUMBER(A1644)),"날짜를 확인하세요",IF(A1644&gt;TODAY(),"오늘 이후 날짜예요",IF(AND(B1644&lt;&gt;"",ISNA(MATCH(B1644,현장번호,0))),"현장 번호를 확인하세요",IF(ISNA(MATCH(D1644,거래처이름,0)),"거래처 목록에 없는 이름",IF(OR(NOT(ISNUMBER(G1644)),N(G1644)&lt;=0),"금액을 확인하세요",""))))))</f>
        <v/>
      </c>
    </row>
    <row r="1645">
      <c r="A1645" s="20" t="n"/>
      <c r="B1645" s="26" t="n"/>
      <c r="C1645" s="27">
        <f>IF(COUNTA(A1645,D1645,G1645)=0,"",IF(B1645="","공통",IFERROR(INDEX(현장_고객,MATCH(B1645,현장번호,0))&amp;" · "&amp;INDEX(현장_주소,MATCH(B1645,현장번호,0)),"없는 번호")))</f>
        <v/>
      </c>
      <c r="D1645" s="21" t="n"/>
      <c r="E1645" s="27">
        <f>IF(D1645="","",IFERROR(INDEX(거래처분야,MATCH(D1645,거래처이름,0)),""))</f>
        <v/>
      </c>
      <c r="F1645" s="21" t="n"/>
      <c r="G1645" s="22" t="n"/>
      <c r="H1645" s="25">
        <f>IF(COUNTA(A1645,B1645,D1645,G1645)=0,"",IF(NOT(ISNUMBER(A1645)),"날짜를 확인하세요",IF(A1645&gt;TODAY(),"오늘 이후 날짜예요",IF(AND(B1645&lt;&gt;"",ISNA(MATCH(B1645,현장번호,0))),"현장 번호를 확인하세요",IF(ISNA(MATCH(D1645,거래처이름,0)),"거래처 목록에 없는 이름",IF(OR(NOT(ISNUMBER(G1645)),N(G1645)&lt;=0),"금액을 확인하세요",""))))))</f>
        <v/>
      </c>
    </row>
    <row r="1646">
      <c r="A1646" s="20" t="n"/>
      <c r="B1646" s="26" t="n"/>
      <c r="C1646" s="27">
        <f>IF(COUNTA(A1646,D1646,G1646)=0,"",IF(B1646="","공통",IFERROR(INDEX(현장_고객,MATCH(B1646,현장번호,0))&amp;" · "&amp;INDEX(현장_주소,MATCH(B1646,현장번호,0)),"없는 번호")))</f>
        <v/>
      </c>
      <c r="D1646" s="21" t="n"/>
      <c r="E1646" s="27">
        <f>IF(D1646="","",IFERROR(INDEX(거래처분야,MATCH(D1646,거래처이름,0)),""))</f>
        <v/>
      </c>
      <c r="F1646" s="21" t="n"/>
      <c r="G1646" s="22" t="n"/>
      <c r="H1646" s="25">
        <f>IF(COUNTA(A1646,B1646,D1646,G1646)=0,"",IF(NOT(ISNUMBER(A1646)),"날짜를 확인하세요",IF(A1646&gt;TODAY(),"오늘 이후 날짜예요",IF(AND(B1646&lt;&gt;"",ISNA(MATCH(B1646,현장번호,0))),"현장 번호를 확인하세요",IF(ISNA(MATCH(D1646,거래처이름,0)),"거래처 목록에 없는 이름",IF(OR(NOT(ISNUMBER(G1646)),N(G1646)&lt;=0),"금액을 확인하세요",""))))))</f>
        <v/>
      </c>
    </row>
    <row r="1647">
      <c r="A1647" s="20" t="n"/>
      <c r="B1647" s="26" t="n"/>
      <c r="C1647" s="27">
        <f>IF(COUNTA(A1647,D1647,G1647)=0,"",IF(B1647="","공통",IFERROR(INDEX(현장_고객,MATCH(B1647,현장번호,0))&amp;" · "&amp;INDEX(현장_주소,MATCH(B1647,현장번호,0)),"없는 번호")))</f>
        <v/>
      </c>
      <c r="D1647" s="21" t="n"/>
      <c r="E1647" s="27">
        <f>IF(D1647="","",IFERROR(INDEX(거래처분야,MATCH(D1647,거래처이름,0)),""))</f>
        <v/>
      </c>
      <c r="F1647" s="21" t="n"/>
      <c r="G1647" s="22" t="n"/>
      <c r="H1647" s="25">
        <f>IF(COUNTA(A1647,B1647,D1647,G1647)=0,"",IF(NOT(ISNUMBER(A1647)),"날짜를 확인하세요",IF(A1647&gt;TODAY(),"오늘 이후 날짜예요",IF(AND(B1647&lt;&gt;"",ISNA(MATCH(B1647,현장번호,0))),"현장 번호를 확인하세요",IF(ISNA(MATCH(D1647,거래처이름,0)),"거래처 목록에 없는 이름",IF(OR(NOT(ISNUMBER(G1647)),N(G1647)&lt;=0),"금액을 확인하세요",""))))))</f>
        <v/>
      </c>
    </row>
    <row r="1648">
      <c r="A1648" s="20" t="n"/>
      <c r="B1648" s="26" t="n"/>
      <c r="C1648" s="27">
        <f>IF(COUNTA(A1648,D1648,G1648)=0,"",IF(B1648="","공통",IFERROR(INDEX(현장_고객,MATCH(B1648,현장번호,0))&amp;" · "&amp;INDEX(현장_주소,MATCH(B1648,현장번호,0)),"없는 번호")))</f>
        <v/>
      </c>
      <c r="D1648" s="21" t="n"/>
      <c r="E1648" s="27">
        <f>IF(D1648="","",IFERROR(INDEX(거래처분야,MATCH(D1648,거래처이름,0)),""))</f>
        <v/>
      </c>
      <c r="F1648" s="21" t="n"/>
      <c r="G1648" s="22" t="n"/>
      <c r="H1648" s="25">
        <f>IF(COUNTA(A1648,B1648,D1648,G1648)=0,"",IF(NOT(ISNUMBER(A1648)),"날짜를 확인하세요",IF(A1648&gt;TODAY(),"오늘 이후 날짜예요",IF(AND(B1648&lt;&gt;"",ISNA(MATCH(B1648,현장번호,0))),"현장 번호를 확인하세요",IF(ISNA(MATCH(D1648,거래처이름,0)),"거래처 목록에 없는 이름",IF(OR(NOT(ISNUMBER(G1648)),N(G1648)&lt;=0),"금액을 확인하세요",""))))))</f>
        <v/>
      </c>
    </row>
    <row r="1649">
      <c r="A1649" s="20" t="n"/>
      <c r="B1649" s="26" t="n"/>
      <c r="C1649" s="27">
        <f>IF(COUNTA(A1649,D1649,G1649)=0,"",IF(B1649="","공통",IFERROR(INDEX(현장_고객,MATCH(B1649,현장번호,0))&amp;" · "&amp;INDEX(현장_주소,MATCH(B1649,현장번호,0)),"없는 번호")))</f>
        <v/>
      </c>
      <c r="D1649" s="21" t="n"/>
      <c r="E1649" s="27">
        <f>IF(D1649="","",IFERROR(INDEX(거래처분야,MATCH(D1649,거래처이름,0)),""))</f>
        <v/>
      </c>
      <c r="F1649" s="21" t="n"/>
      <c r="G1649" s="22" t="n"/>
      <c r="H1649" s="25">
        <f>IF(COUNTA(A1649,B1649,D1649,G1649)=0,"",IF(NOT(ISNUMBER(A1649)),"날짜를 확인하세요",IF(A1649&gt;TODAY(),"오늘 이후 날짜예요",IF(AND(B1649&lt;&gt;"",ISNA(MATCH(B1649,현장번호,0))),"현장 번호를 확인하세요",IF(ISNA(MATCH(D1649,거래처이름,0)),"거래처 목록에 없는 이름",IF(OR(NOT(ISNUMBER(G1649)),N(G1649)&lt;=0),"금액을 확인하세요",""))))))</f>
        <v/>
      </c>
    </row>
    <row r="1650">
      <c r="A1650" s="20" t="n"/>
      <c r="B1650" s="26" t="n"/>
      <c r="C1650" s="27">
        <f>IF(COUNTA(A1650,D1650,G1650)=0,"",IF(B1650="","공통",IFERROR(INDEX(현장_고객,MATCH(B1650,현장번호,0))&amp;" · "&amp;INDEX(현장_주소,MATCH(B1650,현장번호,0)),"없는 번호")))</f>
        <v/>
      </c>
      <c r="D1650" s="21" t="n"/>
      <c r="E1650" s="27">
        <f>IF(D1650="","",IFERROR(INDEX(거래처분야,MATCH(D1650,거래처이름,0)),""))</f>
        <v/>
      </c>
      <c r="F1650" s="21" t="n"/>
      <c r="G1650" s="22" t="n"/>
      <c r="H1650" s="25">
        <f>IF(COUNTA(A1650,B1650,D1650,G1650)=0,"",IF(NOT(ISNUMBER(A1650)),"날짜를 확인하세요",IF(A1650&gt;TODAY(),"오늘 이후 날짜예요",IF(AND(B1650&lt;&gt;"",ISNA(MATCH(B1650,현장번호,0))),"현장 번호를 확인하세요",IF(ISNA(MATCH(D1650,거래처이름,0)),"거래처 목록에 없는 이름",IF(OR(NOT(ISNUMBER(G1650)),N(G1650)&lt;=0),"금액을 확인하세요",""))))))</f>
        <v/>
      </c>
    </row>
    <row r="1651">
      <c r="A1651" s="20" t="n"/>
      <c r="B1651" s="26" t="n"/>
      <c r="C1651" s="27">
        <f>IF(COUNTA(A1651,D1651,G1651)=0,"",IF(B1651="","공통",IFERROR(INDEX(현장_고객,MATCH(B1651,현장번호,0))&amp;" · "&amp;INDEX(현장_주소,MATCH(B1651,현장번호,0)),"없는 번호")))</f>
        <v/>
      </c>
      <c r="D1651" s="21" t="n"/>
      <c r="E1651" s="27">
        <f>IF(D1651="","",IFERROR(INDEX(거래처분야,MATCH(D1651,거래처이름,0)),""))</f>
        <v/>
      </c>
      <c r="F1651" s="21" t="n"/>
      <c r="G1651" s="22" t="n"/>
      <c r="H1651" s="25">
        <f>IF(COUNTA(A1651,B1651,D1651,G1651)=0,"",IF(NOT(ISNUMBER(A1651)),"날짜를 확인하세요",IF(A1651&gt;TODAY(),"오늘 이후 날짜예요",IF(AND(B1651&lt;&gt;"",ISNA(MATCH(B1651,현장번호,0))),"현장 번호를 확인하세요",IF(ISNA(MATCH(D1651,거래처이름,0)),"거래처 목록에 없는 이름",IF(OR(NOT(ISNUMBER(G1651)),N(G1651)&lt;=0),"금액을 확인하세요",""))))))</f>
        <v/>
      </c>
    </row>
    <row r="1652">
      <c r="A1652" s="20" t="n"/>
      <c r="B1652" s="26" t="n"/>
      <c r="C1652" s="27">
        <f>IF(COUNTA(A1652,D1652,G1652)=0,"",IF(B1652="","공통",IFERROR(INDEX(현장_고객,MATCH(B1652,현장번호,0))&amp;" · "&amp;INDEX(현장_주소,MATCH(B1652,현장번호,0)),"없는 번호")))</f>
        <v/>
      </c>
      <c r="D1652" s="21" t="n"/>
      <c r="E1652" s="27">
        <f>IF(D1652="","",IFERROR(INDEX(거래처분야,MATCH(D1652,거래처이름,0)),""))</f>
        <v/>
      </c>
      <c r="F1652" s="21" t="n"/>
      <c r="G1652" s="22" t="n"/>
      <c r="H1652" s="25">
        <f>IF(COUNTA(A1652,B1652,D1652,G1652)=0,"",IF(NOT(ISNUMBER(A1652)),"날짜를 확인하세요",IF(A1652&gt;TODAY(),"오늘 이후 날짜예요",IF(AND(B1652&lt;&gt;"",ISNA(MATCH(B1652,현장번호,0))),"현장 번호를 확인하세요",IF(ISNA(MATCH(D1652,거래처이름,0)),"거래처 목록에 없는 이름",IF(OR(NOT(ISNUMBER(G1652)),N(G1652)&lt;=0),"금액을 확인하세요",""))))))</f>
        <v/>
      </c>
    </row>
    <row r="1653">
      <c r="A1653" s="20" t="n"/>
      <c r="B1653" s="26" t="n"/>
      <c r="C1653" s="27">
        <f>IF(COUNTA(A1653,D1653,G1653)=0,"",IF(B1653="","공통",IFERROR(INDEX(현장_고객,MATCH(B1653,현장번호,0))&amp;" · "&amp;INDEX(현장_주소,MATCH(B1653,현장번호,0)),"없는 번호")))</f>
        <v/>
      </c>
      <c r="D1653" s="21" t="n"/>
      <c r="E1653" s="27">
        <f>IF(D1653="","",IFERROR(INDEX(거래처분야,MATCH(D1653,거래처이름,0)),""))</f>
        <v/>
      </c>
      <c r="F1653" s="21" t="n"/>
      <c r="G1653" s="22" t="n"/>
      <c r="H1653" s="25">
        <f>IF(COUNTA(A1653,B1653,D1653,G1653)=0,"",IF(NOT(ISNUMBER(A1653)),"날짜를 확인하세요",IF(A1653&gt;TODAY(),"오늘 이후 날짜예요",IF(AND(B1653&lt;&gt;"",ISNA(MATCH(B1653,현장번호,0))),"현장 번호를 확인하세요",IF(ISNA(MATCH(D1653,거래처이름,0)),"거래처 목록에 없는 이름",IF(OR(NOT(ISNUMBER(G1653)),N(G1653)&lt;=0),"금액을 확인하세요",""))))))</f>
        <v/>
      </c>
    </row>
    <row r="1654">
      <c r="A1654" s="20" t="n"/>
      <c r="B1654" s="26" t="n"/>
      <c r="C1654" s="27">
        <f>IF(COUNTA(A1654,D1654,G1654)=0,"",IF(B1654="","공통",IFERROR(INDEX(현장_고객,MATCH(B1654,현장번호,0))&amp;" · "&amp;INDEX(현장_주소,MATCH(B1654,현장번호,0)),"없는 번호")))</f>
        <v/>
      </c>
      <c r="D1654" s="21" t="n"/>
      <c r="E1654" s="27">
        <f>IF(D1654="","",IFERROR(INDEX(거래처분야,MATCH(D1654,거래처이름,0)),""))</f>
        <v/>
      </c>
      <c r="F1654" s="21" t="n"/>
      <c r="G1654" s="22" t="n"/>
      <c r="H1654" s="25">
        <f>IF(COUNTA(A1654,B1654,D1654,G1654)=0,"",IF(NOT(ISNUMBER(A1654)),"날짜를 확인하세요",IF(A1654&gt;TODAY(),"오늘 이후 날짜예요",IF(AND(B1654&lt;&gt;"",ISNA(MATCH(B1654,현장번호,0))),"현장 번호를 확인하세요",IF(ISNA(MATCH(D1654,거래처이름,0)),"거래처 목록에 없는 이름",IF(OR(NOT(ISNUMBER(G1654)),N(G1654)&lt;=0),"금액을 확인하세요",""))))))</f>
        <v/>
      </c>
    </row>
    <row r="1655">
      <c r="A1655" s="20" t="n"/>
      <c r="B1655" s="26" t="n"/>
      <c r="C1655" s="27">
        <f>IF(COUNTA(A1655,D1655,G1655)=0,"",IF(B1655="","공통",IFERROR(INDEX(현장_고객,MATCH(B1655,현장번호,0))&amp;" · "&amp;INDEX(현장_주소,MATCH(B1655,현장번호,0)),"없는 번호")))</f>
        <v/>
      </c>
      <c r="D1655" s="21" t="n"/>
      <c r="E1655" s="27">
        <f>IF(D1655="","",IFERROR(INDEX(거래처분야,MATCH(D1655,거래처이름,0)),""))</f>
        <v/>
      </c>
      <c r="F1655" s="21" t="n"/>
      <c r="G1655" s="22" t="n"/>
      <c r="H1655" s="25">
        <f>IF(COUNTA(A1655,B1655,D1655,G1655)=0,"",IF(NOT(ISNUMBER(A1655)),"날짜를 확인하세요",IF(A1655&gt;TODAY(),"오늘 이후 날짜예요",IF(AND(B1655&lt;&gt;"",ISNA(MATCH(B1655,현장번호,0))),"현장 번호를 확인하세요",IF(ISNA(MATCH(D1655,거래처이름,0)),"거래처 목록에 없는 이름",IF(OR(NOT(ISNUMBER(G1655)),N(G1655)&lt;=0),"금액을 확인하세요",""))))))</f>
        <v/>
      </c>
    </row>
    <row r="1656">
      <c r="A1656" s="20" t="n"/>
      <c r="B1656" s="26" t="n"/>
      <c r="C1656" s="27">
        <f>IF(COUNTA(A1656,D1656,G1656)=0,"",IF(B1656="","공통",IFERROR(INDEX(현장_고객,MATCH(B1656,현장번호,0))&amp;" · "&amp;INDEX(현장_주소,MATCH(B1656,현장번호,0)),"없는 번호")))</f>
        <v/>
      </c>
      <c r="D1656" s="21" t="n"/>
      <c r="E1656" s="27">
        <f>IF(D1656="","",IFERROR(INDEX(거래처분야,MATCH(D1656,거래처이름,0)),""))</f>
        <v/>
      </c>
      <c r="F1656" s="21" t="n"/>
      <c r="G1656" s="22" t="n"/>
      <c r="H1656" s="25">
        <f>IF(COUNTA(A1656,B1656,D1656,G1656)=0,"",IF(NOT(ISNUMBER(A1656)),"날짜를 확인하세요",IF(A1656&gt;TODAY(),"오늘 이후 날짜예요",IF(AND(B1656&lt;&gt;"",ISNA(MATCH(B1656,현장번호,0))),"현장 번호를 확인하세요",IF(ISNA(MATCH(D1656,거래처이름,0)),"거래처 목록에 없는 이름",IF(OR(NOT(ISNUMBER(G1656)),N(G1656)&lt;=0),"금액을 확인하세요",""))))))</f>
        <v/>
      </c>
    </row>
    <row r="1657">
      <c r="A1657" s="20" t="n"/>
      <c r="B1657" s="26" t="n"/>
      <c r="C1657" s="27">
        <f>IF(COUNTA(A1657,D1657,G1657)=0,"",IF(B1657="","공통",IFERROR(INDEX(현장_고객,MATCH(B1657,현장번호,0))&amp;" · "&amp;INDEX(현장_주소,MATCH(B1657,현장번호,0)),"없는 번호")))</f>
        <v/>
      </c>
      <c r="D1657" s="21" t="n"/>
      <c r="E1657" s="27">
        <f>IF(D1657="","",IFERROR(INDEX(거래처분야,MATCH(D1657,거래처이름,0)),""))</f>
        <v/>
      </c>
      <c r="F1657" s="21" t="n"/>
      <c r="G1657" s="22" t="n"/>
      <c r="H1657" s="25">
        <f>IF(COUNTA(A1657,B1657,D1657,G1657)=0,"",IF(NOT(ISNUMBER(A1657)),"날짜를 확인하세요",IF(A1657&gt;TODAY(),"오늘 이후 날짜예요",IF(AND(B1657&lt;&gt;"",ISNA(MATCH(B1657,현장번호,0))),"현장 번호를 확인하세요",IF(ISNA(MATCH(D1657,거래처이름,0)),"거래처 목록에 없는 이름",IF(OR(NOT(ISNUMBER(G1657)),N(G1657)&lt;=0),"금액을 확인하세요",""))))))</f>
        <v/>
      </c>
    </row>
    <row r="1658">
      <c r="A1658" s="20" t="n"/>
      <c r="B1658" s="26" t="n"/>
      <c r="C1658" s="27">
        <f>IF(COUNTA(A1658,D1658,G1658)=0,"",IF(B1658="","공통",IFERROR(INDEX(현장_고객,MATCH(B1658,현장번호,0))&amp;" · "&amp;INDEX(현장_주소,MATCH(B1658,현장번호,0)),"없는 번호")))</f>
        <v/>
      </c>
      <c r="D1658" s="21" t="n"/>
      <c r="E1658" s="27">
        <f>IF(D1658="","",IFERROR(INDEX(거래처분야,MATCH(D1658,거래처이름,0)),""))</f>
        <v/>
      </c>
      <c r="F1658" s="21" t="n"/>
      <c r="G1658" s="22" t="n"/>
      <c r="H1658" s="25">
        <f>IF(COUNTA(A1658,B1658,D1658,G1658)=0,"",IF(NOT(ISNUMBER(A1658)),"날짜를 확인하세요",IF(A1658&gt;TODAY(),"오늘 이후 날짜예요",IF(AND(B1658&lt;&gt;"",ISNA(MATCH(B1658,현장번호,0))),"현장 번호를 확인하세요",IF(ISNA(MATCH(D1658,거래처이름,0)),"거래처 목록에 없는 이름",IF(OR(NOT(ISNUMBER(G1658)),N(G1658)&lt;=0),"금액을 확인하세요",""))))))</f>
        <v/>
      </c>
    </row>
    <row r="1659">
      <c r="A1659" s="20" t="n"/>
      <c r="B1659" s="26" t="n"/>
      <c r="C1659" s="27">
        <f>IF(COUNTA(A1659,D1659,G1659)=0,"",IF(B1659="","공통",IFERROR(INDEX(현장_고객,MATCH(B1659,현장번호,0))&amp;" · "&amp;INDEX(현장_주소,MATCH(B1659,현장번호,0)),"없는 번호")))</f>
        <v/>
      </c>
      <c r="D1659" s="21" t="n"/>
      <c r="E1659" s="27">
        <f>IF(D1659="","",IFERROR(INDEX(거래처분야,MATCH(D1659,거래처이름,0)),""))</f>
        <v/>
      </c>
      <c r="F1659" s="21" t="n"/>
      <c r="G1659" s="22" t="n"/>
      <c r="H1659" s="25">
        <f>IF(COUNTA(A1659,B1659,D1659,G1659)=0,"",IF(NOT(ISNUMBER(A1659)),"날짜를 확인하세요",IF(A1659&gt;TODAY(),"오늘 이후 날짜예요",IF(AND(B1659&lt;&gt;"",ISNA(MATCH(B1659,현장번호,0))),"현장 번호를 확인하세요",IF(ISNA(MATCH(D1659,거래처이름,0)),"거래처 목록에 없는 이름",IF(OR(NOT(ISNUMBER(G1659)),N(G1659)&lt;=0),"금액을 확인하세요",""))))))</f>
        <v/>
      </c>
    </row>
    <row r="1660">
      <c r="A1660" s="20" t="n"/>
      <c r="B1660" s="26" t="n"/>
      <c r="C1660" s="27">
        <f>IF(COUNTA(A1660,D1660,G1660)=0,"",IF(B1660="","공통",IFERROR(INDEX(현장_고객,MATCH(B1660,현장번호,0))&amp;" · "&amp;INDEX(현장_주소,MATCH(B1660,현장번호,0)),"없는 번호")))</f>
        <v/>
      </c>
      <c r="D1660" s="21" t="n"/>
      <c r="E1660" s="27">
        <f>IF(D1660="","",IFERROR(INDEX(거래처분야,MATCH(D1660,거래처이름,0)),""))</f>
        <v/>
      </c>
      <c r="F1660" s="21" t="n"/>
      <c r="G1660" s="22" t="n"/>
      <c r="H1660" s="25">
        <f>IF(COUNTA(A1660,B1660,D1660,G1660)=0,"",IF(NOT(ISNUMBER(A1660)),"날짜를 확인하세요",IF(A1660&gt;TODAY(),"오늘 이후 날짜예요",IF(AND(B1660&lt;&gt;"",ISNA(MATCH(B1660,현장번호,0))),"현장 번호를 확인하세요",IF(ISNA(MATCH(D1660,거래처이름,0)),"거래처 목록에 없는 이름",IF(OR(NOT(ISNUMBER(G1660)),N(G1660)&lt;=0),"금액을 확인하세요",""))))))</f>
        <v/>
      </c>
    </row>
    <row r="1661">
      <c r="A1661" s="20" t="n"/>
      <c r="B1661" s="26" t="n"/>
      <c r="C1661" s="27">
        <f>IF(COUNTA(A1661,D1661,G1661)=0,"",IF(B1661="","공통",IFERROR(INDEX(현장_고객,MATCH(B1661,현장번호,0))&amp;" · "&amp;INDEX(현장_주소,MATCH(B1661,현장번호,0)),"없는 번호")))</f>
        <v/>
      </c>
      <c r="D1661" s="21" t="n"/>
      <c r="E1661" s="27">
        <f>IF(D1661="","",IFERROR(INDEX(거래처분야,MATCH(D1661,거래처이름,0)),""))</f>
        <v/>
      </c>
      <c r="F1661" s="21" t="n"/>
      <c r="G1661" s="22" t="n"/>
      <c r="H1661" s="25">
        <f>IF(COUNTA(A1661,B1661,D1661,G1661)=0,"",IF(NOT(ISNUMBER(A1661)),"날짜를 확인하세요",IF(A1661&gt;TODAY(),"오늘 이후 날짜예요",IF(AND(B1661&lt;&gt;"",ISNA(MATCH(B1661,현장번호,0))),"현장 번호를 확인하세요",IF(ISNA(MATCH(D1661,거래처이름,0)),"거래처 목록에 없는 이름",IF(OR(NOT(ISNUMBER(G1661)),N(G1661)&lt;=0),"금액을 확인하세요",""))))))</f>
        <v/>
      </c>
    </row>
    <row r="1662">
      <c r="A1662" s="20" t="n"/>
      <c r="B1662" s="26" t="n"/>
      <c r="C1662" s="27">
        <f>IF(COUNTA(A1662,D1662,G1662)=0,"",IF(B1662="","공통",IFERROR(INDEX(현장_고객,MATCH(B1662,현장번호,0))&amp;" · "&amp;INDEX(현장_주소,MATCH(B1662,현장번호,0)),"없는 번호")))</f>
        <v/>
      </c>
      <c r="D1662" s="21" t="n"/>
      <c r="E1662" s="27">
        <f>IF(D1662="","",IFERROR(INDEX(거래처분야,MATCH(D1662,거래처이름,0)),""))</f>
        <v/>
      </c>
      <c r="F1662" s="21" t="n"/>
      <c r="G1662" s="22" t="n"/>
      <c r="H1662" s="25">
        <f>IF(COUNTA(A1662,B1662,D1662,G1662)=0,"",IF(NOT(ISNUMBER(A1662)),"날짜를 확인하세요",IF(A1662&gt;TODAY(),"오늘 이후 날짜예요",IF(AND(B1662&lt;&gt;"",ISNA(MATCH(B1662,현장번호,0))),"현장 번호를 확인하세요",IF(ISNA(MATCH(D1662,거래처이름,0)),"거래처 목록에 없는 이름",IF(OR(NOT(ISNUMBER(G1662)),N(G1662)&lt;=0),"금액을 확인하세요",""))))))</f>
        <v/>
      </c>
    </row>
    <row r="1663">
      <c r="A1663" s="20" t="n"/>
      <c r="B1663" s="26" t="n"/>
      <c r="C1663" s="27">
        <f>IF(COUNTA(A1663,D1663,G1663)=0,"",IF(B1663="","공통",IFERROR(INDEX(현장_고객,MATCH(B1663,현장번호,0))&amp;" · "&amp;INDEX(현장_주소,MATCH(B1663,현장번호,0)),"없는 번호")))</f>
        <v/>
      </c>
      <c r="D1663" s="21" t="n"/>
      <c r="E1663" s="27">
        <f>IF(D1663="","",IFERROR(INDEX(거래처분야,MATCH(D1663,거래처이름,0)),""))</f>
        <v/>
      </c>
      <c r="F1663" s="21" t="n"/>
      <c r="G1663" s="22" t="n"/>
      <c r="H1663" s="25">
        <f>IF(COUNTA(A1663,B1663,D1663,G1663)=0,"",IF(NOT(ISNUMBER(A1663)),"날짜를 확인하세요",IF(A1663&gt;TODAY(),"오늘 이후 날짜예요",IF(AND(B1663&lt;&gt;"",ISNA(MATCH(B1663,현장번호,0))),"현장 번호를 확인하세요",IF(ISNA(MATCH(D1663,거래처이름,0)),"거래처 목록에 없는 이름",IF(OR(NOT(ISNUMBER(G1663)),N(G1663)&lt;=0),"금액을 확인하세요",""))))))</f>
        <v/>
      </c>
    </row>
    <row r="1664">
      <c r="A1664" s="20" t="n"/>
      <c r="B1664" s="26" t="n"/>
      <c r="C1664" s="27">
        <f>IF(COUNTA(A1664,D1664,G1664)=0,"",IF(B1664="","공통",IFERROR(INDEX(현장_고객,MATCH(B1664,현장번호,0))&amp;" · "&amp;INDEX(현장_주소,MATCH(B1664,현장번호,0)),"없는 번호")))</f>
        <v/>
      </c>
      <c r="D1664" s="21" t="n"/>
      <c r="E1664" s="27">
        <f>IF(D1664="","",IFERROR(INDEX(거래처분야,MATCH(D1664,거래처이름,0)),""))</f>
        <v/>
      </c>
      <c r="F1664" s="21" t="n"/>
      <c r="G1664" s="22" t="n"/>
      <c r="H1664" s="25">
        <f>IF(COUNTA(A1664,B1664,D1664,G1664)=0,"",IF(NOT(ISNUMBER(A1664)),"날짜를 확인하세요",IF(A1664&gt;TODAY(),"오늘 이후 날짜예요",IF(AND(B1664&lt;&gt;"",ISNA(MATCH(B1664,현장번호,0))),"현장 번호를 확인하세요",IF(ISNA(MATCH(D1664,거래처이름,0)),"거래처 목록에 없는 이름",IF(OR(NOT(ISNUMBER(G1664)),N(G1664)&lt;=0),"금액을 확인하세요",""))))))</f>
        <v/>
      </c>
    </row>
    <row r="1665">
      <c r="A1665" s="20" t="n"/>
      <c r="B1665" s="26" t="n"/>
      <c r="C1665" s="27">
        <f>IF(COUNTA(A1665,D1665,G1665)=0,"",IF(B1665="","공통",IFERROR(INDEX(현장_고객,MATCH(B1665,현장번호,0))&amp;" · "&amp;INDEX(현장_주소,MATCH(B1665,현장번호,0)),"없는 번호")))</f>
        <v/>
      </c>
      <c r="D1665" s="21" t="n"/>
      <c r="E1665" s="27">
        <f>IF(D1665="","",IFERROR(INDEX(거래처분야,MATCH(D1665,거래처이름,0)),""))</f>
        <v/>
      </c>
      <c r="F1665" s="21" t="n"/>
      <c r="G1665" s="22" t="n"/>
      <c r="H1665" s="25">
        <f>IF(COUNTA(A1665,B1665,D1665,G1665)=0,"",IF(NOT(ISNUMBER(A1665)),"날짜를 확인하세요",IF(A1665&gt;TODAY(),"오늘 이후 날짜예요",IF(AND(B1665&lt;&gt;"",ISNA(MATCH(B1665,현장번호,0))),"현장 번호를 확인하세요",IF(ISNA(MATCH(D1665,거래처이름,0)),"거래처 목록에 없는 이름",IF(OR(NOT(ISNUMBER(G1665)),N(G1665)&lt;=0),"금액을 확인하세요",""))))))</f>
        <v/>
      </c>
    </row>
    <row r="1666">
      <c r="A1666" s="20" t="n"/>
      <c r="B1666" s="26" t="n"/>
      <c r="C1666" s="27">
        <f>IF(COUNTA(A1666,D1666,G1666)=0,"",IF(B1666="","공통",IFERROR(INDEX(현장_고객,MATCH(B1666,현장번호,0))&amp;" · "&amp;INDEX(현장_주소,MATCH(B1666,현장번호,0)),"없는 번호")))</f>
        <v/>
      </c>
      <c r="D1666" s="21" t="n"/>
      <c r="E1666" s="27">
        <f>IF(D1666="","",IFERROR(INDEX(거래처분야,MATCH(D1666,거래처이름,0)),""))</f>
        <v/>
      </c>
      <c r="F1666" s="21" t="n"/>
      <c r="G1666" s="22" t="n"/>
      <c r="H1666" s="25">
        <f>IF(COUNTA(A1666,B1666,D1666,G1666)=0,"",IF(NOT(ISNUMBER(A1666)),"날짜를 확인하세요",IF(A1666&gt;TODAY(),"오늘 이후 날짜예요",IF(AND(B1666&lt;&gt;"",ISNA(MATCH(B1666,현장번호,0))),"현장 번호를 확인하세요",IF(ISNA(MATCH(D1666,거래처이름,0)),"거래처 목록에 없는 이름",IF(OR(NOT(ISNUMBER(G1666)),N(G1666)&lt;=0),"금액을 확인하세요",""))))))</f>
        <v/>
      </c>
    </row>
    <row r="1667">
      <c r="A1667" s="20" t="n"/>
      <c r="B1667" s="26" t="n"/>
      <c r="C1667" s="27">
        <f>IF(COUNTA(A1667,D1667,G1667)=0,"",IF(B1667="","공통",IFERROR(INDEX(현장_고객,MATCH(B1667,현장번호,0))&amp;" · "&amp;INDEX(현장_주소,MATCH(B1667,현장번호,0)),"없는 번호")))</f>
        <v/>
      </c>
      <c r="D1667" s="21" t="n"/>
      <c r="E1667" s="27">
        <f>IF(D1667="","",IFERROR(INDEX(거래처분야,MATCH(D1667,거래처이름,0)),""))</f>
        <v/>
      </c>
      <c r="F1667" s="21" t="n"/>
      <c r="G1667" s="22" t="n"/>
      <c r="H1667" s="25">
        <f>IF(COUNTA(A1667,B1667,D1667,G1667)=0,"",IF(NOT(ISNUMBER(A1667)),"날짜를 확인하세요",IF(A1667&gt;TODAY(),"오늘 이후 날짜예요",IF(AND(B1667&lt;&gt;"",ISNA(MATCH(B1667,현장번호,0))),"현장 번호를 확인하세요",IF(ISNA(MATCH(D1667,거래처이름,0)),"거래처 목록에 없는 이름",IF(OR(NOT(ISNUMBER(G1667)),N(G1667)&lt;=0),"금액을 확인하세요",""))))))</f>
        <v/>
      </c>
    </row>
    <row r="1668">
      <c r="A1668" s="20" t="n"/>
      <c r="B1668" s="26" t="n"/>
      <c r="C1668" s="27">
        <f>IF(COUNTA(A1668,D1668,G1668)=0,"",IF(B1668="","공통",IFERROR(INDEX(현장_고객,MATCH(B1668,현장번호,0))&amp;" · "&amp;INDEX(현장_주소,MATCH(B1668,현장번호,0)),"없는 번호")))</f>
        <v/>
      </c>
      <c r="D1668" s="21" t="n"/>
      <c r="E1668" s="27">
        <f>IF(D1668="","",IFERROR(INDEX(거래처분야,MATCH(D1668,거래처이름,0)),""))</f>
        <v/>
      </c>
      <c r="F1668" s="21" t="n"/>
      <c r="G1668" s="22" t="n"/>
      <c r="H1668" s="25">
        <f>IF(COUNTA(A1668,B1668,D1668,G1668)=0,"",IF(NOT(ISNUMBER(A1668)),"날짜를 확인하세요",IF(A1668&gt;TODAY(),"오늘 이후 날짜예요",IF(AND(B1668&lt;&gt;"",ISNA(MATCH(B1668,현장번호,0))),"현장 번호를 확인하세요",IF(ISNA(MATCH(D1668,거래처이름,0)),"거래처 목록에 없는 이름",IF(OR(NOT(ISNUMBER(G1668)),N(G1668)&lt;=0),"금액을 확인하세요",""))))))</f>
        <v/>
      </c>
    </row>
    <row r="1669">
      <c r="A1669" s="20" t="n"/>
      <c r="B1669" s="26" t="n"/>
      <c r="C1669" s="27">
        <f>IF(COUNTA(A1669,D1669,G1669)=0,"",IF(B1669="","공통",IFERROR(INDEX(현장_고객,MATCH(B1669,현장번호,0))&amp;" · "&amp;INDEX(현장_주소,MATCH(B1669,현장번호,0)),"없는 번호")))</f>
        <v/>
      </c>
      <c r="D1669" s="21" t="n"/>
      <c r="E1669" s="27">
        <f>IF(D1669="","",IFERROR(INDEX(거래처분야,MATCH(D1669,거래처이름,0)),""))</f>
        <v/>
      </c>
      <c r="F1669" s="21" t="n"/>
      <c r="G1669" s="22" t="n"/>
      <c r="H1669" s="25">
        <f>IF(COUNTA(A1669,B1669,D1669,G1669)=0,"",IF(NOT(ISNUMBER(A1669)),"날짜를 확인하세요",IF(A1669&gt;TODAY(),"오늘 이후 날짜예요",IF(AND(B1669&lt;&gt;"",ISNA(MATCH(B1669,현장번호,0))),"현장 번호를 확인하세요",IF(ISNA(MATCH(D1669,거래처이름,0)),"거래처 목록에 없는 이름",IF(OR(NOT(ISNUMBER(G1669)),N(G1669)&lt;=0),"금액을 확인하세요",""))))))</f>
        <v/>
      </c>
    </row>
    <row r="1670">
      <c r="A1670" s="20" t="n"/>
      <c r="B1670" s="26" t="n"/>
      <c r="C1670" s="27">
        <f>IF(COUNTA(A1670,D1670,G1670)=0,"",IF(B1670="","공통",IFERROR(INDEX(현장_고객,MATCH(B1670,현장번호,0))&amp;" · "&amp;INDEX(현장_주소,MATCH(B1670,현장번호,0)),"없는 번호")))</f>
        <v/>
      </c>
      <c r="D1670" s="21" t="n"/>
      <c r="E1670" s="27">
        <f>IF(D1670="","",IFERROR(INDEX(거래처분야,MATCH(D1670,거래처이름,0)),""))</f>
        <v/>
      </c>
      <c r="F1670" s="21" t="n"/>
      <c r="G1670" s="22" t="n"/>
      <c r="H1670" s="25">
        <f>IF(COUNTA(A1670,B1670,D1670,G1670)=0,"",IF(NOT(ISNUMBER(A1670)),"날짜를 확인하세요",IF(A1670&gt;TODAY(),"오늘 이후 날짜예요",IF(AND(B1670&lt;&gt;"",ISNA(MATCH(B1670,현장번호,0))),"현장 번호를 확인하세요",IF(ISNA(MATCH(D1670,거래처이름,0)),"거래처 목록에 없는 이름",IF(OR(NOT(ISNUMBER(G1670)),N(G1670)&lt;=0),"금액을 확인하세요",""))))))</f>
        <v/>
      </c>
    </row>
    <row r="1671">
      <c r="A1671" s="20" t="n"/>
      <c r="B1671" s="26" t="n"/>
      <c r="C1671" s="27">
        <f>IF(COUNTA(A1671,D1671,G1671)=0,"",IF(B1671="","공통",IFERROR(INDEX(현장_고객,MATCH(B1671,현장번호,0))&amp;" · "&amp;INDEX(현장_주소,MATCH(B1671,현장번호,0)),"없는 번호")))</f>
        <v/>
      </c>
      <c r="D1671" s="21" t="n"/>
      <c r="E1671" s="27">
        <f>IF(D1671="","",IFERROR(INDEX(거래처분야,MATCH(D1671,거래처이름,0)),""))</f>
        <v/>
      </c>
      <c r="F1671" s="21" t="n"/>
      <c r="G1671" s="22" t="n"/>
      <c r="H1671" s="25">
        <f>IF(COUNTA(A1671,B1671,D1671,G1671)=0,"",IF(NOT(ISNUMBER(A1671)),"날짜를 확인하세요",IF(A1671&gt;TODAY(),"오늘 이후 날짜예요",IF(AND(B1671&lt;&gt;"",ISNA(MATCH(B1671,현장번호,0))),"현장 번호를 확인하세요",IF(ISNA(MATCH(D1671,거래처이름,0)),"거래처 목록에 없는 이름",IF(OR(NOT(ISNUMBER(G1671)),N(G1671)&lt;=0),"금액을 확인하세요",""))))))</f>
        <v/>
      </c>
    </row>
    <row r="1672">
      <c r="A1672" s="20" t="n"/>
      <c r="B1672" s="26" t="n"/>
      <c r="C1672" s="27">
        <f>IF(COUNTA(A1672,D1672,G1672)=0,"",IF(B1672="","공통",IFERROR(INDEX(현장_고객,MATCH(B1672,현장번호,0))&amp;" · "&amp;INDEX(현장_주소,MATCH(B1672,현장번호,0)),"없는 번호")))</f>
        <v/>
      </c>
      <c r="D1672" s="21" t="n"/>
      <c r="E1672" s="27">
        <f>IF(D1672="","",IFERROR(INDEX(거래처분야,MATCH(D1672,거래처이름,0)),""))</f>
        <v/>
      </c>
      <c r="F1672" s="21" t="n"/>
      <c r="G1672" s="22" t="n"/>
      <c r="H1672" s="25">
        <f>IF(COUNTA(A1672,B1672,D1672,G1672)=0,"",IF(NOT(ISNUMBER(A1672)),"날짜를 확인하세요",IF(A1672&gt;TODAY(),"오늘 이후 날짜예요",IF(AND(B1672&lt;&gt;"",ISNA(MATCH(B1672,현장번호,0))),"현장 번호를 확인하세요",IF(ISNA(MATCH(D1672,거래처이름,0)),"거래처 목록에 없는 이름",IF(OR(NOT(ISNUMBER(G1672)),N(G1672)&lt;=0),"금액을 확인하세요",""))))))</f>
        <v/>
      </c>
    </row>
    <row r="1673">
      <c r="A1673" s="20" t="n"/>
      <c r="B1673" s="26" t="n"/>
      <c r="C1673" s="27">
        <f>IF(COUNTA(A1673,D1673,G1673)=0,"",IF(B1673="","공통",IFERROR(INDEX(현장_고객,MATCH(B1673,현장번호,0))&amp;" · "&amp;INDEX(현장_주소,MATCH(B1673,현장번호,0)),"없는 번호")))</f>
        <v/>
      </c>
      <c r="D1673" s="21" t="n"/>
      <c r="E1673" s="27">
        <f>IF(D1673="","",IFERROR(INDEX(거래처분야,MATCH(D1673,거래처이름,0)),""))</f>
        <v/>
      </c>
      <c r="F1673" s="21" t="n"/>
      <c r="G1673" s="22" t="n"/>
      <c r="H1673" s="25">
        <f>IF(COUNTA(A1673,B1673,D1673,G1673)=0,"",IF(NOT(ISNUMBER(A1673)),"날짜를 확인하세요",IF(A1673&gt;TODAY(),"오늘 이후 날짜예요",IF(AND(B1673&lt;&gt;"",ISNA(MATCH(B1673,현장번호,0))),"현장 번호를 확인하세요",IF(ISNA(MATCH(D1673,거래처이름,0)),"거래처 목록에 없는 이름",IF(OR(NOT(ISNUMBER(G1673)),N(G1673)&lt;=0),"금액을 확인하세요",""))))))</f>
        <v/>
      </c>
    </row>
    <row r="1674">
      <c r="A1674" s="20" t="n"/>
      <c r="B1674" s="26" t="n"/>
      <c r="C1674" s="27">
        <f>IF(COUNTA(A1674,D1674,G1674)=0,"",IF(B1674="","공통",IFERROR(INDEX(현장_고객,MATCH(B1674,현장번호,0))&amp;" · "&amp;INDEX(현장_주소,MATCH(B1674,현장번호,0)),"없는 번호")))</f>
        <v/>
      </c>
      <c r="D1674" s="21" t="n"/>
      <c r="E1674" s="27">
        <f>IF(D1674="","",IFERROR(INDEX(거래처분야,MATCH(D1674,거래처이름,0)),""))</f>
        <v/>
      </c>
      <c r="F1674" s="21" t="n"/>
      <c r="G1674" s="22" t="n"/>
      <c r="H1674" s="25">
        <f>IF(COUNTA(A1674,B1674,D1674,G1674)=0,"",IF(NOT(ISNUMBER(A1674)),"날짜를 확인하세요",IF(A1674&gt;TODAY(),"오늘 이후 날짜예요",IF(AND(B1674&lt;&gt;"",ISNA(MATCH(B1674,현장번호,0))),"현장 번호를 확인하세요",IF(ISNA(MATCH(D1674,거래처이름,0)),"거래처 목록에 없는 이름",IF(OR(NOT(ISNUMBER(G1674)),N(G1674)&lt;=0),"금액을 확인하세요",""))))))</f>
        <v/>
      </c>
    </row>
    <row r="1675">
      <c r="A1675" s="20" t="n"/>
      <c r="B1675" s="26" t="n"/>
      <c r="C1675" s="27">
        <f>IF(COUNTA(A1675,D1675,G1675)=0,"",IF(B1675="","공통",IFERROR(INDEX(현장_고객,MATCH(B1675,현장번호,0))&amp;" · "&amp;INDEX(현장_주소,MATCH(B1675,현장번호,0)),"없는 번호")))</f>
        <v/>
      </c>
      <c r="D1675" s="21" t="n"/>
      <c r="E1675" s="27">
        <f>IF(D1675="","",IFERROR(INDEX(거래처분야,MATCH(D1675,거래처이름,0)),""))</f>
        <v/>
      </c>
      <c r="F1675" s="21" t="n"/>
      <c r="G1675" s="22" t="n"/>
      <c r="H1675" s="25">
        <f>IF(COUNTA(A1675,B1675,D1675,G1675)=0,"",IF(NOT(ISNUMBER(A1675)),"날짜를 확인하세요",IF(A1675&gt;TODAY(),"오늘 이후 날짜예요",IF(AND(B1675&lt;&gt;"",ISNA(MATCH(B1675,현장번호,0))),"현장 번호를 확인하세요",IF(ISNA(MATCH(D1675,거래처이름,0)),"거래처 목록에 없는 이름",IF(OR(NOT(ISNUMBER(G1675)),N(G1675)&lt;=0),"금액을 확인하세요",""))))))</f>
        <v/>
      </c>
    </row>
    <row r="1676">
      <c r="A1676" s="20" t="n"/>
      <c r="B1676" s="26" t="n"/>
      <c r="C1676" s="27">
        <f>IF(COUNTA(A1676,D1676,G1676)=0,"",IF(B1676="","공통",IFERROR(INDEX(현장_고객,MATCH(B1676,현장번호,0))&amp;" · "&amp;INDEX(현장_주소,MATCH(B1676,현장번호,0)),"없는 번호")))</f>
        <v/>
      </c>
      <c r="D1676" s="21" t="n"/>
      <c r="E1676" s="27">
        <f>IF(D1676="","",IFERROR(INDEX(거래처분야,MATCH(D1676,거래처이름,0)),""))</f>
        <v/>
      </c>
      <c r="F1676" s="21" t="n"/>
      <c r="G1676" s="22" t="n"/>
      <c r="H1676" s="25">
        <f>IF(COUNTA(A1676,B1676,D1676,G1676)=0,"",IF(NOT(ISNUMBER(A1676)),"날짜를 확인하세요",IF(A1676&gt;TODAY(),"오늘 이후 날짜예요",IF(AND(B1676&lt;&gt;"",ISNA(MATCH(B1676,현장번호,0))),"현장 번호를 확인하세요",IF(ISNA(MATCH(D1676,거래처이름,0)),"거래처 목록에 없는 이름",IF(OR(NOT(ISNUMBER(G1676)),N(G1676)&lt;=0),"금액을 확인하세요",""))))))</f>
        <v/>
      </c>
    </row>
    <row r="1677">
      <c r="A1677" s="20" t="n"/>
      <c r="B1677" s="26" t="n"/>
      <c r="C1677" s="27">
        <f>IF(COUNTA(A1677,D1677,G1677)=0,"",IF(B1677="","공통",IFERROR(INDEX(현장_고객,MATCH(B1677,현장번호,0))&amp;" · "&amp;INDEX(현장_주소,MATCH(B1677,현장번호,0)),"없는 번호")))</f>
        <v/>
      </c>
      <c r="D1677" s="21" t="n"/>
      <c r="E1677" s="27">
        <f>IF(D1677="","",IFERROR(INDEX(거래처분야,MATCH(D1677,거래처이름,0)),""))</f>
        <v/>
      </c>
      <c r="F1677" s="21" t="n"/>
      <c r="G1677" s="22" t="n"/>
      <c r="H1677" s="25">
        <f>IF(COUNTA(A1677,B1677,D1677,G1677)=0,"",IF(NOT(ISNUMBER(A1677)),"날짜를 확인하세요",IF(A1677&gt;TODAY(),"오늘 이후 날짜예요",IF(AND(B1677&lt;&gt;"",ISNA(MATCH(B1677,현장번호,0))),"현장 번호를 확인하세요",IF(ISNA(MATCH(D1677,거래처이름,0)),"거래처 목록에 없는 이름",IF(OR(NOT(ISNUMBER(G1677)),N(G1677)&lt;=0),"금액을 확인하세요",""))))))</f>
        <v/>
      </c>
    </row>
    <row r="1678">
      <c r="A1678" s="20" t="n"/>
      <c r="B1678" s="26" t="n"/>
      <c r="C1678" s="27">
        <f>IF(COUNTA(A1678,D1678,G1678)=0,"",IF(B1678="","공통",IFERROR(INDEX(현장_고객,MATCH(B1678,현장번호,0))&amp;" · "&amp;INDEX(현장_주소,MATCH(B1678,현장번호,0)),"없는 번호")))</f>
        <v/>
      </c>
      <c r="D1678" s="21" t="n"/>
      <c r="E1678" s="27">
        <f>IF(D1678="","",IFERROR(INDEX(거래처분야,MATCH(D1678,거래처이름,0)),""))</f>
        <v/>
      </c>
      <c r="F1678" s="21" t="n"/>
      <c r="G1678" s="22" t="n"/>
      <c r="H1678" s="25">
        <f>IF(COUNTA(A1678,B1678,D1678,G1678)=0,"",IF(NOT(ISNUMBER(A1678)),"날짜를 확인하세요",IF(A1678&gt;TODAY(),"오늘 이후 날짜예요",IF(AND(B1678&lt;&gt;"",ISNA(MATCH(B1678,현장번호,0))),"현장 번호를 확인하세요",IF(ISNA(MATCH(D1678,거래처이름,0)),"거래처 목록에 없는 이름",IF(OR(NOT(ISNUMBER(G1678)),N(G1678)&lt;=0),"금액을 확인하세요",""))))))</f>
        <v/>
      </c>
    </row>
    <row r="1679">
      <c r="A1679" s="20" t="n"/>
      <c r="B1679" s="26" t="n"/>
      <c r="C1679" s="27">
        <f>IF(COUNTA(A1679,D1679,G1679)=0,"",IF(B1679="","공통",IFERROR(INDEX(현장_고객,MATCH(B1679,현장번호,0))&amp;" · "&amp;INDEX(현장_주소,MATCH(B1679,현장번호,0)),"없는 번호")))</f>
        <v/>
      </c>
      <c r="D1679" s="21" t="n"/>
      <c r="E1679" s="27">
        <f>IF(D1679="","",IFERROR(INDEX(거래처분야,MATCH(D1679,거래처이름,0)),""))</f>
        <v/>
      </c>
      <c r="F1679" s="21" t="n"/>
      <c r="G1679" s="22" t="n"/>
      <c r="H1679" s="25">
        <f>IF(COUNTA(A1679,B1679,D1679,G1679)=0,"",IF(NOT(ISNUMBER(A1679)),"날짜를 확인하세요",IF(A1679&gt;TODAY(),"오늘 이후 날짜예요",IF(AND(B1679&lt;&gt;"",ISNA(MATCH(B1679,현장번호,0))),"현장 번호를 확인하세요",IF(ISNA(MATCH(D1679,거래처이름,0)),"거래처 목록에 없는 이름",IF(OR(NOT(ISNUMBER(G1679)),N(G1679)&lt;=0),"금액을 확인하세요",""))))))</f>
        <v/>
      </c>
    </row>
    <row r="1680">
      <c r="A1680" s="20" t="n"/>
      <c r="B1680" s="26" t="n"/>
      <c r="C1680" s="27">
        <f>IF(COUNTA(A1680,D1680,G1680)=0,"",IF(B1680="","공통",IFERROR(INDEX(현장_고객,MATCH(B1680,현장번호,0))&amp;" · "&amp;INDEX(현장_주소,MATCH(B1680,현장번호,0)),"없는 번호")))</f>
        <v/>
      </c>
      <c r="D1680" s="21" t="n"/>
      <c r="E1680" s="27">
        <f>IF(D1680="","",IFERROR(INDEX(거래처분야,MATCH(D1680,거래처이름,0)),""))</f>
        <v/>
      </c>
      <c r="F1680" s="21" t="n"/>
      <c r="G1680" s="22" t="n"/>
      <c r="H1680" s="25">
        <f>IF(COUNTA(A1680,B1680,D1680,G1680)=0,"",IF(NOT(ISNUMBER(A1680)),"날짜를 확인하세요",IF(A1680&gt;TODAY(),"오늘 이후 날짜예요",IF(AND(B1680&lt;&gt;"",ISNA(MATCH(B1680,현장번호,0))),"현장 번호를 확인하세요",IF(ISNA(MATCH(D1680,거래처이름,0)),"거래처 목록에 없는 이름",IF(OR(NOT(ISNUMBER(G1680)),N(G1680)&lt;=0),"금액을 확인하세요",""))))))</f>
        <v/>
      </c>
    </row>
    <row r="1681">
      <c r="A1681" s="20" t="n"/>
      <c r="B1681" s="26" t="n"/>
      <c r="C1681" s="27">
        <f>IF(COUNTA(A1681,D1681,G1681)=0,"",IF(B1681="","공통",IFERROR(INDEX(현장_고객,MATCH(B1681,현장번호,0))&amp;" · "&amp;INDEX(현장_주소,MATCH(B1681,현장번호,0)),"없는 번호")))</f>
        <v/>
      </c>
      <c r="D1681" s="21" t="n"/>
      <c r="E1681" s="27">
        <f>IF(D1681="","",IFERROR(INDEX(거래처분야,MATCH(D1681,거래처이름,0)),""))</f>
        <v/>
      </c>
      <c r="F1681" s="21" t="n"/>
      <c r="G1681" s="22" t="n"/>
      <c r="H1681" s="25">
        <f>IF(COUNTA(A1681,B1681,D1681,G1681)=0,"",IF(NOT(ISNUMBER(A1681)),"날짜를 확인하세요",IF(A1681&gt;TODAY(),"오늘 이후 날짜예요",IF(AND(B1681&lt;&gt;"",ISNA(MATCH(B1681,현장번호,0))),"현장 번호를 확인하세요",IF(ISNA(MATCH(D1681,거래처이름,0)),"거래처 목록에 없는 이름",IF(OR(NOT(ISNUMBER(G1681)),N(G1681)&lt;=0),"금액을 확인하세요",""))))))</f>
        <v/>
      </c>
    </row>
    <row r="1682">
      <c r="A1682" s="20" t="n"/>
      <c r="B1682" s="26" t="n"/>
      <c r="C1682" s="27">
        <f>IF(COUNTA(A1682,D1682,G1682)=0,"",IF(B1682="","공통",IFERROR(INDEX(현장_고객,MATCH(B1682,현장번호,0))&amp;" · "&amp;INDEX(현장_주소,MATCH(B1682,현장번호,0)),"없는 번호")))</f>
        <v/>
      </c>
      <c r="D1682" s="21" t="n"/>
      <c r="E1682" s="27">
        <f>IF(D1682="","",IFERROR(INDEX(거래처분야,MATCH(D1682,거래처이름,0)),""))</f>
        <v/>
      </c>
      <c r="F1682" s="21" t="n"/>
      <c r="G1682" s="22" t="n"/>
      <c r="H1682" s="25">
        <f>IF(COUNTA(A1682,B1682,D1682,G1682)=0,"",IF(NOT(ISNUMBER(A1682)),"날짜를 확인하세요",IF(A1682&gt;TODAY(),"오늘 이후 날짜예요",IF(AND(B1682&lt;&gt;"",ISNA(MATCH(B1682,현장번호,0))),"현장 번호를 확인하세요",IF(ISNA(MATCH(D1682,거래처이름,0)),"거래처 목록에 없는 이름",IF(OR(NOT(ISNUMBER(G1682)),N(G1682)&lt;=0),"금액을 확인하세요",""))))))</f>
        <v/>
      </c>
    </row>
    <row r="1683">
      <c r="A1683" s="20" t="n"/>
      <c r="B1683" s="26" t="n"/>
      <c r="C1683" s="27">
        <f>IF(COUNTA(A1683,D1683,G1683)=0,"",IF(B1683="","공통",IFERROR(INDEX(현장_고객,MATCH(B1683,현장번호,0))&amp;" · "&amp;INDEX(현장_주소,MATCH(B1683,현장번호,0)),"없는 번호")))</f>
        <v/>
      </c>
      <c r="D1683" s="21" t="n"/>
      <c r="E1683" s="27">
        <f>IF(D1683="","",IFERROR(INDEX(거래처분야,MATCH(D1683,거래처이름,0)),""))</f>
        <v/>
      </c>
      <c r="F1683" s="21" t="n"/>
      <c r="G1683" s="22" t="n"/>
      <c r="H1683" s="25">
        <f>IF(COUNTA(A1683,B1683,D1683,G1683)=0,"",IF(NOT(ISNUMBER(A1683)),"날짜를 확인하세요",IF(A1683&gt;TODAY(),"오늘 이후 날짜예요",IF(AND(B1683&lt;&gt;"",ISNA(MATCH(B1683,현장번호,0))),"현장 번호를 확인하세요",IF(ISNA(MATCH(D1683,거래처이름,0)),"거래처 목록에 없는 이름",IF(OR(NOT(ISNUMBER(G1683)),N(G1683)&lt;=0),"금액을 확인하세요",""))))))</f>
        <v/>
      </c>
    </row>
    <row r="1684">
      <c r="A1684" s="20" t="n"/>
      <c r="B1684" s="26" t="n"/>
      <c r="C1684" s="27">
        <f>IF(COUNTA(A1684,D1684,G1684)=0,"",IF(B1684="","공통",IFERROR(INDEX(현장_고객,MATCH(B1684,현장번호,0))&amp;" · "&amp;INDEX(현장_주소,MATCH(B1684,현장번호,0)),"없는 번호")))</f>
        <v/>
      </c>
      <c r="D1684" s="21" t="n"/>
      <c r="E1684" s="27">
        <f>IF(D1684="","",IFERROR(INDEX(거래처분야,MATCH(D1684,거래처이름,0)),""))</f>
        <v/>
      </c>
      <c r="F1684" s="21" t="n"/>
      <c r="G1684" s="22" t="n"/>
      <c r="H1684" s="25">
        <f>IF(COUNTA(A1684,B1684,D1684,G1684)=0,"",IF(NOT(ISNUMBER(A1684)),"날짜를 확인하세요",IF(A1684&gt;TODAY(),"오늘 이후 날짜예요",IF(AND(B1684&lt;&gt;"",ISNA(MATCH(B1684,현장번호,0))),"현장 번호를 확인하세요",IF(ISNA(MATCH(D1684,거래처이름,0)),"거래처 목록에 없는 이름",IF(OR(NOT(ISNUMBER(G1684)),N(G1684)&lt;=0),"금액을 확인하세요",""))))))</f>
        <v/>
      </c>
    </row>
    <row r="1685">
      <c r="A1685" s="20" t="n"/>
      <c r="B1685" s="26" t="n"/>
      <c r="C1685" s="27">
        <f>IF(COUNTA(A1685,D1685,G1685)=0,"",IF(B1685="","공통",IFERROR(INDEX(현장_고객,MATCH(B1685,현장번호,0))&amp;" · "&amp;INDEX(현장_주소,MATCH(B1685,현장번호,0)),"없는 번호")))</f>
        <v/>
      </c>
      <c r="D1685" s="21" t="n"/>
      <c r="E1685" s="27">
        <f>IF(D1685="","",IFERROR(INDEX(거래처분야,MATCH(D1685,거래처이름,0)),""))</f>
        <v/>
      </c>
      <c r="F1685" s="21" t="n"/>
      <c r="G1685" s="22" t="n"/>
      <c r="H1685" s="25">
        <f>IF(COUNTA(A1685,B1685,D1685,G1685)=0,"",IF(NOT(ISNUMBER(A1685)),"날짜를 확인하세요",IF(A1685&gt;TODAY(),"오늘 이후 날짜예요",IF(AND(B1685&lt;&gt;"",ISNA(MATCH(B1685,현장번호,0))),"현장 번호를 확인하세요",IF(ISNA(MATCH(D1685,거래처이름,0)),"거래처 목록에 없는 이름",IF(OR(NOT(ISNUMBER(G1685)),N(G1685)&lt;=0),"금액을 확인하세요",""))))))</f>
        <v/>
      </c>
    </row>
    <row r="1686">
      <c r="A1686" s="20" t="n"/>
      <c r="B1686" s="26" t="n"/>
      <c r="C1686" s="27">
        <f>IF(COUNTA(A1686,D1686,G1686)=0,"",IF(B1686="","공통",IFERROR(INDEX(현장_고객,MATCH(B1686,현장번호,0))&amp;" · "&amp;INDEX(현장_주소,MATCH(B1686,현장번호,0)),"없는 번호")))</f>
        <v/>
      </c>
      <c r="D1686" s="21" t="n"/>
      <c r="E1686" s="27">
        <f>IF(D1686="","",IFERROR(INDEX(거래처분야,MATCH(D1686,거래처이름,0)),""))</f>
        <v/>
      </c>
      <c r="F1686" s="21" t="n"/>
      <c r="G1686" s="22" t="n"/>
      <c r="H1686" s="25">
        <f>IF(COUNTA(A1686,B1686,D1686,G1686)=0,"",IF(NOT(ISNUMBER(A1686)),"날짜를 확인하세요",IF(A1686&gt;TODAY(),"오늘 이후 날짜예요",IF(AND(B1686&lt;&gt;"",ISNA(MATCH(B1686,현장번호,0))),"현장 번호를 확인하세요",IF(ISNA(MATCH(D1686,거래처이름,0)),"거래처 목록에 없는 이름",IF(OR(NOT(ISNUMBER(G1686)),N(G1686)&lt;=0),"금액을 확인하세요",""))))))</f>
        <v/>
      </c>
    </row>
    <row r="1687">
      <c r="A1687" s="20" t="n"/>
      <c r="B1687" s="26" t="n"/>
      <c r="C1687" s="27">
        <f>IF(COUNTA(A1687,D1687,G1687)=0,"",IF(B1687="","공통",IFERROR(INDEX(현장_고객,MATCH(B1687,현장번호,0))&amp;" · "&amp;INDEX(현장_주소,MATCH(B1687,현장번호,0)),"없는 번호")))</f>
        <v/>
      </c>
      <c r="D1687" s="21" t="n"/>
      <c r="E1687" s="27">
        <f>IF(D1687="","",IFERROR(INDEX(거래처분야,MATCH(D1687,거래처이름,0)),""))</f>
        <v/>
      </c>
      <c r="F1687" s="21" t="n"/>
      <c r="G1687" s="22" t="n"/>
      <c r="H1687" s="25">
        <f>IF(COUNTA(A1687,B1687,D1687,G1687)=0,"",IF(NOT(ISNUMBER(A1687)),"날짜를 확인하세요",IF(A1687&gt;TODAY(),"오늘 이후 날짜예요",IF(AND(B1687&lt;&gt;"",ISNA(MATCH(B1687,현장번호,0))),"현장 번호를 확인하세요",IF(ISNA(MATCH(D1687,거래처이름,0)),"거래처 목록에 없는 이름",IF(OR(NOT(ISNUMBER(G1687)),N(G1687)&lt;=0),"금액을 확인하세요",""))))))</f>
        <v/>
      </c>
    </row>
    <row r="1688">
      <c r="A1688" s="20" t="n"/>
      <c r="B1688" s="26" t="n"/>
      <c r="C1688" s="27">
        <f>IF(COUNTA(A1688,D1688,G1688)=0,"",IF(B1688="","공통",IFERROR(INDEX(현장_고객,MATCH(B1688,현장번호,0))&amp;" · "&amp;INDEX(현장_주소,MATCH(B1688,현장번호,0)),"없는 번호")))</f>
        <v/>
      </c>
      <c r="D1688" s="21" t="n"/>
      <c r="E1688" s="27">
        <f>IF(D1688="","",IFERROR(INDEX(거래처분야,MATCH(D1688,거래처이름,0)),""))</f>
        <v/>
      </c>
      <c r="F1688" s="21" t="n"/>
      <c r="G1688" s="22" t="n"/>
      <c r="H1688" s="25">
        <f>IF(COUNTA(A1688,B1688,D1688,G1688)=0,"",IF(NOT(ISNUMBER(A1688)),"날짜를 확인하세요",IF(A1688&gt;TODAY(),"오늘 이후 날짜예요",IF(AND(B1688&lt;&gt;"",ISNA(MATCH(B1688,현장번호,0))),"현장 번호를 확인하세요",IF(ISNA(MATCH(D1688,거래처이름,0)),"거래처 목록에 없는 이름",IF(OR(NOT(ISNUMBER(G1688)),N(G1688)&lt;=0),"금액을 확인하세요",""))))))</f>
        <v/>
      </c>
    </row>
    <row r="1689">
      <c r="A1689" s="20" t="n"/>
      <c r="B1689" s="26" t="n"/>
      <c r="C1689" s="27">
        <f>IF(COUNTA(A1689,D1689,G1689)=0,"",IF(B1689="","공통",IFERROR(INDEX(현장_고객,MATCH(B1689,현장번호,0))&amp;" · "&amp;INDEX(현장_주소,MATCH(B1689,현장번호,0)),"없는 번호")))</f>
        <v/>
      </c>
      <c r="D1689" s="21" t="n"/>
      <c r="E1689" s="27">
        <f>IF(D1689="","",IFERROR(INDEX(거래처분야,MATCH(D1689,거래처이름,0)),""))</f>
        <v/>
      </c>
      <c r="F1689" s="21" t="n"/>
      <c r="G1689" s="22" t="n"/>
      <c r="H1689" s="25">
        <f>IF(COUNTA(A1689,B1689,D1689,G1689)=0,"",IF(NOT(ISNUMBER(A1689)),"날짜를 확인하세요",IF(A1689&gt;TODAY(),"오늘 이후 날짜예요",IF(AND(B1689&lt;&gt;"",ISNA(MATCH(B1689,현장번호,0))),"현장 번호를 확인하세요",IF(ISNA(MATCH(D1689,거래처이름,0)),"거래처 목록에 없는 이름",IF(OR(NOT(ISNUMBER(G1689)),N(G1689)&lt;=0),"금액을 확인하세요",""))))))</f>
        <v/>
      </c>
    </row>
    <row r="1690">
      <c r="A1690" s="20" t="n"/>
      <c r="B1690" s="26" t="n"/>
      <c r="C1690" s="27">
        <f>IF(COUNTA(A1690,D1690,G1690)=0,"",IF(B1690="","공통",IFERROR(INDEX(현장_고객,MATCH(B1690,현장번호,0))&amp;" · "&amp;INDEX(현장_주소,MATCH(B1690,현장번호,0)),"없는 번호")))</f>
        <v/>
      </c>
      <c r="D1690" s="21" t="n"/>
      <c r="E1690" s="27">
        <f>IF(D1690="","",IFERROR(INDEX(거래처분야,MATCH(D1690,거래처이름,0)),""))</f>
        <v/>
      </c>
      <c r="F1690" s="21" t="n"/>
      <c r="G1690" s="22" t="n"/>
      <c r="H1690" s="25">
        <f>IF(COUNTA(A1690,B1690,D1690,G1690)=0,"",IF(NOT(ISNUMBER(A1690)),"날짜를 확인하세요",IF(A1690&gt;TODAY(),"오늘 이후 날짜예요",IF(AND(B1690&lt;&gt;"",ISNA(MATCH(B1690,현장번호,0))),"현장 번호를 확인하세요",IF(ISNA(MATCH(D1690,거래처이름,0)),"거래처 목록에 없는 이름",IF(OR(NOT(ISNUMBER(G1690)),N(G1690)&lt;=0),"금액을 확인하세요",""))))))</f>
        <v/>
      </c>
    </row>
    <row r="1691">
      <c r="A1691" s="20" t="n"/>
      <c r="B1691" s="26" t="n"/>
      <c r="C1691" s="27">
        <f>IF(COUNTA(A1691,D1691,G1691)=0,"",IF(B1691="","공통",IFERROR(INDEX(현장_고객,MATCH(B1691,현장번호,0))&amp;" · "&amp;INDEX(현장_주소,MATCH(B1691,현장번호,0)),"없는 번호")))</f>
        <v/>
      </c>
      <c r="D1691" s="21" t="n"/>
      <c r="E1691" s="27">
        <f>IF(D1691="","",IFERROR(INDEX(거래처분야,MATCH(D1691,거래처이름,0)),""))</f>
        <v/>
      </c>
      <c r="F1691" s="21" t="n"/>
      <c r="G1691" s="22" t="n"/>
      <c r="H1691" s="25">
        <f>IF(COUNTA(A1691,B1691,D1691,G1691)=0,"",IF(NOT(ISNUMBER(A1691)),"날짜를 확인하세요",IF(A1691&gt;TODAY(),"오늘 이후 날짜예요",IF(AND(B1691&lt;&gt;"",ISNA(MATCH(B1691,현장번호,0))),"현장 번호를 확인하세요",IF(ISNA(MATCH(D1691,거래처이름,0)),"거래처 목록에 없는 이름",IF(OR(NOT(ISNUMBER(G1691)),N(G1691)&lt;=0),"금액을 확인하세요",""))))))</f>
        <v/>
      </c>
    </row>
    <row r="1692">
      <c r="A1692" s="20" t="n"/>
      <c r="B1692" s="26" t="n"/>
      <c r="C1692" s="27">
        <f>IF(COUNTA(A1692,D1692,G1692)=0,"",IF(B1692="","공통",IFERROR(INDEX(현장_고객,MATCH(B1692,현장번호,0))&amp;" · "&amp;INDEX(현장_주소,MATCH(B1692,현장번호,0)),"없는 번호")))</f>
        <v/>
      </c>
      <c r="D1692" s="21" t="n"/>
      <c r="E1692" s="27">
        <f>IF(D1692="","",IFERROR(INDEX(거래처분야,MATCH(D1692,거래처이름,0)),""))</f>
        <v/>
      </c>
      <c r="F1692" s="21" t="n"/>
      <c r="G1692" s="22" t="n"/>
      <c r="H1692" s="25">
        <f>IF(COUNTA(A1692,B1692,D1692,G1692)=0,"",IF(NOT(ISNUMBER(A1692)),"날짜를 확인하세요",IF(A1692&gt;TODAY(),"오늘 이후 날짜예요",IF(AND(B1692&lt;&gt;"",ISNA(MATCH(B1692,현장번호,0))),"현장 번호를 확인하세요",IF(ISNA(MATCH(D1692,거래처이름,0)),"거래처 목록에 없는 이름",IF(OR(NOT(ISNUMBER(G1692)),N(G1692)&lt;=0),"금액을 확인하세요",""))))))</f>
        <v/>
      </c>
    </row>
    <row r="1693">
      <c r="A1693" s="20" t="n"/>
      <c r="B1693" s="26" t="n"/>
      <c r="C1693" s="27">
        <f>IF(COUNTA(A1693,D1693,G1693)=0,"",IF(B1693="","공통",IFERROR(INDEX(현장_고객,MATCH(B1693,현장번호,0))&amp;" · "&amp;INDEX(현장_주소,MATCH(B1693,현장번호,0)),"없는 번호")))</f>
        <v/>
      </c>
      <c r="D1693" s="21" t="n"/>
      <c r="E1693" s="27">
        <f>IF(D1693="","",IFERROR(INDEX(거래처분야,MATCH(D1693,거래처이름,0)),""))</f>
        <v/>
      </c>
      <c r="F1693" s="21" t="n"/>
      <c r="G1693" s="22" t="n"/>
      <c r="H1693" s="25">
        <f>IF(COUNTA(A1693,B1693,D1693,G1693)=0,"",IF(NOT(ISNUMBER(A1693)),"날짜를 확인하세요",IF(A1693&gt;TODAY(),"오늘 이후 날짜예요",IF(AND(B1693&lt;&gt;"",ISNA(MATCH(B1693,현장번호,0))),"현장 번호를 확인하세요",IF(ISNA(MATCH(D1693,거래처이름,0)),"거래처 목록에 없는 이름",IF(OR(NOT(ISNUMBER(G1693)),N(G1693)&lt;=0),"금액을 확인하세요",""))))))</f>
        <v/>
      </c>
    </row>
    <row r="1694">
      <c r="A1694" s="20" t="n"/>
      <c r="B1694" s="26" t="n"/>
      <c r="C1694" s="27">
        <f>IF(COUNTA(A1694,D1694,G1694)=0,"",IF(B1694="","공통",IFERROR(INDEX(현장_고객,MATCH(B1694,현장번호,0))&amp;" · "&amp;INDEX(현장_주소,MATCH(B1694,현장번호,0)),"없는 번호")))</f>
        <v/>
      </c>
      <c r="D1694" s="21" t="n"/>
      <c r="E1694" s="27">
        <f>IF(D1694="","",IFERROR(INDEX(거래처분야,MATCH(D1694,거래처이름,0)),""))</f>
        <v/>
      </c>
      <c r="F1694" s="21" t="n"/>
      <c r="G1694" s="22" t="n"/>
      <c r="H1694" s="25">
        <f>IF(COUNTA(A1694,B1694,D1694,G1694)=0,"",IF(NOT(ISNUMBER(A1694)),"날짜를 확인하세요",IF(A1694&gt;TODAY(),"오늘 이후 날짜예요",IF(AND(B1694&lt;&gt;"",ISNA(MATCH(B1694,현장번호,0))),"현장 번호를 확인하세요",IF(ISNA(MATCH(D1694,거래처이름,0)),"거래처 목록에 없는 이름",IF(OR(NOT(ISNUMBER(G1694)),N(G1694)&lt;=0),"금액을 확인하세요",""))))))</f>
        <v/>
      </c>
    </row>
    <row r="1695">
      <c r="A1695" s="20" t="n"/>
      <c r="B1695" s="26" t="n"/>
      <c r="C1695" s="27">
        <f>IF(COUNTA(A1695,D1695,G1695)=0,"",IF(B1695="","공통",IFERROR(INDEX(현장_고객,MATCH(B1695,현장번호,0))&amp;" · "&amp;INDEX(현장_주소,MATCH(B1695,현장번호,0)),"없는 번호")))</f>
        <v/>
      </c>
      <c r="D1695" s="21" t="n"/>
      <c r="E1695" s="27">
        <f>IF(D1695="","",IFERROR(INDEX(거래처분야,MATCH(D1695,거래처이름,0)),""))</f>
        <v/>
      </c>
      <c r="F1695" s="21" t="n"/>
      <c r="G1695" s="22" t="n"/>
      <c r="H1695" s="25">
        <f>IF(COUNTA(A1695,B1695,D1695,G1695)=0,"",IF(NOT(ISNUMBER(A1695)),"날짜를 확인하세요",IF(A1695&gt;TODAY(),"오늘 이후 날짜예요",IF(AND(B1695&lt;&gt;"",ISNA(MATCH(B1695,현장번호,0))),"현장 번호를 확인하세요",IF(ISNA(MATCH(D1695,거래처이름,0)),"거래처 목록에 없는 이름",IF(OR(NOT(ISNUMBER(G1695)),N(G1695)&lt;=0),"금액을 확인하세요",""))))))</f>
        <v/>
      </c>
    </row>
    <row r="1696">
      <c r="A1696" s="20" t="n"/>
      <c r="B1696" s="26" t="n"/>
      <c r="C1696" s="27">
        <f>IF(COUNTA(A1696,D1696,G1696)=0,"",IF(B1696="","공통",IFERROR(INDEX(현장_고객,MATCH(B1696,현장번호,0))&amp;" · "&amp;INDEX(현장_주소,MATCH(B1696,현장번호,0)),"없는 번호")))</f>
        <v/>
      </c>
      <c r="D1696" s="21" t="n"/>
      <c r="E1696" s="27">
        <f>IF(D1696="","",IFERROR(INDEX(거래처분야,MATCH(D1696,거래처이름,0)),""))</f>
        <v/>
      </c>
      <c r="F1696" s="21" t="n"/>
      <c r="G1696" s="22" t="n"/>
      <c r="H1696" s="25">
        <f>IF(COUNTA(A1696,B1696,D1696,G1696)=0,"",IF(NOT(ISNUMBER(A1696)),"날짜를 확인하세요",IF(A1696&gt;TODAY(),"오늘 이후 날짜예요",IF(AND(B1696&lt;&gt;"",ISNA(MATCH(B1696,현장번호,0))),"현장 번호를 확인하세요",IF(ISNA(MATCH(D1696,거래처이름,0)),"거래처 목록에 없는 이름",IF(OR(NOT(ISNUMBER(G1696)),N(G1696)&lt;=0),"금액을 확인하세요",""))))))</f>
        <v/>
      </c>
    </row>
    <row r="1697">
      <c r="A1697" s="20" t="n"/>
      <c r="B1697" s="26" t="n"/>
      <c r="C1697" s="27">
        <f>IF(COUNTA(A1697,D1697,G1697)=0,"",IF(B1697="","공통",IFERROR(INDEX(현장_고객,MATCH(B1697,현장번호,0))&amp;" · "&amp;INDEX(현장_주소,MATCH(B1697,현장번호,0)),"없는 번호")))</f>
        <v/>
      </c>
      <c r="D1697" s="21" t="n"/>
      <c r="E1697" s="27">
        <f>IF(D1697="","",IFERROR(INDEX(거래처분야,MATCH(D1697,거래처이름,0)),""))</f>
        <v/>
      </c>
      <c r="F1697" s="21" t="n"/>
      <c r="G1697" s="22" t="n"/>
      <c r="H1697" s="25">
        <f>IF(COUNTA(A1697,B1697,D1697,G1697)=0,"",IF(NOT(ISNUMBER(A1697)),"날짜를 확인하세요",IF(A1697&gt;TODAY(),"오늘 이후 날짜예요",IF(AND(B1697&lt;&gt;"",ISNA(MATCH(B1697,현장번호,0))),"현장 번호를 확인하세요",IF(ISNA(MATCH(D1697,거래처이름,0)),"거래처 목록에 없는 이름",IF(OR(NOT(ISNUMBER(G1697)),N(G1697)&lt;=0),"금액을 확인하세요",""))))))</f>
        <v/>
      </c>
    </row>
    <row r="1698">
      <c r="A1698" s="20" t="n"/>
      <c r="B1698" s="26" t="n"/>
      <c r="C1698" s="27">
        <f>IF(COUNTA(A1698,D1698,G1698)=0,"",IF(B1698="","공통",IFERROR(INDEX(현장_고객,MATCH(B1698,현장번호,0))&amp;" · "&amp;INDEX(현장_주소,MATCH(B1698,현장번호,0)),"없는 번호")))</f>
        <v/>
      </c>
      <c r="D1698" s="21" t="n"/>
      <c r="E1698" s="27">
        <f>IF(D1698="","",IFERROR(INDEX(거래처분야,MATCH(D1698,거래처이름,0)),""))</f>
        <v/>
      </c>
      <c r="F1698" s="21" t="n"/>
      <c r="G1698" s="22" t="n"/>
      <c r="H1698" s="25">
        <f>IF(COUNTA(A1698,B1698,D1698,G1698)=0,"",IF(NOT(ISNUMBER(A1698)),"날짜를 확인하세요",IF(A1698&gt;TODAY(),"오늘 이후 날짜예요",IF(AND(B1698&lt;&gt;"",ISNA(MATCH(B1698,현장번호,0))),"현장 번호를 확인하세요",IF(ISNA(MATCH(D1698,거래처이름,0)),"거래처 목록에 없는 이름",IF(OR(NOT(ISNUMBER(G1698)),N(G1698)&lt;=0),"금액을 확인하세요",""))))))</f>
        <v/>
      </c>
    </row>
    <row r="1699">
      <c r="A1699" s="20" t="n"/>
      <c r="B1699" s="26" t="n"/>
      <c r="C1699" s="27">
        <f>IF(COUNTA(A1699,D1699,G1699)=0,"",IF(B1699="","공통",IFERROR(INDEX(현장_고객,MATCH(B1699,현장번호,0))&amp;" · "&amp;INDEX(현장_주소,MATCH(B1699,현장번호,0)),"없는 번호")))</f>
        <v/>
      </c>
      <c r="D1699" s="21" t="n"/>
      <c r="E1699" s="27">
        <f>IF(D1699="","",IFERROR(INDEX(거래처분야,MATCH(D1699,거래처이름,0)),""))</f>
        <v/>
      </c>
      <c r="F1699" s="21" t="n"/>
      <c r="G1699" s="22" t="n"/>
      <c r="H1699" s="25">
        <f>IF(COUNTA(A1699,B1699,D1699,G1699)=0,"",IF(NOT(ISNUMBER(A1699)),"날짜를 확인하세요",IF(A1699&gt;TODAY(),"오늘 이후 날짜예요",IF(AND(B1699&lt;&gt;"",ISNA(MATCH(B1699,현장번호,0))),"현장 번호를 확인하세요",IF(ISNA(MATCH(D1699,거래처이름,0)),"거래처 목록에 없는 이름",IF(OR(NOT(ISNUMBER(G1699)),N(G1699)&lt;=0),"금액을 확인하세요",""))))))</f>
        <v/>
      </c>
    </row>
    <row r="1700">
      <c r="A1700" s="20" t="n"/>
      <c r="B1700" s="26" t="n"/>
      <c r="C1700" s="27">
        <f>IF(COUNTA(A1700,D1700,G1700)=0,"",IF(B1700="","공통",IFERROR(INDEX(현장_고객,MATCH(B1700,현장번호,0))&amp;" · "&amp;INDEX(현장_주소,MATCH(B1700,현장번호,0)),"없는 번호")))</f>
        <v/>
      </c>
      <c r="D1700" s="21" t="n"/>
      <c r="E1700" s="27">
        <f>IF(D1700="","",IFERROR(INDEX(거래처분야,MATCH(D1700,거래처이름,0)),""))</f>
        <v/>
      </c>
      <c r="F1700" s="21" t="n"/>
      <c r="G1700" s="22" t="n"/>
      <c r="H1700" s="25">
        <f>IF(COUNTA(A1700,B1700,D1700,G1700)=0,"",IF(NOT(ISNUMBER(A1700)),"날짜를 확인하세요",IF(A1700&gt;TODAY(),"오늘 이후 날짜예요",IF(AND(B1700&lt;&gt;"",ISNA(MATCH(B1700,현장번호,0))),"현장 번호를 확인하세요",IF(ISNA(MATCH(D1700,거래처이름,0)),"거래처 목록에 없는 이름",IF(OR(NOT(ISNUMBER(G1700)),N(G1700)&lt;=0),"금액을 확인하세요",""))))))</f>
        <v/>
      </c>
    </row>
    <row r="1701">
      <c r="A1701" s="20" t="n"/>
      <c r="B1701" s="26" t="n"/>
      <c r="C1701" s="27">
        <f>IF(COUNTA(A1701,D1701,G1701)=0,"",IF(B1701="","공통",IFERROR(INDEX(현장_고객,MATCH(B1701,현장번호,0))&amp;" · "&amp;INDEX(현장_주소,MATCH(B1701,현장번호,0)),"없는 번호")))</f>
        <v/>
      </c>
      <c r="D1701" s="21" t="n"/>
      <c r="E1701" s="27">
        <f>IF(D1701="","",IFERROR(INDEX(거래처분야,MATCH(D1701,거래처이름,0)),""))</f>
        <v/>
      </c>
      <c r="F1701" s="21" t="n"/>
      <c r="G1701" s="22" t="n"/>
      <c r="H1701" s="25">
        <f>IF(COUNTA(A1701,B1701,D1701,G1701)=0,"",IF(NOT(ISNUMBER(A1701)),"날짜를 확인하세요",IF(A1701&gt;TODAY(),"오늘 이후 날짜예요",IF(AND(B1701&lt;&gt;"",ISNA(MATCH(B1701,현장번호,0))),"현장 번호를 확인하세요",IF(ISNA(MATCH(D1701,거래처이름,0)),"거래처 목록에 없는 이름",IF(OR(NOT(ISNUMBER(G1701)),N(G1701)&lt;=0),"금액을 확인하세요",""))))))</f>
        <v/>
      </c>
    </row>
    <row r="1702">
      <c r="A1702" s="20" t="n"/>
      <c r="B1702" s="26" t="n"/>
      <c r="C1702" s="27">
        <f>IF(COUNTA(A1702,D1702,G1702)=0,"",IF(B1702="","공통",IFERROR(INDEX(현장_고객,MATCH(B1702,현장번호,0))&amp;" · "&amp;INDEX(현장_주소,MATCH(B1702,현장번호,0)),"없는 번호")))</f>
        <v/>
      </c>
      <c r="D1702" s="21" t="n"/>
      <c r="E1702" s="27">
        <f>IF(D1702="","",IFERROR(INDEX(거래처분야,MATCH(D1702,거래처이름,0)),""))</f>
        <v/>
      </c>
      <c r="F1702" s="21" t="n"/>
      <c r="G1702" s="22" t="n"/>
      <c r="H1702" s="25">
        <f>IF(COUNTA(A1702,B1702,D1702,G1702)=0,"",IF(NOT(ISNUMBER(A1702)),"날짜를 확인하세요",IF(A1702&gt;TODAY(),"오늘 이후 날짜예요",IF(AND(B1702&lt;&gt;"",ISNA(MATCH(B1702,현장번호,0))),"현장 번호를 확인하세요",IF(ISNA(MATCH(D1702,거래처이름,0)),"거래처 목록에 없는 이름",IF(OR(NOT(ISNUMBER(G1702)),N(G1702)&lt;=0),"금액을 확인하세요",""))))))</f>
        <v/>
      </c>
    </row>
    <row r="1703">
      <c r="A1703" s="20" t="n"/>
      <c r="B1703" s="26" t="n"/>
      <c r="C1703" s="27">
        <f>IF(COUNTA(A1703,D1703,G1703)=0,"",IF(B1703="","공통",IFERROR(INDEX(현장_고객,MATCH(B1703,현장번호,0))&amp;" · "&amp;INDEX(현장_주소,MATCH(B1703,현장번호,0)),"없는 번호")))</f>
        <v/>
      </c>
      <c r="D1703" s="21" t="n"/>
      <c r="E1703" s="27">
        <f>IF(D1703="","",IFERROR(INDEX(거래처분야,MATCH(D1703,거래처이름,0)),""))</f>
        <v/>
      </c>
      <c r="F1703" s="21" t="n"/>
      <c r="G1703" s="22" t="n"/>
      <c r="H1703" s="25">
        <f>IF(COUNTA(A1703,B1703,D1703,G1703)=0,"",IF(NOT(ISNUMBER(A1703)),"날짜를 확인하세요",IF(A1703&gt;TODAY(),"오늘 이후 날짜예요",IF(AND(B1703&lt;&gt;"",ISNA(MATCH(B1703,현장번호,0))),"현장 번호를 확인하세요",IF(ISNA(MATCH(D1703,거래처이름,0)),"거래처 목록에 없는 이름",IF(OR(NOT(ISNUMBER(G1703)),N(G1703)&lt;=0),"금액을 확인하세요",""))))))</f>
        <v/>
      </c>
    </row>
    <row r="1704">
      <c r="A1704" s="20" t="n"/>
      <c r="B1704" s="26" t="n"/>
      <c r="C1704" s="27">
        <f>IF(COUNTA(A1704,D1704,G1704)=0,"",IF(B1704="","공통",IFERROR(INDEX(현장_고객,MATCH(B1704,현장번호,0))&amp;" · "&amp;INDEX(현장_주소,MATCH(B1704,현장번호,0)),"없는 번호")))</f>
        <v/>
      </c>
      <c r="D1704" s="21" t="n"/>
      <c r="E1704" s="27">
        <f>IF(D1704="","",IFERROR(INDEX(거래처분야,MATCH(D1704,거래처이름,0)),""))</f>
        <v/>
      </c>
      <c r="F1704" s="21" t="n"/>
      <c r="G1704" s="22" t="n"/>
      <c r="H1704" s="25">
        <f>IF(COUNTA(A1704,B1704,D1704,G1704)=0,"",IF(NOT(ISNUMBER(A1704)),"날짜를 확인하세요",IF(A1704&gt;TODAY(),"오늘 이후 날짜예요",IF(AND(B1704&lt;&gt;"",ISNA(MATCH(B1704,현장번호,0))),"현장 번호를 확인하세요",IF(ISNA(MATCH(D1704,거래처이름,0)),"거래처 목록에 없는 이름",IF(OR(NOT(ISNUMBER(G1704)),N(G1704)&lt;=0),"금액을 확인하세요",""))))))</f>
        <v/>
      </c>
    </row>
    <row r="1705">
      <c r="A1705" s="20" t="n"/>
      <c r="B1705" s="26" t="n"/>
      <c r="C1705" s="27">
        <f>IF(COUNTA(A1705,D1705,G1705)=0,"",IF(B1705="","공통",IFERROR(INDEX(현장_고객,MATCH(B1705,현장번호,0))&amp;" · "&amp;INDEX(현장_주소,MATCH(B1705,현장번호,0)),"없는 번호")))</f>
        <v/>
      </c>
      <c r="D1705" s="21" t="n"/>
      <c r="E1705" s="27">
        <f>IF(D1705="","",IFERROR(INDEX(거래처분야,MATCH(D1705,거래처이름,0)),""))</f>
        <v/>
      </c>
      <c r="F1705" s="21" t="n"/>
      <c r="G1705" s="22" t="n"/>
      <c r="H1705" s="25">
        <f>IF(COUNTA(A1705,B1705,D1705,G1705)=0,"",IF(NOT(ISNUMBER(A1705)),"날짜를 확인하세요",IF(A1705&gt;TODAY(),"오늘 이후 날짜예요",IF(AND(B1705&lt;&gt;"",ISNA(MATCH(B1705,현장번호,0))),"현장 번호를 확인하세요",IF(ISNA(MATCH(D1705,거래처이름,0)),"거래처 목록에 없는 이름",IF(OR(NOT(ISNUMBER(G1705)),N(G1705)&lt;=0),"금액을 확인하세요",""))))))</f>
        <v/>
      </c>
    </row>
    <row r="1706">
      <c r="A1706" s="20" t="n"/>
      <c r="B1706" s="26" t="n"/>
      <c r="C1706" s="27">
        <f>IF(COUNTA(A1706,D1706,G1706)=0,"",IF(B1706="","공통",IFERROR(INDEX(현장_고객,MATCH(B1706,현장번호,0))&amp;" · "&amp;INDEX(현장_주소,MATCH(B1706,현장번호,0)),"없는 번호")))</f>
        <v/>
      </c>
      <c r="D1706" s="21" t="n"/>
      <c r="E1706" s="27">
        <f>IF(D1706="","",IFERROR(INDEX(거래처분야,MATCH(D1706,거래처이름,0)),""))</f>
        <v/>
      </c>
      <c r="F1706" s="21" t="n"/>
      <c r="G1706" s="22" t="n"/>
      <c r="H1706" s="25">
        <f>IF(COUNTA(A1706,B1706,D1706,G1706)=0,"",IF(NOT(ISNUMBER(A1706)),"날짜를 확인하세요",IF(A1706&gt;TODAY(),"오늘 이후 날짜예요",IF(AND(B1706&lt;&gt;"",ISNA(MATCH(B1706,현장번호,0))),"현장 번호를 확인하세요",IF(ISNA(MATCH(D1706,거래처이름,0)),"거래처 목록에 없는 이름",IF(OR(NOT(ISNUMBER(G1706)),N(G1706)&lt;=0),"금액을 확인하세요",""))))))</f>
        <v/>
      </c>
    </row>
    <row r="1707">
      <c r="A1707" s="20" t="n"/>
      <c r="B1707" s="26" t="n"/>
      <c r="C1707" s="27">
        <f>IF(COUNTA(A1707,D1707,G1707)=0,"",IF(B1707="","공통",IFERROR(INDEX(현장_고객,MATCH(B1707,현장번호,0))&amp;" · "&amp;INDEX(현장_주소,MATCH(B1707,현장번호,0)),"없는 번호")))</f>
        <v/>
      </c>
      <c r="D1707" s="21" t="n"/>
      <c r="E1707" s="27">
        <f>IF(D1707="","",IFERROR(INDEX(거래처분야,MATCH(D1707,거래처이름,0)),""))</f>
        <v/>
      </c>
      <c r="F1707" s="21" t="n"/>
      <c r="G1707" s="22" t="n"/>
      <c r="H1707" s="25">
        <f>IF(COUNTA(A1707,B1707,D1707,G1707)=0,"",IF(NOT(ISNUMBER(A1707)),"날짜를 확인하세요",IF(A1707&gt;TODAY(),"오늘 이후 날짜예요",IF(AND(B1707&lt;&gt;"",ISNA(MATCH(B1707,현장번호,0))),"현장 번호를 확인하세요",IF(ISNA(MATCH(D1707,거래처이름,0)),"거래처 목록에 없는 이름",IF(OR(NOT(ISNUMBER(G1707)),N(G1707)&lt;=0),"금액을 확인하세요",""))))))</f>
        <v/>
      </c>
    </row>
    <row r="1708">
      <c r="A1708" s="20" t="n"/>
      <c r="B1708" s="26" t="n"/>
      <c r="C1708" s="27">
        <f>IF(COUNTA(A1708,D1708,G1708)=0,"",IF(B1708="","공통",IFERROR(INDEX(현장_고객,MATCH(B1708,현장번호,0))&amp;" · "&amp;INDEX(현장_주소,MATCH(B1708,현장번호,0)),"없는 번호")))</f>
        <v/>
      </c>
      <c r="D1708" s="21" t="n"/>
      <c r="E1708" s="27">
        <f>IF(D1708="","",IFERROR(INDEX(거래처분야,MATCH(D1708,거래처이름,0)),""))</f>
        <v/>
      </c>
      <c r="F1708" s="21" t="n"/>
      <c r="G1708" s="22" t="n"/>
      <c r="H1708" s="25">
        <f>IF(COUNTA(A1708,B1708,D1708,G1708)=0,"",IF(NOT(ISNUMBER(A1708)),"날짜를 확인하세요",IF(A1708&gt;TODAY(),"오늘 이후 날짜예요",IF(AND(B1708&lt;&gt;"",ISNA(MATCH(B1708,현장번호,0))),"현장 번호를 확인하세요",IF(ISNA(MATCH(D1708,거래처이름,0)),"거래처 목록에 없는 이름",IF(OR(NOT(ISNUMBER(G1708)),N(G1708)&lt;=0),"금액을 확인하세요",""))))))</f>
        <v/>
      </c>
    </row>
    <row r="1709">
      <c r="A1709" s="20" t="n"/>
      <c r="B1709" s="26" t="n"/>
      <c r="C1709" s="27">
        <f>IF(COUNTA(A1709,D1709,G1709)=0,"",IF(B1709="","공통",IFERROR(INDEX(현장_고객,MATCH(B1709,현장번호,0))&amp;" · "&amp;INDEX(현장_주소,MATCH(B1709,현장번호,0)),"없는 번호")))</f>
        <v/>
      </c>
      <c r="D1709" s="21" t="n"/>
      <c r="E1709" s="27">
        <f>IF(D1709="","",IFERROR(INDEX(거래처분야,MATCH(D1709,거래처이름,0)),""))</f>
        <v/>
      </c>
      <c r="F1709" s="21" t="n"/>
      <c r="G1709" s="22" t="n"/>
      <c r="H1709" s="25">
        <f>IF(COUNTA(A1709,B1709,D1709,G1709)=0,"",IF(NOT(ISNUMBER(A1709)),"날짜를 확인하세요",IF(A1709&gt;TODAY(),"오늘 이후 날짜예요",IF(AND(B1709&lt;&gt;"",ISNA(MATCH(B1709,현장번호,0))),"현장 번호를 확인하세요",IF(ISNA(MATCH(D1709,거래처이름,0)),"거래처 목록에 없는 이름",IF(OR(NOT(ISNUMBER(G1709)),N(G1709)&lt;=0),"금액을 확인하세요",""))))))</f>
        <v/>
      </c>
    </row>
    <row r="1710">
      <c r="A1710" s="20" t="n"/>
      <c r="B1710" s="26" t="n"/>
      <c r="C1710" s="27">
        <f>IF(COUNTA(A1710,D1710,G1710)=0,"",IF(B1710="","공통",IFERROR(INDEX(현장_고객,MATCH(B1710,현장번호,0))&amp;" · "&amp;INDEX(현장_주소,MATCH(B1710,현장번호,0)),"없는 번호")))</f>
        <v/>
      </c>
      <c r="D1710" s="21" t="n"/>
      <c r="E1710" s="27">
        <f>IF(D1710="","",IFERROR(INDEX(거래처분야,MATCH(D1710,거래처이름,0)),""))</f>
        <v/>
      </c>
      <c r="F1710" s="21" t="n"/>
      <c r="G1710" s="22" t="n"/>
      <c r="H1710" s="25">
        <f>IF(COUNTA(A1710,B1710,D1710,G1710)=0,"",IF(NOT(ISNUMBER(A1710)),"날짜를 확인하세요",IF(A1710&gt;TODAY(),"오늘 이후 날짜예요",IF(AND(B1710&lt;&gt;"",ISNA(MATCH(B1710,현장번호,0))),"현장 번호를 확인하세요",IF(ISNA(MATCH(D1710,거래처이름,0)),"거래처 목록에 없는 이름",IF(OR(NOT(ISNUMBER(G1710)),N(G1710)&lt;=0),"금액을 확인하세요",""))))))</f>
        <v/>
      </c>
    </row>
    <row r="1711">
      <c r="A1711" s="20" t="n"/>
      <c r="B1711" s="26" t="n"/>
      <c r="C1711" s="27">
        <f>IF(COUNTA(A1711,D1711,G1711)=0,"",IF(B1711="","공통",IFERROR(INDEX(현장_고객,MATCH(B1711,현장번호,0))&amp;" · "&amp;INDEX(현장_주소,MATCH(B1711,현장번호,0)),"없는 번호")))</f>
        <v/>
      </c>
      <c r="D1711" s="21" t="n"/>
      <c r="E1711" s="27">
        <f>IF(D1711="","",IFERROR(INDEX(거래처분야,MATCH(D1711,거래처이름,0)),""))</f>
        <v/>
      </c>
      <c r="F1711" s="21" t="n"/>
      <c r="G1711" s="22" t="n"/>
      <c r="H1711" s="25">
        <f>IF(COUNTA(A1711,B1711,D1711,G1711)=0,"",IF(NOT(ISNUMBER(A1711)),"날짜를 확인하세요",IF(A1711&gt;TODAY(),"오늘 이후 날짜예요",IF(AND(B1711&lt;&gt;"",ISNA(MATCH(B1711,현장번호,0))),"현장 번호를 확인하세요",IF(ISNA(MATCH(D1711,거래처이름,0)),"거래처 목록에 없는 이름",IF(OR(NOT(ISNUMBER(G1711)),N(G1711)&lt;=0),"금액을 확인하세요",""))))))</f>
        <v/>
      </c>
    </row>
    <row r="1712">
      <c r="A1712" s="20" t="n"/>
      <c r="B1712" s="26" t="n"/>
      <c r="C1712" s="27">
        <f>IF(COUNTA(A1712,D1712,G1712)=0,"",IF(B1712="","공통",IFERROR(INDEX(현장_고객,MATCH(B1712,현장번호,0))&amp;" · "&amp;INDEX(현장_주소,MATCH(B1712,현장번호,0)),"없는 번호")))</f>
        <v/>
      </c>
      <c r="D1712" s="21" t="n"/>
      <c r="E1712" s="27">
        <f>IF(D1712="","",IFERROR(INDEX(거래처분야,MATCH(D1712,거래처이름,0)),""))</f>
        <v/>
      </c>
      <c r="F1712" s="21" t="n"/>
      <c r="G1712" s="22" t="n"/>
      <c r="H1712" s="25">
        <f>IF(COUNTA(A1712,B1712,D1712,G1712)=0,"",IF(NOT(ISNUMBER(A1712)),"날짜를 확인하세요",IF(A1712&gt;TODAY(),"오늘 이후 날짜예요",IF(AND(B1712&lt;&gt;"",ISNA(MATCH(B1712,현장번호,0))),"현장 번호를 확인하세요",IF(ISNA(MATCH(D1712,거래처이름,0)),"거래처 목록에 없는 이름",IF(OR(NOT(ISNUMBER(G1712)),N(G1712)&lt;=0),"금액을 확인하세요",""))))))</f>
        <v/>
      </c>
    </row>
    <row r="1713">
      <c r="A1713" s="20" t="n"/>
      <c r="B1713" s="26" t="n"/>
      <c r="C1713" s="27">
        <f>IF(COUNTA(A1713,D1713,G1713)=0,"",IF(B1713="","공통",IFERROR(INDEX(현장_고객,MATCH(B1713,현장번호,0))&amp;" · "&amp;INDEX(현장_주소,MATCH(B1713,현장번호,0)),"없는 번호")))</f>
        <v/>
      </c>
      <c r="D1713" s="21" t="n"/>
      <c r="E1713" s="27">
        <f>IF(D1713="","",IFERROR(INDEX(거래처분야,MATCH(D1713,거래처이름,0)),""))</f>
        <v/>
      </c>
      <c r="F1713" s="21" t="n"/>
      <c r="G1713" s="22" t="n"/>
      <c r="H1713" s="25">
        <f>IF(COUNTA(A1713,B1713,D1713,G1713)=0,"",IF(NOT(ISNUMBER(A1713)),"날짜를 확인하세요",IF(A1713&gt;TODAY(),"오늘 이후 날짜예요",IF(AND(B1713&lt;&gt;"",ISNA(MATCH(B1713,현장번호,0))),"현장 번호를 확인하세요",IF(ISNA(MATCH(D1713,거래처이름,0)),"거래처 목록에 없는 이름",IF(OR(NOT(ISNUMBER(G1713)),N(G1713)&lt;=0),"금액을 확인하세요",""))))))</f>
        <v/>
      </c>
    </row>
    <row r="1714">
      <c r="A1714" s="20" t="n"/>
      <c r="B1714" s="26" t="n"/>
      <c r="C1714" s="27">
        <f>IF(COUNTA(A1714,D1714,G1714)=0,"",IF(B1714="","공통",IFERROR(INDEX(현장_고객,MATCH(B1714,현장번호,0))&amp;" · "&amp;INDEX(현장_주소,MATCH(B1714,현장번호,0)),"없는 번호")))</f>
        <v/>
      </c>
      <c r="D1714" s="21" t="n"/>
      <c r="E1714" s="27">
        <f>IF(D1714="","",IFERROR(INDEX(거래처분야,MATCH(D1714,거래처이름,0)),""))</f>
        <v/>
      </c>
      <c r="F1714" s="21" t="n"/>
      <c r="G1714" s="22" t="n"/>
      <c r="H1714" s="25">
        <f>IF(COUNTA(A1714,B1714,D1714,G1714)=0,"",IF(NOT(ISNUMBER(A1714)),"날짜를 확인하세요",IF(A1714&gt;TODAY(),"오늘 이후 날짜예요",IF(AND(B1714&lt;&gt;"",ISNA(MATCH(B1714,현장번호,0))),"현장 번호를 확인하세요",IF(ISNA(MATCH(D1714,거래처이름,0)),"거래처 목록에 없는 이름",IF(OR(NOT(ISNUMBER(G1714)),N(G1714)&lt;=0),"금액을 확인하세요",""))))))</f>
        <v/>
      </c>
    </row>
    <row r="1715">
      <c r="A1715" s="20" t="n"/>
      <c r="B1715" s="26" t="n"/>
      <c r="C1715" s="27">
        <f>IF(COUNTA(A1715,D1715,G1715)=0,"",IF(B1715="","공통",IFERROR(INDEX(현장_고객,MATCH(B1715,현장번호,0))&amp;" · "&amp;INDEX(현장_주소,MATCH(B1715,현장번호,0)),"없는 번호")))</f>
        <v/>
      </c>
      <c r="D1715" s="21" t="n"/>
      <c r="E1715" s="27">
        <f>IF(D1715="","",IFERROR(INDEX(거래처분야,MATCH(D1715,거래처이름,0)),""))</f>
        <v/>
      </c>
      <c r="F1715" s="21" t="n"/>
      <c r="G1715" s="22" t="n"/>
      <c r="H1715" s="25">
        <f>IF(COUNTA(A1715,B1715,D1715,G1715)=0,"",IF(NOT(ISNUMBER(A1715)),"날짜를 확인하세요",IF(A1715&gt;TODAY(),"오늘 이후 날짜예요",IF(AND(B1715&lt;&gt;"",ISNA(MATCH(B1715,현장번호,0))),"현장 번호를 확인하세요",IF(ISNA(MATCH(D1715,거래처이름,0)),"거래처 목록에 없는 이름",IF(OR(NOT(ISNUMBER(G1715)),N(G1715)&lt;=0),"금액을 확인하세요",""))))))</f>
        <v/>
      </c>
    </row>
    <row r="1716">
      <c r="A1716" s="20" t="n"/>
      <c r="B1716" s="26" t="n"/>
      <c r="C1716" s="27">
        <f>IF(COUNTA(A1716,D1716,G1716)=0,"",IF(B1716="","공통",IFERROR(INDEX(현장_고객,MATCH(B1716,현장번호,0))&amp;" · "&amp;INDEX(현장_주소,MATCH(B1716,현장번호,0)),"없는 번호")))</f>
        <v/>
      </c>
      <c r="D1716" s="21" t="n"/>
      <c r="E1716" s="27">
        <f>IF(D1716="","",IFERROR(INDEX(거래처분야,MATCH(D1716,거래처이름,0)),""))</f>
        <v/>
      </c>
      <c r="F1716" s="21" t="n"/>
      <c r="G1716" s="22" t="n"/>
      <c r="H1716" s="25">
        <f>IF(COUNTA(A1716,B1716,D1716,G1716)=0,"",IF(NOT(ISNUMBER(A1716)),"날짜를 확인하세요",IF(A1716&gt;TODAY(),"오늘 이후 날짜예요",IF(AND(B1716&lt;&gt;"",ISNA(MATCH(B1716,현장번호,0))),"현장 번호를 확인하세요",IF(ISNA(MATCH(D1716,거래처이름,0)),"거래처 목록에 없는 이름",IF(OR(NOT(ISNUMBER(G1716)),N(G1716)&lt;=0),"금액을 확인하세요",""))))))</f>
        <v/>
      </c>
    </row>
    <row r="1717">
      <c r="A1717" s="20" t="n"/>
      <c r="B1717" s="26" t="n"/>
      <c r="C1717" s="27">
        <f>IF(COUNTA(A1717,D1717,G1717)=0,"",IF(B1717="","공통",IFERROR(INDEX(현장_고객,MATCH(B1717,현장번호,0))&amp;" · "&amp;INDEX(현장_주소,MATCH(B1717,현장번호,0)),"없는 번호")))</f>
        <v/>
      </c>
      <c r="D1717" s="21" t="n"/>
      <c r="E1717" s="27">
        <f>IF(D1717="","",IFERROR(INDEX(거래처분야,MATCH(D1717,거래처이름,0)),""))</f>
        <v/>
      </c>
      <c r="F1717" s="21" t="n"/>
      <c r="G1717" s="22" t="n"/>
      <c r="H1717" s="25">
        <f>IF(COUNTA(A1717,B1717,D1717,G1717)=0,"",IF(NOT(ISNUMBER(A1717)),"날짜를 확인하세요",IF(A1717&gt;TODAY(),"오늘 이후 날짜예요",IF(AND(B1717&lt;&gt;"",ISNA(MATCH(B1717,현장번호,0))),"현장 번호를 확인하세요",IF(ISNA(MATCH(D1717,거래처이름,0)),"거래처 목록에 없는 이름",IF(OR(NOT(ISNUMBER(G1717)),N(G1717)&lt;=0),"금액을 확인하세요",""))))))</f>
        <v/>
      </c>
    </row>
    <row r="1718">
      <c r="A1718" s="20" t="n"/>
      <c r="B1718" s="26" t="n"/>
      <c r="C1718" s="27">
        <f>IF(COUNTA(A1718,D1718,G1718)=0,"",IF(B1718="","공통",IFERROR(INDEX(현장_고객,MATCH(B1718,현장번호,0))&amp;" · "&amp;INDEX(현장_주소,MATCH(B1718,현장번호,0)),"없는 번호")))</f>
        <v/>
      </c>
      <c r="D1718" s="21" t="n"/>
      <c r="E1718" s="27">
        <f>IF(D1718="","",IFERROR(INDEX(거래처분야,MATCH(D1718,거래처이름,0)),""))</f>
        <v/>
      </c>
      <c r="F1718" s="21" t="n"/>
      <c r="G1718" s="22" t="n"/>
      <c r="H1718" s="25">
        <f>IF(COUNTA(A1718,B1718,D1718,G1718)=0,"",IF(NOT(ISNUMBER(A1718)),"날짜를 확인하세요",IF(A1718&gt;TODAY(),"오늘 이후 날짜예요",IF(AND(B1718&lt;&gt;"",ISNA(MATCH(B1718,현장번호,0))),"현장 번호를 확인하세요",IF(ISNA(MATCH(D1718,거래처이름,0)),"거래처 목록에 없는 이름",IF(OR(NOT(ISNUMBER(G1718)),N(G1718)&lt;=0),"금액을 확인하세요",""))))))</f>
        <v/>
      </c>
    </row>
    <row r="1719">
      <c r="A1719" s="20" t="n"/>
      <c r="B1719" s="26" t="n"/>
      <c r="C1719" s="27">
        <f>IF(COUNTA(A1719,D1719,G1719)=0,"",IF(B1719="","공통",IFERROR(INDEX(현장_고객,MATCH(B1719,현장번호,0))&amp;" · "&amp;INDEX(현장_주소,MATCH(B1719,현장번호,0)),"없는 번호")))</f>
        <v/>
      </c>
      <c r="D1719" s="21" t="n"/>
      <c r="E1719" s="27">
        <f>IF(D1719="","",IFERROR(INDEX(거래처분야,MATCH(D1719,거래처이름,0)),""))</f>
        <v/>
      </c>
      <c r="F1719" s="21" t="n"/>
      <c r="G1719" s="22" t="n"/>
      <c r="H1719" s="25">
        <f>IF(COUNTA(A1719,B1719,D1719,G1719)=0,"",IF(NOT(ISNUMBER(A1719)),"날짜를 확인하세요",IF(A1719&gt;TODAY(),"오늘 이후 날짜예요",IF(AND(B1719&lt;&gt;"",ISNA(MATCH(B1719,현장번호,0))),"현장 번호를 확인하세요",IF(ISNA(MATCH(D1719,거래처이름,0)),"거래처 목록에 없는 이름",IF(OR(NOT(ISNUMBER(G1719)),N(G1719)&lt;=0),"금액을 확인하세요",""))))))</f>
        <v/>
      </c>
    </row>
    <row r="1720">
      <c r="A1720" s="20" t="n"/>
      <c r="B1720" s="26" t="n"/>
      <c r="C1720" s="27">
        <f>IF(COUNTA(A1720,D1720,G1720)=0,"",IF(B1720="","공통",IFERROR(INDEX(현장_고객,MATCH(B1720,현장번호,0))&amp;" · "&amp;INDEX(현장_주소,MATCH(B1720,현장번호,0)),"없는 번호")))</f>
        <v/>
      </c>
      <c r="D1720" s="21" t="n"/>
      <c r="E1720" s="27">
        <f>IF(D1720="","",IFERROR(INDEX(거래처분야,MATCH(D1720,거래처이름,0)),""))</f>
        <v/>
      </c>
      <c r="F1720" s="21" t="n"/>
      <c r="G1720" s="22" t="n"/>
      <c r="H1720" s="25">
        <f>IF(COUNTA(A1720,B1720,D1720,G1720)=0,"",IF(NOT(ISNUMBER(A1720)),"날짜를 확인하세요",IF(A1720&gt;TODAY(),"오늘 이후 날짜예요",IF(AND(B1720&lt;&gt;"",ISNA(MATCH(B1720,현장번호,0))),"현장 번호를 확인하세요",IF(ISNA(MATCH(D1720,거래처이름,0)),"거래처 목록에 없는 이름",IF(OR(NOT(ISNUMBER(G1720)),N(G1720)&lt;=0),"금액을 확인하세요",""))))))</f>
        <v/>
      </c>
    </row>
    <row r="1721">
      <c r="A1721" s="20" t="n"/>
      <c r="B1721" s="26" t="n"/>
      <c r="C1721" s="27">
        <f>IF(COUNTA(A1721,D1721,G1721)=0,"",IF(B1721="","공통",IFERROR(INDEX(현장_고객,MATCH(B1721,현장번호,0))&amp;" · "&amp;INDEX(현장_주소,MATCH(B1721,현장번호,0)),"없는 번호")))</f>
        <v/>
      </c>
      <c r="D1721" s="21" t="n"/>
      <c r="E1721" s="27">
        <f>IF(D1721="","",IFERROR(INDEX(거래처분야,MATCH(D1721,거래처이름,0)),""))</f>
        <v/>
      </c>
      <c r="F1721" s="21" t="n"/>
      <c r="G1721" s="22" t="n"/>
      <c r="H1721" s="25">
        <f>IF(COUNTA(A1721,B1721,D1721,G1721)=0,"",IF(NOT(ISNUMBER(A1721)),"날짜를 확인하세요",IF(A1721&gt;TODAY(),"오늘 이후 날짜예요",IF(AND(B1721&lt;&gt;"",ISNA(MATCH(B1721,현장번호,0))),"현장 번호를 확인하세요",IF(ISNA(MATCH(D1721,거래처이름,0)),"거래처 목록에 없는 이름",IF(OR(NOT(ISNUMBER(G1721)),N(G1721)&lt;=0),"금액을 확인하세요",""))))))</f>
        <v/>
      </c>
    </row>
    <row r="1722">
      <c r="A1722" s="20" t="n"/>
      <c r="B1722" s="26" t="n"/>
      <c r="C1722" s="27">
        <f>IF(COUNTA(A1722,D1722,G1722)=0,"",IF(B1722="","공통",IFERROR(INDEX(현장_고객,MATCH(B1722,현장번호,0))&amp;" · "&amp;INDEX(현장_주소,MATCH(B1722,현장번호,0)),"없는 번호")))</f>
        <v/>
      </c>
      <c r="D1722" s="21" t="n"/>
      <c r="E1722" s="27">
        <f>IF(D1722="","",IFERROR(INDEX(거래처분야,MATCH(D1722,거래처이름,0)),""))</f>
        <v/>
      </c>
      <c r="F1722" s="21" t="n"/>
      <c r="G1722" s="22" t="n"/>
      <c r="H1722" s="25">
        <f>IF(COUNTA(A1722,B1722,D1722,G1722)=0,"",IF(NOT(ISNUMBER(A1722)),"날짜를 확인하세요",IF(A1722&gt;TODAY(),"오늘 이후 날짜예요",IF(AND(B1722&lt;&gt;"",ISNA(MATCH(B1722,현장번호,0))),"현장 번호를 확인하세요",IF(ISNA(MATCH(D1722,거래처이름,0)),"거래처 목록에 없는 이름",IF(OR(NOT(ISNUMBER(G1722)),N(G1722)&lt;=0),"금액을 확인하세요",""))))))</f>
        <v/>
      </c>
    </row>
    <row r="1723">
      <c r="A1723" s="20" t="n"/>
      <c r="B1723" s="26" t="n"/>
      <c r="C1723" s="27">
        <f>IF(COUNTA(A1723,D1723,G1723)=0,"",IF(B1723="","공통",IFERROR(INDEX(현장_고객,MATCH(B1723,현장번호,0))&amp;" · "&amp;INDEX(현장_주소,MATCH(B1723,현장번호,0)),"없는 번호")))</f>
        <v/>
      </c>
      <c r="D1723" s="21" t="n"/>
      <c r="E1723" s="27">
        <f>IF(D1723="","",IFERROR(INDEX(거래처분야,MATCH(D1723,거래처이름,0)),""))</f>
        <v/>
      </c>
      <c r="F1723" s="21" t="n"/>
      <c r="G1723" s="22" t="n"/>
      <c r="H1723" s="25">
        <f>IF(COUNTA(A1723,B1723,D1723,G1723)=0,"",IF(NOT(ISNUMBER(A1723)),"날짜를 확인하세요",IF(A1723&gt;TODAY(),"오늘 이후 날짜예요",IF(AND(B1723&lt;&gt;"",ISNA(MATCH(B1723,현장번호,0))),"현장 번호를 확인하세요",IF(ISNA(MATCH(D1723,거래처이름,0)),"거래처 목록에 없는 이름",IF(OR(NOT(ISNUMBER(G1723)),N(G1723)&lt;=0),"금액을 확인하세요",""))))))</f>
        <v/>
      </c>
    </row>
    <row r="1724">
      <c r="A1724" s="20" t="n"/>
      <c r="B1724" s="26" t="n"/>
      <c r="C1724" s="27">
        <f>IF(COUNTA(A1724,D1724,G1724)=0,"",IF(B1724="","공통",IFERROR(INDEX(현장_고객,MATCH(B1724,현장번호,0))&amp;" · "&amp;INDEX(현장_주소,MATCH(B1724,현장번호,0)),"없는 번호")))</f>
        <v/>
      </c>
      <c r="D1724" s="21" t="n"/>
      <c r="E1724" s="27">
        <f>IF(D1724="","",IFERROR(INDEX(거래처분야,MATCH(D1724,거래처이름,0)),""))</f>
        <v/>
      </c>
      <c r="F1724" s="21" t="n"/>
      <c r="G1724" s="22" t="n"/>
      <c r="H1724" s="25">
        <f>IF(COUNTA(A1724,B1724,D1724,G1724)=0,"",IF(NOT(ISNUMBER(A1724)),"날짜를 확인하세요",IF(A1724&gt;TODAY(),"오늘 이후 날짜예요",IF(AND(B1724&lt;&gt;"",ISNA(MATCH(B1724,현장번호,0))),"현장 번호를 확인하세요",IF(ISNA(MATCH(D1724,거래처이름,0)),"거래처 목록에 없는 이름",IF(OR(NOT(ISNUMBER(G1724)),N(G1724)&lt;=0),"금액을 확인하세요",""))))))</f>
        <v/>
      </c>
    </row>
    <row r="1725">
      <c r="A1725" s="20" t="n"/>
      <c r="B1725" s="26" t="n"/>
      <c r="C1725" s="27">
        <f>IF(COUNTA(A1725,D1725,G1725)=0,"",IF(B1725="","공통",IFERROR(INDEX(현장_고객,MATCH(B1725,현장번호,0))&amp;" · "&amp;INDEX(현장_주소,MATCH(B1725,현장번호,0)),"없는 번호")))</f>
        <v/>
      </c>
      <c r="D1725" s="21" t="n"/>
      <c r="E1725" s="27">
        <f>IF(D1725="","",IFERROR(INDEX(거래처분야,MATCH(D1725,거래처이름,0)),""))</f>
        <v/>
      </c>
      <c r="F1725" s="21" t="n"/>
      <c r="G1725" s="22" t="n"/>
      <c r="H1725" s="25">
        <f>IF(COUNTA(A1725,B1725,D1725,G1725)=0,"",IF(NOT(ISNUMBER(A1725)),"날짜를 확인하세요",IF(A1725&gt;TODAY(),"오늘 이후 날짜예요",IF(AND(B1725&lt;&gt;"",ISNA(MATCH(B1725,현장번호,0))),"현장 번호를 확인하세요",IF(ISNA(MATCH(D1725,거래처이름,0)),"거래처 목록에 없는 이름",IF(OR(NOT(ISNUMBER(G1725)),N(G1725)&lt;=0),"금액을 확인하세요",""))))))</f>
        <v/>
      </c>
    </row>
    <row r="1726">
      <c r="A1726" s="20" t="n"/>
      <c r="B1726" s="26" t="n"/>
      <c r="C1726" s="27">
        <f>IF(COUNTA(A1726,D1726,G1726)=0,"",IF(B1726="","공통",IFERROR(INDEX(현장_고객,MATCH(B1726,현장번호,0))&amp;" · "&amp;INDEX(현장_주소,MATCH(B1726,현장번호,0)),"없는 번호")))</f>
        <v/>
      </c>
      <c r="D1726" s="21" t="n"/>
      <c r="E1726" s="27">
        <f>IF(D1726="","",IFERROR(INDEX(거래처분야,MATCH(D1726,거래처이름,0)),""))</f>
        <v/>
      </c>
      <c r="F1726" s="21" t="n"/>
      <c r="G1726" s="22" t="n"/>
      <c r="H1726" s="25">
        <f>IF(COUNTA(A1726,B1726,D1726,G1726)=0,"",IF(NOT(ISNUMBER(A1726)),"날짜를 확인하세요",IF(A1726&gt;TODAY(),"오늘 이후 날짜예요",IF(AND(B1726&lt;&gt;"",ISNA(MATCH(B1726,현장번호,0))),"현장 번호를 확인하세요",IF(ISNA(MATCH(D1726,거래처이름,0)),"거래처 목록에 없는 이름",IF(OR(NOT(ISNUMBER(G1726)),N(G1726)&lt;=0),"금액을 확인하세요",""))))))</f>
        <v/>
      </c>
    </row>
    <row r="1727">
      <c r="A1727" s="20" t="n"/>
      <c r="B1727" s="26" t="n"/>
      <c r="C1727" s="27">
        <f>IF(COUNTA(A1727,D1727,G1727)=0,"",IF(B1727="","공통",IFERROR(INDEX(현장_고객,MATCH(B1727,현장번호,0))&amp;" · "&amp;INDEX(현장_주소,MATCH(B1727,현장번호,0)),"없는 번호")))</f>
        <v/>
      </c>
      <c r="D1727" s="21" t="n"/>
      <c r="E1727" s="27">
        <f>IF(D1727="","",IFERROR(INDEX(거래처분야,MATCH(D1727,거래처이름,0)),""))</f>
        <v/>
      </c>
      <c r="F1727" s="21" t="n"/>
      <c r="G1727" s="22" t="n"/>
      <c r="H1727" s="25">
        <f>IF(COUNTA(A1727,B1727,D1727,G1727)=0,"",IF(NOT(ISNUMBER(A1727)),"날짜를 확인하세요",IF(A1727&gt;TODAY(),"오늘 이후 날짜예요",IF(AND(B1727&lt;&gt;"",ISNA(MATCH(B1727,현장번호,0))),"현장 번호를 확인하세요",IF(ISNA(MATCH(D1727,거래처이름,0)),"거래처 목록에 없는 이름",IF(OR(NOT(ISNUMBER(G1727)),N(G1727)&lt;=0),"금액을 확인하세요",""))))))</f>
        <v/>
      </c>
    </row>
    <row r="1728">
      <c r="A1728" s="20" t="n"/>
      <c r="B1728" s="26" t="n"/>
      <c r="C1728" s="27">
        <f>IF(COUNTA(A1728,D1728,G1728)=0,"",IF(B1728="","공통",IFERROR(INDEX(현장_고객,MATCH(B1728,현장번호,0))&amp;" · "&amp;INDEX(현장_주소,MATCH(B1728,현장번호,0)),"없는 번호")))</f>
        <v/>
      </c>
      <c r="D1728" s="21" t="n"/>
      <c r="E1728" s="27">
        <f>IF(D1728="","",IFERROR(INDEX(거래처분야,MATCH(D1728,거래처이름,0)),""))</f>
        <v/>
      </c>
      <c r="F1728" s="21" t="n"/>
      <c r="G1728" s="22" t="n"/>
      <c r="H1728" s="25">
        <f>IF(COUNTA(A1728,B1728,D1728,G1728)=0,"",IF(NOT(ISNUMBER(A1728)),"날짜를 확인하세요",IF(A1728&gt;TODAY(),"오늘 이후 날짜예요",IF(AND(B1728&lt;&gt;"",ISNA(MATCH(B1728,현장번호,0))),"현장 번호를 확인하세요",IF(ISNA(MATCH(D1728,거래처이름,0)),"거래처 목록에 없는 이름",IF(OR(NOT(ISNUMBER(G1728)),N(G1728)&lt;=0),"금액을 확인하세요",""))))))</f>
        <v/>
      </c>
    </row>
    <row r="1729">
      <c r="A1729" s="20" t="n"/>
      <c r="B1729" s="26" t="n"/>
      <c r="C1729" s="27">
        <f>IF(COUNTA(A1729,D1729,G1729)=0,"",IF(B1729="","공통",IFERROR(INDEX(현장_고객,MATCH(B1729,현장번호,0))&amp;" · "&amp;INDEX(현장_주소,MATCH(B1729,현장번호,0)),"없는 번호")))</f>
        <v/>
      </c>
      <c r="D1729" s="21" t="n"/>
      <c r="E1729" s="27">
        <f>IF(D1729="","",IFERROR(INDEX(거래처분야,MATCH(D1729,거래처이름,0)),""))</f>
        <v/>
      </c>
      <c r="F1729" s="21" t="n"/>
      <c r="G1729" s="22" t="n"/>
      <c r="H1729" s="25">
        <f>IF(COUNTA(A1729,B1729,D1729,G1729)=0,"",IF(NOT(ISNUMBER(A1729)),"날짜를 확인하세요",IF(A1729&gt;TODAY(),"오늘 이후 날짜예요",IF(AND(B1729&lt;&gt;"",ISNA(MATCH(B1729,현장번호,0))),"현장 번호를 확인하세요",IF(ISNA(MATCH(D1729,거래처이름,0)),"거래처 목록에 없는 이름",IF(OR(NOT(ISNUMBER(G1729)),N(G1729)&lt;=0),"금액을 확인하세요",""))))))</f>
        <v/>
      </c>
    </row>
    <row r="1730">
      <c r="A1730" s="20" t="n"/>
      <c r="B1730" s="26" t="n"/>
      <c r="C1730" s="27">
        <f>IF(COUNTA(A1730,D1730,G1730)=0,"",IF(B1730="","공통",IFERROR(INDEX(현장_고객,MATCH(B1730,현장번호,0))&amp;" · "&amp;INDEX(현장_주소,MATCH(B1730,현장번호,0)),"없는 번호")))</f>
        <v/>
      </c>
      <c r="D1730" s="21" t="n"/>
      <c r="E1730" s="27">
        <f>IF(D1730="","",IFERROR(INDEX(거래처분야,MATCH(D1730,거래처이름,0)),""))</f>
        <v/>
      </c>
      <c r="F1730" s="21" t="n"/>
      <c r="G1730" s="22" t="n"/>
      <c r="H1730" s="25">
        <f>IF(COUNTA(A1730,B1730,D1730,G1730)=0,"",IF(NOT(ISNUMBER(A1730)),"날짜를 확인하세요",IF(A1730&gt;TODAY(),"오늘 이후 날짜예요",IF(AND(B1730&lt;&gt;"",ISNA(MATCH(B1730,현장번호,0))),"현장 번호를 확인하세요",IF(ISNA(MATCH(D1730,거래처이름,0)),"거래처 목록에 없는 이름",IF(OR(NOT(ISNUMBER(G1730)),N(G1730)&lt;=0),"금액을 확인하세요",""))))))</f>
        <v/>
      </c>
    </row>
    <row r="1731">
      <c r="A1731" s="20" t="n"/>
      <c r="B1731" s="26" t="n"/>
      <c r="C1731" s="27">
        <f>IF(COUNTA(A1731,D1731,G1731)=0,"",IF(B1731="","공통",IFERROR(INDEX(현장_고객,MATCH(B1731,현장번호,0))&amp;" · "&amp;INDEX(현장_주소,MATCH(B1731,현장번호,0)),"없는 번호")))</f>
        <v/>
      </c>
      <c r="D1731" s="21" t="n"/>
      <c r="E1731" s="27">
        <f>IF(D1731="","",IFERROR(INDEX(거래처분야,MATCH(D1731,거래처이름,0)),""))</f>
        <v/>
      </c>
      <c r="F1731" s="21" t="n"/>
      <c r="G1731" s="22" t="n"/>
      <c r="H1731" s="25">
        <f>IF(COUNTA(A1731,B1731,D1731,G1731)=0,"",IF(NOT(ISNUMBER(A1731)),"날짜를 확인하세요",IF(A1731&gt;TODAY(),"오늘 이후 날짜예요",IF(AND(B1731&lt;&gt;"",ISNA(MATCH(B1731,현장번호,0))),"현장 번호를 확인하세요",IF(ISNA(MATCH(D1731,거래처이름,0)),"거래처 목록에 없는 이름",IF(OR(NOT(ISNUMBER(G1731)),N(G1731)&lt;=0),"금액을 확인하세요",""))))))</f>
        <v/>
      </c>
    </row>
    <row r="1732">
      <c r="A1732" s="20" t="n"/>
      <c r="B1732" s="26" t="n"/>
      <c r="C1732" s="27">
        <f>IF(COUNTA(A1732,D1732,G1732)=0,"",IF(B1732="","공통",IFERROR(INDEX(현장_고객,MATCH(B1732,현장번호,0))&amp;" · "&amp;INDEX(현장_주소,MATCH(B1732,현장번호,0)),"없는 번호")))</f>
        <v/>
      </c>
      <c r="D1732" s="21" t="n"/>
      <c r="E1732" s="27">
        <f>IF(D1732="","",IFERROR(INDEX(거래처분야,MATCH(D1732,거래처이름,0)),""))</f>
        <v/>
      </c>
      <c r="F1732" s="21" t="n"/>
      <c r="G1732" s="22" t="n"/>
      <c r="H1732" s="25">
        <f>IF(COUNTA(A1732,B1732,D1732,G1732)=0,"",IF(NOT(ISNUMBER(A1732)),"날짜를 확인하세요",IF(A1732&gt;TODAY(),"오늘 이후 날짜예요",IF(AND(B1732&lt;&gt;"",ISNA(MATCH(B1732,현장번호,0))),"현장 번호를 확인하세요",IF(ISNA(MATCH(D1732,거래처이름,0)),"거래처 목록에 없는 이름",IF(OR(NOT(ISNUMBER(G1732)),N(G1732)&lt;=0),"금액을 확인하세요",""))))))</f>
        <v/>
      </c>
    </row>
    <row r="1733">
      <c r="A1733" s="20" t="n"/>
      <c r="B1733" s="26" t="n"/>
      <c r="C1733" s="27">
        <f>IF(COUNTA(A1733,D1733,G1733)=0,"",IF(B1733="","공통",IFERROR(INDEX(현장_고객,MATCH(B1733,현장번호,0))&amp;" · "&amp;INDEX(현장_주소,MATCH(B1733,현장번호,0)),"없는 번호")))</f>
        <v/>
      </c>
      <c r="D1733" s="21" t="n"/>
      <c r="E1733" s="27">
        <f>IF(D1733="","",IFERROR(INDEX(거래처분야,MATCH(D1733,거래처이름,0)),""))</f>
        <v/>
      </c>
      <c r="F1733" s="21" t="n"/>
      <c r="G1733" s="22" t="n"/>
      <c r="H1733" s="25">
        <f>IF(COUNTA(A1733,B1733,D1733,G1733)=0,"",IF(NOT(ISNUMBER(A1733)),"날짜를 확인하세요",IF(A1733&gt;TODAY(),"오늘 이후 날짜예요",IF(AND(B1733&lt;&gt;"",ISNA(MATCH(B1733,현장번호,0))),"현장 번호를 확인하세요",IF(ISNA(MATCH(D1733,거래처이름,0)),"거래처 목록에 없는 이름",IF(OR(NOT(ISNUMBER(G1733)),N(G1733)&lt;=0),"금액을 확인하세요",""))))))</f>
        <v/>
      </c>
    </row>
    <row r="1734">
      <c r="A1734" s="20" t="n"/>
      <c r="B1734" s="26" t="n"/>
      <c r="C1734" s="27">
        <f>IF(COUNTA(A1734,D1734,G1734)=0,"",IF(B1734="","공통",IFERROR(INDEX(현장_고객,MATCH(B1734,현장번호,0))&amp;" · "&amp;INDEX(현장_주소,MATCH(B1734,현장번호,0)),"없는 번호")))</f>
        <v/>
      </c>
      <c r="D1734" s="21" t="n"/>
      <c r="E1734" s="27">
        <f>IF(D1734="","",IFERROR(INDEX(거래처분야,MATCH(D1734,거래처이름,0)),""))</f>
        <v/>
      </c>
      <c r="F1734" s="21" t="n"/>
      <c r="G1734" s="22" t="n"/>
      <c r="H1734" s="25">
        <f>IF(COUNTA(A1734,B1734,D1734,G1734)=0,"",IF(NOT(ISNUMBER(A1734)),"날짜를 확인하세요",IF(A1734&gt;TODAY(),"오늘 이후 날짜예요",IF(AND(B1734&lt;&gt;"",ISNA(MATCH(B1734,현장번호,0))),"현장 번호를 확인하세요",IF(ISNA(MATCH(D1734,거래처이름,0)),"거래처 목록에 없는 이름",IF(OR(NOT(ISNUMBER(G1734)),N(G1734)&lt;=0),"금액을 확인하세요",""))))))</f>
        <v/>
      </c>
    </row>
    <row r="1735">
      <c r="A1735" s="20" t="n"/>
      <c r="B1735" s="26" t="n"/>
      <c r="C1735" s="27">
        <f>IF(COUNTA(A1735,D1735,G1735)=0,"",IF(B1735="","공통",IFERROR(INDEX(현장_고객,MATCH(B1735,현장번호,0))&amp;" · "&amp;INDEX(현장_주소,MATCH(B1735,현장번호,0)),"없는 번호")))</f>
        <v/>
      </c>
      <c r="D1735" s="21" t="n"/>
      <c r="E1735" s="27">
        <f>IF(D1735="","",IFERROR(INDEX(거래처분야,MATCH(D1735,거래처이름,0)),""))</f>
        <v/>
      </c>
      <c r="F1735" s="21" t="n"/>
      <c r="G1735" s="22" t="n"/>
      <c r="H1735" s="25">
        <f>IF(COUNTA(A1735,B1735,D1735,G1735)=0,"",IF(NOT(ISNUMBER(A1735)),"날짜를 확인하세요",IF(A1735&gt;TODAY(),"오늘 이후 날짜예요",IF(AND(B1735&lt;&gt;"",ISNA(MATCH(B1735,현장번호,0))),"현장 번호를 확인하세요",IF(ISNA(MATCH(D1735,거래처이름,0)),"거래처 목록에 없는 이름",IF(OR(NOT(ISNUMBER(G1735)),N(G1735)&lt;=0),"금액을 확인하세요",""))))))</f>
        <v/>
      </c>
    </row>
    <row r="1736">
      <c r="A1736" s="20" t="n"/>
      <c r="B1736" s="26" t="n"/>
      <c r="C1736" s="27">
        <f>IF(COUNTA(A1736,D1736,G1736)=0,"",IF(B1736="","공통",IFERROR(INDEX(현장_고객,MATCH(B1736,현장번호,0))&amp;" · "&amp;INDEX(현장_주소,MATCH(B1736,현장번호,0)),"없는 번호")))</f>
        <v/>
      </c>
      <c r="D1736" s="21" t="n"/>
      <c r="E1736" s="27">
        <f>IF(D1736="","",IFERROR(INDEX(거래처분야,MATCH(D1736,거래처이름,0)),""))</f>
        <v/>
      </c>
      <c r="F1736" s="21" t="n"/>
      <c r="G1736" s="22" t="n"/>
      <c r="H1736" s="25">
        <f>IF(COUNTA(A1736,B1736,D1736,G1736)=0,"",IF(NOT(ISNUMBER(A1736)),"날짜를 확인하세요",IF(A1736&gt;TODAY(),"오늘 이후 날짜예요",IF(AND(B1736&lt;&gt;"",ISNA(MATCH(B1736,현장번호,0))),"현장 번호를 확인하세요",IF(ISNA(MATCH(D1736,거래처이름,0)),"거래처 목록에 없는 이름",IF(OR(NOT(ISNUMBER(G1736)),N(G1736)&lt;=0),"금액을 확인하세요",""))))))</f>
        <v/>
      </c>
    </row>
    <row r="1737">
      <c r="A1737" s="20" t="n"/>
      <c r="B1737" s="26" t="n"/>
      <c r="C1737" s="27">
        <f>IF(COUNTA(A1737,D1737,G1737)=0,"",IF(B1737="","공통",IFERROR(INDEX(현장_고객,MATCH(B1737,현장번호,0))&amp;" · "&amp;INDEX(현장_주소,MATCH(B1737,현장번호,0)),"없는 번호")))</f>
        <v/>
      </c>
      <c r="D1737" s="21" t="n"/>
      <c r="E1737" s="27">
        <f>IF(D1737="","",IFERROR(INDEX(거래처분야,MATCH(D1737,거래처이름,0)),""))</f>
        <v/>
      </c>
      <c r="F1737" s="21" t="n"/>
      <c r="G1737" s="22" t="n"/>
      <c r="H1737" s="25">
        <f>IF(COUNTA(A1737,B1737,D1737,G1737)=0,"",IF(NOT(ISNUMBER(A1737)),"날짜를 확인하세요",IF(A1737&gt;TODAY(),"오늘 이후 날짜예요",IF(AND(B1737&lt;&gt;"",ISNA(MATCH(B1737,현장번호,0))),"현장 번호를 확인하세요",IF(ISNA(MATCH(D1737,거래처이름,0)),"거래처 목록에 없는 이름",IF(OR(NOT(ISNUMBER(G1737)),N(G1737)&lt;=0),"금액을 확인하세요",""))))))</f>
        <v/>
      </c>
    </row>
    <row r="1738">
      <c r="A1738" s="20" t="n"/>
      <c r="B1738" s="26" t="n"/>
      <c r="C1738" s="27">
        <f>IF(COUNTA(A1738,D1738,G1738)=0,"",IF(B1738="","공통",IFERROR(INDEX(현장_고객,MATCH(B1738,현장번호,0))&amp;" · "&amp;INDEX(현장_주소,MATCH(B1738,현장번호,0)),"없는 번호")))</f>
        <v/>
      </c>
      <c r="D1738" s="21" t="n"/>
      <c r="E1738" s="27">
        <f>IF(D1738="","",IFERROR(INDEX(거래처분야,MATCH(D1738,거래처이름,0)),""))</f>
        <v/>
      </c>
      <c r="F1738" s="21" t="n"/>
      <c r="G1738" s="22" t="n"/>
      <c r="H1738" s="25">
        <f>IF(COUNTA(A1738,B1738,D1738,G1738)=0,"",IF(NOT(ISNUMBER(A1738)),"날짜를 확인하세요",IF(A1738&gt;TODAY(),"오늘 이후 날짜예요",IF(AND(B1738&lt;&gt;"",ISNA(MATCH(B1738,현장번호,0))),"현장 번호를 확인하세요",IF(ISNA(MATCH(D1738,거래처이름,0)),"거래처 목록에 없는 이름",IF(OR(NOT(ISNUMBER(G1738)),N(G1738)&lt;=0),"금액을 확인하세요",""))))))</f>
        <v/>
      </c>
    </row>
    <row r="1739">
      <c r="A1739" s="20" t="n"/>
      <c r="B1739" s="26" t="n"/>
      <c r="C1739" s="27">
        <f>IF(COUNTA(A1739,D1739,G1739)=0,"",IF(B1739="","공통",IFERROR(INDEX(현장_고객,MATCH(B1739,현장번호,0))&amp;" · "&amp;INDEX(현장_주소,MATCH(B1739,현장번호,0)),"없는 번호")))</f>
        <v/>
      </c>
      <c r="D1739" s="21" t="n"/>
      <c r="E1739" s="27">
        <f>IF(D1739="","",IFERROR(INDEX(거래처분야,MATCH(D1739,거래처이름,0)),""))</f>
        <v/>
      </c>
      <c r="F1739" s="21" t="n"/>
      <c r="G1739" s="22" t="n"/>
      <c r="H1739" s="25">
        <f>IF(COUNTA(A1739,B1739,D1739,G1739)=0,"",IF(NOT(ISNUMBER(A1739)),"날짜를 확인하세요",IF(A1739&gt;TODAY(),"오늘 이후 날짜예요",IF(AND(B1739&lt;&gt;"",ISNA(MATCH(B1739,현장번호,0))),"현장 번호를 확인하세요",IF(ISNA(MATCH(D1739,거래처이름,0)),"거래처 목록에 없는 이름",IF(OR(NOT(ISNUMBER(G1739)),N(G1739)&lt;=0),"금액을 확인하세요",""))))))</f>
        <v/>
      </c>
    </row>
    <row r="1740">
      <c r="A1740" s="20" t="n"/>
      <c r="B1740" s="26" t="n"/>
      <c r="C1740" s="27">
        <f>IF(COUNTA(A1740,D1740,G1740)=0,"",IF(B1740="","공통",IFERROR(INDEX(현장_고객,MATCH(B1740,현장번호,0))&amp;" · "&amp;INDEX(현장_주소,MATCH(B1740,현장번호,0)),"없는 번호")))</f>
        <v/>
      </c>
      <c r="D1740" s="21" t="n"/>
      <c r="E1740" s="27">
        <f>IF(D1740="","",IFERROR(INDEX(거래처분야,MATCH(D1740,거래처이름,0)),""))</f>
        <v/>
      </c>
      <c r="F1740" s="21" t="n"/>
      <c r="G1740" s="22" t="n"/>
      <c r="H1740" s="25">
        <f>IF(COUNTA(A1740,B1740,D1740,G1740)=0,"",IF(NOT(ISNUMBER(A1740)),"날짜를 확인하세요",IF(A1740&gt;TODAY(),"오늘 이후 날짜예요",IF(AND(B1740&lt;&gt;"",ISNA(MATCH(B1740,현장번호,0))),"현장 번호를 확인하세요",IF(ISNA(MATCH(D1740,거래처이름,0)),"거래처 목록에 없는 이름",IF(OR(NOT(ISNUMBER(G1740)),N(G1740)&lt;=0),"금액을 확인하세요",""))))))</f>
        <v/>
      </c>
    </row>
    <row r="1741">
      <c r="A1741" s="20" t="n"/>
      <c r="B1741" s="26" t="n"/>
      <c r="C1741" s="27">
        <f>IF(COUNTA(A1741,D1741,G1741)=0,"",IF(B1741="","공통",IFERROR(INDEX(현장_고객,MATCH(B1741,현장번호,0))&amp;" · "&amp;INDEX(현장_주소,MATCH(B1741,현장번호,0)),"없는 번호")))</f>
        <v/>
      </c>
      <c r="D1741" s="21" t="n"/>
      <c r="E1741" s="27">
        <f>IF(D1741="","",IFERROR(INDEX(거래처분야,MATCH(D1741,거래처이름,0)),""))</f>
        <v/>
      </c>
      <c r="F1741" s="21" t="n"/>
      <c r="G1741" s="22" t="n"/>
      <c r="H1741" s="25">
        <f>IF(COUNTA(A1741,B1741,D1741,G1741)=0,"",IF(NOT(ISNUMBER(A1741)),"날짜를 확인하세요",IF(A1741&gt;TODAY(),"오늘 이후 날짜예요",IF(AND(B1741&lt;&gt;"",ISNA(MATCH(B1741,현장번호,0))),"현장 번호를 확인하세요",IF(ISNA(MATCH(D1741,거래처이름,0)),"거래처 목록에 없는 이름",IF(OR(NOT(ISNUMBER(G1741)),N(G1741)&lt;=0),"금액을 확인하세요",""))))))</f>
        <v/>
      </c>
    </row>
    <row r="1742">
      <c r="A1742" s="20" t="n"/>
      <c r="B1742" s="26" t="n"/>
      <c r="C1742" s="27">
        <f>IF(COUNTA(A1742,D1742,G1742)=0,"",IF(B1742="","공통",IFERROR(INDEX(현장_고객,MATCH(B1742,현장번호,0))&amp;" · "&amp;INDEX(현장_주소,MATCH(B1742,현장번호,0)),"없는 번호")))</f>
        <v/>
      </c>
      <c r="D1742" s="21" t="n"/>
      <c r="E1742" s="27">
        <f>IF(D1742="","",IFERROR(INDEX(거래처분야,MATCH(D1742,거래처이름,0)),""))</f>
        <v/>
      </c>
      <c r="F1742" s="21" t="n"/>
      <c r="G1742" s="22" t="n"/>
      <c r="H1742" s="25">
        <f>IF(COUNTA(A1742,B1742,D1742,G1742)=0,"",IF(NOT(ISNUMBER(A1742)),"날짜를 확인하세요",IF(A1742&gt;TODAY(),"오늘 이후 날짜예요",IF(AND(B1742&lt;&gt;"",ISNA(MATCH(B1742,현장번호,0))),"현장 번호를 확인하세요",IF(ISNA(MATCH(D1742,거래처이름,0)),"거래처 목록에 없는 이름",IF(OR(NOT(ISNUMBER(G1742)),N(G1742)&lt;=0),"금액을 확인하세요",""))))))</f>
        <v/>
      </c>
    </row>
    <row r="1743">
      <c r="A1743" s="20" t="n"/>
      <c r="B1743" s="26" t="n"/>
      <c r="C1743" s="27">
        <f>IF(COUNTA(A1743,D1743,G1743)=0,"",IF(B1743="","공통",IFERROR(INDEX(현장_고객,MATCH(B1743,현장번호,0))&amp;" · "&amp;INDEX(현장_주소,MATCH(B1743,현장번호,0)),"없는 번호")))</f>
        <v/>
      </c>
      <c r="D1743" s="21" t="n"/>
      <c r="E1743" s="27">
        <f>IF(D1743="","",IFERROR(INDEX(거래처분야,MATCH(D1743,거래처이름,0)),""))</f>
        <v/>
      </c>
      <c r="F1743" s="21" t="n"/>
      <c r="G1743" s="22" t="n"/>
      <c r="H1743" s="25">
        <f>IF(COUNTA(A1743,B1743,D1743,G1743)=0,"",IF(NOT(ISNUMBER(A1743)),"날짜를 확인하세요",IF(A1743&gt;TODAY(),"오늘 이후 날짜예요",IF(AND(B1743&lt;&gt;"",ISNA(MATCH(B1743,현장번호,0))),"현장 번호를 확인하세요",IF(ISNA(MATCH(D1743,거래처이름,0)),"거래처 목록에 없는 이름",IF(OR(NOT(ISNUMBER(G1743)),N(G1743)&lt;=0),"금액을 확인하세요",""))))))</f>
        <v/>
      </c>
    </row>
    <row r="1744">
      <c r="A1744" s="20" t="n"/>
      <c r="B1744" s="26" t="n"/>
      <c r="C1744" s="27">
        <f>IF(COUNTA(A1744,D1744,G1744)=0,"",IF(B1744="","공통",IFERROR(INDEX(현장_고객,MATCH(B1744,현장번호,0))&amp;" · "&amp;INDEX(현장_주소,MATCH(B1744,현장번호,0)),"없는 번호")))</f>
        <v/>
      </c>
      <c r="D1744" s="21" t="n"/>
      <c r="E1744" s="27">
        <f>IF(D1744="","",IFERROR(INDEX(거래처분야,MATCH(D1744,거래처이름,0)),""))</f>
        <v/>
      </c>
      <c r="F1744" s="21" t="n"/>
      <c r="G1744" s="22" t="n"/>
      <c r="H1744" s="25">
        <f>IF(COUNTA(A1744,B1744,D1744,G1744)=0,"",IF(NOT(ISNUMBER(A1744)),"날짜를 확인하세요",IF(A1744&gt;TODAY(),"오늘 이후 날짜예요",IF(AND(B1744&lt;&gt;"",ISNA(MATCH(B1744,현장번호,0))),"현장 번호를 확인하세요",IF(ISNA(MATCH(D1744,거래처이름,0)),"거래처 목록에 없는 이름",IF(OR(NOT(ISNUMBER(G1744)),N(G1744)&lt;=0),"금액을 확인하세요",""))))))</f>
        <v/>
      </c>
    </row>
    <row r="1745">
      <c r="A1745" s="20" t="n"/>
      <c r="B1745" s="26" t="n"/>
      <c r="C1745" s="27">
        <f>IF(COUNTA(A1745,D1745,G1745)=0,"",IF(B1745="","공통",IFERROR(INDEX(현장_고객,MATCH(B1745,현장번호,0))&amp;" · "&amp;INDEX(현장_주소,MATCH(B1745,현장번호,0)),"없는 번호")))</f>
        <v/>
      </c>
      <c r="D1745" s="21" t="n"/>
      <c r="E1745" s="27">
        <f>IF(D1745="","",IFERROR(INDEX(거래처분야,MATCH(D1745,거래처이름,0)),""))</f>
        <v/>
      </c>
      <c r="F1745" s="21" t="n"/>
      <c r="G1745" s="22" t="n"/>
      <c r="H1745" s="25">
        <f>IF(COUNTA(A1745,B1745,D1745,G1745)=0,"",IF(NOT(ISNUMBER(A1745)),"날짜를 확인하세요",IF(A1745&gt;TODAY(),"오늘 이후 날짜예요",IF(AND(B1745&lt;&gt;"",ISNA(MATCH(B1745,현장번호,0))),"현장 번호를 확인하세요",IF(ISNA(MATCH(D1745,거래처이름,0)),"거래처 목록에 없는 이름",IF(OR(NOT(ISNUMBER(G1745)),N(G1745)&lt;=0),"금액을 확인하세요",""))))))</f>
        <v/>
      </c>
    </row>
    <row r="1746">
      <c r="A1746" s="20" t="n"/>
      <c r="B1746" s="26" t="n"/>
      <c r="C1746" s="27">
        <f>IF(COUNTA(A1746,D1746,G1746)=0,"",IF(B1746="","공통",IFERROR(INDEX(현장_고객,MATCH(B1746,현장번호,0))&amp;" · "&amp;INDEX(현장_주소,MATCH(B1746,현장번호,0)),"없는 번호")))</f>
        <v/>
      </c>
      <c r="D1746" s="21" t="n"/>
      <c r="E1746" s="27">
        <f>IF(D1746="","",IFERROR(INDEX(거래처분야,MATCH(D1746,거래처이름,0)),""))</f>
        <v/>
      </c>
      <c r="F1746" s="21" t="n"/>
      <c r="G1746" s="22" t="n"/>
      <c r="H1746" s="25">
        <f>IF(COUNTA(A1746,B1746,D1746,G1746)=0,"",IF(NOT(ISNUMBER(A1746)),"날짜를 확인하세요",IF(A1746&gt;TODAY(),"오늘 이후 날짜예요",IF(AND(B1746&lt;&gt;"",ISNA(MATCH(B1746,현장번호,0))),"현장 번호를 확인하세요",IF(ISNA(MATCH(D1746,거래처이름,0)),"거래처 목록에 없는 이름",IF(OR(NOT(ISNUMBER(G1746)),N(G1746)&lt;=0),"금액을 확인하세요",""))))))</f>
        <v/>
      </c>
    </row>
    <row r="1747">
      <c r="A1747" s="20" t="n"/>
      <c r="B1747" s="26" t="n"/>
      <c r="C1747" s="27">
        <f>IF(COUNTA(A1747,D1747,G1747)=0,"",IF(B1747="","공통",IFERROR(INDEX(현장_고객,MATCH(B1747,현장번호,0))&amp;" · "&amp;INDEX(현장_주소,MATCH(B1747,현장번호,0)),"없는 번호")))</f>
        <v/>
      </c>
      <c r="D1747" s="21" t="n"/>
      <c r="E1747" s="27">
        <f>IF(D1747="","",IFERROR(INDEX(거래처분야,MATCH(D1747,거래처이름,0)),""))</f>
        <v/>
      </c>
      <c r="F1747" s="21" t="n"/>
      <c r="G1747" s="22" t="n"/>
      <c r="H1747" s="25">
        <f>IF(COUNTA(A1747,B1747,D1747,G1747)=0,"",IF(NOT(ISNUMBER(A1747)),"날짜를 확인하세요",IF(A1747&gt;TODAY(),"오늘 이후 날짜예요",IF(AND(B1747&lt;&gt;"",ISNA(MATCH(B1747,현장번호,0))),"현장 번호를 확인하세요",IF(ISNA(MATCH(D1747,거래처이름,0)),"거래처 목록에 없는 이름",IF(OR(NOT(ISNUMBER(G1747)),N(G1747)&lt;=0),"금액을 확인하세요",""))))))</f>
        <v/>
      </c>
    </row>
    <row r="1748">
      <c r="A1748" s="20" t="n"/>
      <c r="B1748" s="26" t="n"/>
      <c r="C1748" s="27">
        <f>IF(COUNTA(A1748,D1748,G1748)=0,"",IF(B1748="","공통",IFERROR(INDEX(현장_고객,MATCH(B1748,현장번호,0))&amp;" · "&amp;INDEX(현장_주소,MATCH(B1748,현장번호,0)),"없는 번호")))</f>
        <v/>
      </c>
      <c r="D1748" s="21" t="n"/>
      <c r="E1748" s="27">
        <f>IF(D1748="","",IFERROR(INDEX(거래처분야,MATCH(D1748,거래처이름,0)),""))</f>
        <v/>
      </c>
      <c r="F1748" s="21" t="n"/>
      <c r="G1748" s="22" t="n"/>
      <c r="H1748" s="25">
        <f>IF(COUNTA(A1748,B1748,D1748,G1748)=0,"",IF(NOT(ISNUMBER(A1748)),"날짜를 확인하세요",IF(A1748&gt;TODAY(),"오늘 이후 날짜예요",IF(AND(B1748&lt;&gt;"",ISNA(MATCH(B1748,현장번호,0))),"현장 번호를 확인하세요",IF(ISNA(MATCH(D1748,거래처이름,0)),"거래처 목록에 없는 이름",IF(OR(NOT(ISNUMBER(G1748)),N(G1748)&lt;=0),"금액을 확인하세요",""))))))</f>
        <v/>
      </c>
    </row>
    <row r="1749">
      <c r="A1749" s="20" t="n"/>
      <c r="B1749" s="26" t="n"/>
      <c r="C1749" s="27">
        <f>IF(COUNTA(A1749,D1749,G1749)=0,"",IF(B1749="","공통",IFERROR(INDEX(현장_고객,MATCH(B1749,현장번호,0))&amp;" · "&amp;INDEX(현장_주소,MATCH(B1749,현장번호,0)),"없는 번호")))</f>
        <v/>
      </c>
      <c r="D1749" s="21" t="n"/>
      <c r="E1749" s="27">
        <f>IF(D1749="","",IFERROR(INDEX(거래처분야,MATCH(D1749,거래처이름,0)),""))</f>
        <v/>
      </c>
      <c r="F1749" s="21" t="n"/>
      <c r="G1749" s="22" t="n"/>
      <c r="H1749" s="25">
        <f>IF(COUNTA(A1749,B1749,D1749,G1749)=0,"",IF(NOT(ISNUMBER(A1749)),"날짜를 확인하세요",IF(A1749&gt;TODAY(),"오늘 이후 날짜예요",IF(AND(B1749&lt;&gt;"",ISNA(MATCH(B1749,현장번호,0))),"현장 번호를 확인하세요",IF(ISNA(MATCH(D1749,거래처이름,0)),"거래처 목록에 없는 이름",IF(OR(NOT(ISNUMBER(G1749)),N(G1749)&lt;=0),"금액을 확인하세요",""))))))</f>
        <v/>
      </c>
    </row>
    <row r="1750">
      <c r="A1750" s="20" t="n"/>
      <c r="B1750" s="26" t="n"/>
      <c r="C1750" s="27">
        <f>IF(COUNTA(A1750,D1750,G1750)=0,"",IF(B1750="","공통",IFERROR(INDEX(현장_고객,MATCH(B1750,현장번호,0))&amp;" · "&amp;INDEX(현장_주소,MATCH(B1750,현장번호,0)),"없는 번호")))</f>
        <v/>
      </c>
      <c r="D1750" s="21" t="n"/>
      <c r="E1750" s="27">
        <f>IF(D1750="","",IFERROR(INDEX(거래처분야,MATCH(D1750,거래처이름,0)),""))</f>
        <v/>
      </c>
      <c r="F1750" s="21" t="n"/>
      <c r="G1750" s="22" t="n"/>
      <c r="H1750" s="25">
        <f>IF(COUNTA(A1750,B1750,D1750,G1750)=0,"",IF(NOT(ISNUMBER(A1750)),"날짜를 확인하세요",IF(A1750&gt;TODAY(),"오늘 이후 날짜예요",IF(AND(B1750&lt;&gt;"",ISNA(MATCH(B1750,현장번호,0))),"현장 번호를 확인하세요",IF(ISNA(MATCH(D1750,거래처이름,0)),"거래처 목록에 없는 이름",IF(OR(NOT(ISNUMBER(G1750)),N(G1750)&lt;=0),"금액을 확인하세요",""))))))</f>
        <v/>
      </c>
    </row>
    <row r="1751">
      <c r="A1751" s="20" t="n"/>
      <c r="B1751" s="26" t="n"/>
      <c r="C1751" s="27">
        <f>IF(COUNTA(A1751,D1751,G1751)=0,"",IF(B1751="","공통",IFERROR(INDEX(현장_고객,MATCH(B1751,현장번호,0))&amp;" · "&amp;INDEX(현장_주소,MATCH(B1751,현장번호,0)),"없는 번호")))</f>
        <v/>
      </c>
      <c r="D1751" s="21" t="n"/>
      <c r="E1751" s="27">
        <f>IF(D1751="","",IFERROR(INDEX(거래처분야,MATCH(D1751,거래처이름,0)),""))</f>
        <v/>
      </c>
      <c r="F1751" s="21" t="n"/>
      <c r="G1751" s="22" t="n"/>
      <c r="H1751" s="25">
        <f>IF(COUNTA(A1751,B1751,D1751,G1751)=0,"",IF(NOT(ISNUMBER(A1751)),"날짜를 확인하세요",IF(A1751&gt;TODAY(),"오늘 이후 날짜예요",IF(AND(B1751&lt;&gt;"",ISNA(MATCH(B1751,현장번호,0))),"현장 번호를 확인하세요",IF(ISNA(MATCH(D1751,거래처이름,0)),"거래처 목록에 없는 이름",IF(OR(NOT(ISNUMBER(G1751)),N(G1751)&lt;=0),"금액을 확인하세요",""))))))</f>
        <v/>
      </c>
    </row>
    <row r="1752">
      <c r="A1752" s="20" t="n"/>
      <c r="B1752" s="26" t="n"/>
      <c r="C1752" s="27">
        <f>IF(COUNTA(A1752,D1752,G1752)=0,"",IF(B1752="","공통",IFERROR(INDEX(현장_고객,MATCH(B1752,현장번호,0))&amp;" · "&amp;INDEX(현장_주소,MATCH(B1752,현장번호,0)),"없는 번호")))</f>
        <v/>
      </c>
      <c r="D1752" s="21" t="n"/>
      <c r="E1752" s="27">
        <f>IF(D1752="","",IFERROR(INDEX(거래처분야,MATCH(D1752,거래처이름,0)),""))</f>
        <v/>
      </c>
      <c r="F1752" s="21" t="n"/>
      <c r="G1752" s="22" t="n"/>
      <c r="H1752" s="25">
        <f>IF(COUNTA(A1752,B1752,D1752,G1752)=0,"",IF(NOT(ISNUMBER(A1752)),"날짜를 확인하세요",IF(A1752&gt;TODAY(),"오늘 이후 날짜예요",IF(AND(B1752&lt;&gt;"",ISNA(MATCH(B1752,현장번호,0))),"현장 번호를 확인하세요",IF(ISNA(MATCH(D1752,거래처이름,0)),"거래처 목록에 없는 이름",IF(OR(NOT(ISNUMBER(G1752)),N(G1752)&lt;=0),"금액을 확인하세요",""))))))</f>
        <v/>
      </c>
    </row>
    <row r="1753">
      <c r="A1753" s="20" t="n"/>
      <c r="B1753" s="26" t="n"/>
      <c r="C1753" s="27">
        <f>IF(COUNTA(A1753,D1753,G1753)=0,"",IF(B1753="","공통",IFERROR(INDEX(현장_고객,MATCH(B1753,현장번호,0))&amp;" · "&amp;INDEX(현장_주소,MATCH(B1753,현장번호,0)),"없는 번호")))</f>
        <v/>
      </c>
      <c r="D1753" s="21" t="n"/>
      <c r="E1753" s="27">
        <f>IF(D1753="","",IFERROR(INDEX(거래처분야,MATCH(D1753,거래처이름,0)),""))</f>
        <v/>
      </c>
      <c r="F1753" s="21" t="n"/>
      <c r="G1753" s="22" t="n"/>
      <c r="H1753" s="25">
        <f>IF(COUNTA(A1753,B1753,D1753,G1753)=0,"",IF(NOT(ISNUMBER(A1753)),"날짜를 확인하세요",IF(A1753&gt;TODAY(),"오늘 이후 날짜예요",IF(AND(B1753&lt;&gt;"",ISNA(MATCH(B1753,현장번호,0))),"현장 번호를 확인하세요",IF(ISNA(MATCH(D1753,거래처이름,0)),"거래처 목록에 없는 이름",IF(OR(NOT(ISNUMBER(G1753)),N(G1753)&lt;=0),"금액을 확인하세요",""))))))</f>
        <v/>
      </c>
    </row>
    <row r="1754">
      <c r="A1754" s="20" t="n"/>
      <c r="B1754" s="26" t="n"/>
      <c r="C1754" s="27">
        <f>IF(COUNTA(A1754,D1754,G1754)=0,"",IF(B1754="","공통",IFERROR(INDEX(현장_고객,MATCH(B1754,현장번호,0))&amp;" · "&amp;INDEX(현장_주소,MATCH(B1754,현장번호,0)),"없는 번호")))</f>
        <v/>
      </c>
      <c r="D1754" s="21" t="n"/>
      <c r="E1754" s="27">
        <f>IF(D1754="","",IFERROR(INDEX(거래처분야,MATCH(D1754,거래처이름,0)),""))</f>
        <v/>
      </c>
      <c r="F1754" s="21" t="n"/>
      <c r="G1754" s="22" t="n"/>
      <c r="H1754" s="25">
        <f>IF(COUNTA(A1754,B1754,D1754,G1754)=0,"",IF(NOT(ISNUMBER(A1754)),"날짜를 확인하세요",IF(A1754&gt;TODAY(),"오늘 이후 날짜예요",IF(AND(B1754&lt;&gt;"",ISNA(MATCH(B1754,현장번호,0))),"현장 번호를 확인하세요",IF(ISNA(MATCH(D1754,거래처이름,0)),"거래처 목록에 없는 이름",IF(OR(NOT(ISNUMBER(G1754)),N(G1754)&lt;=0),"금액을 확인하세요",""))))))</f>
        <v/>
      </c>
    </row>
    <row r="1755">
      <c r="A1755" s="20" t="n"/>
      <c r="B1755" s="26" t="n"/>
      <c r="C1755" s="27">
        <f>IF(COUNTA(A1755,D1755,G1755)=0,"",IF(B1755="","공통",IFERROR(INDEX(현장_고객,MATCH(B1755,현장번호,0))&amp;" · "&amp;INDEX(현장_주소,MATCH(B1755,현장번호,0)),"없는 번호")))</f>
        <v/>
      </c>
      <c r="D1755" s="21" t="n"/>
      <c r="E1755" s="27">
        <f>IF(D1755="","",IFERROR(INDEX(거래처분야,MATCH(D1755,거래처이름,0)),""))</f>
        <v/>
      </c>
      <c r="F1755" s="21" t="n"/>
      <c r="G1755" s="22" t="n"/>
      <c r="H1755" s="25">
        <f>IF(COUNTA(A1755,B1755,D1755,G1755)=0,"",IF(NOT(ISNUMBER(A1755)),"날짜를 확인하세요",IF(A1755&gt;TODAY(),"오늘 이후 날짜예요",IF(AND(B1755&lt;&gt;"",ISNA(MATCH(B1755,현장번호,0))),"현장 번호를 확인하세요",IF(ISNA(MATCH(D1755,거래처이름,0)),"거래처 목록에 없는 이름",IF(OR(NOT(ISNUMBER(G1755)),N(G1755)&lt;=0),"금액을 확인하세요",""))))))</f>
        <v/>
      </c>
    </row>
    <row r="1756">
      <c r="A1756" s="20" t="n"/>
      <c r="B1756" s="26" t="n"/>
      <c r="C1756" s="27">
        <f>IF(COUNTA(A1756,D1756,G1756)=0,"",IF(B1756="","공통",IFERROR(INDEX(현장_고객,MATCH(B1756,현장번호,0))&amp;" · "&amp;INDEX(현장_주소,MATCH(B1756,현장번호,0)),"없는 번호")))</f>
        <v/>
      </c>
      <c r="D1756" s="21" t="n"/>
      <c r="E1756" s="27">
        <f>IF(D1756="","",IFERROR(INDEX(거래처분야,MATCH(D1756,거래처이름,0)),""))</f>
        <v/>
      </c>
      <c r="F1756" s="21" t="n"/>
      <c r="G1756" s="22" t="n"/>
      <c r="H1756" s="25">
        <f>IF(COUNTA(A1756,B1756,D1756,G1756)=0,"",IF(NOT(ISNUMBER(A1756)),"날짜를 확인하세요",IF(A1756&gt;TODAY(),"오늘 이후 날짜예요",IF(AND(B1756&lt;&gt;"",ISNA(MATCH(B1756,현장번호,0))),"현장 번호를 확인하세요",IF(ISNA(MATCH(D1756,거래처이름,0)),"거래처 목록에 없는 이름",IF(OR(NOT(ISNUMBER(G1756)),N(G1756)&lt;=0),"금액을 확인하세요",""))))))</f>
        <v/>
      </c>
    </row>
    <row r="1757">
      <c r="A1757" s="20" t="n"/>
      <c r="B1757" s="26" t="n"/>
      <c r="C1757" s="27">
        <f>IF(COUNTA(A1757,D1757,G1757)=0,"",IF(B1757="","공통",IFERROR(INDEX(현장_고객,MATCH(B1757,현장번호,0))&amp;" · "&amp;INDEX(현장_주소,MATCH(B1757,현장번호,0)),"없는 번호")))</f>
        <v/>
      </c>
      <c r="D1757" s="21" t="n"/>
      <c r="E1757" s="27">
        <f>IF(D1757="","",IFERROR(INDEX(거래처분야,MATCH(D1757,거래처이름,0)),""))</f>
        <v/>
      </c>
      <c r="F1757" s="21" t="n"/>
      <c r="G1757" s="22" t="n"/>
      <c r="H1757" s="25">
        <f>IF(COUNTA(A1757,B1757,D1757,G1757)=0,"",IF(NOT(ISNUMBER(A1757)),"날짜를 확인하세요",IF(A1757&gt;TODAY(),"오늘 이후 날짜예요",IF(AND(B1757&lt;&gt;"",ISNA(MATCH(B1757,현장번호,0))),"현장 번호를 확인하세요",IF(ISNA(MATCH(D1757,거래처이름,0)),"거래처 목록에 없는 이름",IF(OR(NOT(ISNUMBER(G1757)),N(G1757)&lt;=0),"금액을 확인하세요",""))))))</f>
        <v/>
      </c>
    </row>
    <row r="1758">
      <c r="A1758" s="20" t="n"/>
      <c r="B1758" s="26" t="n"/>
      <c r="C1758" s="27">
        <f>IF(COUNTA(A1758,D1758,G1758)=0,"",IF(B1758="","공통",IFERROR(INDEX(현장_고객,MATCH(B1758,현장번호,0))&amp;" · "&amp;INDEX(현장_주소,MATCH(B1758,현장번호,0)),"없는 번호")))</f>
        <v/>
      </c>
      <c r="D1758" s="21" t="n"/>
      <c r="E1758" s="27">
        <f>IF(D1758="","",IFERROR(INDEX(거래처분야,MATCH(D1758,거래처이름,0)),""))</f>
        <v/>
      </c>
      <c r="F1758" s="21" t="n"/>
      <c r="G1758" s="22" t="n"/>
      <c r="H1758" s="25">
        <f>IF(COUNTA(A1758,B1758,D1758,G1758)=0,"",IF(NOT(ISNUMBER(A1758)),"날짜를 확인하세요",IF(A1758&gt;TODAY(),"오늘 이후 날짜예요",IF(AND(B1758&lt;&gt;"",ISNA(MATCH(B1758,현장번호,0))),"현장 번호를 확인하세요",IF(ISNA(MATCH(D1758,거래처이름,0)),"거래처 목록에 없는 이름",IF(OR(NOT(ISNUMBER(G1758)),N(G1758)&lt;=0),"금액을 확인하세요",""))))))</f>
        <v/>
      </c>
    </row>
    <row r="1759">
      <c r="A1759" s="20" t="n"/>
      <c r="B1759" s="26" t="n"/>
      <c r="C1759" s="27">
        <f>IF(COUNTA(A1759,D1759,G1759)=0,"",IF(B1759="","공통",IFERROR(INDEX(현장_고객,MATCH(B1759,현장번호,0))&amp;" · "&amp;INDEX(현장_주소,MATCH(B1759,현장번호,0)),"없는 번호")))</f>
        <v/>
      </c>
      <c r="D1759" s="21" t="n"/>
      <c r="E1759" s="27">
        <f>IF(D1759="","",IFERROR(INDEX(거래처분야,MATCH(D1759,거래처이름,0)),""))</f>
        <v/>
      </c>
      <c r="F1759" s="21" t="n"/>
      <c r="G1759" s="22" t="n"/>
      <c r="H1759" s="25">
        <f>IF(COUNTA(A1759,B1759,D1759,G1759)=0,"",IF(NOT(ISNUMBER(A1759)),"날짜를 확인하세요",IF(A1759&gt;TODAY(),"오늘 이후 날짜예요",IF(AND(B1759&lt;&gt;"",ISNA(MATCH(B1759,현장번호,0))),"현장 번호를 확인하세요",IF(ISNA(MATCH(D1759,거래처이름,0)),"거래처 목록에 없는 이름",IF(OR(NOT(ISNUMBER(G1759)),N(G1759)&lt;=0),"금액을 확인하세요",""))))))</f>
        <v/>
      </c>
    </row>
    <row r="1760">
      <c r="A1760" s="20" t="n"/>
      <c r="B1760" s="26" t="n"/>
      <c r="C1760" s="27">
        <f>IF(COUNTA(A1760,D1760,G1760)=0,"",IF(B1760="","공통",IFERROR(INDEX(현장_고객,MATCH(B1760,현장번호,0))&amp;" · "&amp;INDEX(현장_주소,MATCH(B1760,현장번호,0)),"없는 번호")))</f>
        <v/>
      </c>
      <c r="D1760" s="21" t="n"/>
      <c r="E1760" s="27">
        <f>IF(D1760="","",IFERROR(INDEX(거래처분야,MATCH(D1760,거래처이름,0)),""))</f>
        <v/>
      </c>
      <c r="F1760" s="21" t="n"/>
      <c r="G1760" s="22" t="n"/>
      <c r="H1760" s="25">
        <f>IF(COUNTA(A1760,B1760,D1760,G1760)=0,"",IF(NOT(ISNUMBER(A1760)),"날짜를 확인하세요",IF(A1760&gt;TODAY(),"오늘 이후 날짜예요",IF(AND(B1760&lt;&gt;"",ISNA(MATCH(B1760,현장번호,0))),"현장 번호를 확인하세요",IF(ISNA(MATCH(D1760,거래처이름,0)),"거래처 목록에 없는 이름",IF(OR(NOT(ISNUMBER(G1760)),N(G1760)&lt;=0),"금액을 확인하세요",""))))))</f>
        <v/>
      </c>
    </row>
    <row r="1761">
      <c r="A1761" s="20" t="n"/>
      <c r="B1761" s="26" t="n"/>
      <c r="C1761" s="27">
        <f>IF(COUNTA(A1761,D1761,G1761)=0,"",IF(B1761="","공통",IFERROR(INDEX(현장_고객,MATCH(B1761,현장번호,0))&amp;" · "&amp;INDEX(현장_주소,MATCH(B1761,현장번호,0)),"없는 번호")))</f>
        <v/>
      </c>
      <c r="D1761" s="21" t="n"/>
      <c r="E1761" s="27">
        <f>IF(D1761="","",IFERROR(INDEX(거래처분야,MATCH(D1761,거래처이름,0)),""))</f>
        <v/>
      </c>
      <c r="F1761" s="21" t="n"/>
      <c r="G1761" s="22" t="n"/>
      <c r="H1761" s="25">
        <f>IF(COUNTA(A1761,B1761,D1761,G1761)=0,"",IF(NOT(ISNUMBER(A1761)),"날짜를 확인하세요",IF(A1761&gt;TODAY(),"오늘 이후 날짜예요",IF(AND(B1761&lt;&gt;"",ISNA(MATCH(B1761,현장번호,0))),"현장 번호를 확인하세요",IF(ISNA(MATCH(D1761,거래처이름,0)),"거래처 목록에 없는 이름",IF(OR(NOT(ISNUMBER(G1761)),N(G1761)&lt;=0),"금액을 확인하세요",""))))))</f>
        <v/>
      </c>
    </row>
    <row r="1762">
      <c r="A1762" s="20" t="n"/>
      <c r="B1762" s="26" t="n"/>
      <c r="C1762" s="27">
        <f>IF(COUNTA(A1762,D1762,G1762)=0,"",IF(B1762="","공통",IFERROR(INDEX(현장_고객,MATCH(B1762,현장번호,0))&amp;" · "&amp;INDEX(현장_주소,MATCH(B1762,현장번호,0)),"없는 번호")))</f>
        <v/>
      </c>
      <c r="D1762" s="21" t="n"/>
      <c r="E1762" s="27">
        <f>IF(D1762="","",IFERROR(INDEX(거래처분야,MATCH(D1762,거래처이름,0)),""))</f>
        <v/>
      </c>
      <c r="F1762" s="21" t="n"/>
      <c r="G1762" s="22" t="n"/>
      <c r="H1762" s="25">
        <f>IF(COUNTA(A1762,B1762,D1762,G1762)=0,"",IF(NOT(ISNUMBER(A1762)),"날짜를 확인하세요",IF(A1762&gt;TODAY(),"오늘 이후 날짜예요",IF(AND(B1762&lt;&gt;"",ISNA(MATCH(B1762,현장번호,0))),"현장 번호를 확인하세요",IF(ISNA(MATCH(D1762,거래처이름,0)),"거래처 목록에 없는 이름",IF(OR(NOT(ISNUMBER(G1762)),N(G1762)&lt;=0),"금액을 확인하세요",""))))))</f>
        <v/>
      </c>
    </row>
    <row r="1763">
      <c r="A1763" s="20" t="n"/>
      <c r="B1763" s="26" t="n"/>
      <c r="C1763" s="27">
        <f>IF(COUNTA(A1763,D1763,G1763)=0,"",IF(B1763="","공통",IFERROR(INDEX(현장_고객,MATCH(B1763,현장번호,0))&amp;" · "&amp;INDEX(현장_주소,MATCH(B1763,현장번호,0)),"없는 번호")))</f>
        <v/>
      </c>
      <c r="D1763" s="21" t="n"/>
      <c r="E1763" s="27">
        <f>IF(D1763="","",IFERROR(INDEX(거래처분야,MATCH(D1763,거래처이름,0)),""))</f>
        <v/>
      </c>
      <c r="F1763" s="21" t="n"/>
      <c r="G1763" s="22" t="n"/>
      <c r="H1763" s="25">
        <f>IF(COUNTA(A1763,B1763,D1763,G1763)=0,"",IF(NOT(ISNUMBER(A1763)),"날짜를 확인하세요",IF(A1763&gt;TODAY(),"오늘 이후 날짜예요",IF(AND(B1763&lt;&gt;"",ISNA(MATCH(B1763,현장번호,0))),"현장 번호를 확인하세요",IF(ISNA(MATCH(D1763,거래처이름,0)),"거래처 목록에 없는 이름",IF(OR(NOT(ISNUMBER(G1763)),N(G1763)&lt;=0),"금액을 확인하세요",""))))))</f>
        <v/>
      </c>
    </row>
    <row r="1764">
      <c r="A1764" s="20" t="n"/>
      <c r="B1764" s="26" t="n"/>
      <c r="C1764" s="27">
        <f>IF(COUNTA(A1764,D1764,G1764)=0,"",IF(B1764="","공통",IFERROR(INDEX(현장_고객,MATCH(B1764,현장번호,0))&amp;" · "&amp;INDEX(현장_주소,MATCH(B1764,현장번호,0)),"없는 번호")))</f>
        <v/>
      </c>
      <c r="D1764" s="21" t="n"/>
      <c r="E1764" s="27">
        <f>IF(D1764="","",IFERROR(INDEX(거래처분야,MATCH(D1764,거래처이름,0)),""))</f>
        <v/>
      </c>
      <c r="F1764" s="21" t="n"/>
      <c r="G1764" s="22" t="n"/>
      <c r="H1764" s="25">
        <f>IF(COUNTA(A1764,B1764,D1764,G1764)=0,"",IF(NOT(ISNUMBER(A1764)),"날짜를 확인하세요",IF(A1764&gt;TODAY(),"오늘 이후 날짜예요",IF(AND(B1764&lt;&gt;"",ISNA(MATCH(B1764,현장번호,0))),"현장 번호를 확인하세요",IF(ISNA(MATCH(D1764,거래처이름,0)),"거래처 목록에 없는 이름",IF(OR(NOT(ISNUMBER(G1764)),N(G1764)&lt;=0),"금액을 확인하세요",""))))))</f>
        <v/>
      </c>
    </row>
    <row r="1765">
      <c r="A1765" s="20" t="n"/>
      <c r="B1765" s="26" t="n"/>
      <c r="C1765" s="27">
        <f>IF(COUNTA(A1765,D1765,G1765)=0,"",IF(B1765="","공통",IFERROR(INDEX(현장_고객,MATCH(B1765,현장번호,0))&amp;" · "&amp;INDEX(현장_주소,MATCH(B1765,현장번호,0)),"없는 번호")))</f>
        <v/>
      </c>
      <c r="D1765" s="21" t="n"/>
      <c r="E1765" s="27">
        <f>IF(D1765="","",IFERROR(INDEX(거래처분야,MATCH(D1765,거래처이름,0)),""))</f>
        <v/>
      </c>
      <c r="F1765" s="21" t="n"/>
      <c r="G1765" s="22" t="n"/>
      <c r="H1765" s="25">
        <f>IF(COUNTA(A1765,B1765,D1765,G1765)=0,"",IF(NOT(ISNUMBER(A1765)),"날짜를 확인하세요",IF(A1765&gt;TODAY(),"오늘 이후 날짜예요",IF(AND(B1765&lt;&gt;"",ISNA(MATCH(B1765,현장번호,0))),"현장 번호를 확인하세요",IF(ISNA(MATCH(D1765,거래처이름,0)),"거래처 목록에 없는 이름",IF(OR(NOT(ISNUMBER(G1765)),N(G1765)&lt;=0),"금액을 확인하세요",""))))))</f>
        <v/>
      </c>
    </row>
    <row r="1766">
      <c r="A1766" s="20" t="n"/>
      <c r="B1766" s="26" t="n"/>
      <c r="C1766" s="27">
        <f>IF(COUNTA(A1766,D1766,G1766)=0,"",IF(B1766="","공통",IFERROR(INDEX(현장_고객,MATCH(B1766,현장번호,0))&amp;" · "&amp;INDEX(현장_주소,MATCH(B1766,현장번호,0)),"없는 번호")))</f>
        <v/>
      </c>
      <c r="D1766" s="21" t="n"/>
      <c r="E1766" s="27">
        <f>IF(D1766="","",IFERROR(INDEX(거래처분야,MATCH(D1766,거래처이름,0)),""))</f>
        <v/>
      </c>
      <c r="F1766" s="21" t="n"/>
      <c r="G1766" s="22" t="n"/>
      <c r="H1766" s="25">
        <f>IF(COUNTA(A1766,B1766,D1766,G1766)=0,"",IF(NOT(ISNUMBER(A1766)),"날짜를 확인하세요",IF(A1766&gt;TODAY(),"오늘 이후 날짜예요",IF(AND(B1766&lt;&gt;"",ISNA(MATCH(B1766,현장번호,0))),"현장 번호를 확인하세요",IF(ISNA(MATCH(D1766,거래처이름,0)),"거래처 목록에 없는 이름",IF(OR(NOT(ISNUMBER(G1766)),N(G1766)&lt;=0),"금액을 확인하세요",""))))))</f>
        <v/>
      </c>
    </row>
    <row r="1767">
      <c r="A1767" s="20" t="n"/>
      <c r="B1767" s="26" t="n"/>
      <c r="C1767" s="27">
        <f>IF(COUNTA(A1767,D1767,G1767)=0,"",IF(B1767="","공통",IFERROR(INDEX(현장_고객,MATCH(B1767,현장번호,0))&amp;" · "&amp;INDEX(현장_주소,MATCH(B1767,현장번호,0)),"없는 번호")))</f>
        <v/>
      </c>
      <c r="D1767" s="21" t="n"/>
      <c r="E1767" s="27">
        <f>IF(D1767="","",IFERROR(INDEX(거래처분야,MATCH(D1767,거래처이름,0)),""))</f>
        <v/>
      </c>
      <c r="F1767" s="21" t="n"/>
      <c r="G1767" s="22" t="n"/>
      <c r="H1767" s="25">
        <f>IF(COUNTA(A1767,B1767,D1767,G1767)=0,"",IF(NOT(ISNUMBER(A1767)),"날짜를 확인하세요",IF(A1767&gt;TODAY(),"오늘 이후 날짜예요",IF(AND(B1767&lt;&gt;"",ISNA(MATCH(B1767,현장번호,0))),"현장 번호를 확인하세요",IF(ISNA(MATCH(D1767,거래처이름,0)),"거래처 목록에 없는 이름",IF(OR(NOT(ISNUMBER(G1767)),N(G1767)&lt;=0),"금액을 확인하세요",""))))))</f>
        <v/>
      </c>
    </row>
    <row r="1768">
      <c r="A1768" s="20" t="n"/>
      <c r="B1768" s="26" t="n"/>
      <c r="C1768" s="27">
        <f>IF(COUNTA(A1768,D1768,G1768)=0,"",IF(B1768="","공통",IFERROR(INDEX(현장_고객,MATCH(B1768,현장번호,0))&amp;" · "&amp;INDEX(현장_주소,MATCH(B1768,현장번호,0)),"없는 번호")))</f>
        <v/>
      </c>
      <c r="D1768" s="21" t="n"/>
      <c r="E1768" s="27">
        <f>IF(D1768="","",IFERROR(INDEX(거래처분야,MATCH(D1768,거래처이름,0)),""))</f>
        <v/>
      </c>
      <c r="F1768" s="21" t="n"/>
      <c r="G1768" s="22" t="n"/>
      <c r="H1768" s="25">
        <f>IF(COUNTA(A1768,B1768,D1768,G1768)=0,"",IF(NOT(ISNUMBER(A1768)),"날짜를 확인하세요",IF(A1768&gt;TODAY(),"오늘 이후 날짜예요",IF(AND(B1768&lt;&gt;"",ISNA(MATCH(B1768,현장번호,0))),"현장 번호를 확인하세요",IF(ISNA(MATCH(D1768,거래처이름,0)),"거래처 목록에 없는 이름",IF(OR(NOT(ISNUMBER(G1768)),N(G1768)&lt;=0),"금액을 확인하세요",""))))))</f>
        <v/>
      </c>
    </row>
    <row r="1769">
      <c r="A1769" s="20" t="n"/>
      <c r="B1769" s="26" t="n"/>
      <c r="C1769" s="27">
        <f>IF(COUNTA(A1769,D1769,G1769)=0,"",IF(B1769="","공통",IFERROR(INDEX(현장_고객,MATCH(B1769,현장번호,0))&amp;" · "&amp;INDEX(현장_주소,MATCH(B1769,현장번호,0)),"없는 번호")))</f>
        <v/>
      </c>
      <c r="D1769" s="21" t="n"/>
      <c r="E1769" s="27">
        <f>IF(D1769="","",IFERROR(INDEX(거래처분야,MATCH(D1769,거래처이름,0)),""))</f>
        <v/>
      </c>
      <c r="F1769" s="21" t="n"/>
      <c r="G1769" s="22" t="n"/>
      <c r="H1769" s="25">
        <f>IF(COUNTA(A1769,B1769,D1769,G1769)=0,"",IF(NOT(ISNUMBER(A1769)),"날짜를 확인하세요",IF(A1769&gt;TODAY(),"오늘 이후 날짜예요",IF(AND(B1769&lt;&gt;"",ISNA(MATCH(B1769,현장번호,0))),"현장 번호를 확인하세요",IF(ISNA(MATCH(D1769,거래처이름,0)),"거래처 목록에 없는 이름",IF(OR(NOT(ISNUMBER(G1769)),N(G1769)&lt;=0),"금액을 확인하세요",""))))))</f>
        <v/>
      </c>
    </row>
    <row r="1770">
      <c r="A1770" s="20" t="n"/>
      <c r="B1770" s="26" t="n"/>
      <c r="C1770" s="27">
        <f>IF(COUNTA(A1770,D1770,G1770)=0,"",IF(B1770="","공통",IFERROR(INDEX(현장_고객,MATCH(B1770,현장번호,0))&amp;" · "&amp;INDEX(현장_주소,MATCH(B1770,현장번호,0)),"없는 번호")))</f>
        <v/>
      </c>
      <c r="D1770" s="21" t="n"/>
      <c r="E1770" s="27">
        <f>IF(D1770="","",IFERROR(INDEX(거래처분야,MATCH(D1770,거래처이름,0)),""))</f>
        <v/>
      </c>
      <c r="F1770" s="21" t="n"/>
      <c r="G1770" s="22" t="n"/>
      <c r="H1770" s="25">
        <f>IF(COUNTA(A1770,B1770,D1770,G1770)=0,"",IF(NOT(ISNUMBER(A1770)),"날짜를 확인하세요",IF(A1770&gt;TODAY(),"오늘 이후 날짜예요",IF(AND(B1770&lt;&gt;"",ISNA(MATCH(B1770,현장번호,0))),"현장 번호를 확인하세요",IF(ISNA(MATCH(D1770,거래처이름,0)),"거래처 목록에 없는 이름",IF(OR(NOT(ISNUMBER(G1770)),N(G1770)&lt;=0),"금액을 확인하세요",""))))))</f>
        <v/>
      </c>
    </row>
    <row r="1771">
      <c r="A1771" s="20" t="n"/>
      <c r="B1771" s="26" t="n"/>
      <c r="C1771" s="27">
        <f>IF(COUNTA(A1771,D1771,G1771)=0,"",IF(B1771="","공통",IFERROR(INDEX(현장_고객,MATCH(B1771,현장번호,0))&amp;" · "&amp;INDEX(현장_주소,MATCH(B1771,현장번호,0)),"없는 번호")))</f>
        <v/>
      </c>
      <c r="D1771" s="21" t="n"/>
      <c r="E1771" s="27">
        <f>IF(D1771="","",IFERROR(INDEX(거래처분야,MATCH(D1771,거래처이름,0)),""))</f>
        <v/>
      </c>
      <c r="F1771" s="21" t="n"/>
      <c r="G1771" s="22" t="n"/>
      <c r="H1771" s="25">
        <f>IF(COUNTA(A1771,B1771,D1771,G1771)=0,"",IF(NOT(ISNUMBER(A1771)),"날짜를 확인하세요",IF(A1771&gt;TODAY(),"오늘 이후 날짜예요",IF(AND(B1771&lt;&gt;"",ISNA(MATCH(B1771,현장번호,0))),"현장 번호를 확인하세요",IF(ISNA(MATCH(D1771,거래처이름,0)),"거래처 목록에 없는 이름",IF(OR(NOT(ISNUMBER(G1771)),N(G1771)&lt;=0),"금액을 확인하세요",""))))))</f>
        <v/>
      </c>
    </row>
    <row r="1772">
      <c r="A1772" s="20" t="n"/>
      <c r="B1772" s="26" t="n"/>
      <c r="C1772" s="27">
        <f>IF(COUNTA(A1772,D1772,G1772)=0,"",IF(B1772="","공통",IFERROR(INDEX(현장_고객,MATCH(B1772,현장번호,0))&amp;" · "&amp;INDEX(현장_주소,MATCH(B1772,현장번호,0)),"없는 번호")))</f>
        <v/>
      </c>
      <c r="D1772" s="21" t="n"/>
      <c r="E1772" s="27">
        <f>IF(D1772="","",IFERROR(INDEX(거래처분야,MATCH(D1772,거래처이름,0)),""))</f>
        <v/>
      </c>
      <c r="F1772" s="21" t="n"/>
      <c r="G1772" s="22" t="n"/>
      <c r="H1772" s="25">
        <f>IF(COUNTA(A1772,B1772,D1772,G1772)=0,"",IF(NOT(ISNUMBER(A1772)),"날짜를 확인하세요",IF(A1772&gt;TODAY(),"오늘 이후 날짜예요",IF(AND(B1772&lt;&gt;"",ISNA(MATCH(B1772,현장번호,0))),"현장 번호를 확인하세요",IF(ISNA(MATCH(D1772,거래처이름,0)),"거래처 목록에 없는 이름",IF(OR(NOT(ISNUMBER(G1772)),N(G1772)&lt;=0),"금액을 확인하세요",""))))))</f>
        <v/>
      </c>
    </row>
    <row r="1773">
      <c r="A1773" s="20" t="n"/>
      <c r="B1773" s="26" t="n"/>
      <c r="C1773" s="27">
        <f>IF(COUNTA(A1773,D1773,G1773)=0,"",IF(B1773="","공통",IFERROR(INDEX(현장_고객,MATCH(B1773,현장번호,0))&amp;" · "&amp;INDEX(현장_주소,MATCH(B1773,현장번호,0)),"없는 번호")))</f>
        <v/>
      </c>
      <c r="D1773" s="21" t="n"/>
      <c r="E1773" s="27">
        <f>IF(D1773="","",IFERROR(INDEX(거래처분야,MATCH(D1773,거래처이름,0)),""))</f>
        <v/>
      </c>
      <c r="F1773" s="21" t="n"/>
      <c r="G1773" s="22" t="n"/>
      <c r="H1773" s="25">
        <f>IF(COUNTA(A1773,B1773,D1773,G1773)=0,"",IF(NOT(ISNUMBER(A1773)),"날짜를 확인하세요",IF(A1773&gt;TODAY(),"오늘 이후 날짜예요",IF(AND(B1773&lt;&gt;"",ISNA(MATCH(B1773,현장번호,0))),"현장 번호를 확인하세요",IF(ISNA(MATCH(D1773,거래처이름,0)),"거래처 목록에 없는 이름",IF(OR(NOT(ISNUMBER(G1773)),N(G1773)&lt;=0),"금액을 확인하세요",""))))))</f>
        <v/>
      </c>
    </row>
    <row r="1774">
      <c r="A1774" s="20" t="n"/>
      <c r="B1774" s="26" t="n"/>
      <c r="C1774" s="27">
        <f>IF(COUNTA(A1774,D1774,G1774)=0,"",IF(B1774="","공통",IFERROR(INDEX(현장_고객,MATCH(B1774,현장번호,0))&amp;" · "&amp;INDEX(현장_주소,MATCH(B1774,현장번호,0)),"없는 번호")))</f>
        <v/>
      </c>
      <c r="D1774" s="21" t="n"/>
      <c r="E1774" s="27">
        <f>IF(D1774="","",IFERROR(INDEX(거래처분야,MATCH(D1774,거래처이름,0)),""))</f>
        <v/>
      </c>
      <c r="F1774" s="21" t="n"/>
      <c r="G1774" s="22" t="n"/>
      <c r="H1774" s="25">
        <f>IF(COUNTA(A1774,B1774,D1774,G1774)=0,"",IF(NOT(ISNUMBER(A1774)),"날짜를 확인하세요",IF(A1774&gt;TODAY(),"오늘 이후 날짜예요",IF(AND(B1774&lt;&gt;"",ISNA(MATCH(B1774,현장번호,0))),"현장 번호를 확인하세요",IF(ISNA(MATCH(D1774,거래처이름,0)),"거래처 목록에 없는 이름",IF(OR(NOT(ISNUMBER(G1774)),N(G1774)&lt;=0),"금액을 확인하세요",""))))))</f>
        <v/>
      </c>
    </row>
    <row r="1775">
      <c r="A1775" s="20" t="n"/>
      <c r="B1775" s="26" t="n"/>
      <c r="C1775" s="27">
        <f>IF(COUNTA(A1775,D1775,G1775)=0,"",IF(B1775="","공통",IFERROR(INDEX(현장_고객,MATCH(B1775,현장번호,0))&amp;" · "&amp;INDEX(현장_주소,MATCH(B1775,현장번호,0)),"없는 번호")))</f>
        <v/>
      </c>
      <c r="D1775" s="21" t="n"/>
      <c r="E1775" s="27">
        <f>IF(D1775="","",IFERROR(INDEX(거래처분야,MATCH(D1775,거래처이름,0)),""))</f>
        <v/>
      </c>
      <c r="F1775" s="21" t="n"/>
      <c r="G1775" s="22" t="n"/>
      <c r="H1775" s="25">
        <f>IF(COUNTA(A1775,B1775,D1775,G1775)=0,"",IF(NOT(ISNUMBER(A1775)),"날짜를 확인하세요",IF(A1775&gt;TODAY(),"오늘 이후 날짜예요",IF(AND(B1775&lt;&gt;"",ISNA(MATCH(B1775,현장번호,0))),"현장 번호를 확인하세요",IF(ISNA(MATCH(D1775,거래처이름,0)),"거래처 목록에 없는 이름",IF(OR(NOT(ISNUMBER(G1775)),N(G1775)&lt;=0),"금액을 확인하세요",""))))))</f>
        <v/>
      </c>
    </row>
    <row r="1776">
      <c r="A1776" s="20" t="n"/>
      <c r="B1776" s="26" t="n"/>
      <c r="C1776" s="27">
        <f>IF(COUNTA(A1776,D1776,G1776)=0,"",IF(B1776="","공통",IFERROR(INDEX(현장_고객,MATCH(B1776,현장번호,0))&amp;" · "&amp;INDEX(현장_주소,MATCH(B1776,현장번호,0)),"없는 번호")))</f>
        <v/>
      </c>
      <c r="D1776" s="21" t="n"/>
      <c r="E1776" s="27">
        <f>IF(D1776="","",IFERROR(INDEX(거래처분야,MATCH(D1776,거래처이름,0)),""))</f>
        <v/>
      </c>
      <c r="F1776" s="21" t="n"/>
      <c r="G1776" s="22" t="n"/>
      <c r="H1776" s="25">
        <f>IF(COUNTA(A1776,B1776,D1776,G1776)=0,"",IF(NOT(ISNUMBER(A1776)),"날짜를 확인하세요",IF(A1776&gt;TODAY(),"오늘 이후 날짜예요",IF(AND(B1776&lt;&gt;"",ISNA(MATCH(B1776,현장번호,0))),"현장 번호를 확인하세요",IF(ISNA(MATCH(D1776,거래처이름,0)),"거래처 목록에 없는 이름",IF(OR(NOT(ISNUMBER(G1776)),N(G1776)&lt;=0),"금액을 확인하세요",""))))))</f>
        <v/>
      </c>
    </row>
    <row r="1777">
      <c r="A1777" s="20" t="n"/>
      <c r="B1777" s="26" t="n"/>
      <c r="C1777" s="27">
        <f>IF(COUNTA(A1777,D1777,G1777)=0,"",IF(B1777="","공통",IFERROR(INDEX(현장_고객,MATCH(B1777,현장번호,0))&amp;" · "&amp;INDEX(현장_주소,MATCH(B1777,현장번호,0)),"없는 번호")))</f>
        <v/>
      </c>
      <c r="D1777" s="21" t="n"/>
      <c r="E1777" s="27">
        <f>IF(D1777="","",IFERROR(INDEX(거래처분야,MATCH(D1777,거래처이름,0)),""))</f>
        <v/>
      </c>
      <c r="F1777" s="21" t="n"/>
      <c r="G1777" s="22" t="n"/>
      <c r="H1777" s="25">
        <f>IF(COUNTA(A1777,B1777,D1777,G1777)=0,"",IF(NOT(ISNUMBER(A1777)),"날짜를 확인하세요",IF(A1777&gt;TODAY(),"오늘 이후 날짜예요",IF(AND(B1777&lt;&gt;"",ISNA(MATCH(B1777,현장번호,0))),"현장 번호를 확인하세요",IF(ISNA(MATCH(D1777,거래처이름,0)),"거래처 목록에 없는 이름",IF(OR(NOT(ISNUMBER(G1777)),N(G1777)&lt;=0),"금액을 확인하세요",""))))))</f>
        <v/>
      </c>
    </row>
    <row r="1778">
      <c r="A1778" s="20" t="n"/>
      <c r="B1778" s="26" t="n"/>
      <c r="C1778" s="27">
        <f>IF(COUNTA(A1778,D1778,G1778)=0,"",IF(B1778="","공통",IFERROR(INDEX(현장_고객,MATCH(B1778,현장번호,0))&amp;" · "&amp;INDEX(현장_주소,MATCH(B1778,현장번호,0)),"없는 번호")))</f>
        <v/>
      </c>
      <c r="D1778" s="21" t="n"/>
      <c r="E1778" s="27">
        <f>IF(D1778="","",IFERROR(INDEX(거래처분야,MATCH(D1778,거래처이름,0)),""))</f>
        <v/>
      </c>
      <c r="F1778" s="21" t="n"/>
      <c r="G1778" s="22" t="n"/>
      <c r="H1778" s="25">
        <f>IF(COUNTA(A1778,B1778,D1778,G1778)=0,"",IF(NOT(ISNUMBER(A1778)),"날짜를 확인하세요",IF(A1778&gt;TODAY(),"오늘 이후 날짜예요",IF(AND(B1778&lt;&gt;"",ISNA(MATCH(B1778,현장번호,0))),"현장 번호를 확인하세요",IF(ISNA(MATCH(D1778,거래처이름,0)),"거래처 목록에 없는 이름",IF(OR(NOT(ISNUMBER(G1778)),N(G1778)&lt;=0),"금액을 확인하세요",""))))))</f>
        <v/>
      </c>
    </row>
    <row r="1779">
      <c r="A1779" s="20" t="n"/>
      <c r="B1779" s="26" t="n"/>
      <c r="C1779" s="27">
        <f>IF(COUNTA(A1779,D1779,G1779)=0,"",IF(B1779="","공통",IFERROR(INDEX(현장_고객,MATCH(B1779,현장번호,0))&amp;" · "&amp;INDEX(현장_주소,MATCH(B1779,현장번호,0)),"없는 번호")))</f>
        <v/>
      </c>
      <c r="D1779" s="21" t="n"/>
      <c r="E1779" s="27">
        <f>IF(D1779="","",IFERROR(INDEX(거래처분야,MATCH(D1779,거래처이름,0)),""))</f>
        <v/>
      </c>
      <c r="F1779" s="21" t="n"/>
      <c r="G1779" s="22" t="n"/>
      <c r="H1779" s="25">
        <f>IF(COUNTA(A1779,B1779,D1779,G1779)=0,"",IF(NOT(ISNUMBER(A1779)),"날짜를 확인하세요",IF(A1779&gt;TODAY(),"오늘 이후 날짜예요",IF(AND(B1779&lt;&gt;"",ISNA(MATCH(B1779,현장번호,0))),"현장 번호를 확인하세요",IF(ISNA(MATCH(D1779,거래처이름,0)),"거래처 목록에 없는 이름",IF(OR(NOT(ISNUMBER(G1779)),N(G1779)&lt;=0),"금액을 확인하세요",""))))))</f>
        <v/>
      </c>
    </row>
    <row r="1780">
      <c r="A1780" s="20" t="n"/>
      <c r="B1780" s="26" t="n"/>
      <c r="C1780" s="27">
        <f>IF(COUNTA(A1780,D1780,G1780)=0,"",IF(B1780="","공통",IFERROR(INDEX(현장_고객,MATCH(B1780,현장번호,0))&amp;" · "&amp;INDEX(현장_주소,MATCH(B1780,현장번호,0)),"없는 번호")))</f>
        <v/>
      </c>
      <c r="D1780" s="21" t="n"/>
      <c r="E1780" s="27">
        <f>IF(D1780="","",IFERROR(INDEX(거래처분야,MATCH(D1780,거래처이름,0)),""))</f>
        <v/>
      </c>
      <c r="F1780" s="21" t="n"/>
      <c r="G1780" s="22" t="n"/>
      <c r="H1780" s="25">
        <f>IF(COUNTA(A1780,B1780,D1780,G1780)=0,"",IF(NOT(ISNUMBER(A1780)),"날짜를 확인하세요",IF(A1780&gt;TODAY(),"오늘 이후 날짜예요",IF(AND(B1780&lt;&gt;"",ISNA(MATCH(B1780,현장번호,0))),"현장 번호를 확인하세요",IF(ISNA(MATCH(D1780,거래처이름,0)),"거래처 목록에 없는 이름",IF(OR(NOT(ISNUMBER(G1780)),N(G1780)&lt;=0),"금액을 확인하세요",""))))))</f>
        <v/>
      </c>
    </row>
    <row r="1781">
      <c r="A1781" s="20" t="n"/>
      <c r="B1781" s="26" t="n"/>
      <c r="C1781" s="27">
        <f>IF(COUNTA(A1781,D1781,G1781)=0,"",IF(B1781="","공통",IFERROR(INDEX(현장_고객,MATCH(B1781,현장번호,0))&amp;" · "&amp;INDEX(현장_주소,MATCH(B1781,현장번호,0)),"없는 번호")))</f>
        <v/>
      </c>
      <c r="D1781" s="21" t="n"/>
      <c r="E1781" s="27">
        <f>IF(D1781="","",IFERROR(INDEX(거래처분야,MATCH(D1781,거래처이름,0)),""))</f>
        <v/>
      </c>
      <c r="F1781" s="21" t="n"/>
      <c r="G1781" s="22" t="n"/>
      <c r="H1781" s="25">
        <f>IF(COUNTA(A1781,B1781,D1781,G1781)=0,"",IF(NOT(ISNUMBER(A1781)),"날짜를 확인하세요",IF(A1781&gt;TODAY(),"오늘 이후 날짜예요",IF(AND(B1781&lt;&gt;"",ISNA(MATCH(B1781,현장번호,0))),"현장 번호를 확인하세요",IF(ISNA(MATCH(D1781,거래처이름,0)),"거래처 목록에 없는 이름",IF(OR(NOT(ISNUMBER(G1781)),N(G1781)&lt;=0),"금액을 확인하세요",""))))))</f>
        <v/>
      </c>
    </row>
    <row r="1782">
      <c r="A1782" s="20" t="n"/>
      <c r="B1782" s="26" t="n"/>
      <c r="C1782" s="27">
        <f>IF(COUNTA(A1782,D1782,G1782)=0,"",IF(B1782="","공통",IFERROR(INDEX(현장_고객,MATCH(B1782,현장번호,0))&amp;" · "&amp;INDEX(현장_주소,MATCH(B1782,현장번호,0)),"없는 번호")))</f>
        <v/>
      </c>
      <c r="D1782" s="21" t="n"/>
      <c r="E1782" s="27">
        <f>IF(D1782="","",IFERROR(INDEX(거래처분야,MATCH(D1782,거래처이름,0)),""))</f>
        <v/>
      </c>
      <c r="F1782" s="21" t="n"/>
      <c r="G1782" s="22" t="n"/>
      <c r="H1782" s="25">
        <f>IF(COUNTA(A1782,B1782,D1782,G1782)=0,"",IF(NOT(ISNUMBER(A1782)),"날짜를 확인하세요",IF(A1782&gt;TODAY(),"오늘 이후 날짜예요",IF(AND(B1782&lt;&gt;"",ISNA(MATCH(B1782,현장번호,0))),"현장 번호를 확인하세요",IF(ISNA(MATCH(D1782,거래처이름,0)),"거래처 목록에 없는 이름",IF(OR(NOT(ISNUMBER(G1782)),N(G1782)&lt;=0),"금액을 확인하세요",""))))))</f>
        <v/>
      </c>
    </row>
    <row r="1783">
      <c r="A1783" s="20" t="n"/>
      <c r="B1783" s="26" t="n"/>
      <c r="C1783" s="27">
        <f>IF(COUNTA(A1783,D1783,G1783)=0,"",IF(B1783="","공통",IFERROR(INDEX(현장_고객,MATCH(B1783,현장번호,0))&amp;" · "&amp;INDEX(현장_주소,MATCH(B1783,현장번호,0)),"없는 번호")))</f>
        <v/>
      </c>
      <c r="D1783" s="21" t="n"/>
      <c r="E1783" s="27">
        <f>IF(D1783="","",IFERROR(INDEX(거래처분야,MATCH(D1783,거래처이름,0)),""))</f>
        <v/>
      </c>
      <c r="F1783" s="21" t="n"/>
      <c r="G1783" s="22" t="n"/>
      <c r="H1783" s="25">
        <f>IF(COUNTA(A1783,B1783,D1783,G1783)=0,"",IF(NOT(ISNUMBER(A1783)),"날짜를 확인하세요",IF(A1783&gt;TODAY(),"오늘 이후 날짜예요",IF(AND(B1783&lt;&gt;"",ISNA(MATCH(B1783,현장번호,0))),"현장 번호를 확인하세요",IF(ISNA(MATCH(D1783,거래처이름,0)),"거래처 목록에 없는 이름",IF(OR(NOT(ISNUMBER(G1783)),N(G1783)&lt;=0),"금액을 확인하세요",""))))))</f>
        <v/>
      </c>
    </row>
    <row r="1784">
      <c r="A1784" s="20" t="n"/>
      <c r="B1784" s="26" t="n"/>
      <c r="C1784" s="27">
        <f>IF(COUNTA(A1784,D1784,G1784)=0,"",IF(B1784="","공통",IFERROR(INDEX(현장_고객,MATCH(B1784,현장번호,0))&amp;" · "&amp;INDEX(현장_주소,MATCH(B1784,현장번호,0)),"없는 번호")))</f>
        <v/>
      </c>
      <c r="D1784" s="21" t="n"/>
      <c r="E1784" s="27">
        <f>IF(D1784="","",IFERROR(INDEX(거래처분야,MATCH(D1784,거래처이름,0)),""))</f>
        <v/>
      </c>
      <c r="F1784" s="21" t="n"/>
      <c r="G1784" s="22" t="n"/>
      <c r="H1784" s="25">
        <f>IF(COUNTA(A1784,B1784,D1784,G1784)=0,"",IF(NOT(ISNUMBER(A1784)),"날짜를 확인하세요",IF(A1784&gt;TODAY(),"오늘 이후 날짜예요",IF(AND(B1784&lt;&gt;"",ISNA(MATCH(B1784,현장번호,0))),"현장 번호를 확인하세요",IF(ISNA(MATCH(D1784,거래처이름,0)),"거래처 목록에 없는 이름",IF(OR(NOT(ISNUMBER(G1784)),N(G1784)&lt;=0),"금액을 확인하세요",""))))))</f>
        <v/>
      </c>
    </row>
    <row r="1785">
      <c r="A1785" s="20" t="n"/>
      <c r="B1785" s="26" t="n"/>
      <c r="C1785" s="27">
        <f>IF(COUNTA(A1785,D1785,G1785)=0,"",IF(B1785="","공통",IFERROR(INDEX(현장_고객,MATCH(B1785,현장번호,0))&amp;" · "&amp;INDEX(현장_주소,MATCH(B1785,현장번호,0)),"없는 번호")))</f>
        <v/>
      </c>
      <c r="D1785" s="21" t="n"/>
      <c r="E1785" s="27">
        <f>IF(D1785="","",IFERROR(INDEX(거래처분야,MATCH(D1785,거래처이름,0)),""))</f>
        <v/>
      </c>
      <c r="F1785" s="21" t="n"/>
      <c r="G1785" s="22" t="n"/>
      <c r="H1785" s="25">
        <f>IF(COUNTA(A1785,B1785,D1785,G1785)=0,"",IF(NOT(ISNUMBER(A1785)),"날짜를 확인하세요",IF(A1785&gt;TODAY(),"오늘 이후 날짜예요",IF(AND(B1785&lt;&gt;"",ISNA(MATCH(B1785,현장번호,0))),"현장 번호를 확인하세요",IF(ISNA(MATCH(D1785,거래처이름,0)),"거래처 목록에 없는 이름",IF(OR(NOT(ISNUMBER(G1785)),N(G1785)&lt;=0),"금액을 확인하세요",""))))))</f>
        <v/>
      </c>
    </row>
    <row r="1786">
      <c r="A1786" s="20" t="n"/>
      <c r="B1786" s="26" t="n"/>
      <c r="C1786" s="27">
        <f>IF(COUNTA(A1786,D1786,G1786)=0,"",IF(B1786="","공통",IFERROR(INDEX(현장_고객,MATCH(B1786,현장번호,0))&amp;" · "&amp;INDEX(현장_주소,MATCH(B1786,현장번호,0)),"없는 번호")))</f>
        <v/>
      </c>
      <c r="D1786" s="21" t="n"/>
      <c r="E1786" s="27">
        <f>IF(D1786="","",IFERROR(INDEX(거래처분야,MATCH(D1786,거래처이름,0)),""))</f>
        <v/>
      </c>
      <c r="F1786" s="21" t="n"/>
      <c r="G1786" s="22" t="n"/>
      <c r="H1786" s="25">
        <f>IF(COUNTA(A1786,B1786,D1786,G1786)=0,"",IF(NOT(ISNUMBER(A1786)),"날짜를 확인하세요",IF(A1786&gt;TODAY(),"오늘 이후 날짜예요",IF(AND(B1786&lt;&gt;"",ISNA(MATCH(B1786,현장번호,0))),"현장 번호를 확인하세요",IF(ISNA(MATCH(D1786,거래처이름,0)),"거래처 목록에 없는 이름",IF(OR(NOT(ISNUMBER(G1786)),N(G1786)&lt;=0),"금액을 확인하세요",""))))))</f>
        <v/>
      </c>
    </row>
    <row r="1787">
      <c r="A1787" s="20" t="n"/>
      <c r="B1787" s="26" t="n"/>
      <c r="C1787" s="27">
        <f>IF(COUNTA(A1787,D1787,G1787)=0,"",IF(B1787="","공통",IFERROR(INDEX(현장_고객,MATCH(B1787,현장번호,0))&amp;" · "&amp;INDEX(현장_주소,MATCH(B1787,현장번호,0)),"없는 번호")))</f>
        <v/>
      </c>
      <c r="D1787" s="21" t="n"/>
      <c r="E1787" s="27">
        <f>IF(D1787="","",IFERROR(INDEX(거래처분야,MATCH(D1787,거래처이름,0)),""))</f>
        <v/>
      </c>
      <c r="F1787" s="21" t="n"/>
      <c r="G1787" s="22" t="n"/>
      <c r="H1787" s="25">
        <f>IF(COUNTA(A1787,B1787,D1787,G1787)=0,"",IF(NOT(ISNUMBER(A1787)),"날짜를 확인하세요",IF(A1787&gt;TODAY(),"오늘 이후 날짜예요",IF(AND(B1787&lt;&gt;"",ISNA(MATCH(B1787,현장번호,0))),"현장 번호를 확인하세요",IF(ISNA(MATCH(D1787,거래처이름,0)),"거래처 목록에 없는 이름",IF(OR(NOT(ISNUMBER(G1787)),N(G1787)&lt;=0),"금액을 확인하세요",""))))))</f>
        <v/>
      </c>
    </row>
    <row r="1788">
      <c r="A1788" s="20" t="n"/>
      <c r="B1788" s="26" t="n"/>
      <c r="C1788" s="27">
        <f>IF(COUNTA(A1788,D1788,G1788)=0,"",IF(B1788="","공통",IFERROR(INDEX(현장_고객,MATCH(B1788,현장번호,0))&amp;" · "&amp;INDEX(현장_주소,MATCH(B1788,현장번호,0)),"없는 번호")))</f>
        <v/>
      </c>
      <c r="D1788" s="21" t="n"/>
      <c r="E1788" s="27">
        <f>IF(D1788="","",IFERROR(INDEX(거래처분야,MATCH(D1788,거래처이름,0)),""))</f>
        <v/>
      </c>
      <c r="F1788" s="21" t="n"/>
      <c r="G1788" s="22" t="n"/>
      <c r="H1788" s="25">
        <f>IF(COUNTA(A1788,B1788,D1788,G1788)=0,"",IF(NOT(ISNUMBER(A1788)),"날짜를 확인하세요",IF(A1788&gt;TODAY(),"오늘 이후 날짜예요",IF(AND(B1788&lt;&gt;"",ISNA(MATCH(B1788,현장번호,0))),"현장 번호를 확인하세요",IF(ISNA(MATCH(D1788,거래처이름,0)),"거래처 목록에 없는 이름",IF(OR(NOT(ISNUMBER(G1788)),N(G1788)&lt;=0),"금액을 확인하세요",""))))))</f>
        <v/>
      </c>
    </row>
    <row r="1789">
      <c r="A1789" s="20" t="n"/>
      <c r="B1789" s="26" t="n"/>
      <c r="C1789" s="27">
        <f>IF(COUNTA(A1789,D1789,G1789)=0,"",IF(B1789="","공통",IFERROR(INDEX(현장_고객,MATCH(B1789,현장번호,0))&amp;" · "&amp;INDEX(현장_주소,MATCH(B1789,현장번호,0)),"없는 번호")))</f>
        <v/>
      </c>
      <c r="D1789" s="21" t="n"/>
      <c r="E1789" s="27">
        <f>IF(D1789="","",IFERROR(INDEX(거래처분야,MATCH(D1789,거래처이름,0)),""))</f>
        <v/>
      </c>
      <c r="F1789" s="21" t="n"/>
      <c r="G1789" s="22" t="n"/>
      <c r="H1789" s="25">
        <f>IF(COUNTA(A1789,B1789,D1789,G1789)=0,"",IF(NOT(ISNUMBER(A1789)),"날짜를 확인하세요",IF(A1789&gt;TODAY(),"오늘 이후 날짜예요",IF(AND(B1789&lt;&gt;"",ISNA(MATCH(B1789,현장번호,0))),"현장 번호를 확인하세요",IF(ISNA(MATCH(D1789,거래처이름,0)),"거래처 목록에 없는 이름",IF(OR(NOT(ISNUMBER(G1789)),N(G1789)&lt;=0),"금액을 확인하세요",""))))))</f>
        <v/>
      </c>
    </row>
    <row r="1790">
      <c r="A1790" s="20" t="n"/>
      <c r="B1790" s="26" t="n"/>
      <c r="C1790" s="27">
        <f>IF(COUNTA(A1790,D1790,G1790)=0,"",IF(B1790="","공통",IFERROR(INDEX(현장_고객,MATCH(B1790,현장번호,0))&amp;" · "&amp;INDEX(현장_주소,MATCH(B1790,현장번호,0)),"없는 번호")))</f>
        <v/>
      </c>
      <c r="D1790" s="21" t="n"/>
      <c r="E1790" s="27">
        <f>IF(D1790="","",IFERROR(INDEX(거래처분야,MATCH(D1790,거래처이름,0)),""))</f>
        <v/>
      </c>
      <c r="F1790" s="21" t="n"/>
      <c r="G1790" s="22" t="n"/>
      <c r="H1790" s="25">
        <f>IF(COUNTA(A1790,B1790,D1790,G1790)=0,"",IF(NOT(ISNUMBER(A1790)),"날짜를 확인하세요",IF(A1790&gt;TODAY(),"오늘 이후 날짜예요",IF(AND(B1790&lt;&gt;"",ISNA(MATCH(B1790,현장번호,0))),"현장 번호를 확인하세요",IF(ISNA(MATCH(D1790,거래처이름,0)),"거래처 목록에 없는 이름",IF(OR(NOT(ISNUMBER(G1790)),N(G1790)&lt;=0),"금액을 확인하세요",""))))))</f>
        <v/>
      </c>
    </row>
    <row r="1791">
      <c r="A1791" s="20" t="n"/>
      <c r="B1791" s="26" t="n"/>
      <c r="C1791" s="27">
        <f>IF(COUNTA(A1791,D1791,G1791)=0,"",IF(B1791="","공통",IFERROR(INDEX(현장_고객,MATCH(B1791,현장번호,0))&amp;" · "&amp;INDEX(현장_주소,MATCH(B1791,현장번호,0)),"없는 번호")))</f>
        <v/>
      </c>
      <c r="D1791" s="21" t="n"/>
      <c r="E1791" s="27">
        <f>IF(D1791="","",IFERROR(INDEX(거래처분야,MATCH(D1791,거래처이름,0)),""))</f>
        <v/>
      </c>
      <c r="F1791" s="21" t="n"/>
      <c r="G1791" s="22" t="n"/>
      <c r="H1791" s="25">
        <f>IF(COUNTA(A1791,B1791,D1791,G1791)=0,"",IF(NOT(ISNUMBER(A1791)),"날짜를 확인하세요",IF(A1791&gt;TODAY(),"오늘 이후 날짜예요",IF(AND(B1791&lt;&gt;"",ISNA(MATCH(B1791,현장번호,0))),"현장 번호를 확인하세요",IF(ISNA(MATCH(D1791,거래처이름,0)),"거래처 목록에 없는 이름",IF(OR(NOT(ISNUMBER(G1791)),N(G1791)&lt;=0),"금액을 확인하세요",""))))))</f>
        <v/>
      </c>
    </row>
    <row r="1792">
      <c r="A1792" s="20" t="n"/>
      <c r="B1792" s="26" t="n"/>
      <c r="C1792" s="27">
        <f>IF(COUNTA(A1792,D1792,G1792)=0,"",IF(B1792="","공통",IFERROR(INDEX(현장_고객,MATCH(B1792,현장번호,0))&amp;" · "&amp;INDEX(현장_주소,MATCH(B1792,현장번호,0)),"없는 번호")))</f>
        <v/>
      </c>
      <c r="D1792" s="21" t="n"/>
      <c r="E1792" s="27">
        <f>IF(D1792="","",IFERROR(INDEX(거래처분야,MATCH(D1792,거래처이름,0)),""))</f>
        <v/>
      </c>
      <c r="F1792" s="21" t="n"/>
      <c r="G1792" s="22" t="n"/>
      <c r="H1792" s="25">
        <f>IF(COUNTA(A1792,B1792,D1792,G1792)=0,"",IF(NOT(ISNUMBER(A1792)),"날짜를 확인하세요",IF(A1792&gt;TODAY(),"오늘 이후 날짜예요",IF(AND(B1792&lt;&gt;"",ISNA(MATCH(B1792,현장번호,0))),"현장 번호를 확인하세요",IF(ISNA(MATCH(D1792,거래처이름,0)),"거래처 목록에 없는 이름",IF(OR(NOT(ISNUMBER(G1792)),N(G1792)&lt;=0),"금액을 확인하세요",""))))))</f>
        <v/>
      </c>
    </row>
    <row r="1793">
      <c r="A1793" s="20" t="n"/>
      <c r="B1793" s="26" t="n"/>
      <c r="C1793" s="27">
        <f>IF(COUNTA(A1793,D1793,G1793)=0,"",IF(B1793="","공통",IFERROR(INDEX(현장_고객,MATCH(B1793,현장번호,0))&amp;" · "&amp;INDEX(현장_주소,MATCH(B1793,현장번호,0)),"없는 번호")))</f>
        <v/>
      </c>
      <c r="D1793" s="21" t="n"/>
      <c r="E1793" s="27">
        <f>IF(D1793="","",IFERROR(INDEX(거래처분야,MATCH(D1793,거래처이름,0)),""))</f>
        <v/>
      </c>
      <c r="F1793" s="21" t="n"/>
      <c r="G1793" s="22" t="n"/>
      <c r="H1793" s="25">
        <f>IF(COUNTA(A1793,B1793,D1793,G1793)=0,"",IF(NOT(ISNUMBER(A1793)),"날짜를 확인하세요",IF(A1793&gt;TODAY(),"오늘 이후 날짜예요",IF(AND(B1793&lt;&gt;"",ISNA(MATCH(B1793,현장번호,0))),"현장 번호를 확인하세요",IF(ISNA(MATCH(D1793,거래처이름,0)),"거래처 목록에 없는 이름",IF(OR(NOT(ISNUMBER(G1793)),N(G1793)&lt;=0),"금액을 확인하세요",""))))))</f>
        <v/>
      </c>
    </row>
    <row r="1794">
      <c r="A1794" s="20" t="n"/>
      <c r="B1794" s="26" t="n"/>
      <c r="C1794" s="27">
        <f>IF(COUNTA(A1794,D1794,G1794)=0,"",IF(B1794="","공통",IFERROR(INDEX(현장_고객,MATCH(B1794,현장번호,0))&amp;" · "&amp;INDEX(현장_주소,MATCH(B1794,현장번호,0)),"없는 번호")))</f>
        <v/>
      </c>
      <c r="D1794" s="21" t="n"/>
      <c r="E1794" s="27">
        <f>IF(D1794="","",IFERROR(INDEX(거래처분야,MATCH(D1794,거래처이름,0)),""))</f>
        <v/>
      </c>
      <c r="F1794" s="21" t="n"/>
      <c r="G1794" s="22" t="n"/>
      <c r="H1794" s="25">
        <f>IF(COUNTA(A1794,B1794,D1794,G1794)=0,"",IF(NOT(ISNUMBER(A1794)),"날짜를 확인하세요",IF(A1794&gt;TODAY(),"오늘 이후 날짜예요",IF(AND(B1794&lt;&gt;"",ISNA(MATCH(B1794,현장번호,0))),"현장 번호를 확인하세요",IF(ISNA(MATCH(D1794,거래처이름,0)),"거래처 목록에 없는 이름",IF(OR(NOT(ISNUMBER(G1794)),N(G1794)&lt;=0),"금액을 확인하세요",""))))))</f>
        <v/>
      </c>
    </row>
    <row r="1795">
      <c r="A1795" s="20" t="n"/>
      <c r="B1795" s="26" t="n"/>
      <c r="C1795" s="27">
        <f>IF(COUNTA(A1795,D1795,G1795)=0,"",IF(B1795="","공통",IFERROR(INDEX(현장_고객,MATCH(B1795,현장번호,0))&amp;" · "&amp;INDEX(현장_주소,MATCH(B1795,현장번호,0)),"없는 번호")))</f>
        <v/>
      </c>
      <c r="D1795" s="21" t="n"/>
      <c r="E1795" s="27">
        <f>IF(D1795="","",IFERROR(INDEX(거래처분야,MATCH(D1795,거래처이름,0)),""))</f>
        <v/>
      </c>
      <c r="F1795" s="21" t="n"/>
      <c r="G1795" s="22" t="n"/>
      <c r="H1795" s="25">
        <f>IF(COUNTA(A1795,B1795,D1795,G1795)=0,"",IF(NOT(ISNUMBER(A1795)),"날짜를 확인하세요",IF(A1795&gt;TODAY(),"오늘 이후 날짜예요",IF(AND(B1795&lt;&gt;"",ISNA(MATCH(B1795,현장번호,0))),"현장 번호를 확인하세요",IF(ISNA(MATCH(D1795,거래처이름,0)),"거래처 목록에 없는 이름",IF(OR(NOT(ISNUMBER(G1795)),N(G1795)&lt;=0),"금액을 확인하세요",""))))))</f>
        <v/>
      </c>
    </row>
    <row r="1796">
      <c r="A1796" s="20" t="n"/>
      <c r="B1796" s="26" t="n"/>
      <c r="C1796" s="27">
        <f>IF(COUNTA(A1796,D1796,G1796)=0,"",IF(B1796="","공통",IFERROR(INDEX(현장_고객,MATCH(B1796,현장번호,0))&amp;" · "&amp;INDEX(현장_주소,MATCH(B1796,현장번호,0)),"없는 번호")))</f>
        <v/>
      </c>
      <c r="D1796" s="21" t="n"/>
      <c r="E1796" s="27">
        <f>IF(D1796="","",IFERROR(INDEX(거래처분야,MATCH(D1796,거래처이름,0)),""))</f>
        <v/>
      </c>
      <c r="F1796" s="21" t="n"/>
      <c r="G1796" s="22" t="n"/>
      <c r="H1796" s="25">
        <f>IF(COUNTA(A1796,B1796,D1796,G1796)=0,"",IF(NOT(ISNUMBER(A1796)),"날짜를 확인하세요",IF(A1796&gt;TODAY(),"오늘 이후 날짜예요",IF(AND(B1796&lt;&gt;"",ISNA(MATCH(B1796,현장번호,0))),"현장 번호를 확인하세요",IF(ISNA(MATCH(D1796,거래처이름,0)),"거래처 목록에 없는 이름",IF(OR(NOT(ISNUMBER(G1796)),N(G1796)&lt;=0),"금액을 확인하세요",""))))))</f>
        <v/>
      </c>
    </row>
    <row r="1797">
      <c r="A1797" s="20" t="n"/>
      <c r="B1797" s="26" t="n"/>
      <c r="C1797" s="27">
        <f>IF(COUNTA(A1797,D1797,G1797)=0,"",IF(B1797="","공통",IFERROR(INDEX(현장_고객,MATCH(B1797,현장번호,0))&amp;" · "&amp;INDEX(현장_주소,MATCH(B1797,현장번호,0)),"없는 번호")))</f>
        <v/>
      </c>
      <c r="D1797" s="21" t="n"/>
      <c r="E1797" s="27">
        <f>IF(D1797="","",IFERROR(INDEX(거래처분야,MATCH(D1797,거래처이름,0)),""))</f>
        <v/>
      </c>
      <c r="F1797" s="21" t="n"/>
      <c r="G1797" s="22" t="n"/>
      <c r="H1797" s="25">
        <f>IF(COUNTA(A1797,B1797,D1797,G1797)=0,"",IF(NOT(ISNUMBER(A1797)),"날짜를 확인하세요",IF(A1797&gt;TODAY(),"오늘 이후 날짜예요",IF(AND(B1797&lt;&gt;"",ISNA(MATCH(B1797,현장번호,0))),"현장 번호를 확인하세요",IF(ISNA(MATCH(D1797,거래처이름,0)),"거래처 목록에 없는 이름",IF(OR(NOT(ISNUMBER(G1797)),N(G1797)&lt;=0),"금액을 확인하세요",""))))))</f>
        <v/>
      </c>
    </row>
    <row r="1798">
      <c r="A1798" s="20" t="n"/>
      <c r="B1798" s="26" t="n"/>
      <c r="C1798" s="27">
        <f>IF(COUNTA(A1798,D1798,G1798)=0,"",IF(B1798="","공통",IFERROR(INDEX(현장_고객,MATCH(B1798,현장번호,0))&amp;" · "&amp;INDEX(현장_주소,MATCH(B1798,현장번호,0)),"없는 번호")))</f>
        <v/>
      </c>
      <c r="D1798" s="21" t="n"/>
      <c r="E1798" s="27">
        <f>IF(D1798="","",IFERROR(INDEX(거래처분야,MATCH(D1798,거래처이름,0)),""))</f>
        <v/>
      </c>
      <c r="F1798" s="21" t="n"/>
      <c r="G1798" s="22" t="n"/>
      <c r="H1798" s="25">
        <f>IF(COUNTA(A1798,B1798,D1798,G1798)=0,"",IF(NOT(ISNUMBER(A1798)),"날짜를 확인하세요",IF(A1798&gt;TODAY(),"오늘 이후 날짜예요",IF(AND(B1798&lt;&gt;"",ISNA(MATCH(B1798,현장번호,0))),"현장 번호를 확인하세요",IF(ISNA(MATCH(D1798,거래처이름,0)),"거래처 목록에 없는 이름",IF(OR(NOT(ISNUMBER(G1798)),N(G1798)&lt;=0),"금액을 확인하세요",""))))))</f>
        <v/>
      </c>
    </row>
    <row r="1799">
      <c r="A1799" s="20" t="n"/>
      <c r="B1799" s="26" t="n"/>
      <c r="C1799" s="27">
        <f>IF(COUNTA(A1799,D1799,G1799)=0,"",IF(B1799="","공통",IFERROR(INDEX(현장_고객,MATCH(B1799,현장번호,0))&amp;" · "&amp;INDEX(현장_주소,MATCH(B1799,현장번호,0)),"없는 번호")))</f>
        <v/>
      </c>
      <c r="D1799" s="21" t="n"/>
      <c r="E1799" s="27">
        <f>IF(D1799="","",IFERROR(INDEX(거래처분야,MATCH(D1799,거래처이름,0)),""))</f>
        <v/>
      </c>
      <c r="F1799" s="21" t="n"/>
      <c r="G1799" s="22" t="n"/>
      <c r="H1799" s="25">
        <f>IF(COUNTA(A1799,B1799,D1799,G1799)=0,"",IF(NOT(ISNUMBER(A1799)),"날짜를 확인하세요",IF(A1799&gt;TODAY(),"오늘 이후 날짜예요",IF(AND(B1799&lt;&gt;"",ISNA(MATCH(B1799,현장번호,0))),"현장 번호를 확인하세요",IF(ISNA(MATCH(D1799,거래처이름,0)),"거래처 목록에 없는 이름",IF(OR(NOT(ISNUMBER(G1799)),N(G1799)&lt;=0),"금액을 확인하세요",""))))))</f>
        <v/>
      </c>
    </row>
    <row r="1800">
      <c r="A1800" s="20" t="n"/>
      <c r="B1800" s="26" t="n"/>
      <c r="C1800" s="27">
        <f>IF(COUNTA(A1800,D1800,G1800)=0,"",IF(B1800="","공통",IFERROR(INDEX(현장_고객,MATCH(B1800,현장번호,0))&amp;" · "&amp;INDEX(현장_주소,MATCH(B1800,현장번호,0)),"없는 번호")))</f>
        <v/>
      </c>
      <c r="D1800" s="21" t="n"/>
      <c r="E1800" s="27">
        <f>IF(D1800="","",IFERROR(INDEX(거래처분야,MATCH(D1800,거래처이름,0)),""))</f>
        <v/>
      </c>
      <c r="F1800" s="21" t="n"/>
      <c r="G1800" s="22" t="n"/>
      <c r="H1800" s="25">
        <f>IF(COUNTA(A1800,B1800,D1800,G1800)=0,"",IF(NOT(ISNUMBER(A1800)),"날짜를 확인하세요",IF(A1800&gt;TODAY(),"오늘 이후 날짜예요",IF(AND(B1800&lt;&gt;"",ISNA(MATCH(B1800,현장번호,0))),"현장 번호를 확인하세요",IF(ISNA(MATCH(D1800,거래처이름,0)),"거래처 목록에 없는 이름",IF(OR(NOT(ISNUMBER(G1800)),N(G1800)&lt;=0),"금액을 확인하세요",""))))))</f>
        <v/>
      </c>
    </row>
    <row r="1801">
      <c r="A1801" s="20" t="n"/>
      <c r="B1801" s="26" t="n"/>
      <c r="C1801" s="27">
        <f>IF(COUNTA(A1801,D1801,G1801)=0,"",IF(B1801="","공통",IFERROR(INDEX(현장_고객,MATCH(B1801,현장번호,0))&amp;" · "&amp;INDEX(현장_주소,MATCH(B1801,현장번호,0)),"없는 번호")))</f>
        <v/>
      </c>
      <c r="D1801" s="21" t="n"/>
      <c r="E1801" s="27">
        <f>IF(D1801="","",IFERROR(INDEX(거래처분야,MATCH(D1801,거래처이름,0)),""))</f>
        <v/>
      </c>
      <c r="F1801" s="21" t="n"/>
      <c r="G1801" s="22" t="n"/>
      <c r="H1801" s="25">
        <f>IF(COUNTA(A1801,B1801,D1801,G1801)=0,"",IF(NOT(ISNUMBER(A1801)),"날짜를 확인하세요",IF(A1801&gt;TODAY(),"오늘 이후 날짜예요",IF(AND(B1801&lt;&gt;"",ISNA(MATCH(B1801,현장번호,0))),"현장 번호를 확인하세요",IF(ISNA(MATCH(D1801,거래처이름,0)),"거래처 목록에 없는 이름",IF(OR(NOT(ISNUMBER(G1801)),N(G1801)&lt;=0),"금액을 확인하세요",""))))))</f>
        <v/>
      </c>
    </row>
    <row r="1802">
      <c r="A1802" s="20" t="n"/>
      <c r="B1802" s="26" t="n"/>
      <c r="C1802" s="27">
        <f>IF(COUNTA(A1802,D1802,G1802)=0,"",IF(B1802="","공통",IFERROR(INDEX(현장_고객,MATCH(B1802,현장번호,0))&amp;" · "&amp;INDEX(현장_주소,MATCH(B1802,현장번호,0)),"없는 번호")))</f>
        <v/>
      </c>
      <c r="D1802" s="21" t="n"/>
      <c r="E1802" s="27">
        <f>IF(D1802="","",IFERROR(INDEX(거래처분야,MATCH(D1802,거래처이름,0)),""))</f>
        <v/>
      </c>
      <c r="F1802" s="21" t="n"/>
      <c r="G1802" s="22" t="n"/>
      <c r="H1802" s="25">
        <f>IF(COUNTA(A1802,B1802,D1802,G1802)=0,"",IF(NOT(ISNUMBER(A1802)),"날짜를 확인하세요",IF(A1802&gt;TODAY(),"오늘 이후 날짜예요",IF(AND(B1802&lt;&gt;"",ISNA(MATCH(B1802,현장번호,0))),"현장 번호를 확인하세요",IF(ISNA(MATCH(D1802,거래처이름,0)),"거래처 목록에 없는 이름",IF(OR(NOT(ISNUMBER(G1802)),N(G1802)&lt;=0),"금액을 확인하세요",""))))))</f>
        <v/>
      </c>
    </row>
    <row r="1803">
      <c r="A1803" s="20" t="n"/>
      <c r="B1803" s="26" t="n"/>
      <c r="C1803" s="27">
        <f>IF(COUNTA(A1803,D1803,G1803)=0,"",IF(B1803="","공통",IFERROR(INDEX(현장_고객,MATCH(B1803,현장번호,0))&amp;" · "&amp;INDEX(현장_주소,MATCH(B1803,현장번호,0)),"없는 번호")))</f>
        <v/>
      </c>
      <c r="D1803" s="21" t="n"/>
      <c r="E1803" s="27">
        <f>IF(D1803="","",IFERROR(INDEX(거래처분야,MATCH(D1803,거래처이름,0)),""))</f>
        <v/>
      </c>
      <c r="F1803" s="21" t="n"/>
      <c r="G1803" s="22" t="n"/>
      <c r="H1803" s="25">
        <f>IF(COUNTA(A1803,B1803,D1803,G1803)=0,"",IF(NOT(ISNUMBER(A1803)),"날짜를 확인하세요",IF(A1803&gt;TODAY(),"오늘 이후 날짜예요",IF(AND(B1803&lt;&gt;"",ISNA(MATCH(B1803,현장번호,0))),"현장 번호를 확인하세요",IF(ISNA(MATCH(D1803,거래처이름,0)),"거래처 목록에 없는 이름",IF(OR(NOT(ISNUMBER(G1803)),N(G1803)&lt;=0),"금액을 확인하세요",""))))))</f>
        <v/>
      </c>
    </row>
    <row r="1804">
      <c r="A1804" s="20" t="n"/>
      <c r="B1804" s="26" t="n"/>
      <c r="C1804" s="27">
        <f>IF(COUNTA(A1804,D1804,G1804)=0,"",IF(B1804="","공통",IFERROR(INDEX(현장_고객,MATCH(B1804,현장번호,0))&amp;" · "&amp;INDEX(현장_주소,MATCH(B1804,현장번호,0)),"없는 번호")))</f>
        <v/>
      </c>
      <c r="D1804" s="21" t="n"/>
      <c r="E1804" s="27">
        <f>IF(D1804="","",IFERROR(INDEX(거래처분야,MATCH(D1804,거래처이름,0)),""))</f>
        <v/>
      </c>
      <c r="F1804" s="21" t="n"/>
      <c r="G1804" s="22" t="n"/>
      <c r="H1804" s="25">
        <f>IF(COUNTA(A1804,B1804,D1804,G1804)=0,"",IF(NOT(ISNUMBER(A1804)),"날짜를 확인하세요",IF(A1804&gt;TODAY(),"오늘 이후 날짜예요",IF(AND(B1804&lt;&gt;"",ISNA(MATCH(B1804,현장번호,0))),"현장 번호를 확인하세요",IF(ISNA(MATCH(D1804,거래처이름,0)),"거래처 목록에 없는 이름",IF(OR(NOT(ISNUMBER(G1804)),N(G1804)&lt;=0),"금액을 확인하세요",""))))))</f>
        <v/>
      </c>
    </row>
    <row r="1805">
      <c r="A1805" s="20" t="n"/>
      <c r="B1805" s="26" t="n"/>
      <c r="C1805" s="27">
        <f>IF(COUNTA(A1805,D1805,G1805)=0,"",IF(B1805="","공통",IFERROR(INDEX(현장_고객,MATCH(B1805,현장번호,0))&amp;" · "&amp;INDEX(현장_주소,MATCH(B1805,현장번호,0)),"없는 번호")))</f>
        <v/>
      </c>
      <c r="D1805" s="21" t="n"/>
      <c r="E1805" s="27">
        <f>IF(D1805="","",IFERROR(INDEX(거래처분야,MATCH(D1805,거래처이름,0)),""))</f>
        <v/>
      </c>
      <c r="F1805" s="21" t="n"/>
      <c r="G1805" s="22" t="n"/>
      <c r="H1805" s="25">
        <f>IF(COUNTA(A1805,B1805,D1805,G1805)=0,"",IF(NOT(ISNUMBER(A1805)),"날짜를 확인하세요",IF(A1805&gt;TODAY(),"오늘 이후 날짜예요",IF(AND(B1805&lt;&gt;"",ISNA(MATCH(B1805,현장번호,0))),"현장 번호를 확인하세요",IF(ISNA(MATCH(D1805,거래처이름,0)),"거래처 목록에 없는 이름",IF(OR(NOT(ISNUMBER(G1805)),N(G1805)&lt;=0),"금액을 확인하세요",""))))))</f>
        <v/>
      </c>
    </row>
    <row r="1806">
      <c r="A1806" s="20" t="n"/>
      <c r="B1806" s="26" t="n"/>
      <c r="C1806" s="27">
        <f>IF(COUNTA(A1806,D1806,G1806)=0,"",IF(B1806="","공통",IFERROR(INDEX(현장_고객,MATCH(B1806,현장번호,0))&amp;" · "&amp;INDEX(현장_주소,MATCH(B1806,현장번호,0)),"없는 번호")))</f>
        <v/>
      </c>
      <c r="D1806" s="21" t="n"/>
      <c r="E1806" s="27">
        <f>IF(D1806="","",IFERROR(INDEX(거래처분야,MATCH(D1806,거래처이름,0)),""))</f>
        <v/>
      </c>
      <c r="F1806" s="21" t="n"/>
      <c r="G1806" s="22" t="n"/>
      <c r="H1806" s="25">
        <f>IF(COUNTA(A1806,B1806,D1806,G1806)=0,"",IF(NOT(ISNUMBER(A1806)),"날짜를 확인하세요",IF(A1806&gt;TODAY(),"오늘 이후 날짜예요",IF(AND(B1806&lt;&gt;"",ISNA(MATCH(B1806,현장번호,0))),"현장 번호를 확인하세요",IF(ISNA(MATCH(D1806,거래처이름,0)),"거래처 목록에 없는 이름",IF(OR(NOT(ISNUMBER(G1806)),N(G1806)&lt;=0),"금액을 확인하세요",""))))))</f>
        <v/>
      </c>
    </row>
    <row r="1807">
      <c r="A1807" s="20" t="n"/>
      <c r="B1807" s="26" t="n"/>
      <c r="C1807" s="27">
        <f>IF(COUNTA(A1807,D1807,G1807)=0,"",IF(B1807="","공통",IFERROR(INDEX(현장_고객,MATCH(B1807,현장번호,0))&amp;" · "&amp;INDEX(현장_주소,MATCH(B1807,현장번호,0)),"없는 번호")))</f>
        <v/>
      </c>
      <c r="D1807" s="21" t="n"/>
      <c r="E1807" s="27">
        <f>IF(D1807="","",IFERROR(INDEX(거래처분야,MATCH(D1807,거래처이름,0)),""))</f>
        <v/>
      </c>
      <c r="F1807" s="21" t="n"/>
      <c r="G1807" s="22" t="n"/>
      <c r="H1807" s="25">
        <f>IF(COUNTA(A1807,B1807,D1807,G1807)=0,"",IF(NOT(ISNUMBER(A1807)),"날짜를 확인하세요",IF(A1807&gt;TODAY(),"오늘 이후 날짜예요",IF(AND(B1807&lt;&gt;"",ISNA(MATCH(B1807,현장번호,0))),"현장 번호를 확인하세요",IF(ISNA(MATCH(D1807,거래처이름,0)),"거래처 목록에 없는 이름",IF(OR(NOT(ISNUMBER(G1807)),N(G1807)&lt;=0),"금액을 확인하세요",""))))))</f>
        <v/>
      </c>
    </row>
    <row r="1808">
      <c r="A1808" s="20" t="n"/>
      <c r="B1808" s="26" t="n"/>
      <c r="C1808" s="27">
        <f>IF(COUNTA(A1808,D1808,G1808)=0,"",IF(B1808="","공통",IFERROR(INDEX(현장_고객,MATCH(B1808,현장번호,0))&amp;" · "&amp;INDEX(현장_주소,MATCH(B1808,현장번호,0)),"없는 번호")))</f>
        <v/>
      </c>
      <c r="D1808" s="21" t="n"/>
      <c r="E1808" s="27">
        <f>IF(D1808="","",IFERROR(INDEX(거래처분야,MATCH(D1808,거래처이름,0)),""))</f>
        <v/>
      </c>
      <c r="F1808" s="21" t="n"/>
      <c r="G1808" s="22" t="n"/>
      <c r="H1808" s="25">
        <f>IF(COUNTA(A1808,B1808,D1808,G1808)=0,"",IF(NOT(ISNUMBER(A1808)),"날짜를 확인하세요",IF(A1808&gt;TODAY(),"오늘 이후 날짜예요",IF(AND(B1808&lt;&gt;"",ISNA(MATCH(B1808,현장번호,0))),"현장 번호를 확인하세요",IF(ISNA(MATCH(D1808,거래처이름,0)),"거래처 목록에 없는 이름",IF(OR(NOT(ISNUMBER(G1808)),N(G1808)&lt;=0),"금액을 확인하세요",""))))))</f>
        <v/>
      </c>
    </row>
    <row r="1809">
      <c r="A1809" s="20" t="n"/>
      <c r="B1809" s="26" t="n"/>
      <c r="C1809" s="27">
        <f>IF(COUNTA(A1809,D1809,G1809)=0,"",IF(B1809="","공통",IFERROR(INDEX(현장_고객,MATCH(B1809,현장번호,0))&amp;" · "&amp;INDEX(현장_주소,MATCH(B1809,현장번호,0)),"없는 번호")))</f>
        <v/>
      </c>
      <c r="D1809" s="21" t="n"/>
      <c r="E1809" s="27">
        <f>IF(D1809="","",IFERROR(INDEX(거래처분야,MATCH(D1809,거래처이름,0)),""))</f>
        <v/>
      </c>
      <c r="F1809" s="21" t="n"/>
      <c r="G1809" s="22" t="n"/>
      <c r="H1809" s="25">
        <f>IF(COUNTA(A1809,B1809,D1809,G1809)=0,"",IF(NOT(ISNUMBER(A1809)),"날짜를 확인하세요",IF(A1809&gt;TODAY(),"오늘 이후 날짜예요",IF(AND(B1809&lt;&gt;"",ISNA(MATCH(B1809,현장번호,0))),"현장 번호를 확인하세요",IF(ISNA(MATCH(D1809,거래처이름,0)),"거래처 목록에 없는 이름",IF(OR(NOT(ISNUMBER(G1809)),N(G1809)&lt;=0),"금액을 확인하세요",""))))))</f>
        <v/>
      </c>
    </row>
    <row r="1810">
      <c r="A1810" s="20" t="n"/>
      <c r="B1810" s="26" t="n"/>
      <c r="C1810" s="27">
        <f>IF(COUNTA(A1810,D1810,G1810)=0,"",IF(B1810="","공통",IFERROR(INDEX(현장_고객,MATCH(B1810,현장번호,0))&amp;" · "&amp;INDEX(현장_주소,MATCH(B1810,현장번호,0)),"없는 번호")))</f>
        <v/>
      </c>
      <c r="D1810" s="21" t="n"/>
      <c r="E1810" s="27">
        <f>IF(D1810="","",IFERROR(INDEX(거래처분야,MATCH(D1810,거래처이름,0)),""))</f>
        <v/>
      </c>
      <c r="F1810" s="21" t="n"/>
      <c r="G1810" s="22" t="n"/>
      <c r="H1810" s="25">
        <f>IF(COUNTA(A1810,B1810,D1810,G1810)=0,"",IF(NOT(ISNUMBER(A1810)),"날짜를 확인하세요",IF(A1810&gt;TODAY(),"오늘 이후 날짜예요",IF(AND(B1810&lt;&gt;"",ISNA(MATCH(B1810,현장번호,0))),"현장 번호를 확인하세요",IF(ISNA(MATCH(D1810,거래처이름,0)),"거래처 목록에 없는 이름",IF(OR(NOT(ISNUMBER(G1810)),N(G1810)&lt;=0),"금액을 확인하세요",""))))))</f>
        <v/>
      </c>
    </row>
    <row r="1811">
      <c r="A1811" s="20" t="n"/>
      <c r="B1811" s="26" t="n"/>
      <c r="C1811" s="27">
        <f>IF(COUNTA(A1811,D1811,G1811)=0,"",IF(B1811="","공통",IFERROR(INDEX(현장_고객,MATCH(B1811,현장번호,0))&amp;" · "&amp;INDEX(현장_주소,MATCH(B1811,현장번호,0)),"없는 번호")))</f>
        <v/>
      </c>
      <c r="D1811" s="21" t="n"/>
      <c r="E1811" s="27">
        <f>IF(D1811="","",IFERROR(INDEX(거래처분야,MATCH(D1811,거래처이름,0)),""))</f>
        <v/>
      </c>
      <c r="F1811" s="21" t="n"/>
      <c r="G1811" s="22" t="n"/>
      <c r="H1811" s="25">
        <f>IF(COUNTA(A1811,B1811,D1811,G1811)=0,"",IF(NOT(ISNUMBER(A1811)),"날짜를 확인하세요",IF(A1811&gt;TODAY(),"오늘 이후 날짜예요",IF(AND(B1811&lt;&gt;"",ISNA(MATCH(B1811,현장번호,0))),"현장 번호를 확인하세요",IF(ISNA(MATCH(D1811,거래처이름,0)),"거래처 목록에 없는 이름",IF(OR(NOT(ISNUMBER(G1811)),N(G1811)&lt;=0),"금액을 확인하세요",""))))))</f>
        <v/>
      </c>
    </row>
    <row r="1812">
      <c r="A1812" s="20" t="n"/>
      <c r="B1812" s="26" t="n"/>
      <c r="C1812" s="27">
        <f>IF(COUNTA(A1812,D1812,G1812)=0,"",IF(B1812="","공통",IFERROR(INDEX(현장_고객,MATCH(B1812,현장번호,0))&amp;" · "&amp;INDEX(현장_주소,MATCH(B1812,현장번호,0)),"없는 번호")))</f>
        <v/>
      </c>
      <c r="D1812" s="21" t="n"/>
      <c r="E1812" s="27">
        <f>IF(D1812="","",IFERROR(INDEX(거래처분야,MATCH(D1812,거래처이름,0)),""))</f>
        <v/>
      </c>
      <c r="F1812" s="21" t="n"/>
      <c r="G1812" s="22" t="n"/>
      <c r="H1812" s="25">
        <f>IF(COUNTA(A1812,B1812,D1812,G1812)=0,"",IF(NOT(ISNUMBER(A1812)),"날짜를 확인하세요",IF(A1812&gt;TODAY(),"오늘 이후 날짜예요",IF(AND(B1812&lt;&gt;"",ISNA(MATCH(B1812,현장번호,0))),"현장 번호를 확인하세요",IF(ISNA(MATCH(D1812,거래처이름,0)),"거래처 목록에 없는 이름",IF(OR(NOT(ISNUMBER(G1812)),N(G1812)&lt;=0),"금액을 확인하세요",""))))))</f>
        <v/>
      </c>
    </row>
    <row r="1813">
      <c r="A1813" s="20" t="n"/>
      <c r="B1813" s="26" t="n"/>
      <c r="C1813" s="27">
        <f>IF(COUNTA(A1813,D1813,G1813)=0,"",IF(B1813="","공통",IFERROR(INDEX(현장_고객,MATCH(B1813,현장번호,0))&amp;" · "&amp;INDEX(현장_주소,MATCH(B1813,현장번호,0)),"없는 번호")))</f>
        <v/>
      </c>
      <c r="D1813" s="21" t="n"/>
      <c r="E1813" s="27">
        <f>IF(D1813="","",IFERROR(INDEX(거래처분야,MATCH(D1813,거래처이름,0)),""))</f>
        <v/>
      </c>
      <c r="F1813" s="21" t="n"/>
      <c r="G1813" s="22" t="n"/>
      <c r="H1813" s="25">
        <f>IF(COUNTA(A1813,B1813,D1813,G1813)=0,"",IF(NOT(ISNUMBER(A1813)),"날짜를 확인하세요",IF(A1813&gt;TODAY(),"오늘 이후 날짜예요",IF(AND(B1813&lt;&gt;"",ISNA(MATCH(B1813,현장번호,0))),"현장 번호를 확인하세요",IF(ISNA(MATCH(D1813,거래처이름,0)),"거래처 목록에 없는 이름",IF(OR(NOT(ISNUMBER(G1813)),N(G1813)&lt;=0),"금액을 확인하세요",""))))))</f>
        <v/>
      </c>
    </row>
    <row r="1814">
      <c r="A1814" s="20" t="n"/>
      <c r="B1814" s="26" t="n"/>
      <c r="C1814" s="27">
        <f>IF(COUNTA(A1814,D1814,G1814)=0,"",IF(B1814="","공통",IFERROR(INDEX(현장_고객,MATCH(B1814,현장번호,0))&amp;" · "&amp;INDEX(현장_주소,MATCH(B1814,현장번호,0)),"없는 번호")))</f>
        <v/>
      </c>
      <c r="D1814" s="21" t="n"/>
      <c r="E1814" s="27">
        <f>IF(D1814="","",IFERROR(INDEX(거래처분야,MATCH(D1814,거래처이름,0)),""))</f>
        <v/>
      </c>
      <c r="F1814" s="21" t="n"/>
      <c r="G1814" s="22" t="n"/>
      <c r="H1814" s="25">
        <f>IF(COUNTA(A1814,B1814,D1814,G1814)=0,"",IF(NOT(ISNUMBER(A1814)),"날짜를 확인하세요",IF(A1814&gt;TODAY(),"오늘 이후 날짜예요",IF(AND(B1814&lt;&gt;"",ISNA(MATCH(B1814,현장번호,0))),"현장 번호를 확인하세요",IF(ISNA(MATCH(D1814,거래처이름,0)),"거래처 목록에 없는 이름",IF(OR(NOT(ISNUMBER(G1814)),N(G1814)&lt;=0),"금액을 확인하세요",""))))))</f>
        <v/>
      </c>
    </row>
    <row r="1815">
      <c r="A1815" s="20" t="n"/>
      <c r="B1815" s="26" t="n"/>
      <c r="C1815" s="27">
        <f>IF(COUNTA(A1815,D1815,G1815)=0,"",IF(B1815="","공통",IFERROR(INDEX(현장_고객,MATCH(B1815,현장번호,0))&amp;" · "&amp;INDEX(현장_주소,MATCH(B1815,현장번호,0)),"없는 번호")))</f>
        <v/>
      </c>
      <c r="D1815" s="21" t="n"/>
      <c r="E1815" s="27">
        <f>IF(D1815="","",IFERROR(INDEX(거래처분야,MATCH(D1815,거래처이름,0)),""))</f>
        <v/>
      </c>
      <c r="F1815" s="21" t="n"/>
      <c r="G1815" s="22" t="n"/>
      <c r="H1815" s="25">
        <f>IF(COUNTA(A1815,B1815,D1815,G1815)=0,"",IF(NOT(ISNUMBER(A1815)),"날짜를 확인하세요",IF(A1815&gt;TODAY(),"오늘 이후 날짜예요",IF(AND(B1815&lt;&gt;"",ISNA(MATCH(B1815,현장번호,0))),"현장 번호를 확인하세요",IF(ISNA(MATCH(D1815,거래처이름,0)),"거래처 목록에 없는 이름",IF(OR(NOT(ISNUMBER(G1815)),N(G1815)&lt;=0),"금액을 확인하세요",""))))))</f>
        <v/>
      </c>
    </row>
    <row r="1816">
      <c r="A1816" s="20" t="n"/>
      <c r="B1816" s="26" t="n"/>
      <c r="C1816" s="27">
        <f>IF(COUNTA(A1816,D1816,G1816)=0,"",IF(B1816="","공통",IFERROR(INDEX(현장_고객,MATCH(B1816,현장번호,0))&amp;" · "&amp;INDEX(현장_주소,MATCH(B1816,현장번호,0)),"없는 번호")))</f>
        <v/>
      </c>
      <c r="D1816" s="21" t="n"/>
      <c r="E1816" s="27">
        <f>IF(D1816="","",IFERROR(INDEX(거래처분야,MATCH(D1816,거래처이름,0)),""))</f>
        <v/>
      </c>
      <c r="F1816" s="21" t="n"/>
      <c r="G1816" s="22" t="n"/>
      <c r="H1816" s="25">
        <f>IF(COUNTA(A1816,B1816,D1816,G1816)=0,"",IF(NOT(ISNUMBER(A1816)),"날짜를 확인하세요",IF(A1816&gt;TODAY(),"오늘 이후 날짜예요",IF(AND(B1816&lt;&gt;"",ISNA(MATCH(B1816,현장번호,0))),"현장 번호를 확인하세요",IF(ISNA(MATCH(D1816,거래처이름,0)),"거래처 목록에 없는 이름",IF(OR(NOT(ISNUMBER(G1816)),N(G1816)&lt;=0),"금액을 확인하세요",""))))))</f>
        <v/>
      </c>
    </row>
    <row r="1817">
      <c r="A1817" s="20" t="n"/>
      <c r="B1817" s="26" t="n"/>
      <c r="C1817" s="27">
        <f>IF(COUNTA(A1817,D1817,G1817)=0,"",IF(B1817="","공통",IFERROR(INDEX(현장_고객,MATCH(B1817,현장번호,0))&amp;" · "&amp;INDEX(현장_주소,MATCH(B1817,현장번호,0)),"없는 번호")))</f>
        <v/>
      </c>
      <c r="D1817" s="21" t="n"/>
      <c r="E1817" s="27">
        <f>IF(D1817="","",IFERROR(INDEX(거래처분야,MATCH(D1817,거래처이름,0)),""))</f>
        <v/>
      </c>
      <c r="F1817" s="21" t="n"/>
      <c r="G1817" s="22" t="n"/>
      <c r="H1817" s="25">
        <f>IF(COUNTA(A1817,B1817,D1817,G1817)=0,"",IF(NOT(ISNUMBER(A1817)),"날짜를 확인하세요",IF(A1817&gt;TODAY(),"오늘 이후 날짜예요",IF(AND(B1817&lt;&gt;"",ISNA(MATCH(B1817,현장번호,0))),"현장 번호를 확인하세요",IF(ISNA(MATCH(D1817,거래처이름,0)),"거래처 목록에 없는 이름",IF(OR(NOT(ISNUMBER(G1817)),N(G1817)&lt;=0),"금액을 확인하세요",""))))))</f>
        <v/>
      </c>
    </row>
    <row r="1818">
      <c r="A1818" s="20" t="n"/>
      <c r="B1818" s="26" t="n"/>
      <c r="C1818" s="27">
        <f>IF(COUNTA(A1818,D1818,G1818)=0,"",IF(B1818="","공통",IFERROR(INDEX(현장_고객,MATCH(B1818,현장번호,0))&amp;" · "&amp;INDEX(현장_주소,MATCH(B1818,현장번호,0)),"없는 번호")))</f>
        <v/>
      </c>
      <c r="D1818" s="21" t="n"/>
      <c r="E1818" s="27">
        <f>IF(D1818="","",IFERROR(INDEX(거래처분야,MATCH(D1818,거래처이름,0)),""))</f>
        <v/>
      </c>
      <c r="F1818" s="21" t="n"/>
      <c r="G1818" s="22" t="n"/>
      <c r="H1818" s="25">
        <f>IF(COUNTA(A1818,B1818,D1818,G1818)=0,"",IF(NOT(ISNUMBER(A1818)),"날짜를 확인하세요",IF(A1818&gt;TODAY(),"오늘 이후 날짜예요",IF(AND(B1818&lt;&gt;"",ISNA(MATCH(B1818,현장번호,0))),"현장 번호를 확인하세요",IF(ISNA(MATCH(D1818,거래처이름,0)),"거래처 목록에 없는 이름",IF(OR(NOT(ISNUMBER(G1818)),N(G1818)&lt;=0),"금액을 확인하세요",""))))))</f>
        <v/>
      </c>
    </row>
    <row r="1819">
      <c r="A1819" s="20" t="n"/>
      <c r="B1819" s="26" t="n"/>
      <c r="C1819" s="27">
        <f>IF(COUNTA(A1819,D1819,G1819)=0,"",IF(B1819="","공통",IFERROR(INDEX(현장_고객,MATCH(B1819,현장번호,0))&amp;" · "&amp;INDEX(현장_주소,MATCH(B1819,현장번호,0)),"없는 번호")))</f>
        <v/>
      </c>
      <c r="D1819" s="21" t="n"/>
      <c r="E1819" s="27">
        <f>IF(D1819="","",IFERROR(INDEX(거래처분야,MATCH(D1819,거래처이름,0)),""))</f>
        <v/>
      </c>
      <c r="F1819" s="21" t="n"/>
      <c r="G1819" s="22" t="n"/>
      <c r="H1819" s="25">
        <f>IF(COUNTA(A1819,B1819,D1819,G1819)=0,"",IF(NOT(ISNUMBER(A1819)),"날짜를 확인하세요",IF(A1819&gt;TODAY(),"오늘 이후 날짜예요",IF(AND(B1819&lt;&gt;"",ISNA(MATCH(B1819,현장번호,0))),"현장 번호를 확인하세요",IF(ISNA(MATCH(D1819,거래처이름,0)),"거래처 목록에 없는 이름",IF(OR(NOT(ISNUMBER(G1819)),N(G1819)&lt;=0),"금액을 확인하세요",""))))))</f>
        <v/>
      </c>
    </row>
    <row r="1820">
      <c r="A1820" s="20" t="n"/>
      <c r="B1820" s="26" t="n"/>
      <c r="C1820" s="27">
        <f>IF(COUNTA(A1820,D1820,G1820)=0,"",IF(B1820="","공통",IFERROR(INDEX(현장_고객,MATCH(B1820,현장번호,0))&amp;" · "&amp;INDEX(현장_주소,MATCH(B1820,현장번호,0)),"없는 번호")))</f>
        <v/>
      </c>
      <c r="D1820" s="21" t="n"/>
      <c r="E1820" s="27">
        <f>IF(D1820="","",IFERROR(INDEX(거래처분야,MATCH(D1820,거래처이름,0)),""))</f>
        <v/>
      </c>
      <c r="F1820" s="21" t="n"/>
      <c r="G1820" s="22" t="n"/>
      <c r="H1820" s="25">
        <f>IF(COUNTA(A1820,B1820,D1820,G1820)=0,"",IF(NOT(ISNUMBER(A1820)),"날짜를 확인하세요",IF(A1820&gt;TODAY(),"오늘 이후 날짜예요",IF(AND(B1820&lt;&gt;"",ISNA(MATCH(B1820,현장번호,0))),"현장 번호를 확인하세요",IF(ISNA(MATCH(D1820,거래처이름,0)),"거래처 목록에 없는 이름",IF(OR(NOT(ISNUMBER(G1820)),N(G1820)&lt;=0),"금액을 확인하세요",""))))))</f>
        <v/>
      </c>
    </row>
    <row r="1821">
      <c r="A1821" s="20" t="n"/>
      <c r="B1821" s="26" t="n"/>
      <c r="C1821" s="27">
        <f>IF(COUNTA(A1821,D1821,G1821)=0,"",IF(B1821="","공통",IFERROR(INDEX(현장_고객,MATCH(B1821,현장번호,0))&amp;" · "&amp;INDEX(현장_주소,MATCH(B1821,현장번호,0)),"없는 번호")))</f>
        <v/>
      </c>
      <c r="D1821" s="21" t="n"/>
      <c r="E1821" s="27">
        <f>IF(D1821="","",IFERROR(INDEX(거래처분야,MATCH(D1821,거래처이름,0)),""))</f>
        <v/>
      </c>
      <c r="F1821" s="21" t="n"/>
      <c r="G1821" s="22" t="n"/>
      <c r="H1821" s="25">
        <f>IF(COUNTA(A1821,B1821,D1821,G1821)=0,"",IF(NOT(ISNUMBER(A1821)),"날짜를 확인하세요",IF(A1821&gt;TODAY(),"오늘 이후 날짜예요",IF(AND(B1821&lt;&gt;"",ISNA(MATCH(B1821,현장번호,0))),"현장 번호를 확인하세요",IF(ISNA(MATCH(D1821,거래처이름,0)),"거래처 목록에 없는 이름",IF(OR(NOT(ISNUMBER(G1821)),N(G1821)&lt;=0),"금액을 확인하세요",""))))))</f>
        <v/>
      </c>
    </row>
    <row r="1822">
      <c r="A1822" s="20" t="n"/>
      <c r="B1822" s="26" t="n"/>
      <c r="C1822" s="27">
        <f>IF(COUNTA(A1822,D1822,G1822)=0,"",IF(B1822="","공통",IFERROR(INDEX(현장_고객,MATCH(B1822,현장번호,0))&amp;" · "&amp;INDEX(현장_주소,MATCH(B1822,현장번호,0)),"없는 번호")))</f>
        <v/>
      </c>
      <c r="D1822" s="21" t="n"/>
      <c r="E1822" s="27">
        <f>IF(D1822="","",IFERROR(INDEX(거래처분야,MATCH(D1822,거래처이름,0)),""))</f>
        <v/>
      </c>
      <c r="F1822" s="21" t="n"/>
      <c r="G1822" s="22" t="n"/>
      <c r="H1822" s="25">
        <f>IF(COUNTA(A1822,B1822,D1822,G1822)=0,"",IF(NOT(ISNUMBER(A1822)),"날짜를 확인하세요",IF(A1822&gt;TODAY(),"오늘 이후 날짜예요",IF(AND(B1822&lt;&gt;"",ISNA(MATCH(B1822,현장번호,0))),"현장 번호를 확인하세요",IF(ISNA(MATCH(D1822,거래처이름,0)),"거래처 목록에 없는 이름",IF(OR(NOT(ISNUMBER(G1822)),N(G1822)&lt;=0),"금액을 확인하세요",""))))))</f>
        <v/>
      </c>
    </row>
    <row r="1823">
      <c r="A1823" s="20" t="n"/>
      <c r="B1823" s="26" t="n"/>
      <c r="C1823" s="27">
        <f>IF(COUNTA(A1823,D1823,G1823)=0,"",IF(B1823="","공통",IFERROR(INDEX(현장_고객,MATCH(B1823,현장번호,0))&amp;" · "&amp;INDEX(현장_주소,MATCH(B1823,현장번호,0)),"없는 번호")))</f>
        <v/>
      </c>
      <c r="D1823" s="21" t="n"/>
      <c r="E1823" s="27">
        <f>IF(D1823="","",IFERROR(INDEX(거래처분야,MATCH(D1823,거래처이름,0)),""))</f>
        <v/>
      </c>
      <c r="F1823" s="21" t="n"/>
      <c r="G1823" s="22" t="n"/>
      <c r="H1823" s="25">
        <f>IF(COUNTA(A1823,B1823,D1823,G1823)=0,"",IF(NOT(ISNUMBER(A1823)),"날짜를 확인하세요",IF(A1823&gt;TODAY(),"오늘 이후 날짜예요",IF(AND(B1823&lt;&gt;"",ISNA(MATCH(B1823,현장번호,0))),"현장 번호를 확인하세요",IF(ISNA(MATCH(D1823,거래처이름,0)),"거래처 목록에 없는 이름",IF(OR(NOT(ISNUMBER(G1823)),N(G1823)&lt;=0),"금액을 확인하세요",""))))))</f>
        <v/>
      </c>
    </row>
    <row r="1824">
      <c r="A1824" s="20" t="n"/>
      <c r="B1824" s="26" t="n"/>
      <c r="C1824" s="27">
        <f>IF(COUNTA(A1824,D1824,G1824)=0,"",IF(B1824="","공통",IFERROR(INDEX(현장_고객,MATCH(B1824,현장번호,0))&amp;" · "&amp;INDEX(현장_주소,MATCH(B1824,현장번호,0)),"없는 번호")))</f>
        <v/>
      </c>
      <c r="D1824" s="21" t="n"/>
      <c r="E1824" s="27">
        <f>IF(D1824="","",IFERROR(INDEX(거래처분야,MATCH(D1824,거래처이름,0)),""))</f>
        <v/>
      </c>
      <c r="F1824" s="21" t="n"/>
      <c r="G1824" s="22" t="n"/>
      <c r="H1824" s="25">
        <f>IF(COUNTA(A1824,B1824,D1824,G1824)=0,"",IF(NOT(ISNUMBER(A1824)),"날짜를 확인하세요",IF(A1824&gt;TODAY(),"오늘 이후 날짜예요",IF(AND(B1824&lt;&gt;"",ISNA(MATCH(B1824,현장번호,0))),"현장 번호를 확인하세요",IF(ISNA(MATCH(D1824,거래처이름,0)),"거래처 목록에 없는 이름",IF(OR(NOT(ISNUMBER(G1824)),N(G1824)&lt;=0),"금액을 확인하세요",""))))))</f>
        <v/>
      </c>
    </row>
    <row r="1825">
      <c r="A1825" s="20" t="n"/>
      <c r="B1825" s="26" t="n"/>
      <c r="C1825" s="27">
        <f>IF(COUNTA(A1825,D1825,G1825)=0,"",IF(B1825="","공통",IFERROR(INDEX(현장_고객,MATCH(B1825,현장번호,0))&amp;" · "&amp;INDEX(현장_주소,MATCH(B1825,현장번호,0)),"없는 번호")))</f>
        <v/>
      </c>
      <c r="D1825" s="21" t="n"/>
      <c r="E1825" s="27">
        <f>IF(D1825="","",IFERROR(INDEX(거래처분야,MATCH(D1825,거래처이름,0)),""))</f>
        <v/>
      </c>
      <c r="F1825" s="21" t="n"/>
      <c r="G1825" s="22" t="n"/>
      <c r="H1825" s="25">
        <f>IF(COUNTA(A1825,B1825,D1825,G1825)=0,"",IF(NOT(ISNUMBER(A1825)),"날짜를 확인하세요",IF(A1825&gt;TODAY(),"오늘 이후 날짜예요",IF(AND(B1825&lt;&gt;"",ISNA(MATCH(B1825,현장번호,0))),"현장 번호를 확인하세요",IF(ISNA(MATCH(D1825,거래처이름,0)),"거래처 목록에 없는 이름",IF(OR(NOT(ISNUMBER(G1825)),N(G1825)&lt;=0),"금액을 확인하세요",""))))))</f>
        <v/>
      </c>
    </row>
    <row r="1826">
      <c r="A1826" s="20" t="n"/>
      <c r="B1826" s="26" t="n"/>
      <c r="C1826" s="27">
        <f>IF(COUNTA(A1826,D1826,G1826)=0,"",IF(B1826="","공통",IFERROR(INDEX(현장_고객,MATCH(B1826,현장번호,0))&amp;" · "&amp;INDEX(현장_주소,MATCH(B1826,현장번호,0)),"없는 번호")))</f>
        <v/>
      </c>
      <c r="D1826" s="21" t="n"/>
      <c r="E1826" s="27">
        <f>IF(D1826="","",IFERROR(INDEX(거래처분야,MATCH(D1826,거래처이름,0)),""))</f>
        <v/>
      </c>
      <c r="F1826" s="21" t="n"/>
      <c r="G1826" s="22" t="n"/>
      <c r="H1826" s="25">
        <f>IF(COUNTA(A1826,B1826,D1826,G1826)=0,"",IF(NOT(ISNUMBER(A1826)),"날짜를 확인하세요",IF(A1826&gt;TODAY(),"오늘 이후 날짜예요",IF(AND(B1826&lt;&gt;"",ISNA(MATCH(B1826,현장번호,0))),"현장 번호를 확인하세요",IF(ISNA(MATCH(D1826,거래처이름,0)),"거래처 목록에 없는 이름",IF(OR(NOT(ISNUMBER(G1826)),N(G1826)&lt;=0),"금액을 확인하세요",""))))))</f>
        <v/>
      </c>
    </row>
    <row r="1827">
      <c r="A1827" s="20" t="n"/>
      <c r="B1827" s="26" t="n"/>
      <c r="C1827" s="27">
        <f>IF(COUNTA(A1827,D1827,G1827)=0,"",IF(B1827="","공통",IFERROR(INDEX(현장_고객,MATCH(B1827,현장번호,0))&amp;" · "&amp;INDEX(현장_주소,MATCH(B1827,현장번호,0)),"없는 번호")))</f>
        <v/>
      </c>
      <c r="D1827" s="21" t="n"/>
      <c r="E1827" s="27">
        <f>IF(D1827="","",IFERROR(INDEX(거래처분야,MATCH(D1827,거래처이름,0)),""))</f>
        <v/>
      </c>
      <c r="F1827" s="21" t="n"/>
      <c r="G1827" s="22" t="n"/>
      <c r="H1827" s="25">
        <f>IF(COUNTA(A1827,B1827,D1827,G1827)=0,"",IF(NOT(ISNUMBER(A1827)),"날짜를 확인하세요",IF(A1827&gt;TODAY(),"오늘 이후 날짜예요",IF(AND(B1827&lt;&gt;"",ISNA(MATCH(B1827,현장번호,0))),"현장 번호를 확인하세요",IF(ISNA(MATCH(D1827,거래처이름,0)),"거래처 목록에 없는 이름",IF(OR(NOT(ISNUMBER(G1827)),N(G1827)&lt;=0),"금액을 확인하세요",""))))))</f>
        <v/>
      </c>
    </row>
    <row r="1828">
      <c r="A1828" s="20" t="n"/>
      <c r="B1828" s="26" t="n"/>
      <c r="C1828" s="27">
        <f>IF(COUNTA(A1828,D1828,G1828)=0,"",IF(B1828="","공통",IFERROR(INDEX(현장_고객,MATCH(B1828,현장번호,0))&amp;" · "&amp;INDEX(현장_주소,MATCH(B1828,현장번호,0)),"없는 번호")))</f>
        <v/>
      </c>
      <c r="D1828" s="21" t="n"/>
      <c r="E1828" s="27">
        <f>IF(D1828="","",IFERROR(INDEX(거래처분야,MATCH(D1828,거래처이름,0)),""))</f>
        <v/>
      </c>
      <c r="F1828" s="21" t="n"/>
      <c r="G1828" s="22" t="n"/>
      <c r="H1828" s="25">
        <f>IF(COUNTA(A1828,B1828,D1828,G1828)=0,"",IF(NOT(ISNUMBER(A1828)),"날짜를 확인하세요",IF(A1828&gt;TODAY(),"오늘 이후 날짜예요",IF(AND(B1828&lt;&gt;"",ISNA(MATCH(B1828,현장번호,0))),"현장 번호를 확인하세요",IF(ISNA(MATCH(D1828,거래처이름,0)),"거래처 목록에 없는 이름",IF(OR(NOT(ISNUMBER(G1828)),N(G1828)&lt;=0),"금액을 확인하세요",""))))))</f>
        <v/>
      </c>
    </row>
    <row r="1829">
      <c r="A1829" s="20" t="n"/>
      <c r="B1829" s="26" t="n"/>
      <c r="C1829" s="27">
        <f>IF(COUNTA(A1829,D1829,G1829)=0,"",IF(B1829="","공통",IFERROR(INDEX(현장_고객,MATCH(B1829,현장번호,0))&amp;" · "&amp;INDEX(현장_주소,MATCH(B1829,현장번호,0)),"없는 번호")))</f>
        <v/>
      </c>
      <c r="D1829" s="21" t="n"/>
      <c r="E1829" s="27">
        <f>IF(D1829="","",IFERROR(INDEX(거래처분야,MATCH(D1829,거래처이름,0)),""))</f>
        <v/>
      </c>
      <c r="F1829" s="21" t="n"/>
      <c r="G1829" s="22" t="n"/>
      <c r="H1829" s="25">
        <f>IF(COUNTA(A1829,B1829,D1829,G1829)=0,"",IF(NOT(ISNUMBER(A1829)),"날짜를 확인하세요",IF(A1829&gt;TODAY(),"오늘 이후 날짜예요",IF(AND(B1829&lt;&gt;"",ISNA(MATCH(B1829,현장번호,0))),"현장 번호를 확인하세요",IF(ISNA(MATCH(D1829,거래처이름,0)),"거래처 목록에 없는 이름",IF(OR(NOT(ISNUMBER(G1829)),N(G1829)&lt;=0),"금액을 확인하세요",""))))))</f>
        <v/>
      </c>
    </row>
    <row r="1830">
      <c r="A1830" s="20" t="n"/>
      <c r="B1830" s="26" t="n"/>
      <c r="C1830" s="27">
        <f>IF(COUNTA(A1830,D1830,G1830)=0,"",IF(B1830="","공통",IFERROR(INDEX(현장_고객,MATCH(B1830,현장번호,0))&amp;" · "&amp;INDEX(현장_주소,MATCH(B1830,현장번호,0)),"없는 번호")))</f>
        <v/>
      </c>
      <c r="D1830" s="21" t="n"/>
      <c r="E1830" s="27">
        <f>IF(D1830="","",IFERROR(INDEX(거래처분야,MATCH(D1830,거래처이름,0)),""))</f>
        <v/>
      </c>
      <c r="F1830" s="21" t="n"/>
      <c r="G1830" s="22" t="n"/>
      <c r="H1830" s="25">
        <f>IF(COUNTA(A1830,B1830,D1830,G1830)=0,"",IF(NOT(ISNUMBER(A1830)),"날짜를 확인하세요",IF(A1830&gt;TODAY(),"오늘 이후 날짜예요",IF(AND(B1830&lt;&gt;"",ISNA(MATCH(B1830,현장번호,0))),"현장 번호를 확인하세요",IF(ISNA(MATCH(D1830,거래처이름,0)),"거래처 목록에 없는 이름",IF(OR(NOT(ISNUMBER(G1830)),N(G1830)&lt;=0),"금액을 확인하세요",""))))))</f>
        <v/>
      </c>
    </row>
    <row r="1831">
      <c r="A1831" s="20" t="n"/>
      <c r="B1831" s="26" t="n"/>
      <c r="C1831" s="27">
        <f>IF(COUNTA(A1831,D1831,G1831)=0,"",IF(B1831="","공통",IFERROR(INDEX(현장_고객,MATCH(B1831,현장번호,0))&amp;" · "&amp;INDEX(현장_주소,MATCH(B1831,현장번호,0)),"없는 번호")))</f>
        <v/>
      </c>
      <c r="D1831" s="21" t="n"/>
      <c r="E1831" s="27">
        <f>IF(D1831="","",IFERROR(INDEX(거래처분야,MATCH(D1831,거래처이름,0)),""))</f>
        <v/>
      </c>
      <c r="F1831" s="21" t="n"/>
      <c r="G1831" s="22" t="n"/>
      <c r="H1831" s="25">
        <f>IF(COUNTA(A1831,B1831,D1831,G1831)=0,"",IF(NOT(ISNUMBER(A1831)),"날짜를 확인하세요",IF(A1831&gt;TODAY(),"오늘 이후 날짜예요",IF(AND(B1831&lt;&gt;"",ISNA(MATCH(B1831,현장번호,0))),"현장 번호를 확인하세요",IF(ISNA(MATCH(D1831,거래처이름,0)),"거래처 목록에 없는 이름",IF(OR(NOT(ISNUMBER(G1831)),N(G1831)&lt;=0),"금액을 확인하세요",""))))))</f>
        <v/>
      </c>
    </row>
    <row r="1832">
      <c r="A1832" s="20" t="n"/>
      <c r="B1832" s="26" t="n"/>
      <c r="C1832" s="27">
        <f>IF(COUNTA(A1832,D1832,G1832)=0,"",IF(B1832="","공통",IFERROR(INDEX(현장_고객,MATCH(B1832,현장번호,0))&amp;" · "&amp;INDEX(현장_주소,MATCH(B1832,현장번호,0)),"없는 번호")))</f>
        <v/>
      </c>
      <c r="D1832" s="21" t="n"/>
      <c r="E1832" s="27">
        <f>IF(D1832="","",IFERROR(INDEX(거래처분야,MATCH(D1832,거래처이름,0)),""))</f>
        <v/>
      </c>
      <c r="F1832" s="21" t="n"/>
      <c r="G1832" s="22" t="n"/>
      <c r="H1832" s="25">
        <f>IF(COUNTA(A1832,B1832,D1832,G1832)=0,"",IF(NOT(ISNUMBER(A1832)),"날짜를 확인하세요",IF(A1832&gt;TODAY(),"오늘 이후 날짜예요",IF(AND(B1832&lt;&gt;"",ISNA(MATCH(B1832,현장번호,0))),"현장 번호를 확인하세요",IF(ISNA(MATCH(D1832,거래처이름,0)),"거래처 목록에 없는 이름",IF(OR(NOT(ISNUMBER(G1832)),N(G1832)&lt;=0),"금액을 확인하세요",""))))))</f>
        <v/>
      </c>
    </row>
    <row r="1833">
      <c r="A1833" s="20" t="n"/>
      <c r="B1833" s="26" t="n"/>
      <c r="C1833" s="27">
        <f>IF(COUNTA(A1833,D1833,G1833)=0,"",IF(B1833="","공통",IFERROR(INDEX(현장_고객,MATCH(B1833,현장번호,0))&amp;" · "&amp;INDEX(현장_주소,MATCH(B1833,현장번호,0)),"없는 번호")))</f>
        <v/>
      </c>
      <c r="D1833" s="21" t="n"/>
      <c r="E1833" s="27">
        <f>IF(D1833="","",IFERROR(INDEX(거래처분야,MATCH(D1833,거래처이름,0)),""))</f>
        <v/>
      </c>
      <c r="F1833" s="21" t="n"/>
      <c r="G1833" s="22" t="n"/>
      <c r="H1833" s="25">
        <f>IF(COUNTA(A1833,B1833,D1833,G1833)=0,"",IF(NOT(ISNUMBER(A1833)),"날짜를 확인하세요",IF(A1833&gt;TODAY(),"오늘 이후 날짜예요",IF(AND(B1833&lt;&gt;"",ISNA(MATCH(B1833,현장번호,0))),"현장 번호를 확인하세요",IF(ISNA(MATCH(D1833,거래처이름,0)),"거래처 목록에 없는 이름",IF(OR(NOT(ISNUMBER(G1833)),N(G1833)&lt;=0),"금액을 확인하세요",""))))))</f>
        <v/>
      </c>
    </row>
    <row r="1834">
      <c r="A1834" s="20" t="n"/>
      <c r="B1834" s="26" t="n"/>
      <c r="C1834" s="27">
        <f>IF(COUNTA(A1834,D1834,G1834)=0,"",IF(B1834="","공통",IFERROR(INDEX(현장_고객,MATCH(B1834,현장번호,0))&amp;" · "&amp;INDEX(현장_주소,MATCH(B1834,현장번호,0)),"없는 번호")))</f>
        <v/>
      </c>
      <c r="D1834" s="21" t="n"/>
      <c r="E1834" s="27">
        <f>IF(D1834="","",IFERROR(INDEX(거래처분야,MATCH(D1834,거래처이름,0)),""))</f>
        <v/>
      </c>
      <c r="F1834" s="21" t="n"/>
      <c r="G1834" s="22" t="n"/>
      <c r="H1834" s="25">
        <f>IF(COUNTA(A1834,B1834,D1834,G1834)=0,"",IF(NOT(ISNUMBER(A1834)),"날짜를 확인하세요",IF(A1834&gt;TODAY(),"오늘 이후 날짜예요",IF(AND(B1834&lt;&gt;"",ISNA(MATCH(B1834,현장번호,0))),"현장 번호를 확인하세요",IF(ISNA(MATCH(D1834,거래처이름,0)),"거래처 목록에 없는 이름",IF(OR(NOT(ISNUMBER(G1834)),N(G1834)&lt;=0),"금액을 확인하세요",""))))))</f>
        <v/>
      </c>
    </row>
    <row r="1835">
      <c r="A1835" s="20" t="n"/>
      <c r="B1835" s="26" t="n"/>
      <c r="C1835" s="27">
        <f>IF(COUNTA(A1835,D1835,G1835)=0,"",IF(B1835="","공통",IFERROR(INDEX(현장_고객,MATCH(B1835,현장번호,0))&amp;" · "&amp;INDEX(현장_주소,MATCH(B1835,현장번호,0)),"없는 번호")))</f>
        <v/>
      </c>
      <c r="D1835" s="21" t="n"/>
      <c r="E1835" s="27">
        <f>IF(D1835="","",IFERROR(INDEX(거래처분야,MATCH(D1835,거래처이름,0)),""))</f>
        <v/>
      </c>
      <c r="F1835" s="21" t="n"/>
      <c r="G1835" s="22" t="n"/>
      <c r="H1835" s="25">
        <f>IF(COUNTA(A1835,B1835,D1835,G1835)=0,"",IF(NOT(ISNUMBER(A1835)),"날짜를 확인하세요",IF(A1835&gt;TODAY(),"오늘 이후 날짜예요",IF(AND(B1835&lt;&gt;"",ISNA(MATCH(B1835,현장번호,0))),"현장 번호를 확인하세요",IF(ISNA(MATCH(D1835,거래처이름,0)),"거래처 목록에 없는 이름",IF(OR(NOT(ISNUMBER(G1835)),N(G1835)&lt;=0),"금액을 확인하세요",""))))))</f>
        <v/>
      </c>
    </row>
    <row r="1836">
      <c r="A1836" s="20" t="n"/>
      <c r="B1836" s="26" t="n"/>
      <c r="C1836" s="27">
        <f>IF(COUNTA(A1836,D1836,G1836)=0,"",IF(B1836="","공통",IFERROR(INDEX(현장_고객,MATCH(B1836,현장번호,0))&amp;" · "&amp;INDEX(현장_주소,MATCH(B1836,현장번호,0)),"없는 번호")))</f>
        <v/>
      </c>
      <c r="D1836" s="21" t="n"/>
      <c r="E1836" s="27">
        <f>IF(D1836="","",IFERROR(INDEX(거래처분야,MATCH(D1836,거래처이름,0)),""))</f>
        <v/>
      </c>
      <c r="F1836" s="21" t="n"/>
      <c r="G1836" s="22" t="n"/>
      <c r="H1836" s="25">
        <f>IF(COUNTA(A1836,B1836,D1836,G1836)=0,"",IF(NOT(ISNUMBER(A1836)),"날짜를 확인하세요",IF(A1836&gt;TODAY(),"오늘 이후 날짜예요",IF(AND(B1836&lt;&gt;"",ISNA(MATCH(B1836,현장번호,0))),"현장 번호를 확인하세요",IF(ISNA(MATCH(D1836,거래처이름,0)),"거래처 목록에 없는 이름",IF(OR(NOT(ISNUMBER(G1836)),N(G1836)&lt;=0),"금액을 확인하세요",""))))))</f>
        <v/>
      </c>
    </row>
    <row r="1837">
      <c r="A1837" s="20" t="n"/>
      <c r="B1837" s="26" t="n"/>
      <c r="C1837" s="27">
        <f>IF(COUNTA(A1837,D1837,G1837)=0,"",IF(B1837="","공통",IFERROR(INDEX(현장_고객,MATCH(B1837,현장번호,0))&amp;" · "&amp;INDEX(현장_주소,MATCH(B1837,현장번호,0)),"없는 번호")))</f>
        <v/>
      </c>
      <c r="D1837" s="21" t="n"/>
      <c r="E1837" s="27">
        <f>IF(D1837="","",IFERROR(INDEX(거래처분야,MATCH(D1837,거래처이름,0)),""))</f>
        <v/>
      </c>
      <c r="F1837" s="21" t="n"/>
      <c r="G1837" s="22" t="n"/>
      <c r="H1837" s="25">
        <f>IF(COUNTA(A1837,B1837,D1837,G1837)=0,"",IF(NOT(ISNUMBER(A1837)),"날짜를 확인하세요",IF(A1837&gt;TODAY(),"오늘 이후 날짜예요",IF(AND(B1837&lt;&gt;"",ISNA(MATCH(B1837,현장번호,0))),"현장 번호를 확인하세요",IF(ISNA(MATCH(D1837,거래처이름,0)),"거래처 목록에 없는 이름",IF(OR(NOT(ISNUMBER(G1837)),N(G1837)&lt;=0),"금액을 확인하세요",""))))))</f>
        <v/>
      </c>
    </row>
    <row r="1838">
      <c r="A1838" s="20" t="n"/>
      <c r="B1838" s="26" t="n"/>
      <c r="C1838" s="27">
        <f>IF(COUNTA(A1838,D1838,G1838)=0,"",IF(B1838="","공통",IFERROR(INDEX(현장_고객,MATCH(B1838,현장번호,0))&amp;" · "&amp;INDEX(현장_주소,MATCH(B1838,현장번호,0)),"없는 번호")))</f>
        <v/>
      </c>
      <c r="D1838" s="21" t="n"/>
      <c r="E1838" s="27">
        <f>IF(D1838="","",IFERROR(INDEX(거래처분야,MATCH(D1838,거래처이름,0)),""))</f>
        <v/>
      </c>
      <c r="F1838" s="21" t="n"/>
      <c r="G1838" s="22" t="n"/>
      <c r="H1838" s="25">
        <f>IF(COUNTA(A1838,B1838,D1838,G1838)=0,"",IF(NOT(ISNUMBER(A1838)),"날짜를 확인하세요",IF(A1838&gt;TODAY(),"오늘 이후 날짜예요",IF(AND(B1838&lt;&gt;"",ISNA(MATCH(B1838,현장번호,0))),"현장 번호를 확인하세요",IF(ISNA(MATCH(D1838,거래처이름,0)),"거래처 목록에 없는 이름",IF(OR(NOT(ISNUMBER(G1838)),N(G1838)&lt;=0),"금액을 확인하세요",""))))))</f>
        <v/>
      </c>
    </row>
    <row r="1839">
      <c r="A1839" s="20" t="n"/>
      <c r="B1839" s="26" t="n"/>
      <c r="C1839" s="27">
        <f>IF(COUNTA(A1839,D1839,G1839)=0,"",IF(B1839="","공통",IFERROR(INDEX(현장_고객,MATCH(B1839,현장번호,0))&amp;" · "&amp;INDEX(현장_주소,MATCH(B1839,현장번호,0)),"없는 번호")))</f>
        <v/>
      </c>
      <c r="D1839" s="21" t="n"/>
      <c r="E1839" s="27">
        <f>IF(D1839="","",IFERROR(INDEX(거래처분야,MATCH(D1839,거래처이름,0)),""))</f>
        <v/>
      </c>
      <c r="F1839" s="21" t="n"/>
      <c r="G1839" s="22" t="n"/>
      <c r="H1839" s="25">
        <f>IF(COUNTA(A1839,B1839,D1839,G1839)=0,"",IF(NOT(ISNUMBER(A1839)),"날짜를 확인하세요",IF(A1839&gt;TODAY(),"오늘 이후 날짜예요",IF(AND(B1839&lt;&gt;"",ISNA(MATCH(B1839,현장번호,0))),"현장 번호를 확인하세요",IF(ISNA(MATCH(D1839,거래처이름,0)),"거래처 목록에 없는 이름",IF(OR(NOT(ISNUMBER(G1839)),N(G1839)&lt;=0),"금액을 확인하세요",""))))))</f>
        <v/>
      </c>
    </row>
    <row r="1840">
      <c r="A1840" s="20" t="n"/>
      <c r="B1840" s="26" t="n"/>
      <c r="C1840" s="27">
        <f>IF(COUNTA(A1840,D1840,G1840)=0,"",IF(B1840="","공통",IFERROR(INDEX(현장_고객,MATCH(B1840,현장번호,0))&amp;" · "&amp;INDEX(현장_주소,MATCH(B1840,현장번호,0)),"없는 번호")))</f>
        <v/>
      </c>
      <c r="D1840" s="21" t="n"/>
      <c r="E1840" s="27">
        <f>IF(D1840="","",IFERROR(INDEX(거래처분야,MATCH(D1840,거래처이름,0)),""))</f>
        <v/>
      </c>
      <c r="F1840" s="21" t="n"/>
      <c r="G1840" s="22" t="n"/>
      <c r="H1840" s="25">
        <f>IF(COUNTA(A1840,B1840,D1840,G1840)=0,"",IF(NOT(ISNUMBER(A1840)),"날짜를 확인하세요",IF(A1840&gt;TODAY(),"오늘 이후 날짜예요",IF(AND(B1840&lt;&gt;"",ISNA(MATCH(B1840,현장번호,0))),"현장 번호를 확인하세요",IF(ISNA(MATCH(D1840,거래처이름,0)),"거래처 목록에 없는 이름",IF(OR(NOT(ISNUMBER(G1840)),N(G1840)&lt;=0),"금액을 확인하세요",""))))))</f>
        <v/>
      </c>
    </row>
    <row r="1841">
      <c r="A1841" s="20" t="n"/>
      <c r="B1841" s="26" t="n"/>
      <c r="C1841" s="27">
        <f>IF(COUNTA(A1841,D1841,G1841)=0,"",IF(B1841="","공통",IFERROR(INDEX(현장_고객,MATCH(B1841,현장번호,0))&amp;" · "&amp;INDEX(현장_주소,MATCH(B1841,현장번호,0)),"없는 번호")))</f>
        <v/>
      </c>
      <c r="D1841" s="21" t="n"/>
      <c r="E1841" s="27">
        <f>IF(D1841="","",IFERROR(INDEX(거래처분야,MATCH(D1841,거래처이름,0)),""))</f>
        <v/>
      </c>
      <c r="F1841" s="21" t="n"/>
      <c r="G1841" s="22" t="n"/>
      <c r="H1841" s="25">
        <f>IF(COUNTA(A1841,B1841,D1841,G1841)=0,"",IF(NOT(ISNUMBER(A1841)),"날짜를 확인하세요",IF(A1841&gt;TODAY(),"오늘 이후 날짜예요",IF(AND(B1841&lt;&gt;"",ISNA(MATCH(B1841,현장번호,0))),"현장 번호를 확인하세요",IF(ISNA(MATCH(D1841,거래처이름,0)),"거래처 목록에 없는 이름",IF(OR(NOT(ISNUMBER(G1841)),N(G1841)&lt;=0),"금액을 확인하세요",""))))))</f>
        <v/>
      </c>
    </row>
    <row r="1842">
      <c r="A1842" s="20" t="n"/>
      <c r="B1842" s="26" t="n"/>
      <c r="C1842" s="27">
        <f>IF(COUNTA(A1842,D1842,G1842)=0,"",IF(B1842="","공통",IFERROR(INDEX(현장_고객,MATCH(B1842,현장번호,0))&amp;" · "&amp;INDEX(현장_주소,MATCH(B1842,현장번호,0)),"없는 번호")))</f>
        <v/>
      </c>
      <c r="D1842" s="21" t="n"/>
      <c r="E1842" s="27">
        <f>IF(D1842="","",IFERROR(INDEX(거래처분야,MATCH(D1842,거래처이름,0)),""))</f>
        <v/>
      </c>
      <c r="F1842" s="21" t="n"/>
      <c r="G1842" s="22" t="n"/>
      <c r="H1842" s="25">
        <f>IF(COUNTA(A1842,B1842,D1842,G1842)=0,"",IF(NOT(ISNUMBER(A1842)),"날짜를 확인하세요",IF(A1842&gt;TODAY(),"오늘 이후 날짜예요",IF(AND(B1842&lt;&gt;"",ISNA(MATCH(B1842,현장번호,0))),"현장 번호를 확인하세요",IF(ISNA(MATCH(D1842,거래처이름,0)),"거래처 목록에 없는 이름",IF(OR(NOT(ISNUMBER(G1842)),N(G1842)&lt;=0),"금액을 확인하세요",""))))))</f>
        <v/>
      </c>
    </row>
    <row r="1843">
      <c r="A1843" s="20" t="n"/>
      <c r="B1843" s="26" t="n"/>
      <c r="C1843" s="27">
        <f>IF(COUNTA(A1843,D1843,G1843)=0,"",IF(B1843="","공통",IFERROR(INDEX(현장_고객,MATCH(B1843,현장번호,0))&amp;" · "&amp;INDEX(현장_주소,MATCH(B1843,현장번호,0)),"없는 번호")))</f>
        <v/>
      </c>
      <c r="D1843" s="21" t="n"/>
      <c r="E1843" s="27">
        <f>IF(D1843="","",IFERROR(INDEX(거래처분야,MATCH(D1843,거래처이름,0)),""))</f>
        <v/>
      </c>
      <c r="F1843" s="21" t="n"/>
      <c r="G1843" s="22" t="n"/>
      <c r="H1843" s="25">
        <f>IF(COUNTA(A1843,B1843,D1843,G1843)=0,"",IF(NOT(ISNUMBER(A1843)),"날짜를 확인하세요",IF(A1843&gt;TODAY(),"오늘 이후 날짜예요",IF(AND(B1843&lt;&gt;"",ISNA(MATCH(B1843,현장번호,0))),"현장 번호를 확인하세요",IF(ISNA(MATCH(D1843,거래처이름,0)),"거래처 목록에 없는 이름",IF(OR(NOT(ISNUMBER(G1843)),N(G1843)&lt;=0),"금액을 확인하세요",""))))))</f>
        <v/>
      </c>
    </row>
    <row r="1844">
      <c r="A1844" s="20" t="n"/>
      <c r="B1844" s="26" t="n"/>
      <c r="C1844" s="27">
        <f>IF(COUNTA(A1844,D1844,G1844)=0,"",IF(B1844="","공통",IFERROR(INDEX(현장_고객,MATCH(B1844,현장번호,0))&amp;" · "&amp;INDEX(현장_주소,MATCH(B1844,현장번호,0)),"없는 번호")))</f>
        <v/>
      </c>
      <c r="D1844" s="21" t="n"/>
      <c r="E1844" s="27">
        <f>IF(D1844="","",IFERROR(INDEX(거래처분야,MATCH(D1844,거래처이름,0)),""))</f>
        <v/>
      </c>
      <c r="F1844" s="21" t="n"/>
      <c r="G1844" s="22" t="n"/>
      <c r="H1844" s="25">
        <f>IF(COUNTA(A1844,B1844,D1844,G1844)=0,"",IF(NOT(ISNUMBER(A1844)),"날짜를 확인하세요",IF(A1844&gt;TODAY(),"오늘 이후 날짜예요",IF(AND(B1844&lt;&gt;"",ISNA(MATCH(B1844,현장번호,0))),"현장 번호를 확인하세요",IF(ISNA(MATCH(D1844,거래처이름,0)),"거래처 목록에 없는 이름",IF(OR(NOT(ISNUMBER(G1844)),N(G1844)&lt;=0),"금액을 확인하세요",""))))))</f>
        <v/>
      </c>
    </row>
    <row r="1845">
      <c r="A1845" s="20" t="n"/>
      <c r="B1845" s="26" t="n"/>
      <c r="C1845" s="27">
        <f>IF(COUNTA(A1845,D1845,G1845)=0,"",IF(B1845="","공통",IFERROR(INDEX(현장_고객,MATCH(B1845,현장번호,0))&amp;" · "&amp;INDEX(현장_주소,MATCH(B1845,현장번호,0)),"없는 번호")))</f>
        <v/>
      </c>
      <c r="D1845" s="21" t="n"/>
      <c r="E1845" s="27">
        <f>IF(D1845="","",IFERROR(INDEX(거래처분야,MATCH(D1845,거래처이름,0)),""))</f>
        <v/>
      </c>
      <c r="F1845" s="21" t="n"/>
      <c r="G1845" s="22" t="n"/>
      <c r="H1845" s="25">
        <f>IF(COUNTA(A1845,B1845,D1845,G1845)=0,"",IF(NOT(ISNUMBER(A1845)),"날짜를 확인하세요",IF(A1845&gt;TODAY(),"오늘 이후 날짜예요",IF(AND(B1845&lt;&gt;"",ISNA(MATCH(B1845,현장번호,0))),"현장 번호를 확인하세요",IF(ISNA(MATCH(D1845,거래처이름,0)),"거래처 목록에 없는 이름",IF(OR(NOT(ISNUMBER(G1845)),N(G1845)&lt;=0),"금액을 확인하세요",""))))))</f>
        <v/>
      </c>
    </row>
    <row r="1846">
      <c r="A1846" s="20" t="n"/>
      <c r="B1846" s="26" t="n"/>
      <c r="C1846" s="27">
        <f>IF(COUNTA(A1846,D1846,G1846)=0,"",IF(B1846="","공통",IFERROR(INDEX(현장_고객,MATCH(B1846,현장번호,0))&amp;" · "&amp;INDEX(현장_주소,MATCH(B1846,현장번호,0)),"없는 번호")))</f>
        <v/>
      </c>
      <c r="D1846" s="21" t="n"/>
      <c r="E1846" s="27">
        <f>IF(D1846="","",IFERROR(INDEX(거래처분야,MATCH(D1846,거래처이름,0)),""))</f>
        <v/>
      </c>
      <c r="F1846" s="21" t="n"/>
      <c r="G1846" s="22" t="n"/>
      <c r="H1846" s="25">
        <f>IF(COUNTA(A1846,B1846,D1846,G1846)=0,"",IF(NOT(ISNUMBER(A1846)),"날짜를 확인하세요",IF(A1846&gt;TODAY(),"오늘 이후 날짜예요",IF(AND(B1846&lt;&gt;"",ISNA(MATCH(B1846,현장번호,0))),"현장 번호를 확인하세요",IF(ISNA(MATCH(D1846,거래처이름,0)),"거래처 목록에 없는 이름",IF(OR(NOT(ISNUMBER(G1846)),N(G1846)&lt;=0),"금액을 확인하세요",""))))))</f>
        <v/>
      </c>
    </row>
    <row r="1847">
      <c r="A1847" s="20" t="n"/>
      <c r="B1847" s="26" t="n"/>
      <c r="C1847" s="27">
        <f>IF(COUNTA(A1847,D1847,G1847)=0,"",IF(B1847="","공통",IFERROR(INDEX(현장_고객,MATCH(B1847,현장번호,0))&amp;" · "&amp;INDEX(현장_주소,MATCH(B1847,현장번호,0)),"없는 번호")))</f>
        <v/>
      </c>
      <c r="D1847" s="21" t="n"/>
      <c r="E1847" s="27">
        <f>IF(D1847="","",IFERROR(INDEX(거래처분야,MATCH(D1847,거래처이름,0)),""))</f>
        <v/>
      </c>
      <c r="F1847" s="21" t="n"/>
      <c r="G1847" s="22" t="n"/>
      <c r="H1847" s="25">
        <f>IF(COUNTA(A1847,B1847,D1847,G1847)=0,"",IF(NOT(ISNUMBER(A1847)),"날짜를 확인하세요",IF(A1847&gt;TODAY(),"오늘 이후 날짜예요",IF(AND(B1847&lt;&gt;"",ISNA(MATCH(B1847,현장번호,0))),"현장 번호를 확인하세요",IF(ISNA(MATCH(D1847,거래처이름,0)),"거래처 목록에 없는 이름",IF(OR(NOT(ISNUMBER(G1847)),N(G1847)&lt;=0),"금액을 확인하세요",""))))))</f>
        <v/>
      </c>
    </row>
    <row r="1848">
      <c r="A1848" s="20" t="n"/>
      <c r="B1848" s="26" t="n"/>
      <c r="C1848" s="27">
        <f>IF(COUNTA(A1848,D1848,G1848)=0,"",IF(B1848="","공통",IFERROR(INDEX(현장_고객,MATCH(B1848,현장번호,0))&amp;" · "&amp;INDEX(현장_주소,MATCH(B1848,현장번호,0)),"없는 번호")))</f>
        <v/>
      </c>
      <c r="D1848" s="21" t="n"/>
      <c r="E1848" s="27">
        <f>IF(D1848="","",IFERROR(INDEX(거래처분야,MATCH(D1848,거래처이름,0)),""))</f>
        <v/>
      </c>
      <c r="F1848" s="21" t="n"/>
      <c r="G1848" s="22" t="n"/>
      <c r="H1848" s="25">
        <f>IF(COUNTA(A1848,B1848,D1848,G1848)=0,"",IF(NOT(ISNUMBER(A1848)),"날짜를 확인하세요",IF(A1848&gt;TODAY(),"오늘 이후 날짜예요",IF(AND(B1848&lt;&gt;"",ISNA(MATCH(B1848,현장번호,0))),"현장 번호를 확인하세요",IF(ISNA(MATCH(D1848,거래처이름,0)),"거래처 목록에 없는 이름",IF(OR(NOT(ISNUMBER(G1848)),N(G1848)&lt;=0),"금액을 확인하세요",""))))))</f>
        <v/>
      </c>
    </row>
    <row r="1849">
      <c r="A1849" s="20" t="n"/>
      <c r="B1849" s="26" t="n"/>
      <c r="C1849" s="27">
        <f>IF(COUNTA(A1849,D1849,G1849)=0,"",IF(B1849="","공통",IFERROR(INDEX(현장_고객,MATCH(B1849,현장번호,0))&amp;" · "&amp;INDEX(현장_주소,MATCH(B1849,현장번호,0)),"없는 번호")))</f>
        <v/>
      </c>
      <c r="D1849" s="21" t="n"/>
      <c r="E1849" s="27">
        <f>IF(D1849="","",IFERROR(INDEX(거래처분야,MATCH(D1849,거래처이름,0)),""))</f>
        <v/>
      </c>
      <c r="F1849" s="21" t="n"/>
      <c r="G1849" s="22" t="n"/>
      <c r="H1849" s="25">
        <f>IF(COUNTA(A1849,B1849,D1849,G1849)=0,"",IF(NOT(ISNUMBER(A1849)),"날짜를 확인하세요",IF(A1849&gt;TODAY(),"오늘 이후 날짜예요",IF(AND(B1849&lt;&gt;"",ISNA(MATCH(B1849,현장번호,0))),"현장 번호를 확인하세요",IF(ISNA(MATCH(D1849,거래처이름,0)),"거래처 목록에 없는 이름",IF(OR(NOT(ISNUMBER(G1849)),N(G1849)&lt;=0),"금액을 확인하세요",""))))))</f>
        <v/>
      </c>
    </row>
    <row r="1850">
      <c r="A1850" s="20" t="n"/>
      <c r="B1850" s="26" t="n"/>
      <c r="C1850" s="27">
        <f>IF(COUNTA(A1850,D1850,G1850)=0,"",IF(B1850="","공통",IFERROR(INDEX(현장_고객,MATCH(B1850,현장번호,0))&amp;" · "&amp;INDEX(현장_주소,MATCH(B1850,현장번호,0)),"없는 번호")))</f>
        <v/>
      </c>
      <c r="D1850" s="21" t="n"/>
      <c r="E1850" s="27">
        <f>IF(D1850="","",IFERROR(INDEX(거래처분야,MATCH(D1850,거래처이름,0)),""))</f>
        <v/>
      </c>
      <c r="F1850" s="21" t="n"/>
      <c r="G1850" s="22" t="n"/>
      <c r="H1850" s="25">
        <f>IF(COUNTA(A1850,B1850,D1850,G1850)=0,"",IF(NOT(ISNUMBER(A1850)),"날짜를 확인하세요",IF(A1850&gt;TODAY(),"오늘 이후 날짜예요",IF(AND(B1850&lt;&gt;"",ISNA(MATCH(B1850,현장번호,0))),"현장 번호를 확인하세요",IF(ISNA(MATCH(D1850,거래처이름,0)),"거래처 목록에 없는 이름",IF(OR(NOT(ISNUMBER(G1850)),N(G1850)&lt;=0),"금액을 확인하세요",""))))))</f>
        <v/>
      </c>
    </row>
    <row r="1851">
      <c r="A1851" s="20" t="n"/>
      <c r="B1851" s="26" t="n"/>
      <c r="C1851" s="27">
        <f>IF(COUNTA(A1851,D1851,G1851)=0,"",IF(B1851="","공통",IFERROR(INDEX(현장_고객,MATCH(B1851,현장번호,0))&amp;" · "&amp;INDEX(현장_주소,MATCH(B1851,현장번호,0)),"없는 번호")))</f>
        <v/>
      </c>
      <c r="D1851" s="21" t="n"/>
      <c r="E1851" s="27">
        <f>IF(D1851="","",IFERROR(INDEX(거래처분야,MATCH(D1851,거래처이름,0)),""))</f>
        <v/>
      </c>
      <c r="F1851" s="21" t="n"/>
      <c r="G1851" s="22" t="n"/>
      <c r="H1851" s="25">
        <f>IF(COUNTA(A1851,B1851,D1851,G1851)=0,"",IF(NOT(ISNUMBER(A1851)),"날짜를 확인하세요",IF(A1851&gt;TODAY(),"오늘 이후 날짜예요",IF(AND(B1851&lt;&gt;"",ISNA(MATCH(B1851,현장번호,0))),"현장 번호를 확인하세요",IF(ISNA(MATCH(D1851,거래처이름,0)),"거래처 목록에 없는 이름",IF(OR(NOT(ISNUMBER(G1851)),N(G1851)&lt;=0),"금액을 확인하세요",""))))))</f>
        <v/>
      </c>
    </row>
    <row r="1852">
      <c r="A1852" s="20" t="n"/>
      <c r="B1852" s="26" t="n"/>
      <c r="C1852" s="27">
        <f>IF(COUNTA(A1852,D1852,G1852)=0,"",IF(B1852="","공통",IFERROR(INDEX(현장_고객,MATCH(B1852,현장번호,0))&amp;" · "&amp;INDEX(현장_주소,MATCH(B1852,현장번호,0)),"없는 번호")))</f>
        <v/>
      </c>
      <c r="D1852" s="21" t="n"/>
      <c r="E1852" s="27">
        <f>IF(D1852="","",IFERROR(INDEX(거래처분야,MATCH(D1852,거래처이름,0)),""))</f>
        <v/>
      </c>
      <c r="F1852" s="21" t="n"/>
      <c r="G1852" s="22" t="n"/>
      <c r="H1852" s="25">
        <f>IF(COUNTA(A1852,B1852,D1852,G1852)=0,"",IF(NOT(ISNUMBER(A1852)),"날짜를 확인하세요",IF(A1852&gt;TODAY(),"오늘 이후 날짜예요",IF(AND(B1852&lt;&gt;"",ISNA(MATCH(B1852,현장번호,0))),"현장 번호를 확인하세요",IF(ISNA(MATCH(D1852,거래처이름,0)),"거래처 목록에 없는 이름",IF(OR(NOT(ISNUMBER(G1852)),N(G1852)&lt;=0),"금액을 확인하세요",""))))))</f>
        <v/>
      </c>
    </row>
    <row r="1853">
      <c r="A1853" s="20" t="n"/>
      <c r="B1853" s="26" t="n"/>
      <c r="C1853" s="27">
        <f>IF(COUNTA(A1853,D1853,G1853)=0,"",IF(B1853="","공통",IFERROR(INDEX(현장_고객,MATCH(B1853,현장번호,0))&amp;" · "&amp;INDEX(현장_주소,MATCH(B1853,현장번호,0)),"없는 번호")))</f>
        <v/>
      </c>
      <c r="D1853" s="21" t="n"/>
      <c r="E1853" s="27">
        <f>IF(D1853="","",IFERROR(INDEX(거래처분야,MATCH(D1853,거래처이름,0)),""))</f>
        <v/>
      </c>
      <c r="F1853" s="21" t="n"/>
      <c r="G1853" s="22" t="n"/>
      <c r="H1853" s="25">
        <f>IF(COUNTA(A1853,B1853,D1853,G1853)=0,"",IF(NOT(ISNUMBER(A1853)),"날짜를 확인하세요",IF(A1853&gt;TODAY(),"오늘 이후 날짜예요",IF(AND(B1853&lt;&gt;"",ISNA(MATCH(B1853,현장번호,0))),"현장 번호를 확인하세요",IF(ISNA(MATCH(D1853,거래처이름,0)),"거래처 목록에 없는 이름",IF(OR(NOT(ISNUMBER(G1853)),N(G1853)&lt;=0),"금액을 확인하세요",""))))))</f>
        <v/>
      </c>
    </row>
    <row r="1854">
      <c r="A1854" s="20" t="n"/>
      <c r="B1854" s="26" t="n"/>
      <c r="C1854" s="27">
        <f>IF(COUNTA(A1854,D1854,G1854)=0,"",IF(B1854="","공통",IFERROR(INDEX(현장_고객,MATCH(B1854,현장번호,0))&amp;" · "&amp;INDEX(현장_주소,MATCH(B1854,현장번호,0)),"없는 번호")))</f>
        <v/>
      </c>
      <c r="D1854" s="21" t="n"/>
      <c r="E1854" s="27">
        <f>IF(D1854="","",IFERROR(INDEX(거래처분야,MATCH(D1854,거래처이름,0)),""))</f>
        <v/>
      </c>
      <c r="F1854" s="21" t="n"/>
      <c r="G1854" s="22" t="n"/>
      <c r="H1854" s="25">
        <f>IF(COUNTA(A1854,B1854,D1854,G1854)=0,"",IF(NOT(ISNUMBER(A1854)),"날짜를 확인하세요",IF(A1854&gt;TODAY(),"오늘 이후 날짜예요",IF(AND(B1854&lt;&gt;"",ISNA(MATCH(B1854,현장번호,0))),"현장 번호를 확인하세요",IF(ISNA(MATCH(D1854,거래처이름,0)),"거래처 목록에 없는 이름",IF(OR(NOT(ISNUMBER(G1854)),N(G1854)&lt;=0),"금액을 확인하세요",""))))))</f>
        <v/>
      </c>
    </row>
    <row r="1855">
      <c r="A1855" s="20" t="n"/>
      <c r="B1855" s="26" t="n"/>
      <c r="C1855" s="27">
        <f>IF(COUNTA(A1855,D1855,G1855)=0,"",IF(B1855="","공통",IFERROR(INDEX(현장_고객,MATCH(B1855,현장번호,0))&amp;" · "&amp;INDEX(현장_주소,MATCH(B1855,현장번호,0)),"없는 번호")))</f>
        <v/>
      </c>
      <c r="D1855" s="21" t="n"/>
      <c r="E1855" s="27">
        <f>IF(D1855="","",IFERROR(INDEX(거래처분야,MATCH(D1855,거래처이름,0)),""))</f>
        <v/>
      </c>
      <c r="F1855" s="21" t="n"/>
      <c r="G1855" s="22" t="n"/>
      <c r="H1855" s="25">
        <f>IF(COUNTA(A1855,B1855,D1855,G1855)=0,"",IF(NOT(ISNUMBER(A1855)),"날짜를 확인하세요",IF(A1855&gt;TODAY(),"오늘 이후 날짜예요",IF(AND(B1855&lt;&gt;"",ISNA(MATCH(B1855,현장번호,0))),"현장 번호를 확인하세요",IF(ISNA(MATCH(D1855,거래처이름,0)),"거래처 목록에 없는 이름",IF(OR(NOT(ISNUMBER(G1855)),N(G1855)&lt;=0),"금액을 확인하세요",""))))))</f>
        <v/>
      </c>
    </row>
    <row r="1856">
      <c r="A1856" s="20" t="n"/>
      <c r="B1856" s="26" t="n"/>
      <c r="C1856" s="27">
        <f>IF(COUNTA(A1856,D1856,G1856)=0,"",IF(B1856="","공통",IFERROR(INDEX(현장_고객,MATCH(B1856,현장번호,0))&amp;" · "&amp;INDEX(현장_주소,MATCH(B1856,현장번호,0)),"없는 번호")))</f>
        <v/>
      </c>
      <c r="D1856" s="21" t="n"/>
      <c r="E1856" s="27">
        <f>IF(D1856="","",IFERROR(INDEX(거래처분야,MATCH(D1856,거래처이름,0)),""))</f>
        <v/>
      </c>
      <c r="F1856" s="21" t="n"/>
      <c r="G1856" s="22" t="n"/>
      <c r="H1856" s="25">
        <f>IF(COUNTA(A1856,B1856,D1856,G1856)=0,"",IF(NOT(ISNUMBER(A1856)),"날짜를 확인하세요",IF(A1856&gt;TODAY(),"오늘 이후 날짜예요",IF(AND(B1856&lt;&gt;"",ISNA(MATCH(B1856,현장번호,0))),"현장 번호를 확인하세요",IF(ISNA(MATCH(D1856,거래처이름,0)),"거래처 목록에 없는 이름",IF(OR(NOT(ISNUMBER(G1856)),N(G1856)&lt;=0),"금액을 확인하세요",""))))))</f>
        <v/>
      </c>
    </row>
    <row r="1857">
      <c r="A1857" s="20" t="n"/>
      <c r="B1857" s="26" t="n"/>
      <c r="C1857" s="27">
        <f>IF(COUNTA(A1857,D1857,G1857)=0,"",IF(B1857="","공통",IFERROR(INDEX(현장_고객,MATCH(B1857,현장번호,0))&amp;" · "&amp;INDEX(현장_주소,MATCH(B1857,현장번호,0)),"없는 번호")))</f>
        <v/>
      </c>
      <c r="D1857" s="21" t="n"/>
      <c r="E1857" s="27">
        <f>IF(D1857="","",IFERROR(INDEX(거래처분야,MATCH(D1857,거래처이름,0)),""))</f>
        <v/>
      </c>
      <c r="F1857" s="21" t="n"/>
      <c r="G1857" s="22" t="n"/>
      <c r="H1857" s="25">
        <f>IF(COUNTA(A1857,B1857,D1857,G1857)=0,"",IF(NOT(ISNUMBER(A1857)),"날짜를 확인하세요",IF(A1857&gt;TODAY(),"오늘 이후 날짜예요",IF(AND(B1857&lt;&gt;"",ISNA(MATCH(B1857,현장번호,0))),"현장 번호를 확인하세요",IF(ISNA(MATCH(D1857,거래처이름,0)),"거래처 목록에 없는 이름",IF(OR(NOT(ISNUMBER(G1857)),N(G1857)&lt;=0),"금액을 확인하세요",""))))))</f>
        <v/>
      </c>
    </row>
    <row r="1858">
      <c r="A1858" s="20" t="n"/>
      <c r="B1858" s="26" t="n"/>
      <c r="C1858" s="27">
        <f>IF(COUNTA(A1858,D1858,G1858)=0,"",IF(B1858="","공통",IFERROR(INDEX(현장_고객,MATCH(B1858,현장번호,0))&amp;" · "&amp;INDEX(현장_주소,MATCH(B1858,현장번호,0)),"없는 번호")))</f>
        <v/>
      </c>
      <c r="D1858" s="21" t="n"/>
      <c r="E1858" s="27">
        <f>IF(D1858="","",IFERROR(INDEX(거래처분야,MATCH(D1858,거래처이름,0)),""))</f>
        <v/>
      </c>
      <c r="F1858" s="21" t="n"/>
      <c r="G1858" s="22" t="n"/>
      <c r="H1858" s="25">
        <f>IF(COUNTA(A1858,B1858,D1858,G1858)=0,"",IF(NOT(ISNUMBER(A1858)),"날짜를 확인하세요",IF(A1858&gt;TODAY(),"오늘 이후 날짜예요",IF(AND(B1858&lt;&gt;"",ISNA(MATCH(B1858,현장번호,0))),"현장 번호를 확인하세요",IF(ISNA(MATCH(D1858,거래처이름,0)),"거래처 목록에 없는 이름",IF(OR(NOT(ISNUMBER(G1858)),N(G1858)&lt;=0),"금액을 확인하세요",""))))))</f>
        <v/>
      </c>
    </row>
    <row r="1859">
      <c r="A1859" s="20" t="n"/>
      <c r="B1859" s="26" t="n"/>
      <c r="C1859" s="27">
        <f>IF(COUNTA(A1859,D1859,G1859)=0,"",IF(B1859="","공통",IFERROR(INDEX(현장_고객,MATCH(B1859,현장번호,0))&amp;" · "&amp;INDEX(현장_주소,MATCH(B1859,현장번호,0)),"없는 번호")))</f>
        <v/>
      </c>
      <c r="D1859" s="21" t="n"/>
      <c r="E1859" s="27">
        <f>IF(D1859="","",IFERROR(INDEX(거래처분야,MATCH(D1859,거래처이름,0)),""))</f>
        <v/>
      </c>
      <c r="F1859" s="21" t="n"/>
      <c r="G1859" s="22" t="n"/>
      <c r="H1859" s="25">
        <f>IF(COUNTA(A1859,B1859,D1859,G1859)=0,"",IF(NOT(ISNUMBER(A1859)),"날짜를 확인하세요",IF(A1859&gt;TODAY(),"오늘 이후 날짜예요",IF(AND(B1859&lt;&gt;"",ISNA(MATCH(B1859,현장번호,0))),"현장 번호를 확인하세요",IF(ISNA(MATCH(D1859,거래처이름,0)),"거래처 목록에 없는 이름",IF(OR(NOT(ISNUMBER(G1859)),N(G1859)&lt;=0),"금액을 확인하세요",""))))))</f>
        <v/>
      </c>
    </row>
    <row r="1860">
      <c r="A1860" s="20" t="n"/>
      <c r="B1860" s="26" t="n"/>
      <c r="C1860" s="27">
        <f>IF(COUNTA(A1860,D1860,G1860)=0,"",IF(B1860="","공통",IFERROR(INDEX(현장_고객,MATCH(B1860,현장번호,0))&amp;" · "&amp;INDEX(현장_주소,MATCH(B1860,현장번호,0)),"없는 번호")))</f>
        <v/>
      </c>
      <c r="D1860" s="21" t="n"/>
      <c r="E1860" s="27">
        <f>IF(D1860="","",IFERROR(INDEX(거래처분야,MATCH(D1860,거래처이름,0)),""))</f>
        <v/>
      </c>
      <c r="F1860" s="21" t="n"/>
      <c r="G1860" s="22" t="n"/>
      <c r="H1860" s="25">
        <f>IF(COUNTA(A1860,B1860,D1860,G1860)=0,"",IF(NOT(ISNUMBER(A1860)),"날짜를 확인하세요",IF(A1860&gt;TODAY(),"오늘 이후 날짜예요",IF(AND(B1860&lt;&gt;"",ISNA(MATCH(B1860,현장번호,0))),"현장 번호를 확인하세요",IF(ISNA(MATCH(D1860,거래처이름,0)),"거래처 목록에 없는 이름",IF(OR(NOT(ISNUMBER(G1860)),N(G1860)&lt;=0),"금액을 확인하세요",""))))))</f>
        <v/>
      </c>
    </row>
    <row r="1861">
      <c r="A1861" s="20" t="n"/>
      <c r="B1861" s="26" t="n"/>
      <c r="C1861" s="27">
        <f>IF(COUNTA(A1861,D1861,G1861)=0,"",IF(B1861="","공통",IFERROR(INDEX(현장_고객,MATCH(B1861,현장번호,0))&amp;" · "&amp;INDEX(현장_주소,MATCH(B1861,현장번호,0)),"없는 번호")))</f>
        <v/>
      </c>
      <c r="D1861" s="21" t="n"/>
      <c r="E1861" s="27">
        <f>IF(D1861="","",IFERROR(INDEX(거래처분야,MATCH(D1861,거래처이름,0)),""))</f>
        <v/>
      </c>
      <c r="F1861" s="21" t="n"/>
      <c r="G1861" s="22" t="n"/>
      <c r="H1861" s="25">
        <f>IF(COUNTA(A1861,B1861,D1861,G1861)=0,"",IF(NOT(ISNUMBER(A1861)),"날짜를 확인하세요",IF(A1861&gt;TODAY(),"오늘 이후 날짜예요",IF(AND(B1861&lt;&gt;"",ISNA(MATCH(B1861,현장번호,0))),"현장 번호를 확인하세요",IF(ISNA(MATCH(D1861,거래처이름,0)),"거래처 목록에 없는 이름",IF(OR(NOT(ISNUMBER(G1861)),N(G1861)&lt;=0),"금액을 확인하세요",""))))))</f>
        <v/>
      </c>
    </row>
    <row r="1862">
      <c r="A1862" s="20" t="n"/>
      <c r="B1862" s="26" t="n"/>
      <c r="C1862" s="27">
        <f>IF(COUNTA(A1862,D1862,G1862)=0,"",IF(B1862="","공통",IFERROR(INDEX(현장_고객,MATCH(B1862,현장번호,0))&amp;" · "&amp;INDEX(현장_주소,MATCH(B1862,현장번호,0)),"없는 번호")))</f>
        <v/>
      </c>
      <c r="D1862" s="21" t="n"/>
      <c r="E1862" s="27">
        <f>IF(D1862="","",IFERROR(INDEX(거래처분야,MATCH(D1862,거래처이름,0)),""))</f>
        <v/>
      </c>
      <c r="F1862" s="21" t="n"/>
      <c r="G1862" s="22" t="n"/>
      <c r="H1862" s="25">
        <f>IF(COUNTA(A1862,B1862,D1862,G1862)=0,"",IF(NOT(ISNUMBER(A1862)),"날짜를 확인하세요",IF(A1862&gt;TODAY(),"오늘 이후 날짜예요",IF(AND(B1862&lt;&gt;"",ISNA(MATCH(B1862,현장번호,0))),"현장 번호를 확인하세요",IF(ISNA(MATCH(D1862,거래처이름,0)),"거래처 목록에 없는 이름",IF(OR(NOT(ISNUMBER(G1862)),N(G1862)&lt;=0),"금액을 확인하세요",""))))))</f>
        <v/>
      </c>
    </row>
    <row r="1863">
      <c r="A1863" s="20" t="n"/>
      <c r="B1863" s="26" t="n"/>
      <c r="C1863" s="27">
        <f>IF(COUNTA(A1863,D1863,G1863)=0,"",IF(B1863="","공통",IFERROR(INDEX(현장_고객,MATCH(B1863,현장번호,0))&amp;" · "&amp;INDEX(현장_주소,MATCH(B1863,현장번호,0)),"없는 번호")))</f>
        <v/>
      </c>
      <c r="D1863" s="21" t="n"/>
      <c r="E1863" s="27">
        <f>IF(D1863="","",IFERROR(INDEX(거래처분야,MATCH(D1863,거래처이름,0)),""))</f>
        <v/>
      </c>
      <c r="F1863" s="21" t="n"/>
      <c r="G1863" s="22" t="n"/>
      <c r="H1863" s="25">
        <f>IF(COUNTA(A1863,B1863,D1863,G1863)=0,"",IF(NOT(ISNUMBER(A1863)),"날짜를 확인하세요",IF(A1863&gt;TODAY(),"오늘 이후 날짜예요",IF(AND(B1863&lt;&gt;"",ISNA(MATCH(B1863,현장번호,0))),"현장 번호를 확인하세요",IF(ISNA(MATCH(D1863,거래처이름,0)),"거래처 목록에 없는 이름",IF(OR(NOT(ISNUMBER(G1863)),N(G1863)&lt;=0),"금액을 확인하세요",""))))))</f>
        <v/>
      </c>
    </row>
    <row r="1864">
      <c r="A1864" s="20" t="n"/>
      <c r="B1864" s="26" t="n"/>
      <c r="C1864" s="27">
        <f>IF(COUNTA(A1864,D1864,G1864)=0,"",IF(B1864="","공통",IFERROR(INDEX(현장_고객,MATCH(B1864,현장번호,0))&amp;" · "&amp;INDEX(현장_주소,MATCH(B1864,현장번호,0)),"없는 번호")))</f>
        <v/>
      </c>
      <c r="D1864" s="21" t="n"/>
      <c r="E1864" s="27">
        <f>IF(D1864="","",IFERROR(INDEX(거래처분야,MATCH(D1864,거래처이름,0)),""))</f>
        <v/>
      </c>
      <c r="F1864" s="21" t="n"/>
      <c r="G1864" s="22" t="n"/>
      <c r="H1864" s="25">
        <f>IF(COUNTA(A1864,B1864,D1864,G1864)=0,"",IF(NOT(ISNUMBER(A1864)),"날짜를 확인하세요",IF(A1864&gt;TODAY(),"오늘 이후 날짜예요",IF(AND(B1864&lt;&gt;"",ISNA(MATCH(B1864,현장번호,0))),"현장 번호를 확인하세요",IF(ISNA(MATCH(D1864,거래처이름,0)),"거래처 목록에 없는 이름",IF(OR(NOT(ISNUMBER(G1864)),N(G1864)&lt;=0),"금액을 확인하세요",""))))))</f>
        <v/>
      </c>
    </row>
    <row r="1865">
      <c r="A1865" s="20" t="n"/>
      <c r="B1865" s="26" t="n"/>
      <c r="C1865" s="27">
        <f>IF(COUNTA(A1865,D1865,G1865)=0,"",IF(B1865="","공통",IFERROR(INDEX(현장_고객,MATCH(B1865,현장번호,0))&amp;" · "&amp;INDEX(현장_주소,MATCH(B1865,현장번호,0)),"없는 번호")))</f>
        <v/>
      </c>
      <c r="D1865" s="21" t="n"/>
      <c r="E1865" s="27">
        <f>IF(D1865="","",IFERROR(INDEX(거래처분야,MATCH(D1865,거래처이름,0)),""))</f>
        <v/>
      </c>
      <c r="F1865" s="21" t="n"/>
      <c r="G1865" s="22" t="n"/>
      <c r="H1865" s="25">
        <f>IF(COUNTA(A1865,B1865,D1865,G1865)=0,"",IF(NOT(ISNUMBER(A1865)),"날짜를 확인하세요",IF(A1865&gt;TODAY(),"오늘 이후 날짜예요",IF(AND(B1865&lt;&gt;"",ISNA(MATCH(B1865,현장번호,0))),"현장 번호를 확인하세요",IF(ISNA(MATCH(D1865,거래처이름,0)),"거래처 목록에 없는 이름",IF(OR(NOT(ISNUMBER(G1865)),N(G1865)&lt;=0),"금액을 확인하세요",""))))))</f>
        <v/>
      </c>
    </row>
    <row r="1866">
      <c r="A1866" s="20" t="n"/>
      <c r="B1866" s="26" t="n"/>
      <c r="C1866" s="27">
        <f>IF(COUNTA(A1866,D1866,G1866)=0,"",IF(B1866="","공통",IFERROR(INDEX(현장_고객,MATCH(B1866,현장번호,0))&amp;" · "&amp;INDEX(현장_주소,MATCH(B1866,현장번호,0)),"없는 번호")))</f>
        <v/>
      </c>
      <c r="D1866" s="21" t="n"/>
      <c r="E1866" s="27">
        <f>IF(D1866="","",IFERROR(INDEX(거래처분야,MATCH(D1866,거래처이름,0)),""))</f>
        <v/>
      </c>
      <c r="F1866" s="21" t="n"/>
      <c r="G1866" s="22" t="n"/>
      <c r="H1866" s="25">
        <f>IF(COUNTA(A1866,B1866,D1866,G1866)=0,"",IF(NOT(ISNUMBER(A1866)),"날짜를 확인하세요",IF(A1866&gt;TODAY(),"오늘 이후 날짜예요",IF(AND(B1866&lt;&gt;"",ISNA(MATCH(B1866,현장번호,0))),"현장 번호를 확인하세요",IF(ISNA(MATCH(D1866,거래처이름,0)),"거래처 목록에 없는 이름",IF(OR(NOT(ISNUMBER(G1866)),N(G1866)&lt;=0),"금액을 확인하세요",""))))))</f>
        <v/>
      </c>
    </row>
    <row r="1867">
      <c r="A1867" s="20" t="n"/>
      <c r="B1867" s="26" t="n"/>
      <c r="C1867" s="27">
        <f>IF(COUNTA(A1867,D1867,G1867)=0,"",IF(B1867="","공통",IFERROR(INDEX(현장_고객,MATCH(B1867,현장번호,0))&amp;" · "&amp;INDEX(현장_주소,MATCH(B1867,현장번호,0)),"없는 번호")))</f>
        <v/>
      </c>
      <c r="D1867" s="21" t="n"/>
      <c r="E1867" s="27">
        <f>IF(D1867="","",IFERROR(INDEX(거래처분야,MATCH(D1867,거래처이름,0)),""))</f>
        <v/>
      </c>
      <c r="F1867" s="21" t="n"/>
      <c r="G1867" s="22" t="n"/>
      <c r="H1867" s="25">
        <f>IF(COUNTA(A1867,B1867,D1867,G1867)=0,"",IF(NOT(ISNUMBER(A1867)),"날짜를 확인하세요",IF(A1867&gt;TODAY(),"오늘 이후 날짜예요",IF(AND(B1867&lt;&gt;"",ISNA(MATCH(B1867,현장번호,0))),"현장 번호를 확인하세요",IF(ISNA(MATCH(D1867,거래처이름,0)),"거래처 목록에 없는 이름",IF(OR(NOT(ISNUMBER(G1867)),N(G1867)&lt;=0),"금액을 확인하세요",""))))))</f>
        <v/>
      </c>
    </row>
    <row r="1868">
      <c r="A1868" s="20" t="n"/>
      <c r="B1868" s="26" t="n"/>
      <c r="C1868" s="27">
        <f>IF(COUNTA(A1868,D1868,G1868)=0,"",IF(B1868="","공통",IFERROR(INDEX(현장_고객,MATCH(B1868,현장번호,0))&amp;" · "&amp;INDEX(현장_주소,MATCH(B1868,현장번호,0)),"없는 번호")))</f>
        <v/>
      </c>
      <c r="D1868" s="21" t="n"/>
      <c r="E1868" s="27">
        <f>IF(D1868="","",IFERROR(INDEX(거래처분야,MATCH(D1868,거래처이름,0)),""))</f>
        <v/>
      </c>
      <c r="F1868" s="21" t="n"/>
      <c r="G1868" s="22" t="n"/>
      <c r="H1868" s="25">
        <f>IF(COUNTA(A1868,B1868,D1868,G1868)=0,"",IF(NOT(ISNUMBER(A1868)),"날짜를 확인하세요",IF(A1868&gt;TODAY(),"오늘 이후 날짜예요",IF(AND(B1868&lt;&gt;"",ISNA(MATCH(B1868,현장번호,0))),"현장 번호를 확인하세요",IF(ISNA(MATCH(D1868,거래처이름,0)),"거래처 목록에 없는 이름",IF(OR(NOT(ISNUMBER(G1868)),N(G1868)&lt;=0),"금액을 확인하세요",""))))))</f>
        <v/>
      </c>
    </row>
    <row r="1869">
      <c r="A1869" s="20" t="n"/>
      <c r="B1869" s="26" t="n"/>
      <c r="C1869" s="27">
        <f>IF(COUNTA(A1869,D1869,G1869)=0,"",IF(B1869="","공통",IFERROR(INDEX(현장_고객,MATCH(B1869,현장번호,0))&amp;" · "&amp;INDEX(현장_주소,MATCH(B1869,현장번호,0)),"없는 번호")))</f>
        <v/>
      </c>
      <c r="D1869" s="21" t="n"/>
      <c r="E1869" s="27">
        <f>IF(D1869="","",IFERROR(INDEX(거래처분야,MATCH(D1869,거래처이름,0)),""))</f>
        <v/>
      </c>
      <c r="F1869" s="21" t="n"/>
      <c r="G1869" s="22" t="n"/>
      <c r="H1869" s="25">
        <f>IF(COUNTA(A1869,B1869,D1869,G1869)=0,"",IF(NOT(ISNUMBER(A1869)),"날짜를 확인하세요",IF(A1869&gt;TODAY(),"오늘 이후 날짜예요",IF(AND(B1869&lt;&gt;"",ISNA(MATCH(B1869,현장번호,0))),"현장 번호를 확인하세요",IF(ISNA(MATCH(D1869,거래처이름,0)),"거래처 목록에 없는 이름",IF(OR(NOT(ISNUMBER(G1869)),N(G1869)&lt;=0),"금액을 확인하세요",""))))))</f>
        <v/>
      </c>
    </row>
    <row r="1870">
      <c r="A1870" s="20" t="n"/>
      <c r="B1870" s="26" t="n"/>
      <c r="C1870" s="27">
        <f>IF(COUNTA(A1870,D1870,G1870)=0,"",IF(B1870="","공통",IFERROR(INDEX(현장_고객,MATCH(B1870,현장번호,0))&amp;" · "&amp;INDEX(현장_주소,MATCH(B1870,현장번호,0)),"없는 번호")))</f>
        <v/>
      </c>
      <c r="D1870" s="21" t="n"/>
      <c r="E1870" s="27">
        <f>IF(D1870="","",IFERROR(INDEX(거래처분야,MATCH(D1870,거래처이름,0)),""))</f>
        <v/>
      </c>
      <c r="F1870" s="21" t="n"/>
      <c r="G1870" s="22" t="n"/>
      <c r="H1870" s="25">
        <f>IF(COUNTA(A1870,B1870,D1870,G1870)=0,"",IF(NOT(ISNUMBER(A1870)),"날짜를 확인하세요",IF(A1870&gt;TODAY(),"오늘 이후 날짜예요",IF(AND(B1870&lt;&gt;"",ISNA(MATCH(B1870,현장번호,0))),"현장 번호를 확인하세요",IF(ISNA(MATCH(D1870,거래처이름,0)),"거래처 목록에 없는 이름",IF(OR(NOT(ISNUMBER(G1870)),N(G1870)&lt;=0),"금액을 확인하세요",""))))))</f>
        <v/>
      </c>
    </row>
    <row r="1871">
      <c r="A1871" s="20" t="n"/>
      <c r="B1871" s="26" t="n"/>
      <c r="C1871" s="27">
        <f>IF(COUNTA(A1871,D1871,G1871)=0,"",IF(B1871="","공통",IFERROR(INDEX(현장_고객,MATCH(B1871,현장번호,0))&amp;" · "&amp;INDEX(현장_주소,MATCH(B1871,현장번호,0)),"없는 번호")))</f>
        <v/>
      </c>
      <c r="D1871" s="21" t="n"/>
      <c r="E1871" s="27">
        <f>IF(D1871="","",IFERROR(INDEX(거래처분야,MATCH(D1871,거래처이름,0)),""))</f>
        <v/>
      </c>
      <c r="F1871" s="21" t="n"/>
      <c r="G1871" s="22" t="n"/>
      <c r="H1871" s="25">
        <f>IF(COUNTA(A1871,B1871,D1871,G1871)=0,"",IF(NOT(ISNUMBER(A1871)),"날짜를 확인하세요",IF(A1871&gt;TODAY(),"오늘 이후 날짜예요",IF(AND(B1871&lt;&gt;"",ISNA(MATCH(B1871,현장번호,0))),"현장 번호를 확인하세요",IF(ISNA(MATCH(D1871,거래처이름,0)),"거래처 목록에 없는 이름",IF(OR(NOT(ISNUMBER(G1871)),N(G1871)&lt;=0),"금액을 확인하세요",""))))))</f>
        <v/>
      </c>
    </row>
    <row r="1872">
      <c r="A1872" s="20" t="n"/>
      <c r="B1872" s="26" t="n"/>
      <c r="C1872" s="27">
        <f>IF(COUNTA(A1872,D1872,G1872)=0,"",IF(B1872="","공통",IFERROR(INDEX(현장_고객,MATCH(B1872,현장번호,0))&amp;" · "&amp;INDEX(현장_주소,MATCH(B1872,현장번호,0)),"없는 번호")))</f>
        <v/>
      </c>
      <c r="D1872" s="21" t="n"/>
      <c r="E1872" s="27">
        <f>IF(D1872="","",IFERROR(INDEX(거래처분야,MATCH(D1872,거래처이름,0)),""))</f>
        <v/>
      </c>
      <c r="F1872" s="21" t="n"/>
      <c r="G1872" s="22" t="n"/>
      <c r="H1872" s="25">
        <f>IF(COUNTA(A1872,B1872,D1872,G1872)=0,"",IF(NOT(ISNUMBER(A1872)),"날짜를 확인하세요",IF(A1872&gt;TODAY(),"오늘 이후 날짜예요",IF(AND(B1872&lt;&gt;"",ISNA(MATCH(B1872,현장번호,0))),"현장 번호를 확인하세요",IF(ISNA(MATCH(D1872,거래처이름,0)),"거래처 목록에 없는 이름",IF(OR(NOT(ISNUMBER(G1872)),N(G1872)&lt;=0),"금액을 확인하세요",""))))))</f>
        <v/>
      </c>
    </row>
    <row r="1873">
      <c r="A1873" s="20" t="n"/>
      <c r="B1873" s="26" t="n"/>
      <c r="C1873" s="27">
        <f>IF(COUNTA(A1873,D1873,G1873)=0,"",IF(B1873="","공통",IFERROR(INDEX(현장_고객,MATCH(B1873,현장번호,0))&amp;" · "&amp;INDEX(현장_주소,MATCH(B1873,현장번호,0)),"없는 번호")))</f>
        <v/>
      </c>
      <c r="D1873" s="21" t="n"/>
      <c r="E1873" s="27">
        <f>IF(D1873="","",IFERROR(INDEX(거래처분야,MATCH(D1873,거래처이름,0)),""))</f>
        <v/>
      </c>
      <c r="F1873" s="21" t="n"/>
      <c r="G1873" s="22" t="n"/>
      <c r="H1873" s="25">
        <f>IF(COUNTA(A1873,B1873,D1873,G1873)=0,"",IF(NOT(ISNUMBER(A1873)),"날짜를 확인하세요",IF(A1873&gt;TODAY(),"오늘 이후 날짜예요",IF(AND(B1873&lt;&gt;"",ISNA(MATCH(B1873,현장번호,0))),"현장 번호를 확인하세요",IF(ISNA(MATCH(D1873,거래처이름,0)),"거래처 목록에 없는 이름",IF(OR(NOT(ISNUMBER(G1873)),N(G1873)&lt;=0),"금액을 확인하세요",""))))))</f>
        <v/>
      </c>
    </row>
    <row r="1874">
      <c r="A1874" s="20" t="n"/>
      <c r="B1874" s="26" t="n"/>
      <c r="C1874" s="27">
        <f>IF(COUNTA(A1874,D1874,G1874)=0,"",IF(B1874="","공통",IFERROR(INDEX(현장_고객,MATCH(B1874,현장번호,0))&amp;" · "&amp;INDEX(현장_주소,MATCH(B1874,현장번호,0)),"없는 번호")))</f>
        <v/>
      </c>
      <c r="D1874" s="21" t="n"/>
      <c r="E1874" s="27">
        <f>IF(D1874="","",IFERROR(INDEX(거래처분야,MATCH(D1874,거래처이름,0)),""))</f>
        <v/>
      </c>
      <c r="F1874" s="21" t="n"/>
      <c r="G1874" s="22" t="n"/>
      <c r="H1874" s="25">
        <f>IF(COUNTA(A1874,B1874,D1874,G1874)=0,"",IF(NOT(ISNUMBER(A1874)),"날짜를 확인하세요",IF(A1874&gt;TODAY(),"오늘 이후 날짜예요",IF(AND(B1874&lt;&gt;"",ISNA(MATCH(B1874,현장번호,0))),"현장 번호를 확인하세요",IF(ISNA(MATCH(D1874,거래처이름,0)),"거래처 목록에 없는 이름",IF(OR(NOT(ISNUMBER(G1874)),N(G1874)&lt;=0),"금액을 확인하세요",""))))))</f>
        <v/>
      </c>
    </row>
    <row r="1875">
      <c r="A1875" s="20" t="n"/>
      <c r="B1875" s="26" t="n"/>
      <c r="C1875" s="27">
        <f>IF(COUNTA(A1875,D1875,G1875)=0,"",IF(B1875="","공통",IFERROR(INDEX(현장_고객,MATCH(B1875,현장번호,0))&amp;" · "&amp;INDEX(현장_주소,MATCH(B1875,현장번호,0)),"없는 번호")))</f>
        <v/>
      </c>
      <c r="D1875" s="21" t="n"/>
      <c r="E1875" s="27">
        <f>IF(D1875="","",IFERROR(INDEX(거래처분야,MATCH(D1875,거래처이름,0)),""))</f>
        <v/>
      </c>
      <c r="F1875" s="21" t="n"/>
      <c r="G1875" s="22" t="n"/>
      <c r="H1875" s="25">
        <f>IF(COUNTA(A1875,B1875,D1875,G1875)=0,"",IF(NOT(ISNUMBER(A1875)),"날짜를 확인하세요",IF(A1875&gt;TODAY(),"오늘 이후 날짜예요",IF(AND(B1875&lt;&gt;"",ISNA(MATCH(B1875,현장번호,0))),"현장 번호를 확인하세요",IF(ISNA(MATCH(D1875,거래처이름,0)),"거래처 목록에 없는 이름",IF(OR(NOT(ISNUMBER(G1875)),N(G1875)&lt;=0),"금액을 확인하세요",""))))))</f>
        <v/>
      </c>
    </row>
    <row r="1876">
      <c r="A1876" s="20" t="n"/>
      <c r="B1876" s="26" t="n"/>
      <c r="C1876" s="27">
        <f>IF(COUNTA(A1876,D1876,G1876)=0,"",IF(B1876="","공통",IFERROR(INDEX(현장_고객,MATCH(B1876,현장번호,0))&amp;" · "&amp;INDEX(현장_주소,MATCH(B1876,현장번호,0)),"없는 번호")))</f>
        <v/>
      </c>
      <c r="D1876" s="21" t="n"/>
      <c r="E1876" s="27">
        <f>IF(D1876="","",IFERROR(INDEX(거래처분야,MATCH(D1876,거래처이름,0)),""))</f>
        <v/>
      </c>
      <c r="F1876" s="21" t="n"/>
      <c r="G1876" s="22" t="n"/>
      <c r="H1876" s="25">
        <f>IF(COUNTA(A1876,B1876,D1876,G1876)=0,"",IF(NOT(ISNUMBER(A1876)),"날짜를 확인하세요",IF(A1876&gt;TODAY(),"오늘 이후 날짜예요",IF(AND(B1876&lt;&gt;"",ISNA(MATCH(B1876,현장번호,0))),"현장 번호를 확인하세요",IF(ISNA(MATCH(D1876,거래처이름,0)),"거래처 목록에 없는 이름",IF(OR(NOT(ISNUMBER(G1876)),N(G1876)&lt;=0),"금액을 확인하세요",""))))))</f>
        <v/>
      </c>
    </row>
    <row r="1877">
      <c r="A1877" s="20" t="n"/>
      <c r="B1877" s="26" t="n"/>
      <c r="C1877" s="27">
        <f>IF(COUNTA(A1877,D1877,G1877)=0,"",IF(B1877="","공통",IFERROR(INDEX(현장_고객,MATCH(B1877,현장번호,0))&amp;" · "&amp;INDEX(현장_주소,MATCH(B1877,현장번호,0)),"없는 번호")))</f>
        <v/>
      </c>
      <c r="D1877" s="21" t="n"/>
      <c r="E1877" s="27">
        <f>IF(D1877="","",IFERROR(INDEX(거래처분야,MATCH(D1877,거래처이름,0)),""))</f>
        <v/>
      </c>
      <c r="F1877" s="21" t="n"/>
      <c r="G1877" s="22" t="n"/>
      <c r="H1877" s="25">
        <f>IF(COUNTA(A1877,B1877,D1877,G1877)=0,"",IF(NOT(ISNUMBER(A1877)),"날짜를 확인하세요",IF(A1877&gt;TODAY(),"오늘 이후 날짜예요",IF(AND(B1877&lt;&gt;"",ISNA(MATCH(B1877,현장번호,0))),"현장 번호를 확인하세요",IF(ISNA(MATCH(D1877,거래처이름,0)),"거래처 목록에 없는 이름",IF(OR(NOT(ISNUMBER(G1877)),N(G1877)&lt;=0),"금액을 확인하세요",""))))))</f>
        <v/>
      </c>
    </row>
    <row r="1878">
      <c r="A1878" s="20" t="n"/>
      <c r="B1878" s="26" t="n"/>
      <c r="C1878" s="27">
        <f>IF(COUNTA(A1878,D1878,G1878)=0,"",IF(B1878="","공통",IFERROR(INDEX(현장_고객,MATCH(B1878,현장번호,0))&amp;" · "&amp;INDEX(현장_주소,MATCH(B1878,현장번호,0)),"없는 번호")))</f>
        <v/>
      </c>
      <c r="D1878" s="21" t="n"/>
      <c r="E1878" s="27">
        <f>IF(D1878="","",IFERROR(INDEX(거래처분야,MATCH(D1878,거래처이름,0)),""))</f>
        <v/>
      </c>
      <c r="F1878" s="21" t="n"/>
      <c r="G1878" s="22" t="n"/>
      <c r="H1878" s="25">
        <f>IF(COUNTA(A1878,B1878,D1878,G1878)=0,"",IF(NOT(ISNUMBER(A1878)),"날짜를 확인하세요",IF(A1878&gt;TODAY(),"오늘 이후 날짜예요",IF(AND(B1878&lt;&gt;"",ISNA(MATCH(B1878,현장번호,0))),"현장 번호를 확인하세요",IF(ISNA(MATCH(D1878,거래처이름,0)),"거래처 목록에 없는 이름",IF(OR(NOT(ISNUMBER(G1878)),N(G1878)&lt;=0),"금액을 확인하세요",""))))))</f>
        <v/>
      </c>
    </row>
    <row r="1879">
      <c r="A1879" s="20" t="n"/>
      <c r="B1879" s="26" t="n"/>
      <c r="C1879" s="27">
        <f>IF(COUNTA(A1879,D1879,G1879)=0,"",IF(B1879="","공통",IFERROR(INDEX(현장_고객,MATCH(B1879,현장번호,0))&amp;" · "&amp;INDEX(현장_주소,MATCH(B1879,현장번호,0)),"없는 번호")))</f>
        <v/>
      </c>
      <c r="D1879" s="21" t="n"/>
      <c r="E1879" s="27">
        <f>IF(D1879="","",IFERROR(INDEX(거래처분야,MATCH(D1879,거래처이름,0)),""))</f>
        <v/>
      </c>
      <c r="F1879" s="21" t="n"/>
      <c r="G1879" s="22" t="n"/>
      <c r="H1879" s="25">
        <f>IF(COUNTA(A1879,B1879,D1879,G1879)=0,"",IF(NOT(ISNUMBER(A1879)),"날짜를 확인하세요",IF(A1879&gt;TODAY(),"오늘 이후 날짜예요",IF(AND(B1879&lt;&gt;"",ISNA(MATCH(B1879,현장번호,0))),"현장 번호를 확인하세요",IF(ISNA(MATCH(D1879,거래처이름,0)),"거래처 목록에 없는 이름",IF(OR(NOT(ISNUMBER(G1879)),N(G1879)&lt;=0),"금액을 확인하세요",""))))))</f>
        <v/>
      </c>
    </row>
    <row r="1880">
      <c r="A1880" s="20" t="n"/>
      <c r="B1880" s="26" t="n"/>
      <c r="C1880" s="27">
        <f>IF(COUNTA(A1880,D1880,G1880)=0,"",IF(B1880="","공통",IFERROR(INDEX(현장_고객,MATCH(B1880,현장번호,0))&amp;" · "&amp;INDEX(현장_주소,MATCH(B1880,현장번호,0)),"없는 번호")))</f>
        <v/>
      </c>
      <c r="D1880" s="21" t="n"/>
      <c r="E1880" s="27">
        <f>IF(D1880="","",IFERROR(INDEX(거래처분야,MATCH(D1880,거래처이름,0)),""))</f>
        <v/>
      </c>
      <c r="F1880" s="21" t="n"/>
      <c r="G1880" s="22" t="n"/>
      <c r="H1880" s="25">
        <f>IF(COUNTA(A1880,B1880,D1880,G1880)=0,"",IF(NOT(ISNUMBER(A1880)),"날짜를 확인하세요",IF(A1880&gt;TODAY(),"오늘 이후 날짜예요",IF(AND(B1880&lt;&gt;"",ISNA(MATCH(B1880,현장번호,0))),"현장 번호를 확인하세요",IF(ISNA(MATCH(D1880,거래처이름,0)),"거래처 목록에 없는 이름",IF(OR(NOT(ISNUMBER(G1880)),N(G1880)&lt;=0),"금액을 확인하세요",""))))))</f>
        <v/>
      </c>
    </row>
    <row r="1881">
      <c r="A1881" s="20" t="n"/>
      <c r="B1881" s="26" t="n"/>
      <c r="C1881" s="27">
        <f>IF(COUNTA(A1881,D1881,G1881)=0,"",IF(B1881="","공통",IFERROR(INDEX(현장_고객,MATCH(B1881,현장번호,0))&amp;" · "&amp;INDEX(현장_주소,MATCH(B1881,현장번호,0)),"없는 번호")))</f>
        <v/>
      </c>
      <c r="D1881" s="21" t="n"/>
      <c r="E1881" s="27">
        <f>IF(D1881="","",IFERROR(INDEX(거래처분야,MATCH(D1881,거래처이름,0)),""))</f>
        <v/>
      </c>
      <c r="F1881" s="21" t="n"/>
      <c r="G1881" s="22" t="n"/>
      <c r="H1881" s="25">
        <f>IF(COUNTA(A1881,B1881,D1881,G1881)=0,"",IF(NOT(ISNUMBER(A1881)),"날짜를 확인하세요",IF(A1881&gt;TODAY(),"오늘 이후 날짜예요",IF(AND(B1881&lt;&gt;"",ISNA(MATCH(B1881,현장번호,0))),"현장 번호를 확인하세요",IF(ISNA(MATCH(D1881,거래처이름,0)),"거래처 목록에 없는 이름",IF(OR(NOT(ISNUMBER(G1881)),N(G1881)&lt;=0),"금액을 확인하세요",""))))))</f>
        <v/>
      </c>
    </row>
    <row r="1882">
      <c r="A1882" s="20" t="n"/>
      <c r="B1882" s="26" t="n"/>
      <c r="C1882" s="27">
        <f>IF(COUNTA(A1882,D1882,G1882)=0,"",IF(B1882="","공통",IFERROR(INDEX(현장_고객,MATCH(B1882,현장번호,0))&amp;" · "&amp;INDEX(현장_주소,MATCH(B1882,현장번호,0)),"없는 번호")))</f>
        <v/>
      </c>
      <c r="D1882" s="21" t="n"/>
      <c r="E1882" s="27">
        <f>IF(D1882="","",IFERROR(INDEX(거래처분야,MATCH(D1882,거래처이름,0)),""))</f>
        <v/>
      </c>
      <c r="F1882" s="21" t="n"/>
      <c r="G1882" s="22" t="n"/>
      <c r="H1882" s="25">
        <f>IF(COUNTA(A1882,B1882,D1882,G1882)=0,"",IF(NOT(ISNUMBER(A1882)),"날짜를 확인하세요",IF(A1882&gt;TODAY(),"오늘 이후 날짜예요",IF(AND(B1882&lt;&gt;"",ISNA(MATCH(B1882,현장번호,0))),"현장 번호를 확인하세요",IF(ISNA(MATCH(D1882,거래처이름,0)),"거래처 목록에 없는 이름",IF(OR(NOT(ISNUMBER(G1882)),N(G1882)&lt;=0),"금액을 확인하세요",""))))))</f>
        <v/>
      </c>
    </row>
    <row r="1883">
      <c r="A1883" s="20" t="n"/>
      <c r="B1883" s="26" t="n"/>
      <c r="C1883" s="27">
        <f>IF(COUNTA(A1883,D1883,G1883)=0,"",IF(B1883="","공통",IFERROR(INDEX(현장_고객,MATCH(B1883,현장번호,0))&amp;" · "&amp;INDEX(현장_주소,MATCH(B1883,현장번호,0)),"없는 번호")))</f>
        <v/>
      </c>
      <c r="D1883" s="21" t="n"/>
      <c r="E1883" s="27">
        <f>IF(D1883="","",IFERROR(INDEX(거래처분야,MATCH(D1883,거래처이름,0)),""))</f>
        <v/>
      </c>
      <c r="F1883" s="21" t="n"/>
      <c r="G1883" s="22" t="n"/>
      <c r="H1883" s="25">
        <f>IF(COUNTA(A1883,B1883,D1883,G1883)=0,"",IF(NOT(ISNUMBER(A1883)),"날짜를 확인하세요",IF(A1883&gt;TODAY(),"오늘 이후 날짜예요",IF(AND(B1883&lt;&gt;"",ISNA(MATCH(B1883,현장번호,0))),"현장 번호를 확인하세요",IF(ISNA(MATCH(D1883,거래처이름,0)),"거래처 목록에 없는 이름",IF(OR(NOT(ISNUMBER(G1883)),N(G1883)&lt;=0),"금액을 확인하세요",""))))))</f>
        <v/>
      </c>
    </row>
    <row r="1884">
      <c r="A1884" s="20" t="n"/>
      <c r="B1884" s="26" t="n"/>
      <c r="C1884" s="27">
        <f>IF(COUNTA(A1884,D1884,G1884)=0,"",IF(B1884="","공통",IFERROR(INDEX(현장_고객,MATCH(B1884,현장번호,0))&amp;" · "&amp;INDEX(현장_주소,MATCH(B1884,현장번호,0)),"없는 번호")))</f>
        <v/>
      </c>
      <c r="D1884" s="21" t="n"/>
      <c r="E1884" s="27">
        <f>IF(D1884="","",IFERROR(INDEX(거래처분야,MATCH(D1884,거래처이름,0)),""))</f>
        <v/>
      </c>
      <c r="F1884" s="21" t="n"/>
      <c r="G1884" s="22" t="n"/>
      <c r="H1884" s="25">
        <f>IF(COUNTA(A1884,B1884,D1884,G1884)=0,"",IF(NOT(ISNUMBER(A1884)),"날짜를 확인하세요",IF(A1884&gt;TODAY(),"오늘 이후 날짜예요",IF(AND(B1884&lt;&gt;"",ISNA(MATCH(B1884,현장번호,0))),"현장 번호를 확인하세요",IF(ISNA(MATCH(D1884,거래처이름,0)),"거래처 목록에 없는 이름",IF(OR(NOT(ISNUMBER(G1884)),N(G1884)&lt;=0),"금액을 확인하세요",""))))))</f>
        <v/>
      </c>
    </row>
    <row r="1885">
      <c r="A1885" s="20" t="n"/>
      <c r="B1885" s="26" t="n"/>
      <c r="C1885" s="27">
        <f>IF(COUNTA(A1885,D1885,G1885)=0,"",IF(B1885="","공통",IFERROR(INDEX(현장_고객,MATCH(B1885,현장번호,0))&amp;" · "&amp;INDEX(현장_주소,MATCH(B1885,현장번호,0)),"없는 번호")))</f>
        <v/>
      </c>
      <c r="D1885" s="21" t="n"/>
      <c r="E1885" s="27">
        <f>IF(D1885="","",IFERROR(INDEX(거래처분야,MATCH(D1885,거래처이름,0)),""))</f>
        <v/>
      </c>
      <c r="F1885" s="21" t="n"/>
      <c r="G1885" s="22" t="n"/>
      <c r="H1885" s="25">
        <f>IF(COUNTA(A1885,B1885,D1885,G1885)=0,"",IF(NOT(ISNUMBER(A1885)),"날짜를 확인하세요",IF(A1885&gt;TODAY(),"오늘 이후 날짜예요",IF(AND(B1885&lt;&gt;"",ISNA(MATCH(B1885,현장번호,0))),"현장 번호를 확인하세요",IF(ISNA(MATCH(D1885,거래처이름,0)),"거래처 목록에 없는 이름",IF(OR(NOT(ISNUMBER(G1885)),N(G1885)&lt;=0),"금액을 확인하세요",""))))))</f>
        <v/>
      </c>
    </row>
    <row r="1886">
      <c r="A1886" s="20" t="n"/>
      <c r="B1886" s="26" t="n"/>
      <c r="C1886" s="27">
        <f>IF(COUNTA(A1886,D1886,G1886)=0,"",IF(B1886="","공통",IFERROR(INDEX(현장_고객,MATCH(B1886,현장번호,0))&amp;" · "&amp;INDEX(현장_주소,MATCH(B1886,현장번호,0)),"없는 번호")))</f>
        <v/>
      </c>
      <c r="D1886" s="21" t="n"/>
      <c r="E1886" s="27">
        <f>IF(D1886="","",IFERROR(INDEX(거래처분야,MATCH(D1886,거래처이름,0)),""))</f>
        <v/>
      </c>
      <c r="F1886" s="21" t="n"/>
      <c r="G1886" s="22" t="n"/>
      <c r="H1886" s="25">
        <f>IF(COUNTA(A1886,B1886,D1886,G1886)=0,"",IF(NOT(ISNUMBER(A1886)),"날짜를 확인하세요",IF(A1886&gt;TODAY(),"오늘 이후 날짜예요",IF(AND(B1886&lt;&gt;"",ISNA(MATCH(B1886,현장번호,0))),"현장 번호를 확인하세요",IF(ISNA(MATCH(D1886,거래처이름,0)),"거래처 목록에 없는 이름",IF(OR(NOT(ISNUMBER(G1886)),N(G1886)&lt;=0),"금액을 확인하세요",""))))))</f>
        <v/>
      </c>
    </row>
    <row r="1887">
      <c r="A1887" s="20" t="n"/>
      <c r="B1887" s="26" t="n"/>
      <c r="C1887" s="27">
        <f>IF(COUNTA(A1887,D1887,G1887)=0,"",IF(B1887="","공통",IFERROR(INDEX(현장_고객,MATCH(B1887,현장번호,0))&amp;" · "&amp;INDEX(현장_주소,MATCH(B1887,현장번호,0)),"없는 번호")))</f>
        <v/>
      </c>
      <c r="D1887" s="21" t="n"/>
      <c r="E1887" s="27">
        <f>IF(D1887="","",IFERROR(INDEX(거래처분야,MATCH(D1887,거래처이름,0)),""))</f>
        <v/>
      </c>
      <c r="F1887" s="21" t="n"/>
      <c r="G1887" s="22" t="n"/>
      <c r="H1887" s="25">
        <f>IF(COUNTA(A1887,B1887,D1887,G1887)=0,"",IF(NOT(ISNUMBER(A1887)),"날짜를 확인하세요",IF(A1887&gt;TODAY(),"오늘 이후 날짜예요",IF(AND(B1887&lt;&gt;"",ISNA(MATCH(B1887,현장번호,0))),"현장 번호를 확인하세요",IF(ISNA(MATCH(D1887,거래처이름,0)),"거래처 목록에 없는 이름",IF(OR(NOT(ISNUMBER(G1887)),N(G1887)&lt;=0),"금액을 확인하세요",""))))))</f>
        <v/>
      </c>
    </row>
    <row r="1888">
      <c r="A1888" s="20" t="n"/>
      <c r="B1888" s="26" t="n"/>
      <c r="C1888" s="27">
        <f>IF(COUNTA(A1888,D1888,G1888)=0,"",IF(B1888="","공통",IFERROR(INDEX(현장_고객,MATCH(B1888,현장번호,0))&amp;" · "&amp;INDEX(현장_주소,MATCH(B1888,현장번호,0)),"없는 번호")))</f>
        <v/>
      </c>
      <c r="D1888" s="21" t="n"/>
      <c r="E1888" s="27">
        <f>IF(D1888="","",IFERROR(INDEX(거래처분야,MATCH(D1888,거래처이름,0)),""))</f>
        <v/>
      </c>
      <c r="F1888" s="21" t="n"/>
      <c r="G1888" s="22" t="n"/>
      <c r="H1888" s="25">
        <f>IF(COUNTA(A1888,B1888,D1888,G1888)=0,"",IF(NOT(ISNUMBER(A1888)),"날짜를 확인하세요",IF(A1888&gt;TODAY(),"오늘 이후 날짜예요",IF(AND(B1888&lt;&gt;"",ISNA(MATCH(B1888,현장번호,0))),"현장 번호를 확인하세요",IF(ISNA(MATCH(D1888,거래처이름,0)),"거래처 목록에 없는 이름",IF(OR(NOT(ISNUMBER(G1888)),N(G1888)&lt;=0),"금액을 확인하세요",""))))))</f>
        <v/>
      </c>
    </row>
    <row r="1889">
      <c r="A1889" s="20" t="n"/>
      <c r="B1889" s="26" t="n"/>
      <c r="C1889" s="27">
        <f>IF(COUNTA(A1889,D1889,G1889)=0,"",IF(B1889="","공통",IFERROR(INDEX(현장_고객,MATCH(B1889,현장번호,0))&amp;" · "&amp;INDEX(현장_주소,MATCH(B1889,현장번호,0)),"없는 번호")))</f>
        <v/>
      </c>
      <c r="D1889" s="21" t="n"/>
      <c r="E1889" s="27">
        <f>IF(D1889="","",IFERROR(INDEX(거래처분야,MATCH(D1889,거래처이름,0)),""))</f>
        <v/>
      </c>
      <c r="F1889" s="21" t="n"/>
      <c r="G1889" s="22" t="n"/>
      <c r="H1889" s="25">
        <f>IF(COUNTA(A1889,B1889,D1889,G1889)=0,"",IF(NOT(ISNUMBER(A1889)),"날짜를 확인하세요",IF(A1889&gt;TODAY(),"오늘 이후 날짜예요",IF(AND(B1889&lt;&gt;"",ISNA(MATCH(B1889,현장번호,0))),"현장 번호를 확인하세요",IF(ISNA(MATCH(D1889,거래처이름,0)),"거래처 목록에 없는 이름",IF(OR(NOT(ISNUMBER(G1889)),N(G1889)&lt;=0),"금액을 확인하세요",""))))))</f>
        <v/>
      </c>
    </row>
    <row r="1890">
      <c r="A1890" s="20" t="n"/>
      <c r="B1890" s="26" t="n"/>
      <c r="C1890" s="27">
        <f>IF(COUNTA(A1890,D1890,G1890)=0,"",IF(B1890="","공통",IFERROR(INDEX(현장_고객,MATCH(B1890,현장번호,0))&amp;" · "&amp;INDEX(현장_주소,MATCH(B1890,현장번호,0)),"없는 번호")))</f>
        <v/>
      </c>
      <c r="D1890" s="21" t="n"/>
      <c r="E1890" s="27">
        <f>IF(D1890="","",IFERROR(INDEX(거래처분야,MATCH(D1890,거래처이름,0)),""))</f>
        <v/>
      </c>
      <c r="F1890" s="21" t="n"/>
      <c r="G1890" s="22" t="n"/>
      <c r="H1890" s="25">
        <f>IF(COUNTA(A1890,B1890,D1890,G1890)=0,"",IF(NOT(ISNUMBER(A1890)),"날짜를 확인하세요",IF(A1890&gt;TODAY(),"오늘 이후 날짜예요",IF(AND(B1890&lt;&gt;"",ISNA(MATCH(B1890,현장번호,0))),"현장 번호를 확인하세요",IF(ISNA(MATCH(D1890,거래처이름,0)),"거래처 목록에 없는 이름",IF(OR(NOT(ISNUMBER(G1890)),N(G1890)&lt;=0),"금액을 확인하세요",""))))))</f>
        <v/>
      </c>
    </row>
    <row r="1891">
      <c r="A1891" s="20" t="n"/>
      <c r="B1891" s="26" t="n"/>
      <c r="C1891" s="27">
        <f>IF(COUNTA(A1891,D1891,G1891)=0,"",IF(B1891="","공통",IFERROR(INDEX(현장_고객,MATCH(B1891,현장번호,0))&amp;" · "&amp;INDEX(현장_주소,MATCH(B1891,현장번호,0)),"없는 번호")))</f>
        <v/>
      </c>
      <c r="D1891" s="21" t="n"/>
      <c r="E1891" s="27">
        <f>IF(D1891="","",IFERROR(INDEX(거래처분야,MATCH(D1891,거래처이름,0)),""))</f>
        <v/>
      </c>
      <c r="F1891" s="21" t="n"/>
      <c r="G1891" s="22" t="n"/>
      <c r="H1891" s="25">
        <f>IF(COUNTA(A1891,B1891,D1891,G1891)=0,"",IF(NOT(ISNUMBER(A1891)),"날짜를 확인하세요",IF(A1891&gt;TODAY(),"오늘 이후 날짜예요",IF(AND(B1891&lt;&gt;"",ISNA(MATCH(B1891,현장번호,0))),"현장 번호를 확인하세요",IF(ISNA(MATCH(D1891,거래처이름,0)),"거래처 목록에 없는 이름",IF(OR(NOT(ISNUMBER(G1891)),N(G1891)&lt;=0),"금액을 확인하세요",""))))))</f>
        <v/>
      </c>
    </row>
    <row r="1892">
      <c r="A1892" s="20" t="n"/>
      <c r="B1892" s="26" t="n"/>
      <c r="C1892" s="27">
        <f>IF(COUNTA(A1892,D1892,G1892)=0,"",IF(B1892="","공통",IFERROR(INDEX(현장_고객,MATCH(B1892,현장번호,0))&amp;" · "&amp;INDEX(현장_주소,MATCH(B1892,현장번호,0)),"없는 번호")))</f>
        <v/>
      </c>
      <c r="D1892" s="21" t="n"/>
      <c r="E1892" s="27">
        <f>IF(D1892="","",IFERROR(INDEX(거래처분야,MATCH(D1892,거래처이름,0)),""))</f>
        <v/>
      </c>
      <c r="F1892" s="21" t="n"/>
      <c r="G1892" s="22" t="n"/>
      <c r="H1892" s="25">
        <f>IF(COUNTA(A1892,B1892,D1892,G1892)=0,"",IF(NOT(ISNUMBER(A1892)),"날짜를 확인하세요",IF(A1892&gt;TODAY(),"오늘 이후 날짜예요",IF(AND(B1892&lt;&gt;"",ISNA(MATCH(B1892,현장번호,0))),"현장 번호를 확인하세요",IF(ISNA(MATCH(D1892,거래처이름,0)),"거래처 목록에 없는 이름",IF(OR(NOT(ISNUMBER(G1892)),N(G1892)&lt;=0),"금액을 확인하세요",""))))))</f>
        <v/>
      </c>
    </row>
    <row r="1893">
      <c r="A1893" s="20" t="n"/>
      <c r="B1893" s="26" t="n"/>
      <c r="C1893" s="27">
        <f>IF(COUNTA(A1893,D1893,G1893)=0,"",IF(B1893="","공통",IFERROR(INDEX(현장_고객,MATCH(B1893,현장번호,0))&amp;" · "&amp;INDEX(현장_주소,MATCH(B1893,현장번호,0)),"없는 번호")))</f>
        <v/>
      </c>
      <c r="D1893" s="21" t="n"/>
      <c r="E1893" s="27">
        <f>IF(D1893="","",IFERROR(INDEX(거래처분야,MATCH(D1893,거래처이름,0)),""))</f>
        <v/>
      </c>
      <c r="F1893" s="21" t="n"/>
      <c r="G1893" s="22" t="n"/>
      <c r="H1893" s="25">
        <f>IF(COUNTA(A1893,B1893,D1893,G1893)=0,"",IF(NOT(ISNUMBER(A1893)),"날짜를 확인하세요",IF(A1893&gt;TODAY(),"오늘 이후 날짜예요",IF(AND(B1893&lt;&gt;"",ISNA(MATCH(B1893,현장번호,0))),"현장 번호를 확인하세요",IF(ISNA(MATCH(D1893,거래처이름,0)),"거래처 목록에 없는 이름",IF(OR(NOT(ISNUMBER(G1893)),N(G1893)&lt;=0),"금액을 확인하세요",""))))))</f>
        <v/>
      </c>
    </row>
    <row r="1894">
      <c r="A1894" s="20" t="n"/>
      <c r="B1894" s="26" t="n"/>
      <c r="C1894" s="27">
        <f>IF(COUNTA(A1894,D1894,G1894)=0,"",IF(B1894="","공통",IFERROR(INDEX(현장_고객,MATCH(B1894,현장번호,0))&amp;" · "&amp;INDEX(현장_주소,MATCH(B1894,현장번호,0)),"없는 번호")))</f>
        <v/>
      </c>
      <c r="D1894" s="21" t="n"/>
      <c r="E1894" s="27">
        <f>IF(D1894="","",IFERROR(INDEX(거래처분야,MATCH(D1894,거래처이름,0)),""))</f>
        <v/>
      </c>
      <c r="F1894" s="21" t="n"/>
      <c r="G1894" s="22" t="n"/>
      <c r="H1894" s="25">
        <f>IF(COUNTA(A1894,B1894,D1894,G1894)=0,"",IF(NOT(ISNUMBER(A1894)),"날짜를 확인하세요",IF(A1894&gt;TODAY(),"오늘 이후 날짜예요",IF(AND(B1894&lt;&gt;"",ISNA(MATCH(B1894,현장번호,0))),"현장 번호를 확인하세요",IF(ISNA(MATCH(D1894,거래처이름,0)),"거래처 목록에 없는 이름",IF(OR(NOT(ISNUMBER(G1894)),N(G1894)&lt;=0),"금액을 확인하세요",""))))))</f>
        <v/>
      </c>
    </row>
    <row r="1895">
      <c r="A1895" s="20" t="n"/>
      <c r="B1895" s="26" t="n"/>
      <c r="C1895" s="27">
        <f>IF(COUNTA(A1895,D1895,G1895)=0,"",IF(B1895="","공통",IFERROR(INDEX(현장_고객,MATCH(B1895,현장번호,0))&amp;" · "&amp;INDEX(현장_주소,MATCH(B1895,현장번호,0)),"없는 번호")))</f>
        <v/>
      </c>
      <c r="D1895" s="21" t="n"/>
      <c r="E1895" s="27">
        <f>IF(D1895="","",IFERROR(INDEX(거래처분야,MATCH(D1895,거래처이름,0)),""))</f>
        <v/>
      </c>
      <c r="F1895" s="21" t="n"/>
      <c r="G1895" s="22" t="n"/>
      <c r="H1895" s="25">
        <f>IF(COUNTA(A1895,B1895,D1895,G1895)=0,"",IF(NOT(ISNUMBER(A1895)),"날짜를 확인하세요",IF(A1895&gt;TODAY(),"오늘 이후 날짜예요",IF(AND(B1895&lt;&gt;"",ISNA(MATCH(B1895,현장번호,0))),"현장 번호를 확인하세요",IF(ISNA(MATCH(D1895,거래처이름,0)),"거래처 목록에 없는 이름",IF(OR(NOT(ISNUMBER(G1895)),N(G1895)&lt;=0),"금액을 확인하세요",""))))))</f>
        <v/>
      </c>
    </row>
    <row r="1896">
      <c r="A1896" s="20" t="n"/>
      <c r="B1896" s="26" t="n"/>
      <c r="C1896" s="27">
        <f>IF(COUNTA(A1896,D1896,G1896)=0,"",IF(B1896="","공통",IFERROR(INDEX(현장_고객,MATCH(B1896,현장번호,0))&amp;" · "&amp;INDEX(현장_주소,MATCH(B1896,현장번호,0)),"없는 번호")))</f>
        <v/>
      </c>
      <c r="D1896" s="21" t="n"/>
      <c r="E1896" s="27">
        <f>IF(D1896="","",IFERROR(INDEX(거래처분야,MATCH(D1896,거래처이름,0)),""))</f>
        <v/>
      </c>
      <c r="F1896" s="21" t="n"/>
      <c r="G1896" s="22" t="n"/>
      <c r="H1896" s="25">
        <f>IF(COUNTA(A1896,B1896,D1896,G1896)=0,"",IF(NOT(ISNUMBER(A1896)),"날짜를 확인하세요",IF(A1896&gt;TODAY(),"오늘 이후 날짜예요",IF(AND(B1896&lt;&gt;"",ISNA(MATCH(B1896,현장번호,0))),"현장 번호를 확인하세요",IF(ISNA(MATCH(D1896,거래처이름,0)),"거래처 목록에 없는 이름",IF(OR(NOT(ISNUMBER(G1896)),N(G1896)&lt;=0),"금액을 확인하세요",""))))))</f>
        <v/>
      </c>
    </row>
    <row r="1897">
      <c r="A1897" s="20" t="n"/>
      <c r="B1897" s="26" t="n"/>
      <c r="C1897" s="27">
        <f>IF(COUNTA(A1897,D1897,G1897)=0,"",IF(B1897="","공통",IFERROR(INDEX(현장_고객,MATCH(B1897,현장번호,0))&amp;" · "&amp;INDEX(현장_주소,MATCH(B1897,현장번호,0)),"없는 번호")))</f>
        <v/>
      </c>
      <c r="D1897" s="21" t="n"/>
      <c r="E1897" s="27">
        <f>IF(D1897="","",IFERROR(INDEX(거래처분야,MATCH(D1897,거래처이름,0)),""))</f>
        <v/>
      </c>
      <c r="F1897" s="21" t="n"/>
      <c r="G1897" s="22" t="n"/>
      <c r="H1897" s="25">
        <f>IF(COUNTA(A1897,B1897,D1897,G1897)=0,"",IF(NOT(ISNUMBER(A1897)),"날짜를 확인하세요",IF(A1897&gt;TODAY(),"오늘 이후 날짜예요",IF(AND(B1897&lt;&gt;"",ISNA(MATCH(B1897,현장번호,0))),"현장 번호를 확인하세요",IF(ISNA(MATCH(D1897,거래처이름,0)),"거래처 목록에 없는 이름",IF(OR(NOT(ISNUMBER(G1897)),N(G1897)&lt;=0),"금액을 확인하세요",""))))))</f>
        <v/>
      </c>
    </row>
    <row r="1898">
      <c r="A1898" s="20" t="n"/>
      <c r="B1898" s="26" t="n"/>
      <c r="C1898" s="27">
        <f>IF(COUNTA(A1898,D1898,G1898)=0,"",IF(B1898="","공통",IFERROR(INDEX(현장_고객,MATCH(B1898,현장번호,0))&amp;" · "&amp;INDEX(현장_주소,MATCH(B1898,현장번호,0)),"없는 번호")))</f>
        <v/>
      </c>
      <c r="D1898" s="21" t="n"/>
      <c r="E1898" s="27">
        <f>IF(D1898="","",IFERROR(INDEX(거래처분야,MATCH(D1898,거래처이름,0)),""))</f>
        <v/>
      </c>
      <c r="F1898" s="21" t="n"/>
      <c r="G1898" s="22" t="n"/>
      <c r="H1898" s="25">
        <f>IF(COUNTA(A1898,B1898,D1898,G1898)=0,"",IF(NOT(ISNUMBER(A1898)),"날짜를 확인하세요",IF(A1898&gt;TODAY(),"오늘 이후 날짜예요",IF(AND(B1898&lt;&gt;"",ISNA(MATCH(B1898,현장번호,0))),"현장 번호를 확인하세요",IF(ISNA(MATCH(D1898,거래처이름,0)),"거래처 목록에 없는 이름",IF(OR(NOT(ISNUMBER(G1898)),N(G1898)&lt;=0),"금액을 확인하세요",""))))))</f>
        <v/>
      </c>
    </row>
    <row r="1899">
      <c r="A1899" s="20" t="n"/>
      <c r="B1899" s="26" t="n"/>
      <c r="C1899" s="27">
        <f>IF(COUNTA(A1899,D1899,G1899)=0,"",IF(B1899="","공통",IFERROR(INDEX(현장_고객,MATCH(B1899,현장번호,0))&amp;" · "&amp;INDEX(현장_주소,MATCH(B1899,현장번호,0)),"없는 번호")))</f>
        <v/>
      </c>
      <c r="D1899" s="21" t="n"/>
      <c r="E1899" s="27">
        <f>IF(D1899="","",IFERROR(INDEX(거래처분야,MATCH(D1899,거래처이름,0)),""))</f>
        <v/>
      </c>
      <c r="F1899" s="21" t="n"/>
      <c r="G1899" s="22" t="n"/>
      <c r="H1899" s="25">
        <f>IF(COUNTA(A1899,B1899,D1899,G1899)=0,"",IF(NOT(ISNUMBER(A1899)),"날짜를 확인하세요",IF(A1899&gt;TODAY(),"오늘 이후 날짜예요",IF(AND(B1899&lt;&gt;"",ISNA(MATCH(B1899,현장번호,0))),"현장 번호를 확인하세요",IF(ISNA(MATCH(D1899,거래처이름,0)),"거래처 목록에 없는 이름",IF(OR(NOT(ISNUMBER(G1899)),N(G1899)&lt;=0),"금액을 확인하세요",""))))))</f>
        <v/>
      </c>
    </row>
    <row r="1900">
      <c r="A1900" s="20" t="n"/>
      <c r="B1900" s="26" t="n"/>
      <c r="C1900" s="27">
        <f>IF(COUNTA(A1900,D1900,G1900)=0,"",IF(B1900="","공통",IFERROR(INDEX(현장_고객,MATCH(B1900,현장번호,0))&amp;" · "&amp;INDEX(현장_주소,MATCH(B1900,현장번호,0)),"없는 번호")))</f>
        <v/>
      </c>
      <c r="D1900" s="21" t="n"/>
      <c r="E1900" s="27">
        <f>IF(D1900="","",IFERROR(INDEX(거래처분야,MATCH(D1900,거래처이름,0)),""))</f>
        <v/>
      </c>
      <c r="F1900" s="21" t="n"/>
      <c r="G1900" s="22" t="n"/>
      <c r="H1900" s="25">
        <f>IF(COUNTA(A1900,B1900,D1900,G1900)=0,"",IF(NOT(ISNUMBER(A1900)),"날짜를 확인하세요",IF(A1900&gt;TODAY(),"오늘 이후 날짜예요",IF(AND(B1900&lt;&gt;"",ISNA(MATCH(B1900,현장번호,0))),"현장 번호를 확인하세요",IF(ISNA(MATCH(D1900,거래처이름,0)),"거래처 목록에 없는 이름",IF(OR(NOT(ISNUMBER(G1900)),N(G1900)&lt;=0),"금액을 확인하세요",""))))))</f>
        <v/>
      </c>
    </row>
    <row r="1901">
      <c r="A1901" s="20" t="n"/>
      <c r="B1901" s="26" t="n"/>
      <c r="C1901" s="27">
        <f>IF(COUNTA(A1901,D1901,G1901)=0,"",IF(B1901="","공통",IFERROR(INDEX(현장_고객,MATCH(B1901,현장번호,0))&amp;" · "&amp;INDEX(현장_주소,MATCH(B1901,현장번호,0)),"없는 번호")))</f>
        <v/>
      </c>
      <c r="D1901" s="21" t="n"/>
      <c r="E1901" s="27">
        <f>IF(D1901="","",IFERROR(INDEX(거래처분야,MATCH(D1901,거래처이름,0)),""))</f>
        <v/>
      </c>
      <c r="F1901" s="21" t="n"/>
      <c r="G1901" s="22" t="n"/>
      <c r="H1901" s="25">
        <f>IF(COUNTA(A1901,B1901,D1901,G1901)=0,"",IF(NOT(ISNUMBER(A1901)),"날짜를 확인하세요",IF(A1901&gt;TODAY(),"오늘 이후 날짜예요",IF(AND(B1901&lt;&gt;"",ISNA(MATCH(B1901,현장번호,0))),"현장 번호를 확인하세요",IF(ISNA(MATCH(D1901,거래처이름,0)),"거래처 목록에 없는 이름",IF(OR(NOT(ISNUMBER(G1901)),N(G1901)&lt;=0),"금액을 확인하세요",""))))))</f>
        <v/>
      </c>
    </row>
    <row r="1902">
      <c r="A1902" s="20" t="n"/>
      <c r="B1902" s="26" t="n"/>
      <c r="C1902" s="27">
        <f>IF(COUNTA(A1902,D1902,G1902)=0,"",IF(B1902="","공통",IFERROR(INDEX(현장_고객,MATCH(B1902,현장번호,0))&amp;" · "&amp;INDEX(현장_주소,MATCH(B1902,현장번호,0)),"없는 번호")))</f>
        <v/>
      </c>
      <c r="D1902" s="21" t="n"/>
      <c r="E1902" s="27">
        <f>IF(D1902="","",IFERROR(INDEX(거래처분야,MATCH(D1902,거래처이름,0)),""))</f>
        <v/>
      </c>
      <c r="F1902" s="21" t="n"/>
      <c r="G1902" s="22" t="n"/>
      <c r="H1902" s="25">
        <f>IF(COUNTA(A1902,B1902,D1902,G1902)=0,"",IF(NOT(ISNUMBER(A1902)),"날짜를 확인하세요",IF(A1902&gt;TODAY(),"오늘 이후 날짜예요",IF(AND(B1902&lt;&gt;"",ISNA(MATCH(B1902,현장번호,0))),"현장 번호를 확인하세요",IF(ISNA(MATCH(D1902,거래처이름,0)),"거래처 목록에 없는 이름",IF(OR(NOT(ISNUMBER(G1902)),N(G1902)&lt;=0),"금액을 확인하세요",""))))))</f>
        <v/>
      </c>
    </row>
    <row r="1903">
      <c r="A1903" s="20" t="n"/>
      <c r="B1903" s="26" t="n"/>
      <c r="C1903" s="27">
        <f>IF(COUNTA(A1903,D1903,G1903)=0,"",IF(B1903="","공통",IFERROR(INDEX(현장_고객,MATCH(B1903,현장번호,0))&amp;" · "&amp;INDEX(현장_주소,MATCH(B1903,현장번호,0)),"없는 번호")))</f>
        <v/>
      </c>
      <c r="D1903" s="21" t="n"/>
      <c r="E1903" s="27">
        <f>IF(D1903="","",IFERROR(INDEX(거래처분야,MATCH(D1903,거래처이름,0)),""))</f>
        <v/>
      </c>
      <c r="F1903" s="21" t="n"/>
      <c r="G1903" s="22" t="n"/>
      <c r="H1903" s="25">
        <f>IF(COUNTA(A1903,B1903,D1903,G1903)=0,"",IF(NOT(ISNUMBER(A1903)),"날짜를 확인하세요",IF(A1903&gt;TODAY(),"오늘 이후 날짜예요",IF(AND(B1903&lt;&gt;"",ISNA(MATCH(B1903,현장번호,0))),"현장 번호를 확인하세요",IF(ISNA(MATCH(D1903,거래처이름,0)),"거래처 목록에 없는 이름",IF(OR(NOT(ISNUMBER(G1903)),N(G1903)&lt;=0),"금액을 확인하세요",""))))))</f>
        <v/>
      </c>
    </row>
    <row r="1904">
      <c r="A1904" s="20" t="n"/>
      <c r="B1904" s="26" t="n"/>
      <c r="C1904" s="27">
        <f>IF(COUNTA(A1904,D1904,G1904)=0,"",IF(B1904="","공통",IFERROR(INDEX(현장_고객,MATCH(B1904,현장번호,0))&amp;" · "&amp;INDEX(현장_주소,MATCH(B1904,현장번호,0)),"없는 번호")))</f>
        <v/>
      </c>
      <c r="D1904" s="21" t="n"/>
      <c r="E1904" s="27">
        <f>IF(D1904="","",IFERROR(INDEX(거래처분야,MATCH(D1904,거래처이름,0)),""))</f>
        <v/>
      </c>
      <c r="F1904" s="21" t="n"/>
      <c r="G1904" s="22" t="n"/>
      <c r="H1904" s="25">
        <f>IF(COUNTA(A1904,B1904,D1904,G1904)=0,"",IF(NOT(ISNUMBER(A1904)),"날짜를 확인하세요",IF(A1904&gt;TODAY(),"오늘 이후 날짜예요",IF(AND(B1904&lt;&gt;"",ISNA(MATCH(B1904,현장번호,0))),"현장 번호를 확인하세요",IF(ISNA(MATCH(D1904,거래처이름,0)),"거래처 목록에 없는 이름",IF(OR(NOT(ISNUMBER(G1904)),N(G1904)&lt;=0),"금액을 확인하세요",""))))))</f>
        <v/>
      </c>
    </row>
    <row r="1905">
      <c r="A1905" s="20" t="n"/>
      <c r="B1905" s="26" t="n"/>
      <c r="C1905" s="27">
        <f>IF(COUNTA(A1905,D1905,G1905)=0,"",IF(B1905="","공통",IFERROR(INDEX(현장_고객,MATCH(B1905,현장번호,0))&amp;" · "&amp;INDEX(현장_주소,MATCH(B1905,현장번호,0)),"없는 번호")))</f>
        <v/>
      </c>
      <c r="D1905" s="21" t="n"/>
      <c r="E1905" s="27">
        <f>IF(D1905="","",IFERROR(INDEX(거래처분야,MATCH(D1905,거래처이름,0)),""))</f>
        <v/>
      </c>
      <c r="F1905" s="21" t="n"/>
      <c r="G1905" s="22" t="n"/>
      <c r="H1905" s="25">
        <f>IF(COUNTA(A1905,B1905,D1905,G1905)=0,"",IF(NOT(ISNUMBER(A1905)),"날짜를 확인하세요",IF(A1905&gt;TODAY(),"오늘 이후 날짜예요",IF(AND(B1905&lt;&gt;"",ISNA(MATCH(B1905,현장번호,0))),"현장 번호를 확인하세요",IF(ISNA(MATCH(D1905,거래처이름,0)),"거래처 목록에 없는 이름",IF(OR(NOT(ISNUMBER(G1905)),N(G1905)&lt;=0),"금액을 확인하세요",""))))))</f>
        <v/>
      </c>
    </row>
    <row r="1906">
      <c r="A1906" s="20" t="n"/>
      <c r="B1906" s="26" t="n"/>
      <c r="C1906" s="27">
        <f>IF(COUNTA(A1906,D1906,G1906)=0,"",IF(B1906="","공통",IFERROR(INDEX(현장_고객,MATCH(B1906,현장번호,0))&amp;" · "&amp;INDEX(현장_주소,MATCH(B1906,현장번호,0)),"없는 번호")))</f>
        <v/>
      </c>
      <c r="D1906" s="21" t="n"/>
      <c r="E1906" s="27">
        <f>IF(D1906="","",IFERROR(INDEX(거래처분야,MATCH(D1906,거래처이름,0)),""))</f>
        <v/>
      </c>
      <c r="F1906" s="21" t="n"/>
      <c r="G1906" s="22" t="n"/>
      <c r="H1906" s="25">
        <f>IF(COUNTA(A1906,B1906,D1906,G1906)=0,"",IF(NOT(ISNUMBER(A1906)),"날짜를 확인하세요",IF(A1906&gt;TODAY(),"오늘 이후 날짜예요",IF(AND(B1906&lt;&gt;"",ISNA(MATCH(B1906,현장번호,0))),"현장 번호를 확인하세요",IF(ISNA(MATCH(D1906,거래처이름,0)),"거래처 목록에 없는 이름",IF(OR(NOT(ISNUMBER(G1906)),N(G1906)&lt;=0),"금액을 확인하세요",""))))))</f>
        <v/>
      </c>
    </row>
    <row r="1907">
      <c r="A1907" s="20" t="n"/>
      <c r="B1907" s="26" t="n"/>
      <c r="C1907" s="27">
        <f>IF(COUNTA(A1907,D1907,G1907)=0,"",IF(B1907="","공통",IFERROR(INDEX(현장_고객,MATCH(B1907,현장번호,0))&amp;" · "&amp;INDEX(현장_주소,MATCH(B1907,현장번호,0)),"없는 번호")))</f>
        <v/>
      </c>
      <c r="D1907" s="21" t="n"/>
      <c r="E1907" s="27">
        <f>IF(D1907="","",IFERROR(INDEX(거래처분야,MATCH(D1907,거래처이름,0)),""))</f>
        <v/>
      </c>
      <c r="F1907" s="21" t="n"/>
      <c r="G1907" s="22" t="n"/>
      <c r="H1907" s="25">
        <f>IF(COUNTA(A1907,B1907,D1907,G1907)=0,"",IF(NOT(ISNUMBER(A1907)),"날짜를 확인하세요",IF(A1907&gt;TODAY(),"오늘 이후 날짜예요",IF(AND(B1907&lt;&gt;"",ISNA(MATCH(B1907,현장번호,0))),"현장 번호를 확인하세요",IF(ISNA(MATCH(D1907,거래처이름,0)),"거래처 목록에 없는 이름",IF(OR(NOT(ISNUMBER(G1907)),N(G1907)&lt;=0),"금액을 확인하세요",""))))))</f>
        <v/>
      </c>
    </row>
    <row r="1908">
      <c r="A1908" s="20" t="n"/>
      <c r="B1908" s="26" t="n"/>
      <c r="C1908" s="27">
        <f>IF(COUNTA(A1908,D1908,G1908)=0,"",IF(B1908="","공통",IFERROR(INDEX(현장_고객,MATCH(B1908,현장번호,0))&amp;" · "&amp;INDEX(현장_주소,MATCH(B1908,현장번호,0)),"없는 번호")))</f>
        <v/>
      </c>
      <c r="D1908" s="21" t="n"/>
      <c r="E1908" s="27">
        <f>IF(D1908="","",IFERROR(INDEX(거래처분야,MATCH(D1908,거래처이름,0)),""))</f>
        <v/>
      </c>
      <c r="F1908" s="21" t="n"/>
      <c r="G1908" s="22" t="n"/>
      <c r="H1908" s="25">
        <f>IF(COUNTA(A1908,B1908,D1908,G1908)=0,"",IF(NOT(ISNUMBER(A1908)),"날짜를 확인하세요",IF(A1908&gt;TODAY(),"오늘 이후 날짜예요",IF(AND(B1908&lt;&gt;"",ISNA(MATCH(B1908,현장번호,0))),"현장 번호를 확인하세요",IF(ISNA(MATCH(D1908,거래처이름,0)),"거래처 목록에 없는 이름",IF(OR(NOT(ISNUMBER(G1908)),N(G1908)&lt;=0),"금액을 확인하세요",""))))))</f>
        <v/>
      </c>
    </row>
    <row r="1909">
      <c r="A1909" s="20" t="n"/>
      <c r="B1909" s="26" t="n"/>
      <c r="C1909" s="27">
        <f>IF(COUNTA(A1909,D1909,G1909)=0,"",IF(B1909="","공통",IFERROR(INDEX(현장_고객,MATCH(B1909,현장번호,0))&amp;" · "&amp;INDEX(현장_주소,MATCH(B1909,현장번호,0)),"없는 번호")))</f>
        <v/>
      </c>
      <c r="D1909" s="21" t="n"/>
      <c r="E1909" s="27">
        <f>IF(D1909="","",IFERROR(INDEX(거래처분야,MATCH(D1909,거래처이름,0)),""))</f>
        <v/>
      </c>
      <c r="F1909" s="21" t="n"/>
      <c r="G1909" s="22" t="n"/>
      <c r="H1909" s="25">
        <f>IF(COUNTA(A1909,B1909,D1909,G1909)=0,"",IF(NOT(ISNUMBER(A1909)),"날짜를 확인하세요",IF(A1909&gt;TODAY(),"오늘 이후 날짜예요",IF(AND(B1909&lt;&gt;"",ISNA(MATCH(B1909,현장번호,0))),"현장 번호를 확인하세요",IF(ISNA(MATCH(D1909,거래처이름,0)),"거래처 목록에 없는 이름",IF(OR(NOT(ISNUMBER(G1909)),N(G1909)&lt;=0),"금액을 확인하세요",""))))))</f>
        <v/>
      </c>
    </row>
    <row r="1910">
      <c r="A1910" s="20" t="n"/>
      <c r="B1910" s="26" t="n"/>
      <c r="C1910" s="27">
        <f>IF(COUNTA(A1910,D1910,G1910)=0,"",IF(B1910="","공통",IFERROR(INDEX(현장_고객,MATCH(B1910,현장번호,0))&amp;" · "&amp;INDEX(현장_주소,MATCH(B1910,현장번호,0)),"없는 번호")))</f>
        <v/>
      </c>
      <c r="D1910" s="21" t="n"/>
      <c r="E1910" s="27">
        <f>IF(D1910="","",IFERROR(INDEX(거래처분야,MATCH(D1910,거래처이름,0)),""))</f>
        <v/>
      </c>
      <c r="F1910" s="21" t="n"/>
      <c r="G1910" s="22" t="n"/>
      <c r="H1910" s="25">
        <f>IF(COUNTA(A1910,B1910,D1910,G1910)=0,"",IF(NOT(ISNUMBER(A1910)),"날짜를 확인하세요",IF(A1910&gt;TODAY(),"오늘 이후 날짜예요",IF(AND(B1910&lt;&gt;"",ISNA(MATCH(B1910,현장번호,0))),"현장 번호를 확인하세요",IF(ISNA(MATCH(D1910,거래처이름,0)),"거래처 목록에 없는 이름",IF(OR(NOT(ISNUMBER(G1910)),N(G1910)&lt;=0),"금액을 확인하세요",""))))))</f>
        <v/>
      </c>
    </row>
    <row r="1911">
      <c r="A1911" s="20" t="n"/>
      <c r="B1911" s="26" t="n"/>
      <c r="C1911" s="27">
        <f>IF(COUNTA(A1911,D1911,G1911)=0,"",IF(B1911="","공통",IFERROR(INDEX(현장_고객,MATCH(B1911,현장번호,0))&amp;" · "&amp;INDEX(현장_주소,MATCH(B1911,현장번호,0)),"없는 번호")))</f>
        <v/>
      </c>
      <c r="D1911" s="21" t="n"/>
      <c r="E1911" s="27">
        <f>IF(D1911="","",IFERROR(INDEX(거래처분야,MATCH(D1911,거래처이름,0)),""))</f>
        <v/>
      </c>
      <c r="F1911" s="21" t="n"/>
      <c r="G1911" s="22" t="n"/>
      <c r="H1911" s="25">
        <f>IF(COUNTA(A1911,B1911,D1911,G1911)=0,"",IF(NOT(ISNUMBER(A1911)),"날짜를 확인하세요",IF(A1911&gt;TODAY(),"오늘 이후 날짜예요",IF(AND(B1911&lt;&gt;"",ISNA(MATCH(B1911,현장번호,0))),"현장 번호를 확인하세요",IF(ISNA(MATCH(D1911,거래처이름,0)),"거래처 목록에 없는 이름",IF(OR(NOT(ISNUMBER(G1911)),N(G1911)&lt;=0),"금액을 확인하세요",""))))))</f>
        <v/>
      </c>
    </row>
    <row r="1912">
      <c r="A1912" s="20" t="n"/>
      <c r="B1912" s="26" t="n"/>
      <c r="C1912" s="27">
        <f>IF(COUNTA(A1912,D1912,G1912)=0,"",IF(B1912="","공통",IFERROR(INDEX(현장_고객,MATCH(B1912,현장번호,0))&amp;" · "&amp;INDEX(현장_주소,MATCH(B1912,현장번호,0)),"없는 번호")))</f>
        <v/>
      </c>
      <c r="D1912" s="21" t="n"/>
      <c r="E1912" s="27">
        <f>IF(D1912="","",IFERROR(INDEX(거래처분야,MATCH(D1912,거래처이름,0)),""))</f>
        <v/>
      </c>
      <c r="F1912" s="21" t="n"/>
      <c r="G1912" s="22" t="n"/>
      <c r="H1912" s="25">
        <f>IF(COUNTA(A1912,B1912,D1912,G1912)=0,"",IF(NOT(ISNUMBER(A1912)),"날짜를 확인하세요",IF(A1912&gt;TODAY(),"오늘 이후 날짜예요",IF(AND(B1912&lt;&gt;"",ISNA(MATCH(B1912,현장번호,0))),"현장 번호를 확인하세요",IF(ISNA(MATCH(D1912,거래처이름,0)),"거래처 목록에 없는 이름",IF(OR(NOT(ISNUMBER(G1912)),N(G1912)&lt;=0),"금액을 확인하세요",""))))))</f>
        <v/>
      </c>
    </row>
    <row r="1913">
      <c r="A1913" s="20" t="n"/>
      <c r="B1913" s="26" t="n"/>
      <c r="C1913" s="27">
        <f>IF(COUNTA(A1913,D1913,G1913)=0,"",IF(B1913="","공통",IFERROR(INDEX(현장_고객,MATCH(B1913,현장번호,0))&amp;" · "&amp;INDEX(현장_주소,MATCH(B1913,현장번호,0)),"없는 번호")))</f>
        <v/>
      </c>
      <c r="D1913" s="21" t="n"/>
      <c r="E1913" s="27">
        <f>IF(D1913="","",IFERROR(INDEX(거래처분야,MATCH(D1913,거래처이름,0)),""))</f>
        <v/>
      </c>
      <c r="F1913" s="21" t="n"/>
      <c r="G1913" s="22" t="n"/>
      <c r="H1913" s="25">
        <f>IF(COUNTA(A1913,B1913,D1913,G1913)=0,"",IF(NOT(ISNUMBER(A1913)),"날짜를 확인하세요",IF(A1913&gt;TODAY(),"오늘 이후 날짜예요",IF(AND(B1913&lt;&gt;"",ISNA(MATCH(B1913,현장번호,0))),"현장 번호를 확인하세요",IF(ISNA(MATCH(D1913,거래처이름,0)),"거래처 목록에 없는 이름",IF(OR(NOT(ISNUMBER(G1913)),N(G1913)&lt;=0),"금액을 확인하세요",""))))))</f>
        <v/>
      </c>
    </row>
    <row r="1914">
      <c r="A1914" s="20" t="n"/>
      <c r="B1914" s="26" t="n"/>
      <c r="C1914" s="27">
        <f>IF(COUNTA(A1914,D1914,G1914)=0,"",IF(B1914="","공통",IFERROR(INDEX(현장_고객,MATCH(B1914,현장번호,0))&amp;" · "&amp;INDEX(현장_주소,MATCH(B1914,현장번호,0)),"없는 번호")))</f>
        <v/>
      </c>
      <c r="D1914" s="21" t="n"/>
      <c r="E1914" s="27">
        <f>IF(D1914="","",IFERROR(INDEX(거래처분야,MATCH(D1914,거래처이름,0)),""))</f>
        <v/>
      </c>
      <c r="F1914" s="21" t="n"/>
      <c r="G1914" s="22" t="n"/>
      <c r="H1914" s="25">
        <f>IF(COUNTA(A1914,B1914,D1914,G1914)=0,"",IF(NOT(ISNUMBER(A1914)),"날짜를 확인하세요",IF(A1914&gt;TODAY(),"오늘 이후 날짜예요",IF(AND(B1914&lt;&gt;"",ISNA(MATCH(B1914,현장번호,0))),"현장 번호를 확인하세요",IF(ISNA(MATCH(D1914,거래처이름,0)),"거래처 목록에 없는 이름",IF(OR(NOT(ISNUMBER(G1914)),N(G1914)&lt;=0),"금액을 확인하세요",""))))))</f>
        <v/>
      </c>
    </row>
    <row r="1915">
      <c r="A1915" s="20" t="n"/>
      <c r="B1915" s="26" t="n"/>
      <c r="C1915" s="27">
        <f>IF(COUNTA(A1915,D1915,G1915)=0,"",IF(B1915="","공통",IFERROR(INDEX(현장_고객,MATCH(B1915,현장번호,0))&amp;" · "&amp;INDEX(현장_주소,MATCH(B1915,현장번호,0)),"없는 번호")))</f>
        <v/>
      </c>
      <c r="D1915" s="21" t="n"/>
      <c r="E1915" s="27">
        <f>IF(D1915="","",IFERROR(INDEX(거래처분야,MATCH(D1915,거래처이름,0)),""))</f>
        <v/>
      </c>
      <c r="F1915" s="21" t="n"/>
      <c r="G1915" s="22" t="n"/>
      <c r="H1915" s="25">
        <f>IF(COUNTA(A1915,B1915,D1915,G1915)=0,"",IF(NOT(ISNUMBER(A1915)),"날짜를 확인하세요",IF(A1915&gt;TODAY(),"오늘 이후 날짜예요",IF(AND(B1915&lt;&gt;"",ISNA(MATCH(B1915,현장번호,0))),"현장 번호를 확인하세요",IF(ISNA(MATCH(D1915,거래처이름,0)),"거래처 목록에 없는 이름",IF(OR(NOT(ISNUMBER(G1915)),N(G1915)&lt;=0),"금액을 확인하세요",""))))))</f>
        <v/>
      </c>
    </row>
    <row r="1916">
      <c r="A1916" s="20" t="n"/>
      <c r="B1916" s="26" t="n"/>
      <c r="C1916" s="27">
        <f>IF(COUNTA(A1916,D1916,G1916)=0,"",IF(B1916="","공통",IFERROR(INDEX(현장_고객,MATCH(B1916,현장번호,0))&amp;" · "&amp;INDEX(현장_주소,MATCH(B1916,현장번호,0)),"없는 번호")))</f>
        <v/>
      </c>
      <c r="D1916" s="21" t="n"/>
      <c r="E1916" s="27">
        <f>IF(D1916="","",IFERROR(INDEX(거래처분야,MATCH(D1916,거래처이름,0)),""))</f>
        <v/>
      </c>
      <c r="F1916" s="21" t="n"/>
      <c r="G1916" s="22" t="n"/>
      <c r="H1916" s="25">
        <f>IF(COUNTA(A1916,B1916,D1916,G1916)=0,"",IF(NOT(ISNUMBER(A1916)),"날짜를 확인하세요",IF(A1916&gt;TODAY(),"오늘 이후 날짜예요",IF(AND(B1916&lt;&gt;"",ISNA(MATCH(B1916,현장번호,0))),"현장 번호를 확인하세요",IF(ISNA(MATCH(D1916,거래처이름,0)),"거래처 목록에 없는 이름",IF(OR(NOT(ISNUMBER(G1916)),N(G1916)&lt;=0),"금액을 확인하세요",""))))))</f>
        <v/>
      </c>
    </row>
    <row r="1917">
      <c r="A1917" s="20" t="n"/>
      <c r="B1917" s="26" t="n"/>
      <c r="C1917" s="27">
        <f>IF(COUNTA(A1917,D1917,G1917)=0,"",IF(B1917="","공통",IFERROR(INDEX(현장_고객,MATCH(B1917,현장번호,0))&amp;" · "&amp;INDEX(현장_주소,MATCH(B1917,현장번호,0)),"없는 번호")))</f>
        <v/>
      </c>
      <c r="D1917" s="21" t="n"/>
      <c r="E1917" s="27">
        <f>IF(D1917="","",IFERROR(INDEX(거래처분야,MATCH(D1917,거래처이름,0)),""))</f>
        <v/>
      </c>
      <c r="F1917" s="21" t="n"/>
      <c r="G1917" s="22" t="n"/>
      <c r="H1917" s="25">
        <f>IF(COUNTA(A1917,B1917,D1917,G1917)=0,"",IF(NOT(ISNUMBER(A1917)),"날짜를 확인하세요",IF(A1917&gt;TODAY(),"오늘 이후 날짜예요",IF(AND(B1917&lt;&gt;"",ISNA(MATCH(B1917,현장번호,0))),"현장 번호를 확인하세요",IF(ISNA(MATCH(D1917,거래처이름,0)),"거래처 목록에 없는 이름",IF(OR(NOT(ISNUMBER(G1917)),N(G1917)&lt;=0),"금액을 확인하세요",""))))))</f>
        <v/>
      </c>
    </row>
    <row r="1918">
      <c r="A1918" s="20" t="n"/>
      <c r="B1918" s="26" t="n"/>
      <c r="C1918" s="27">
        <f>IF(COUNTA(A1918,D1918,G1918)=0,"",IF(B1918="","공통",IFERROR(INDEX(현장_고객,MATCH(B1918,현장번호,0))&amp;" · "&amp;INDEX(현장_주소,MATCH(B1918,현장번호,0)),"없는 번호")))</f>
        <v/>
      </c>
      <c r="D1918" s="21" t="n"/>
      <c r="E1918" s="27">
        <f>IF(D1918="","",IFERROR(INDEX(거래처분야,MATCH(D1918,거래처이름,0)),""))</f>
        <v/>
      </c>
      <c r="F1918" s="21" t="n"/>
      <c r="G1918" s="22" t="n"/>
      <c r="H1918" s="25">
        <f>IF(COUNTA(A1918,B1918,D1918,G1918)=0,"",IF(NOT(ISNUMBER(A1918)),"날짜를 확인하세요",IF(A1918&gt;TODAY(),"오늘 이후 날짜예요",IF(AND(B1918&lt;&gt;"",ISNA(MATCH(B1918,현장번호,0))),"현장 번호를 확인하세요",IF(ISNA(MATCH(D1918,거래처이름,0)),"거래처 목록에 없는 이름",IF(OR(NOT(ISNUMBER(G1918)),N(G1918)&lt;=0),"금액을 확인하세요",""))))))</f>
        <v/>
      </c>
    </row>
    <row r="1919">
      <c r="A1919" s="20" t="n"/>
      <c r="B1919" s="26" t="n"/>
      <c r="C1919" s="27">
        <f>IF(COUNTA(A1919,D1919,G1919)=0,"",IF(B1919="","공통",IFERROR(INDEX(현장_고객,MATCH(B1919,현장번호,0))&amp;" · "&amp;INDEX(현장_주소,MATCH(B1919,현장번호,0)),"없는 번호")))</f>
        <v/>
      </c>
      <c r="D1919" s="21" t="n"/>
      <c r="E1919" s="27">
        <f>IF(D1919="","",IFERROR(INDEX(거래처분야,MATCH(D1919,거래처이름,0)),""))</f>
        <v/>
      </c>
      <c r="F1919" s="21" t="n"/>
      <c r="G1919" s="22" t="n"/>
      <c r="H1919" s="25">
        <f>IF(COUNTA(A1919,B1919,D1919,G1919)=0,"",IF(NOT(ISNUMBER(A1919)),"날짜를 확인하세요",IF(A1919&gt;TODAY(),"오늘 이후 날짜예요",IF(AND(B1919&lt;&gt;"",ISNA(MATCH(B1919,현장번호,0))),"현장 번호를 확인하세요",IF(ISNA(MATCH(D1919,거래처이름,0)),"거래처 목록에 없는 이름",IF(OR(NOT(ISNUMBER(G1919)),N(G1919)&lt;=0),"금액을 확인하세요",""))))))</f>
        <v/>
      </c>
    </row>
    <row r="1920">
      <c r="A1920" s="20" t="n"/>
      <c r="B1920" s="26" t="n"/>
      <c r="C1920" s="27">
        <f>IF(COUNTA(A1920,D1920,G1920)=0,"",IF(B1920="","공통",IFERROR(INDEX(현장_고객,MATCH(B1920,현장번호,0))&amp;" · "&amp;INDEX(현장_주소,MATCH(B1920,현장번호,0)),"없는 번호")))</f>
        <v/>
      </c>
      <c r="D1920" s="21" t="n"/>
      <c r="E1920" s="27">
        <f>IF(D1920="","",IFERROR(INDEX(거래처분야,MATCH(D1920,거래처이름,0)),""))</f>
        <v/>
      </c>
      <c r="F1920" s="21" t="n"/>
      <c r="G1920" s="22" t="n"/>
      <c r="H1920" s="25">
        <f>IF(COUNTA(A1920,B1920,D1920,G1920)=0,"",IF(NOT(ISNUMBER(A1920)),"날짜를 확인하세요",IF(A1920&gt;TODAY(),"오늘 이후 날짜예요",IF(AND(B1920&lt;&gt;"",ISNA(MATCH(B1920,현장번호,0))),"현장 번호를 확인하세요",IF(ISNA(MATCH(D1920,거래처이름,0)),"거래처 목록에 없는 이름",IF(OR(NOT(ISNUMBER(G1920)),N(G1920)&lt;=0),"금액을 확인하세요",""))))))</f>
        <v/>
      </c>
    </row>
    <row r="1921">
      <c r="A1921" s="20" t="n"/>
      <c r="B1921" s="26" t="n"/>
      <c r="C1921" s="27">
        <f>IF(COUNTA(A1921,D1921,G1921)=0,"",IF(B1921="","공통",IFERROR(INDEX(현장_고객,MATCH(B1921,현장번호,0))&amp;" · "&amp;INDEX(현장_주소,MATCH(B1921,현장번호,0)),"없는 번호")))</f>
        <v/>
      </c>
      <c r="D1921" s="21" t="n"/>
      <c r="E1921" s="27">
        <f>IF(D1921="","",IFERROR(INDEX(거래처분야,MATCH(D1921,거래처이름,0)),""))</f>
        <v/>
      </c>
      <c r="F1921" s="21" t="n"/>
      <c r="G1921" s="22" t="n"/>
      <c r="H1921" s="25">
        <f>IF(COUNTA(A1921,B1921,D1921,G1921)=0,"",IF(NOT(ISNUMBER(A1921)),"날짜를 확인하세요",IF(A1921&gt;TODAY(),"오늘 이후 날짜예요",IF(AND(B1921&lt;&gt;"",ISNA(MATCH(B1921,현장번호,0))),"현장 번호를 확인하세요",IF(ISNA(MATCH(D1921,거래처이름,0)),"거래처 목록에 없는 이름",IF(OR(NOT(ISNUMBER(G1921)),N(G1921)&lt;=0),"금액을 확인하세요",""))))))</f>
        <v/>
      </c>
    </row>
    <row r="1922">
      <c r="A1922" s="20" t="n"/>
      <c r="B1922" s="26" t="n"/>
      <c r="C1922" s="27">
        <f>IF(COUNTA(A1922,D1922,G1922)=0,"",IF(B1922="","공통",IFERROR(INDEX(현장_고객,MATCH(B1922,현장번호,0))&amp;" · "&amp;INDEX(현장_주소,MATCH(B1922,현장번호,0)),"없는 번호")))</f>
        <v/>
      </c>
      <c r="D1922" s="21" t="n"/>
      <c r="E1922" s="27">
        <f>IF(D1922="","",IFERROR(INDEX(거래처분야,MATCH(D1922,거래처이름,0)),""))</f>
        <v/>
      </c>
      <c r="F1922" s="21" t="n"/>
      <c r="G1922" s="22" t="n"/>
      <c r="H1922" s="25">
        <f>IF(COUNTA(A1922,B1922,D1922,G1922)=0,"",IF(NOT(ISNUMBER(A1922)),"날짜를 확인하세요",IF(A1922&gt;TODAY(),"오늘 이후 날짜예요",IF(AND(B1922&lt;&gt;"",ISNA(MATCH(B1922,현장번호,0))),"현장 번호를 확인하세요",IF(ISNA(MATCH(D1922,거래처이름,0)),"거래처 목록에 없는 이름",IF(OR(NOT(ISNUMBER(G1922)),N(G1922)&lt;=0),"금액을 확인하세요",""))))))</f>
        <v/>
      </c>
    </row>
    <row r="1923">
      <c r="A1923" s="20" t="n"/>
      <c r="B1923" s="26" t="n"/>
      <c r="C1923" s="27">
        <f>IF(COUNTA(A1923,D1923,G1923)=0,"",IF(B1923="","공통",IFERROR(INDEX(현장_고객,MATCH(B1923,현장번호,0))&amp;" · "&amp;INDEX(현장_주소,MATCH(B1923,현장번호,0)),"없는 번호")))</f>
        <v/>
      </c>
      <c r="D1923" s="21" t="n"/>
      <c r="E1923" s="27">
        <f>IF(D1923="","",IFERROR(INDEX(거래처분야,MATCH(D1923,거래처이름,0)),""))</f>
        <v/>
      </c>
      <c r="F1923" s="21" t="n"/>
      <c r="G1923" s="22" t="n"/>
      <c r="H1923" s="25">
        <f>IF(COUNTA(A1923,B1923,D1923,G1923)=0,"",IF(NOT(ISNUMBER(A1923)),"날짜를 확인하세요",IF(A1923&gt;TODAY(),"오늘 이후 날짜예요",IF(AND(B1923&lt;&gt;"",ISNA(MATCH(B1923,현장번호,0))),"현장 번호를 확인하세요",IF(ISNA(MATCH(D1923,거래처이름,0)),"거래처 목록에 없는 이름",IF(OR(NOT(ISNUMBER(G1923)),N(G1923)&lt;=0),"금액을 확인하세요",""))))))</f>
        <v/>
      </c>
    </row>
    <row r="1924">
      <c r="A1924" s="20" t="n"/>
      <c r="B1924" s="26" t="n"/>
      <c r="C1924" s="27">
        <f>IF(COUNTA(A1924,D1924,G1924)=0,"",IF(B1924="","공통",IFERROR(INDEX(현장_고객,MATCH(B1924,현장번호,0))&amp;" · "&amp;INDEX(현장_주소,MATCH(B1924,현장번호,0)),"없는 번호")))</f>
        <v/>
      </c>
      <c r="D1924" s="21" t="n"/>
      <c r="E1924" s="27">
        <f>IF(D1924="","",IFERROR(INDEX(거래처분야,MATCH(D1924,거래처이름,0)),""))</f>
        <v/>
      </c>
      <c r="F1924" s="21" t="n"/>
      <c r="G1924" s="22" t="n"/>
      <c r="H1924" s="25">
        <f>IF(COUNTA(A1924,B1924,D1924,G1924)=0,"",IF(NOT(ISNUMBER(A1924)),"날짜를 확인하세요",IF(A1924&gt;TODAY(),"오늘 이후 날짜예요",IF(AND(B1924&lt;&gt;"",ISNA(MATCH(B1924,현장번호,0))),"현장 번호를 확인하세요",IF(ISNA(MATCH(D1924,거래처이름,0)),"거래처 목록에 없는 이름",IF(OR(NOT(ISNUMBER(G1924)),N(G1924)&lt;=0),"금액을 확인하세요",""))))))</f>
        <v/>
      </c>
    </row>
    <row r="1925">
      <c r="A1925" s="20" t="n"/>
      <c r="B1925" s="26" t="n"/>
      <c r="C1925" s="27">
        <f>IF(COUNTA(A1925,D1925,G1925)=0,"",IF(B1925="","공통",IFERROR(INDEX(현장_고객,MATCH(B1925,현장번호,0))&amp;" · "&amp;INDEX(현장_주소,MATCH(B1925,현장번호,0)),"없는 번호")))</f>
        <v/>
      </c>
      <c r="D1925" s="21" t="n"/>
      <c r="E1925" s="27">
        <f>IF(D1925="","",IFERROR(INDEX(거래처분야,MATCH(D1925,거래처이름,0)),""))</f>
        <v/>
      </c>
      <c r="F1925" s="21" t="n"/>
      <c r="G1925" s="22" t="n"/>
      <c r="H1925" s="25">
        <f>IF(COUNTA(A1925,B1925,D1925,G1925)=0,"",IF(NOT(ISNUMBER(A1925)),"날짜를 확인하세요",IF(A1925&gt;TODAY(),"오늘 이후 날짜예요",IF(AND(B1925&lt;&gt;"",ISNA(MATCH(B1925,현장번호,0))),"현장 번호를 확인하세요",IF(ISNA(MATCH(D1925,거래처이름,0)),"거래처 목록에 없는 이름",IF(OR(NOT(ISNUMBER(G1925)),N(G1925)&lt;=0),"금액을 확인하세요",""))))))</f>
        <v/>
      </c>
    </row>
    <row r="1926">
      <c r="A1926" s="20" t="n"/>
      <c r="B1926" s="26" t="n"/>
      <c r="C1926" s="27">
        <f>IF(COUNTA(A1926,D1926,G1926)=0,"",IF(B1926="","공통",IFERROR(INDEX(현장_고객,MATCH(B1926,현장번호,0))&amp;" · "&amp;INDEX(현장_주소,MATCH(B1926,현장번호,0)),"없는 번호")))</f>
        <v/>
      </c>
      <c r="D1926" s="21" t="n"/>
      <c r="E1926" s="27">
        <f>IF(D1926="","",IFERROR(INDEX(거래처분야,MATCH(D1926,거래처이름,0)),""))</f>
        <v/>
      </c>
      <c r="F1926" s="21" t="n"/>
      <c r="G1926" s="22" t="n"/>
      <c r="H1926" s="25">
        <f>IF(COUNTA(A1926,B1926,D1926,G1926)=0,"",IF(NOT(ISNUMBER(A1926)),"날짜를 확인하세요",IF(A1926&gt;TODAY(),"오늘 이후 날짜예요",IF(AND(B1926&lt;&gt;"",ISNA(MATCH(B1926,현장번호,0))),"현장 번호를 확인하세요",IF(ISNA(MATCH(D1926,거래처이름,0)),"거래처 목록에 없는 이름",IF(OR(NOT(ISNUMBER(G1926)),N(G1926)&lt;=0),"금액을 확인하세요",""))))))</f>
        <v/>
      </c>
    </row>
    <row r="1927">
      <c r="A1927" s="20" t="n"/>
      <c r="B1927" s="26" t="n"/>
      <c r="C1927" s="27">
        <f>IF(COUNTA(A1927,D1927,G1927)=0,"",IF(B1927="","공통",IFERROR(INDEX(현장_고객,MATCH(B1927,현장번호,0))&amp;" · "&amp;INDEX(현장_주소,MATCH(B1927,현장번호,0)),"없는 번호")))</f>
        <v/>
      </c>
      <c r="D1927" s="21" t="n"/>
      <c r="E1927" s="27">
        <f>IF(D1927="","",IFERROR(INDEX(거래처분야,MATCH(D1927,거래처이름,0)),""))</f>
        <v/>
      </c>
      <c r="F1927" s="21" t="n"/>
      <c r="G1927" s="22" t="n"/>
      <c r="H1927" s="25">
        <f>IF(COUNTA(A1927,B1927,D1927,G1927)=0,"",IF(NOT(ISNUMBER(A1927)),"날짜를 확인하세요",IF(A1927&gt;TODAY(),"오늘 이후 날짜예요",IF(AND(B1927&lt;&gt;"",ISNA(MATCH(B1927,현장번호,0))),"현장 번호를 확인하세요",IF(ISNA(MATCH(D1927,거래처이름,0)),"거래처 목록에 없는 이름",IF(OR(NOT(ISNUMBER(G1927)),N(G1927)&lt;=0),"금액을 확인하세요",""))))))</f>
        <v/>
      </c>
    </row>
    <row r="1928">
      <c r="A1928" s="20" t="n"/>
      <c r="B1928" s="26" t="n"/>
      <c r="C1928" s="27">
        <f>IF(COUNTA(A1928,D1928,G1928)=0,"",IF(B1928="","공통",IFERROR(INDEX(현장_고객,MATCH(B1928,현장번호,0))&amp;" · "&amp;INDEX(현장_주소,MATCH(B1928,현장번호,0)),"없는 번호")))</f>
        <v/>
      </c>
      <c r="D1928" s="21" t="n"/>
      <c r="E1928" s="27">
        <f>IF(D1928="","",IFERROR(INDEX(거래처분야,MATCH(D1928,거래처이름,0)),""))</f>
        <v/>
      </c>
      <c r="F1928" s="21" t="n"/>
      <c r="G1928" s="22" t="n"/>
      <c r="H1928" s="25">
        <f>IF(COUNTA(A1928,B1928,D1928,G1928)=0,"",IF(NOT(ISNUMBER(A1928)),"날짜를 확인하세요",IF(A1928&gt;TODAY(),"오늘 이후 날짜예요",IF(AND(B1928&lt;&gt;"",ISNA(MATCH(B1928,현장번호,0))),"현장 번호를 확인하세요",IF(ISNA(MATCH(D1928,거래처이름,0)),"거래처 목록에 없는 이름",IF(OR(NOT(ISNUMBER(G1928)),N(G1928)&lt;=0),"금액을 확인하세요",""))))))</f>
        <v/>
      </c>
    </row>
    <row r="1929">
      <c r="A1929" s="20" t="n"/>
      <c r="B1929" s="26" t="n"/>
      <c r="C1929" s="27">
        <f>IF(COUNTA(A1929,D1929,G1929)=0,"",IF(B1929="","공통",IFERROR(INDEX(현장_고객,MATCH(B1929,현장번호,0))&amp;" · "&amp;INDEX(현장_주소,MATCH(B1929,현장번호,0)),"없는 번호")))</f>
        <v/>
      </c>
      <c r="D1929" s="21" t="n"/>
      <c r="E1929" s="27">
        <f>IF(D1929="","",IFERROR(INDEX(거래처분야,MATCH(D1929,거래처이름,0)),""))</f>
        <v/>
      </c>
      <c r="F1929" s="21" t="n"/>
      <c r="G1929" s="22" t="n"/>
      <c r="H1929" s="25">
        <f>IF(COUNTA(A1929,B1929,D1929,G1929)=0,"",IF(NOT(ISNUMBER(A1929)),"날짜를 확인하세요",IF(A1929&gt;TODAY(),"오늘 이후 날짜예요",IF(AND(B1929&lt;&gt;"",ISNA(MATCH(B1929,현장번호,0))),"현장 번호를 확인하세요",IF(ISNA(MATCH(D1929,거래처이름,0)),"거래처 목록에 없는 이름",IF(OR(NOT(ISNUMBER(G1929)),N(G1929)&lt;=0),"금액을 확인하세요",""))))))</f>
        <v/>
      </c>
    </row>
    <row r="1930">
      <c r="A1930" s="20" t="n"/>
      <c r="B1930" s="26" t="n"/>
      <c r="C1930" s="27">
        <f>IF(COUNTA(A1930,D1930,G1930)=0,"",IF(B1930="","공통",IFERROR(INDEX(현장_고객,MATCH(B1930,현장번호,0))&amp;" · "&amp;INDEX(현장_주소,MATCH(B1930,현장번호,0)),"없는 번호")))</f>
        <v/>
      </c>
      <c r="D1930" s="21" t="n"/>
      <c r="E1930" s="27">
        <f>IF(D1930="","",IFERROR(INDEX(거래처분야,MATCH(D1930,거래처이름,0)),""))</f>
        <v/>
      </c>
      <c r="F1930" s="21" t="n"/>
      <c r="G1930" s="22" t="n"/>
      <c r="H1930" s="25">
        <f>IF(COUNTA(A1930,B1930,D1930,G1930)=0,"",IF(NOT(ISNUMBER(A1930)),"날짜를 확인하세요",IF(A1930&gt;TODAY(),"오늘 이후 날짜예요",IF(AND(B1930&lt;&gt;"",ISNA(MATCH(B1930,현장번호,0))),"현장 번호를 확인하세요",IF(ISNA(MATCH(D1930,거래처이름,0)),"거래처 목록에 없는 이름",IF(OR(NOT(ISNUMBER(G1930)),N(G1930)&lt;=0),"금액을 확인하세요",""))))))</f>
        <v/>
      </c>
    </row>
    <row r="1931">
      <c r="A1931" s="20" t="n"/>
      <c r="B1931" s="26" t="n"/>
      <c r="C1931" s="27">
        <f>IF(COUNTA(A1931,D1931,G1931)=0,"",IF(B1931="","공통",IFERROR(INDEX(현장_고객,MATCH(B1931,현장번호,0))&amp;" · "&amp;INDEX(현장_주소,MATCH(B1931,현장번호,0)),"없는 번호")))</f>
        <v/>
      </c>
      <c r="D1931" s="21" t="n"/>
      <c r="E1931" s="27">
        <f>IF(D1931="","",IFERROR(INDEX(거래처분야,MATCH(D1931,거래처이름,0)),""))</f>
        <v/>
      </c>
      <c r="F1931" s="21" t="n"/>
      <c r="G1931" s="22" t="n"/>
      <c r="H1931" s="25">
        <f>IF(COUNTA(A1931,B1931,D1931,G1931)=0,"",IF(NOT(ISNUMBER(A1931)),"날짜를 확인하세요",IF(A1931&gt;TODAY(),"오늘 이후 날짜예요",IF(AND(B1931&lt;&gt;"",ISNA(MATCH(B1931,현장번호,0))),"현장 번호를 확인하세요",IF(ISNA(MATCH(D1931,거래처이름,0)),"거래처 목록에 없는 이름",IF(OR(NOT(ISNUMBER(G1931)),N(G1931)&lt;=0),"금액을 확인하세요",""))))))</f>
        <v/>
      </c>
    </row>
    <row r="1932">
      <c r="A1932" s="20" t="n"/>
      <c r="B1932" s="26" t="n"/>
      <c r="C1932" s="27">
        <f>IF(COUNTA(A1932,D1932,G1932)=0,"",IF(B1932="","공통",IFERROR(INDEX(현장_고객,MATCH(B1932,현장번호,0))&amp;" · "&amp;INDEX(현장_주소,MATCH(B1932,현장번호,0)),"없는 번호")))</f>
        <v/>
      </c>
      <c r="D1932" s="21" t="n"/>
      <c r="E1932" s="27">
        <f>IF(D1932="","",IFERROR(INDEX(거래처분야,MATCH(D1932,거래처이름,0)),""))</f>
        <v/>
      </c>
      <c r="F1932" s="21" t="n"/>
      <c r="G1932" s="22" t="n"/>
      <c r="H1932" s="25">
        <f>IF(COUNTA(A1932,B1932,D1932,G1932)=0,"",IF(NOT(ISNUMBER(A1932)),"날짜를 확인하세요",IF(A1932&gt;TODAY(),"오늘 이후 날짜예요",IF(AND(B1932&lt;&gt;"",ISNA(MATCH(B1932,현장번호,0))),"현장 번호를 확인하세요",IF(ISNA(MATCH(D1932,거래처이름,0)),"거래처 목록에 없는 이름",IF(OR(NOT(ISNUMBER(G1932)),N(G1932)&lt;=0),"금액을 확인하세요",""))))))</f>
        <v/>
      </c>
    </row>
    <row r="1933">
      <c r="A1933" s="20" t="n"/>
      <c r="B1933" s="26" t="n"/>
      <c r="C1933" s="27">
        <f>IF(COUNTA(A1933,D1933,G1933)=0,"",IF(B1933="","공통",IFERROR(INDEX(현장_고객,MATCH(B1933,현장번호,0))&amp;" · "&amp;INDEX(현장_주소,MATCH(B1933,현장번호,0)),"없는 번호")))</f>
        <v/>
      </c>
      <c r="D1933" s="21" t="n"/>
      <c r="E1933" s="27">
        <f>IF(D1933="","",IFERROR(INDEX(거래처분야,MATCH(D1933,거래처이름,0)),""))</f>
        <v/>
      </c>
      <c r="F1933" s="21" t="n"/>
      <c r="G1933" s="22" t="n"/>
      <c r="H1933" s="25">
        <f>IF(COUNTA(A1933,B1933,D1933,G1933)=0,"",IF(NOT(ISNUMBER(A1933)),"날짜를 확인하세요",IF(A1933&gt;TODAY(),"오늘 이후 날짜예요",IF(AND(B1933&lt;&gt;"",ISNA(MATCH(B1933,현장번호,0))),"현장 번호를 확인하세요",IF(ISNA(MATCH(D1933,거래처이름,0)),"거래처 목록에 없는 이름",IF(OR(NOT(ISNUMBER(G1933)),N(G1933)&lt;=0),"금액을 확인하세요",""))))))</f>
        <v/>
      </c>
    </row>
    <row r="1934">
      <c r="A1934" s="20" t="n"/>
      <c r="B1934" s="26" t="n"/>
      <c r="C1934" s="27">
        <f>IF(COUNTA(A1934,D1934,G1934)=0,"",IF(B1934="","공통",IFERROR(INDEX(현장_고객,MATCH(B1934,현장번호,0))&amp;" · "&amp;INDEX(현장_주소,MATCH(B1934,현장번호,0)),"없는 번호")))</f>
        <v/>
      </c>
      <c r="D1934" s="21" t="n"/>
      <c r="E1934" s="27">
        <f>IF(D1934="","",IFERROR(INDEX(거래처분야,MATCH(D1934,거래처이름,0)),""))</f>
        <v/>
      </c>
      <c r="F1934" s="21" t="n"/>
      <c r="G1934" s="22" t="n"/>
      <c r="H1934" s="25">
        <f>IF(COUNTA(A1934,B1934,D1934,G1934)=0,"",IF(NOT(ISNUMBER(A1934)),"날짜를 확인하세요",IF(A1934&gt;TODAY(),"오늘 이후 날짜예요",IF(AND(B1934&lt;&gt;"",ISNA(MATCH(B1934,현장번호,0))),"현장 번호를 확인하세요",IF(ISNA(MATCH(D1934,거래처이름,0)),"거래처 목록에 없는 이름",IF(OR(NOT(ISNUMBER(G1934)),N(G1934)&lt;=0),"금액을 확인하세요",""))))))</f>
        <v/>
      </c>
    </row>
    <row r="1935">
      <c r="A1935" s="20" t="n"/>
      <c r="B1935" s="26" t="n"/>
      <c r="C1935" s="27">
        <f>IF(COUNTA(A1935,D1935,G1935)=0,"",IF(B1935="","공통",IFERROR(INDEX(현장_고객,MATCH(B1935,현장번호,0))&amp;" · "&amp;INDEX(현장_주소,MATCH(B1935,현장번호,0)),"없는 번호")))</f>
        <v/>
      </c>
      <c r="D1935" s="21" t="n"/>
      <c r="E1935" s="27">
        <f>IF(D1935="","",IFERROR(INDEX(거래처분야,MATCH(D1935,거래처이름,0)),""))</f>
        <v/>
      </c>
      <c r="F1935" s="21" t="n"/>
      <c r="G1935" s="22" t="n"/>
      <c r="H1935" s="25">
        <f>IF(COUNTA(A1935,B1935,D1935,G1935)=0,"",IF(NOT(ISNUMBER(A1935)),"날짜를 확인하세요",IF(A1935&gt;TODAY(),"오늘 이후 날짜예요",IF(AND(B1935&lt;&gt;"",ISNA(MATCH(B1935,현장번호,0))),"현장 번호를 확인하세요",IF(ISNA(MATCH(D1935,거래처이름,0)),"거래처 목록에 없는 이름",IF(OR(NOT(ISNUMBER(G1935)),N(G1935)&lt;=0),"금액을 확인하세요",""))))))</f>
        <v/>
      </c>
    </row>
    <row r="1936">
      <c r="A1936" s="20" t="n"/>
      <c r="B1936" s="26" t="n"/>
      <c r="C1936" s="27">
        <f>IF(COUNTA(A1936,D1936,G1936)=0,"",IF(B1936="","공통",IFERROR(INDEX(현장_고객,MATCH(B1936,현장번호,0))&amp;" · "&amp;INDEX(현장_주소,MATCH(B1936,현장번호,0)),"없는 번호")))</f>
        <v/>
      </c>
      <c r="D1936" s="21" t="n"/>
      <c r="E1936" s="27">
        <f>IF(D1936="","",IFERROR(INDEX(거래처분야,MATCH(D1936,거래처이름,0)),""))</f>
        <v/>
      </c>
      <c r="F1936" s="21" t="n"/>
      <c r="G1936" s="22" t="n"/>
      <c r="H1936" s="25">
        <f>IF(COUNTA(A1936,B1936,D1936,G1936)=0,"",IF(NOT(ISNUMBER(A1936)),"날짜를 확인하세요",IF(A1936&gt;TODAY(),"오늘 이후 날짜예요",IF(AND(B1936&lt;&gt;"",ISNA(MATCH(B1936,현장번호,0))),"현장 번호를 확인하세요",IF(ISNA(MATCH(D1936,거래처이름,0)),"거래처 목록에 없는 이름",IF(OR(NOT(ISNUMBER(G1936)),N(G1936)&lt;=0),"금액을 확인하세요",""))))))</f>
        <v/>
      </c>
    </row>
    <row r="1937">
      <c r="A1937" s="20" t="n"/>
      <c r="B1937" s="26" t="n"/>
      <c r="C1937" s="27">
        <f>IF(COUNTA(A1937,D1937,G1937)=0,"",IF(B1937="","공통",IFERROR(INDEX(현장_고객,MATCH(B1937,현장번호,0))&amp;" · "&amp;INDEX(현장_주소,MATCH(B1937,현장번호,0)),"없는 번호")))</f>
        <v/>
      </c>
      <c r="D1937" s="21" t="n"/>
      <c r="E1937" s="27">
        <f>IF(D1937="","",IFERROR(INDEX(거래처분야,MATCH(D1937,거래처이름,0)),""))</f>
        <v/>
      </c>
      <c r="F1937" s="21" t="n"/>
      <c r="G1937" s="22" t="n"/>
      <c r="H1937" s="25">
        <f>IF(COUNTA(A1937,B1937,D1937,G1937)=0,"",IF(NOT(ISNUMBER(A1937)),"날짜를 확인하세요",IF(A1937&gt;TODAY(),"오늘 이후 날짜예요",IF(AND(B1937&lt;&gt;"",ISNA(MATCH(B1937,현장번호,0))),"현장 번호를 확인하세요",IF(ISNA(MATCH(D1937,거래처이름,0)),"거래처 목록에 없는 이름",IF(OR(NOT(ISNUMBER(G1937)),N(G1937)&lt;=0),"금액을 확인하세요",""))))))</f>
        <v/>
      </c>
    </row>
    <row r="1938">
      <c r="A1938" s="20" t="n"/>
      <c r="B1938" s="26" t="n"/>
      <c r="C1938" s="27">
        <f>IF(COUNTA(A1938,D1938,G1938)=0,"",IF(B1938="","공통",IFERROR(INDEX(현장_고객,MATCH(B1938,현장번호,0))&amp;" · "&amp;INDEX(현장_주소,MATCH(B1938,현장번호,0)),"없는 번호")))</f>
        <v/>
      </c>
      <c r="D1938" s="21" t="n"/>
      <c r="E1938" s="27">
        <f>IF(D1938="","",IFERROR(INDEX(거래처분야,MATCH(D1938,거래처이름,0)),""))</f>
        <v/>
      </c>
      <c r="F1938" s="21" t="n"/>
      <c r="G1938" s="22" t="n"/>
      <c r="H1938" s="25">
        <f>IF(COUNTA(A1938,B1938,D1938,G1938)=0,"",IF(NOT(ISNUMBER(A1938)),"날짜를 확인하세요",IF(A1938&gt;TODAY(),"오늘 이후 날짜예요",IF(AND(B1938&lt;&gt;"",ISNA(MATCH(B1938,현장번호,0))),"현장 번호를 확인하세요",IF(ISNA(MATCH(D1938,거래처이름,0)),"거래처 목록에 없는 이름",IF(OR(NOT(ISNUMBER(G1938)),N(G1938)&lt;=0),"금액을 확인하세요",""))))))</f>
        <v/>
      </c>
    </row>
    <row r="1939">
      <c r="A1939" s="20" t="n"/>
      <c r="B1939" s="26" t="n"/>
      <c r="C1939" s="27">
        <f>IF(COUNTA(A1939,D1939,G1939)=0,"",IF(B1939="","공통",IFERROR(INDEX(현장_고객,MATCH(B1939,현장번호,0))&amp;" · "&amp;INDEX(현장_주소,MATCH(B1939,현장번호,0)),"없는 번호")))</f>
        <v/>
      </c>
      <c r="D1939" s="21" t="n"/>
      <c r="E1939" s="27">
        <f>IF(D1939="","",IFERROR(INDEX(거래처분야,MATCH(D1939,거래처이름,0)),""))</f>
        <v/>
      </c>
      <c r="F1939" s="21" t="n"/>
      <c r="G1939" s="22" t="n"/>
      <c r="H1939" s="25">
        <f>IF(COUNTA(A1939,B1939,D1939,G1939)=0,"",IF(NOT(ISNUMBER(A1939)),"날짜를 확인하세요",IF(A1939&gt;TODAY(),"오늘 이후 날짜예요",IF(AND(B1939&lt;&gt;"",ISNA(MATCH(B1939,현장번호,0))),"현장 번호를 확인하세요",IF(ISNA(MATCH(D1939,거래처이름,0)),"거래처 목록에 없는 이름",IF(OR(NOT(ISNUMBER(G1939)),N(G1939)&lt;=0),"금액을 확인하세요",""))))))</f>
        <v/>
      </c>
    </row>
    <row r="1940">
      <c r="A1940" s="20" t="n"/>
      <c r="B1940" s="26" t="n"/>
      <c r="C1940" s="27">
        <f>IF(COUNTA(A1940,D1940,G1940)=0,"",IF(B1940="","공통",IFERROR(INDEX(현장_고객,MATCH(B1940,현장번호,0))&amp;" · "&amp;INDEX(현장_주소,MATCH(B1940,현장번호,0)),"없는 번호")))</f>
        <v/>
      </c>
      <c r="D1940" s="21" t="n"/>
      <c r="E1940" s="27">
        <f>IF(D1940="","",IFERROR(INDEX(거래처분야,MATCH(D1940,거래처이름,0)),""))</f>
        <v/>
      </c>
      <c r="F1940" s="21" t="n"/>
      <c r="G1940" s="22" t="n"/>
      <c r="H1940" s="25">
        <f>IF(COUNTA(A1940,B1940,D1940,G1940)=0,"",IF(NOT(ISNUMBER(A1940)),"날짜를 확인하세요",IF(A1940&gt;TODAY(),"오늘 이후 날짜예요",IF(AND(B1940&lt;&gt;"",ISNA(MATCH(B1940,현장번호,0))),"현장 번호를 확인하세요",IF(ISNA(MATCH(D1940,거래처이름,0)),"거래처 목록에 없는 이름",IF(OR(NOT(ISNUMBER(G1940)),N(G1940)&lt;=0),"금액을 확인하세요",""))))))</f>
        <v/>
      </c>
    </row>
    <row r="1941">
      <c r="A1941" s="20" t="n"/>
      <c r="B1941" s="26" t="n"/>
      <c r="C1941" s="27">
        <f>IF(COUNTA(A1941,D1941,G1941)=0,"",IF(B1941="","공통",IFERROR(INDEX(현장_고객,MATCH(B1941,현장번호,0))&amp;" · "&amp;INDEX(현장_주소,MATCH(B1941,현장번호,0)),"없는 번호")))</f>
        <v/>
      </c>
      <c r="D1941" s="21" t="n"/>
      <c r="E1941" s="27">
        <f>IF(D1941="","",IFERROR(INDEX(거래처분야,MATCH(D1941,거래처이름,0)),""))</f>
        <v/>
      </c>
      <c r="F1941" s="21" t="n"/>
      <c r="G1941" s="22" t="n"/>
      <c r="H1941" s="25">
        <f>IF(COUNTA(A1941,B1941,D1941,G1941)=0,"",IF(NOT(ISNUMBER(A1941)),"날짜를 확인하세요",IF(A1941&gt;TODAY(),"오늘 이후 날짜예요",IF(AND(B1941&lt;&gt;"",ISNA(MATCH(B1941,현장번호,0))),"현장 번호를 확인하세요",IF(ISNA(MATCH(D1941,거래처이름,0)),"거래처 목록에 없는 이름",IF(OR(NOT(ISNUMBER(G1941)),N(G1941)&lt;=0),"금액을 확인하세요",""))))))</f>
        <v/>
      </c>
    </row>
    <row r="1942">
      <c r="A1942" s="20" t="n"/>
      <c r="B1942" s="26" t="n"/>
      <c r="C1942" s="27">
        <f>IF(COUNTA(A1942,D1942,G1942)=0,"",IF(B1942="","공통",IFERROR(INDEX(현장_고객,MATCH(B1942,현장번호,0))&amp;" · "&amp;INDEX(현장_주소,MATCH(B1942,현장번호,0)),"없는 번호")))</f>
        <v/>
      </c>
      <c r="D1942" s="21" t="n"/>
      <c r="E1942" s="27">
        <f>IF(D1942="","",IFERROR(INDEX(거래처분야,MATCH(D1942,거래처이름,0)),""))</f>
        <v/>
      </c>
      <c r="F1942" s="21" t="n"/>
      <c r="G1942" s="22" t="n"/>
      <c r="H1942" s="25">
        <f>IF(COUNTA(A1942,B1942,D1942,G1942)=0,"",IF(NOT(ISNUMBER(A1942)),"날짜를 확인하세요",IF(A1942&gt;TODAY(),"오늘 이후 날짜예요",IF(AND(B1942&lt;&gt;"",ISNA(MATCH(B1942,현장번호,0))),"현장 번호를 확인하세요",IF(ISNA(MATCH(D1942,거래처이름,0)),"거래처 목록에 없는 이름",IF(OR(NOT(ISNUMBER(G1942)),N(G1942)&lt;=0),"금액을 확인하세요",""))))))</f>
        <v/>
      </c>
    </row>
    <row r="1943">
      <c r="A1943" s="20" t="n"/>
      <c r="B1943" s="26" t="n"/>
      <c r="C1943" s="27">
        <f>IF(COUNTA(A1943,D1943,G1943)=0,"",IF(B1943="","공통",IFERROR(INDEX(현장_고객,MATCH(B1943,현장번호,0))&amp;" · "&amp;INDEX(현장_주소,MATCH(B1943,현장번호,0)),"없는 번호")))</f>
        <v/>
      </c>
      <c r="D1943" s="21" t="n"/>
      <c r="E1943" s="27">
        <f>IF(D1943="","",IFERROR(INDEX(거래처분야,MATCH(D1943,거래처이름,0)),""))</f>
        <v/>
      </c>
      <c r="F1943" s="21" t="n"/>
      <c r="G1943" s="22" t="n"/>
      <c r="H1943" s="25">
        <f>IF(COUNTA(A1943,B1943,D1943,G1943)=0,"",IF(NOT(ISNUMBER(A1943)),"날짜를 확인하세요",IF(A1943&gt;TODAY(),"오늘 이후 날짜예요",IF(AND(B1943&lt;&gt;"",ISNA(MATCH(B1943,현장번호,0))),"현장 번호를 확인하세요",IF(ISNA(MATCH(D1943,거래처이름,0)),"거래처 목록에 없는 이름",IF(OR(NOT(ISNUMBER(G1943)),N(G1943)&lt;=0),"금액을 확인하세요",""))))))</f>
        <v/>
      </c>
    </row>
    <row r="1944">
      <c r="A1944" s="20" t="n"/>
      <c r="B1944" s="26" t="n"/>
      <c r="C1944" s="27">
        <f>IF(COUNTA(A1944,D1944,G1944)=0,"",IF(B1944="","공통",IFERROR(INDEX(현장_고객,MATCH(B1944,현장번호,0))&amp;" · "&amp;INDEX(현장_주소,MATCH(B1944,현장번호,0)),"없는 번호")))</f>
        <v/>
      </c>
      <c r="D1944" s="21" t="n"/>
      <c r="E1944" s="27">
        <f>IF(D1944="","",IFERROR(INDEX(거래처분야,MATCH(D1944,거래처이름,0)),""))</f>
        <v/>
      </c>
      <c r="F1944" s="21" t="n"/>
      <c r="G1944" s="22" t="n"/>
      <c r="H1944" s="25">
        <f>IF(COUNTA(A1944,B1944,D1944,G1944)=0,"",IF(NOT(ISNUMBER(A1944)),"날짜를 확인하세요",IF(A1944&gt;TODAY(),"오늘 이후 날짜예요",IF(AND(B1944&lt;&gt;"",ISNA(MATCH(B1944,현장번호,0))),"현장 번호를 확인하세요",IF(ISNA(MATCH(D1944,거래처이름,0)),"거래처 목록에 없는 이름",IF(OR(NOT(ISNUMBER(G1944)),N(G1944)&lt;=0),"금액을 확인하세요",""))))))</f>
        <v/>
      </c>
    </row>
    <row r="1945">
      <c r="A1945" s="20" t="n"/>
      <c r="B1945" s="26" t="n"/>
      <c r="C1945" s="27">
        <f>IF(COUNTA(A1945,D1945,G1945)=0,"",IF(B1945="","공통",IFERROR(INDEX(현장_고객,MATCH(B1945,현장번호,0))&amp;" · "&amp;INDEX(현장_주소,MATCH(B1945,현장번호,0)),"없는 번호")))</f>
        <v/>
      </c>
      <c r="D1945" s="21" t="n"/>
      <c r="E1945" s="27">
        <f>IF(D1945="","",IFERROR(INDEX(거래처분야,MATCH(D1945,거래처이름,0)),""))</f>
        <v/>
      </c>
      <c r="F1945" s="21" t="n"/>
      <c r="G1945" s="22" t="n"/>
      <c r="H1945" s="25">
        <f>IF(COUNTA(A1945,B1945,D1945,G1945)=0,"",IF(NOT(ISNUMBER(A1945)),"날짜를 확인하세요",IF(A1945&gt;TODAY(),"오늘 이후 날짜예요",IF(AND(B1945&lt;&gt;"",ISNA(MATCH(B1945,현장번호,0))),"현장 번호를 확인하세요",IF(ISNA(MATCH(D1945,거래처이름,0)),"거래처 목록에 없는 이름",IF(OR(NOT(ISNUMBER(G1945)),N(G1945)&lt;=0),"금액을 확인하세요",""))))))</f>
        <v/>
      </c>
    </row>
    <row r="1946">
      <c r="A1946" s="20" t="n"/>
      <c r="B1946" s="26" t="n"/>
      <c r="C1946" s="27">
        <f>IF(COUNTA(A1946,D1946,G1946)=0,"",IF(B1946="","공통",IFERROR(INDEX(현장_고객,MATCH(B1946,현장번호,0))&amp;" · "&amp;INDEX(현장_주소,MATCH(B1946,현장번호,0)),"없는 번호")))</f>
        <v/>
      </c>
      <c r="D1946" s="21" t="n"/>
      <c r="E1946" s="27">
        <f>IF(D1946="","",IFERROR(INDEX(거래처분야,MATCH(D1946,거래처이름,0)),""))</f>
        <v/>
      </c>
      <c r="F1946" s="21" t="n"/>
      <c r="G1946" s="22" t="n"/>
      <c r="H1946" s="25">
        <f>IF(COUNTA(A1946,B1946,D1946,G1946)=0,"",IF(NOT(ISNUMBER(A1946)),"날짜를 확인하세요",IF(A1946&gt;TODAY(),"오늘 이후 날짜예요",IF(AND(B1946&lt;&gt;"",ISNA(MATCH(B1946,현장번호,0))),"현장 번호를 확인하세요",IF(ISNA(MATCH(D1946,거래처이름,0)),"거래처 목록에 없는 이름",IF(OR(NOT(ISNUMBER(G1946)),N(G1946)&lt;=0),"금액을 확인하세요",""))))))</f>
        <v/>
      </c>
    </row>
    <row r="1947">
      <c r="A1947" s="20" t="n"/>
      <c r="B1947" s="26" t="n"/>
      <c r="C1947" s="27">
        <f>IF(COUNTA(A1947,D1947,G1947)=0,"",IF(B1947="","공통",IFERROR(INDEX(현장_고객,MATCH(B1947,현장번호,0))&amp;" · "&amp;INDEX(현장_주소,MATCH(B1947,현장번호,0)),"없는 번호")))</f>
        <v/>
      </c>
      <c r="D1947" s="21" t="n"/>
      <c r="E1947" s="27">
        <f>IF(D1947="","",IFERROR(INDEX(거래처분야,MATCH(D1947,거래처이름,0)),""))</f>
        <v/>
      </c>
      <c r="F1947" s="21" t="n"/>
      <c r="G1947" s="22" t="n"/>
      <c r="H1947" s="25">
        <f>IF(COUNTA(A1947,B1947,D1947,G1947)=0,"",IF(NOT(ISNUMBER(A1947)),"날짜를 확인하세요",IF(A1947&gt;TODAY(),"오늘 이후 날짜예요",IF(AND(B1947&lt;&gt;"",ISNA(MATCH(B1947,현장번호,0))),"현장 번호를 확인하세요",IF(ISNA(MATCH(D1947,거래처이름,0)),"거래처 목록에 없는 이름",IF(OR(NOT(ISNUMBER(G1947)),N(G1947)&lt;=0),"금액을 확인하세요",""))))))</f>
        <v/>
      </c>
    </row>
    <row r="1948">
      <c r="A1948" s="20" t="n"/>
      <c r="B1948" s="26" t="n"/>
      <c r="C1948" s="27">
        <f>IF(COUNTA(A1948,D1948,G1948)=0,"",IF(B1948="","공통",IFERROR(INDEX(현장_고객,MATCH(B1948,현장번호,0))&amp;" · "&amp;INDEX(현장_주소,MATCH(B1948,현장번호,0)),"없는 번호")))</f>
        <v/>
      </c>
      <c r="D1948" s="21" t="n"/>
      <c r="E1948" s="27">
        <f>IF(D1948="","",IFERROR(INDEX(거래처분야,MATCH(D1948,거래처이름,0)),""))</f>
        <v/>
      </c>
      <c r="F1948" s="21" t="n"/>
      <c r="G1948" s="22" t="n"/>
      <c r="H1948" s="25">
        <f>IF(COUNTA(A1948,B1948,D1948,G1948)=0,"",IF(NOT(ISNUMBER(A1948)),"날짜를 확인하세요",IF(A1948&gt;TODAY(),"오늘 이후 날짜예요",IF(AND(B1948&lt;&gt;"",ISNA(MATCH(B1948,현장번호,0))),"현장 번호를 확인하세요",IF(ISNA(MATCH(D1948,거래처이름,0)),"거래처 목록에 없는 이름",IF(OR(NOT(ISNUMBER(G1948)),N(G1948)&lt;=0),"금액을 확인하세요",""))))))</f>
        <v/>
      </c>
    </row>
    <row r="1949">
      <c r="A1949" s="20" t="n"/>
      <c r="B1949" s="26" t="n"/>
      <c r="C1949" s="27">
        <f>IF(COUNTA(A1949,D1949,G1949)=0,"",IF(B1949="","공통",IFERROR(INDEX(현장_고객,MATCH(B1949,현장번호,0))&amp;" · "&amp;INDEX(현장_주소,MATCH(B1949,현장번호,0)),"없는 번호")))</f>
        <v/>
      </c>
      <c r="D1949" s="21" t="n"/>
      <c r="E1949" s="27">
        <f>IF(D1949="","",IFERROR(INDEX(거래처분야,MATCH(D1949,거래처이름,0)),""))</f>
        <v/>
      </c>
      <c r="F1949" s="21" t="n"/>
      <c r="G1949" s="22" t="n"/>
      <c r="H1949" s="25">
        <f>IF(COUNTA(A1949,B1949,D1949,G1949)=0,"",IF(NOT(ISNUMBER(A1949)),"날짜를 확인하세요",IF(A1949&gt;TODAY(),"오늘 이후 날짜예요",IF(AND(B1949&lt;&gt;"",ISNA(MATCH(B1949,현장번호,0))),"현장 번호를 확인하세요",IF(ISNA(MATCH(D1949,거래처이름,0)),"거래처 목록에 없는 이름",IF(OR(NOT(ISNUMBER(G1949)),N(G1949)&lt;=0),"금액을 확인하세요",""))))))</f>
        <v/>
      </c>
    </row>
    <row r="1950">
      <c r="A1950" s="20" t="n"/>
      <c r="B1950" s="26" t="n"/>
      <c r="C1950" s="27">
        <f>IF(COUNTA(A1950,D1950,G1950)=0,"",IF(B1950="","공통",IFERROR(INDEX(현장_고객,MATCH(B1950,현장번호,0))&amp;" · "&amp;INDEX(현장_주소,MATCH(B1950,현장번호,0)),"없는 번호")))</f>
        <v/>
      </c>
      <c r="D1950" s="21" t="n"/>
      <c r="E1950" s="27">
        <f>IF(D1950="","",IFERROR(INDEX(거래처분야,MATCH(D1950,거래처이름,0)),""))</f>
        <v/>
      </c>
      <c r="F1950" s="21" t="n"/>
      <c r="G1950" s="22" t="n"/>
      <c r="H1950" s="25">
        <f>IF(COUNTA(A1950,B1950,D1950,G1950)=0,"",IF(NOT(ISNUMBER(A1950)),"날짜를 확인하세요",IF(A1950&gt;TODAY(),"오늘 이후 날짜예요",IF(AND(B1950&lt;&gt;"",ISNA(MATCH(B1950,현장번호,0))),"현장 번호를 확인하세요",IF(ISNA(MATCH(D1950,거래처이름,0)),"거래처 목록에 없는 이름",IF(OR(NOT(ISNUMBER(G1950)),N(G1950)&lt;=0),"금액을 확인하세요",""))))))</f>
        <v/>
      </c>
    </row>
    <row r="1951">
      <c r="A1951" s="20" t="n"/>
      <c r="B1951" s="26" t="n"/>
      <c r="C1951" s="27">
        <f>IF(COUNTA(A1951,D1951,G1951)=0,"",IF(B1951="","공통",IFERROR(INDEX(현장_고객,MATCH(B1951,현장번호,0))&amp;" · "&amp;INDEX(현장_주소,MATCH(B1951,현장번호,0)),"없는 번호")))</f>
        <v/>
      </c>
      <c r="D1951" s="21" t="n"/>
      <c r="E1951" s="27">
        <f>IF(D1951="","",IFERROR(INDEX(거래처분야,MATCH(D1951,거래처이름,0)),""))</f>
        <v/>
      </c>
      <c r="F1951" s="21" t="n"/>
      <c r="G1951" s="22" t="n"/>
      <c r="H1951" s="25">
        <f>IF(COUNTA(A1951,B1951,D1951,G1951)=0,"",IF(NOT(ISNUMBER(A1951)),"날짜를 확인하세요",IF(A1951&gt;TODAY(),"오늘 이후 날짜예요",IF(AND(B1951&lt;&gt;"",ISNA(MATCH(B1951,현장번호,0))),"현장 번호를 확인하세요",IF(ISNA(MATCH(D1951,거래처이름,0)),"거래처 목록에 없는 이름",IF(OR(NOT(ISNUMBER(G1951)),N(G1951)&lt;=0),"금액을 확인하세요",""))))))</f>
        <v/>
      </c>
    </row>
    <row r="1952">
      <c r="A1952" s="20" t="n"/>
      <c r="B1952" s="26" t="n"/>
      <c r="C1952" s="27">
        <f>IF(COUNTA(A1952,D1952,G1952)=0,"",IF(B1952="","공통",IFERROR(INDEX(현장_고객,MATCH(B1952,현장번호,0))&amp;" · "&amp;INDEX(현장_주소,MATCH(B1952,현장번호,0)),"없는 번호")))</f>
        <v/>
      </c>
      <c r="D1952" s="21" t="n"/>
      <c r="E1952" s="27">
        <f>IF(D1952="","",IFERROR(INDEX(거래처분야,MATCH(D1952,거래처이름,0)),""))</f>
        <v/>
      </c>
      <c r="F1952" s="21" t="n"/>
      <c r="G1952" s="22" t="n"/>
      <c r="H1952" s="25">
        <f>IF(COUNTA(A1952,B1952,D1952,G1952)=0,"",IF(NOT(ISNUMBER(A1952)),"날짜를 확인하세요",IF(A1952&gt;TODAY(),"오늘 이후 날짜예요",IF(AND(B1952&lt;&gt;"",ISNA(MATCH(B1952,현장번호,0))),"현장 번호를 확인하세요",IF(ISNA(MATCH(D1952,거래처이름,0)),"거래처 목록에 없는 이름",IF(OR(NOT(ISNUMBER(G1952)),N(G1952)&lt;=0),"금액을 확인하세요",""))))))</f>
        <v/>
      </c>
    </row>
    <row r="1953">
      <c r="A1953" s="20" t="n"/>
      <c r="B1953" s="26" t="n"/>
      <c r="C1953" s="27">
        <f>IF(COUNTA(A1953,D1953,G1953)=0,"",IF(B1953="","공통",IFERROR(INDEX(현장_고객,MATCH(B1953,현장번호,0))&amp;" · "&amp;INDEX(현장_주소,MATCH(B1953,현장번호,0)),"없는 번호")))</f>
        <v/>
      </c>
      <c r="D1953" s="21" t="n"/>
      <c r="E1953" s="27">
        <f>IF(D1953="","",IFERROR(INDEX(거래처분야,MATCH(D1953,거래처이름,0)),""))</f>
        <v/>
      </c>
      <c r="F1953" s="21" t="n"/>
      <c r="G1953" s="22" t="n"/>
      <c r="H1953" s="25">
        <f>IF(COUNTA(A1953,B1953,D1953,G1953)=0,"",IF(NOT(ISNUMBER(A1953)),"날짜를 확인하세요",IF(A1953&gt;TODAY(),"오늘 이후 날짜예요",IF(AND(B1953&lt;&gt;"",ISNA(MATCH(B1953,현장번호,0))),"현장 번호를 확인하세요",IF(ISNA(MATCH(D1953,거래처이름,0)),"거래처 목록에 없는 이름",IF(OR(NOT(ISNUMBER(G1953)),N(G1953)&lt;=0),"금액을 확인하세요",""))))))</f>
        <v/>
      </c>
    </row>
    <row r="1954">
      <c r="A1954" s="20" t="n"/>
      <c r="B1954" s="26" t="n"/>
      <c r="C1954" s="27">
        <f>IF(COUNTA(A1954,D1954,G1954)=0,"",IF(B1954="","공통",IFERROR(INDEX(현장_고객,MATCH(B1954,현장번호,0))&amp;" · "&amp;INDEX(현장_주소,MATCH(B1954,현장번호,0)),"없는 번호")))</f>
        <v/>
      </c>
      <c r="D1954" s="21" t="n"/>
      <c r="E1954" s="27">
        <f>IF(D1954="","",IFERROR(INDEX(거래처분야,MATCH(D1954,거래처이름,0)),""))</f>
        <v/>
      </c>
      <c r="F1954" s="21" t="n"/>
      <c r="G1954" s="22" t="n"/>
      <c r="H1954" s="25">
        <f>IF(COUNTA(A1954,B1954,D1954,G1954)=0,"",IF(NOT(ISNUMBER(A1954)),"날짜를 확인하세요",IF(A1954&gt;TODAY(),"오늘 이후 날짜예요",IF(AND(B1954&lt;&gt;"",ISNA(MATCH(B1954,현장번호,0))),"현장 번호를 확인하세요",IF(ISNA(MATCH(D1954,거래처이름,0)),"거래처 목록에 없는 이름",IF(OR(NOT(ISNUMBER(G1954)),N(G1954)&lt;=0),"금액을 확인하세요",""))))))</f>
        <v/>
      </c>
    </row>
    <row r="1955">
      <c r="A1955" s="20" t="n"/>
      <c r="B1955" s="26" t="n"/>
      <c r="C1955" s="27">
        <f>IF(COUNTA(A1955,D1955,G1955)=0,"",IF(B1955="","공통",IFERROR(INDEX(현장_고객,MATCH(B1955,현장번호,0))&amp;" · "&amp;INDEX(현장_주소,MATCH(B1955,현장번호,0)),"없는 번호")))</f>
        <v/>
      </c>
      <c r="D1955" s="21" t="n"/>
      <c r="E1955" s="27">
        <f>IF(D1955="","",IFERROR(INDEX(거래처분야,MATCH(D1955,거래처이름,0)),""))</f>
        <v/>
      </c>
      <c r="F1955" s="21" t="n"/>
      <c r="G1955" s="22" t="n"/>
      <c r="H1955" s="25">
        <f>IF(COUNTA(A1955,B1955,D1955,G1955)=0,"",IF(NOT(ISNUMBER(A1955)),"날짜를 확인하세요",IF(A1955&gt;TODAY(),"오늘 이후 날짜예요",IF(AND(B1955&lt;&gt;"",ISNA(MATCH(B1955,현장번호,0))),"현장 번호를 확인하세요",IF(ISNA(MATCH(D1955,거래처이름,0)),"거래처 목록에 없는 이름",IF(OR(NOT(ISNUMBER(G1955)),N(G1955)&lt;=0),"금액을 확인하세요",""))))))</f>
        <v/>
      </c>
    </row>
    <row r="1956">
      <c r="A1956" s="20" t="n"/>
      <c r="B1956" s="26" t="n"/>
      <c r="C1956" s="27">
        <f>IF(COUNTA(A1956,D1956,G1956)=0,"",IF(B1956="","공통",IFERROR(INDEX(현장_고객,MATCH(B1956,현장번호,0))&amp;" · "&amp;INDEX(현장_주소,MATCH(B1956,현장번호,0)),"없는 번호")))</f>
        <v/>
      </c>
      <c r="D1956" s="21" t="n"/>
      <c r="E1956" s="27">
        <f>IF(D1956="","",IFERROR(INDEX(거래처분야,MATCH(D1956,거래처이름,0)),""))</f>
        <v/>
      </c>
      <c r="F1956" s="21" t="n"/>
      <c r="G1956" s="22" t="n"/>
      <c r="H1956" s="25">
        <f>IF(COUNTA(A1956,B1956,D1956,G1956)=0,"",IF(NOT(ISNUMBER(A1956)),"날짜를 확인하세요",IF(A1956&gt;TODAY(),"오늘 이후 날짜예요",IF(AND(B1956&lt;&gt;"",ISNA(MATCH(B1956,현장번호,0))),"현장 번호를 확인하세요",IF(ISNA(MATCH(D1956,거래처이름,0)),"거래처 목록에 없는 이름",IF(OR(NOT(ISNUMBER(G1956)),N(G1956)&lt;=0),"금액을 확인하세요",""))))))</f>
        <v/>
      </c>
    </row>
    <row r="1957">
      <c r="A1957" s="20" t="n"/>
      <c r="B1957" s="26" t="n"/>
      <c r="C1957" s="27">
        <f>IF(COUNTA(A1957,D1957,G1957)=0,"",IF(B1957="","공통",IFERROR(INDEX(현장_고객,MATCH(B1957,현장번호,0))&amp;" · "&amp;INDEX(현장_주소,MATCH(B1957,현장번호,0)),"없는 번호")))</f>
        <v/>
      </c>
      <c r="D1957" s="21" t="n"/>
      <c r="E1957" s="27">
        <f>IF(D1957="","",IFERROR(INDEX(거래처분야,MATCH(D1957,거래처이름,0)),""))</f>
        <v/>
      </c>
      <c r="F1957" s="21" t="n"/>
      <c r="G1957" s="22" t="n"/>
      <c r="H1957" s="25">
        <f>IF(COUNTA(A1957,B1957,D1957,G1957)=0,"",IF(NOT(ISNUMBER(A1957)),"날짜를 확인하세요",IF(A1957&gt;TODAY(),"오늘 이후 날짜예요",IF(AND(B1957&lt;&gt;"",ISNA(MATCH(B1957,현장번호,0))),"현장 번호를 확인하세요",IF(ISNA(MATCH(D1957,거래처이름,0)),"거래처 목록에 없는 이름",IF(OR(NOT(ISNUMBER(G1957)),N(G1957)&lt;=0),"금액을 확인하세요",""))))))</f>
        <v/>
      </c>
    </row>
    <row r="1958">
      <c r="A1958" s="20" t="n"/>
      <c r="B1958" s="26" t="n"/>
      <c r="C1958" s="27">
        <f>IF(COUNTA(A1958,D1958,G1958)=0,"",IF(B1958="","공통",IFERROR(INDEX(현장_고객,MATCH(B1958,현장번호,0))&amp;" · "&amp;INDEX(현장_주소,MATCH(B1958,현장번호,0)),"없는 번호")))</f>
        <v/>
      </c>
      <c r="D1958" s="21" t="n"/>
      <c r="E1958" s="27">
        <f>IF(D1958="","",IFERROR(INDEX(거래처분야,MATCH(D1958,거래처이름,0)),""))</f>
        <v/>
      </c>
      <c r="F1958" s="21" t="n"/>
      <c r="G1958" s="22" t="n"/>
      <c r="H1958" s="25">
        <f>IF(COUNTA(A1958,B1958,D1958,G1958)=0,"",IF(NOT(ISNUMBER(A1958)),"날짜를 확인하세요",IF(A1958&gt;TODAY(),"오늘 이후 날짜예요",IF(AND(B1958&lt;&gt;"",ISNA(MATCH(B1958,현장번호,0))),"현장 번호를 확인하세요",IF(ISNA(MATCH(D1958,거래처이름,0)),"거래처 목록에 없는 이름",IF(OR(NOT(ISNUMBER(G1958)),N(G1958)&lt;=0),"금액을 확인하세요",""))))))</f>
        <v/>
      </c>
    </row>
    <row r="1959">
      <c r="A1959" s="20" t="n"/>
      <c r="B1959" s="26" t="n"/>
      <c r="C1959" s="27">
        <f>IF(COUNTA(A1959,D1959,G1959)=0,"",IF(B1959="","공통",IFERROR(INDEX(현장_고객,MATCH(B1959,현장번호,0))&amp;" · "&amp;INDEX(현장_주소,MATCH(B1959,현장번호,0)),"없는 번호")))</f>
        <v/>
      </c>
      <c r="D1959" s="21" t="n"/>
      <c r="E1959" s="27">
        <f>IF(D1959="","",IFERROR(INDEX(거래처분야,MATCH(D1959,거래처이름,0)),""))</f>
        <v/>
      </c>
      <c r="F1959" s="21" t="n"/>
      <c r="G1959" s="22" t="n"/>
      <c r="H1959" s="25">
        <f>IF(COUNTA(A1959,B1959,D1959,G1959)=0,"",IF(NOT(ISNUMBER(A1959)),"날짜를 확인하세요",IF(A1959&gt;TODAY(),"오늘 이후 날짜예요",IF(AND(B1959&lt;&gt;"",ISNA(MATCH(B1959,현장번호,0))),"현장 번호를 확인하세요",IF(ISNA(MATCH(D1959,거래처이름,0)),"거래처 목록에 없는 이름",IF(OR(NOT(ISNUMBER(G1959)),N(G1959)&lt;=0),"금액을 확인하세요",""))))))</f>
        <v/>
      </c>
    </row>
    <row r="1960">
      <c r="A1960" s="20" t="n"/>
      <c r="B1960" s="26" t="n"/>
      <c r="C1960" s="27">
        <f>IF(COUNTA(A1960,D1960,G1960)=0,"",IF(B1960="","공통",IFERROR(INDEX(현장_고객,MATCH(B1960,현장번호,0))&amp;" · "&amp;INDEX(현장_주소,MATCH(B1960,현장번호,0)),"없는 번호")))</f>
        <v/>
      </c>
      <c r="D1960" s="21" t="n"/>
      <c r="E1960" s="27">
        <f>IF(D1960="","",IFERROR(INDEX(거래처분야,MATCH(D1960,거래처이름,0)),""))</f>
        <v/>
      </c>
      <c r="F1960" s="21" t="n"/>
      <c r="G1960" s="22" t="n"/>
      <c r="H1960" s="25">
        <f>IF(COUNTA(A1960,B1960,D1960,G1960)=0,"",IF(NOT(ISNUMBER(A1960)),"날짜를 확인하세요",IF(A1960&gt;TODAY(),"오늘 이후 날짜예요",IF(AND(B1960&lt;&gt;"",ISNA(MATCH(B1960,현장번호,0))),"현장 번호를 확인하세요",IF(ISNA(MATCH(D1960,거래처이름,0)),"거래처 목록에 없는 이름",IF(OR(NOT(ISNUMBER(G1960)),N(G1960)&lt;=0),"금액을 확인하세요",""))))))</f>
        <v/>
      </c>
    </row>
    <row r="1961">
      <c r="A1961" s="20" t="n"/>
      <c r="B1961" s="26" t="n"/>
      <c r="C1961" s="27">
        <f>IF(COUNTA(A1961,D1961,G1961)=0,"",IF(B1961="","공통",IFERROR(INDEX(현장_고객,MATCH(B1961,현장번호,0))&amp;" · "&amp;INDEX(현장_주소,MATCH(B1961,현장번호,0)),"없는 번호")))</f>
        <v/>
      </c>
      <c r="D1961" s="21" t="n"/>
      <c r="E1961" s="27">
        <f>IF(D1961="","",IFERROR(INDEX(거래처분야,MATCH(D1961,거래처이름,0)),""))</f>
        <v/>
      </c>
      <c r="F1961" s="21" t="n"/>
      <c r="G1961" s="22" t="n"/>
      <c r="H1961" s="25">
        <f>IF(COUNTA(A1961,B1961,D1961,G1961)=0,"",IF(NOT(ISNUMBER(A1961)),"날짜를 확인하세요",IF(A1961&gt;TODAY(),"오늘 이후 날짜예요",IF(AND(B1961&lt;&gt;"",ISNA(MATCH(B1961,현장번호,0))),"현장 번호를 확인하세요",IF(ISNA(MATCH(D1961,거래처이름,0)),"거래처 목록에 없는 이름",IF(OR(NOT(ISNUMBER(G1961)),N(G1961)&lt;=0),"금액을 확인하세요",""))))))</f>
        <v/>
      </c>
    </row>
    <row r="1962">
      <c r="A1962" s="20" t="n"/>
      <c r="B1962" s="26" t="n"/>
      <c r="C1962" s="27">
        <f>IF(COUNTA(A1962,D1962,G1962)=0,"",IF(B1962="","공통",IFERROR(INDEX(현장_고객,MATCH(B1962,현장번호,0))&amp;" · "&amp;INDEX(현장_주소,MATCH(B1962,현장번호,0)),"없는 번호")))</f>
        <v/>
      </c>
      <c r="D1962" s="21" t="n"/>
      <c r="E1962" s="27">
        <f>IF(D1962="","",IFERROR(INDEX(거래처분야,MATCH(D1962,거래처이름,0)),""))</f>
        <v/>
      </c>
      <c r="F1962" s="21" t="n"/>
      <c r="G1962" s="22" t="n"/>
      <c r="H1962" s="25">
        <f>IF(COUNTA(A1962,B1962,D1962,G1962)=0,"",IF(NOT(ISNUMBER(A1962)),"날짜를 확인하세요",IF(A1962&gt;TODAY(),"오늘 이후 날짜예요",IF(AND(B1962&lt;&gt;"",ISNA(MATCH(B1962,현장번호,0))),"현장 번호를 확인하세요",IF(ISNA(MATCH(D1962,거래처이름,0)),"거래처 목록에 없는 이름",IF(OR(NOT(ISNUMBER(G1962)),N(G1962)&lt;=0),"금액을 확인하세요",""))))))</f>
        <v/>
      </c>
    </row>
    <row r="1963">
      <c r="A1963" s="20" t="n"/>
      <c r="B1963" s="26" t="n"/>
      <c r="C1963" s="27">
        <f>IF(COUNTA(A1963,D1963,G1963)=0,"",IF(B1963="","공통",IFERROR(INDEX(현장_고객,MATCH(B1963,현장번호,0))&amp;" · "&amp;INDEX(현장_주소,MATCH(B1963,현장번호,0)),"없는 번호")))</f>
        <v/>
      </c>
      <c r="D1963" s="21" t="n"/>
      <c r="E1963" s="27">
        <f>IF(D1963="","",IFERROR(INDEX(거래처분야,MATCH(D1963,거래처이름,0)),""))</f>
        <v/>
      </c>
      <c r="F1963" s="21" t="n"/>
      <c r="G1963" s="22" t="n"/>
      <c r="H1963" s="25">
        <f>IF(COUNTA(A1963,B1963,D1963,G1963)=0,"",IF(NOT(ISNUMBER(A1963)),"날짜를 확인하세요",IF(A1963&gt;TODAY(),"오늘 이후 날짜예요",IF(AND(B1963&lt;&gt;"",ISNA(MATCH(B1963,현장번호,0))),"현장 번호를 확인하세요",IF(ISNA(MATCH(D1963,거래처이름,0)),"거래처 목록에 없는 이름",IF(OR(NOT(ISNUMBER(G1963)),N(G1963)&lt;=0),"금액을 확인하세요",""))))))</f>
        <v/>
      </c>
    </row>
    <row r="1964">
      <c r="A1964" s="20" t="n"/>
      <c r="B1964" s="26" t="n"/>
      <c r="C1964" s="27">
        <f>IF(COUNTA(A1964,D1964,G1964)=0,"",IF(B1964="","공통",IFERROR(INDEX(현장_고객,MATCH(B1964,현장번호,0))&amp;" · "&amp;INDEX(현장_주소,MATCH(B1964,현장번호,0)),"없는 번호")))</f>
        <v/>
      </c>
      <c r="D1964" s="21" t="n"/>
      <c r="E1964" s="27">
        <f>IF(D1964="","",IFERROR(INDEX(거래처분야,MATCH(D1964,거래처이름,0)),""))</f>
        <v/>
      </c>
      <c r="F1964" s="21" t="n"/>
      <c r="G1964" s="22" t="n"/>
      <c r="H1964" s="25">
        <f>IF(COUNTA(A1964,B1964,D1964,G1964)=0,"",IF(NOT(ISNUMBER(A1964)),"날짜를 확인하세요",IF(A1964&gt;TODAY(),"오늘 이후 날짜예요",IF(AND(B1964&lt;&gt;"",ISNA(MATCH(B1964,현장번호,0))),"현장 번호를 확인하세요",IF(ISNA(MATCH(D1964,거래처이름,0)),"거래처 목록에 없는 이름",IF(OR(NOT(ISNUMBER(G1964)),N(G1964)&lt;=0),"금액을 확인하세요",""))))))</f>
        <v/>
      </c>
    </row>
    <row r="1965">
      <c r="A1965" s="20" t="n"/>
      <c r="B1965" s="26" t="n"/>
      <c r="C1965" s="27">
        <f>IF(COUNTA(A1965,D1965,G1965)=0,"",IF(B1965="","공통",IFERROR(INDEX(현장_고객,MATCH(B1965,현장번호,0))&amp;" · "&amp;INDEX(현장_주소,MATCH(B1965,현장번호,0)),"없는 번호")))</f>
        <v/>
      </c>
      <c r="D1965" s="21" t="n"/>
      <c r="E1965" s="27">
        <f>IF(D1965="","",IFERROR(INDEX(거래처분야,MATCH(D1965,거래처이름,0)),""))</f>
        <v/>
      </c>
      <c r="F1965" s="21" t="n"/>
      <c r="G1965" s="22" t="n"/>
      <c r="H1965" s="25">
        <f>IF(COUNTA(A1965,B1965,D1965,G1965)=0,"",IF(NOT(ISNUMBER(A1965)),"날짜를 확인하세요",IF(A1965&gt;TODAY(),"오늘 이후 날짜예요",IF(AND(B1965&lt;&gt;"",ISNA(MATCH(B1965,현장번호,0))),"현장 번호를 확인하세요",IF(ISNA(MATCH(D1965,거래처이름,0)),"거래처 목록에 없는 이름",IF(OR(NOT(ISNUMBER(G1965)),N(G1965)&lt;=0),"금액을 확인하세요",""))))))</f>
        <v/>
      </c>
    </row>
    <row r="1966">
      <c r="A1966" s="20" t="n"/>
      <c r="B1966" s="26" t="n"/>
      <c r="C1966" s="27">
        <f>IF(COUNTA(A1966,D1966,G1966)=0,"",IF(B1966="","공통",IFERROR(INDEX(현장_고객,MATCH(B1966,현장번호,0))&amp;" · "&amp;INDEX(현장_주소,MATCH(B1966,현장번호,0)),"없는 번호")))</f>
        <v/>
      </c>
      <c r="D1966" s="21" t="n"/>
      <c r="E1966" s="27">
        <f>IF(D1966="","",IFERROR(INDEX(거래처분야,MATCH(D1966,거래처이름,0)),""))</f>
        <v/>
      </c>
      <c r="F1966" s="21" t="n"/>
      <c r="G1966" s="22" t="n"/>
      <c r="H1966" s="25">
        <f>IF(COUNTA(A1966,B1966,D1966,G1966)=0,"",IF(NOT(ISNUMBER(A1966)),"날짜를 확인하세요",IF(A1966&gt;TODAY(),"오늘 이후 날짜예요",IF(AND(B1966&lt;&gt;"",ISNA(MATCH(B1966,현장번호,0))),"현장 번호를 확인하세요",IF(ISNA(MATCH(D1966,거래처이름,0)),"거래처 목록에 없는 이름",IF(OR(NOT(ISNUMBER(G1966)),N(G1966)&lt;=0),"금액을 확인하세요",""))))))</f>
        <v/>
      </c>
    </row>
    <row r="1967">
      <c r="A1967" s="20" t="n"/>
      <c r="B1967" s="26" t="n"/>
      <c r="C1967" s="27">
        <f>IF(COUNTA(A1967,D1967,G1967)=0,"",IF(B1967="","공통",IFERROR(INDEX(현장_고객,MATCH(B1967,현장번호,0))&amp;" · "&amp;INDEX(현장_주소,MATCH(B1967,현장번호,0)),"없는 번호")))</f>
        <v/>
      </c>
      <c r="D1967" s="21" t="n"/>
      <c r="E1967" s="27">
        <f>IF(D1967="","",IFERROR(INDEX(거래처분야,MATCH(D1967,거래처이름,0)),""))</f>
        <v/>
      </c>
      <c r="F1967" s="21" t="n"/>
      <c r="G1967" s="22" t="n"/>
      <c r="H1967" s="25">
        <f>IF(COUNTA(A1967,B1967,D1967,G1967)=0,"",IF(NOT(ISNUMBER(A1967)),"날짜를 확인하세요",IF(A1967&gt;TODAY(),"오늘 이후 날짜예요",IF(AND(B1967&lt;&gt;"",ISNA(MATCH(B1967,현장번호,0))),"현장 번호를 확인하세요",IF(ISNA(MATCH(D1967,거래처이름,0)),"거래처 목록에 없는 이름",IF(OR(NOT(ISNUMBER(G1967)),N(G1967)&lt;=0),"금액을 확인하세요",""))))))</f>
        <v/>
      </c>
    </row>
    <row r="1968">
      <c r="A1968" s="20" t="n"/>
      <c r="B1968" s="26" t="n"/>
      <c r="C1968" s="27">
        <f>IF(COUNTA(A1968,D1968,G1968)=0,"",IF(B1968="","공통",IFERROR(INDEX(현장_고객,MATCH(B1968,현장번호,0))&amp;" · "&amp;INDEX(현장_주소,MATCH(B1968,현장번호,0)),"없는 번호")))</f>
        <v/>
      </c>
      <c r="D1968" s="21" t="n"/>
      <c r="E1968" s="27">
        <f>IF(D1968="","",IFERROR(INDEX(거래처분야,MATCH(D1968,거래처이름,0)),""))</f>
        <v/>
      </c>
      <c r="F1968" s="21" t="n"/>
      <c r="G1968" s="22" t="n"/>
      <c r="H1968" s="25">
        <f>IF(COUNTA(A1968,B1968,D1968,G1968)=0,"",IF(NOT(ISNUMBER(A1968)),"날짜를 확인하세요",IF(A1968&gt;TODAY(),"오늘 이후 날짜예요",IF(AND(B1968&lt;&gt;"",ISNA(MATCH(B1968,현장번호,0))),"현장 번호를 확인하세요",IF(ISNA(MATCH(D1968,거래처이름,0)),"거래처 목록에 없는 이름",IF(OR(NOT(ISNUMBER(G1968)),N(G1968)&lt;=0),"금액을 확인하세요",""))))))</f>
        <v/>
      </c>
    </row>
    <row r="1969">
      <c r="A1969" s="20" t="n"/>
      <c r="B1969" s="26" t="n"/>
      <c r="C1969" s="27">
        <f>IF(COUNTA(A1969,D1969,G1969)=0,"",IF(B1969="","공통",IFERROR(INDEX(현장_고객,MATCH(B1969,현장번호,0))&amp;" · "&amp;INDEX(현장_주소,MATCH(B1969,현장번호,0)),"없는 번호")))</f>
        <v/>
      </c>
      <c r="D1969" s="21" t="n"/>
      <c r="E1969" s="27">
        <f>IF(D1969="","",IFERROR(INDEX(거래처분야,MATCH(D1969,거래처이름,0)),""))</f>
        <v/>
      </c>
      <c r="F1969" s="21" t="n"/>
      <c r="G1969" s="22" t="n"/>
      <c r="H1969" s="25">
        <f>IF(COUNTA(A1969,B1969,D1969,G1969)=0,"",IF(NOT(ISNUMBER(A1969)),"날짜를 확인하세요",IF(A1969&gt;TODAY(),"오늘 이후 날짜예요",IF(AND(B1969&lt;&gt;"",ISNA(MATCH(B1969,현장번호,0))),"현장 번호를 확인하세요",IF(ISNA(MATCH(D1969,거래처이름,0)),"거래처 목록에 없는 이름",IF(OR(NOT(ISNUMBER(G1969)),N(G1969)&lt;=0),"금액을 확인하세요",""))))))</f>
        <v/>
      </c>
    </row>
    <row r="1970">
      <c r="A1970" s="20" t="n"/>
      <c r="B1970" s="26" t="n"/>
      <c r="C1970" s="27">
        <f>IF(COUNTA(A1970,D1970,G1970)=0,"",IF(B1970="","공통",IFERROR(INDEX(현장_고객,MATCH(B1970,현장번호,0))&amp;" · "&amp;INDEX(현장_주소,MATCH(B1970,현장번호,0)),"없는 번호")))</f>
        <v/>
      </c>
      <c r="D1970" s="21" t="n"/>
      <c r="E1970" s="27">
        <f>IF(D1970="","",IFERROR(INDEX(거래처분야,MATCH(D1970,거래처이름,0)),""))</f>
        <v/>
      </c>
      <c r="F1970" s="21" t="n"/>
      <c r="G1970" s="22" t="n"/>
      <c r="H1970" s="25">
        <f>IF(COUNTA(A1970,B1970,D1970,G1970)=0,"",IF(NOT(ISNUMBER(A1970)),"날짜를 확인하세요",IF(A1970&gt;TODAY(),"오늘 이후 날짜예요",IF(AND(B1970&lt;&gt;"",ISNA(MATCH(B1970,현장번호,0))),"현장 번호를 확인하세요",IF(ISNA(MATCH(D1970,거래처이름,0)),"거래처 목록에 없는 이름",IF(OR(NOT(ISNUMBER(G1970)),N(G1970)&lt;=0),"금액을 확인하세요",""))))))</f>
        <v/>
      </c>
    </row>
    <row r="1971">
      <c r="A1971" s="20" t="n"/>
      <c r="B1971" s="26" t="n"/>
      <c r="C1971" s="27">
        <f>IF(COUNTA(A1971,D1971,G1971)=0,"",IF(B1971="","공통",IFERROR(INDEX(현장_고객,MATCH(B1971,현장번호,0))&amp;" · "&amp;INDEX(현장_주소,MATCH(B1971,현장번호,0)),"없는 번호")))</f>
        <v/>
      </c>
      <c r="D1971" s="21" t="n"/>
      <c r="E1971" s="27">
        <f>IF(D1971="","",IFERROR(INDEX(거래처분야,MATCH(D1971,거래처이름,0)),""))</f>
        <v/>
      </c>
      <c r="F1971" s="21" t="n"/>
      <c r="G1971" s="22" t="n"/>
      <c r="H1971" s="25">
        <f>IF(COUNTA(A1971,B1971,D1971,G1971)=0,"",IF(NOT(ISNUMBER(A1971)),"날짜를 확인하세요",IF(A1971&gt;TODAY(),"오늘 이후 날짜예요",IF(AND(B1971&lt;&gt;"",ISNA(MATCH(B1971,현장번호,0))),"현장 번호를 확인하세요",IF(ISNA(MATCH(D1971,거래처이름,0)),"거래처 목록에 없는 이름",IF(OR(NOT(ISNUMBER(G1971)),N(G1971)&lt;=0),"금액을 확인하세요",""))))))</f>
        <v/>
      </c>
    </row>
    <row r="1972">
      <c r="A1972" s="20" t="n"/>
      <c r="B1972" s="26" t="n"/>
      <c r="C1972" s="27">
        <f>IF(COUNTA(A1972,D1972,G1972)=0,"",IF(B1972="","공통",IFERROR(INDEX(현장_고객,MATCH(B1972,현장번호,0))&amp;" · "&amp;INDEX(현장_주소,MATCH(B1972,현장번호,0)),"없는 번호")))</f>
        <v/>
      </c>
      <c r="D1972" s="21" t="n"/>
      <c r="E1972" s="27">
        <f>IF(D1972="","",IFERROR(INDEX(거래처분야,MATCH(D1972,거래처이름,0)),""))</f>
        <v/>
      </c>
      <c r="F1972" s="21" t="n"/>
      <c r="G1972" s="22" t="n"/>
      <c r="H1972" s="25">
        <f>IF(COUNTA(A1972,B1972,D1972,G1972)=0,"",IF(NOT(ISNUMBER(A1972)),"날짜를 확인하세요",IF(A1972&gt;TODAY(),"오늘 이후 날짜예요",IF(AND(B1972&lt;&gt;"",ISNA(MATCH(B1972,현장번호,0))),"현장 번호를 확인하세요",IF(ISNA(MATCH(D1972,거래처이름,0)),"거래처 목록에 없는 이름",IF(OR(NOT(ISNUMBER(G1972)),N(G1972)&lt;=0),"금액을 확인하세요",""))))))</f>
        <v/>
      </c>
    </row>
    <row r="1973">
      <c r="A1973" s="20" t="n"/>
      <c r="B1973" s="26" t="n"/>
      <c r="C1973" s="27">
        <f>IF(COUNTA(A1973,D1973,G1973)=0,"",IF(B1973="","공통",IFERROR(INDEX(현장_고객,MATCH(B1973,현장번호,0))&amp;" · "&amp;INDEX(현장_주소,MATCH(B1973,현장번호,0)),"없는 번호")))</f>
        <v/>
      </c>
      <c r="D1973" s="21" t="n"/>
      <c r="E1973" s="27">
        <f>IF(D1973="","",IFERROR(INDEX(거래처분야,MATCH(D1973,거래처이름,0)),""))</f>
        <v/>
      </c>
      <c r="F1973" s="21" t="n"/>
      <c r="G1973" s="22" t="n"/>
      <c r="H1973" s="25">
        <f>IF(COUNTA(A1973,B1973,D1973,G1973)=0,"",IF(NOT(ISNUMBER(A1973)),"날짜를 확인하세요",IF(A1973&gt;TODAY(),"오늘 이후 날짜예요",IF(AND(B1973&lt;&gt;"",ISNA(MATCH(B1973,현장번호,0))),"현장 번호를 확인하세요",IF(ISNA(MATCH(D1973,거래처이름,0)),"거래처 목록에 없는 이름",IF(OR(NOT(ISNUMBER(G1973)),N(G1973)&lt;=0),"금액을 확인하세요",""))))))</f>
        <v/>
      </c>
    </row>
    <row r="1974">
      <c r="A1974" s="20" t="n"/>
      <c r="B1974" s="26" t="n"/>
      <c r="C1974" s="27">
        <f>IF(COUNTA(A1974,D1974,G1974)=0,"",IF(B1974="","공통",IFERROR(INDEX(현장_고객,MATCH(B1974,현장번호,0))&amp;" · "&amp;INDEX(현장_주소,MATCH(B1974,현장번호,0)),"없는 번호")))</f>
        <v/>
      </c>
      <c r="D1974" s="21" t="n"/>
      <c r="E1974" s="27">
        <f>IF(D1974="","",IFERROR(INDEX(거래처분야,MATCH(D1974,거래처이름,0)),""))</f>
        <v/>
      </c>
      <c r="F1974" s="21" t="n"/>
      <c r="G1974" s="22" t="n"/>
      <c r="H1974" s="25">
        <f>IF(COUNTA(A1974,B1974,D1974,G1974)=0,"",IF(NOT(ISNUMBER(A1974)),"날짜를 확인하세요",IF(A1974&gt;TODAY(),"오늘 이후 날짜예요",IF(AND(B1974&lt;&gt;"",ISNA(MATCH(B1974,현장번호,0))),"현장 번호를 확인하세요",IF(ISNA(MATCH(D1974,거래처이름,0)),"거래처 목록에 없는 이름",IF(OR(NOT(ISNUMBER(G1974)),N(G1974)&lt;=0),"금액을 확인하세요",""))))))</f>
        <v/>
      </c>
    </row>
    <row r="1975">
      <c r="A1975" s="20" t="n"/>
      <c r="B1975" s="26" t="n"/>
      <c r="C1975" s="27">
        <f>IF(COUNTA(A1975,D1975,G1975)=0,"",IF(B1975="","공통",IFERROR(INDEX(현장_고객,MATCH(B1975,현장번호,0))&amp;" · "&amp;INDEX(현장_주소,MATCH(B1975,현장번호,0)),"없는 번호")))</f>
        <v/>
      </c>
      <c r="D1975" s="21" t="n"/>
      <c r="E1975" s="27">
        <f>IF(D1975="","",IFERROR(INDEX(거래처분야,MATCH(D1975,거래처이름,0)),""))</f>
        <v/>
      </c>
      <c r="F1975" s="21" t="n"/>
      <c r="G1975" s="22" t="n"/>
      <c r="H1975" s="25">
        <f>IF(COUNTA(A1975,B1975,D1975,G1975)=0,"",IF(NOT(ISNUMBER(A1975)),"날짜를 확인하세요",IF(A1975&gt;TODAY(),"오늘 이후 날짜예요",IF(AND(B1975&lt;&gt;"",ISNA(MATCH(B1975,현장번호,0))),"현장 번호를 확인하세요",IF(ISNA(MATCH(D1975,거래처이름,0)),"거래처 목록에 없는 이름",IF(OR(NOT(ISNUMBER(G1975)),N(G1975)&lt;=0),"금액을 확인하세요",""))))))</f>
        <v/>
      </c>
    </row>
    <row r="1976">
      <c r="A1976" s="20" t="n"/>
      <c r="B1976" s="26" t="n"/>
      <c r="C1976" s="27">
        <f>IF(COUNTA(A1976,D1976,G1976)=0,"",IF(B1976="","공통",IFERROR(INDEX(현장_고객,MATCH(B1976,현장번호,0))&amp;" · "&amp;INDEX(현장_주소,MATCH(B1976,현장번호,0)),"없는 번호")))</f>
        <v/>
      </c>
      <c r="D1976" s="21" t="n"/>
      <c r="E1976" s="27">
        <f>IF(D1976="","",IFERROR(INDEX(거래처분야,MATCH(D1976,거래처이름,0)),""))</f>
        <v/>
      </c>
      <c r="F1976" s="21" t="n"/>
      <c r="G1976" s="22" t="n"/>
      <c r="H1976" s="25">
        <f>IF(COUNTA(A1976,B1976,D1976,G1976)=0,"",IF(NOT(ISNUMBER(A1976)),"날짜를 확인하세요",IF(A1976&gt;TODAY(),"오늘 이후 날짜예요",IF(AND(B1976&lt;&gt;"",ISNA(MATCH(B1976,현장번호,0))),"현장 번호를 확인하세요",IF(ISNA(MATCH(D1976,거래처이름,0)),"거래처 목록에 없는 이름",IF(OR(NOT(ISNUMBER(G1976)),N(G1976)&lt;=0),"금액을 확인하세요",""))))))</f>
        <v/>
      </c>
    </row>
    <row r="1977">
      <c r="A1977" s="20" t="n"/>
      <c r="B1977" s="26" t="n"/>
      <c r="C1977" s="27">
        <f>IF(COUNTA(A1977,D1977,G1977)=0,"",IF(B1977="","공통",IFERROR(INDEX(현장_고객,MATCH(B1977,현장번호,0))&amp;" · "&amp;INDEX(현장_주소,MATCH(B1977,현장번호,0)),"없는 번호")))</f>
        <v/>
      </c>
      <c r="D1977" s="21" t="n"/>
      <c r="E1977" s="27">
        <f>IF(D1977="","",IFERROR(INDEX(거래처분야,MATCH(D1977,거래처이름,0)),""))</f>
        <v/>
      </c>
      <c r="F1977" s="21" t="n"/>
      <c r="G1977" s="22" t="n"/>
      <c r="H1977" s="25">
        <f>IF(COUNTA(A1977,B1977,D1977,G1977)=0,"",IF(NOT(ISNUMBER(A1977)),"날짜를 확인하세요",IF(A1977&gt;TODAY(),"오늘 이후 날짜예요",IF(AND(B1977&lt;&gt;"",ISNA(MATCH(B1977,현장번호,0))),"현장 번호를 확인하세요",IF(ISNA(MATCH(D1977,거래처이름,0)),"거래처 목록에 없는 이름",IF(OR(NOT(ISNUMBER(G1977)),N(G1977)&lt;=0),"금액을 확인하세요",""))))))</f>
        <v/>
      </c>
    </row>
    <row r="1978">
      <c r="A1978" s="20" t="n"/>
      <c r="B1978" s="26" t="n"/>
      <c r="C1978" s="27">
        <f>IF(COUNTA(A1978,D1978,G1978)=0,"",IF(B1978="","공통",IFERROR(INDEX(현장_고객,MATCH(B1978,현장번호,0))&amp;" · "&amp;INDEX(현장_주소,MATCH(B1978,현장번호,0)),"없는 번호")))</f>
        <v/>
      </c>
      <c r="D1978" s="21" t="n"/>
      <c r="E1978" s="27">
        <f>IF(D1978="","",IFERROR(INDEX(거래처분야,MATCH(D1978,거래처이름,0)),""))</f>
        <v/>
      </c>
      <c r="F1978" s="21" t="n"/>
      <c r="G1978" s="22" t="n"/>
      <c r="H1978" s="25">
        <f>IF(COUNTA(A1978,B1978,D1978,G1978)=0,"",IF(NOT(ISNUMBER(A1978)),"날짜를 확인하세요",IF(A1978&gt;TODAY(),"오늘 이후 날짜예요",IF(AND(B1978&lt;&gt;"",ISNA(MATCH(B1978,현장번호,0))),"현장 번호를 확인하세요",IF(ISNA(MATCH(D1978,거래처이름,0)),"거래처 목록에 없는 이름",IF(OR(NOT(ISNUMBER(G1978)),N(G1978)&lt;=0),"금액을 확인하세요",""))))))</f>
        <v/>
      </c>
    </row>
    <row r="1979">
      <c r="A1979" s="20" t="n"/>
      <c r="B1979" s="26" t="n"/>
      <c r="C1979" s="27">
        <f>IF(COUNTA(A1979,D1979,G1979)=0,"",IF(B1979="","공통",IFERROR(INDEX(현장_고객,MATCH(B1979,현장번호,0))&amp;" · "&amp;INDEX(현장_주소,MATCH(B1979,현장번호,0)),"없는 번호")))</f>
        <v/>
      </c>
      <c r="D1979" s="21" t="n"/>
      <c r="E1979" s="27">
        <f>IF(D1979="","",IFERROR(INDEX(거래처분야,MATCH(D1979,거래처이름,0)),""))</f>
        <v/>
      </c>
      <c r="F1979" s="21" t="n"/>
      <c r="G1979" s="22" t="n"/>
      <c r="H1979" s="25">
        <f>IF(COUNTA(A1979,B1979,D1979,G1979)=0,"",IF(NOT(ISNUMBER(A1979)),"날짜를 확인하세요",IF(A1979&gt;TODAY(),"오늘 이후 날짜예요",IF(AND(B1979&lt;&gt;"",ISNA(MATCH(B1979,현장번호,0))),"현장 번호를 확인하세요",IF(ISNA(MATCH(D1979,거래처이름,0)),"거래처 목록에 없는 이름",IF(OR(NOT(ISNUMBER(G1979)),N(G1979)&lt;=0),"금액을 확인하세요",""))))))</f>
        <v/>
      </c>
    </row>
    <row r="1980">
      <c r="A1980" s="20" t="n"/>
      <c r="B1980" s="26" t="n"/>
      <c r="C1980" s="27">
        <f>IF(COUNTA(A1980,D1980,G1980)=0,"",IF(B1980="","공통",IFERROR(INDEX(현장_고객,MATCH(B1980,현장번호,0))&amp;" · "&amp;INDEX(현장_주소,MATCH(B1980,현장번호,0)),"없는 번호")))</f>
        <v/>
      </c>
      <c r="D1980" s="21" t="n"/>
      <c r="E1980" s="27">
        <f>IF(D1980="","",IFERROR(INDEX(거래처분야,MATCH(D1980,거래처이름,0)),""))</f>
        <v/>
      </c>
      <c r="F1980" s="21" t="n"/>
      <c r="G1980" s="22" t="n"/>
      <c r="H1980" s="25">
        <f>IF(COUNTA(A1980,B1980,D1980,G1980)=0,"",IF(NOT(ISNUMBER(A1980)),"날짜를 확인하세요",IF(A1980&gt;TODAY(),"오늘 이후 날짜예요",IF(AND(B1980&lt;&gt;"",ISNA(MATCH(B1980,현장번호,0))),"현장 번호를 확인하세요",IF(ISNA(MATCH(D1980,거래처이름,0)),"거래처 목록에 없는 이름",IF(OR(NOT(ISNUMBER(G1980)),N(G1980)&lt;=0),"금액을 확인하세요",""))))))</f>
        <v/>
      </c>
    </row>
    <row r="1981">
      <c r="A1981" s="20" t="n"/>
      <c r="B1981" s="26" t="n"/>
      <c r="C1981" s="27">
        <f>IF(COUNTA(A1981,D1981,G1981)=0,"",IF(B1981="","공통",IFERROR(INDEX(현장_고객,MATCH(B1981,현장번호,0))&amp;" · "&amp;INDEX(현장_주소,MATCH(B1981,현장번호,0)),"없는 번호")))</f>
        <v/>
      </c>
      <c r="D1981" s="21" t="n"/>
      <c r="E1981" s="27">
        <f>IF(D1981="","",IFERROR(INDEX(거래처분야,MATCH(D1981,거래처이름,0)),""))</f>
        <v/>
      </c>
      <c r="F1981" s="21" t="n"/>
      <c r="G1981" s="22" t="n"/>
      <c r="H1981" s="25">
        <f>IF(COUNTA(A1981,B1981,D1981,G1981)=0,"",IF(NOT(ISNUMBER(A1981)),"날짜를 확인하세요",IF(A1981&gt;TODAY(),"오늘 이후 날짜예요",IF(AND(B1981&lt;&gt;"",ISNA(MATCH(B1981,현장번호,0))),"현장 번호를 확인하세요",IF(ISNA(MATCH(D1981,거래처이름,0)),"거래처 목록에 없는 이름",IF(OR(NOT(ISNUMBER(G1981)),N(G1981)&lt;=0),"금액을 확인하세요",""))))))</f>
        <v/>
      </c>
    </row>
    <row r="1982">
      <c r="A1982" s="20" t="n"/>
      <c r="B1982" s="26" t="n"/>
      <c r="C1982" s="27">
        <f>IF(COUNTA(A1982,D1982,G1982)=0,"",IF(B1982="","공통",IFERROR(INDEX(현장_고객,MATCH(B1982,현장번호,0))&amp;" · "&amp;INDEX(현장_주소,MATCH(B1982,현장번호,0)),"없는 번호")))</f>
        <v/>
      </c>
      <c r="D1982" s="21" t="n"/>
      <c r="E1982" s="27">
        <f>IF(D1982="","",IFERROR(INDEX(거래처분야,MATCH(D1982,거래처이름,0)),""))</f>
        <v/>
      </c>
      <c r="F1982" s="21" t="n"/>
      <c r="G1982" s="22" t="n"/>
      <c r="H1982" s="25">
        <f>IF(COUNTA(A1982,B1982,D1982,G1982)=0,"",IF(NOT(ISNUMBER(A1982)),"날짜를 확인하세요",IF(A1982&gt;TODAY(),"오늘 이후 날짜예요",IF(AND(B1982&lt;&gt;"",ISNA(MATCH(B1982,현장번호,0))),"현장 번호를 확인하세요",IF(ISNA(MATCH(D1982,거래처이름,0)),"거래처 목록에 없는 이름",IF(OR(NOT(ISNUMBER(G1982)),N(G1982)&lt;=0),"금액을 확인하세요",""))))))</f>
        <v/>
      </c>
    </row>
    <row r="1983">
      <c r="A1983" s="20" t="n"/>
      <c r="B1983" s="26" t="n"/>
      <c r="C1983" s="27">
        <f>IF(COUNTA(A1983,D1983,G1983)=0,"",IF(B1983="","공통",IFERROR(INDEX(현장_고객,MATCH(B1983,현장번호,0))&amp;" · "&amp;INDEX(현장_주소,MATCH(B1983,현장번호,0)),"없는 번호")))</f>
        <v/>
      </c>
      <c r="D1983" s="21" t="n"/>
      <c r="E1983" s="27">
        <f>IF(D1983="","",IFERROR(INDEX(거래처분야,MATCH(D1983,거래처이름,0)),""))</f>
        <v/>
      </c>
      <c r="F1983" s="21" t="n"/>
      <c r="G1983" s="22" t="n"/>
      <c r="H1983" s="25">
        <f>IF(COUNTA(A1983,B1983,D1983,G1983)=0,"",IF(NOT(ISNUMBER(A1983)),"날짜를 확인하세요",IF(A1983&gt;TODAY(),"오늘 이후 날짜예요",IF(AND(B1983&lt;&gt;"",ISNA(MATCH(B1983,현장번호,0))),"현장 번호를 확인하세요",IF(ISNA(MATCH(D1983,거래처이름,0)),"거래처 목록에 없는 이름",IF(OR(NOT(ISNUMBER(G1983)),N(G1983)&lt;=0),"금액을 확인하세요",""))))))</f>
        <v/>
      </c>
    </row>
    <row r="1984">
      <c r="A1984" s="20" t="n"/>
      <c r="B1984" s="26" t="n"/>
      <c r="C1984" s="27">
        <f>IF(COUNTA(A1984,D1984,G1984)=0,"",IF(B1984="","공통",IFERROR(INDEX(현장_고객,MATCH(B1984,현장번호,0))&amp;" · "&amp;INDEX(현장_주소,MATCH(B1984,현장번호,0)),"없는 번호")))</f>
        <v/>
      </c>
      <c r="D1984" s="21" t="n"/>
      <c r="E1984" s="27">
        <f>IF(D1984="","",IFERROR(INDEX(거래처분야,MATCH(D1984,거래처이름,0)),""))</f>
        <v/>
      </c>
      <c r="F1984" s="21" t="n"/>
      <c r="G1984" s="22" t="n"/>
      <c r="H1984" s="25">
        <f>IF(COUNTA(A1984,B1984,D1984,G1984)=0,"",IF(NOT(ISNUMBER(A1984)),"날짜를 확인하세요",IF(A1984&gt;TODAY(),"오늘 이후 날짜예요",IF(AND(B1984&lt;&gt;"",ISNA(MATCH(B1984,현장번호,0))),"현장 번호를 확인하세요",IF(ISNA(MATCH(D1984,거래처이름,0)),"거래처 목록에 없는 이름",IF(OR(NOT(ISNUMBER(G1984)),N(G1984)&lt;=0),"금액을 확인하세요",""))))))</f>
        <v/>
      </c>
    </row>
    <row r="1985">
      <c r="A1985" s="20" t="n"/>
      <c r="B1985" s="26" t="n"/>
      <c r="C1985" s="27">
        <f>IF(COUNTA(A1985,D1985,G1985)=0,"",IF(B1985="","공통",IFERROR(INDEX(현장_고객,MATCH(B1985,현장번호,0))&amp;" · "&amp;INDEX(현장_주소,MATCH(B1985,현장번호,0)),"없는 번호")))</f>
        <v/>
      </c>
      <c r="D1985" s="21" t="n"/>
      <c r="E1985" s="27">
        <f>IF(D1985="","",IFERROR(INDEX(거래처분야,MATCH(D1985,거래처이름,0)),""))</f>
        <v/>
      </c>
      <c r="F1985" s="21" t="n"/>
      <c r="G1985" s="22" t="n"/>
      <c r="H1985" s="25">
        <f>IF(COUNTA(A1985,B1985,D1985,G1985)=0,"",IF(NOT(ISNUMBER(A1985)),"날짜를 확인하세요",IF(A1985&gt;TODAY(),"오늘 이후 날짜예요",IF(AND(B1985&lt;&gt;"",ISNA(MATCH(B1985,현장번호,0))),"현장 번호를 확인하세요",IF(ISNA(MATCH(D1985,거래처이름,0)),"거래처 목록에 없는 이름",IF(OR(NOT(ISNUMBER(G1985)),N(G1985)&lt;=0),"금액을 확인하세요",""))))))</f>
        <v/>
      </c>
    </row>
    <row r="1986">
      <c r="A1986" s="20" t="n"/>
      <c r="B1986" s="26" t="n"/>
      <c r="C1986" s="27">
        <f>IF(COUNTA(A1986,D1986,G1986)=0,"",IF(B1986="","공통",IFERROR(INDEX(현장_고객,MATCH(B1986,현장번호,0))&amp;" · "&amp;INDEX(현장_주소,MATCH(B1986,현장번호,0)),"없는 번호")))</f>
        <v/>
      </c>
      <c r="D1986" s="21" t="n"/>
      <c r="E1986" s="27">
        <f>IF(D1986="","",IFERROR(INDEX(거래처분야,MATCH(D1986,거래처이름,0)),""))</f>
        <v/>
      </c>
      <c r="F1986" s="21" t="n"/>
      <c r="G1986" s="22" t="n"/>
      <c r="H1986" s="25">
        <f>IF(COUNTA(A1986,B1986,D1986,G1986)=0,"",IF(NOT(ISNUMBER(A1986)),"날짜를 확인하세요",IF(A1986&gt;TODAY(),"오늘 이후 날짜예요",IF(AND(B1986&lt;&gt;"",ISNA(MATCH(B1986,현장번호,0))),"현장 번호를 확인하세요",IF(ISNA(MATCH(D1986,거래처이름,0)),"거래처 목록에 없는 이름",IF(OR(NOT(ISNUMBER(G1986)),N(G1986)&lt;=0),"금액을 확인하세요",""))))))</f>
        <v/>
      </c>
    </row>
    <row r="1987">
      <c r="A1987" s="20" t="n"/>
      <c r="B1987" s="26" t="n"/>
      <c r="C1987" s="27">
        <f>IF(COUNTA(A1987,D1987,G1987)=0,"",IF(B1987="","공통",IFERROR(INDEX(현장_고객,MATCH(B1987,현장번호,0))&amp;" · "&amp;INDEX(현장_주소,MATCH(B1987,현장번호,0)),"없는 번호")))</f>
        <v/>
      </c>
      <c r="D1987" s="21" t="n"/>
      <c r="E1987" s="27">
        <f>IF(D1987="","",IFERROR(INDEX(거래처분야,MATCH(D1987,거래처이름,0)),""))</f>
        <v/>
      </c>
      <c r="F1987" s="21" t="n"/>
      <c r="G1987" s="22" t="n"/>
      <c r="H1987" s="25">
        <f>IF(COUNTA(A1987,B1987,D1987,G1987)=0,"",IF(NOT(ISNUMBER(A1987)),"날짜를 확인하세요",IF(A1987&gt;TODAY(),"오늘 이후 날짜예요",IF(AND(B1987&lt;&gt;"",ISNA(MATCH(B1987,현장번호,0))),"현장 번호를 확인하세요",IF(ISNA(MATCH(D1987,거래처이름,0)),"거래처 목록에 없는 이름",IF(OR(NOT(ISNUMBER(G1987)),N(G1987)&lt;=0),"금액을 확인하세요",""))))))</f>
        <v/>
      </c>
    </row>
    <row r="1988">
      <c r="A1988" s="20" t="n"/>
      <c r="B1988" s="26" t="n"/>
      <c r="C1988" s="27">
        <f>IF(COUNTA(A1988,D1988,G1988)=0,"",IF(B1988="","공통",IFERROR(INDEX(현장_고객,MATCH(B1988,현장번호,0))&amp;" · "&amp;INDEX(현장_주소,MATCH(B1988,현장번호,0)),"없는 번호")))</f>
        <v/>
      </c>
      <c r="D1988" s="21" t="n"/>
      <c r="E1988" s="27">
        <f>IF(D1988="","",IFERROR(INDEX(거래처분야,MATCH(D1988,거래처이름,0)),""))</f>
        <v/>
      </c>
      <c r="F1988" s="21" t="n"/>
      <c r="G1988" s="22" t="n"/>
      <c r="H1988" s="25">
        <f>IF(COUNTA(A1988,B1988,D1988,G1988)=0,"",IF(NOT(ISNUMBER(A1988)),"날짜를 확인하세요",IF(A1988&gt;TODAY(),"오늘 이후 날짜예요",IF(AND(B1988&lt;&gt;"",ISNA(MATCH(B1988,현장번호,0))),"현장 번호를 확인하세요",IF(ISNA(MATCH(D1988,거래처이름,0)),"거래처 목록에 없는 이름",IF(OR(NOT(ISNUMBER(G1988)),N(G1988)&lt;=0),"금액을 확인하세요",""))))))</f>
        <v/>
      </c>
    </row>
    <row r="1989">
      <c r="A1989" s="20" t="n"/>
      <c r="B1989" s="26" t="n"/>
      <c r="C1989" s="27">
        <f>IF(COUNTA(A1989,D1989,G1989)=0,"",IF(B1989="","공통",IFERROR(INDEX(현장_고객,MATCH(B1989,현장번호,0))&amp;" · "&amp;INDEX(현장_주소,MATCH(B1989,현장번호,0)),"없는 번호")))</f>
        <v/>
      </c>
      <c r="D1989" s="21" t="n"/>
      <c r="E1989" s="27">
        <f>IF(D1989="","",IFERROR(INDEX(거래처분야,MATCH(D1989,거래처이름,0)),""))</f>
        <v/>
      </c>
      <c r="F1989" s="21" t="n"/>
      <c r="G1989" s="22" t="n"/>
      <c r="H1989" s="25">
        <f>IF(COUNTA(A1989,B1989,D1989,G1989)=0,"",IF(NOT(ISNUMBER(A1989)),"날짜를 확인하세요",IF(A1989&gt;TODAY(),"오늘 이후 날짜예요",IF(AND(B1989&lt;&gt;"",ISNA(MATCH(B1989,현장번호,0))),"현장 번호를 확인하세요",IF(ISNA(MATCH(D1989,거래처이름,0)),"거래처 목록에 없는 이름",IF(OR(NOT(ISNUMBER(G1989)),N(G1989)&lt;=0),"금액을 확인하세요",""))))))</f>
        <v/>
      </c>
    </row>
    <row r="1990">
      <c r="A1990" s="20" t="n"/>
      <c r="B1990" s="26" t="n"/>
      <c r="C1990" s="27">
        <f>IF(COUNTA(A1990,D1990,G1990)=0,"",IF(B1990="","공통",IFERROR(INDEX(현장_고객,MATCH(B1990,현장번호,0))&amp;" · "&amp;INDEX(현장_주소,MATCH(B1990,현장번호,0)),"없는 번호")))</f>
        <v/>
      </c>
      <c r="D1990" s="21" t="n"/>
      <c r="E1990" s="27">
        <f>IF(D1990="","",IFERROR(INDEX(거래처분야,MATCH(D1990,거래처이름,0)),""))</f>
        <v/>
      </c>
      <c r="F1990" s="21" t="n"/>
      <c r="G1990" s="22" t="n"/>
      <c r="H1990" s="25">
        <f>IF(COUNTA(A1990,B1990,D1990,G1990)=0,"",IF(NOT(ISNUMBER(A1990)),"날짜를 확인하세요",IF(A1990&gt;TODAY(),"오늘 이후 날짜예요",IF(AND(B1990&lt;&gt;"",ISNA(MATCH(B1990,현장번호,0))),"현장 번호를 확인하세요",IF(ISNA(MATCH(D1990,거래처이름,0)),"거래처 목록에 없는 이름",IF(OR(NOT(ISNUMBER(G1990)),N(G1990)&lt;=0),"금액을 확인하세요",""))))))</f>
        <v/>
      </c>
    </row>
    <row r="1991">
      <c r="A1991" s="20" t="n"/>
      <c r="B1991" s="26" t="n"/>
      <c r="C1991" s="27">
        <f>IF(COUNTA(A1991,D1991,G1991)=0,"",IF(B1991="","공통",IFERROR(INDEX(현장_고객,MATCH(B1991,현장번호,0))&amp;" · "&amp;INDEX(현장_주소,MATCH(B1991,현장번호,0)),"없는 번호")))</f>
        <v/>
      </c>
      <c r="D1991" s="21" t="n"/>
      <c r="E1991" s="27">
        <f>IF(D1991="","",IFERROR(INDEX(거래처분야,MATCH(D1991,거래처이름,0)),""))</f>
        <v/>
      </c>
      <c r="F1991" s="21" t="n"/>
      <c r="G1991" s="22" t="n"/>
      <c r="H1991" s="25">
        <f>IF(COUNTA(A1991,B1991,D1991,G1991)=0,"",IF(NOT(ISNUMBER(A1991)),"날짜를 확인하세요",IF(A1991&gt;TODAY(),"오늘 이후 날짜예요",IF(AND(B1991&lt;&gt;"",ISNA(MATCH(B1991,현장번호,0))),"현장 번호를 확인하세요",IF(ISNA(MATCH(D1991,거래처이름,0)),"거래처 목록에 없는 이름",IF(OR(NOT(ISNUMBER(G1991)),N(G1991)&lt;=0),"금액을 확인하세요",""))))))</f>
        <v/>
      </c>
    </row>
    <row r="1992">
      <c r="A1992" s="20" t="n"/>
      <c r="B1992" s="26" t="n"/>
      <c r="C1992" s="27">
        <f>IF(COUNTA(A1992,D1992,G1992)=0,"",IF(B1992="","공통",IFERROR(INDEX(현장_고객,MATCH(B1992,현장번호,0))&amp;" · "&amp;INDEX(현장_주소,MATCH(B1992,현장번호,0)),"없는 번호")))</f>
        <v/>
      </c>
      <c r="D1992" s="21" t="n"/>
      <c r="E1992" s="27">
        <f>IF(D1992="","",IFERROR(INDEX(거래처분야,MATCH(D1992,거래처이름,0)),""))</f>
        <v/>
      </c>
      <c r="F1992" s="21" t="n"/>
      <c r="G1992" s="22" t="n"/>
      <c r="H1992" s="25">
        <f>IF(COUNTA(A1992,B1992,D1992,G1992)=0,"",IF(NOT(ISNUMBER(A1992)),"날짜를 확인하세요",IF(A1992&gt;TODAY(),"오늘 이후 날짜예요",IF(AND(B1992&lt;&gt;"",ISNA(MATCH(B1992,현장번호,0))),"현장 번호를 확인하세요",IF(ISNA(MATCH(D1992,거래처이름,0)),"거래처 목록에 없는 이름",IF(OR(NOT(ISNUMBER(G1992)),N(G1992)&lt;=0),"금액을 확인하세요",""))))))</f>
        <v/>
      </c>
    </row>
    <row r="1993">
      <c r="A1993" s="20" t="n"/>
      <c r="B1993" s="26" t="n"/>
      <c r="C1993" s="27">
        <f>IF(COUNTA(A1993,D1993,G1993)=0,"",IF(B1993="","공통",IFERROR(INDEX(현장_고객,MATCH(B1993,현장번호,0))&amp;" · "&amp;INDEX(현장_주소,MATCH(B1993,현장번호,0)),"없는 번호")))</f>
        <v/>
      </c>
      <c r="D1993" s="21" t="n"/>
      <c r="E1993" s="27">
        <f>IF(D1993="","",IFERROR(INDEX(거래처분야,MATCH(D1993,거래처이름,0)),""))</f>
        <v/>
      </c>
      <c r="F1993" s="21" t="n"/>
      <c r="G1993" s="22" t="n"/>
      <c r="H1993" s="25">
        <f>IF(COUNTA(A1993,B1993,D1993,G1993)=0,"",IF(NOT(ISNUMBER(A1993)),"날짜를 확인하세요",IF(A1993&gt;TODAY(),"오늘 이후 날짜예요",IF(AND(B1993&lt;&gt;"",ISNA(MATCH(B1993,현장번호,0))),"현장 번호를 확인하세요",IF(ISNA(MATCH(D1993,거래처이름,0)),"거래처 목록에 없는 이름",IF(OR(NOT(ISNUMBER(G1993)),N(G1993)&lt;=0),"금액을 확인하세요",""))))))</f>
        <v/>
      </c>
    </row>
    <row r="1994">
      <c r="A1994" s="20" t="n"/>
      <c r="B1994" s="26" t="n"/>
      <c r="C1994" s="27">
        <f>IF(COUNTA(A1994,D1994,G1994)=0,"",IF(B1994="","공통",IFERROR(INDEX(현장_고객,MATCH(B1994,현장번호,0))&amp;" · "&amp;INDEX(현장_주소,MATCH(B1994,현장번호,0)),"없는 번호")))</f>
        <v/>
      </c>
      <c r="D1994" s="21" t="n"/>
      <c r="E1994" s="27">
        <f>IF(D1994="","",IFERROR(INDEX(거래처분야,MATCH(D1994,거래처이름,0)),""))</f>
        <v/>
      </c>
      <c r="F1994" s="21" t="n"/>
      <c r="G1994" s="22" t="n"/>
      <c r="H1994" s="25">
        <f>IF(COUNTA(A1994,B1994,D1994,G1994)=0,"",IF(NOT(ISNUMBER(A1994)),"날짜를 확인하세요",IF(A1994&gt;TODAY(),"오늘 이후 날짜예요",IF(AND(B1994&lt;&gt;"",ISNA(MATCH(B1994,현장번호,0))),"현장 번호를 확인하세요",IF(ISNA(MATCH(D1994,거래처이름,0)),"거래처 목록에 없는 이름",IF(OR(NOT(ISNUMBER(G1994)),N(G1994)&lt;=0),"금액을 확인하세요",""))))))</f>
        <v/>
      </c>
    </row>
    <row r="1995">
      <c r="A1995" s="20" t="n"/>
      <c r="B1995" s="26" t="n"/>
      <c r="C1995" s="27">
        <f>IF(COUNTA(A1995,D1995,G1995)=0,"",IF(B1995="","공통",IFERROR(INDEX(현장_고객,MATCH(B1995,현장번호,0))&amp;" · "&amp;INDEX(현장_주소,MATCH(B1995,현장번호,0)),"없는 번호")))</f>
        <v/>
      </c>
      <c r="D1995" s="21" t="n"/>
      <c r="E1995" s="27">
        <f>IF(D1995="","",IFERROR(INDEX(거래처분야,MATCH(D1995,거래처이름,0)),""))</f>
        <v/>
      </c>
      <c r="F1995" s="21" t="n"/>
      <c r="G1995" s="22" t="n"/>
      <c r="H1995" s="25">
        <f>IF(COUNTA(A1995,B1995,D1995,G1995)=0,"",IF(NOT(ISNUMBER(A1995)),"날짜를 확인하세요",IF(A1995&gt;TODAY(),"오늘 이후 날짜예요",IF(AND(B1995&lt;&gt;"",ISNA(MATCH(B1995,현장번호,0))),"현장 번호를 확인하세요",IF(ISNA(MATCH(D1995,거래처이름,0)),"거래처 목록에 없는 이름",IF(OR(NOT(ISNUMBER(G1995)),N(G1995)&lt;=0),"금액을 확인하세요",""))))))</f>
        <v/>
      </c>
    </row>
    <row r="1996">
      <c r="A1996" s="20" t="n"/>
      <c r="B1996" s="26" t="n"/>
      <c r="C1996" s="27">
        <f>IF(COUNTA(A1996,D1996,G1996)=0,"",IF(B1996="","공통",IFERROR(INDEX(현장_고객,MATCH(B1996,현장번호,0))&amp;" · "&amp;INDEX(현장_주소,MATCH(B1996,현장번호,0)),"없는 번호")))</f>
        <v/>
      </c>
      <c r="D1996" s="21" t="n"/>
      <c r="E1996" s="27">
        <f>IF(D1996="","",IFERROR(INDEX(거래처분야,MATCH(D1996,거래처이름,0)),""))</f>
        <v/>
      </c>
      <c r="F1996" s="21" t="n"/>
      <c r="G1996" s="22" t="n"/>
      <c r="H1996" s="25">
        <f>IF(COUNTA(A1996,B1996,D1996,G1996)=0,"",IF(NOT(ISNUMBER(A1996)),"날짜를 확인하세요",IF(A1996&gt;TODAY(),"오늘 이후 날짜예요",IF(AND(B1996&lt;&gt;"",ISNA(MATCH(B1996,현장번호,0))),"현장 번호를 확인하세요",IF(ISNA(MATCH(D1996,거래처이름,0)),"거래처 목록에 없는 이름",IF(OR(NOT(ISNUMBER(G1996)),N(G1996)&lt;=0),"금액을 확인하세요",""))))))</f>
        <v/>
      </c>
    </row>
    <row r="1997">
      <c r="A1997" s="20" t="n"/>
      <c r="B1997" s="26" t="n"/>
      <c r="C1997" s="27">
        <f>IF(COUNTA(A1997,D1997,G1997)=0,"",IF(B1997="","공통",IFERROR(INDEX(현장_고객,MATCH(B1997,현장번호,0))&amp;" · "&amp;INDEX(현장_주소,MATCH(B1997,현장번호,0)),"없는 번호")))</f>
        <v/>
      </c>
      <c r="D1997" s="21" t="n"/>
      <c r="E1997" s="27">
        <f>IF(D1997="","",IFERROR(INDEX(거래처분야,MATCH(D1997,거래처이름,0)),""))</f>
        <v/>
      </c>
      <c r="F1997" s="21" t="n"/>
      <c r="G1997" s="22" t="n"/>
      <c r="H1997" s="25">
        <f>IF(COUNTA(A1997,B1997,D1997,G1997)=0,"",IF(NOT(ISNUMBER(A1997)),"날짜를 확인하세요",IF(A1997&gt;TODAY(),"오늘 이후 날짜예요",IF(AND(B1997&lt;&gt;"",ISNA(MATCH(B1997,현장번호,0))),"현장 번호를 확인하세요",IF(ISNA(MATCH(D1997,거래처이름,0)),"거래처 목록에 없는 이름",IF(OR(NOT(ISNUMBER(G1997)),N(G1997)&lt;=0),"금액을 확인하세요",""))))))</f>
        <v/>
      </c>
    </row>
    <row r="1998">
      <c r="A1998" s="20" t="n"/>
      <c r="B1998" s="26" t="n"/>
      <c r="C1998" s="27">
        <f>IF(COUNTA(A1998,D1998,G1998)=0,"",IF(B1998="","공통",IFERROR(INDEX(현장_고객,MATCH(B1998,현장번호,0))&amp;" · "&amp;INDEX(현장_주소,MATCH(B1998,현장번호,0)),"없는 번호")))</f>
        <v/>
      </c>
      <c r="D1998" s="21" t="n"/>
      <c r="E1998" s="27">
        <f>IF(D1998="","",IFERROR(INDEX(거래처분야,MATCH(D1998,거래처이름,0)),""))</f>
        <v/>
      </c>
      <c r="F1998" s="21" t="n"/>
      <c r="G1998" s="22" t="n"/>
      <c r="H1998" s="25">
        <f>IF(COUNTA(A1998,B1998,D1998,G1998)=0,"",IF(NOT(ISNUMBER(A1998)),"날짜를 확인하세요",IF(A1998&gt;TODAY(),"오늘 이후 날짜예요",IF(AND(B1998&lt;&gt;"",ISNA(MATCH(B1998,현장번호,0))),"현장 번호를 확인하세요",IF(ISNA(MATCH(D1998,거래처이름,0)),"거래처 목록에 없는 이름",IF(OR(NOT(ISNUMBER(G1998)),N(G1998)&lt;=0),"금액을 확인하세요",""))))))</f>
        <v/>
      </c>
    </row>
    <row r="1999">
      <c r="A1999" s="20" t="n"/>
      <c r="B1999" s="26" t="n"/>
      <c r="C1999" s="27">
        <f>IF(COUNTA(A1999,D1999,G1999)=0,"",IF(B1999="","공통",IFERROR(INDEX(현장_고객,MATCH(B1999,현장번호,0))&amp;" · "&amp;INDEX(현장_주소,MATCH(B1999,현장번호,0)),"없는 번호")))</f>
        <v/>
      </c>
      <c r="D1999" s="21" t="n"/>
      <c r="E1999" s="27">
        <f>IF(D1999="","",IFERROR(INDEX(거래처분야,MATCH(D1999,거래처이름,0)),""))</f>
        <v/>
      </c>
      <c r="F1999" s="21" t="n"/>
      <c r="G1999" s="22" t="n"/>
      <c r="H1999" s="25">
        <f>IF(COUNTA(A1999,B1999,D1999,G1999)=0,"",IF(NOT(ISNUMBER(A1999)),"날짜를 확인하세요",IF(A1999&gt;TODAY(),"오늘 이후 날짜예요",IF(AND(B1999&lt;&gt;"",ISNA(MATCH(B1999,현장번호,0))),"현장 번호를 확인하세요",IF(ISNA(MATCH(D1999,거래처이름,0)),"거래처 목록에 없는 이름",IF(OR(NOT(ISNUMBER(G1999)),N(G1999)&lt;=0),"금액을 확인하세요",""))))))</f>
        <v/>
      </c>
    </row>
    <row r="2000">
      <c r="A2000" s="20" t="n"/>
      <c r="B2000" s="26" t="n"/>
      <c r="C2000" s="27">
        <f>IF(COUNTA(A2000,D2000,G2000)=0,"",IF(B2000="","공통",IFERROR(INDEX(현장_고객,MATCH(B2000,현장번호,0))&amp;" · "&amp;INDEX(현장_주소,MATCH(B2000,현장번호,0)),"없는 번호")))</f>
        <v/>
      </c>
      <c r="D2000" s="21" t="n"/>
      <c r="E2000" s="27">
        <f>IF(D2000="","",IFERROR(INDEX(거래처분야,MATCH(D2000,거래처이름,0)),""))</f>
        <v/>
      </c>
      <c r="F2000" s="21" t="n"/>
      <c r="G2000" s="22" t="n"/>
      <c r="H2000" s="25">
        <f>IF(COUNTA(A2000,B2000,D2000,G2000)=0,"",IF(NOT(ISNUMBER(A2000)),"날짜를 확인하세요",IF(A2000&gt;TODAY(),"오늘 이후 날짜예요",IF(AND(B2000&lt;&gt;"",ISNA(MATCH(B2000,현장번호,0))),"현장 번호를 확인하세요",IF(ISNA(MATCH(D2000,거래처이름,0)),"거래처 목록에 없는 이름",IF(OR(NOT(ISNUMBER(G2000)),N(G2000)&lt;=0),"금액을 확인하세요",""))))))</f>
        <v/>
      </c>
    </row>
    <row r="2001">
      <c r="A2001" s="20" t="n"/>
      <c r="B2001" s="26" t="n"/>
      <c r="C2001" s="27">
        <f>IF(COUNTA(A2001,D2001,G2001)=0,"",IF(B2001="","공통",IFERROR(INDEX(현장_고객,MATCH(B2001,현장번호,0))&amp;" · "&amp;INDEX(현장_주소,MATCH(B2001,현장번호,0)),"없는 번호")))</f>
        <v/>
      </c>
      <c r="D2001" s="21" t="n"/>
      <c r="E2001" s="27">
        <f>IF(D2001="","",IFERROR(INDEX(거래처분야,MATCH(D2001,거래처이름,0)),""))</f>
        <v/>
      </c>
      <c r="F2001" s="21" t="n"/>
      <c r="G2001" s="22" t="n"/>
      <c r="H2001" s="25">
        <f>IF(COUNTA(A2001,B2001,D2001,G2001)=0,"",IF(NOT(ISNUMBER(A2001)),"날짜를 확인하세요",IF(A2001&gt;TODAY(),"오늘 이후 날짜예요",IF(AND(B2001&lt;&gt;"",ISNA(MATCH(B2001,현장번호,0))),"현장 번호를 확인하세요",IF(ISNA(MATCH(D2001,거래처이름,0)),"거래처 목록에 없는 이름",IF(OR(NOT(ISNUMBER(G2001)),N(G2001)&lt;=0),"금액을 확인하세요",""))))))</f>
        <v/>
      </c>
    </row>
    <row r="2002">
      <c r="A2002" s="20" t="n"/>
      <c r="B2002" s="26" t="n"/>
      <c r="C2002" s="27">
        <f>IF(COUNTA(A2002,D2002,G2002)=0,"",IF(B2002="","공통",IFERROR(INDEX(현장_고객,MATCH(B2002,현장번호,0))&amp;" · "&amp;INDEX(현장_주소,MATCH(B2002,현장번호,0)),"없는 번호")))</f>
        <v/>
      </c>
      <c r="D2002" s="21" t="n"/>
      <c r="E2002" s="27">
        <f>IF(D2002="","",IFERROR(INDEX(거래처분야,MATCH(D2002,거래처이름,0)),""))</f>
        <v/>
      </c>
      <c r="F2002" s="21" t="n"/>
      <c r="G2002" s="22" t="n"/>
      <c r="H2002" s="25">
        <f>IF(COUNTA(A2002,B2002,D2002,G2002)=0,"",IF(NOT(ISNUMBER(A2002)),"날짜를 확인하세요",IF(A2002&gt;TODAY(),"오늘 이후 날짜예요",IF(AND(B2002&lt;&gt;"",ISNA(MATCH(B2002,현장번호,0))),"현장 번호를 확인하세요",IF(ISNA(MATCH(D2002,거래처이름,0)),"거래처 목록에 없는 이름",IF(OR(NOT(ISNUMBER(G2002)),N(G2002)&lt;=0),"금액을 확인하세요",""))))))</f>
        <v/>
      </c>
    </row>
    <row r="2003">
      <c r="A2003" s="20" t="n"/>
      <c r="B2003" s="26" t="n"/>
      <c r="C2003" s="27">
        <f>IF(COUNTA(A2003,D2003,G2003)=0,"",IF(B2003="","공통",IFERROR(INDEX(현장_고객,MATCH(B2003,현장번호,0))&amp;" · "&amp;INDEX(현장_주소,MATCH(B2003,현장번호,0)),"없는 번호")))</f>
        <v/>
      </c>
      <c r="D2003" s="21" t="n"/>
      <c r="E2003" s="27">
        <f>IF(D2003="","",IFERROR(INDEX(거래처분야,MATCH(D2003,거래처이름,0)),""))</f>
        <v/>
      </c>
      <c r="F2003" s="21" t="n"/>
      <c r="G2003" s="22" t="n"/>
      <c r="H2003" s="25">
        <f>IF(COUNTA(A2003,B2003,D2003,G2003)=0,"",IF(NOT(ISNUMBER(A2003)),"날짜를 확인하세요",IF(A2003&gt;TODAY(),"오늘 이후 날짜예요",IF(AND(B2003&lt;&gt;"",ISNA(MATCH(B2003,현장번호,0))),"현장 번호를 확인하세요",IF(ISNA(MATCH(D2003,거래처이름,0)),"거래처 목록에 없는 이름",IF(OR(NOT(ISNUMBER(G2003)),N(G2003)&lt;=0),"금액을 확인하세요",""))))))</f>
        <v/>
      </c>
    </row>
    <row r="2004">
      <c r="A2004" s="20" t="n"/>
      <c r="B2004" s="26" t="n"/>
      <c r="C2004" s="27">
        <f>IF(COUNTA(A2004,D2004,G2004)=0,"",IF(B2004="","공통",IFERROR(INDEX(현장_고객,MATCH(B2004,현장번호,0))&amp;" · "&amp;INDEX(현장_주소,MATCH(B2004,현장번호,0)),"없는 번호")))</f>
        <v/>
      </c>
      <c r="D2004" s="21" t="n"/>
      <c r="E2004" s="27">
        <f>IF(D2004="","",IFERROR(INDEX(거래처분야,MATCH(D2004,거래처이름,0)),""))</f>
        <v/>
      </c>
      <c r="F2004" s="21" t="n"/>
      <c r="G2004" s="22" t="n"/>
      <c r="H2004" s="25">
        <f>IF(COUNTA(A2004,B2004,D2004,G2004)=0,"",IF(NOT(ISNUMBER(A2004)),"날짜를 확인하세요",IF(A2004&gt;TODAY(),"오늘 이후 날짜예요",IF(AND(B2004&lt;&gt;"",ISNA(MATCH(B2004,현장번호,0))),"현장 번호를 확인하세요",IF(ISNA(MATCH(D2004,거래처이름,0)),"거래처 목록에 없는 이름",IF(OR(NOT(ISNUMBER(G2004)),N(G2004)&lt;=0),"금액을 확인하세요",""))))))</f>
        <v/>
      </c>
    </row>
    <row r="2005">
      <c r="A2005" s="20" t="n"/>
      <c r="B2005" s="26" t="n"/>
      <c r="C2005" s="27">
        <f>IF(COUNTA(A2005,D2005,G2005)=0,"",IF(B2005="","공통",IFERROR(INDEX(현장_고객,MATCH(B2005,현장번호,0))&amp;" · "&amp;INDEX(현장_주소,MATCH(B2005,현장번호,0)),"없는 번호")))</f>
        <v/>
      </c>
      <c r="D2005" s="21" t="n"/>
      <c r="E2005" s="27">
        <f>IF(D2005="","",IFERROR(INDEX(거래처분야,MATCH(D2005,거래처이름,0)),""))</f>
        <v/>
      </c>
      <c r="F2005" s="21" t="n"/>
      <c r="G2005" s="22" t="n"/>
      <c r="H2005" s="25">
        <f>IF(COUNTA(A2005,B2005,D2005,G2005)=0,"",IF(NOT(ISNUMBER(A2005)),"날짜를 확인하세요",IF(A2005&gt;TODAY(),"오늘 이후 날짜예요",IF(AND(B2005&lt;&gt;"",ISNA(MATCH(B2005,현장번호,0))),"현장 번호를 확인하세요",IF(ISNA(MATCH(D2005,거래처이름,0)),"거래처 목록에 없는 이름",IF(OR(NOT(ISNUMBER(G2005)),N(G2005)&lt;=0),"금액을 확인하세요",""))))))</f>
        <v/>
      </c>
    </row>
    <row r="2006">
      <c r="A2006" s="20" t="n"/>
      <c r="B2006" s="26" t="n"/>
      <c r="C2006" s="27">
        <f>IF(COUNTA(A2006,D2006,G2006)=0,"",IF(B2006="","공통",IFERROR(INDEX(현장_고객,MATCH(B2006,현장번호,0))&amp;" · "&amp;INDEX(현장_주소,MATCH(B2006,현장번호,0)),"없는 번호")))</f>
        <v/>
      </c>
      <c r="D2006" s="21" t="n"/>
      <c r="E2006" s="27">
        <f>IF(D2006="","",IFERROR(INDEX(거래처분야,MATCH(D2006,거래처이름,0)),""))</f>
        <v/>
      </c>
      <c r="F2006" s="21" t="n"/>
      <c r="G2006" s="22" t="n"/>
      <c r="H2006" s="25">
        <f>IF(COUNTA(A2006,B2006,D2006,G2006)=0,"",IF(NOT(ISNUMBER(A2006)),"날짜를 확인하세요",IF(A2006&gt;TODAY(),"오늘 이후 날짜예요",IF(AND(B2006&lt;&gt;"",ISNA(MATCH(B2006,현장번호,0))),"현장 번호를 확인하세요",IF(ISNA(MATCH(D2006,거래처이름,0)),"거래처 목록에 없는 이름",IF(OR(NOT(ISNUMBER(G2006)),N(G2006)&lt;=0),"금액을 확인하세요",""))))))</f>
        <v/>
      </c>
    </row>
    <row r="2007">
      <c r="A2007" s="20" t="n"/>
      <c r="B2007" s="26" t="n"/>
      <c r="C2007" s="27">
        <f>IF(COUNTA(A2007,D2007,G2007)=0,"",IF(B2007="","공통",IFERROR(INDEX(현장_고객,MATCH(B2007,현장번호,0))&amp;" · "&amp;INDEX(현장_주소,MATCH(B2007,현장번호,0)),"없는 번호")))</f>
        <v/>
      </c>
      <c r="D2007" s="21" t="n"/>
      <c r="E2007" s="27">
        <f>IF(D2007="","",IFERROR(INDEX(거래처분야,MATCH(D2007,거래처이름,0)),""))</f>
        <v/>
      </c>
      <c r="F2007" s="21" t="n"/>
      <c r="G2007" s="22" t="n"/>
      <c r="H2007" s="25">
        <f>IF(COUNTA(A2007,B2007,D2007,G2007)=0,"",IF(NOT(ISNUMBER(A2007)),"날짜를 확인하세요",IF(A2007&gt;TODAY(),"오늘 이후 날짜예요",IF(AND(B2007&lt;&gt;"",ISNA(MATCH(B2007,현장번호,0))),"현장 번호를 확인하세요",IF(ISNA(MATCH(D2007,거래처이름,0)),"거래처 목록에 없는 이름",IF(OR(NOT(ISNUMBER(G2007)),N(G2007)&lt;=0),"금액을 확인하세요",""))))))</f>
        <v/>
      </c>
    </row>
    <row r="2008">
      <c r="A2008" s="20" t="n"/>
      <c r="B2008" s="26" t="n"/>
      <c r="C2008" s="27">
        <f>IF(COUNTA(A2008,D2008,G2008)=0,"",IF(B2008="","공통",IFERROR(INDEX(현장_고객,MATCH(B2008,현장번호,0))&amp;" · "&amp;INDEX(현장_주소,MATCH(B2008,현장번호,0)),"없는 번호")))</f>
        <v/>
      </c>
      <c r="D2008" s="21" t="n"/>
      <c r="E2008" s="27">
        <f>IF(D2008="","",IFERROR(INDEX(거래처분야,MATCH(D2008,거래처이름,0)),""))</f>
        <v/>
      </c>
      <c r="F2008" s="21" t="n"/>
      <c r="G2008" s="22" t="n"/>
      <c r="H2008" s="25">
        <f>IF(COUNTA(A2008,B2008,D2008,G2008)=0,"",IF(NOT(ISNUMBER(A2008)),"날짜를 확인하세요",IF(A2008&gt;TODAY(),"오늘 이후 날짜예요",IF(AND(B2008&lt;&gt;"",ISNA(MATCH(B2008,현장번호,0))),"현장 번호를 확인하세요",IF(ISNA(MATCH(D2008,거래처이름,0)),"거래처 목록에 없는 이름",IF(OR(NOT(ISNUMBER(G2008)),N(G2008)&lt;=0),"금액을 확인하세요",""))))))</f>
        <v/>
      </c>
    </row>
    <row r="2009">
      <c r="A2009" s="20" t="n"/>
      <c r="B2009" s="26" t="n"/>
      <c r="C2009" s="27">
        <f>IF(COUNTA(A2009,D2009,G2009)=0,"",IF(B2009="","공통",IFERROR(INDEX(현장_고객,MATCH(B2009,현장번호,0))&amp;" · "&amp;INDEX(현장_주소,MATCH(B2009,현장번호,0)),"없는 번호")))</f>
        <v/>
      </c>
      <c r="D2009" s="21" t="n"/>
      <c r="E2009" s="27">
        <f>IF(D2009="","",IFERROR(INDEX(거래처분야,MATCH(D2009,거래처이름,0)),""))</f>
        <v/>
      </c>
      <c r="F2009" s="21" t="n"/>
      <c r="G2009" s="22" t="n"/>
      <c r="H2009" s="25">
        <f>IF(COUNTA(A2009,B2009,D2009,G2009)=0,"",IF(NOT(ISNUMBER(A2009)),"날짜를 확인하세요",IF(A2009&gt;TODAY(),"오늘 이후 날짜예요",IF(AND(B2009&lt;&gt;"",ISNA(MATCH(B2009,현장번호,0))),"현장 번호를 확인하세요",IF(ISNA(MATCH(D2009,거래처이름,0)),"거래처 목록에 없는 이름",IF(OR(NOT(ISNUMBER(G2009)),N(G2009)&lt;=0),"금액을 확인하세요",""))))))</f>
        <v/>
      </c>
    </row>
    <row r="2010">
      <c r="A2010" s="20" t="n"/>
      <c r="B2010" s="26" t="n"/>
      <c r="C2010" s="27">
        <f>IF(COUNTA(A2010,D2010,G2010)=0,"",IF(B2010="","공통",IFERROR(INDEX(현장_고객,MATCH(B2010,현장번호,0))&amp;" · "&amp;INDEX(현장_주소,MATCH(B2010,현장번호,0)),"없는 번호")))</f>
        <v/>
      </c>
      <c r="D2010" s="21" t="n"/>
      <c r="E2010" s="27">
        <f>IF(D2010="","",IFERROR(INDEX(거래처분야,MATCH(D2010,거래처이름,0)),""))</f>
        <v/>
      </c>
      <c r="F2010" s="21" t="n"/>
      <c r="G2010" s="22" t="n"/>
      <c r="H2010" s="25">
        <f>IF(COUNTA(A2010,B2010,D2010,G2010)=0,"",IF(NOT(ISNUMBER(A2010)),"날짜를 확인하세요",IF(A2010&gt;TODAY(),"오늘 이후 날짜예요",IF(AND(B2010&lt;&gt;"",ISNA(MATCH(B2010,현장번호,0))),"현장 번호를 확인하세요",IF(ISNA(MATCH(D2010,거래처이름,0)),"거래처 목록에 없는 이름",IF(OR(NOT(ISNUMBER(G2010)),N(G2010)&lt;=0),"금액을 확인하세요",""))))))</f>
        <v/>
      </c>
    </row>
    <row r="2011">
      <c r="A2011" s="20" t="n"/>
      <c r="B2011" s="26" t="n"/>
      <c r="C2011" s="27">
        <f>IF(COUNTA(A2011,D2011,G2011)=0,"",IF(B2011="","공통",IFERROR(INDEX(현장_고객,MATCH(B2011,현장번호,0))&amp;" · "&amp;INDEX(현장_주소,MATCH(B2011,현장번호,0)),"없는 번호")))</f>
        <v/>
      </c>
      <c r="D2011" s="21" t="n"/>
      <c r="E2011" s="27">
        <f>IF(D2011="","",IFERROR(INDEX(거래처분야,MATCH(D2011,거래처이름,0)),""))</f>
        <v/>
      </c>
      <c r="F2011" s="21" t="n"/>
      <c r="G2011" s="22" t="n"/>
      <c r="H2011" s="25">
        <f>IF(COUNTA(A2011,B2011,D2011,G2011)=0,"",IF(NOT(ISNUMBER(A2011)),"날짜를 확인하세요",IF(A2011&gt;TODAY(),"오늘 이후 날짜예요",IF(AND(B2011&lt;&gt;"",ISNA(MATCH(B2011,현장번호,0))),"현장 번호를 확인하세요",IF(ISNA(MATCH(D2011,거래처이름,0)),"거래처 목록에 없는 이름",IF(OR(NOT(ISNUMBER(G2011)),N(G2011)&lt;=0),"금액을 확인하세요",""))))))</f>
        <v/>
      </c>
    </row>
    <row r="2012">
      <c r="A2012" s="20" t="n"/>
      <c r="B2012" s="26" t="n"/>
      <c r="C2012" s="27">
        <f>IF(COUNTA(A2012,D2012,G2012)=0,"",IF(B2012="","공통",IFERROR(INDEX(현장_고객,MATCH(B2012,현장번호,0))&amp;" · "&amp;INDEX(현장_주소,MATCH(B2012,현장번호,0)),"없는 번호")))</f>
        <v/>
      </c>
      <c r="D2012" s="21" t="n"/>
      <c r="E2012" s="27">
        <f>IF(D2012="","",IFERROR(INDEX(거래처분야,MATCH(D2012,거래처이름,0)),""))</f>
        <v/>
      </c>
      <c r="F2012" s="21" t="n"/>
      <c r="G2012" s="22" t="n"/>
      <c r="H2012" s="25">
        <f>IF(COUNTA(A2012,B2012,D2012,G2012)=0,"",IF(NOT(ISNUMBER(A2012)),"날짜를 확인하세요",IF(A2012&gt;TODAY(),"오늘 이후 날짜예요",IF(AND(B2012&lt;&gt;"",ISNA(MATCH(B2012,현장번호,0))),"현장 번호를 확인하세요",IF(ISNA(MATCH(D2012,거래처이름,0)),"거래처 목록에 없는 이름",IF(OR(NOT(ISNUMBER(G2012)),N(G2012)&lt;=0),"금액을 확인하세요",""))))))</f>
        <v/>
      </c>
    </row>
    <row r="2013">
      <c r="A2013" s="20" t="n"/>
      <c r="B2013" s="26" t="n"/>
      <c r="C2013" s="27">
        <f>IF(COUNTA(A2013,D2013,G2013)=0,"",IF(B2013="","공통",IFERROR(INDEX(현장_고객,MATCH(B2013,현장번호,0))&amp;" · "&amp;INDEX(현장_주소,MATCH(B2013,현장번호,0)),"없는 번호")))</f>
        <v/>
      </c>
      <c r="D2013" s="21" t="n"/>
      <c r="E2013" s="27">
        <f>IF(D2013="","",IFERROR(INDEX(거래처분야,MATCH(D2013,거래처이름,0)),""))</f>
        <v/>
      </c>
      <c r="F2013" s="21" t="n"/>
      <c r="G2013" s="22" t="n"/>
      <c r="H2013" s="25">
        <f>IF(COUNTA(A2013,B2013,D2013,G2013)=0,"",IF(NOT(ISNUMBER(A2013)),"날짜를 확인하세요",IF(A2013&gt;TODAY(),"오늘 이후 날짜예요",IF(AND(B2013&lt;&gt;"",ISNA(MATCH(B2013,현장번호,0))),"현장 번호를 확인하세요",IF(ISNA(MATCH(D2013,거래처이름,0)),"거래처 목록에 없는 이름",IF(OR(NOT(ISNUMBER(G2013)),N(G2013)&lt;=0),"금액을 확인하세요",""))))))</f>
        <v/>
      </c>
    </row>
    <row r="2014">
      <c r="A2014" s="20" t="n"/>
      <c r="B2014" s="26" t="n"/>
      <c r="C2014" s="27">
        <f>IF(COUNTA(A2014,D2014,G2014)=0,"",IF(B2014="","공통",IFERROR(INDEX(현장_고객,MATCH(B2014,현장번호,0))&amp;" · "&amp;INDEX(현장_주소,MATCH(B2014,현장번호,0)),"없는 번호")))</f>
        <v/>
      </c>
      <c r="D2014" s="21" t="n"/>
      <c r="E2014" s="27">
        <f>IF(D2014="","",IFERROR(INDEX(거래처분야,MATCH(D2014,거래처이름,0)),""))</f>
        <v/>
      </c>
      <c r="F2014" s="21" t="n"/>
      <c r="G2014" s="22" t="n"/>
      <c r="H2014" s="25">
        <f>IF(COUNTA(A2014,B2014,D2014,G2014)=0,"",IF(NOT(ISNUMBER(A2014)),"날짜를 확인하세요",IF(A2014&gt;TODAY(),"오늘 이후 날짜예요",IF(AND(B2014&lt;&gt;"",ISNA(MATCH(B2014,현장번호,0))),"현장 번호를 확인하세요",IF(ISNA(MATCH(D2014,거래처이름,0)),"거래처 목록에 없는 이름",IF(OR(NOT(ISNUMBER(G2014)),N(G2014)&lt;=0),"금액을 확인하세요",""))))))</f>
        <v/>
      </c>
    </row>
    <row r="2015">
      <c r="A2015" s="20" t="n"/>
      <c r="B2015" s="26" t="n"/>
      <c r="C2015" s="27">
        <f>IF(COUNTA(A2015,D2015,G2015)=0,"",IF(B2015="","공통",IFERROR(INDEX(현장_고객,MATCH(B2015,현장번호,0))&amp;" · "&amp;INDEX(현장_주소,MATCH(B2015,현장번호,0)),"없는 번호")))</f>
        <v/>
      </c>
      <c r="D2015" s="21" t="n"/>
      <c r="E2015" s="27">
        <f>IF(D2015="","",IFERROR(INDEX(거래처분야,MATCH(D2015,거래처이름,0)),""))</f>
        <v/>
      </c>
      <c r="F2015" s="21" t="n"/>
      <c r="G2015" s="22" t="n"/>
      <c r="H2015" s="25">
        <f>IF(COUNTA(A2015,B2015,D2015,G2015)=0,"",IF(NOT(ISNUMBER(A2015)),"날짜를 확인하세요",IF(A2015&gt;TODAY(),"오늘 이후 날짜예요",IF(AND(B2015&lt;&gt;"",ISNA(MATCH(B2015,현장번호,0))),"현장 번호를 확인하세요",IF(ISNA(MATCH(D2015,거래처이름,0)),"거래처 목록에 없는 이름",IF(OR(NOT(ISNUMBER(G2015)),N(G2015)&lt;=0),"금액을 확인하세요",""))))))</f>
        <v/>
      </c>
    </row>
    <row r="2016">
      <c r="A2016" s="20" t="n"/>
      <c r="B2016" s="26" t="n"/>
      <c r="C2016" s="27">
        <f>IF(COUNTA(A2016,D2016,G2016)=0,"",IF(B2016="","공통",IFERROR(INDEX(현장_고객,MATCH(B2016,현장번호,0))&amp;" · "&amp;INDEX(현장_주소,MATCH(B2016,현장번호,0)),"없는 번호")))</f>
        <v/>
      </c>
      <c r="D2016" s="21" t="n"/>
      <c r="E2016" s="27">
        <f>IF(D2016="","",IFERROR(INDEX(거래처분야,MATCH(D2016,거래처이름,0)),""))</f>
        <v/>
      </c>
      <c r="F2016" s="21" t="n"/>
      <c r="G2016" s="22" t="n"/>
      <c r="H2016" s="25">
        <f>IF(COUNTA(A2016,B2016,D2016,G2016)=0,"",IF(NOT(ISNUMBER(A2016)),"날짜를 확인하세요",IF(A2016&gt;TODAY(),"오늘 이후 날짜예요",IF(AND(B2016&lt;&gt;"",ISNA(MATCH(B2016,현장번호,0))),"현장 번호를 확인하세요",IF(ISNA(MATCH(D2016,거래처이름,0)),"거래처 목록에 없는 이름",IF(OR(NOT(ISNUMBER(G2016)),N(G2016)&lt;=0),"금액을 확인하세요",""))))))</f>
        <v/>
      </c>
    </row>
    <row r="2017">
      <c r="A2017" s="20" t="n"/>
      <c r="B2017" s="26" t="n"/>
      <c r="C2017" s="27">
        <f>IF(COUNTA(A2017,D2017,G2017)=0,"",IF(B2017="","공통",IFERROR(INDEX(현장_고객,MATCH(B2017,현장번호,0))&amp;" · "&amp;INDEX(현장_주소,MATCH(B2017,현장번호,0)),"없는 번호")))</f>
        <v/>
      </c>
      <c r="D2017" s="21" t="n"/>
      <c r="E2017" s="27">
        <f>IF(D2017="","",IFERROR(INDEX(거래처분야,MATCH(D2017,거래처이름,0)),""))</f>
        <v/>
      </c>
      <c r="F2017" s="21" t="n"/>
      <c r="G2017" s="22" t="n"/>
      <c r="H2017" s="25">
        <f>IF(COUNTA(A2017,B2017,D2017,G2017)=0,"",IF(NOT(ISNUMBER(A2017)),"날짜를 확인하세요",IF(A2017&gt;TODAY(),"오늘 이후 날짜예요",IF(AND(B2017&lt;&gt;"",ISNA(MATCH(B2017,현장번호,0))),"현장 번호를 확인하세요",IF(ISNA(MATCH(D2017,거래처이름,0)),"거래처 목록에 없는 이름",IF(OR(NOT(ISNUMBER(G2017)),N(G2017)&lt;=0),"금액을 확인하세요",""))))))</f>
        <v/>
      </c>
    </row>
    <row r="2018">
      <c r="A2018" s="20" t="n"/>
      <c r="B2018" s="26" t="n"/>
      <c r="C2018" s="27">
        <f>IF(COUNTA(A2018,D2018,G2018)=0,"",IF(B2018="","공통",IFERROR(INDEX(현장_고객,MATCH(B2018,현장번호,0))&amp;" · "&amp;INDEX(현장_주소,MATCH(B2018,현장번호,0)),"없는 번호")))</f>
        <v/>
      </c>
      <c r="D2018" s="21" t="n"/>
      <c r="E2018" s="27">
        <f>IF(D2018="","",IFERROR(INDEX(거래처분야,MATCH(D2018,거래처이름,0)),""))</f>
        <v/>
      </c>
      <c r="F2018" s="21" t="n"/>
      <c r="G2018" s="22" t="n"/>
      <c r="H2018" s="25">
        <f>IF(COUNTA(A2018,B2018,D2018,G2018)=0,"",IF(NOT(ISNUMBER(A2018)),"날짜를 확인하세요",IF(A2018&gt;TODAY(),"오늘 이후 날짜예요",IF(AND(B2018&lt;&gt;"",ISNA(MATCH(B2018,현장번호,0))),"현장 번호를 확인하세요",IF(ISNA(MATCH(D2018,거래처이름,0)),"거래처 목록에 없는 이름",IF(OR(NOT(ISNUMBER(G2018)),N(G2018)&lt;=0),"금액을 확인하세요",""))))))</f>
        <v/>
      </c>
    </row>
    <row r="2019">
      <c r="A2019" s="20" t="n"/>
      <c r="B2019" s="26" t="n"/>
      <c r="C2019" s="27">
        <f>IF(COUNTA(A2019,D2019,G2019)=0,"",IF(B2019="","공통",IFERROR(INDEX(현장_고객,MATCH(B2019,현장번호,0))&amp;" · "&amp;INDEX(현장_주소,MATCH(B2019,현장번호,0)),"없는 번호")))</f>
        <v/>
      </c>
      <c r="D2019" s="21" t="n"/>
      <c r="E2019" s="27">
        <f>IF(D2019="","",IFERROR(INDEX(거래처분야,MATCH(D2019,거래처이름,0)),""))</f>
        <v/>
      </c>
      <c r="F2019" s="21" t="n"/>
      <c r="G2019" s="22" t="n"/>
      <c r="H2019" s="25">
        <f>IF(COUNTA(A2019,B2019,D2019,G2019)=0,"",IF(NOT(ISNUMBER(A2019)),"날짜를 확인하세요",IF(A2019&gt;TODAY(),"오늘 이후 날짜예요",IF(AND(B2019&lt;&gt;"",ISNA(MATCH(B2019,현장번호,0))),"현장 번호를 확인하세요",IF(ISNA(MATCH(D2019,거래처이름,0)),"거래처 목록에 없는 이름",IF(OR(NOT(ISNUMBER(G2019)),N(G2019)&lt;=0),"금액을 확인하세요",""))))))</f>
        <v/>
      </c>
    </row>
    <row r="2020">
      <c r="A2020" s="20" t="n"/>
      <c r="B2020" s="26" t="n"/>
      <c r="C2020" s="27">
        <f>IF(COUNTA(A2020,D2020,G2020)=0,"",IF(B2020="","공통",IFERROR(INDEX(현장_고객,MATCH(B2020,현장번호,0))&amp;" · "&amp;INDEX(현장_주소,MATCH(B2020,현장번호,0)),"없는 번호")))</f>
        <v/>
      </c>
      <c r="D2020" s="21" t="n"/>
      <c r="E2020" s="27">
        <f>IF(D2020="","",IFERROR(INDEX(거래처분야,MATCH(D2020,거래처이름,0)),""))</f>
        <v/>
      </c>
      <c r="F2020" s="21" t="n"/>
      <c r="G2020" s="22" t="n"/>
      <c r="H2020" s="25">
        <f>IF(COUNTA(A2020,B2020,D2020,G2020)=0,"",IF(NOT(ISNUMBER(A2020)),"날짜를 확인하세요",IF(A2020&gt;TODAY(),"오늘 이후 날짜예요",IF(AND(B2020&lt;&gt;"",ISNA(MATCH(B2020,현장번호,0))),"현장 번호를 확인하세요",IF(ISNA(MATCH(D2020,거래처이름,0)),"거래처 목록에 없는 이름",IF(OR(NOT(ISNUMBER(G2020)),N(G2020)&lt;=0),"금액을 확인하세요",""))))))</f>
        <v/>
      </c>
    </row>
    <row r="2021">
      <c r="A2021" s="20" t="n"/>
      <c r="B2021" s="26" t="n"/>
      <c r="C2021" s="27">
        <f>IF(COUNTA(A2021,D2021,G2021)=0,"",IF(B2021="","공통",IFERROR(INDEX(현장_고객,MATCH(B2021,현장번호,0))&amp;" · "&amp;INDEX(현장_주소,MATCH(B2021,현장번호,0)),"없는 번호")))</f>
        <v/>
      </c>
      <c r="D2021" s="21" t="n"/>
      <c r="E2021" s="27">
        <f>IF(D2021="","",IFERROR(INDEX(거래처분야,MATCH(D2021,거래처이름,0)),""))</f>
        <v/>
      </c>
      <c r="F2021" s="21" t="n"/>
      <c r="G2021" s="22" t="n"/>
      <c r="H2021" s="25">
        <f>IF(COUNTA(A2021,B2021,D2021,G2021)=0,"",IF(NOT(ISNUMBER(A2021)),"날짜를 확인하세요",IF(A2021&gt;TODAY(),"오늘 이후 날짜예요",IF(AND(B2021&lt;&gt;"",ISNA(MATCH(B2021,현장번호,0))),"현장 번호를 확인하세요",IF(ISNA(MATCH(D2021,거래처이름,0)),"거래처 목록에 없는 이름",IF(OR(NOT(ISNUMBER(G2021)),N(G2021)&lt;=0),"금액을 확인하세요",""))))))</f>
        <v/>
      </c>
    </row>
    <row r="2022">
      <c r="A2022" s="20" t="n"/>
      <c r="B2022" s="26" t="n"/>
      <c r="C2022" s="27">
        <f>IF(COUNTA(A2022,D2022,G2022)=0,"",IF(B2022="","공통",IFERROR(INDEX(현장_고객,MATCH(B2022,현장번호,0))&amp;" · "&amp;INDEX(현장_주소,MATCH(B2022,현장번호,0)),"없는 번호")))</f>
        <v/>
      </c>
      <c r="D2022" s="21" t="n"/>
      <c r="E2022" s="27">
        <f>IF(D2022="","",IFERROR(INDEX(거래처분야,MATCH(D2022,거래처이름,0)),""))</f>
        <v/>
      </c>
      <c r="F2022" s="21" t="n"/>
      <c r="G2022" s="22" t="n"/>
      <c r="H2022" s="25">
        <f>IF(COUNTA(A2022,B2022,D2022,G2022)=0,"",IF(NOT(ISNUMBER(A2022)),"날짜를 확인하세요",IF(A2022&gt;TODAY(),"오늘 이후 날짜예요",IF(AND(B2022&lt;&gt;"",ISNA(MATCH(B2022,현장번호,0))),"현장 번호를 확인하세요",IF(ISNA(MATCH(D2022,거래처이름,0)),"거래처 목록에 없는 이름",IF(OR(NOT(ISNUMBER(G2022)),N(G2022)&lt;=0),"금액을 확인하세요",""))))))</f>
        <v/>
      </c>
    </row>
    <row r="2023">
      <c r="A2023" s="20" t="n"/>
      <c r="B2023" s="26" t="n"/>
      <c r="C2023" s="27">
        <f>IF(COUNTA(A2023,D2023,G2023)=0,"",IF(B2023="","공통",IFERROR(INDEX(현장_고객,MATCH(B2023,현장번호,0))&amp;" · "&amp;INDEX(현장_주소,MATCH(B2023,현장번호,0)),"없는 번호")))</f>
        <v/>
      </c>
      <c r="D2023" s="21" t="n"/>
      <c r="E2023" s="27">
        <f>IF(D2023="","",IFERROR(INDEX(거래처분야,MATCH(D2023,거래처이름,0)),""))</f>
        <v/>
      </c>
      <c r="F2023" s="21" t="n"/>
      <c r="G2023" s="22" t="n"/>
      <c r="H2023" s="25">
        <f>IF(COUNTA(A2023,B2023,D2023,G2023)=0,"",IF(NOT(ISNUMBER(A2023)),"날짜를 확인하세요",IF(A2023&gt;TODAY(),"오늘 이후 날짜예요",IF(AND(B2023&lt;&gt;"",ISNA(MATCH(B2023,현장번호,0))),"현장 번호를 확인하세요",IF(ISNA(MATCH(D2023,거래처이름,0)),"거래처 목록에 없는 이름",IF(OR(NOT(ISNUMBER(G2023)),N(G2023)&lt;=0),"금액을 확인하세요",""))))))</f>
        <v/>
      </c>
    </row>
    <row r="2024">
      <c r="A2024" s="20" t="n"/>
      <c r="B2024" s="26" t="n"/>
      <c r="C2024" s="27">
        <f>IF(COUNTA(A2024,D2024,G2024)=0,"",IF(B2024="","공통",IFERROR(INDEX(현장_고객,MATCH(B2024,현장번호,0))&amp;" · "&amp;INDEX(현장_주소,MATCH(B2024,현장번호,0)),"없는 번호")))</f>
        <v/>
      </c>
      <c r="D2024" s="21" t="n"/>
      <c r="E2024" s="27">
        <f>IF(D2024="","",IFERROR(INDEX(거래처분야,MATCH(D2024,거래처이름,0)),""))</f>
        <v/>
      </c>
      <c r="F2024" s="21" t="n"/>
      <c r="G2024" s="22" t="n"/>
      <c r="H2024" s="25">
        <f>IF(COUNTA(A2024,B2024,D2024,G2024)=0,"",IF(NOT(ISNUMBER(A2024)),"날짜를 확인하세요",IF(A2024&gt;TODAY(),"오늘 이후 날짜예요",IF(AND(B2024&lt;&gt;"",ISNA(MATCH(B2024,현장번호,0))),"현장 번호를 확인하세요",IF(ISNA(MATCH(D2024,거래처이름,0)),"거래처 목록에 없는 이름",IF(OR(NOT(ISNUMBER(G2024)),N(G2024)&lt;=0),"금액을 확인하세요",""))))))</f>
        <v/>
      </c>
    </row>
    <row r="2025">
      <c r="A2025" s="20" t="n"/>
      <c r="B2025" s="26" t="n"/>
      <c r="C2025" s="27">
        <f>IF(COUNTA(A2025,D2025,G2025)=0,"",IF(B2025="","공통",IFERROR(INDEX(현장_고객,MATCH(B2025,현장번호,0))&amp;" · "&amp;INDEX(현장_주소,MATCH(B2025,현장번호,0)),"없는 번호")))</f>
        <v/>
      </c>
      <c r="D2025" s="21" t="n"/>
      <c r="E2025" s="27">
        <f>IF(D2025="","",IFERROR(INDEX(거래처분야,MATCH(D2025,거래처이름,0)),""))</f>
        <v/>
      </c>
      <c r="F2025" s="21" t="n"/>
      <c r="G2025" s="22" t="n"/>
      <c r="H2025" s="25">
        <f>IF(COUNTA(A2025,B2025,D2025,G2025)=0,"",IF(NOT(ISNUMBER(A2025)),"날짜를 확인하세요",IF(A2025&gt;TODAY(),"오늘 이후 날짜예요",IF(AND(B2025&lt;&gt;"",ISNA(MATCH(B2025,현장번호,0))),"현장 번호를 확인하세요",IF(ISNA(MATCH(D2025,거래처이름,0)),"거래처 목록에 없는 이름",IF(OR(NOT(ISNUMBER(G2025)),N(G2025)&lt;=0),"금액을 확인하세요",""))))))</f>
        <v/>
      </c>
    </row>
    <row r="2026">
      <c r="A2026" s="20" t="n"/>
      <c r="B2026" s="26" t="n"/>
      <c r="C2026" s="27">
        <f>IF(COUNTA(A2026,D2026,G2026)=0,"",IF(B2026="","공통",IFERROR(INDEX(현장_고객,MATCH(B2026,현장번호,0))&amp;" · "&amp;INDEX(현장_주소,MATCH(B2026,현장번호,0)),"없는 번호")))</f>
        <v/>
      </c>
      <c r="D2026" s="21" t="n"/>
      <c r="E2026" s="27">
        <f>IF(D2026="","",IFERROR(INDEX(거래처분야,MATCH(D2026,거래처이름,0)),""))</f>
        <v/>
      </c>
      <c r="F2026" s="21" t="n"/>
      <c r="G2026" s="22" t="n"/>
      <c r="H2026" s="25">
        <f>IF(COUNTA(A2026,B2026,D2026,G2026)=0,"",IF(NOT(ISNUMBER(A2026)),"날짜를 확인하세요",IF(A2026&gt;TODAY(),"오늘 이후 날짜예요",IF(AND(B2026&lt;&gt;"",ISNA(MATCH(B2026,현장번호,0))),"현장 번호를 확인하세요",IF(ISNA(MATCH(D2026,거래처이름,0)),"거래처 목록에 없는 이름",IF(OR(NOT(ISNUMBER(G2026)),N(G2026)&lt;=0),"금액을 확인하세요",""))))))</f>
        <v/>
      </c>
    </row>
    <row r="2027">
      <c r="A2027" s="20" t="n"/>
      <c r="B2027" s="26" t="n"/>
      <c r="C2027" s="27">
        <f>IF(COUNTA(A2027,D2027,G2027)=0,"",IF(B2027="","공통",IFERROR(INDEX(현장_고객,MATCH(B2027,현장번호,0))&amp;" · "&amp;INDEX(현장_주소,MATCH(B2027,현장번호,0)),"없는 번호")))</f>
        <v/>
      </c>
      <c r="D2027" s="21" t="n"/>
      <c r="E2027" s="27">
        <f>IF(D2027="","",IFERROR(INDEX(거래처분야,MATCH(D2027,거래처이름,0)),""))</f>
        <v/>
      </c>
      <c r="F2027" s="21" t="n"/>
      <c r="G2027" s="22" t="n"/>
      <c r="H2027" s="25">
        <f>IF(COUNTA(A2027,B2027,D2027,G2027)=0,"",IF(NOT(ISNUMBER(A2027)),"날짜를 확인하세요",IF(A2027&gt;TODAY(),"오늘 이후 날짜예요",IF(AND(B2027&lt;&gt;"",ISNA(MATCH(B2027,현장번호,0))),"현장 번호를 확인하세요",IF(ISNA(MATCH(D2027,거래처이름,0)),"거래처 목록에 없는 이름",IF(OR(NOT(ISNUMBER(G2027)),N(G2027)&lt;=0),"금액을 확인하세요",""))))))</f>
        <v/>
      </c>
    </row>
    <row r="2028">
      <c r="A2028" s="20" t="n"/>
      <c r="B2028" s="26" t="n"/>
      <c r="C2028" s="27">
        <f>IF(COUNTA(A2028,D2028,G2028)=0,"",IF(B2028="","공통",IFERROR(INDEX(현장_고객,MATCH(B2028,현장번호,0))&amp;" · "&amp;INDEX(현장_주소,MATCH(B2028,현장번호,0)),"없는 번호")))</f>
        <v/>
      </c>
      <c r="D2028" s="21" t="n"/>
      <c r="E2028" s="27">
        <f>IF(D2028="","",IFERROR(INDEX(거래처분야,MATCH(D2028,거래처이름,0)),""))</f>
        <v/>
      </c>
      <c r="F2028" s="21" t="n"/>
      <c r="G2028" s="22" t="n"/>
      <c r="H2028" s="25">
        <f>IF(COUNTA(A2028,B2028,D2028,G2028)=0,"",IF(NOT(ISNUMBER(A2028)),"날짜를 확인하세요",IF(A2028&gt;TODAY(),"오늘 이후 날짜예요",IF(AND(B2028&lt;&gt;"",ISNA(MATCH(B2028,현장번호,0))),"현장 번호를 확인하세요",IF(ISNA(MATCH(D2028,거래처이름,0)),"거래처 목록에 없는 이름",IF(OR(NOT(ISNUMBER(G2028)),N(G2028)&lt;=0),"금액을 확인하세요",""))))))</f>
        <v/>
      </c>
    </row>
    <row r="2029">
      <c r="A2029" s="20" t="n"/>
      <c r="B2029" s="26" t="n"/>
      <c r="C2029" s="27">
        <f>IF(COUNTA(A2029,D2029,G2029)=0,"",IF(B2029="","공통",IFERROR(INDEX(현장_고객,MATCH(B2029,현장번호,0))&amp;" · "&amp;INDEX(현장_주소,MATCH(B2029,현장번호,0)),"없는 번호")))</f>
        <v/>
      </c>
      <c r="D2029" s="21" t="n"/>
      <c r="E2029" s="27">
        <f>IF(D2029="","",IFERROR(INDEX(거래처분야,MATCH(D2029,거래처이름,0)),""))</f>
        <v/>
      </c>
      <c r="F2029" s="21" t="n"/>
      <c r="G2029" s="22" t="n"/>
      <c r="H2029" s="25">
        <f>IF(COUNTA(A2029,B2029,D2029,G2029)=0,"",IF(NOT(ISNUMBER(A2029)),"날짜를 확인하세요",IF(A2029&gt;TODAY(),"오늘 이후 날짜예요",IF(AND(B2029&lt;&gt;"",ISNA(MATCH(B2029,현장번호,0))),"현장 번호를 확인하세요",IF(ISNA(MATCH(D2029,거래처이름,0)),"거래처 목록에 없는 이름",IF(OR(NOT(ISNUMBER(G2029)),N(G2029)&lt;=0),"금액을 확인하세요",""))))))</f>
        <v/>
      </c>
    </row>
    <row r="2030">
      <c r="A2030" s="20" t="n"/>
      <c r="B2030" s="26" t="n"/>
      <c r="C2030" s="27">
        <f>IF(COUNTA(A2030,D2030,G2030)=0,"",IF(B2030="","공통",IFERROR(INDEX(현장_고객,MATCH(B2030,현장번호,0))&amp;" · "&amp;INDEX(현장_주소,MATCH(B2030,현장번호,0)),"없는 번호")))</f>
        <v/>
      </c>
      <c r="D2030" s="21" t="n"/>
      <c r="E2030" s="27">
        <f>IF(D2030="","",IFERROR(INDEX(거래처분야,MATCH(D2030,거래처이름,0)),""))</f>
        <v/>
      </c>
      <c r="F2030" s="21" t="n"/>
      <c r="G2030" s="22" t="n"/>
      <c r="H2030" s="25">
        <f>IF(COUNTA(A2030,B2030,D2030,G2030)=0,"",IF(NOT(ISNUMBER(A2030)),"날짜를 확인하세요",IF(A2030&gt;TODAY(),"오늘 이후 날짜예요",IF(AND(B2030&lt;&gt;"",ISNA(MATCH(B2030,현장번호,0))),"현장 번호를 확인하세요",IF(ISNA(MATCH(D2030,거래처이름,0)),"거래처 목록에 없는 이름",IF(OR(NOT(ISNUMBER(G2030)),N(G2030)&lt;=0),"금액을 확인하세요",""))))))</f>
        <v/>
      </c>
    </row>
    <row r="2031">
      <c r="A2031" s="20" t="n"/>
      <c r="B2031" s="26" t="n"/>
      <c r="C2031" s="27">
        <f>IF(COUNTA(A2031,D2031,G2031)=0,"",IF(B2031="","공통",IFERROR(INDEX(현장_고객,MATCH(B2031,현장번호,0))&amp;" · "&amp;INDEX(현장_주소,MATCH(B2031,현장번호,0)),"없는 번호")))</f>
        <v/>
      </c>
      <c r="D2031" s="21" t="n"/>
      <c r="E2031" s="27">
        <f>IF(D2031="","",IFERROR(INDEX(거래처분야,MATCH(D2031,거래처이름,0)),""))</f>
        <v/>
      </c>
      <c r="F2031" s="21" t="n"/>
      <c r="G2031" s="22" t="n"/>
      <c r="H2031" s="25">
        <f>IF(COUNTA(A2031,B2031,D2031,G2031)=0,"",IF(NOT(ISNUMBER(A2031)),"날짜를 확인하세요",IF(A2031&gt;TODAY(),"오늘 이후 날짜예요",IF(AND(B2031&lt;&gt;"",ISNA(MATCH(B2031,현장번호,0))),"현장 번호를 확인하세요",IF(ISNA(MATCH(D2031,거래처이름,0)),"거래처 목록에 없는 이름",IF(OR(NOT(ISNUMBER(G2031)),N(G2031)&lt;=0),"금액을 확인하세요",""))))))</f>
        <v/>
      </c>
    </row>
    <row r="2032">
      <c r="A2032" s="20" t="n"/>
      <c r="B2032" s="26" t="n"/>
      <c r="C2032" s="27">
        <f>IF(COUNTA(A2032,D2032,G2032)=0,"",IF(B2032="","공통",IFERROR(INDEX(현장_고객,MATCH(B2032,현장번호,0))&amp;" · "&amp;INDEX(현장_주소,MATCH(B2032,현장번호,0)),"없는 번호")))</f>
        <v/>
      </c>
      <c r="D2032" s="21" t="n"/>
      <c r="E2032" s="27">
        <f>IF(D2032="","",IFERROR(INDEX(거래처분야,MATCH(D2032,거래처이름,0)),""))</f>
        <v/>
      </c>
      <c r="F2032" s="21" t="n"/>
      <c r="G2032" s="22" t="n"/>
      <c r="H2032" s="25">
        <f>IF(COUNTA(A2032,B2032,D2032,G2032)=0,"",IF(NOT(ISNUMBER(A2032)),"날짜를 확인하세요",IF(A2032&gt;TODAY(),"오늘 이후 날짜예요",IF(AND(B2032&lt;&gt;"",ISNA(MATCH(B2032,현장번호,0))),"현장 번호를 확인하세요",IF(ISNA(MATCH(D2032,거래처이름,0)),"거래처 목록에 없는 이름",IF(OR(NOT(ISNUMBER(G2032)),N(G2032)&lt;=0),"금액을 확인하세요",""))))))</f>
        <v/>
      </c>
    </row>
    <row r="2033">
      <c r="A2033" s="20" t="n"/>
      <c r="B2033" s="26" t="n"/>
      <c r="C2033" s="27">
        <f>IF(COUNTA(A2033,D2033,G2033)=0,"",IF(B2033="","공통",IFERROR(INDEX(현장_고객,MATCH(B2033,현장번호,0))&amp;" · "&amp;INDEX(현장_주소,MATCH(B2033,현장번호,0)),"없는 번호")))</f>
        <v/>
      </c>
      <c r="D2033" s="21" t="n"/>
      <c r="E2033" s="27">
        <f>IF(D2033="","",IFERROR(INDEX(거래처분야,MATCH(D2033,거래처이름,0)),""))</f>
        <v/>
      </c>
      <c r="F2033" s="21" t="n"/>
      <c r="G2033" s="22" t="n"/>
      <c r="H2033" s="25">
        <f>IF(COUNTA(A2033,B2033,D2033,G2033)=0,"",IF(NOT(ISNUMBER(A2033)),"날짜를 확인하세요",IF(A2033&gt;TODAY(),"오늘 이후 날짜예요",IF(AND(B2033&lt;&gt;"",ISNA(MATCH(B2033,현장번호,0))),"현장 번호를 확인하세요",IF(ISNA(MATCH(D2033,거래처이름,0)),"거래처 목록에 없는 이름",IF(OR(NOT(ISNUMBER(G2033)),N(G2033)&lt;=0),"금액을 확인하세요",""))))))</f>
        <v/>
      </c>
    </row>
    <row r="2034">
      <c r="A2034" s="20" t="n"/>
      <c r="B2034" s="26" t="n"/>
      <c r="C2034" s="27">
        <f>IF(COUNTA(A2034,D2034,G2034)=0,"",IF(B2034="","공통",IFERROR(INDEX(현장_고객,MATCH(B2034,현장번호,0))&amp;" · "&amp;INDEX(현장_주소,MATCH(B2034,현장번호,0)),"없는 번호")))</f>
        <v/>
      </c>
      <c r="D2034" s="21" t="n"/>
      <c r="E2034" s="27">
        <f>IF(D2034="","",IFERROR(INDEX(거래처분야,MATCH(D2034,거래처이름,0)),""))</f>
        <v/>
      </c>
      <c r="F2034" s="21" t="n"/>
      <c r="G2034" s="22" t="n"/>
      <c r="H2034" s="25">
        <f>IF(COUNTA(A2034,B2034,D2034,G2034)=0,"",IF(NOT(ISNUMBER(A2034)),"날짜를 확인하세요",IF(A2034&gt;TODAY(),"오늘 이후 날짜예요",IF(AND(B2034&lt;&gt;"",ISNA(MATCH(B2034,현장번호,0))),"현장 번호를 확인하세요",IF(ISNA(MATCH(D2034,거래처이름,0)),"거래처 목록에 없는 이름",IF(OR(NOT(ISNUMBER(G2034)),N(G2034)&lt;=0),"금액을 확인하세요",""))))))</f>
        <v/>
      </c>
    </row>
    <row r="2035">
      <c r="A2035" s="20" t="n"/>
      <c r="B2035" s="26" t="n"/>
      <c r="C2035" s="27">
        <f>IF(COUNTA(A2035,D2035,G2035)=0,"",IF(B2035="","공통",IFERROR(INDEX(현장_고객,MATCH(B2035,현장번호,0))&amp;" · "&amp;INDEX(현장_주소,MATCH(B2035,현장번호,0)),"없는 번호")))</f>
        <v/>
      </c>
      <c r="D2035" s="21" t="n"/>
      <c r="E2035" s="27">
        <f>IF(D2035="","",IFERROR(INDEX(거래처분야,MATCH(D2035,거래처이름,0)),""))</f>
        <v/>
      </c>
      <c r="F2035" s="21" t="n"/>
      <c r="G2035" s="22" t="n"/>
      <c r="H2035" s="25">
        <f>IF(COUNTA(A2035,B2035,D2035,G2035)=0,"",IF(NOT(ISNUMBER(A2035)),"날짜를 확인하세요",IF(A2035&gt;TODAY(),"오늘 이후 날짜예요",IF(AND(B2035&lt;&gt;"",ISNA(MATCH(B2035,현장번호,0))),"현장 번호를 확인하세요",IF(ISNA(MATCH(D2035,거래처이름,0)),"거래처 목록에 없는 이름",IF(OR(NOT(ISNUMBER(G2035)),N(G2035)&lt;=0),"금액을 확인하세요",""))))))</f>
        <v/>
      </c>
    </row>
    <row r="2036">
      <c r="A2036" s="20" t="n"/>
      <c r="B2036" s="26" t="n"/>
      <c r="C2036" s="27">
        <f>IF(COUNTA(A2036,D2036,G2036)=0,"",IF(B2036="","공통",IFERROR(INDEX(현장_고객,MATCH(B2036,현장번호,0))&amp;" · "&amp;INDEX(현장_주소,MATCH(B2036,현장번호,0)),"없는 번호")))</f>
        <v/>
      </c>
      <c r="D2036" s="21" t="n"/>
      <c r="E2036" s="27">
        <f>IF(D2036="","",IFERROR(INDEX(거래처분야,MATCH(D2036,거래처이름,0)),""))</f>
        <v/>
      </c>
      <c r="F2036" s="21" t="n"/>
      <c r="G2036" s="22" t="n"/>
      <c r="H2036" s="25">
        <f>IF(COUNTA(A2036,B2036,D2036,G2036)=0,"",IF(NOT(ISNUMBER(A2036)),"날짜를 확인하세요",IF(A2036&gt;TODAY(),"오늘 이후 날짜예요",IF(AND(B2036&lt;&gt;"",ISNA(MATCH(B2036,현장번호,0))),"현장 번호를 확인하세요",IF(ISNA(MATCH(D2036,거래처이름,0)),"거래처 목록에 없는 이름",IF(OR(NOT(ISNUMBER(G2036)),N(G2036)&lt;=0),"금액을 확인하세요",""))))))</f>
        <v/>
      </c>
    </row>
    <row r="2037">
      <c r="A2037" s="20" t="n"/>
      <c r="B2037" s="26" t="n"/>
      <c r="C2037" s="27">
        <f>IF(COUNTA(A2037,D2037,G2037)=0,"",IF(B2037="","공통",IFERROR(INDEX(현장_고객,MATCH(B2037,현장번호,0))&amp;" · "&amp;INDEX(현장_주소,MATCH(B2037,현장번호,0)),"없는 번호")))</f>
        <v/>
      </c>
      <c r="D2037" s="21" t="n"/>
      <c r="E2037" s="27">
        <f>IF(D2037="","",IFERROR(INDEX(거래처분야,MATCH(D2037,거래처이름,0)),""))</f>
        <v/>
      </c>
      <c r="F2037" s="21" t="n"/>
      <c r="G2037" s="22" t="n"/>
      <c r="H2037" s="25">
        <f>IF(COUNTA(A2037,B2037,D2037,G2037)=0,"",IF(NOT(ISNUMBER(A2037)),"날짜를 확인하세요",IF(A2037&gt;TODAY(),"오늘 이후 날짜예요",IF(AND(B2037&lt;&gt;"",ISNA(MATCH(B2037,현장번호,0))),"현장 번호를 확인하세요",IF(ISNA(MATCH(D2037,거래처이름,0)),"거래처 목록에 없는 이름",IF(OR(NOT(ISNUMBER(G2037)),N(G2037)&lt;=0),"금액을 확인하세요",""))))))</f>
        <v/>
      </c>
    </row>
    <row r="2038">
      <c r="A2038" s="20" t="n"/>
      <c r="B2038" s="26" t="n"/>
      <c r="C2038" s="27">
        <f>IF(COUNTA(A2038,D2038,G2038)=0,"",IF(B2038="","공통",IFERROR(INDEX(현장_고객,MATCH(B2038,현장번호,0))&amp;" · "&amp;INDEX(현장_주소,MATCH(B2038,현장번호,0)),"없는 번호")))</f>
        <v/>
      </c>
      <c r="D2038" s="21" t="n"/>
      <c r="E2038" s="27">
        <f>IF(D2038="","",IFERROR(INDEX(거래처분야,MATCH(D2038,거래처이름,0)),""))</f>
        <v/>
      </c>
      <c r="F2038" s="21" t="n"/>
      <c r="G2038" s="22" t="n"/>
      <c r="H2038" s="25">
        <f>IF(COUNTA(A2038,B2038,D2038,G2038)=0,"",IF(NOT(ISNUMBER(A2038)),"날짜를 확인하세요",IF(A2038&gt;TODAY(),"오늘 이후 날짜예요",IF(AND(B2038&lt;&gt;"",ISNA(MATCH(B2038,현장번호,0))),"현장 번호를 확인하세요",IF(ISNA(MATCH(D2038,거래처이름,0)),"거래처 목록에 없는 이름",IF(OR(NOT(ISNUMBER(G2038)),N(G2038)&lt;=0),"금액을 확인하세요",""))))))</f>
        <v/>
      </c>
    </row>
    <row r="2039">
      <c r="A2039" s="20" t="n"/>
      <c r="B2039" s="26" t="n"/>
      <c r="C2039" s="27">
        <f>IF(COUNTA(A2039,D2039,G2039)=0,"",IF(B2039="","공통",IFERROR(INDEX(현장_고객,MATCH(B2039,현장번호,0))&amp;" · "&amp;INDEX(현장_주소,MATCH(B2039,현장번호,0)),"없는 번호")))</f>
        <v/>
      </c>
      <c r="D2039" s="21" t="n"/>
      <c r="E2039" s="27">
        <f>IF(D2039="","",IFERROR(INDEX(거래처분야,MATCH(D2039,거래처이름,0)),""))</f>
        <v/>
      </c>
      <c r="F2039" s="21" t="n"/>
      <c r="G2039" s="22" t="n"/>
      <c r="H2039" s="25">
        <f>IF(COUNTA(A2039,B2039,D2039,G2039)=0,"",IF(NOT(ISNUMBER(A2039)),"날짜를 확인하세요",IF(A2039&gt;TODAY(),"오늘 이후 날짜예요",IF(AND(B2039&lt;&gt;"",ISNA(MATCH(B2039,현장번호,0))),"현장 번호를 확인하세요",IF(ISNA(MATCH(D2039,거래처이름,0)),"거래처 목록에 없는 이름",IF(OR(NOT(ISNUMBER(G2039)),N(G2039)&lt;=0),"금액을 확인하세요",""))))))</f>
        <v/>
      </c>
    </row>
    <row r="2040">
      <c r="A2040" s="20" t="n"/>
      <c r="B2040" s="26" t="n"/>
      <c r="C2040" s="27">
        <f>IF(COUNTA(A2040,D2040,G2040)=0,"",IF(B2040="","공통",IFERROR(INDEX(현장_고객,MATCH(B2040,현장번호,0))&amp;" · "&amp;INDEX(현장_주소,MATCH(B2040,현장번호,0)),"없는 번호")))</f>
        <v/>
      </c>
      <c r="D2040" s="21" t="n"/>
      <c r="E2040" s="27">
        <f>IF(D2040="","",IFERROR(INDEX(거래처분야,MATCH(D2040,거래처이름,0)),""))</f>
        <v/>
      </c>
      <c r="F2040" s="21" t="n"/>
      <c r="G2040" s="22" t="n"/>
      <c r="H2040" s="25">
        <f>IF(COUNTA(A2040,B2040,D2040,G2040)=0,"",IF(NOT(ISNUMBER(A2040)),"날짜를 확인하세요",IF(A2040&gt;TODAY(),"오늘 이후 날짜예요",IF(AND(B2040&lt;&gt;"",ISNA(MATCH(B2040,현장번호,0))),"현장 번호를 확인하세요",IF(ISNA(MATCH(D2040,거래처이름,0)),"거래처 목록에 없는 이름",IF(OR(NOT(ISNUMBER(G2040)),N(G2040)&lt;=0),"금액을 확인하세요",""))))))</f>
        <v/>
      </c>
    </row>
    <row r="2041">
      <c r="A2041" s="20" t="n"/>
      <c r="B2041" s="26" t="n"/>
      <c r="C2041" s="27">
        <f>IF(COUNTA(A2041,D2041,G2041)=0,"",IF(B2041="","공통",IFERROR(INDEX(현장_고객,MATCH(B2041,현장번호,0))&amp;" · "&amp;INDEX(현장_주소,MATCH(B2041,현장번호,0)),"없는 번호")))</f>
        <v/>
      </c>
      <c r="D2041" s="21" t="n"/>
      <c r="E2041" s="27">
        <f>IF(D2041="","",IFERROR(INDEX(거래처분야,MATCH(D2041,거래처이름,0)),""))</f>
        <v/>
      </c>
      <c r="F2041" s="21" t="n"/>
      <c r="G2041" s="22" t="n"/>
      <c r="H2041" s="25">
        <f>IF(COUNTA(A2041,B2041,D2041,G2041)=0,"",IF(NOT(ISNUMBER(A2041)),"날짜를 확인하세요",IF(A2041&gt;TODAY(),"오늘 이후 날짜예요",IF(AND(B2041&lt;&gt;"",ISNA(MATCH(B2041,현장번호,0))),"현장 번호를 확인하세요",IF(ISNA(MATCH(D2041,거래처이름,0)),"거래처 목록에 없는 이름",IF(OR(NOT(ISNUMBER(G2041)),N(G2041)&lt;=0),"금액을 확인하세요",""))))))</f>
        <v/>
      </c>
    </row>
    <row r="2042">
      <c r="A2042" s="20" t="n"/>
      <c r="B2042" s="26" t="n"/>
      <c r="C2042" s="27">
        <f>IF(COUNTA(A2042,D2042,G2042)=0,"",IF(B2042="","공통",IFERROR(INDEX(현장_고객,MATCH(B2042,현장번호,0))&amp;" · "&amp;INDEX(현장_주소,MATCH(B2042,현장번호,0)),"없는 번호")))</f>
        <v/>
      </c>
      <c r="D2042" s="21" t="n"/>
      <c r="E2042" s="27">
        <f>IF(D2042="","",IFERROR(INDEX(거래처분야,MATCH(D2042,거래처이름,0)),""))</f>
        <v/>
      </c>
      <c r="F2042" s="21" t="n"/>
      <c r="G2042" s="22" t="n"/>
      <c r="H2042" s="25">
        <f>IF(COUNTA(A2042,B2042,D2042,G2042)=0,"",IF(NOT(ISNUMBER(A2042)),"날짜를 확인하세요",IF(A2042&gt;TODAY(),"오늘 이후 날짜예요",IF(AND(B2042&lt;&gt;"",ISNA(MATCH(B2042,현장번호,0))),"현장 번호를 확인하세요",IF(ISNA(MATCH(D2042,거래처이름,0)),"거래처 목록에 없는 이름",IF(OR(NOT(ISNUMBER(G2042)),N(G2042)&lt;=0),"금액을 확인하세요",""))))))</f>
        <v/>
      </c>
    </row>
    <row r="2043">
      <c r="A2043" s="20" t="n"/>
      <c r="B2043" s="26" t="n"/>
      <c r="C2043" s="27">
        <f>IF(COUNTA(A2043,D2043,G2043)=0,"",IF(B2043="","공통",IFERROR(INDEX(현장_고객,MATCH(B2043,현장번호,0))&amp;" · "&amp;INDEX(현장_주소,MATCH(B2043,현장번호,0)),"없는 번호")))</f>
        <v/>
      </c>
      <c r="D2043" s="21" t="n"/>
      <c r="E2043" s="27">
        <f>IF(D2043="","",IFERROR(INDEX(거래처분야,MATCH(D2043,거래처이름,0)),""))</f>
        <v/>
      </c>
      <c r="F2043" s="21" t="n"/>
      <c r="G2043" s="22" t="n"/>
      <c r="H2043" s="25">
        <f>IF(COUNTA(A2043,B2043,D2043,G2043)=0,"",IF(NOT(ISNUMBER(A2043)),"날짜를 확인하세요",IF(A2043&gt;TODAY(),"오늘 이후 날짜예요",IF(AND(B2043&lt;&gt;"",ISNA(MATCH(B2043,현장번호,0))),"현장 번호를 확인하세요",IF(ISNA(MATCH(D2043,거래처이름,0)),"거래처 목록에 없는 이름",IF(OR(NOT(ISNUMBER(G2043)),N(G2043)&lt;=0),"금액을 확인하세요",""))))))</f>
        <v/>
      </c>
    </row>
    <row r="2044">
      <c r="A2044" s="20" t="n"/>
      <c r="B2044" s="26" t="n"/>
      <c r="C2044" s="27">
        <f>IF(COUNTA(A2044,D2044,G2044)=0,"",IF(B2044="","공통",IFERROR(INDEX(현장_고객,MATCH(B2044,현장번호,0))&amp;" · "&amp;INDEX(현장_주소,MATCH(B2044,현장번호,0)),"없는 번호")))</f>
        <v/>
      </c>
      <c r="D2044" s="21" t="n"/>
      <c r="E2044" s="27">
        <f>IF(D2044="","",IFERROR(INDEX(거래처분야,MATCH(D2044,거래처이름,0)),""))</f>
        <v/>
      </c>
      <c r="F2044" s="21" t="n"/>
      <c r="G2044" s="22" t="n"/>
      <c r="H2044" s="25">
        <f>IF(COUNTA(A2044,B2044,D2044,G2044)=0,"",IF(NOT(ISNUMBER(A2044)),"날짜를 확인하세요",IF(A2044&gt;TODAY(),"오늘 이후 날짜예요",IF(AND(B2044&lt;&gt;"",ISNA(MATCH(B2044,현장번호,0))),"현장 번호를 확인하세요",IF(ISNA(MATCH(D2044,거래처이름,0)),"거래처 목록에 없는 이름",IF(OR(NOT(ISNUMBER(G2044)),N(G2044)&lt;=0),"금액을 확인하세요",""))))))</f>
        <v/>
      </c>
    </row>
    <row r="2045">
      <c r="A2045" s="20" t="n"/>
      <c r="B2045" s="26" t="n"/>
      <c r="C2045" s="27">
        <f>IF(COUNTA(A2045,D2045,G2045)=0,"",IF(B2045="","공통",IFERROR(INDEX(현장_고객,MATCH(B2045,현장번호,0))&amp;" · "&amp;INDEX(현장_주소,MATCH(B2045,현장번호,0)),"없는 번호")))</f>
        <v/>
      </c>
      <c r="D2045" s="21" t="n"/>
      <c r="E2045" s="27">
        <f>IF(D2045="","",IFERROR(INDEX(거래처분야,MATCH(D2045,거래처이름,0)),""))</f>
        <v/>
      </c>
      <c r="F2045" s="21" t="n"/>
      <c r="G2045" s="22" t="n"/>
      <c r="H2045" s="25">
        <f>IF(COUNTA(A2045,B2045,D2045,G2045)=0,"",IF(NOT(ISNUMBER(A2045)),"날짜를 확인하세요",IF(A2045&gt;TODAY(),"오늘 이후 날짜예요",IF(AND(B2045&lt;&gt;"",ISNA(MATCH(B2045,현장번호,0))),"현장 번호를 확인하세요",IF(ISNA(MATCH(D2045,거래처이름,0)),"거래처 목록에 없는 이름",IF(OR(NOT(ISNUMBER(G2045)),N(G2045)&lt;=0),"금액을 확인하세요",""))))))</f>
        <v/>
      </c>
    </row>
    <row r="2046">
      <c r="A2046" s="20" t="n"/>
      <c r="B2046" s="26" t="n"/>
      <c r="C2046" s="27">
        <f>IF(COUNTA(A2046,D2046,G2046)=0,"",IF(B2046="","공통",IFERROR(INDEX(현장_고객,MATCH(B2046,현장번호,0))&amp;" · "&amp;INDEX(현장_주소,MATCH(B2046,현장번호,0)),"없는 번호")))</f>
        <v/>
      </c>
      <c r="D2046" s="21" t="n"/>
      <c r="E2046" s="27">
        <f>IF(D2046="","",IFERROR(INDEX(거래처분야,MATCH(D2046,거래처이름,0)),""))</f>
        <v/>
      </c>
      <c r="F2046" s="21" t="n"/>
      <c r="G2046" s="22" t="n"/>
      <c r="H2046" s="25">
        <f>IF(COUNTA(A2046,B2046,D2046,G2046)=0,"",IF(NOT(ISNUMBER(A2046)),"날짜를 확인하세요",IF(A2046&gt;TODAY(),"오늘 이후 날짜예요",IF(AND(B2046&lt;&gt;"",ISNA(MATCH(B2046,현장번호,0))),"현장 번호를 확인하세요",IF(ISNA(MATCH(D2046,거래처이름,0)),"거래처 목록에 없는 이름",IF(OR(NOT(ISNUMBER(G2046)),N(G2046)&lt;=0),"금액을 확인하세요",""))))))</f>
        <v/>
      </c>
    </row>
    <row r="2047">
      <c r="A2047" s="20" t="n"/>
      <c r="B2047" s="26" t="n"/>
      <c r="C2047" s="27">
        <f>IF(COUNTA(A2047,D2047,G2047)=0,"",IF(B2047="","공통",IFERROR(INDEX(현장_고객,MATCH(B2047,현장번호,0))&amp;" · "&amp;INDEX(현장_주소,MATCH(B2047,현장번호,0)),"없는 번호")))</f>
        <v/>
      </c>
      <c r="D2047" s="21" t="n"/>
      <c r="E2047" s="27">
        <f>IF(D2047="","",IFERROR(INDEX(거래처분야,MATCH(D2047,거래처이름,0)),""))</f>
        <v/>
      </c>
      <c r="F2047" s="21" t="n"/>
      <c r="G2047" s="22" t="n"/>
      <c r="H2047" s="25">
        <f>IF(COUNTA(A2047,B2047,D2047,G2047)=0,"",IF(NOT(ISNUMBER(A2047)),"날짜를 확인하세요",IF(A2047&gt;TODAY(),"오늘 이후 날짜예요",IF(AND(B2047&lt;&gt;"",ISNA(MATCH(B2047,현장번호,0))),"현장 번호를 확인하세요",IF(ISNA(MATCH(D2047,거래처이름,0)),"거래처 목록에 없는 이름",IF(OR(NOT(ISNUMBER(G2047)),N(G2047)&lt;=0),"금액을 확인하세요",""))))))</f>
        <v/>
      </c>
    </row>
    <row r="2048">
      <c r="A2048" s="20" t="n"/>
      <c r="B2048" s="26" t="n"/>
      <c r="C2048" s="27">
        <f>IF(COUNTA(A2048,D2048,G2048)=0,"",IF(B2048="","공통",IFERROR(INDEX(현장_고객,MATCH(B2048,현장번호,0))&amp;" · "&amp;INDEX(현장_주소,MATCH(B2048,현장번호,0)),"없는 번호")))</f>
        <v/>
      </c>
      <c r="D2048" s="21" t="n"/>
      <c r="E2048" s="27">
        <f>IF(D2048="","",IFERROR(INDEX(거래처분야,MATCH(D2048,거래처이름,0)),""))</f>
        <v/>
      </c>
      <c r="F2048" s="21" t="n"/>
      <c r="G2048" s="22" t="n"/>
      <c r="H2048" s="25">
        <f>IF(COUNTA(A2048,B2048,D2048,G2048)=0,"",IF(NOT(ISNUMBER(A2048)),"날짜를 확인하세요",IF(A2048&gt;TODAY(),"오늘 이후 날짜예요",IF(AND(B2048&lt;&gt;"",ISNA(MATCH(B2048,현장번호,0))),"현장 번호를 확인하세요",IF(ISNA(MATCH(D2048,거래처이름,0)),"거래처 목록에 없는 이름",IF(OR(NOT(ISNUMBER(G2048)),N(G2048)&lt;=0),"금액을 확인하세요",""))))))</f>
        <v/>
      </c>
    </row>
    <row r="2049">
      <c r="A2049" s="20" t="n"/>
      <c r="B2049" s="26" t="n"/>
      <c r="C2049" s="27">
        <f>IF(COUNTA(A2049,D2049,G2049)=0,"",IF(B2049="","공통",IFERROR(INDEX(현장_고객,MATCH(B2049,현장번호,0))&amp;" · "&amp;INDEX(현장_주소,MATCH(B2049,현장번호,0)),"없는 번호")))</f>
        <v/>
      </c>
      <c r="D2049" s="21" t="n"/>
      <c r="E2049" s="27">
        <f>IF(D2049="","",IFERROR(INDEX(거래처분야,MATCH(D2049,거래처이름,0)),""))</f>
        <v/>
      </c>
      <c r="F2049" s="21" t="n"/>
      <c r="G2049" s="22" t="n"/>
      <c r="H2049" s="25">
        <f>IF(COUNTA(A2049,B2049,D2049,G2049)=0,"",IF(NOT(ISNUMBER(A2049)),"날짜를 확인하세요",IF(A2049&gt;TODAY(),"오늘 이후 날짜예요",IF(AND(B2049&lt;&gt;"",ISNA(MATCH(B2049,현장번호,0))),"현장 번호를 확인하세요",IF(ISNA(MATCH(D2049,거래처이름,0)),"거래처 목록에 없는 이름",IF(OR(NOT(ISNUMBER(G2049)),N(G2049)&lt;=0),"금액을 확인하세요",""))))))</f>
        <v/>
      </c>
    </row>
    <row r="2050">
      <c r="A2050" s="20" t="n"/>
      <c r="B2050" s="26" t="n"/>
      <c r="C2050" s="27">
        <f>IF(COUNTA(A2050,D2050,G2050)=0,"",IF(B2050="","공통",IFERROR(INDEX(현장_고객,MATCH(B2050,현장번호,0))&amp;" · "&amp;INDEX(현장_주소,MATCH(B2050,현장번호,0)),"없는 번호")))</f>
        <v/>
      </c>
      <c r="D2050" s="21" t="n"/>
      <c r="E2050" s="27">
        <f>IF(D2050="","",IFERROR(INDEX(거래처분야,MATCH(D2050,거래처이름,0)),""))</f>
        <v/>
      </c>
      <c r="F2050" s="21" t="n"/>
      <c r="G2050" s="22" t="n"/>
      <c r="H2050" s="25">
        <f>IF(COUNTA(A2050,B2050,D2050,G2050)=0,"",IF(NOT(ISNUMBER(A2050)),"날짜를 확인하세요",IF(A2050&gt;TODAY(),"오늘 이후 날짜예요",IF(AND(B2050&lt;&gt;"",ISNA(MATCH(B2050,현장번호,0))),"현장 번호를 확인하세요",IF(ISNA(MATCH(D2050,거래처이름,0)),"거래처 목록에 없는 이름",IF(OR(NOT(ISNUMBER(G2050)),N(G2050)&lt;=0),"금액을 확인하세요",""))))))</f>
        <v/>
      </c>
    </row>
    <row r="2051">
      <c r="A2051" s="20" t="n"/>
      <c r="B2051" s="26" t="n"/>
      <c r="C2051" s="27">
        <f>IF(COUNTA(A2051,D2051,G2051)=0,"",IF(B2051="","공통",IFERROR(INDEX(현장_고객,MATCH(B2051,현장번호,0))&amp;" · "&amp;INDEX(현장_주소,MATCH(B2051,현장번호,0)),"없는 번호")))</f>
        <v/>
      </c>
      <c r="D2051" s="21" t="n"/>
      <c r="E2051" s="27">
        <f>IF(D2051="","",IFERROR(INDEX(거래처분야,MATCH(D2051,거래처이름,0)),""))</f>
        <v/>
      </c>
      <c r="F2051" s="21" t="n"/>
      <c r="G2051" s="22" t="n"/>
      <c r="H2051" s="25">
        <f>IF(COUNTA(A2051,B2051,D2051,G2051)=0,"",IF(NOT(ISNUMBER(A2051)),"날짜를 확인하세요",IF(A2051&gt;TODAY(),"오늘 이후 날짜예요",IF(AND(B2051&lt;&gt;"",ISNA(MATCH(B2051,현장번호,0))),"현장 번호를 확인하세요",IF(ISNA(MATCH(D2051,거래처이름,0)),"거래처 목록에 없는 이름",IF(OR(NOT(ISNUMBER(G2051)),N(G2051)&lt;=0),"금액을 확인하세요",""))))))</f>
        <v/>
      </c>
    </row>
    <row r="2052">
      <c r="A2052" s="20" t="n"/>
      <c r="B2052" s="26" t="n"/>
      <c r="C2052" s="27">
        <f>IF(COUNTA(A2052,D2052,G2052)=0,"",IF(B2052="","공통",IFERROR(INDEX(현장_고객,MATCH(B2052,현장번호,0))&amp;" · "&amp;INDEX(현장_주소,MATCH(B2052,현장번호,0)),"없는 번호")))</f>
        <v/>
      </c>
      <c r="D2052" s="21" t="n"/>
      <c r="E2052" s="27">
        <f>IF(D2052="","",IFERROR(INDEX(거래처분야,MATCH(D2052,거래처이름,0)),""))</f>
        <v/>
      </c>
      <c r="F2052" s="21" t="n"/>
      <c r="G2052" s="22" t="n"/>
      <c r="H2052" s="25">
        <f>IF(COUNTA(A2052,B2052,D2052,G2052)=0,"",IF(NOT(ISNUMBER(A2052)),"날짜를 확인하세요",IF(A2052&gt;TODAY(),"오늘 이후 날짜예요",IF(AND(B2052&lt;&gt;"",ISNA(MATCH(B2052,현장번호,0))),"현장 번호를 확인하세요",IF(ISNA(MATCH(D2052,거래처이름,0)),"거래처 목록에 없는 이름",IF(OR(NOT(ISNUMBER(G2052)),N(G2052)&lt;=0),"금액을 확인하세요",""))))))</f>
        <v/>
      </c>
    </row>
    <row r="2053">
      <c r="A2053" s="20" t="n"/>
      <c r="B2053" s="26" t="n"/>
      <c r="C2053" s="27">
        <f>IF(COUNTA(A2053,D2053,G2053)=0,"",IF(B2053="","공통",IFERROR(INDEX(현장_고객,MATCH(B2053,현장번호,0))&amp;" · "&amp;INDEX(현장_주소,MATCH(B2053,현장번호,0)),"없는 번호")))</f>
        <v/>
      </c>
      <c r="D2053" s="21" t="n"/>
      <c r="E2053" s="27">
        <f>IF(D2053="","",IFERROR(INDEX(거래처분야,MATCH(D2053,거래처이름,0)),""))</f>
        <v/>
      </c>
      <c r="F2053" s="21" t="n"/>
      <c r="G2053" s="22" t="n"/>
      <c r="H2053" s="25">
        <f>IF(COUNTA(A2053,B2053,D2053,G2053)=0,"",IF(NOT(ISNUMBER(A2053)),"날짜를 확인하세요",IF(A2053&gt;TODAY(),"오늘 이후 날짜예요",IF(AND(B2053&lt;&gt;"",ISNA(MATCH(B2053,현장번호,0))),"현장 번호를 확인하세요",IF(ISNA(MATCH(D2053,거래처이름,0)),"거래처 목록에 없는 이름",IF(OR(NOT(ISNUMBER(G2053)),N(G2053)&lt;=0),"금액을 확인하세요",""))))))</f>
        <v/>
      </c>
    </row>
    <row r="2054">
      <c r="A2054" s="20" t="n"/>
      <c r="B2054" s="26" t="n"/>
      <c r="C2054" s="27">
        <f>IF(COUNTA(A2054,D2054,G2054)=0,"",IF(B2054="","공통",IFERROR(INDEX(현장_고객,MATCH(B2054,현장번호,0))&amp;" · "&amp;INDEX(현장_주소,MATCH(B2054,현장번호,0)),"없는 번호")))</f>
        <v/>
      </c>
      <c r="D2054" s="21" t="n"/>
      <c r="E2054" s="27">
        <f>IF(D2054="","",IFERROR(INDEX(거래처분야,MATCH(D2054,거래처이름,0)),""))</f>
        <v/>
      </c>
      <c r="F2054" s="21" t="n"/>
      <c r="G2054" s="22" t="n"/>
      <c r="H2054" s="25">
        <f>IF(COUNTA(A2054,B2054,D2054,G2054)=0,"",IF(NOT(ISNUMBER(A2054)),"날짜를 확인하세요",IF(A2054&gt;TODAY(),"오늘 이후 날짜예요",IF(AND(B2054&lt;&gt;"",ISNA(MATCH(B2054,현장번호,0))),"현장 번호를 확인하세요",IF(ISNA(MATCH(D2054,거래처이름,0)),"거래처 목록에 없는 이름",IF(OR(NOT(ISNUMBER(G2054)),N(G2054)&lt;=0),"금액을 확인하세요",""))))))</f>
        <v/>
      </c>
    </row>
    <row r="2055">
      <c r="A2055" s="20" t="n"/>
      <c r="B2055" s="26" t="n"/>
      <c r="C2055" s="27">
        <f>IF(COUNTA(A2055,D2055,G2055)=0,"",IF(B2055="","공통",IFERROR(INDEX(현장_고객,MATCH(B2055,현장번호,0))&amp;" · "&amp;INDEX(현장_주소,MATCH(B2055,현장번호,0)),"없는 번호")))</f>
        <v/>
      </c>
      <c r="D2055" s="21" t="n"/>
      <c r="E2055" s="27">
        <f>IF(D2055="","",IFERROR(INDEX(거래처분야,MATCH(D2055,거래처이름,0)),""))</f>
        <v/>
      </c>
      <c r="F2055" s="21" t="n"/>
      <c r="G2055" s="22" t="n"/>
      <c r="H2055" s="25">
        <f>IF(COUNTA(A2055,B2055,D2055,G2055)=0,"",IF(NOT(ISNUMBER(A2055)),"날짜를 확인하세요",IF(A2055&gt;TODAY(),"오늘 이후 날짜예요",IF(AND(B2055&lt;&gt;"",ISNA(MATCH(B2055,현장번호,0))),"현장 번호를 확인하세요",IF(ISNA(MATCH(D2055,거래처이름,0)),"거래처 목록에 없는 이름",IF(OR(NOT(ISNUMBER(G2055)),N(G2055)&lt;=0),"금액을 확인하세요",""))))))</f>
        <v/>
      </c>
    </row>
    <row r="2056">
      <c r="A2056" s="20" t="n"/>
      <c r="B2056" s="26" t="n"/>
      <c r="C2056" s="27">
        <f>IF(COUNTA(A2056,D2056,G2056)=0,"",IF(B2056="","공통",IFERROR(INDEX(현장_고객,MATCH(B2056,현장번호,0))&amp;" · "&amp;INDEX(현장_주소,MATCH(B2056,현장번호,0)),"없는 번호")))</f>
        <v/>
      </c>
      <c r="D2056" s="21" t="n"/>
      <c r="E2056" s="27">
        <f>IF(D2056="","",IFERROR(INDEX(거래처분야,MATCH(D2056,거래처이름,0)),""))</f>
        <v/>
      </c>
      <c r="F2056" s="21" t="n"/>
      <c r="G2056" s="22" t="n"/>
      <c r="H2056" s="25">
        <f>IF(COUNTA(A2056,B2056,D2056,G2056)=0,"",IF(NOT(ISNUMBER(A2056)),"날짜를 확인하세요",IF(A2056&gt;TODAY(),"오늘 이후 날짜예요",IF(AND(B2056&lt;&gt;"",ISNA(MATCH(B2056,현장번호,0))),"현장 번호를 확인하세요",IF(ISNA(MATCH(D2056,거래처이름,0)),"거래처 목록에 없는 이름",IF(OR(NOT(ISNUMBER(G2056)),N(G2056)&lt;=0),"금액을 확인하세요",""))))))</f>
        <v/>
      </c>
    </row>
    <row r="2057">
      <c r="A2057" s="20" t="n"/>
      <c r="B2057" s="26" t="n"/>
      <c r="C2057" s="27">
        <f>IF(COUNTA(A2057,D2057,G2057)=0,"",IF(B2057="","공통",IFERROR(INDEX(현장_고객,MATCH(B2057,현장번호,0))&amp;" · "&amp;INDEX(현장_주소,MATCH(B2057,현장번호,0)),"없는 번호")))</f>
        <v/>
      </c>
      <c r="D2057" s="21" t="n"/>
      <c r="E2057" s="27">
        <f>IF(D2057="","",IFERROR(INDEX(거래처분야,MATCH(D2057,거래처이름,0)),""))</f>
        <v/>
      </c>
      <c r="F2057" s="21" t="n"/>
      <c r="G2057" s="22" t="n"/>
      <c r="H2057" s="25">
        <f>IF(COUNTA(A2057,B2057,D2057,G2057)=0,"",IF(NOT(ISNUMBER(A2057)),"날짜를 확인하세요",IF(A2057&gt;TODAY(),"오늘 이후 날짜예요",IF(AND(B2057&lt;&gt;"",ISNA(MATCH(B2057,현장번호,0))),"현장 번호를 확인하세요",IF(ISNA(MATCH(D2057,거래처이름,0)),"거래처 목록에 없는 이름",IF(OR(NOT(ISNUMBER(G2057)),N(G2057)&lt;=0),"금액을 확인하세요",""))))))</f>
        <v/>
      </c>
    </row>
    <row r="2058">
      <c r="A2058" s="20" t="n"/>
      <c r="B2058" s="26" t="n"/>
      <c r="C2058" s="27">
        <f>IF(COUNTA(A2058,D2058,G2058)=0,"",IF(B2058="","공통",IFERROR(INDEX(현장_고객,MATCH(B2058,현장번호,0))&amp;" · "&amp;INDEX(현장_주소,MATCH(B2058,현장번호,0)),"없는 번호")))</f>
        <v/>
      </c>
      <c r="D2058" s="21" t="n"/>
      <c r="E2058" s="27">
        <f>IF(D2058="","",IFERROR(INDEX(거래처분야,MATCH(D2058,거래처이름,0)),""))</f>
        <v/>
      </c>
      <c r="F2058" s="21" t="n"/>
      <c r="G2058" s="22" t="n"/>
      <c r="H2058" s="25">
        <f>IF(COUNTA(A2058,B2058,D2058,G2058)=0,"",IF(NOT(ISNUMBER(A2058)),"날짜를 확인하세요",IF(A2058&gt;TODAY(),"오늘 이후 날짜예요",IF(AND(B2058&lt;&gt;"",ISNA(MATCH(B2058,현장번호,0))),"현장 번호를 확인하세요",IF(ISNA(MATCH(D2058,거래처이름,0)),"거래처 목록에 없는 이름",IF(OR(NOT(ISNUMBER(G2058)),N(G2058)&lt;=0),"금액을 확인하세요",""))))))</f>
        <v/>
      </c>
    </row>
    <row r="2059">
      <c r="A2059" s="20" t="n"/>
      <c r="B2059" s="26" t="n"/>
      <c r="C2059" s="27">
        <f>IF(COUNTA(A2059,D2059,G2059)=0,"",IF(B2059="","공통",IFERROR(INDEX(현장_고객,MATCH(B2059,현장번호,0))&amp;" · "&amp;INDEX(현장_주소,MATCH(B2059,현장번호,0)),"없는 번호")))</f>
        <v/>
      </c>
      <c r="D2059" s="21" t="n"/>
      <c r="E2059" s="27">
        <f>IF(D2059="","",IFERROR(INDEX(거래처분야,MATCH(D2059,거래처이름,0)),""))</f>
        <v/>
      </c>
      <c r="F2059" s="21" t="n"/>
      <c r="G2059" s="22" t="n"/>
      <c r="H2059" s="25">
        <f>IF(COUNTA(A2059,B2059,D2059,G2059)=0,"",IF(NOT(ISNUMBER(A2059)),"날짜를 확인하세요",IF(A2059&gt;TODAY(),"오늘 이후 날짜예요",IF(AND(B2059&lt;&gt;"",ISNA(MATCH(B2059,현장번호,0))),"현장 번호를 확인하세요",IF(ISNA(MATCH(D2059,거래처이름,0)),"거래처 목록에 없는 이름",IF(OR(NOT(ISNUMBER(G2059)),N(G2059)&lt;=0),"금액을 확인하세요",""))))))</f>
        <v/>
      </c>
    </row>
    <row r="2060">
      <c r="A2060" s="20" t="n"/>
      <c r="B2060" s="26" t="n"/>
      <c r="C2060" s="27">
        <f>IF(COUNTA(A2060,D2060,G2060)=0,"",IF(B2060="","공통",IFERROR(INDEX(현장_고객,MATCH(B2060,현장번호,0))&amp;" · "&amp;INDEX(현장_주소,MATCH(B2060,현장번호,0)),"없는 번호")))</f>
        <v/>
      </c>
      <c r="D2060" s="21" t="n"/>
      <c r="E2060" s="27">
        <f>IF(D2060="","",IFERROR(INDEX(거래처분야,MATCH(D2060,거래처이름,0)),""))</f>
        <v/>
      </c>
      <c r="F2060" s="21" t="n"/>
      <c r="G2060" s="22" t="n"/>
      <c r="H2060" s="25">
        <f>IF(COUNTA(A2060,B2060,D2060,G2060)=0,"",IF(NOT(ISNUMBER(A2060)),"날짜를 확인하세요",IF(A2060&gt;TODAY(),"오늘 이후 날짜예요",IF(AND(B2060&lt;&gt;"",ISNA(MATCH(B2060,현장번호,0))),"현장 번호를 확인하세요",IF(ISNA(MATCH(D2060,거래처이름,0)),"거래처 목록에 없는 이름",IF(OR(NOT(ISNUMBER(G2060)),N(G2060)&lt;=0),"금액을 확인하세요",""))))))</f>
        <v/>
      </c>
    </row>
    <row r="2061">
      <c r="A2061" s="20" t="n"/>
      <c r="B2061" s="26" t="n"/>
      <c r="C2061" s="27">
        <f>IF(COUNTA(A2061,D2061,G2061)=0,"",IF(B2061="","공통",IFERROR(INDEX(현장_고객,MATCH(B2061,현장번호,0))&amp;" · "&amp;INDEX(현장_주소,MATCH(B2061,현장번호,0)),"없는 번호")))</f>
        <v/>
      </c>
      <c r="D2061" s="21" t="n"/>
      <c r="E2061" s="27">
        <f>IF(D2061="","",IFERROR(INDEX(거래처분야,MATCH(D2061,거래처이름,0)),""))</f>
        <v/>
      </c>
      <c r="F2061" s="21" t="n"/>
      <c r="G2061" s="22" t="n"/>
      <c r="H2061" s="25">
        <f>IF(COUNTA(A2061,B2061,D2061,G2061)=0,"",IF(NOT(ISNUMBER(A2061)),"날짜를 확인하세요",IF(A2061&gt;TODAY(),"오늘 이후 날짜예요",IF(AND(B2061&lt;&gt;"",ISNA(MATCH(B2061,현장번호,0))),"현장 번호를 확인하세요",IF(ISNA(MATCH(D2061,거래처이름,0)),"거래처 목록에 없는 이름",IF(OR(NOT(ISNUMBER(G2061)),N(G2061)&lt;=0),"금액을 확인하세요",""))))))</f>
        <v/>
      </c>
    </row>
    <row r="2062">
      <c r="A2062" s="20" t="n"/>
      <c r="B2062" s="26" t="n"/>
      <c r="C2062" s="27">
        <f>IF(COUNTA(A2062,D2062,G2062)=0,"",IF(B2062="","공통",IFERROR(INDEX(현장_고객,MATCH(B2062,현장번호,0))&amp;" · "&amp;INDEX(현장_주소,MATCH(B2062,현장번호,0)),"없는 번호")))</f>
        <v/>
      </c>
      <c r="D2062" s="21" t="n"/>
      <c r="E2062" s="27">
        <f>IF(D2062="","",IFERROR(INDEX(거래처분야,MATCH(D2062,거래처이름,0)),""))</f>
        <v/>
      </c>
      <c r="F2062" s="21" t="n"/>
      <c r="G2062" s="22" t="n"/>
      <c r="H2062" s="25">
        <f>IF(COUNTA(A2062,B2062,D2062,G2062)=0,"",IF(NOT(ISNUMBER(A2062)),"날짜를 확인하세요",IF(A2062&gt;TODAY(),"오늘 이후 날짜예요",IF(AND(B2062&lt;&gt;"",ISNA(MATCH(B2062,현장번호,0))),"현장 번호를 확인하세요",IF(ISNA(MATCH(D2062,거래처이름,0)),"거래처 목록에 없는 이름",IF(OR(NOT(ISNUMBER(G2062)),N(G2062)&lt;=0),"금액을 확인하세요",""))))))</f>
        <v/>
      </c>
    </row>
    <row r="2063">
      <c r="A2063" s="20" t="n"/>
      <c r="B2063" s="26" t="n"/>
      <c r="C2063" s="27">
        <f>IF(COUNTA(A2063,D2063,G2063)=0,"",IF(B2063="","공통",IFERROR(INDEX(현장_고객,MATCH(B2063,현장번호,0))&amp;" · "&amp;INDEX(현장_주소,MATCH(B2063,현장번호,0)),"없는 번호")))</f>
        <v/>
      </c>
      <c r="D2063" s="21" t="n"/>
      <c r="E2063" s="27">
        <f>IF(D2063="","",IFERROR(INDEX(거래처분야,MATCH(D2063,거래처이름,0)),""))</f>
        <v/>
      </c>
      <c r="F2063" s="21" t="n"/>
      <c r="G2063" s="22" t="n"/>
      <c r="H2063" s="25">
        <f>IF(COUNTA(A2063,B2063,D2063,G2063)=0,"",IF(NOT(ISNUMBER(A2063)),"날짜를 확인하세요",IF(A2063&gt;TODAY(),"오늘 이후 날짜예요",IF(AND(B2063&lt;&gt;"",ISNA(MATCH(B2063,현장번호,0))),"현장 번호를 확인하세요",IF(ISNA(MATCH(D2063,거래처이름,0)),"거래처 목록에 없는 이름",IF(OR(NOT(ISNUMBER(G2063)),N(G2063)&lt;=0),"금액을 확인하세요",""))))))</f>
        <v/>
      </c>
    </row>
    <row r="2064">
      <c r="A2064" s="20" t="n"/>
      <c r="B2064" s="26" t="n"/>
      <c r="C2064" s="27">
        <f>IF(COUNTA(A2064,D2064,G2064)=0,"",IF(B2064="","공통",IFERROR(INDEX(현장_고객,MATCH(B2064,현장번호,0))&amp;" · "&amp;INDEX(현장_주소,MATCH(B2064,현장번호,0)),"없는 번호")))</f>
        <v/>
      </c>
      <c r="D2064" s="21" t="n"/>
      <c r="E2064" s="27">
        <f>IF(D2064="","",IFERROR(INDEX(거래처분야,MATCH(D2064,거래처이름,0)),""))</f>
        <v/>
      </c>
      <c r="F2064" s="21" t="n"/>
      <c r="G2064" s="22" t="n"/>
      <c r="H2064" s="25">
        <f>IF(COUNTA(A2064,B2064,D2064,G2064)=0,"",IF(NOT(ISNUMBER(A2064)),"날짜를 확인하세요",IF(A2064&gt;TODAY(),"오늘 이후 날짜예요",IF(AND(B2064&lt;&gt;"",ISNA(MATCH(B2064,현장번호,0))),"현장 번호를 확인하세요",IF(ISNA(MATCH(D2064,거래처이름,0)),"거래처 목록에 없는 이름",IF(OR(NOT(ISNUMBER(G2064)),N(G2064)&lt;=0),"금액을 확인하세요",""))))))</f>
        <v/>
      </c>
    </row>
    <row r="2065">
      <c r="A2065" s="20" t="n"/>
      <c r="B2065" s="26" t="n"/>
      <c r="C2065" s="27">
        <f>IF(COUNTA(A2065,D2065,G2065)=0,"",IF(B2065="","공통",IFERROR(INDEX(현장_고객,MATCH(B2065,현장번호,0))&amp;" · "&amp;INDEX(현장_주소,MATCH(B2065,현장번호,0)),"없는 번호")))</f>
        <v/>
      </c>
      <c r="D2065" s="21" t="n"/>
      <c r="E2065" s="27">
        <f>IF(D2065="","",IFERROR(INDEX(거래처분야,MATCH(D2065,거래처이름,0)),""))</f>
        <v/>
      </c>
      <c r="F2065" s="21" t="n"/>
      <c r="G2065" s="22" t="n"/>
      <c r="H2065" s="25">
        <f>IF(COUNTA(A2065,B2065,D2065,G2065)=0,"",IF(NOT(ISNUMBER(A2065)),"날짜를 확인하세요",IF(A2065&gt;TODAY(),"오늘 이후 날짜예요",IF(AND(B2065&lt;&gt;"",ISNA(MATCH(B2065,현장번호,0))),"현장 번호를 확인하세요",IF(ISNA(MATCH(D2065,거래처이름,0)),"거래처 목록에 없는 이름",IF(OR(NOT(ISNUMBER(G2065)),N(G2065)&lt;=0),"금액을 확인하세요",""))))))</f>
        <v/>
      </c>
    </row>
    <row r="2066">
      <c r="A2066" s="20" t="n"/>
      <c r="B2066" s="26" t="n"/>
      <c r="C2066" s="27">
        <f>IF(COUNTA(A2066,D2066,G2066)=0,"",IF(B2066="","공통",IFERROR(INDEX(현장_고객,MATCH(B2066,현장번호,0))&amp;" · "&amp;INDEX(현장_주소,MATCH(B2066,현장번호,0)),"없는 번호")))</f>
        <v/>
      </c>
      <c r="D2066" s="21" t="n"/>
      <c r="E2066" s="27">
        <f>IF(D2066="","",IFERROR(INDEX(거래처분야,MATCH(D2066,거래처이름,0)),""))</f>
        <v/>
      </c>
      <c r="F2066" s="21" t="n"/>
      <c r="G2066" s="22" t="n"/>
      <c r="H2066" s="25">
        <f>IF(COUNTA(A2066,B2066,D2066,G2066)=0,"",IF(NOT(ISNUMBER(A2066)),"날짜를 확인하세요",IF(A2066&gt;TODAY(),"오늘 이후 날짜예요",IF(AND(B2066&lt;&gt;"",ISNA(MATCH(B2066,현장번호,0))),"현장 번호를 확인하세요",IF(ISNA(MATCH(D2066,거래처이름,0)),"거래처 목록에 없는 이름",IF(OR(NOT(ISNUMBER(G2066)),N(G2066)&lt;=0),"금액을 확인하세요",""))))))</f>
        <v/>
      </c>
    </row>
    <row r="2067">
      <c r="A2067" s="20" t="n"/>
      <c r="B2067" s="26" t="n"/>
      <c r="C2067" s="27">
        <f>IF(COUNTA(A2067,D2067,G2067)=0,"",IF(B2067="","공통",IFERROR(INDEX(현장_고객,MATCH(B2067,현장번호,0))&amp;" · "&amp;INDEX(현장_주소,MATCH(B2067,현장번호,0)),"없는 번호")))</f>
        <v/>
      </c>
      <c r="D2067" s="21" t="n"/>
      <c r="E2067" s="27">
        <f>IF(D2067="","",IFERROR(INDEX(거래처분야,MATCH(D2067,거래처이름,0)),""))</f>
        <v/>
      </c>
      <c r="F2067" s="21" t="n"/>
      <c r="G2067" s="22" t="n"/>
      <c r="H2067" s="25">
        <f>IF(COUNTA(A2067,B2067,D2067,G2067)=0,"",IF(NOT(ISNUMBER(A2067)),"날짜를 확인하세요",IF(A2067&gt;TODAY(),"오늘 이후 날짜예요",IF(AND(B2067&lt;&gt;"",ISNA(MATCH(B2067,현장번호,0))),"현장 번호를 확인하세요",IF(ISNA(MATCH(D2067,거래처이름,0)),"거래처 목록에 없는 이름",IF(OR(NOT(ISNUMBER(G2067)),N(G2067)&lt;=0),"금액을 확인하세요",""))))))</f>
        <v/>
      </c>
    </row>
    <row r="2068">
      <c r="A2068" s="20" t="n"/>
      <c r="B2068" s="26" t="n"/>
      <c r="C2068" s="27">
        <f>IF(COUNTA(A2068,D2068,G2068)=0,"",IF(B2068="","공통",IFERROR(INDEX(현장_고객,MATCH(B2068,현장번호,0))&amp;" · "&amp;INDEX(현장_주소,MATCH(B2068,현장번호,0)),"없는 번호")))</f>
        <v/>
      </c>
      <c r="D2068" s="21" t="n"/>
      <c r="E2068" s="27">
        <f>IF(D2068="","",IFERROR(INDEX(거래처분야,MATCH(D2068,거래처이름,0)),""))</f>
        <v/>
      </c>
      <c r="F2068" s="21" t="n"/>
      <c r="G2068" s="22" t="n"/>
      <c r="H2068" s="25">
        <f>IF(COUNTA(A2068,B2068,D2068,G2068)=0,"",IF(NOT(ISNUMBER(A2068)),"날짜를 확인하세요",IF(A2068&gt;TODAY(),"오늘 이후 날짜예요",IF(AND(B2068&lt;&gt;"",ISNA(MATCH(B2068,현장번호,0))),"현장 번호를 확인하세요",IF(ISNA(MATCH(D2068,거래처이름,0)),"거래처 목록에 없는 이름",IF(OR(NOT(ISNUMBER(G2068)),N(G2068)&lt;=0),"금액을 확인하세요",""))))))</f>
        <v/>
      </c>
    </row>
    <row r="2069">
      <c r="A2069" s="20" t="n"/>
      <c r="B2069" s="26" t="n"/>
      <c r="C2069" s="27">
        <f>IF(COUNTA(A2069,D2069,G2069)=0,"",IF(B2069="","공통",IFERROR(INDEX(현장_고객,MATCH(B2069,현장번호,0))&amp;" · "&amp;INDEX(현장_주소,MATCH(B2069,현장번호,0)),"없는 번호")))</f>
        <v/>
      </c>
      <c r="D2069" s="21" t="n"/>
      <c r="E2069" s="27">
        <f>IF(D2069="","",IFERROR(INDEX(거래처분야,MATCH(D2069,거래처이름,0)),""))</f>
        <v/>
      </c>
      <c r="F2069" s="21" t="n"/>
      <c r="G2069" s="22" t="n"/>
      <c r="H2069" s="25">
        <f>IF(COUNTA(A2069,B2069,D2069,G2069)=0,"",IF(NOT(ISNUMBER(A2069)),"날짜를 확인하세요",IF(A2069&gt;TODAY(),"오늘 이후 날짜예요",IF(AND(B2069&lt;&gt;"",ISNA(MATCH(B2069,현장번호,0))),"현장 번호를 확인하세요",IF(ISNA(MATCH(D2069,거래처이름,0)),"거래처 목록에 없는 이름",IF(OR(NOT(ISNUMBER(G2069)),N(G2069)&lt;=0),"금액을 확인하세요",""))))))</f>
        <v/>
      </c>
    </row>
    <row r="2070">
      <c r="A2070" s="20" t="n"/>
      <c r="B2070" s="26" t="n"/>
      <c r="C2070" s="27">
        <f>IF(COUNTA(A2070,D2070,G2070)=0,"",IF(B2070="","공통",IFERROR(INDEX(현장_고객,MATCH(B2070,현장번호,0))&amp;" · "&amp;INDEX(현장_주소,MATCH(B2070,현장번호,0)),"없는 번호")))</f>
        <v/>
      </c>
      <c r="D2070" s="21" t="n"/>
      <c r="E2070" s="27">
        <f>IF(D2070="","",IFERROR(INDEX(거래처분야,MATCH(D2070,거래처이름,0)),""))</f>
        <v/>
      </c>
      <c r="F2070" s="21" t="n"/>
      <c r="G2070" s="22" t="n"/>
      <c r="H2070" s="25">
        <f>IF(COUNTA(A2070,B2070,D2070,G2070)=0,"",IF(NOT(ISNUMBER(A2070)),"날짜를 확인하세요",IF(A2070&gt;TODAY(),"오늘 이후 날짜예요",IF(AND(B2070&lt;&gt;"",ISNA(MATCH(B2070,현장번호,0))),"현장 번호를 확인하세요",IF(ISNA(MATCH(D2070,거래처이름,0)),"거래처 목록에 없는 이름",IF(OR(NOT(ISNUMBER(G2070)),N(G2070)&lt;=0),"금액을 확인하세요",""))))))</f>
        <v/>
      </c>
    </row>
    <row r="2071">
      <c r="A2071" s="20" t="n"/>
      <c r="B2071" s="26" t="n"/>
      <c r="C2071" s="27">
        <f>IF(COUNTA(A2071,D2071,G2071)=0,"",IF(B2071="","공통",IFERROR(INDEX(현장_고객,MATCH(B2071,현장번호,0))&amp;" · "&amp;INDEX(현장_주소,MATCH(B2071,현장번호,0)),"없는 번호")))</f>
        <v/>
      </c>
      <c r="D2071" s="21" t="n"/>
      <c r="E2071" s="27">
        <f>IF(D2071="","",IFERROR(INDEX(거래처분야,MATCH(D2071,거래처이름,0)),""))</f>
        <v/>
      </c>
      <c r="F2071" s="21" t="n"/>
      <c r="G2071" s="22" t="n"/>
      <c r="H2071" s="25">
        <f>IF(COUNTA(A2071,B2071,D2071,G2071)=0,"",IF(NOT(ISNUMBER(A2071)),"날짜를 확인하세요",IF(A2071&gt;TODAY(),"오늘 이후 날짜예요",IF(AND(B2071&lt;&gt;"",ISNA(MATCH(B2071,현장번호,0))),"현장 번호를 확인하세요",IF(ISNA(MATCH(D2071,거래처이름,0)),"거래처 목록에 없는 이름",IF(OR(NOT(ISNUMBER(G2071)),N(G2071)&lt;=0),"금액을 확인하세요",""))))))</f>
        <v/>
      </c>
    </row>
    <row r="2072">
      <c r="A2072" s="20" t="n"/>
      <c r="B2072" s="26" t="n"/>
      <c r="C2072" s="27">
        <f>IF(COUNTA(A2072,D2072,G2072)=0,"",IF(B2072="","공통",IFERROR(INDEX(현장_고객,MATCH(B2072,현장번호,0))&amp;" · "&amp;INDEX(현장_주소,MATCH(B2072,현장번호,0)),"없는 번호")))</f>
        <v/>
      </c>
      <c r="D2072" s="21" t="n"/>
      <c r="E2072" s="27">
        <f>IF(D2072="","",IFERROR(INDEX(거래처분야,MATCH(D2072,거래처이름,0)),""))</f>
        <v/>
      </c>
      <c r="F2072" s="21" t="n"/>
      <c r="G2072" s="22" t="n"/>
      <c r="H2072" s="25">
        <f>IF(COUNTA(A2072,B2072,D2072,G2072)=0,"",IF(NOT(ISNUMBER(A2072)),"날짜를 확인하세요",IF(A2072&gt;TODAY(),"오늘 이후 날짜예요",IF(AND(B2072&lt;&gt;"",ISNA(MATCH(B2072,현장번호,0))),"현장 번호를 확인하세요",IF(ISNA(MATCH(D2072,거래처이름,0)),"거래처 목록에 없는 이름",IF(OR(NOT(ISNUMBER(G2072)),N(G2072)&lt;=0),"금액을 확인하세요",""))))))</f>
        <v/>
      </c>
    </row>
    <row r="2073">
      <c r="A2073" s="20" t="n"/>
      <c r="B2073" s="26" t="n"/>
      <c r="C2073" s="27">
        <f>IF(COUNTA(A2073,D2073,G2073)=0,"",IF(B2073="","공통",IFERROR(INDEX(현장_고객,MATCH(B2073,현장번호,0))&amp;" · "&amp;INDEX(현장_주소,MATCH(B2073,현장번호,0)),"없는 번호")))</f>
        <v/>
      </c>
      <c r="D2073" s="21" t="n"/>
      <c r="E2073" s="27">
        <f>IF(D2073="","",IFERROR(INDEX(거래처분야,MATCH(D2073,거래처이름,0)),""))</f>
        <v/>
      </c>
      <c r="F2073" s="21" t="n"/>
      <c r="G2073" s="22" t="n"/>
      <c r="H2073" s="25">
        <f>IF(COUNTA(A2073,B2073,D2073,G2073)=0,"",IF(NOT(ISNUMBER(A2073)),"날짜를 확인하세요",IF(A2073&gt;TODAY(),"오늘 이후 날짜예요",IF(AND(B2073&lt;&gt;"",ISNA(MATCH(B2073,현장번호,0))),"현장 번호를 확인하세요",IF(ISNA(MATCH(D2073,거래처이름,0)),"거래처 목록에 없는 이름",IF(OR(NOT(ISNUMBER(G2073)),N(G2073)&lt;=0),"금액을 확인하세요",""))))))</f>
        <v/>
      </c>
    </row>
    <row r="2074">
      <c r="A2074" s="20" t="n"/>
      <c r="B2074" s="26" t="n"/>
      <c r="C2074" s="27">
        <f>IF(COUNTA(A2074,D2074,G2074)=0,"",IF(B2074="","공통",IFERROR(INDEX(현장_고객,MATCH(B2074,현장번호,0))&amp;" · "&amp;INDEX(현장_주소,MATCH(B2074,현장번호,0)),"없는 번호")))</f>
        <v/>
      </c>
      <c r="D2074" s="21" t="n"/>
      <c r="E2074" s="27">
        <f>IF(D2074="","",IFERROR(INDEX(거래처분야,MATCH(D2074,거래처이름,0)),""))</f>
        <v/>
      </c>
      <c r="F2074" s="21" t="n"/>
      <c r="G2074" s="22" t="n"/>
      <c r="H2074" s="25">
        <f>IF(COUNTA(A2074,B2074,D2074,G2074)=0,"",IF(NOT(ISNUMBER(A2074)),"날짜를 확인하세요",IF(A2074&gt;TODAY(),"오늘 이후 날짜예요",IF(AND(B2074&lt;&gt;"",ISNA(MATCH(B2074,현장번호,0))),"현장 번호를 확인하세요",IF(ISNA(MATCH(D2074,거래처이름,0)),"거래처 목록에 없는 이름",IF(OR(NOT(ISNUMBER(G2074)),N(G2074)&lt;=0),"금액을 확인하세요",""))))))</f>
        <v/>
      </c>
    </row>
    <row r="2075">
      <c r="A2075" s="20" t="n"/>
      <c r="B2075" s="26" t="n"/>
      <c r="C2075" s="27">
        <f>IF(COUNTA(A2075,D2075,G2075)=0,"",IF(B2075="","공통",IFERROR(INDEX(현장_고객,MATCH(B2075,현장번호,0))&amp;" · "&amp;INDEX(현장_주소,MATCH(B2075,현장번호,0)),"없는 번호")))</f>
        <v/>
      </c>
      <c r="D2075" s="21" t="n"/>
      <c r="E2075" s="27">
        <f>IF(D2075="","",IFERROR(INDEX(거래처분야,MATCH(D2075,거래처이름,0)),""))</f>
        <v/>
      </c>
      <c r="F2075" s="21" t="n"/>
      <c r="G2075" s="22" t="n"/>
      <c r="H2075" s="25">
        <f>IF(COUNTA(A2075,B2075,D2075,G2075)=0,"",IF(NOT(ISNUMBER(A2075)),"날짜를 확인하세요",IF(A2075&gt;TODAY(),"오늘 이후 날짜예요",IF(AND(B2075&lt;&gt;"",ISNA(MATCH(B2075,현장번호,0))),"현장 번호를 확인하세요",IF(ISNA(MATCH(D2075,거래처이름,0)),"거래처 목록에 없는 이름",IF(OR(NOT(ISNUMBER(G2075)),N(G2075)&lt;=0),"금액을 확인하세요",""))))))</f>
        <v/>
      </c>
    </row>
    <row r="2076">
      <c r="A2076" s="20" t="n"/>
      <c r="B2076" s="26" t="n"/>
      <c r="C2076" s="27">
        <f>IF(COUNTA(A2076,D2076,G2076)=0,"",IF(B2076="","공통",IFERROR(INDEX(현장_고객,MATCH(B2076,현장번호,0))&amp;" · "&amp;INDEX(현장_주소,MATCH(B2076,현장번호,0)),"없는 번호")))</f>
        <v/>
      </c>
      <c r="D2076" s="21" t="n"/>
      <c r="E2076" s="27">
        <f>IF(D2076="","",IFERROR(INDEX(거래처분야,MATCH(D2076,거래처이름,0)),""))</f>
        <v/>
      </c>
      <c r="F2076" s="21" t="n"/>
      <c r="G2076" s="22" t="n"/>
      <c r="H2076" s="25">
        <f>IF(COUNTA(A2076,B2076,D2076,G2076)=0,"",IF(NOT(ISNUMBER(A2076)),"날짜를 확인하세요",IF(A2076&gt;TODAY(),"오늘 이후 날짜예요",IF(AND(B2076&lt;&gt;"",ISNA(MATCH(B2076,현장번호,0))),"현장 번호를 확인하세요",IF(ISNA(MATCH(D2076,거래처이름,0)),"거래처 목록에 없는 이름",IF(OR(NOT(ISNUMBER(G2076)),N(G2076)&lt;=0),"금액을 확인하세요",""))))))</f>
        <v/>
      </c>
    </row>
    <row r="2077">
      <c r="A2077" s="20" t="n"/>
      <c r="B2077" s="26" t="n"/>
      <c r="C2077" s="27">
        <f>IF(COUNTA(A2077,D2077,G2077)=0,"",IF(B2077="","공통",IFERROR(INDEX(현장_고객,MATCH(B2077,현장번호,0))&amp;" · "&amp;INDEX(현장_주소,MATCH(B2077,현장번호,0)),"없는 번호")))</f>
        <v/>
      </c>
      <c r="D2077" s="21" t="n"/>
      <c r="E2077" s="27">
        <f>IF(D2077="","",IFERROR(INDEX(거래처분야,MATCH(D2077,거래처이름,0)),""))</f>
        <v/>
      </c>
      <c r="F2077" s="21" t="n"/>
      <c r="G2077" s="22" t="n"/>
      <c r="H2077" s="25">
        <f>IF(COUNTA(A2077,B2077,D2077,G2077)=0,"",IF(NOT(ISNUMBER(A2077)),"날짜를 확인하세요",IF(A2077&gt;TODAY(),"오늘 이후 날짜예요",IF(AND(B2077&lt;&gt;"",ISNA(MATCH(B2077,현장번호,0))),"현장 번호를 확인하세요",IF(ISNA(MATCH(D2077,거래처이름,0)),"거래처 목록에 없는 이름",IF(OR(NOT(ISNUMBER(G2077)),N(G2077)&lt;=0),"금액을 확인하세요",""))))))</f>
        <v/>
      </c>
    </row>
    <row r="2078">
      <c r="A2078" s="20" t="n"/>
      <c r="B2078" s="26" t="n"/>
      <c r="C2078" s="27">
        <f>IF(COUNTA(A2078,D2078,G2078)=0,"",IF(B2078="","공통",IFERROR(INDEX(현장_고객,MATCH(B2078,현장번호,0))&amp;" · "&amp;INDEX(현장_주소,MATCH(B2078,현장번호,0)),"없는 번호")))</f>
        <v/>
      </c>
      <c r="D2078" s="21" t="n"/>
      <c r="E2078" s="27">
        <f>IF(D2078="","",IFERROR(INDEX(거래처분야,MATCH(D2078,거래처이름,0)),""))</f>
        <v/>
      </c>
      <c r="F2078" s="21" t="n"/>
      <c r="G2078" s="22" t="n"/>
      <c r="H2078" s="25">
        <f>IF(COUNTA(A2078,B2078,D2078,G2078)=0,"",IF(NOT(ISNUMBER(A2078)),"날짜를 확인하세요",IF(A2078&gt;TODAY(),"오늘 이후 날짜예요",IF(AND(B2078&lt;&gt;"",ISNA(MATCH(B2078,현장번호,0))),"현장 번호를 확인하세요",IF(ISNA(MATCH(D2078,거래처이름,0)),"거래처 목록에 없는 이름",IF(OR(NOT(ISNUMBER(G2078)),N(G2078)&lt;=0),"금액을 확인하세요",""))))))</f>
        <v/>
      </c>
    </row>
    <row r="2079">
      <c r="A2079" s="20" t="n"/>
      <c r="B2079" s="26" t="n"/>
      <c r="C2079" s="27">
        <f>IF(COUNTA(A2079,D2079,G2079)=0,"",IF(B2079="","공통",IFERROR(INDEX(현장_고객,MATCH(B2079,현장번호,0))&amp;" · "&amp;INDEX(현장_주소,MATCH(B2079,현장번호,0)),"없는 번호")))</f>
        <v/>
      </c>
      <c r="D2079" s="21" t="n"/>
      <c r="E2079" s="27">
        <f>IF(D2079="","",IFERROR(INDEX(거래처분야,MATCH(D2079,거래처이름,0)),""))</f>
        <v/>
      </c>
      <c r="F2079" s="21" t="n"/>
      <c r="G2079" s="22" t="n"/>
      <c r="H2079" s="25">
        <f>IF(COUNTA(A2079,B2079,D2079,G2079)=0,"",IF(NOT(ISNUMBER(A2079)),"날짜를 확인하세요",IF(A2079&gt;TODAY(),"오늘 이후 날짜예요",IF(AND(B2079&lt;&gt;"",ISNA(MATCH(B2079,현장번호,0))),"현장 번호를 확인하세요",IF(ISNA(MATCH(D2079,거래처이름,0)),"거래처 목록에 없는 이름",IF(OR(NOT(ISNUMBER(G2079)),N(G2079)&lt;=0),"금액을 확인하세요",""))))))</f>
        <v/>
      </c>
    </row>
    <row r="2080">
      <c r="A2080" s="20" t="n"/>
      <c r="B2080" s="26" t="n"/>
      <c r="C2080" s="27">
        <f>IF(COUNTA(A2080,D2080,G2080)=0,"",IF(B2080="","공통",IFERROR(INDEX(현장_고객,MATCH(B2080,현장번호,0))&amp;" · "&amp;INDEX(현장_주소,MATCH(B2080,현장번호,0)),"없는 번호")))</f>
        <v/>
      </c>
      <c r="D2080" s="21" t="n"/>
      <c r="E2080" s="27">
        <f>IF(D2080="","",IFERROR(INDEX(거래처분야,MATCH(D2080,거래처이름,0)),""))</f>
        <v/>
      </c>
      <c r="F2080" s="21" t="n"/>
      <c r="G2080" s="22" t="n"/>
      <c r="H2080" s="25">
        <f>IF(COUNTA(A2080,B2080,D2080,G2080)=0,"",IF(NOT(ISNUMBER(A2080)),"날짜를 확인하세요",IF(A2080&gt;TODAY(),"오늘 이후 날짜예요",IF(AND(B2080&lt;&gt;"",ISNA(MATCH(B2080,현장번호,0))),"현장 번호를 확인하세요",IF(ISNA(MATCH(D2080,거래처이름,0)),"거래처 목록에 없는 이름",IF(OR(NOT(ISNUMBER(G2080)),N(G2080)&lt;=0),"금액을 확인하세요",""))))))</f>
        <v/>
      </c>
    </row>
    <row r="2081">
      <c r="A2081" s="20" t="n"/>
      <c r="B2081" s="26" t="n"/>
      <c r="C2081" s="27">
        <f>IF(COUNTA(A2081,D2081,G2081)=0,"",IF(B2081="","공통",IFERROR(INDEX(현장_고객,MATCH(B2081,현장번호,0))&amp;" · "&amp;INDEX(현장_주소,MATCH(B2081,현장번호,0)),"없는 번호")))</f>
        <v/>
      </c>
      <c r="D2081" s="21" t="n"/>
      <c r="E2081" s="27">
        <f>IF(D2081="","",IFERROR(INDEX(거래처분야,MATCH(D2081,거래처이름,0)),""))</f>
        <v/>
      </c>
      <c r="F2081" s="21" t="n"/>
      <c r="G2081" s="22" t="n"/>
      <c r="H2081" s="25">
        <f>IF(COUNTA(A2081,B2081,D2081,G2081)=0,"",IF(NOT(ISNUMBER(A2081)),"날짜를 확인하세요",IF(A2081&gt;TODAY(),"오늘 이후 날짜예요",IF(AND(B2081&lt;&gt;"",ISNA(MATCH(B2081,현장번호,0))),"현장 번호를 확인하세요",IF(ISNA(MATCH(D2081,거래처이름,0)),"거래처 목록에 없는 이름",IF(OR(NOT(ISNUMBER(G2081)),N(G2081)&lt;=0),"금액을 확인하세요",""))))))</f>
        <v/>
      </c>
    </row>
    <row r="2082">
      <c r="A2082" s="20" t="n"/>
      <c r="B2082" s="26" t="n"/>
      <c r="C2082" s="27">
        <f>IF(COUNTA(A2082,D2082,G2082)=0,"",IF(B2082="","공통",IFERROR(INDEX(현장_고객,MATCH(B2082,현장번호,0))&amp;" · "&amp;INDEX(현장_주소,MATCH(B2082,현장번호,0)),"없는 번호")))</f>
        <v/>
      </c>
      <c r="D2082" s="21" t="n"/>
      <c r="E2082" s="27">
        <f>IF(D2082="","",IFERROR(INDEX(거래처분야,MATCH(D2082,거래처이름,0)),""))</f>
        <v/>
      </c>
      <c r="F2082" s="21" t="n"/>
      <c r="G2082" s="22" t="n"/>
      <c r="H2082" s="25">
        <f>IF(COUNTA(A2082,B2082,D2082,G2082)=0,"",IF(NOT(ISNUMBER(A2082)),"날짜를 확인하세요",IF(A2082&gt;TODAY(),"오늘 이후 날짜예요",IF(AND(B2082&lt;&gt;"",ISNA(MATCH(B2082,현장번호,0))),"현장 번호를 확인하세요",IF(ISNA(MATCH(D2082,거래처이름,0)),"거래처 목록에 없는 이름",IF(OR(NOT(ISNUMBER(G2082)),N(G2082)&lt;=0),"금액을 확인하세요",""))))))</f>
        <v/>
      </c>
    </row>
    <row r="2083">
      <c r="A2083" s="20" t="n"/>
      <c r="B2083" s="26" t="n"/>
      <c r="C2083" s="27">
        <f>IF(COUNTA(A2083,D2083,G2083)=0,"",IF(B2083="","공통",IFERROR(INDEX(현장_고객,MATCH(B2083,현장번호,0))&amp;" · "&amp;INDEX(현장_주소,MATCH(B2083,현장번호,0)),"없는 번호")))</f>
        <v/>
      </c>
      <c r="D2083" s="21" t="n"/>
      <c r="E2083" s="27">
        <f>IF(D2083="","",IFERROR(INDEX(거래처분야,MATCH(D2083,거래처이름,0)),""))</f>
        <v/>
      </c>
      <c r="F2083" s="21" t="n"/>
      <c r="G2083" s="22" t="n"/>
      <c r="H2083" s="25">
        <f>IF(COUNTA(A2083,B2083,D2083,G2083)=0,"",IF(NOT(ISNUMBER(A2083)),"날짜를 확인하세요",IF(A2083&gt;TODAY(),"오늘 이후 날짜예요",IF(AND(B2083&lt;&gt;"",ISNA(MATCH(B2083,현장번호,0))),"현장 번호를 확인하세요",IF(ISNA(MATCH(D2083,거래처이름,0)),"거래처 목록에 없는 이름",IF(OR(NOT(ISNUMBER(G2083)),N(G2083)&lt;=0),"금액을 확인하세요",""))))))</f>
        <v/>
      </c>
    </row>
    <row r="2084">
      <c r="A2084" s="20" t="n"/>
      <c r="B2084" s="26" t="n"/>
      <c r="C2084" s="27">
        <f>IF(COUNTA(A2084,D2084,G2084)=0,"",IF(B2084="","공통",IFERROR(INDEX(현장_고객,MATCH(B2084,현장번호,0))&amp;" · "&amp;INDEX(현장_주소,MATCH(B2084,현장번호,0)),"없는 번호")))</f>
        <v/>
      </c>
      <c r="D2084" s="21" t="n"/>
      <c r="E2084" s="27">
        <f>IF(D2084="","",IFERROR(INDEX(거래처분야,MATCH(D2084,거래처이름,0)),""))</f>
        <v/>
      </c>
      <c r="F2084" s="21" t="n"/>
      <c r="G2084" s="22" t="n"/>
      <c r="H2084" s="25">
        <f>IF(COUNTA(A2084,B2084,D2084,G2084)=0,"",IF(NOT(ISNUMBER(A2084)),"날짜를 확인하세요",IF(A2084&gt;TODAY(),"오늘 이후 날짜예요",IF(AND(B2084&lt;&gt;"",ISNA(MATCH(B2084,현장번호,0))),"현장 번호를 확인하세요",IF(ISNA(MATCH(D2084,거래처이름,0)),"거래처 목록에 없는 이름",IF(OR(NOT(ISNUMBER(G2084)),N(G2084)&lt;=0),"금액을 확인하세요",""))))))</f>
        <v/>
      </c>
    </row>
    <row r="2085">
      <c r="A2085" s="20" t="n"/>
      <c r="B2085" s="26" t="n"/>
      <c r="C2085" s="27">
        <f>IF(COUNTA(A2085,D2085,G2085)=0,"",IF(B2085="","공통",IFERROR(INDEX(현장_고객,MATCH(B2085,현장번호,0))&amp;" · "&amp;INDEX(현장_주소,MATCH(B2085,현장번호,0)),"없는 번호")))</f>
        <v/>
      </c>
      <c r="D2085" s="21" t="n"/>
      <c r="E2085" s="27">
        <f>IF(D2085="","",IFERROR(INDEX(거래처분야,MATCH(D2085,거래처이름,0)),""))</f>
        <v/>
      </c>
      <c r="F2085" s="21" t="n"/>
      <c r="G2085" s="22" t="n"/>
      <c r="H2085" s="25">
        <f>IF(COUNTA(A2085,B2085,D2085,G2085)=0,"",IF(NOT(ISNUMBER(A2085)),"날짜를 확인하세요",IF(A2085&gt;TODAY(),"오늘 이후 날짜예요",IF(AND(B2085&lt;&gt;"",ISNA(MATCH(B2085,현장번호,0))),"현장 번호를 확인하세요",IF(ISNA(MATCH(D2085,거래처이름,0)),"거래처 목록에 없는 이름",IF(OR(NOT(ISNUMBER(G2085)),N(G2085)&lt;=0),"금액을 확인하세요",""))))))</f>
        <v/>
      </c>
    </row>
    <row r="2086">
      <c r="A2086" s="20" t="n"/>
      <c r="B2086" s="26" t="n"/>
      <c r="C2086" s="27">
        <f>IF(COUNTA(A2086,D2086,G2086)=0,"",IF(B2086="","공통",IFERROR(INDEX(현장_고객,MATCH(B2086,현장번호,0))&amp;" · "&amp;INDEX(현장_주소,MATCH(B2086,현장번호,0)),"없는 번호")))</f>
        <v/>
      </c>
      <c r="D2086" s="21" t="n"/>
      <c r="E2086" s="27">
        <f>IF(D2086="","",IFERROR(INDEX(거래처분야,MATCH(D2086,거래처이름,0)),""))</f>
        <v/>
      </c>
      <c r="F2086" s="21" t="n"/>
      <c r="G2086" s="22" t="n"/>
      <c r="H2086" s="25">
        <f>IF(COUNTA(A2086,B2086,D2086,G2086)=0,"",IF(NOT(ISNUMBER(A2086)),"날짜를 확인하세요",IF(A2086&gt;TODAY(),"오늘 이후 날짜예요",IF(AND(B2086&lt;&gt;"",ISNA(MATCH(B2086,현장번호,0))),"현장 번호를 확인하세요",IF(ISNA(MATCH(D2086,거래처이름,0)),"거래처 목록에 없는 이름",IF(OR(NOT(ISNUMBER(G2086)),N(G2086)&lt;=0),"금액을 확인하세요",""))))))</f>
        <v/>
      </c>
    </row>
    <row r="2087">
      <c r="A2087" s="20" t="n"/>
      <c r="B2087" s="26" t="n"/>
      <c r="C2087" s="27">
        <f>IF(COUNTA(A2087,D2087,G2087)=0,"",IF(B2087="","공통",IFERROR(INDEX(현장_고객,MATCH(B2087,현장번호,0))&amp;" · "&amp;INDEX(현장_주소,MATCH(B2087,현장번호,0)),"없는 번호")))</f>
        <v/>
      </c>
      <c r="D2087" s="21" t="n"/>
      <c r="E2087" s="27">
        <f>IF(D2087="","",IFERROR(INDEX(거래처분야,MATCH(D2087,거래처이름,0)),""))</f>
        <v/>
      </c>
      <c r="F2087" s="21" t="n"/>
      <c r="G2087" s="22" t="n"/>
      <c r="H2087" s="25">
        <f>IF(COUNTA(A2087,B2087,D2087,G2087)=0,"",IF(NOT(ISNUMBER(A2087)),"날짜를 확인하세요",IF(A2087&gt;TODAY(),"오늘 이후 날짜예요",IF(AND(B2087&lt;&gt;"",ISNA(MATCH(B2087,현장번호,0))),"현장 번호를 확인하세요",IF(ISNA(MATCH(D2087,거래처이름,0)),"거래처 목록에 없는 이름",IF(OR(NOT(ISNUMBER(G2087)),N(G2087)&lt;=0),"금액을 확인하세요",""))))))</f>
        <v/>
      </c>
    </row>
    <row r="2088">
      <c r="A2088" s="20" t="n"/>
      <c r="B2088" s="26" t="n"/>
      <c r="C2088" s="27">
        <f>IF(COUNTA(A2088,D2088,G2088)=0,"",IF(B2088="","공통",IFERROR(INDEX(현장_고객,MATCH(B2088,현장번호,0))&amp;" · "&amp;INDEX(현장_주소,MATCH(B2088,현장번호,0)),"없는 번호")))</f>
        <v/>
      </c>
      <c r="D2088" s="21" t="n"/>
      <c r="E2088" s="27">
        <f>IF(D2088="","",IFERROR(INDEX(거래처분야,MATCH(D2088,거래처이름,0)),""))</f>
        <v/>
      </c>
      <c r="F2088" s="21" t="n"/>
      <c r="G2088" s="22" t="n"/>
      <c r="H2088" s="25">
        <f>IF(COUNTA(A2088,B2088,D2088,G2088)=0,"",IF(NOT(ISNUMBER(A2088)),"날짜를 확인하세요",IF(A2088&gt;TODAY(),"오늘 이후 날짜예요",IF(AND(B2088&lt;&gt;"",ISNA(MATCH(B2088,현장번호,0))),"현장 번호를 확인하세요",IF(ISNA(MATCH(D2088,거래처이름,0)),"거래처 목록에 없는 이름",IF(OR(NOT(ISNUMBER(G2088)),N(G2088)&lt;=0),"금액을 확인하세요",""))))))</f>
        <v/>
      </c>
    </row>
    <row r="2089">
      <c r="A2089" s="20" t="n"/>
      <c r="B2089" s="26" t="n"/>
      <c r="C2089" s="27">
        <f>IF(COUNTA(A2089,D2089,G2089)=0,"",IF(B2089="","공통",IFERROR(INDEX(현장_고객,MATCH(B2089,현장번호,0))&amp;" · "&amp;INDEX(현장_주소,MATCH(B2089,현장번호,0)),"없는 번호")))</f>
        <v/>
      </c>
      <c r="D2089" s="21" t="n"/>
      <c r="E2089" s="27">
        <f>IF(D2089="","",IFERROR(INDEX(거래처분야,MATCH(D2089,거래처이름,0)),""))</f>
        <v/>
      </c>
      <c r="F2089" s="21" t="n"/>
      <c r="G2089" s="22" t="n"/>
      <c r="H2089" s="25">
        <f>IF(COUNTA(A2089,B2089,D2089,G2089)=0,"",IF(NOT(ISNUMBER(A2089)),"날짜를 확인하세요",IF(A2089&gt;TODAY(),"오늘 이후 날짜예요",IF(AND(B2089&lt;&gt;"",ISNA(MATCH(B2089,현장번호,0))),"현장 번호를 확인하세요",IF(ISNA(MATCH(D2089,거래처이름,0)),"거래처 목록에 없는 이름",IF(OR(NOT(ISNUMBER(G2089)),N(G2089)&lt;=0),"금액을 확인하세요",""))))))</f>
        <v/>
      </c>
    </row>
    <row r="2090">
      <c r="A2090" s="20" t="n"/>
      <c r="B2090" s="26" t="n"/>
      <c r="C2090" s="27">
        <f>IF(COUNTA(A2090,D2090,G2090)=0,"",IF(B2090="","공통",IFERROR(INDEX(현장_고객,MATCH(B2090,현장번호,0))&amp;" · "&amp;INDEX(현장_주소,MATCH(B2090,현장번호,0)),"없는 번호")))</f>
        <v/>
      </c>
      <c r="D2090" s="21" t="n"/>
      <c r="E2090" s="27">
        <f>IF(D2090="","",IFERROR(INDEX(거래처분야,MATCH(D2090,거래처이름,0)),""))</f>
        <v/>
      </c>
      <c r="F2090" s="21" t="n"/>
      <c r="G2090" s="22" t="n"/>
      <c r="H2090" s="25">
        <f>IF(COUNTA(A2090,B2090,D2090,G2090)=0,"",IF(NOT(ISNUMBER(A2090)),"날짜를 확인하세요",IF(A2090&gt;TODAY(),"오늘 이후 날짜예요",IF(AND(B2090&lt;&gt;"",ISNA(MATCH(B2090,현장번호,0))),"현장 번호를 확인하세요",IF(ISNA(MATCH(D2090,거래처이름,0)),"거래처 목록에 없는 이름",IF(OR(NOT(ISNUMBER(G2090)),N(G2090)&lt;=0),"금액을 확인하세요",""))))))</f>
        <v/>
      </c>
    </row>
    <row r="2091">
      <c r="A2091" s="20" t="n"/>
      <c r="B2091" s="26" t="n"/>
      <c r="C2091" s="27">
        <f>IF(COUNTA(A2091,D2091,G2091)=0,"",IF(B2091="","공통",IFERROR(INDEX(현장_고객,MATCH(B2091,현장번호,0))&amp;" · "&amp;INDEX(현장_주소,MATCH(B2091,현장번호,0)),"없는 번호")))</f>
        <v/>
      </c>
      <c r="D2091" s="21" t="n"/>
      <c r="E2091" s="27">
        <f>IF(D2091="","",IFERROR(INDEX(거래처분야,MATCH(D2091,거래처이름,0)),""))</f>
        <v/>
      </c>
      <c r="F2091" s="21" t="n"/>
      <c r="G2091" s="22" t="n"/>
      <c r="H2091" s="25">
        <f>IF(COUNTA(A2091,B2091,D2091,G2091)=0,"",IF(NOT(ISNUMBER(A2091)),"날짜를 확인하세요",IF(A2091&gt;TODAY(),"오늘 이후 날짜예요",IF(AND(B2091&lt;&gt;"",ISNA(MATCH(B2091,현장번호,0))),"현장 번호를 확인하세요",IF(ISNA(MATCH(D2091,거래처이름,0)),"거래처 목록에 없는 이름",IF(OR(NOT(ISNUMBER(G2091)),N(G2091)&lt;=0),"금액을 확인하세요",""))))))</f>
        <v/>
      </c>
    </row>
    <row r="2092">
      <c r="A2092" s="20" t="n"/>
      <c r="B2092" s="26" t="n"/>
      <c r="C2092" s="27">
        <f>IF(COUNTA(A2092,D2092,G2092)=0,"",IF(B2092="","공통",IFERROR(INDEX(현장_고객,MATCH(B2092,현장번호,0))&amp;" · "&amp;INDEX(현장_주소,MATCH(B2092,현장번호,0)),"없는 번호")))</f>
        <v/>
      </c>
      <c r="D2092" s="21" t="n"/>
      <c r="E2092" s="27">
        <f>IF(D2092="","",IFERROR(INDEX(거래처분야,MATCH(D2092,거래처이름,0)),""))</f>
        <v/>
      </c>
      <c r="F2092" s="21" t="n"/>
      <c r="G2092" s="22" t="n"/>
      <c r="H2092" s="25">
        <f>IF(COUNTA(A2092,B2092,D2092,G2092)=0,"",IF(NOT(ISNUMBER(A2092)),"날짜를 확인하세요",IF(A2092&gt;TODAY(),"오늘 이후 날짜예요",IF(AND(B2092&lt;&gt;"",ISNA(MATCH(B2092,현장번호,0))),"현장 번호를 확인하세요",IF(ISNA(MATCH(D2092,거래처이름,0)),"거래처 목록에 없는 이름",IF(OR(NOT(ISNUMBER(G2092)),N(G2092)&lt;=0),"금액을 확인하세요",""))))))</f>
        <v/>
      </c>
    </row>
    <row r="2093">
      <c r="A2093" s="20" t="n"/>
      <c r="B2093" s="26" t="n"/>
      <c r="C2093" s="27">
        <f>IF(COUNTA(A2093,D2093,G2093)=0,"",IF(B2093="","공통",IFERROR(INDEX(현장_고객,MATCH(B2093,현장번호,0))&amp;" · "&amp;INDEX(현장_주소,MATCH(B2093,현장번호,0)),"없는 번호")))</f>
        <v/>
      </c>
      <c r="D2093" s="21" t="n"/>
      <c r="E2093" s="27">
        <f>IF(D2093="","",IFERROR(INDEX(거래처분야,MATCH(D2093,거래처이름,0)),""))</f>
        <v/>
      </c>
      <c r="F2093" s="21" t="n"/>
      <c r="G2093" s="22" t="n"/>
      <c r="H2093" s="25">
        <f>IF(COUNTA(A2093,B2093,D2093,G2093)=0,"",IF(NOT(ISNUMBER(A2093)),"날짜를 확인하세요",IF(A2093&gt;TODAY(),"오늘 이후 날짜예요",IF(AND(B2093&lt;&gt;"",ISNA(MATCH(B2093,현장번호,0))),"현장 번호를 확인하세요",IF(ISNA(MATCH(D2093,거래처이름,0)),"거래처 목록에 없는 이름",IF(OR(NOT(ISNUMBER(G2093)),N(G2093)&lt;=0),"금액을 확인하세요",""))))))</f>
        <v/>
      </c>
    </row>
    <row r="2094">
      <c r="A2094" s="20" t="n"/>
      <c r="B2094" s="26" t="n"/>
      <c r="C2094" s="27">
        <f>IF(COUNTA(A2094,D2094,G2094)=0,"",IF(B2094="","공통",IFERROR(INDEX(현장_고객,MATCH(B2094,현장번호,0))&amp;" · "&amp;INDEX(현장_주소,MATCH(B2094,현장번호,0)),"없는 번호")))</f>
        <v/>
      </c>
      <c r="D2094" s="21" t="n"/>
      <c r="E2094" s="27">
        <f>IF(D2094="","",IFERROR(INDEX(거래처분야,MATCH(D2094,거래처이름,0)),""))</f>
        <v/>
      </c>
      <c r="F2094" s="21" t="n"/>
      <c r="G2094" s="22" t="n"/>
      <c r="H2094" s="25">
        <f>IF(COUNTA(A2094,B2094,D2094,G2094)=0,"",IF(NOT(ISNUMBER(A2094)),"날짜를 확인하세요",IF(A2094&gt;TODAY(),"오늘 이후 날짜예요",IF(AND(B2094&lt;&gt;"",ISNA(MATCH(B2094,현장번호,0))),"현장 번호를 확인하세요",IF(ISNA(MATCH(D2094,거래처이름,0)),"거래처 목록에 없는 이름",IF(OR(NOT(ISNUMBER(G2094)),N(G2094)&lt;=0),"금액을 확인하세요",""))))))</f>
        <v/>
      </c>
    </row>
    <row r="2095">
      <c r="A2095" s="20" t="n"/>
      <c r="B2095" s="26" t="n"/>
      <c r="C2095" s="27">
        <f>IF(COUNTA(A2095,D2095,G2095)=0,"",IF(B2095="","공통",IFERROR(INDEX(현장_고객,MATCH(B2095,현장번호,0))&amp;" · "&amp;INDEX(현장_주소,MATCH(B2095,현장번호,0)),"없는 번호")))</f>
        <v/>
      </c>
      <c r="D2095" s="21" t="n"/>
      <c r="E2095" s="27">
        <f>IF(D2095="","",IFERROR(INDEX(거래처분야,MATCH(D2095,거래처이름,0)),""))</f>
        <v/>
      </c>
      <c r="F2095" s="21" t="n"/>
      <c r="G2095" s="22" t="n"/>
      <c r="H2095" s="25">
        <f>IF(COUNTA(A2095,B2095,D2095,G2095)=0,"",IF(NOT(ISNUMBER(A2095)),"날짜를 확인하세요",IF(A2095&gt;TODAY(),"오늘 이후 날짜예요",IF(AND(B2095&lt;&gt;"",ISNA(MATCH(B2095,현장번호,0))),"현장 번호를 확인하세요",IF(ISNA(MATCH(D2095,거래처이름,0)),"거래처 목록에 없는 이름",IF(OR(NOT(ISNUMBER(G2095)),N(G2095)&lt;=0),"금액을 확인하세요",""))))))</f>
        <v/>
      </c>
    </row>
    <row r="2096">
      <c r="A2096" s="20" t="n"/>
      <c r="B2096" s="26" t="n"/>
      <c r="C2096" s="27">
        <f>IF(COUNTA(A2096,D2096,G2096)=0,"",IF(B2096="","공통",IFERROR(INDEX(현장_고객,MATCH(B2096,현장번호,0))&amp;" · "&amp;INDEX(현장_주소,MATCH(B2096,현장번호,0)),"없는 번호")))</f>
        <v/>
      </c>
      <c r="D2096" s="21" t="n"/>
      <c r="E2096" s="27">
        <f>IF(D2096="","",IFERROR(INDEX(거래처분야,MATCH(D2096,거래처이름,0)),""))</f>
        <v/>
      </c>
      <c r="F2096" s="21" t="n"/>
      <c r="G2096" s="22" t="n"/>
      <c r="H2096" s="25">
        <f>IF(COUNTA(A2096,B2096,D2096,G2096)=0,"",IF(NOT(ISNUMBER(A2096)),"날짜를 확인하세요",IF(A2096&gt;TODAY(),"오늘 이후 날짜예요",IF(AND(B2096&lt;&gt;"",ISNA(MATCH(B2096,현장번호,0))),"현장 번호를 확인하세요",IF(ISNA(MATCH(D2096,거래처이름,0)),"거래처 목록에 없는 이름",IF(OR(NOT(ISNUMBER(G2096)),N(G2096)&lt;=0),"금액을 확인하세요",""))))))</f>
        <v/>
      </c>
    </row>
    <row r="2097">
      <c r="A2097" s="20" t="n"/>
      <c r="B2097" s="26" t="n"/>
      <c r="C2097" s="27">
        <f>IF(COUNTA(A2097,D2097,G2097)=0,"",IF(B2097="","공통",IFERROR(INDEX(현장_고객,MATCH(B2097,현장번호,0))&amp;" · "&amp;INDEX(현장_주소,MATCH(B2097,현장번호,0)),"없는 번호")))</f>
        <v/>
      </c>
      <c r="D2097" s="21" t="n"/>
      <c r="E2097" s="27">
        <f>IF(D2097="","",IFERROR(INDEX(거래처분야,MATCH(D2097,거래처이름,0)),""))</f>
        <v/>
      </c>
      <c r="F2097" s="21" t="n"/>
      <c r="G2097" s="22" t="n"/>
      <c r="H2097" s="25">
        <f>IF(COUNTA(A2097,B2097,D2097,G2097)=0,"",IF(NOT(ISNUMBER(A2097)),"날짜를 확인하세요",IF(A2097&gt;TODAY(),"오늘 이후 날짜예요",IF(AND(B2097&lt;&gt;"",ISNA(MATCH(B2097,현장번호,0))),"현장 번호를 확인하세요",IF(ISNA(MATCH(D2097,거래처이름,0)),"거래처 목록에 없는 이름",IF(OR(NOT(ISNUMBER(G2097)),N(G2097)&lt;=0),"금액을 확인하세요",""))))))</f>
        <v/>
      </c>
    </row>
    <row r="2098">
      <c r="A2098" s="20" t="n"/>
      <c r="B2098" s="26" t="n"/>
      <c r="C2098" s="27">
        <f>IF(COUNTA(A2098,D2098,G2098)=0,"",IF(B2098="","공통",IFERROR(INDEX(현장_고객,MATCH(B2098,현장번호,0))&amp;" · "&amp;INDEX(현장_주소,MATCH(B2098,현장번호,0)),"없는 번호")))</f>
        <v/>
      </c>
      <c r="D2098" s="21" t="n"/>
      <c r="E2098" s="27">
        <f>IF(D2098="","",IFERROR(INDEX(거래처분야,MATCH(D2098,거래처이름,0)),""))</f>
        <v/>
      </c>
      <c r="F2098" s="21" t="n"/>
      <c r="G2098" s="22" t="n"/>
      <c r="H2098" s="25">
        <f>IF(COUNTA(A2098,B2098,D2098,G2098)=0,"",IF(NOT(ISNUMBER(A2098)),"날짜를 확인하세요",IF(A2098&gt;TODAY(),"오늘 이후 날짜예요",IF(AND(B2098&lt;&gt;"",ISNA(MATCH(B2098,현장번호,0))),"현장 번호를 확인하세요",IF(ISNA(MATCH(D2098,거래처이름,0)),"거래처 목록에 없는 이름",IF(OR(NOT(ISNUMBER(G2098)),N(G2098)&lt;=0),"금액을 확인하세요",""))))))</f>
        <v/>
      </c>
    </row>
    <row r="2099">
      <c r="A2099" s="20" t="n"/>
      <c r="B2099" s="26" t="n"/>
      <c r="C2099" s="27">
        <f>IF(COUNTA(A2099,D2099,G2099)=0,"",IF(B2099="","공통",IFERROR(INDEX(현장_고객,MATCH(B2099,현장번호,0))&amp;" · "&amp;INDEX(현장_주소,MATCH(B2099,현장번호,0)),"없는 번호")))</f>
        <v/>
      </c>
      <c r="D2099" s="21" t="n"/>
      <c r="E2099" s="27">
        <f>IF(D2099="","",IFERROR(INDEX(거래처분야,MATCH(D2099,거래처이름,0)),""))</f>
        <v/>
      </c>
      <c r="F2099" s="21" t="n"/>
      <c r="G2099" s="22" t="n"/>
      <c r="H2099" s="25">
        <f>IF(COUNTA(A2099,B2099,D2099,G2099)=0,"",IF(NOT(ISNUMBER(A2099)),"날짜를 확인하세요",IF(A2099&gt;TODAY(),"오늘 이후 날짜예요",IF(AND(B2099&lt;&gt;"",ISNA(MATCH(B2099,현장번호,0))),"현장 번호를 확인하세요",IF(ISNA(MATCH(D2099,거래처이름,0)),"거래처 목록에 없는 이름",IF(OR(NOT(ISNUMBER(G2099)),N(G2099)&lt;=0),"금액을 확인하세요",""))))))</f>
        <v/>
      </c>
    </row>
    <row r="2100">
      <c r="A2100" s="20" t="n"/>
      <c r="B2100" s="26" t="n"/>
      <c r="C2100" s="27">
        <f>IF(COUNTA(A2100,D2100,G2100)=0,"",IF(B2100="","공통",IFERROR(INDEX(현장_고객,MATCH(B2100,현장번호,0))&amp;" · "&amp;INDEX(현장_주소,MATCH(B2100,현장번호,0)),"없는 번호")))</f>
        <v/>
      </c>
      <c r="D2100" s="21" t="n"/>
      <c r="E2100" s="27">
        <f>IF(D2100="","",IFERROR(INDEX(거래처분야,MATCH(D2100,거래처이름,0)),""))</f>
        <v/>
      </c>
      <c r="F2100" s="21" t="n"/>
      <c r="G2100" s="22" t="n"/>
      <c r="H2100" s="25">
        <f>IF(COUNTA(A2100,B2100,D2100,G2100)=0,"",IF(NOT(ISNUMBER(A2100)),"날짜를 확인하세요",IF(A2100&gt;TODAY(),"오늘 이후 날짜예요",IF(AND(B2100&lt;&gt;"",ISNA(MATCH(B2100,현장번호,0))),"현장 번호를 확인하세요",IF(ISNA(MATCH(D2100,거래처이름,0)),"거래처 목록에 없는 이름",IF(OR(NOT(ISNUMBER(G2100)),N(G2100)&lt;=0),"금액을 확인하세요",""))))))</f>
        <v/>
      </c>
    </row>
    <row r="2101">
      <c r="A2101" s="20" t="n"/>
      <c r="B2101" s="26" t="n"/>
      <c r="C2101" s="27">
        <f>IF(COUNTA(A2101,D2101,G2101)=0,"",IF(B2101="","공통",IFERROR(INDEX(현장_고객,MATCH(B2101,현장번호,0))&amp;" · "&amp;INDEX(현장_주소,MATCH(B2101,현장번호,0)),"없는 번호")))</f>
        <v/>
      </c>
      <c r="D2101" s="21" t="n"/>
      <c r="E2101" s="27">
        <f>IF(D2101="","",IFERROR(INDEX(거래처분야,MATCH(D2101,거래처이름,0)),""))</f>
        <v/>
      </c>
      <c r="F2101" s="21" t="n"/>
      <c r="G2101" s="22" t="n"/>
      <c r="H2101" s="25">
        <f>IF(COUNTA(A2101,B2101,D2101,G2101)=0,"",IF(NOT(ISNUMBER(A2101)),"날짜를 확인하세요",IF(A2101&gt;TODAY(),"오늘 이후 날짜예요",IF(AND(B2101&lt;&gt;"",ISNA(MATCH(B2101,현장번호,0))),"현장 번호를 확인하세요",IF(ISNA(MATCH(D2101,거래처이름,0)),"거래처 목록에 없는 이름",IF(OR(NOT(ISNUMBER(G2101)),N(G2101)&lt;=0),"금액을 확인하세요",""))))))</f>
        <v/>
      </c>
    </row>
    <row r="2102">
      <c r="A2102" s="20" t="n"/>
      <c r="B2102" s="26" t="n"/>
      <c r="C2102" s="27">
        <f>IF(COUNTA(A2102,D2102,G2102)=0,"",IF(B2102="","공통",IFERROR(INDEX(현장_고객,MATCH(B2102,현장번호,0))&amp;" · "&amp;INDEX(현장_주소,MATCH(B2102,현장번호,0)),"없는 번호")))</f>
        <v/>
      </c>
      <c r="D2102" s="21" t="n"/>
      <c r="E2102" s="27">
        <f>IF(D2102="","",IFERROR(INDEX(거래처분야,MATCH(D2102,거래처이름,0)),""))</f>
        <v/>
      </c>
      <c r="F2102" s="21" t="n"/>
      <c r="G2102" s="22" t="n"/>
      <c r="H2102" s="25">
        <f>IF(COUNTA(A2102,B2102,D2102,G2102)=0,"",IF(NOT(ISNUMBER(A2102)),"날짜를 확인하세요",IF(A2102&gt;TODAY(),"오늘 이후 날짜예요",IF(AND(B2102&lt;&gt;"",ISNA(MATCH(B2102,현장번호,0))),"현장 번호를 확인하세요",IF(ISNA(MATCH(D2102,거래처이름,0)),"거래처 목록에 없는 이름",IF(OR(NOT(ISNUMBER(G2102)),N(G2102)&lt;=0),"금액을 확인하세요",""))))))</f>
        <v/>
      </c>
    </row>
    <row r="2103">
      <c r="A2103" s="20" t="n"/>
      <c r="B2103" s="26" t="n"/>
      <c r="C2103" s="27">
        <f>IF(COUNTA(A2103,D2103,G2103)=0,"",IF(B2103="","공통",IFERROR(INDEX(현장_고객,MATCH(B2103,현장번호,0))&amp;" · "&amp;INDEX(현장_주소,MATCH(B2103,현장번호,0)),"없는 번호")))</f>
        <v/>
      </c>
      <c r="D2103" s="21" t="n"/>
      <c r="E2103" s="27">
        <f>IF(D2103="","",IFERROR(INDEX(거래처분야,MATCH(D2103,거래처이름,0)),""))</f>
        <v/>
      </c>
      <c r="F2103" s="21" t="n"/>
      <c r="G2103" s="22" t="n"/>
      <c r="H2103" s="25">
        <f>IF(COUNTA(A2103,B2103,D2103,G2103)=0,"",IF(NOT(ISNUMBER(A2103)),"날짜를 확인하세요",IF(A2103&gt;TODAY(),"오늘 이후 날짜예요",IF(AND(B2103&lt;&gt;"",ISNA(MATCH(B2103,현장번호,0))),"현장 번호를 확인하세요",IF(ISNA(MATCH(D2103,거래처이름,0)),"거래처 목록에 없는 이름",IF(OR(NOT(ISNUMBER(G2103)),N(G2103)&lt;=0),"금액을 확인하세요",""))))))</f>
        <v/>
      </c>
    </row>
    <row r="2104">
      <c r="A2104" s="20" t="n"/>
      <c r="B2104" s="26" t="n"/>
      <c r="C2104" s="27">
        <f>IF(COUNTA(A2104,D2104,G2104)=0,"",IF(B2104="","공통",IFERROR(INDEX(현장_고객,MATCH(B2104,현장번호,0))&amp;" · "&amp;INDEX(현장_주소,MATCH(B2104,현장번호,0)),"없는 번호")))</f>
        <v/>
      </c>
      <c r="D2104" s="21" t="n"/>
      <c r="E2104" s="27">
        <f>IF(D2104="","",IFERROR(INDEX(거래처분야,MATCH(D2104,거래처이름,0)),""))</f>
        <v/>
      </c>
      <c r="F2104" s="21" t="n"/>
      <c r="G2104" s="22" t="n"/>
      <c r="H2104" s="25">
        <f>IF(COUNTA(A2104,B2104,D2104,G2104)=0,"",IF(NOT(ISNUMBER(A2104)),"날짜를 확인하세요",IF(A2104&gt;TODAY(),"오늘 이후 날짜예요",IF(AND(B2104&lt;&gt;"",ISNA(MATCH(B2104,현장번호,0))),"현장 번호를 확인하세요",IF(ISNA(MATCH(D2104,거래처이름,0)),"거래처 목록에 없는 이름",IF(OR(NOT(ISNUMBER(G2104)),N(G2104)&lt;=0),"금액을 확인하세요",""))))))</f>
        <v/>
      </c>
    </row>
    <row r="2105">
      <c r="A2105" s="20" t="n"/>
      <c r="B2105" s="26" t="n"/>
      <c r="C2105" s="27">
        <f>IF(COUNTA(A2105,D2105,G2105)=0,"",IF(B2105="","공통",IFERROR(INDEX(현장_고객,MATCH(B2105,현장번호,0))&amp;" · "&amp;INDEX(현장_주소,MATCH(B2105,현장번호,0)),"없는 번호")))</f>
        <v/>
      </c>
      <c r="D2105" s="21" t="n"/>
      <c r="E2105" s="27">
        <f>IF(D2105="","",IFERROR(INDEX(거래처분야,MATCH(D2105,거래처이름,0)),""))</f>
        <v/>
      </c>
      <c r="F2105" s="21" t="n"/>
      <c r="G2105" s="22" t="n"/>
      <c r="H2105" s="25">
        <f>IF(COUNTA(A2105,B2105,D2105,G2105)=0,"",IF(NOT(ISNUMBER(A2105)),"날짜를 확인하세요",IF(A2105&gt;TODAY(),"오늘 이후 날짜예요",IF(AND(B2105&lt;&gt;"",ISNA(MATCH(B2105,현장번호,0))),"현장 번호를 확인하세요",IF(ISNA(MATCH(D2105,거래처이름,0)),"거래처 목록에 없는 이름",IF(OR(NOT(ISNUMBER(G2105)),N(G2105)&lt;=0),"금액을 확인하세요",""))))))</f>
        <v/>
      </c>
    </row>
    <row r="2106">
      <c r="A2106" s="20" t="n"/>
      <c r="B2106" s="26" t="n"/>
      <c r="C2106" s="27">
        <f>IF(COUNTA(A2106,D2106,G2106)=0,"",IF(B2106="","공통",IFERROR(INDEX(현장_고객,MATCH(B2106,현장번호,0))&amp;" · "&amp;INDEX(현장_주소,MATCH(B2106,현장번호,0)),"없는 번호")))</f>
        <v/>
      </c>
      <c r="D2106" s="21" t="n"/>
      <c r="E2106" s="27">
        <f>IF(D2106="","",IFERROR(INDEX(거래처분야,MATCH(D2106,거래처이름,0)),""))</f>
        <v/>
      </c>
      <c r="F2106" s="21" t="n"/>
      <c r="G2106" s="22" t="n"/>
      <c r="H2106" s="25">
        <f>IF(COUNTA(A2106,B2106,D2106,G2106)=0,"",IF(NOT(ISNUMBER(A2106)),"날짜를 확인하세요",IF(A2106&gt;TODAY(),"오늘 이후 날짜예요",IF(AND(B2106&lt;&gt;"",ISNA(MATCH(B2106,현장번호,0))),"현장 번호를 확인하세요",IF(ISNA(MATCH(D2106,거래처이름,0)),"거래처 목록에 없는 이름",IF(OR(NOT(ISNUMBER(G2106)),N(G2106)&lt;=0),"금액을 확인하세요",""))))))</f>
        <v/>
      </c>
    </row>
    <row r="2107">
      <c r="A2107" s="20" t="n"/>
      <c r="B2107" s="26" t="n"/>
      <c r="C2107" s="27">
        <f>IF(COUNTA(A2107,D2107,G2107)=0,"",IF(B2107="","공통",IFERROR(INDEX(현장_고객,MATCH(B2107,현장번호,0))&amp;" · "&amp;INDEX(현장_주소,MATCH(B2107,현장번호,0)),"없는 번호")))</f>
        <v/>
      </c>
      <c r="D2107" s="21" t="n"/>
      <c r="E2107" s="27">
        <f>IF(D2107="","",IFERROR(INDEX(거래처분야,MATCH(D2107,거래처이름,0)),""))</f>
        <v/>
      </c>
      <c r="F2107" s="21" t="n"/>
      <c r="G2107" s="22" t="n"/>
      <c r="H2107" s="25">
        <f>IF(COUNTA(A2107,B2107,D2107,G2107)=0,"",IF(NOT(ISNUMBER(A2107)),"날짜를 확인하세요",IF(A2107&gt;TODAY(),"오늘 이후 날짜예요",IF(AND(B2107&lt;&gt;"",ISNA(MATCH(B2107,현장번호,0))),"현장 번호를 확인하세요",IF(ISNA(MATCH(D2107,거래처이름,0)),"거래처 목록에 없는 이름",IF(OR(NOT(ISNUMBER(G2107)),N(G2107)&lt;=0),"금액을 확인하세요",""))))))</f>
        <v/>
      </c>
    </row>
    <row r="2108">
      <c r="A2108" s="20" t="n"/>
      <c r="B2108" s="26" t="n"/>
      <c r="C2108" s="27">
        <f>IF(COUNTA(A2108,D2108,G2108)=0,"",IF(B2108="","공통",IFERROR(INDEX(현장_고객,MATCH(B2108,현장번호,0))&amp;" · "&amp;INDEX(현장_주소,MATCH(B2108,현장번호,0)),"없는 번호")))</f>
        <v/>
      </c>
      <c r="D2108" s="21" t="n"/>
      <c r="E2108" s="27">
        <f>IF(D2108="","",IFERROR(INDEX(거래처분야,MATCH(D2108,거래처이름,0)),""))</f>
        <v/>
      </c>
      <c r="F2108" s="21" t="n"/>
      <c r="G2108" s="22" t="n"/>
      <c r="H2108" s="25">
        <f>IF(COUNTA(A2108,B2108,D2108,G2108)=0,"",IF(NOT(ISNUMBER(A2108)),"날짜를 확인하세요",IF(A2108&gt;TODAY(),"오늘 이후 날짜예요",IF(AND(B2108&lt;&gt;"",ISNA(MATCH(B2108,현장번호,0))),"현장 번호를 확인하세요",IF(ISNA(MATCH(D2108,거래처이름,0)),"거래처 목록에 없는 이름",IF(OR(NOT(ISNUMBER(G2108)),N(G2108)&lt;=0),"금액을 확인하세요",""))))))</f>
        <v/>
      </c>
    </row>
    <row r="2109">
      <c r="A2109" s="20" t="n"/>
      <c r="B2109" s="26" t="n"/>
      <c r="C2109" s="27">
        <f>IF(COUNTA(A2109,D2109,G2109)=0,"",IF(B2109="","공통",IFERROR(INDEX(현장_고객,MATCH(B2109,현장번호,0))&amp;" · "&amp;INDEX(현장_주소,MATCH(B2109,현장번호,0)),"없는 번호")))</f>
        <v/>
      </c>
      <c r="D2109" s="21" t="n"/>
      <c r="E2109" s="27">
        <f>IF(D2109="","",IFERROR(INDEX(거래처분야,MATCH(D2109,거래처이름,0)),""))</f>
        <v/>
      </c>
      <c r="F2109" s="21" t="n"/>
      <c r="G2109" s="22" t="n"/>
      <c r="H2109" s="25">
        <f>IF(COUNTA(A2109,B2109,D2109,G2109)=0,"",IF(NOT(ISNUMBER(A2109)),"날짜를 확인하세요",IF(A2109&gt;TODAY(),"오늘 이후 날짜예요",IF(AND(B2109&lt;&gt;"",ISNA(MATCH(B2109,현장번호,0))),"현장 번호를 확인하세요",IF(ISNA(MATCH(D2109,거래처이름,0)),"거래처 목록에 없는 이름",IF(OR(NOT(ISNUMBER(G2109)),N(G2109)&lt;=0),"금액을 확인하세요",""))))))</f>
        <v/>
      </c>
    </row>
    <row r="2110">
      <c r="A2110" s="20" t="n"/>
      <c r="B2110" s="26" t="n"/>
      <c r="C2110" s="27">
        <f>IF(COUNTA(A2110,D2110,G2110)=0,"",IF(B2110="","공통",IFERROR(INDEX(현장_고객,MATCH(B2110,현장번호,0))&amp;" · "&amp;INDEX(현장_주소,MATCH(B2110,현장번호,0)),"없는 번호")))</f>
        <v/>
      </c>
      <c r="D2110" s="21" t="n"/>
      <c r="E2110" s="27">
        <f>IF(D2110="","",IFERROR(INDEX(거래처분야,MATCH(D2110,거래처이름,0)),""))</f>
        <v/>
      </c>
      <c r="F2110" s="21" t="n"/>
      <c r="G2110" s="22" t="n"/>
      <c r="H2110" s="25">
        <f>IF(COUNTA(A2110,B2110,D2110,G2110)=0,"",IF(NOT(ISNUMBER(A2110)),"날짜를 확인하세요",IF(A2110&gt;TODAY(),"오늘 이후 날짜예요",IF(AND(B2110&lt;&gt;"",ISNA(MATCH(B2110,현장번호,0))),"현장 번호를 확인하세요",IF(ISNA(MATCH(D2110,거래처이름,0)),"거래처 목록에 없는 이름",IF(OR(NOT(ISNUMBER(G2110)),N(G2110)&lt;=0),"금액을 확인하세요",""))))))</f>
        <v/>
      </c>
    </row>
    <row r="2111">
      <c r="A2111" s="20" t="n"/>
      <c r="B2111" s="26" t="n"/>
      <c r="C2111" s="27">
        <f>IF(COUNTA(A2111,D2111,G2111)=0,"",IF(B2111="","공통",IFERROR(INDEX(현장_고객,MATCH(B2111,현장번호,0))&amp;" · "&amp;INDEX(현장_주소,MATCH(B2111,현장번호,0)),"없는 번호")))</f>
        <v/>
      </c>
      <c r="D2111" s="21" t="n"/>
      <c r="E2111" s="27">
        <f>IF(D2111="","",IFERROR(INDEX(거래처분야,MATCH(D2111,거래처이름,0)),""))</f>
        <v/>
      </c>
      <c r="F2111" s="21" t="n"/>
      <c r="G2111" s="22" t="n"/>
      <c r="H2111" s="25">
        <f>IF(COUNTA(A2111,B2111,D2111,G2111)=0,"",IF(NOT(ISNUMBER(A2111)),"날짜를 확인하세요",IF(A2111&gt;TODAY(),"오늘 이후 날짜예요",IF(AND(B2111&lt;&gt;"",ISNA(MATCH(B2111,현장번호,0))),"현장 번호를 확인하세요",IF(ISNA(MATCH(D2111,거래처이름,0)),"거래처 목록에 없는 이름",IF(OR(NOT(ISNUMBER(G2111)),N(G2111)&lt;=0),"금액을 확인하세요",""))))))</f>
        <v/>
      </c>
    </row>
    <row r="2112">
      <c r="A2112" s="20" t="n"/>
      <c r="B2112" s="26" t="n"/>
      <c r="C2112" s="27">
        <f>IF(COUNTA(A2112,D2112,G2112)=0,"",IF(B2112="","공통",IFERROR(INDEX(현장_고객,MATCH(B2112,현장번호,0))&amp;" · "&amp;INDEX(현장_주소,MATCH(B2112,현장번호,0)),"없는 번호")))</f>
        <v/>
      </c>
      <c r="D2112" s="21" t="n"/>
      <c r="E2112" s="27">
        <f>IF(D2112="","",IFERROR(INDEX(거래처분야,MATCH(D2112,거래처이름,0)),""))</f>
        <v/>
      </c>
      <c r="F2112" s="21" t="n"/>
      <c r="G2112" s="22" t="n"/>
      <c r="H2112" s="25">
        <f>IF(COUNTA(A2112,B2112,D2112,G2112)=0,"",IF(NOT(ISNUMBER(A2112)),"날짜를 확인하세요",IF(A2112&gt;TODAY(),"오늘 이후 날짜예요",IF(AND(B2112&lt;&gt;"",ISNA(MATCH(B2112,현장번호,0))),"현장 번호를 확인하세요",IF(ISNA(MATCH(D2112,거래처이름,0)),"거래처 목록에 없는 이름",IF(OR(NOT(ISNUMBER(G2112)),N(G2112)&lt;=0),"금액을 확인하세요",""))))))</f>
        <v/>
      </c>
    </row>
    <row r="2113">
      <c r="A2113" s="20" t="n"/>
      <c r="B2113" s="26" t="n"/>
      <c r="C2113" s="27">
        <f>IF(COUNTA(A2113,D2113,G2113)=0,"",IF(B2113="","공통",IFERROR(INDEX(현장_고객,MATCH(B2113,현장번호,0))&amp;" · "&amp;INDEX(현장_주소,MATCH(B2113,현장번호,0)),"없는 번호")))</f>
        <v/>
      </c>
      <c r="D2113" s="21" t="n"/>
      <c r="E2113" s="27">
        <f>IF(D2113="","",IFERROR(INDEX(거래처분야,MATCH(D2113,거래처이름,0)),""))</f>
        <v/>
      </c>
      <c r="F2113" s="21" t="n"/>
      <c r="G2113" s="22" t="n"/>
      <c r="H2113" s="25">
        <f>IF(COUNTA(A2113,B2113,D2113,G2113)=0,"",IF(NOT(ISNUMBER(A2113)),"날짜를 확인하세요",IF(A2113&gt;TODAY(),"오늘 이후 날짜예요",IF(AND(B2113&lt;&gt;"",ISNA(MATCH(B2113,현장번호,0))),"현장 번호를 확인하세요",IF(ISNA(MATCH(D2113,거래처이름,0)),"거래처 목록에 없는 이름",IF(OR(NOT(ISNUMBER(G2113)),N(G2113)&lt;=0),"금액을 확인하세요",""))))))</f>
        <v/>
      </c>
    </row>
    <row r="2114">
      <c r="A2114" s="20" t="n"/>
      <c r="B2114" s="26" t="n"/>
      <c r="C2114" s="27">
        <f>IF(COUNTA(A2114,D2114,G2114)=0,"",IF(B2114="","공통",IFERROR(INDEX(현장_고객,MATCH(B2114,현장번호,0))&amp;" · "&amp;INDEX(현장_주소,MATCH(B2114,현장번호,0)),"없는 번호")))</f>
        <v/>
      </c>
      <c r="D2114" s="21" t="n"/>
      <c r="E2114" s="27">
        <f>IF(D2114="","",IFERROR(INDEX(거래처분야,MATCH(D2114,거래처이름,0)),""))</f>
        <v/>
      </c>
      <c r="F2114" s="21" t="n"/>
      <c r="G2114" s="22" t="n"/>
      <c r="H2114" s="25">
        <f>IF(COUNTA(A2114,B2114,D2114,G2114)=0,"",IF(NOT(ISNUMBER(A2114)),"날짜를 확인하세요",IF(A2114&gt;TODAY(),"오늘 이후 날짜예요",IF(AND(B2114&lt;&gt;"",ISNA(MATCH(B2114,현장번호,0))),"현장 번호를 확인하세요",IF(ISNA(MATCH(D2114,거래처이름,0)),"거래처 목록에 없는 이름",IF(OR(NOT(ISNUMBER(G2114)),N(G2114)&lt;=0),"금액을 확인하세요",""))))))</f>
        <v/>
      </c>
    </row>
    <row r="2115">
      <c r="A2115" s="20" t="n"/>
      <c r="B2115" s="26" t="n"/>
      <c r="C2115" s="27">
        <f>IF(COUNTA(A2115,D2115,G2115)=0,"",IF(B2115="","공통",IFERROR(INDEX(현장_고객,MATCH(B2115,현장번호,0))&amp;" · "&amp;INDEX(현장_주소,MATCH(B2115,현장번호,0)),"없는 번호")))</f>
        <v/>
      </c>
      <c r="D2115" s="21" t="n"/>
      <c r="E2115" s="27">
        <f>IF(D2115="","",IFERROR(INDEX(거래처분야,MATCH(D2115,거래처이름,0)),""))</f>
        <v/>
      </c>
      <c r="F2115" s="21" t="n"/>
      <c r="G2115" s="22" t="n"/>
      <c r="H2115" s="25">
        <f>IF(COUNTA(A2115,B2115,D2115,G2115)=0,"",IF(NOT(ISNUMBER(A2115)),"날짜를 확인하세요",IF(A2115&gt;TODAY(),"오늘 이후 날짜예요",IF(AND(B2115&lt;&gt;"",ISNA(MATCH(B2115,현장번호,0))),"현장 번호를 확인하세요",IF(ISNA(MATCH(D2115,거래처이름,0)),"거래처 목록에 없는 이름",IF(OR(NOT(ISNUMBER(G2115)),N(G2115)&lt;=0),"금액을 확인하세요",""))))))</f>
        <v/>
      </c>
    </row>
    <row r="2116">
      <c r="A2116" s="20" t="n"/>
      <c r="B2116" s="26" t="n"/>
      <c r="C2116" s="27">
        <f>IF(COUNTA(A2116,D2116,G2116)=0,"",IF(B2116="","공통",IFERROR(INDEX(현장_고객,MATCH(B2116,현장번호,0))&amp;" · "&amp;INDEX(현장_주소,MATCH(B2116,현장번호,0)),"없는 번호")))</f>
        <v/>
      </c>
      <c r="D2116" s="21" t="n"/>
      <c r="E2116" s="27">
        <f>IF(D2116="","",IFERROR(INDEX(거래처분야,MATCH(D2116,거래처이름,0)),""))</f>
        <v/>
      </c>
      <c r="F2116" s="21" t="n"/>
      <c r="G2116" s="22" t="n"/>
      <c r="H2116" s="25">
        <f>IF(COUNTA(A2116,B2116,D2116,G2116)=0,"",IF(NOT(ISNUMBER(A2116)),"날짜를 확인하세요",IF(A2116&gt;TODAY(),"오늘 이후 날짜예요",IF(AND(B2116&lt;&gt;"",ISNA(MATCH(B2116,현장번호,0))),"현장 번호를 확인하세요",IF(ISNA(MATCH(D2116,거래처이름,0)),"거래처 목록에 없는 이름",IF(OR(NOT(ISNUMBER(G2116)),N(G2116)&lt;=0),"금액을 확인하세요",""))))))</f>
        <v/>
      </c>
    </row>
    <row r="2117">
      <c r="A2117" s="20" t="n"/>
      <c r="B2117" s="26" t="n"/>
      <c r="C2117" s="27">
        <f>IF(COUNTA(A2117,D2117,G2117)=0,"",IF(B2117="","공통",IFERROR(INDEX(현장_고객,MATCH(B2117,현장번호,0))&amp;" · "&amp;INDEX(현장_주소,MATCH(B2117,현장번호,0)),"없는 번호")))</f>
        <v/>
      </c>
      <c r="D2117" s="21" t="n"/>
      <c r="E2117" s="27">
        <f>IF(D2117="","",IFERROR(INDEX(거래처분야,MATCH(D2117,거래처이름,0)),""))</f>
        <v/>
      </c>
      <c r="F2117" s="21" t="n"/>
      <c r="G2117" s="22" t="n"/>
      <c r="H2117" s="25">
        <f>IF(COUNTA(A2117,B2117,D2117,G2117)=0,"",IF(NOT(ISNUMBER(A2117)),"날짜를 확인하세요",IF(A2117&gt;TODAY(),"오늘 이후 날짜예요",IF(AND(B2117&lt;&gt;"",ISNA(MATCH(B2117,현장번호,0))),"현장 번호를 확인하세요",IF(ISNA(MATCH(D2117,거래처이름,0)),"거래처 목록에 없는 이름",IF(OR(NOT(ISNUMBER(G2117)),N(G2117)&lt;=0),"금액을 확인하세요",""))))))</f>
        <v/>
      </c>
    </row>
    <row r="2118">
      <c r="A2118" s="20" t="n"/>
      <c r="B2118" s="26" t="n"/>
      <c r="C2118" s="27">
        <f>IF(COUNTA(A2118,D2118,G2118)=0,"",IF(B2118="","공통",IFERROR(INDEX(현장_고객,MATCH(B2118,현장번호,0))&amp;" · "&amp;INDEX(현장_주소,MATCH(B2118,현장번호,0)),"없는 번호")))</f>
        <v/>
      </c>
      <c r="D2118" s="21" t="n"/>
      <c r="E2118" s="27">
        <f>IF(D2118="","",IFERROR(INDEX(거래처분야,MATCH(D2118,거래처이름,0)),""))</f>
        <v/>
      </c>
      <c r="F2118" s="21" t="n"/>
      <c r="G2118" s="22" t="n"/>
      <c r="H2118" s="25">
        <f>IF(COUNTA(A2118,B2118,D2118,G2118)=0,"",IF(NOT(ISNUMBER(A2118)),"날짜를 확인하세요",IF(A2118&gt;TODAY(),"오늘 이후 날짜예요",IF(AND(B2118&lt;&gt;"",ISNA(MATCH(B2118,현장번호,0))),"현장 번호를 확인하세요",IF(ISNA(MATCH(D2118,거래처이름,0)),"거래처 목록에 없는 이름",IF(OR(NOT(ISNUMBER(G2118)),N(G2118)&lt;=0),"금액을 확인하세요",""))))))</f>
        <v/>
      </c>
    </row>
    <row r="2119">
      <c r="A2119" s="20" t="n"/>
      <c r="B2119" s="26" t="n"/>
      <c r="C2119" s="27">
        <f>IF(COUNTA(A2119,D2119,G2119)=0,"",IF(B2119="","공통",IFERROR(INDEX(현장_고객,MATCH(B2119,현장번호,0))&amp;" · "&amp;INDEX(현장_주소,MATCH(B2119,현장번호,0)),"없는 번호")))</f>
        <v/>
      </c>
      <c r="D2119" s="21" t="n"/>
      <c r="E2119" s="27">
        <f>IF(D2119="","",IFERROR(INDEX(거래처분야,MATCH(D2119,거래처이름,0)),""))</f>
        <v/>
      </c>
      <c r="F2119" s="21" t="n"/>
      <c r="G2119" s="22" t="n"/>
      <c r="H2119" s="25">
        <f>IF(COUNTA(A2119,B2119,D2119,G2119)=0,"",IF(NOT(ISNUMBER(A2119)),"날짜를 확인하세요",IF(A2119&gt;TODAY(),"오늘 이후 날짜예요",IF(AND(B2119&lt;&gt;"",ISNA(MATCH(B2119,현장번호,0))),"현장 번호를 확인하세요",IF(ISNA(MATCH(D2119,거래처이름,0)),"거래처 목록에 없는 이름",IF(OR(NOT(ISNUMBER(G2119)),N(G2119)&lt;=0),"금액을 확인하세요",""))))))</f>
        <v/>
      </c>
    </row>
    <row r="2120">
      <c r="A2120" s="20" t="n"/>
      <c r="B2120" s="26" t="n"/>
      <c r="C2120" s="27">
        <f>IF(COUNTA(A2120,D2120,G2120)=0,"",IF(B2120="","공통",IFERROR(INDEX(현장_고객,MATCH(B2120,현장번호,0))&amp;" · "&amp;INDEX(현장_주소,MATCH(B2120,현장번호,0)),"없는 번호")))</f>
        <v/>
      </c>
      <c r="D2120" s="21" t="n"/>
      <c r="E2120" s="27">
        <f>IF(D2120="","",IFERROR(INDEX(거래처분야,MATCH(D2120,거래처이름,0)),""))</f>
        <v/>
      </c>
      <c r="F2120" s="21" t="n"/>
      <c r="G2120" s="22" t="n"/>
      <c r="H2120" s="25">
        <f>IF(COUNTA(A2120,B2120,D2120,G2120)=0,"",IF(NOT(ISNUMBER(A2120)),"날짜를 확인하세요",IF(A2120&gt;TODAY(),"오늘 이후 날짜예요",IF(AND(B2120&lt;&gt;"",ISNA(MATCH(B2120,현장번호,0))),"현장 번호를 확인하세요",IF(ISNA(MATCH(D2120,거래처이름,0)),"거래처 목록에 없는 이름",IF(OR(NOT(ISNUMBER(G2120)),N(G2120)&lt;=0),"금액을 확인하세요",""))))))</f>
        <v/>
      </c>
    </row>
    <row r="2121">
      <c r="A2121" s="20" t="n"/>
      <c r="B2121" s="26" t="n"/>
      <c r="C2121" s="27">
        <f>IF(COUNTA(A2121,D2121,G2121)=0,"",IF(B2121="","공통",IFERROR(INDEX(현장_고객,MATCH(B2121,현장번호,0))&amp;" · "&amp;INDEX(현장_주소,MATCH(B2121,현장번호,0)),"없는 번호")))</f>
        <v/>
      </c>
      <c r="D2121" s="21" t="n"/>
      <c r="E2121" s="27">
        <f>IF(D2121="","",IFERROR(INDEX(거래처분야,MATCH(D2121,거래처이름,0)),""))</f>
        <v/>
      </c>
      <c r="F2121" s="21" t="n"/>
      <c r="G2121" s="22" t="n"/>
      <c r="H2121" s="25">
        <f>IF(COUNTA(A2121,B2121,D2121,G2121)=0,"",IF(NOT(ISNUMBER(A2121)),"날짜를 확인하세요",IF(A2121&gt;TODAY(),"오늘 이후 날짜예요",IF(AND(B2121&lt;&gt;"",ISNA(MATCH(B2121,현장번호,0))),"현장 번호를 확인하세요",IF(ISNA(MATCH(D2121,거래처이름,0)),"거래처 목록에 없는 이름",IF(OR(NOT(ISNUMBER(G2121)),N(G2121)&lt;=0),"금액을 확인하세요",""))))))</f>
        <v/>
      </c>
    </row>
    <row r="2122">
      <c r="A2122" s="20" t="n"/>
      <c r="B2122" s="26" t="n"/>
      <c r="C2122" s="27">
        <f>IF(COUNTA(A2122,D2122,G2122)=0,"",IF(B2122="","공통",IFERROR(INDEX(현장_고객,MATCH(B2122,현장번호,0))&amp;" · "&amp;INDEX(현장_주소,MATCH(B2122,현장번호,0)),"없는 번호")))</f>
        <v/>
      </c>
      <c r="D2122" s="21" t="n"/>
      <c r="E2122" s="27">
        <f>IF(D2122="","",IFERROR(INDEX(거래처분야,MATCH(D2122,거래처이름,0)),""))</f>
        <v/>
      </c>
      <c r="F2122" s="21" t="n"/>
      <c r="G2122" s="22" t="n"/>
      <c r="H2122" s="25">
        <f>IF(COUNTA(A2122,B2122,D2122,G2122)=0,"",IF(NOT(ISNUMBER(A2122)),"날짜를 확인하세요",IF(A2122&gt;TODAY(),"오늘 이후 날짜예요",IF(AND(B2122&lt;&gt;"",ISNA(MATCH(B2122,현장번호,0))),"현장 번호를 확인하세요",IF(ISNA(MATCH(D2122,거래처이름,0)),"거래처 목록에 없는 이름",IF(OR(NOT(ISNUMBER(G2122)),N(G2122)&lt;=0),"금액을 확인하세요",""))))))</f>
        <v/>
      </c>
    </row>
    <row r="2123">
      <c r="A2123" s="20" t="n"/>
      <c r="B2123" s="26" t="n"/>
      <c r="C2123" s="27">
        <f>IF(COUNTA(A2123,D2123,G2123)=0,"",IF(B2123="","공통",IFERROR(INDEX(현장_고객,MATCH(B2123,현장번호,0))&amp;" · "&amp;INDEX(현장_주소,MATCH(B2123,현장번호,0)),"없는 번호")))</f>
        <v/>
      </c>
      <c r="D2123" s="21" t="n"/>
      <c r="E2123" s="27">
        <f>IF(D2123="","",IFERROR(INDEX(거래처분야,MATCH(D2123,거래처이름,0)),""))</f>
        <v/>
      </c>
      <c r="F2123" s="21" t="n"/>
      <c r="G2123" s="22" t="n"/>
      <c r="H2123" s="25">
        <f>IF(COUNTA(A2123,B2123,D2123,G2123)=0,"",IF(NOT(ISNUMBER(A2123)),"날짜를 확인하세요",IF(A2123&gt;TODAY(),"오늘 이후 날짜예요",IF(AND(B2123&lt;&gt;"",ISNA(MATCH(B2123,현장번호,0))),"현장 번호를 확인하세요",IF(ISNA(MATCH(D2123,거래처이름,0)),"거래처 목록에 없는 이름",IF(OR(NOT(ISNUMBER(G2123)),N(G2123)&lt;=0),"금액을 확인하세요",""))))))</f>
        <v/>
      </c>
    </row>
    <row r="2124">
      <c r="A2124" s="20" t="n"/>
      <c r="B2124" s="26" t="n"/>
      <c r="C2124" s="27">
        <f>IF(COUNTA(A2124,D2124,G2124)=0,"",IF(B2124="","공통",IFERROR(INDEX(현장_고객,MATCH(B2124,현장번호,0))&amp;" · "&amp;INDEX(현장_주소,MATCH(B2124,현장번호,0)),"없는 번호")))</f>
        <v/>
      </c>
      <c r="D2124" s="21" t="n"/>
      <c r="E2124" s="27">
        <f>IF(D2124="","",IFERROR(INDEX(거래처분야,MATCH(D2124,거래처이름,0)),""))</f>
        <v/>
      </c>
      <c r="F2124" s="21" t="n"/>
      <c r="G2124" s="22" t="n"/>
      <c r="H2124" s="25">
        <f>IF(COUNTA(A2124,B2124,D2124,G2124)=0,"",IF(NOT(ISNUMBER(A2124)),"날짜를 확인하세요",IF(A2124&gt;TODAY(),"오늘 이후 날짜예요",IF(AND(B2124&lt;&gt;"",ISNA(MATCH(B2124,현장번호,0))),"현장 번호를 확인하세요",IF(ISNA(MATCH(D2124,거래처이름,0)),"거래처 목록에 없는 이름",IF(OR(NOT(ISNUMBER(G2124)),N(G2124)&lt;=0),"금액을 확인하세요",""))))))</f>
        <v/>
      </c>
    </row>
    <row r="2125">
      <c r="A2125" s="20" t="n"/>
      <c r="B2125" s="26" t="n"/>
      <c r="C2125" s="27">
        <f>IF(COUNTA(A2125,D2125,G2125)=0,"",IF(B2125="","공통",IFERROR(INDEX(현장_고객,MATCH(B2125,현장번호,0))&amp;" · "&amp;INDEX(현장_주소,MATCH(B2125,현장번호,0)),"없는 번호")))</f>
        <v/>
      </c>
      <c r="D2125" s="21" t="n"/>
      <c r="E2125" s="27">
        <f>IF(D2125="","",IFERROR(INDEX(거래처분야,MATCH(D2125,거래처이름,0)),""))</f>
        <v/>
      </c>
      <c r="F2125" s="21" t="n"/>
      <c r="G2125" s="22" t="n"/>
      <c r="H2125" s="25">
        <f>IF(COUNTA(A2125,B2125,D2125,G2125)=0,"",IF(NOT(ISNUMBER(A2125)),"날짜를 확인하세요",IF(A2125&gt;TODAY(),"오늘 이후 날짜예요",IF(AND(B2125&lt;&gt;"",ISNA(MATCH(B2125,현장번호,0))),"현장 번호를 확인하세요",IF(ISNA(MATCH(D2125,거래처이름,0)),"거래처 목록에 없는 이름",IF(OR(NOT(ISNUMBER(G2125)),N(G2125)&lt;=0),"금액을 확인하세요",""))))))</f>
        <v/>
      </c>
    </row>
    <row r="2126">
      <c r="A2126" s="20" t="n"/>
      <c r="B2126" s="26" t="n"/>
      <c r="C2126" s="27">
        <f>IF(COUNTA(A2126,D2126,G2126)=0,"",IF(B2126="","공통",IFERROR(INDEX(현장_고객,MATCH(B2126,현장번호,0))&amp;" · "&amp;INDEX(현장_주소,MATCH(B2126,현장번호,0)),"없는 번호")))</f>
        <v/>
      </c>
      <c r="D2126" s="21" t="n"/>
      <c r="E2126" s="27">
        <f>IF(D2126="","",IFERROR(INDEX(거래처분야,MATCH(D2126,거래처이름,0)),""))</f>
        <v/>
      </c>
      <c r="F2126" s="21" t="n"/>
      <c r="G2126" s="22" t="n"/>
      <c r="H2126" s="25">
        <f>IF(COUNTA(A2126,B2126,D2126,G2126)=0,"",IF(NOT(ISNUMBER(A2126)),"날짜를 확인하세요",IF(A2126&gt;TODAY(),"오늘 이후 날짜예요",IF(AND(B2126&lt;&gt;"",ISNA(MATCH(B2126,현장번호,0))),"현장 번호를 확인하세요",IF(ISNA(MATCH(D2126,거래처이름,0)),"거래처 목록에 없는 이름",IF(OR(NOT(ISNUMBER(G2126)),N(G2126)&lt;=0),"금액을 확인하세요",""))))))</f>
        <v/>
      </c>
    </row>
    <row r="2127">
      <c r="A2127" s="20" t="n"/>
      <c r="B2127" s="26" t="n"/>
      <c r="C2127" s="27">
        <f>IF(COUNTA(A2127,D2127,G2127)=0,"",IF(B2127="","공통",IFERROR(INDEX(현장_고객,MATCH(B2127,현장번호,0))&amp;" · "&amp;INDEX(현장_주소,MATCH(B2127,현장번호,0)),"없는 번호")))</f>
        <v/>
      </c>
      <c r="D2127" s="21" t="n"/>
      <c r="E2127" s="27">
        <f>IF(D2127="","",IFERROR(INDEX(거래처분야,MATCH(D2127,거래처이름,0)),""))</f>
        <v/>
      </c>
      <c r="F2127" s="21" t="n"/>
      <c r="G2127" s="22" t="n"/>
      <c r="H2127" s="25">
        <f>IF(COUNTA(A2127,B2127,D2127,G2127)=0,"",IF(NOT(ISNUMBER(A2127)),"날짜를 확인하세요",IF(A2127&gt;TODAY(),"오늘 이후 날짜예요",IF(AND(B2127&lt;&gt;"",ISNA(MATCH(B2127,현장번호,0))),"현장 번호를 확인하세요",IF(ISNA(MATCH(D2127,거래처이름,0)),"거래처 목록에 없는 이름",IF(OR(NOT(ISNUMBER(G2127)),N(G2127)&lt;=0),"금액을 확인하세요",""))))))</f>
        <v/>
      </c>
    </row>
    <row r="2128">
      <c r="A2128" s="20" t="n"/>
      <c r="B2128" s="26" t="n"/>
      <c r="C2128" s="27">
        <f>IF(COUNTA(A2128,D2128,G2128)=0,"",IF(B2128="","공통",IFERROR(INDEX(현장_고객,MATCH(B2128,현장번호,0))&amp;" · "&amp;INDEX(현장_주소,MATCH(B2128,현장번호,0)),"없는 번호")))</f>
        <v/>
      </c>
      <c r="D2128" s="21" t="n"/>
      <c r="E2128" s="27">
        <f>IF(D2128="","",IFERROR(INDEX(거래처분야,MATCH(D2128,거래처이름,0)),""))</f>
        <v/>
      </c>
      <c r="F2128" s="21" t="n"/>
      <c r="G2128" s="22" t="n"/>
      <c r="H2128" s="25">
        <f>IF(COUNTA(A2128,B2128,D2128,G2128)=0,"",IF(NOT(ISNUMBER(A2128)),"날짜를 확인하세요",IF(A2128&gt;TODAY(),"오늘 이후 날짜예요",IF(AND(B2128&lt;&gt;"",ISNA(MATCH(B2128,현장번호,0))),"현장 번호를 확인하세요",IF(ISNA(MATCH(D2128,거래처이름,0)),"거래처 목록에 없는 이름",IF(OR(NOT(ISNUMBER(G2128)),N(G2128)&lt;=0),"금액을 확인하세요",""))))))</f>
        <v/>
      </c>
    </row>
    <row r="2129">
      <c r="A2129" s="20" t="n"/>
      <c r="B2129" s="26" t="n"/>
      <c r="C2129" s="27">
        <f>IF(COUNTA(A2129,D2129,G2129)=0,"",IF(B2129="","공통",IFERROR(INDEX(현장_고객,MATCH(B2129,현장번호,0))&amp;" · "&amp;INDEX(현장_주소,MATCH(B2129,현장번호,0)),"없는 번호")))</f>
        <v/>
      </c>
      <c r="D2129" s="21" t="n"/>
      <c r="E2129" s="27">
        <f>IF(D2129="","",IFERROR(INDEX(거래처분야,MATCH(D2129,거래처이름,0)),""))</f>
        <v/>
      </c>
      <c r="F2129" s="21" t="n"/>
      <c r="G2129" s="22" t="n"/>
      <c r="H2129" s="25">
        <f>IF(COUNTA(A2129,B2129,D2129,G2129)=0,"",IF(NOT(ISNUMBER(A2129)),"날짜를 확인하세요",IF(A2129&gt;TODAY(),"오늘 이후 날짜예요",IF(AND(B2129&lt;&gt;"",ISNA(MATCH(B2129,현장번호,0))),"현장 번호를 확인하세요",IF(ISNA(MATCH(D2129,거래처이름,0)),"거래처 목록에 없는 이름",IF(OR(NOT(ISNUMBER(G2129)),N(G2129)&lt;=0),"금액을 확인하세요",""))))))</f>
        <v/>
      </c>
    </row>
    <row r="2130">
      <c r="A2130" s="20" t="n"/>
      <c r="B2130" s="26" t="n"/>
      <c r="C2130" s="27">
        <f>IF(COUNTA(A2130,D2130,G2130)=0,"",IF(B2130="","공통",IFERROR(INDEX(현장_고객,MATCH(B2130,현장번호,0))&amp;" · "&amp;INDEX(현장_주소,MATCH(B2130,현장번호,0)),"없는 번호")))</f>
        <v/>
      </c>
      <c r="D2130" s="21" t="n"/>
      <c r="E2130" s="27">
        <f>IF(D2130="","",IFERROR(INDEX(거래처분야,MATCH(D2130,거래처이름,0)),""))</f>
        <v/>
      </c>
      <c r="F2130" s="21" t="n"/>
      <c r="G2130" s="22" t="n"/>
      <c r="H2130" s="25">
        <f>IF(COUNTA(A2130,B2130,D2130,G2130)=0,"",IF(NOT(ISNUMBER(A2130)),"날짜를 확인하세요",IF(A2130&gt;TODAY(),"오늘 이후 날짜예요",IF(AND(B2130&lt;&gt;"",ISNA(MATCH(B2130,현장번호,0))),"현장 번호를 확인하세요",IF(ISNA(MATCH(D2130,거래처이름,0)),"거래처 목록에 없는 이름",IF(OR(NOT(ISNUMBER(G2130)),N(G2130)&lt;=0),"금액을 확인하세요",""))))))</f>
        <v/>
      </c>
    </row>
    <row r="2131">
      <c r="A2131" s="20" t="n"/>
      <c r="B2131" s="26" t="n"/>
      <c r="C2131" s="27">
        <f>IF(COUNTA(A2131,D2131,G2131)=0,"",IF(B2131="","공통",IFERROR(INDEX(현장_고객,MATCH(B2131,현장번호,0))&amp;" · "&amp;INDEX(현장_주소,MATCH(B2131,현장번호,0)),"없는 번호")))</f>
        <v/>
      </c>
      <c r="D2131" s="21" t="n"/>
      <c r="E2131" s="27">
        <f>IF(D2131="","",IFERROR(INDEX(거래처분야,MATCH(D2131,거래처이름,0)),""))</f>
        <v/>
      </c>
      <c r="F2131" s="21" t="n"/>
      <c r="G2131" s="22" t="n"/>
      <c r="H2131" s="25">
        <f>IF(COUNTA(A2131,B2131,D2131,G2131)=0,"",IF(NOT(ISNUMBER(A2131)),"날짜를 확인하세요",IF(A2131&gt;TODAY(),"오늘 이후 날짜예요",IF(AND(B2131&lt;&gt;"",ISNA(MATCH(B2131,현장번호,0))),"현장 번호를 확인하세요",IF(ISNA(MATCH(D2131,거래처이름,0)),"거래처 목록에 없는 이름",IF(OR(NOT(ISNUMBER(G2131)),N(G2131)&lt;=0),"금액을 확인하세요",""))))))</f>
        <v/>
      </c>
    </row>
    <row r="2132">
      <c r="A2132" s="20" t="n"/>
      <c r="B2132" s="26" t="n"/>
      <c r="C2132" s="27">
        <f>IF(COUNTA(A2132,D2132,G2132)=0,"",IF(B2132="","공통",IFERROR(INDEX(현장_고객,MATCH(B2132,현장번호,0))&amp;" · "&amp;INDEX(현장_주소,MATCH(B2132,현장번호,0)),"없는 번호")))</f>
        <v/>
      </c>
      <c r="D2132" s="21" t="n"/>
      <c r="E2132" s="27">
        <f>IF(D2132="","",IFERROR(INDEX(거래처분야,MATCH(D2132,거래처이름,0)),""))</f>
        <v/>
      </c>
      <c r="F2132" s="21" t="n"/>
      <c r="G2132" s="22" t="n"/>
      <c r="H2132" s="25">
        <f>IF(COUNTA(A2132,B2132,D2132,G2132)=0,"",IF(NOT(ISNUMBER(A2132)),"날짜를 확인하세요",IF(A2132&gt;TODAY(),"오늘 이후 날짜예요",IF(AND(B2132&lt;&gt;"",ISNA(MATCH(B2132,현장번호,0))),"현장 번호를 확인하세요",IF(ISNA(MATCH(D2132,거래처이름,0)),"거래처 목록에 없는 이름",IF(OR(NOT(ISNUMBER(G2132)),N(G2132)&lt;=0),"금액을 확인하세요",""))))))</f>
        <v/>
      </c>
    </row>
    <row r="2133">
      <c r="A2133" s="20" t="n"/>
      <c r="B2133" s="26" t="n"/>
      <c r="C2133" s="27">
        <f>IF(COUNTA(A2133,D2133,G2133)=0,"",IF(B2133="","공통",IFERROR(INDEX(현장_고객,MATCH(B2133,현장번호,0))&amp;" · "&amp;INDEX(현장_주소,MATCH(B2133,현장번호,0)),"없는 번호")))</f>
        <v/>
      </c>
      <c r="D2133" s="21" t="n"/>
      <c r="E2133" s="27">
        <f>IF(D2133="","",IFERROR(INDEX(거래처분야,MATCH(D2133,거래처이름,0)),""))</f>
        <v/>
      </c>
      <c r="F2133" s="21" t="n"/>
      <c r="G2133" s="22" t="n"/>
      <c r="H2133" s="25">
        <f>IF(COUNTA(A2133,B2133,D2133,G2133)=0,"",IF(NOT(ISNUMBER(A2133)),"날짜를 확인하세요",IF(A2133&gt;TODAY(),"오늘 이후 날짜예요",IF(AND(B2133&lt;&gt;"",ISNA(MATCH(B2133,현장번호,0))),"현장 번호를 확인하세요",IF(ISNA(MATCH(D2133,거래처이름,0)),"거래처 목록에 없는 이름",IF(OR(NOT(ISNUMBER(G2133)),N(G2133)&lt;=0),"금액을 확인하세요",""))))))</f>
        <v/>
      </c>
    </row>
    <row r="2134">
      <c r="A2134" s="20" t="n"/>
      <c r="B2134" s="26" t="n"/>
      <c r="C2134" s="27">
        <f>IF(COUNTA(A2134,D2134,G2134)=0,"",IF(B2134="","공통",IFERROR(INDEX(현장_고객,MATCH(B2134,현장번호,0))&amp;" · "&amp;INDEX(현장_주소,MATCH(B2134,현장번호,0)),"없는 번호")))</f>
        <v/>
      </c>
      <c r="D2134" s="21" t="n"/>
      <c r="E2134" s="27">
        <f>IF(D2134="","",IFERROR(INDEX(거래처분야,MATCH(D2134,거래처이름,0)),""))</f>
        <v/>
      </c>
      <c r="F2134" s="21" t="n"/>
      <c r="G2134" s="22" t="n"/>
      <c r="H2134" s="25">
        <f>IF(COUNTA(A2134,B2134,D2134,G2134)=0,"",IF(NOT(ISNUMBER(A2134)),"날짜를 확인하세요",IF(A2134&gt;TODAY(),"오늘 이후 날짜예요",IF(AND(B2134&lt;&gt;"",ISNA(MATCH(B2134,현장번호,0))),"현장 번호를 확인하세요",IF(ISNA(MATCH(D2134,거래처이름,0)),"거래처 목록에 없는 이름",IF(OR(NOT(ISNUMBER(G2134)),N(G2134)&lt;=0),"금액을 확인하세요",""))))))</f>
        <v/>
      </c>
    </row>
    <row r="2135">
      <c r="A2135" s="20" t="n"/>
      <c r="B2135" s="26" t="n"/>
      <c r="C2135" s="27">
        <f>IF(COUNTA(A2135,D2135,G2135)=0,"",IF(B2135="","공통",IFERROR(INDEX(현장_고객,MATCH(B2135,현장번호,0))&amp;" · "&amp;INDEX(현장_주소,MATCH(B2135,현장번호,0)),"없는 번호")))</f>
        <v/>
      </c>
      <c r="D2135" s="21" t="n"/>
      <c r="E2135" s="27">
        <f>IF(D2135="","",IFERROR(INDEX(거래처분야,MATCH(D2135,거래처이름,0)),""))</f>
        <v/>
      </c>
      <c r="F2135" s="21" t="n"/>
      <c r="G2135" s="22" t="n"/>
      <c r="H2135" s="25">
        <f>IF(COUNTA(A2135,B2135,D2135,G2135)=0,"",IF(NOT(ISNUMBER(A2135)),"날짜를 확인하세요",IF(A2135&gt;TODAY(),"오늘 이후 날짜예요",IF(AND(B2135&lt;&gt;"",ISNA(MATCH(B2135,현장번호,0))),"현장 번호를 확인하세요",IF(ISNA(MATCH(D2135,거래처이름,0)),"거래처 목록에 없는 이름",IF(OR(NOT(ISNUMBER(G2135)),N(G2135)&lt;=0),"금액을 확인하세요",""))))))</f>
        <v/>
      </c>
    </row>
    <row r="2136">
      <c r="A2136" s="20" t="n"/>
      <c r="B2136" s="26" t="n"/>
      <c r="C2136" s="27">
        <f>IF(COUNTA(A2136,D2136,G2136)=0,"",IF(B2136="","공통",IFERROR(INDEX(현장_고객,MATCH(B2136,현장번호,0))&amp;" · "&amp;INDEX(현장_주소,MATCH(B2136,현장번호,0)),"없는 번호")))</f>
        <v/>
      </c>
      <c r="D2136" s="21" t="n"/>
      <c r="E2136" s="27">
        <f>IF(D2136="","",IFERROR(INDEX(거래처분야,MATCH(D2136,거래처이름,0)),""))</f>
        <v/>
      </c>
      <c r="F2136" s="21" t="n"/>
      <c r="G2136" s="22" t="n"/>
      <c r="H2136" s="25">
        <f>IF(COUNTA(A2136,B2136,D2136,G2136)=0,"",IF(NOT(ISNUMBER(A2136)),"날짜를 확인하세요",IF(A2136&gt;TODAY(),"오늘 이후 날짜예요",IF(AND(B2136&lt;&gt;"",ISNA(MATCH(B2136,현장번호,0))),"현장 번호를 확인하세요",IF(ISNA(MATCH(D2136,거래처이름,0)),"거래처 목록에 없는 이름",IF(OR(NOT(ISNUMBER(G2136)),N(G2136)&lt;=0),"금액을 확인하세요",""))))))</f>
        <v/>
      </c>
    </row>
    <row r="2137">
      <c r="A2137" s="20" t="n"/>
      <c r="B2137" s="26" t="n"/>
      <c r="C2137" s="27">
        <f>IF(COUNTA(A2137,D2137,G2137)=0,"",IF(B2137="","공통",IFERROR(INDEX(현장_고객,MATCH(B2137,현장번호,0))&amp;" · "&amp;INDEX(현장_주소,MATCH(B2137,현장번호,0)),"없는 번호")))</f>
        <v/>
      </c>
      <c r="D2137" s="21" t="n"/>
      <c r="E2137" s="27">
        <f>IF(D2137="","",IFERROR(INDEX(거래처분야,MATCH(D2137,거래처이름,0)),""))</f>
        <v/>
      </c>
      <c r="F2137" s="21" t="n"/>
      <c r="G2137" s="22" t="n"/>
      <c r="H2137" s="25">
        <f>IF(COUNTA(A2137,B2137,D2137,G2137)=0,"",IF(NOT(ISNUMBER(A2137)),"날짜를 확인하세요",IF(A2137&gt;TODAY(),"오늘 이후 날짜예요",IF(AND(B2137&lt;&gt;"",ISNA(MATCH(B2137,현장번호,0))),"현장 번호를 확인하세요",IF(ISNA(MATCH(D2137,거래처이름,0)),"거래처 목록에 없는 이름",IF(OR(NOT(ISNUMBER(G2137)),N(G2137)&lt;=0),"금액을 확인하세요",""))))))</f>
        <v/>
      </c>
    </row>
    <row r="2138">
      <c r="A2138" s="20" t="n"/>
      <c r="B2138" s="26" t="n"/>
      <c r="C2138" s="27">
        <f>IF(COUNTA(A2138,D2138,G2138)=0,"",IF(B2138="","공통",IFERROR(INDEX(현장_고객,MATCH(B2138,현장번호,0))&amp;" · "&amp;INDEX(현장_주소,MATCH(B2138,현장번호,0)),"없는 번호")))</f>
        <v/>
      </c>
      <c r="D2138" s="21" t="n"/>
      <c r="E2138" s="27">
        <f>IF(D2138="","",IFERROR(INDEX(거래처분야,MATCH(D2138,거래처이름,0)),""))</f>
        <v/>
      </c>
      <c r="F2138" s="21" t="n"/>
      <c r="G2138" s="22" t="n"/>
      <c r="H2138" s="25">
        <f>IF(COUNTA(A2138,B2138,D2138,G2138)=0,"",IF(NOT(ISNUMBER(A2138)),"날짜를 확인하세요",IF(A2138&gt;TODAY(),"오늘 이후 날짜예요",IF(AND(B2138&lt;&gt;"",ISNA(MATCH(B2138,현장번호,0))),"현장 번호를 확인하세요",IF(ISNA(MATCH(D2138,거래처이름,0)),"거래처 목록에 없는 이름",IF(OR(NOT(ISNUMBER(G2138)),N(G2138)&lt;=0),"금액을 확인하세요",""))))))</f>
        <v/>
      </c>
    </row>
    <row r="2139">
      <c r="A2139" s="20" t="n"/>
      <c r="B2139" s="26" t="n"/>
      <c r="C2139" s="27">
        <f>IF(COUNTA(A2139,D2139,G2139)=0,"",IF(B2139="","공통",IFERROR(INDEX(현장_고객,MATCH(B2139,현장번호,0))&amp;" · "&amp;INDEX(현장_주소,MATCH(B2139,현장번호,0)),"없는 번호")))</f>
        <v/>
      </c>
      <c r="D2139" s="21" t="n"/>
      <c r="E2139" s="27">
        <f>IF(D2139="","",IFERROR(INDEX(거래처분야,MATCH(D2139,거래처이름,0)),""))</f>
        <v/>
      </c>
      <c r="F2139" s="21" t="n"/>
      <c r="G2139" s="22" t="n"/>
      <c r="H2139" s="25">
        <f>IF(COUNTA(A2139,B2139,D2139,G2139)=0,"",IF(NOT(ISNUMBER(A2139)),"날짜를 확인하세요",IF(A2139&gt;TODAY(),"오늘 이후 날짜예요",IF(AND(B2139&lt;&gt;"",ISNA(MATCH(B2139,현장번호,0))),"현장 번호를 확인하세요",IF(ISNA(MATCH(D2139,거래처이름,0)),"거래처 목록에 없는 이름",IF(OR(NOT(ISNUMBER(G2139)),N(G2139)&lt;=0),"금액을 확인하세요",""))))))</f>
        <v/>
      </c>
    </row>
    <row r="2140">
      <c r="A2140" s="20" t="n"/>
      <c r="B2140" s="26" t="n"/>
      <c r="C2140" s="27">
        <f>IF(COUNTA(A2140,D2140,G2140)=0,"",IF(B2140="","공통",IFERROR(INDEX(현장_고객,MATCH(B2140,현장번호,0))&amp;" · "&amp;INDEX(현장_주소,MATCH(B2140,현장번호,0)),"없는 번호")))</f>
        <v/>
      </c>
      <c r="D2140" s="21" t="n"/>
      <c r="E2140" s="27">
        <f>IF(D2140="","",IFERROR(INDEX(거래처분야,MATCH(D2140,거래처이름,0)),""))</f>
        <v/>
      </c>
      <c r="F2140" s="21" t="n"/>
      <c r="G2140" s="22" t="n"/>
      <c r="H2140" s="25">
        <f>IF(COUNTA(A2140,B2140,D2140,G2140)=0,"",IF(NOT(ISNUMBER(A2140)),"날짜를 확인하세요",IF(A2140&gt;TODAY(),"오늘 이후 날짜예요",IF(AND(B2140&lt;&gt;"",ISNA(MATCH(B2140,현장번호,0))),"현장 번호를 확인하세요",IF(ISNA(MATCH(D2140,거래처이름,0)),"거래처 목록에 없는 이름",IF(OR(NOT(ISNUMBER(G2140)),N(G2140)&lt;=0),"금액을 확인하세요",""))))))</f>
        <v/>
      </c>
    </row>
    <row r="2141">
      <c r="A2141" s="20" t="n"/>
      <c r="B2141" s="26" t="n"/>
      <c r="C2141" s="27">
        <f>IF(COUNTA(A2141,D2141,G2141)=0,"",IF(B2141="","공통",IFERROR(INDEX(현장_고객,MATCH(B2141,현장번호,0))&amp;" · "&amp;INDEX(현장_주소,MATCH(B2141,현장번호,0)),"없는 번호")))</f>
        <v/>
      </c>
      <c r="D2141" s="21" t="n"/>
      <c r="E2141" s="27">
        <f>IF(D2141="","",IFERROR(INDEX(거래처분야,MATCH(D2141,거래처이름,0)),""))</f>
        <v/>
      </c>
      <c r="F2141" s="21" t="n"/>
      <c r="G2141" s="22" t="n"/>
      <c r="H2141" s="25">
        <f>IF(COUNTA(A2141,B2141,D2141,G2141)=0,"",IF(NOT(ISNUMBER(A2141)),"날짜를 확인하세요",IF(A2141&gt;TODAY(),"오늘 이후 날짜예요",IF(AND(B2141&lt;&gt;"",ISNA(MATCH(B2141,현장번호,0))),"현장 번호를 확인하세요",IF(ISNA(MATCH(D2141,거래처이름,0)),"거래처 목록에 없는 이름",IF(OR(NOT(ISNUMBER(G2141)),N(G2141)&lt;=0),"금액을 확인하세요",""))))))</f>
        <v/>
      </c>
    </row>
    <row r="2142">
      <c r="A2142" s="20" t="n"/>
      <c r="B2142" s="26" t="n"/>
      <c r="C2142" s="27">
        <f>IF(COUNTA(A2142,D2142,G2142)=0,"",IF(B2142="","공통",IFERROR(INDEX(현장_고객,MATCH(B2142,현장번호,0))&amp;" · "&amp;INDEX(현장_주소,MATCH(B2142,현장번호,0)),"없는 번호")))</f>
        <v/>
      </c>
      <c r="D2142" s="21" t="n"/>
      <c r="E2142" s="27">
        <f>IF(D2142="","",IFERROR(INDEX(거래처분야,MATCH(D2142,거래처이름,0)),""))</f>
        <v/>
      </c>
      <c r="F2142" s="21" t="n"/>
      <c r="G2142" s="22" t="n"/>
      <c r="H2142" s="25">
        <f>IF(COUNTA(A2142,B2142,D2142,G2142)=0,"",IF(NOT(ISNUMBER(A2142)),"날짜를 확인하세요",IF(A2142&gt;TODAY(),"오늘 이후 날짜예요",IF(AND(B2142&lt;&gt;"",ISNA(MATCH(B2142,현장번호,0))),"현장 번호를 확인하세요",IF(ISNA(MATCH(D2142,거래처이름,0)),"거래처 목록에 없는 이름",IF(OR(NOT(ISNUMBER(G2142)),N(G2142)&lt;=0),"금액을 확인하세요",""))))))</f>
        <v/>
      </c>
    </row>
    <row r="2143">
      <c r="A2143" s="20" t="n"/>
      <c r="B2143" s="26" t="n"/>
      <c r="C2143" s="27">
        <f>IF(COUNTA(A2143,D2143,G2143)=0,"",IF(B2143="","공통",IFERROR(INDEX(현장_고객,MATCH(B2143,현장번호,0))&amp;" · "&amp;INDEX(현장_주소,MATCH(B2143,현장번호,0)),"없는 번호")))</f>
        <v/>
      </c>
      <c r="D2143" s="21" t="n"/>
      <c r="E2143" s="27">
        <f>IF(D2143="","",IFERROR(INDEX(거래처분야,MATCH(D2143,거래처이름,0)),""))</f>
        <v/>
      </c>
      <c r="F2143" s="21" t="n"/>
      <c r="G2143" s="22" t="n"/>
      <c r="H2143" s="25">
        <f>IF(COUNTA(A2143,B2143,D2143,G2143)=0,"",IF(NOT(ISNUMBER(A2143)),"날짜를 확인하세요",IF(A2143&gt;TODAY(),"오늘 이후 날짜예요",IF(AND(B2143&lt;&gt;"",ISNA(MATCH(B2143,현장번호,0))),"현장 번호를 확인하세요",IF(ISNA(MATCH(D2143,거래처이름,0)),"거래처 목록에 없는 이름",IF(OR(NOT(ISNUMBER(G2143)),N(G2143)&lt;=0),"금액을 확인하세요",""))))))</f>
        <v/>
      </c>
    </row>
    <row r="2144">
      <c r="A2144" s="20" t="n"/>
      <c r="B2144" s="26" t="n"/>
      <c r="C2144" s="27">
        <f>IF(COUNTA(A2144,D2144,G2144)=0,"",IF(B2144="","공통",IFERROR(INDEX(현장_고객,MATCH(B2144,현장번호,0))&amp;" · "&amp;INDEX(현장_주소,MATCH(B2144,현장번호,0)),"없는 번호")))</f>
        <v/>
      </c>
      <c r="D2144" s="21" t="n"/>
      <c r="E2144" s="27">
        <f>IF(D2144="","",IFERROR(INDEX(거래처분야,MATCH(D2144,거래처이름,0)),""))</f>
        <v/>
      </c>
      <c r="F2144" s="21" t="n"/>
      <c r="G2144" s="22" t="n"/>
      <c r="H2144" s="25">
        <f>IF(COUNTA(A2144,B2144,D2144,G2144)=0,"",IF(NOT(ISNUMBER(A2144)),"날짜를 확인하세요",IF(A2144&gt;TODAY(),"오늘 이후 날짜예요",IF(AND(B2144&lt;&gt;"",ISNA(MATCH(B2144,현장번호,0))),"현장 번호를 확인하세요",IF(ISNA(MATCH(D2144,거래처이름,0)),"거래처 목록에 없는 이름",IF(OR(NOT(ISNUMBER(G2144)),N(G2144)&lt;=0),"금액을 확인하세요",""))))))</f>
        <v/>
      </c>
    </row>
    <row r="2145">
      <c r="A2145" s="20" t="n"/>
      <c r="B2145" s="26" t="n"/>
      <c r="C2145" s="27">
        <f>IF(COUNTA(A2145,D2145,G2145)=0,"",IF(B2145="","공통",IFERROR(INDEX(현장_고객,MATCH(B2145,현장번호,0))&amp;" · "&amp;INDEX(현장_주소,MATCH(B2145,현장번호,0)),"없는 번호")))</f>
        <v/>
      </c>
      <c r="D2145" s="21" t="n"/>
      <c r="E2145" s="27">
        <f>IF(D2145="","",IFERROR(INDEX(거래처분야,MATCH(D2145,거래처이름,0)),""))</f>
        <v/>
      </c>
      <c r="F2145" s="21" t="n"/>
      <c r="G2145" s="22" t="n"/>
      <c r="H2145" s="25">
        <f>IF(COUNTA(A2145,B2145,D2145,G2145)=0,"",IF(NOT(ISNUMBER(A2145)),"날짜를 확인하세요",IF(A2145&gt;TODAY(),"오늘 이후 날짜예요",IF(AND(B2145&lt;&gt;"",ISNA(MATCH(B2145,현장번호,0))),"현장 번호를 확인하세요",IF(ISNA(MATCH(D2145,거래처이름,0)),"거래처 목록에 없는 이름",IF(OR(NOT(ISNUMBER(G2145)),N(G2145)&lt;=0),"금액을 확인하세요",""))))))</f>
        <v/>
      </c>
    </row>
    <row r="2146">
      <c r="A2146" s="20" t="n"/>
      <c r="B2146" s="26" t="n"/>
      <c r="C2146" s="27">
        <f>IF(COUNTA(A2146,D2146,G2146)=0,"",IF(B2146="","공통",IFERROR(INDEX(현장_고객,MATCH(B2146,현장번호,0))&amp;" · "&amp;INDEX(현장_주소,MATCH(B2146,현장번호,0)),"없는 번호")))</f>
        <v/>
      </c>
      <c r="D2146" s="21" t="n"/>
      <c r="E2146" s="27">
        <f>IF(D2146="","",IFERROR(INDEX(거래처분야,MATCH(D2146,거래처이름,0)),""))</f>
        <v/>
      </c>
      <c r="F2146" s="21" t="n"/>
      <c r="G2146" s="22" t="n"/>
      <c r="H2146" s="25">
        <f>IF(COUNTA(A2146,B2146,D2146,G2146)=0,"",IF(NOT(ISNUMBER(A2146)),"날짜를 확인하세요",IF(A2146&gt;TODAY(),"오늘 이후 날짜예요",IF(AND(B2146&lt;&gt;"",ISNA(MATCH(B2146,현장번호,0))),"현장 번호를 확인하세요",IF(ISNA(MATCH(D2146,거래처이름,0)),"거래처 목록에 없는 이름",IF(OR(NOT(ISNUMBER(G2146)),N(G2146)&lt;=0),"금액을 확인하세요",""))))))</f>
        <v/>
      </c>
    </row>
    <row r="2147">
      <c r="A2147" s="20" t="n"/>
      <c r="B2147" s="26" t="n"/>
      <c r="C2147" s="27">
        <f>IF(COUNTA(A2147,D2147,G2147)=0,"",IF(B2147="","공통",IFERROR(INDEX(현장_고객,MATCH(B2147,현장번호,0))&amp;" · "&amp;INDEX(현장_주소,MATCH(B2147,현장번호,0)),"없는 번호")))</f>
        <v/>
      </c>
      <c r="D2147" s="21" t="n"/>
      <c r="E2147" s="27">
        <f>IF(D2147="","",IFERROR(INDEX(거래처분야,MATCH(D2147,거래처이름,0)),""))</f>
        <v/>
      </c>
      <c r="F2147" s="21" t="n"/>
      <c r="G2147" s="22" t="n"/>
      <c r="H2147" s="25">
        <f>IF(COUNTA(A2147,B2147,D2147,G2147)=0,"",IF(NOT(ISNUMBER(A2147)),"날짜를 확인하세요",IF(A2147&gt;TODAY(),"오늘 이후 날짜예요",IF(AND(B2147&lt;&gt;"",ISNA(MATCH(B2147,현장번호,0))),"현장 번호를 확인하세요",IF(ISNA(MATCH(D2147,거래처이름,0)),"거래처 목록에 없는 이름",IF(OR(NOT(ISNUMBER(G2147)),N(G2147)&lt;=0),"금액을 확인하세요",""))))))</f>
        <v/>
      </c>
    </row>
    <row r="2148">
      <c r="A2148" s="20" t="n"/>
      <c r="B2148" s="26" t="n"/>
      <c r="C2148" s="27">
        <f>IF(COUNTA(A2148,D2148,G2148)=0,"",IF(B2148="","공통",IFERROR(INDEX(현장_고객,MATCH(B2148,현장번호,0))&amp;" · "&amp;INDEX(현장_주소,MATCH(B2148,현장번호,0)),"없는 번호")))</f>
        <v/>
      </c>
      <c r="D2148" s="21" t="n"/>
      <c r="E2148" s="27">
        <f>IF(D2148="","",IFERROR(INDEX(거래처분야,MATCH(D2148,거래처이름,0)),""))</f>
        <v/>
      </c>
      <c r="F2148" s="21" t="n"/>
      <c r="G2148" s="22" t="n"/>
      <c r="H2148" s="25">
        <f>IF(COUNTA(A2148,B2148,D2148,G2148)=0,"",IF(NOT(ISNUMBER(A2148)),"날짜를 확인하세요",IF(A2148&gt;TODAY(),"오늘 이후 날짜예요",IF(AND(B2148&lt;&gt;"",ISNA(MATCH(B2148,현장번호,0))),"현장 번호를 확인하세요",IF(ISNA(MATCH(D2148,거래처이름,0)),"거래처 목록에 없는 이름",IF(OR(NOT(ISNUMBER(G2148)),N(G2148)&lt;=0),"금액을 확인하세요",""))))))</f>
        <v/>
      </c>
    </row>
    <row r="2149">
      <c r="A2149" s="20" t="n"/>
      <c r="B2149" s="26" t="n"/>
      <c r="C2149" s="27">
        <f>IF(COUNTA(A2149,D2149,G2149)=0,"",IF(B2149="","공통",IFERROR(INDEX(현장_고객,MATCH(B2149,현장번호,0))&amp;" · "&amp;INDEX(현장_주소,MATCH(B2149,현장번호,0)),"없는 번호")))</f>
        <v/>
      </c>
      <c r="D2149" s="21" t="n"/>
      <c r="E2149" s="27">
        <f>IF(D2149="","",IFERROR(INDEX(거래처분야,MATCH(D2149,거래처이름,0)),""))</f>
        <v/>
      </c>
      <c r="F2149" s="21" t="n"/>
      <c r="G2149" s="22" t="n"/>
      <c r="H2149" s="25">
        <f>IF(COUNTA(A2149,B2149,D2149,G2149)=0,"",IF(NOT(ISNUMBER(A2149)),"날짜를 확인하세요",IF(A2149&gt;TODAY(),"오늘 이후 날짜예요",IF(AND(B2149&lt;&gt;"",ISNA(MATCH(B2149,현장번호,0))),"현장 번호를 확인하세요",IF(ISNA(MATCH(D2149,거래처이름,0)),"거래처 목록에 없는 이름",IF(OR(NOT(ISNUMBER(G2149)),N(G2149)&lt;=0),"금액을 확인하세요",""))))))</f>
        <v/>
      </c>
    </row>
    <row r="2150">
      <c r="A2150" s="20" t="n"/>
      <c r="B2150" s="26" t="n"/>
      <c r="C2150" s="27">
        <f>IF(COUNTA(A2150,D2150,G2150)=0,"",IF(B2150="","공통",IFERROR(INDEX(현장_고객,MATCH(B2150,현장번호,0))&amp;" · "&amp;INDEX(현장_주소,MATCH(B2150,현장번호,0)),"없는 번호")))</f>
        <v/>
      </c>
      <c r="D2150" s="21" t="n"/>
      <c r="E2150" s="27">
        <f>IF(D2150="","",IFERROR(INDEX(거래처분야,MATCH(D2150,거래처이름,0)),""))</f>
        <v/>
      </c>
      <c r="F2150" s="21" t="n"/>
      <c r="G2150" s="22" t="n"/>
      <c r="H2150" s="25">
        <f>IF(COUNTA(A2150,B2150,D2150,G2150)=0,"",IF(NOT(ISNUMBER(A2150)),"날짜를 확인하세요",IF(A2150&gt;TODAY(),"오늘 이후 날짜예요",IF(AND(B2150&lt;&gt;"",ISNA(MATCH(B2150,현장번호,0))),"현장 번호를 확인하세요",IF(ISNA(MATCH(D2150,거래처이름,0)),"거래처 목록에 없는 이름",IF(OR(NOT(ISNUMBER(G2150)),N(G2150)&lt;=0),"금액을 확인하세요",""))))))</f>
        <v/>
      </c>
    </row>
    <row r="2151">
      <c r="A2151" s="20" t="n"/>
      <c r="B2151" s="26" t="n"/>
      <c r="C2151" s="27">
        <f>IF(COUNTA(A2151,D2151,G2151)=0,"",IF(B2151="","공통",IFERROR(INDEX(현장_고객,MATCH(B2151,현장번호,0))&amp;" · "&amp;INDEX(현장_주소,MATCH(B2151,현장번호,0)),"없는 번호")))</f>
        <v/>
      </c>
      <c r="D2151" s="21" t="n"/>
      <c r="E2151" s="27">
        <f>IF(D2151="","",IFERROR(INDEX(거래처분야,MATCH(D2151,거래처이름,0)),""))</f>
        <v/>
      </c>
      <c r="F2151" s="21" t="n"/>
      <c r="G2151" s="22" t="n"/>
      <c r="H2151" s="25">
        <f>IF(COUNTA(A2151,B2151,D2151,G2151)=0,"",IF(NOT(ISNUMBER(A2151)),"날짜를 확인하세요",IF(A2151&gt;TODAY(),"오늘 이후 날짜예요",IF(AND(B2151&lt;&gt;"",ISNA(MATCH(B2151,현장번호,0))),"현장 번호를 확인하세요",IF(ISNA(MATCH(D2151,거래처이름,0)),"거래처 목록에 없는 이름",IF(OR(NOT(ISNUMBER(G2151)),N(G2151)&lt;=0),"금액을 확인하세요",""))))))</f>
        <v/>
      </c>
    </row>
    <row r="2152">
      <c r="A2152" s="20" t="n"/>
      <c r="B2152" s="26" t="n"/>
      <c r="C2152" s="27">
        <f>IF(COUNTA(A2152,D2152,G2152)=0,"",IF(B2152="","공통",IFERROR(INDEX(현장_고객,MATCH(B2152,현장번호,0))&amp;" · "&amp;INDEX(현장_주소,MATCH(B2152,현장번호,0)),"없는 번호")))</f>
        <v/>
      </c>
      <c r="D2152" s="21" t="n"/>
      <c r="E2152" s="27">
        <f>IF(D2152="","",IFERROR(INDEX(거래처분야,MATCH(D2152,거래처이름,0)),""))</f>
        <v/>
      </c>
      <c r="F2152" s="21" t="n"/>
      <c r="G2152" s="22" t="n"/>
      <c r="H2152" s="25">
        <f>IF(COUNTA(A2152,B2152,D2152,G2152)=0,"",IF(NOT(ISNUMBER(A2152)),"날짜를 확인하세요",IF(A2152&gt;TODAY(),"오늘 이후 날짜예요",IF(AND(B2152&lt;&gt;"",ISNA(MATCH(B2152,현장번호,0))),"현장 번호를 확인하세요",IF(ISNA(MATCH(D2152,거래처이름,0)),"거래처 목록에 없는 이름",IF(OR(NOT(ISNUMBER(G2152)),N(G2152)&lt;=0),"금액을 확인하세요",""))))))</f>
        <v/>
      </c>
    </row>
    <row r="2153">
      <c r="A2153" s="20" t="n"/>
      <c r="B2153" s="26" t="n"/>
      <c r="C2153" s="27">
        <f>IF(COUNTA(A2153,D2153,G2153)=0,"",IF(B2153="","공통",IFERROR(INDEX(현장_고객,MATCH(B2153,현장번호,0))&amp;" · "&amp;INDEX(현장_주소,MATCH(B2153,현장번호,0)),"없는 번호")))</f>
        <v/>
      </c>
      <c r="D2153" s="21" t="n"/>
      <c r="E2153" s="27">
        <f>IF(D2153="","",IFERROR(INDEX(거래처분야,MATCH(D2153,거래처이름,0)),""))</f>
        <v/>
      </c>
      <c r="F2153" s="21" t="n"/>
      <c r="G2153" s="22" t="n"/>
      <c r="H2153" s="25">
        <f>IF(COUNTA(A2153,B2153,D2153,G2153)=0,"",IF(NOT(ISNUMBER(A2153)),"날짜를 확인하세요",IF(A2153&gt;TODAY(),"오늘 이후 날짜예요",IF(AND(B2153&lt;&gt;"",ISNA(MATCH(B2153,현장번호,0))),"현장 번호를 확인하세요",IF(ISNA(MATCH(D2153,거래처이름,0)),"거래처 목록에 없는 이름",IF(OR(NOT(ISNUMBER(G2153)),N(G2153)&lt;=0),"금액을 확인하세요",""))))))</f>
        <v/>
      </c>
    </row>
    <row r="2154">
      <c r="A2154" s="20" t="n"/>
      <c r="B2154" s="26" t="n"/>
      <c r="C2154" s="27">
        <f>IF(COUNTA(A2154,D2154,G2154)=0,"",IF(B2154="","공통",IFERROR(INDEX(현장_고객,MATCH(B2154,현장번호,0))&amp;" · "&amp;INDEX(현장_주소,MATCH(B2154,현장번호,0)),"없는 번호")))</f>
        <v/>
      </c>
      <c r="D2154" s="21" t="n"/>
      <c r="E2154" s="27">
        <f>IF(D2154="","",IFERROR(INDEX(거래처분야,MATCH(D2154,거래처이름,0)),""))</f>
        <v/>
      </c>
      <c r="F2154" s="21" t="n"/>
      <c r="G2154" s="22" t="n"/>
      <c r="H2154" s="25">
        <f>IF(COUNTA(A2154,B2154,D2154,G2154)=0,"",IF(NOT(ISNUMBER(A2154)),"날짜를 확인하세요",IF(A2154&gt;TODAY(),"오늘 이후 날짜예요",IF(AND(B2154&lt;&gt;"",ISNA(MATCH(B2154,현장번호,0))),"현장 번호를 확인하세요",IF(ISNA(MATCH(D2154,거래처이름,0)),"거래처 목록에 없는 이름",IF(OR(NOT(ISNUMBER(G2154)),N(G2154)&lt;=0),"금액을 확인하세요",""))))))</f>
        <v/>
      </c>
    </row>
    <row r="2155">
      <c r="A2155" s="20" t="n"/>
      <c r="B2155" s="26" t="n"/>
      <c r="C2155" s="27">
        <f>IF(COUNTA(A2155,D2155,G2155)=0,"",IF(B2155="","공통",IFERROR(INDEX(현장_고객,MATCH(B2155,현장번호,0))&amp;" · "&amp;INDEX(현장_주소,MATCH(B2155,현장번호,0)),"없는 번호")))</f>
        <v/>
      </c>
      <c r="D2155" s="21" t="n"/>
      <c r="E2155" s="27">
        <f>IF(D2155="","",IFERROR(INDEX(거래처분야,MATCH(D2155,거래처이름,0)),""))</f>
        <v/>
      </c>
      <c r="F2155" s="21" t="n"/>
      <c r="G2155" s="22" t="n"/>
      <c r="H2155" s="25">
        <f>IF(COUNTA(A2155,B2155,D2155,G2155)=0,"",IF(NOT(ISNUMBER(A2155)),"날짜를 확인하세요",IF(A2155&gt;TODAY(),"오늘 이후 날짜예요",IF(AND(B2155&lt;&gt;"",ISNA(MATCH(B2155,현장번호,0))),"현장 번호를 확인하세요",IF(ISNA(MATCH(D2155,거래처이름,0)),"거래처 목록에 없는 이름",IF(OR(NOT(ISNUMBER(G2155)),N(G2155)&lt;=0),"금액을 확인하세요",""))))))</f>
        <v/>
      </c>
    </row>
    <row r="2156">
      <c r="A2156" s="20" t="n"/>
      <c r="B2156" s="26" t="n"/>
      <c r="C2156" s="27">
        <f>IF(COUNTA(A2156,D2156,G2156)=0,"",IF(B2156="","공통",IFERROR(INDEX(현장_고객,MATCH(B2156,현장번호,0))&amp;" · "&amp;INDEX(현장_주소,MATCH(B2156,현장번호,0)),"없는 번호")))</f>
        <v/>
      </c>
      <c r="D2156" s="21" t="n"/>
      <c r="E2156" s="27">
        <f>IF(D2156="","",IFERROR(INDEX(거래처분야,MATCH(D2156,거래처이름,0)),""))</f>
        <v/>
      </c>
      <c r="F2156" s="21" t="n"/>
      <c r="G2156" s="22" t="n"/>
      <c r="H2156" s="25">
        <f>IF(COUNTA(A2156,B2156,D2156,G2156)=0,"",IF(NOT(ISNUMBER(A2156)),"날짜를 확인하세요",IF(A2156&gt;TODAY(),"오늘 이후 날짜예요",IF(AND(B2156&lt;&gt;"",ISNA(MATCH(B2156,현장번호,0))),"현장 번호를 확인하세요",IF(ISNA(MATCH(D2156,거래처이름,0)),"거래처 목록에 없는 이름",IF(OR(NOT(ISNUMBER(G2156)),N(G2156)&lt;=0),"금액을 확인하세요",""))))))</f>
        <v/>
      </c>
    </row>
    <row r="2157">
      <c r="A2157" s="20" t="n"/>
      <c r="B2157" s="26" t="n"/>
      <c r="C2157" s="27">
        <f>IF(COUNTA(A2157,D2157,G2157)=0,"",IF(B2157="","공통",IFERROR(INDEX(현장_고객,MATCH(B2157,현장번호,0))&amp;" · "&amp;INDEX(현장_주소,MATCH(B2157,현장번호,0)),"없는 번호")))</f>
        <v/>
      </c>
      <c r="D2157" s="21" t="n"/>
      <c r="E2157" s="27">
        <f>IF(D2157="","",IFERROR(INDEX(거래처분야,MATCH(D2157,거래처이름,0)),""))</f>
        <v/>
      </c>
      <c r="F2157" s="21" t="n"/>
      <c r="G2157" s="22" t="n"/>
      <c r="H2157" s="25">
        <f>IF(COUNTA(A2157,B2157,D2157,G2157)=0,"",IF(NOT(ISNUMBER(A2157)),"날짜를 확인하세요",IF(A2157&gt;TODAY(),"오늘 이후 날짜예요",IF(AND(B2157&lt;&gt;"",ISNA(MATCH(B2157,현장번호,0))),"현장 번호를 확인하세요",IF(ISNA(MATCH(D2157,거래처이름,0)),"거래처 목록에 없는 이름",IF(OR(NOT(ISNUMBER(G2157)),N(G2157)&lt;=0),"금액을 확인하세요",""))))))</f>
        <v/>
      </c>
    </row>
    <row r="2158">
      <c r="A2158" s="20" t="n"/>
      <c r="B2158" s="26" t="n"/>
      <c r="C2158" s="27">
        <f>IF(COUNTA(A2158,D2158,G2158)=0,"",IF(B2158="","공통",IFERROR(INDEX(현장_고객,MATCH(B2158,현장번호,0))&amp;" · "&amp;INDEX(현장_주소,MATCH(B2158,현장번호,0)),"없는 번호")))</f>
        <v/>
      </c>
      <c r="D2158" s="21" t="n"/>
      <c r="E2158" s="27">
        <f>IF(D2158="","",IFERROR(INDEX(거래처분야,MATCH(D2158,거래처이름,0)),""))</f>
        <v/>
      </c>
      <c r="F2158" s="21" t="n"/>
      <c r="G2158" s="22" t="n"/>
      <c r="H2158" s="25">
        <f>IF(COUNTA(A2158,B2158,D2158,G2158)=0,"",IF(NOT(ISNUMBER(A2158)),"날짜를 확인하세요",IF(A2158&gt;TODAY(),"오늘 이후 날짜예요",IF(AND(B2158&lt;&gt;"",ISNA(MATCH(B2158,현장번호,0))),"현장 번호를 확인하세요",IF(ISNA(MATCH(D2158,거래처이름,0)),"거래처 목록에 없는 이름",IF(OR(NOT(ISNUMBER(G2158)),N(G2158)&lt;=0),"금액을 확인하세요",""))))))</f>
        <v/>
      </c>
    </row>
    <row r="2159">
      <c r="A2159" s="20" t="n"/>
      <c r="B2159" s="26" t="n"/>
      <c r="C2159" s="27">
        <f>IF(COUNTA(A2159,D2159,G2159)=0,"",IF(B2159="","공통",IFERROR(INDEX(현장_고객,MATCH(B2159,현장번호,0))&amp;" · "&amp;INDEX(현장_주소,MATCH(B2159,현장번호,0)),"없는 번호")))</f>
        <v/>
      </c>
      <c r="D2159" s="21" t="n"/>
      <c r="E2159" s="27">
        <f>IF(D2159="","",IFERROR(INDEX(거래처분야,MATCH(D2159,거래처이름,0)),""))</f>
        <v/>
      </c>
      <c r="F2159" s="21" t="n"/>
      <c r="G2159" s="22" t="n"/>
      <c r="H2159" s="25">
        <f>IF(COUNTA(A2159,B2159,D2159,G2159)=0,"",IF(NOT(ISNUMBER(A2159)),"날짜를 확인하세요",IF(A2159&gt;TODAY(),"오늘 이후 날짜예요",IF(AND(B2159&lt;&gt;"",ISNA(MATCH(B2159,현장번호,0))),"현장 번호를 확인하세요",IF(ISNA(MATCH(D2159,거래처이름,0)),"거래처 목록에 없는 이름",IF(OR(NOT(ISNUMBER(G2159)),N(G2159)&lt;=0),"금액을 확인하세요",""))))))</f>
        <v/>
      </c>
    </row>
    <row r="2160">
      <c r="A2160" s="20" t="n"/>
      <c r="B2160" s="26" t="n"/>
      <c r="C2160" s="27">
        <f>IF(COUNTA(A2160,D2160,G2160)=0,"",IF(B2160="","공통",IFERROR(INDEX(현장_고객,MATCH(B2160,현장번호,0))&amp;" · "&amp;INDEX(현장_주소,MATCH(B2160,현장번호,0)),"없는 번호")))</f>
        <v/>
      </c>
      <c r="D2160" s="21" t="n"/>
      <c r="E2160" s="27">
        <f>IF(D2160="","",IFERROR(INDEX(거래처분야,MATCH(D2160,거래처이름,0)),""))</f>
        <v/>
      </c>
      <c r="F2160" s="21" t="n"/>
      <c r="G2160" s="22" t="n"/>
      <c r="H2160" s="25">
        <f>IF(COUNTA(A2160,B2160,D2160,G2160)=0,"",IF(NOT(ISNUMBER(A2160)),"날짜를 확인하세요",IF(A2160&gt;TODAY(),"오늘 이후 날짜예요",IF(AND(B2160&lt;&gt;"",ISNA(MATCH(B2160,현장번호,0))),"현장 번호를 확인하세요",IF(ISNA(MATCH(D2160,거래처이름,0)),"거래처 목록에 없는 이름",IF(OR(NOT(ISNUMBER(G2160)),N(G2160)&lt;=0),"금액을 확인하세요",""))))))</f>
        <v/>
      </c>
    </row>
    <row r="2161">
      <c r="A2161" s="20" t="n"/>
      <c r="B2161" s="26" t="n"/>
      <c r="C2161" s="27">
        <f>IF(COUNTA(A2161,D2161,G2161)=0,"",IF(B2161="","공통",IFERROR(INDEX(현장_고객,MATCH(B2161,현장번호,0))&amp;" · "&amp;INDEX(현장_주소,MATCH(B2161,현장번호,0)),"없는 번호")))</f>
        <v/>
      </c>
      <c r="D2161" s="21" t="n"/>
      <c r="E2161" s="27">
        <f>IF(D2161="","",IFERROR(INDEX(거래처분야,MATCH(D2161,거래처이름,0)),""))</f>
        <v/>
      </c>
      <c r="F2161" s="21" t="n"/>
      <c r="G2161" s="22" t="n"/>
      <c r="H2161" s="25">
        <f>IF(COUNTA(A2161,B2161,D2161,G2161)=0,"",IF(NOT(ISNUMBER(A2161)),"날짜를 확인하세요",IF(A2161&gt;TODAY(),"오늘 이후 날짜예요",IF(AND(B2161&lt;&gt;"",ISNA(MATCH(B2161,현장번호,0))),"현장 번호를 확인하세요",IF(ISNA(MATCH(D2161,거래처이름,0)),"거래처 목록에 없는 이름",IF(OR(NOT(ISNUMBER(G2161)),N(G2161)&lt;=0),"금액을 확인하세요",""))))))</f>
        <v/>
      </c>
    </row>
    <row r="2162">
      <c r="A2162" s="20" t="n"/>
      <c r="B2162" s="26" t="n"/>
      <c r="C2162" s="27">
        <f>IF(COUNTA(A2162,D2162,G2162)=0,"",IF(B2162="","공통",IFERROR(INDEX(현장_고객,MATCH(B2162,현장번호,0))&amp;" · "&amp;INDEX(현장_주소,MATCH(B2162,현장번호,0)),"없는 번호")))</f>
        <v/>
      </c>
      <c r="D2162" s="21" t="n"/>
      <c r="E2162" s="27">
        <f>IF(D2162="","",IFERROR(INDEX(거래처분야,MATCH(D2162,거래처이름,0)),""))</f>
        <v/>
      </c>
      <c r="F2162" s="21" t="n"/>
      <c r="G2162" s="22" t="n"/>
      <c r="H2162" s="25">
        <f>IF(COUNTA(A2162,B2162,D2162,G2162)=0,"",IF(NOT(ISNUMBER(A2162)),"날짜를 확인하세요",IF(A2162&gt;TODAY(),"오늘 이후 날짜예요",IF(AND(B2162&lt;&gt;"",ISNA(MATCH(B2162,현장번호,0))),"현장 번호를 확인하세요",IF(ISNA(MATCH(D2162,거래처이름,0)),"거래처 목록에 없는 이름",IF(OR(NOT(ISNUMBER(G2162)),N(G2162)&lt;=0),"금액을 확인하세요",""))))))</f>
        <v/>
      </c>
    </row>
    <row r="2163">
      <c r="A2163" s="20" t="n"/>
      <c r="B2163" s="26" t="n"/>
      <c r="C2163" s="27">
        <f>IF(COUNTA(A2163,D2163,G2163)=0,"",IF(B2163="","공통",IFERROR(INDEX(현장_고객,MATCH(B2163,현장번호,0))&amp;" · "&amp;INDEX(현장_주소,MATCH(B2163,현장번호,0)),"없는 번호")))</f>
        <v/>
      </c>
      <c r="D2163" s="21" t="n"/>
      <c r="E2163" s="27">
        <f>IF(D2163="","",IFERROR(INDEX(거래처분야,MATCH(D2163,거래처이름,0)),""))</f>
        <v/>
      </c>
      <c r="F2163" s="21" t="n"/>
      <c r="G2163" s="22" t="n"/>
      <c r="H2163" s="25">
        <f>IF(COUNTA(A2163,B2163,D2163,G2163)=0,"",IF(NOT(ISNUMBER(A2163)),"날짜를 확인하세요",IF(A2163&gt;TODAY(),"오늘 이후 날짜예요",IF(AND(B2163&lt;&gt;"",ISNA(MATCH(B2163,현장번호,0))),"현장 번호를 확인하세요",IF(ISNA(MATCH(D2163,거래처이름,0)),"거래처 목록에 없는 이름",IF(OR(NOT(ISNUMBER(G2163)),N(G2163)&lt;=0),"금액을 확인하세요",""))))))</f>
        <v/>
      </c>
    </row>
    <row r="2164">
      <c r="A2164" s="20" t="n"/>
      <c r="B2164" s="26" t="n"/>
      <c r="C2164" s="27">
        <f>IF(COUNTA(A2164,D2164,G2164)=0,"",IF(B2164="","공통",IFERROR(INDEX(현장_고객,MATCH(B2164,현장번호,0))&amp;" · "&amp;INDEX(현장_주소,MATCH(B2164,현장번호,0)),"없는 번호")))</f>
        <v/>
      </c>
      <c r="D2164" s="21" t="n"/>
      <c r="E2164" s="27">
        <f>IF(D2164="","",IFERROR(INDEX(거래처분야,MATCH(D2164,거래처이름,0)),""))</f>
        <v/>
      </c>
      <c r="F2164" s="21" t="n"/>
      <c r="G2164" s="22" t="n"/>
      <c r="H2164" s="25">
        <f>IF(COUNTA(A2164,B2164,D2164,G2164)=0,"",IF(NOT(ISNUMBER(A2164)),"날짜를 확인하세요",IF(A2164&gt;TODAY(),"오늘 이후 날짜예요",IF(AND(B2164&lt;&gt;"",ISNA(MATCH(B2164,현장번호,0))),"현장 번호를 확인하세요",IF(ISNA(MATCH(D2164,거래처이름,0)),"거래처 목록에 없는 이름",IF(OR(NOT(ISNUMBER(G2164)),N(G2164)&lt;=0),"금액을 확인하세요",""))))))</f>
        <v/>
      </c>
    </row>
    <row r="2165">
      <c r="A2165" s="20" t="n"/>
      <c r="B2165" s="26" t="n"/>
      <c r="C2165" s="27">
        <f>IF(COUNTA(A2165,D2165,G2165)=0,"",IF(B2165="","공통",IFERROR(INDEX(현장_고객,MATCH(B2165,현장번호,0))&amp;" · "&amp;INDEX(현장_주소,MATCH(B2165,현장번호,0)),"없는 번호")))</f>
        <v/>
      </c>
      <c r="D2165" s="21" t="n"/>
      <c r="E2165" s="27">
        <f>IF(D2165="","",IFERROR(INDEX(거래처분야,MATCH(D2165,거래처이름,0)),""))</f>
        <v/>
      </c>
      <c r="F2165" s="21" t="n"/>
      <c r="G2165" s="22" t="n"/>
      <c r="H2165" s="25">
        <f>IF(COUNTA(A2165,B2165,D2165,G2165)=0,"",IF(NOT(ISNUMBER(A2165)),"날짜를 확인하세요",IF(A2165&gt;TODAY(),"오늘 이후 날짜예요",IF(AND(B2165&lt;&gt;"",ISNA(MATCH(B2165,현장번호,0))),"현장 번호를 확인하세요",IF(ISNA(MATCH(D2165,거래처이름,0)),"거래처 목록에 없는 이름",IF(OR(NOT(ISNUMBER(G2165)),N(G2165)&lt;=0),"금액을 확인하세요",""))))))</f>
        <v/>
      </c>
    </row>
    <row r="2166">
      <c r="A2166" s="20" t="n"/>
      <c r="B2166" s="26" t="n"/>
      <c r="C2166" s="27">
        <f>IF(COUNTA(A2166,D2166,G2166)=0,"",IF(B2166="","공통",IFERROR(INDEX(현장_고객,MATCH(B2166,현장번호,0))&amp;" · "&amp;INDEX(현장_주소,MATCH(B2166,현장번호,0)),"없는 번호")))</f>
        <v/>
      </c>
      <c r="D2166" s="21" t="n"/>
      <c r="E2166" s="27">
        <f>IF(D2166="","",IFERROR(INDEX(거래처분야,MATCH(D2166,거래처이름,0)),""))</f>
        <v/>
      </c>
      <c r="F2166" s="21" t="n"/>
      <c r="G2166" s="22" t="n"/>
      <c r="H2166" s="25">
        <f>IF(COUNTA(A2166,B2166,D2166,G2166)=0,"",IF(NOT(ISNUMBER(A2166)),"날짜를 확인하세요",IF(A2166&gt;TODAY(),"오늘 이후 날짜예요",IF(AND(B2166&lt;&gt;"",ISNA(MATCH(B2166,현장번호,0))),"현장 번호를 확인하세요",IF(ISNA(MATCH(D2166,거래처이름,0)),"거래처 목록에 없는 이름",IF(OR(NOT(ISNUMBER(G2166)),N(G2166)&lt;=0),"금액을 확인하세요",""))))))</f>
        <v/>
      </c>
    </row>
    <row r="2167">
      <c r="A2167" s="20" t="n"/>
      <c r="B2167" s="26" t="n"/>
      <c r="C2167" s="27">
        <f>IF(COUNTA(A2167,D2167,G2167)=0,"",IF(B2167="","공통",IFERROR(INDEX(현장_고객,MATCH(B2167,현장번호,0))&amp;" · "&amp;INDEX(현장_주소,MATCH(B2167,현장번호,0)),"없는 번호")))</f>
        <v/>
      </c>
      <c r="D2167" s="21" t="n"/>
      <c r="E2167" s="27">
        <f>IF(D2167="","",IFERROR(INDEX(거래처분야,MATCH(D2167,거래처이름,0)),""))</f>
        <v/>
      </c>
      <c r="F2167" s="21" t="n"/>
      <c r="G2167" s="22" t="n"/>
      <c r="H2167" s="25">
        <f>IF(COUNTA(A2167,B2167,D2167,G2167)=0,"",IF(NOT(ISNUMBER(A2167)),"날짜를 확인하세요",IF(A2167&gt;TODAY(),"오늘 이후 날짜예요",IF(AND(B2167&lt;&gt;"",ISNA(MATCH(B2167,현장번호,0))),"현장 번호를 확인하세요",IF(ISNA(MATCH(D2167,거래처이름,0)),"거래처 목록에 없는 이름",IF(OR(NOT(ISNUMBER(G2167)),N(G2167)&lt;=0),"금액을 확인하세요",""))))))</f>
        <v/>
      </c>
    </row>
    <row r="2168">
      <c r="A2168" s="20" t="n"/>
      <c r="B2168" s="26" t="n"/>
      <c r="C2168" s="27">
        <f>IF(COUNTA(A2168,D2168,G2168)=0,"",IF(B2168="","공통",IFERROR(INDEX(현장_고객,MATCH(B2168,현장번호,0))&amp;" · "&amp;INDEX(현장_주소,MATCH(B2168,현장번호,0)),"없는 번호")))</f>
        <v/>
      </c>
      <c r="D2168" s="21" t="n"/>
      <c r="E2168" s="27">
        <f>IF(D2168="","",IFERROR(INDEX(거래처분야,MATCH(D2168,거래처이름,0)),""))</f>
        <v/>
      </c>
      <c r="F2168" s="21" t="n"/>
      <c r="G2168" s="22" t="n"/>
      <c r="H2168" s="25">
        <f>IF(COUNTA(A2168,B2168,D2168,G2168)=0,"",IF(NOT(ISNUMBER(A2168)),"날짜를 확인하세요",IF(A2168&gt;TODAY(),"오늘 이후 날짜예요",IF(AND(B2168&lt;&gt;"",ISNA(MATCH(B2168,현장번호,0))),"현장 번호를 확인하세요",IF(ISNA(MATCH(D2168,거래처이름,0)),"거래처 목록에 없는 이름",IF(OR(NOT(ISNUMBER(G2168)),N(G2168)&lt;=0),"금액을 확인하세요",""))))))</f>
        <v/>
      </c>
    </row>
    <row r="2169">
      <c r="A2169" s="20" t="n"/>
      <c r="B2169" s="26" t="n"/>
      <c r="C2169" s="27">
        <f>IF(COUNTA(A2169,D2169,G2169)=0,"",IF(B2169="","공통",IFERROR(INDEX(현장_고객,MATCH(B2169,현장번호,0))&amp;" · "&amp;INDEX(현장_주소,MATCH(B2169,현장번호,0)),"없는 번호")))</f>
        <v/>
      </c>
      <c r="D2169" s="21" t="n"/>
      <c r="E2169" s="27">
        <f>IF(D2169="","",IFERROR(INDEX(거래처분야,MATCH(D2169,거래처이름,0)),""))</f>
        <v/>
      </c>
      <c r="F2169" s="21" t="n"/>
      <c r="G2169" s="22" t="n"/>
      <c r="H2169" s="25">
        <f>IF(COUNTA(A2169,B2169,D2169,G2169)=0,"",IF(NOT(ISNUMBER(A2169)),"날짜를 확인하세요",IF(A2169&gt;TODAY(),"오늘 이후 날짜예요",IF(AND(B2169&lt;&gt;"",ISNA(MATCH(B2169,현장번호,0))),"현장 번호를 확인하세요",IF(ISNA(MATCH(D2169,거래처이름,0)),"거래처 목록에 없는 이름",IF(OR(NOT(ISNUMBER(G2169)),N(G2169)&lt;=0),"금액을 확인하세요",""))))))</f>
        <v/>
      </c>
    </row>
    <row r="2170">
      <c r="A2170" s="20" t="n"/>
      <c r="B2170" s="26" t="n"/>
      <c r="C2170" s="27">
        <f>IF(COUNTA(A2170,D2170,G2170)=0,"",IF(B2170="","공통",IFERROR(INDEX(현장_고객,MATCH(B2170,현장번호,0))&amp;" · "&amp;INDEX(현장_주소,MATCH(B2170,현장번호,0)),"없는 번호")))</f>
        <v/>
      </c>
      <c r="D2170" s="21" t="n"/>
      <c r="E2170" s="27">
        <f>IF(D2170="","",IFERROR(INDEX(거래처분야,MATCH(D2170,거래처이름,0)),""))</f>
        <v/>
      </c>
      <c r="F2170" s="21" t="n"/>
      <c r="G2170" s="22" t="n"/>
      <c r="H2170" s="25">
        <f>IF(COUNTA(A2170,B2170,D2170,G2170)=0,"",IF(NOT(ISNUMBER(A2170)),"날짜를 확인하세요",IF(A2170&gt;TODAY(),"오늘 이후 날짜예요",IF(AND(B2170&lt;&gt;"",ISNA(MATCH(B2170,현장번호,0))),"현장 번호를 확인하세요",IF(ISNA(MATCH(D2170,거래처이름,0)),"거래처 목록에 없는 이름",IF(OR(NOT(ISNUMBER(G2170)),N(G2170)&lt;=0),"금액을 확인하세요",""))))))</f>
        <v/>
      </c>
    </row>
    <row r="2171">
      <c r="A2171" s="20" t="n"/>
      <c r="B2171" s="26" t="n"/>
      <c r="C2171" s="27">
        <f>IF(COUNTA(A2171,D2171,G2171)=0,"",IF(B2171="","공통",IFERROR(INDEX(현장_고객,MATCH(B2171,현장번호,0))&amp;" · "&amp;INDEX(현장_주소,MATCH(B2171,현장번호,0)),"없는 번호")))</f>
        <v/>
      </c>
      <c r="D2171" s="21" t="n"/>
      <c r="E2171" s="27">
        <f>IF(D2171="","",IFERROR(INDEX(거래처분야,MATCH(D2171,거래처이름,0)),""))</f>
        <v/>
      </c>
      <c r="F2171" s="21" t="n"/>
      <c r="G2171" s="22" t="n"/>
      <c r="H2171" s="25">
        <f>IF(COUNTA(A2171,B2171,D2171,G2171)=0,"",IF(NOT(ISNUMBER(A2171)),"날짜를 확인하세요",IF(A2171&gt;TODAY(),"오늘 이후 날짜예요",IF(AND(B2171&lt;&gt;"",ISNA(MATCH(B2171,현장번호,0))),"현장 번호를 확인하세요",IF(ISNA(MATCH(D2171,거래처이름,0)),"거래처 목록에 없는 이름",IF(OR(NOT(ISNUMBER(G2171)),N(G2171)&lt;=0),"금액을 확인하세요",""))))))</f>
        <v/>
      </c>
    </row>
    <row r="2172">
      <c r="A2172" s="20" t="n"/>
      <c r="B2172" s="26" t="n"/>
      <c r="C2172" s="27">
        <f>IF(COUNTA(A2172,D2172,G2172)=0,"",IF(B2172="","공통",IFERROR(INDEX(현장_고객,MATCH(B2172,현장번호,0))&amp;" · "&amp;INDEX(현장_주소,MATCH(B2172,현장번호,0)),"없는 번호")))</f>
        <v/>
      </c>
      <c r="D2172" s="21" t="n"/>
      <c r="E2172" s="27">
        <f>IF(D2172="","",IFERROR(INDEX(거래처분야,MATCH(D2172,거래처이름,0)),""))</f>
        <v/>
      </c>
      <c r="F2172" s="21" t="n"/>
      <c r="G2172" s="22" t="n"/>
      <c r="H2172" s="25">
        <f>IF(COUNTA(A2172,B2172,D2172,G2172)=0,"",IF(NOT(ISNUMBER(A2172)),"날짜를 확인하세요",IF(A2172&gt;TODAY(),"오늘 이후 날짜예요",IF(AND(B2172&lt;&gt;"",ISNA(MATCH(B2172,현장번호,0))),"현장 번호를 확인하세요",IF(ISNA(MATCH(D2172,거래처이름,0)),"거래처 목록에 없는 이름",IF(OR(NOT(ISNUMBER(G2172)),N(G2172)&lt;=0),"금액을 확인하세요",""))))))</f>
        <v/>
      </c>
    </row>
    <row r="2173">
      <c r="A2173" s="20" t="n"/>
      <c r="B2173" s="26" t="n"/>
      <c r="C2173" s="27">
        <f>IF(COUNTA(A2173,D2173,G2173)=0,"",IF(B2173="","공통",IFERROR(INDEX(현장_고객,MATCH(B2173,현장번호,0))&amp;" · "&amp;INDEX(현장_주소,MATCH(B2173,현장번호,0)),"없는 번호")))</f>
        <v/>
      </c>
      <c r="D2173" s="21" t="n"/>
      <c r="E2173" s="27">
        <f>IF(D2173="","",IFERROR(INDEX(거래처분야,MATCH(D2173,거래처이름,0)),""))</f>
        <v/>
      </c>
      <c r="F2173" s="21" t="n"/>
      <c r="G2173" s="22" t="n"/>
      <c r="H2173" s="25">
        <f>IF(COUNTA(A2173,B2173,D2173,G2173)=0,"",IF(NOT(ISNUMBER(A2173)),"날짜를 확인하세요",IF(A2173&gt;TODAY(),"오늘 이후 날짜예요",IF(AND(B2173&lt;&gt;"",ISNA(MATCH(B2173,현장번호,0))),"현장 번호를 확인하세요",IF(ISNA(MATCH(D2173,거래처이름,0)),"거래처 목록에 없는 이름",IF(OR(NOT(ISNUMBER(G2173)),N(G2173)&lt;=0),"금액을 확인하세요",""))))))</f>
        <v/>
      </c>
    </row>
    <row r="2174">
      <c r="A2174" s="20" t="n"/>
      <c r="B2174" s="26" t="n"/>
      <c r="C2174" s="27">
        <f>IF(COUNTA(A2174,D2174,G2174)=0,"",IF(B2174="","공통",IFERROR(INDEX(현장_고객,MATCH(B2174,현장번호,0))&amp;" · "&amp;INDEX(현장_주소,MATCH(B2174,현장번호,0)),"없는 번호")))</f>
        <v/>
      </c>
      <c r="D2174" s="21" t="n"/>
      <c r="E2174" s="27">
        <f>IF(D2174="","",IFERROR(INDEX(거래처분야,MATCH(D2174,거래처이름,0)),""))</f>
        <v/>
      </c>
      <c r="F2174" s="21" t="n"/>
      <c r="G2174" s="22" t="n"/>
      <c r="H2174" s="25">
        <f>IF(COUNTA(A2174,B2174,D2174,G2174)=0,"",IF(NOT(ISNUMBER(A2174)),"날짜를 확인하세요",IF(A2174&gt;TODAY(),"오늘 이후 날짜예요",IF(AND(B2174&lt;&gt;"",ISNA(MATCH(B2174,현장번호,0))),"현장 번호를 확인하세요",IF(ISNA(MATCH(D2174,거래처이름,0)),"거래처 목록에 없는 이름",IF(OR(NOT(ISNUMBER(G2174)),N(G2174)&lt;=0),"금액을 확인하세요",""))))))</f>
        <v/>
      </c>
    </row>
    <row r="2175">
      <c r="A2175" s="20" t="n"/>
      <c r="B2175" s="26" t="n"/>
      <c r="C2175" s="27">
        <f>IF(COUNTA(A2175,D2175,G2175)=0,"",IF(B2175="","공통",IFERROR(INDEX(현장_고객,MATCH(B2175,현장번호,0))&amp;" · "&amp;INDEX(현장_주소,MATCH(B2175,현장번호,0)),"없는 번호")))</f>
        <v/>
      </c>
      <c r="D2175" s="21" t="n"/>
      <c r="E2175" s="27">
        <f>IF(D2175="","",IFERROR(INDEX(거래처분야,MATCH(D2175,거래처이름,0)),""))</f>
        <v/>
      </c>
      <c r="F2175" s="21" t="n"/>
      <c r="G2175" s="22" t="n"/>
      <c r="H2175" s="25">
        <f>IF(COUNTA(A2175,B2175,D2175,G2175)=0,"",IF(NOT(ISNUMBER(A2175)),"날짜를 확인하세요",IF(A2175&gt;TODAY(),"오늘 이후 날짜예요",IF(AND(B2175&lt;&gt;"",ISNA(MATCH(B2175,현장번호,0))),"현장 번호를 확인하세요",IF(ISNA(MATCH(D2175,거래처이름,0)),"거래처 목록에 없는 이름",IF(OR(NOT(ISNUMBER(G2175)),N(G2175)&lt;=0),"금액을 확인하세요",""))))))</f>
        <v/>
      </c>
    </row>
    <row r="2176">
      <c r="A2176" s="20" t="n"/>
      <c r="B2176" s="26" t="n"/>
      <c r="C2176" s="27">
        <f>IF(COUNTA(A2176,D2176,G2176)=0,"",IF(B2176="","공통",IFERROR(INDEX(현장_고객,MATCH(B2176,현장번호,0))&amp;" · "&amp;INDEX(현장_주소,MATCH(B2176,현장번호,0)),"없는 번호")))</f>
        <v/>
      </c>
      <c r="D2176" s="21" t="n"/>
      <c r="E2176" s="27">
        <f>IF(D2176="","",IFERROR(INDEX(거래처분야,MATCH(D2176,거래처이름,0)),""))</f>
        <v/>
      </c>
      <c r="F2176" s="21" t="n"/>
      <c r="G2176" s="22" t="n"/>
      <c r="H2176" s="25">
        <f>IF(COUNTA(A2176,B2176,D2176,G2176)=0,"",IF(NOT(ISNUMBER(A2176)),"날짜를 확인하세요",IF(A2176&gt;TODAY(),"오늘 이후 날짜예요",IF(AND(B2176&lt;&gt;"",ISNA(MATCH(B2176,현장번호,0))),"현장 번호를 확인하세요",IF(ISNA(MATCH(D2176,거래처이름,0)),"거래처 목록에 없는 이름",IF(OR(NOT(ISNUMBER(G2176)),N(G2176)&lt;=0),"금액을 확인하세요",""))))))</f>
        <v/>
      </c>
    </row>
    <row r="2177">
      <c r="A2177" s="20" t="n"/>
      <c r="B2177" s="26" t="n"/>
      <c r="C2177" s="27">
        <f>IF(COUNTA(A2177,D2177,G2177)=0,"",IF(B2177="","공통",IFERROR(INDEX(현장_고객,MATCH(B2177,현장번호,0))&amp;" · "&amp;INDEX(현장_주소,MATCH(B2177,현장번호,0)),"없는 번호")))</f>
        <v/>
      </c>
      <c r="D2177" s="21" t="n"/>
      <c r="E2177" s="27">
        <f>IF(D2177="","",IFERROR(INDEX(거래처분야,MATCH(D2177,거래처이름,0)),""))</f>
        <v/>
      </c>
      <c r="F2177" s="21" t="n"/>
      <c r="G2177" s="22" t="n"/>
      <c r="H2177" s="25">
        <f>IF(COUNTA(A2177,B2177,D2177,G2177)=0,"",IF(NOT(ISNUMBER(A2177)),"날짜를 확인하세요",IF(A2177&gt;TODAY(),"오늘 이후 날짜예요",IF(AND(B2177&lt;&gt;"",ISNA(MATCH(B2177,현장번호,0))),"현장 번호를 확인하세요",IF(ISNA(MATCH(D2177,거래처이름,0)),"거래처 목록에 없는 이름",IF(OR(NOT(ISNUMBER(G2177)),N(G2177)&lt;=0),"금액을 확인하세요",""))))))</f>
        <v/>
      </c>
    </row>
    <row r="2178">
      <c r="A2178" s="20" t="n"/>
      <c r="B2178" s="26" t="n"/>
      <c r="C2178" s="27">
        <f>IF(COUNTA(A2178,D2178,G2178)=0,"",IF(B2178="","공통",IFERROR(INDEX(현장_고객,MATCH(B2178,현장번호,0))&amp;" · "&amp;INDEX(현장_주소,MATCH(B2178,현장번호,0)),"없는 번호")))</f>
        <v/>
      </c>
      <c r="D2178" s="21" t="n"/>
      <c r="E2178" s="27">
        <f>IF(D2178="","",IFERROR(INDEX(거래처분야,MATCH(D2178,거래처이름,0)),""))</f>
        <v/>
      </c>
      <c r="F2178" s="21" t="n"/>
      <c r="G2178" s="22" t="n"/>
      <c r="H2178" s="25">
        <f>IF(COUNTA(A2178,B2178,D2178,G2178)=0,"",IF(NOT(ISNUMBER(A2178)),"날짜를 확인하세요",IF(A2178&gt;TODAY(),"오늘 이후 날짜예요",IF(AND(B2178&lt;&gt;"",ISNA(MATCH(B2178,현장번호,0))),"현장 번호를 확인하세요",IF(ISNA(MATCH(D2178,거래처이름,0)),"거래처 목록에 없는 이름",IF(OR(NOT(ISNUMBER(G2178)),N(G2178)&lt;=0),"금액을 확인하세요",""))))))</f>
        <v/>
      </c>
    </row>
    <row r="2179">
      <c r="A2179" s="20" t="n"/>
      <c r="B2179" s="26" t="n"/>
      <c r="C2179" s="27">
        <f>IF(COUNTA(A2179,D2179,G2179)=0,"",IF(B2179="","공통",IFERROR(INDEX(현장_고객,MATCH(B2179,현장번호,0))&amp;" · "&amp;INDEX(현장_주소,MATCH(B2179,현장번호,0)),"없는 번호")))</f>
        <v/>
      </c>
      <c r="D2179" s="21" t="n"/>
      <c r="E2179" s="27">
        <f>IF(D2179="","",IFERROR(INDEX(거래처분야,MATCH(D2179,거래처이름,0)),""))</f>
        <v/>
      </c>
      <c r="F2179" s="21" t="n"/>
      <c r="G2179" s="22" t="n"/>
      <c r="H2179" s="25">
        <f>IF(COUNTA(A2179,B2179,D2179,G2179)=0,"",IF(NOT(ISNUMBER(A2179)),"날짜를 확인하세요",IF(A2179&gt;TODAY(),"오늘 이후 날짜예요",IF(AND(B2179&lt;&gt;"",ISNA(MATCH(B2179,현장번호,0))),"현장 번호를 확인하세요",IF(ISNA(MATCH(D2179,거래처이름,0)),"거래처 목록에 없는 이름",IF(OR(NOT(ISNUMBER(G2179)),N(G2179)&lt;=0),"금액을 확인하세요",""))))))</f>
        <v/>
      </c>
    </row>
    <row r="2180">
      <c r="A2180" s="20" t="n"/>
      <c r="B2180" s="26" t="n"/>
      <c r="C2180" s="27">
        <f>IF(COUNTA(A2180,D2180,G2180)=0,"",IF(B2180="","공통",IFERROR(INDEX(현장_고객,MATCH(B2180,현장번호,0))&amp;" · "&amp;INDEX(현장_주소,MATCH(B2180,현장번호,0)),"없는 번호")))</f>
        <v/>
      </c>
      <c r="D2180" s="21" t="n"/>
      <c r="E2180" s="27">
        <f>IF(D2180="","",IFERROR(INDEX(거래처분야,MATCH(D2180,거래처이름,0)),""))</f>
        <v/>
      </c>
      <c r="F2180" s="21" t="n"/>
      <c r="G2180" s="22" t="n"/>
      <c r="H2180" s="25">
        <f>IF(COUNTA(A2180,B2180,D2180,G2180)=0,"",IF(NOT(ISNUMBER(A2180)),"날짜를 확인하세요",IF(A2180&gt;TODAY(),"오늘 이후 날짜예요",IF(AND(B2180&lt;&gt;"",ISNA(MATCH(B2180,현장번호,0))),"현장 번호를 확인하세요",IF(ISNA(MATCH(D2180,거래처이름,0)),"거래처 목록에 없는 이름",IF(OR(NOT(ISNUMBER(G2180)),N(G2180)&lt;=0),"금액을 확인하세요",""))))))</f>
        <v/>
      </c>
    </row>
    <row r="2181">
      <c r="A2181" s="20" t="n"/>
      <c r="B2181" s="26" t="n"/>
      <c r="C2181" s="27">
        <f>IF(COUNTA(A2181,D2181,G2181)=0,"",IF(B2181="","공통",IFERROR(INDEX(현장_고객,MATCH(B2181,현장번호,0))&amp;" · "&amp;INDEX(현장_주소,MATCH(B2181,현장번호,0)),"없는 번호")))</f>
        <v/>
      </c>
      <c r="D2181" s="21" t="n"/>
      <c r="E2181" s="27">
        <f>IF(D2181="","",IFERROR(INDEX(거래처분야,MATCH(D2181,거래처이름,0)),""))</f>
        <v/>
      </c>
      <c r="F2181" s="21" t="n"/>
      <c r="G2181" s="22" t="n"/>
      <c r="H2181" s="25">
        <f>IF(COUNTA(A2181,B2181,D2181,G2181)=0,"",IF(NOT(ISNUMBER(A2181)),"날짜를 확인하세요",IF(A2181&gt;TODAY(),"오늘 이후 날짜예요",IF(AND(B2181&lt;&gt;"",ISNA(MATCH(B2181,현장번호,0))),"현장 번호를 확인하세요",IF(ISNA(MATCH(D2181,거래처이름,0)),"거래처 목록에 없는 이름",IF(OR(NOT(ISNUMBER(G2181)),N(G2181)&lt;=0),"금액을 확인하세요",""))))))</f>
        <v/>
      </c>
    </row>
    <row r="2182">
      <c r="A2182" s="20" t="n"/>
      <c r="B2182" s="26" t="n"/>
      <c r="C2182" s="27">
        <f>IF(COUNTA(A2182,D2182,G2182)=0,"",IF(B2182="","공통",IFERROR(INDEX(현장_고객,MATCH(B2182,현장번호,0))&amp;" · "&amp;INDEX(현장_주소,MATCH(B2182,현장번호,0)),"없는 번호")))</f>
        <v/>
      </c>
      <c r="D2182" s="21" t="n"/>
      <c r="E2182" s="27">
        <f>IF(D2182="","",IFERROR(INDEX(거래처분야,MATCH(D2182,거래처이름,0)),""))</f>
        <v/>
      </c>
      <c r="F2182" s="21" t="n"/>
      <c r="G2182" s="22" t="n"/>
      <c r="H2182" s="25">
        <f>IF(COUNTA(A2182,B2182,D2182,G2182)=0,"",IF(NOT(ISNUMBER(A2182)),"날짜를 확인하세요",IF(A2182&gt;TODAY(),"오늘 이후 날짜예요",IF(AND(B2182&lt;&gt;"",ISNA(MATCH(B2182,현장번호,0))),"현장 번호를 확인하세요",IF(ISNA(MATCH(D2182,거래처이름,0)),"거래처 목록에 없는 이름",IF(OR(NOT(ISNUMBER(G2182)),N(G2182)&lt;=0),"금액을 확인하세요",""))))))</f>
        <v/>
      </c>
    </row>
    <row r="2183">
      <c r="A2183" s="20" t="n"/>
      <c r="B2183" s="26" t="n"/>
      <c r="C2183" s="27">
        <f>IF(COUNTA(A2183,D2183,G2183)=0,"",IF(B2183="","공통",IFERROR(INDEX(현장_고객,MATCH(B2183,현장번호,0))&amp;" · "&amp;INDEX(현장_주소,MATCH(B2183,현장번호,0)),"없는 번호")))</f>
        <v/>
      </c>
      <c r="D2183" s="21" t="n"/>
      <c r="E2183" s="27">
        <f>IF(D2183="","",IFERROR(INDEX(거래처분야,MATCH(D2183,거래처이름,0)),""))</f>
        <v/>
      </c>
      <c r="F2183" s="21" t="n"/>
      <c r="G2183" s="22" t="n"/>
      <c r="H2183" s="25">
        <f>IF(COUNTA(A2183,B2183,D2183,G2183)=0,"",IF(NOT(ISNUMBER(A2183)),"날짜를 확인하세요",IF(A2183&gt;TODAY(),"오늘 이후 날짜예요",IF(AND(B2183&lt;&gt;"",ISNA(MATCH(B2183,현장번호,0))),"현장 번호를 확인하세요",IF(ISNA(MATCH(D2183,거래처이름,0)),"거래처 목록에 없는 이름",IF(OR(NOT(ISNUMBER(G2183)),N(G2183)&lt;=0),"금액을 확인하세요",""))))))</f>
        <v/>
      </c>
    </row>
    <row r="2184">
      <c r="A2184" s="20" t="n"/>
      <c r="B2184" s="26" t="n"/>
      <c r="C2184" s="27">
        <f>IF(COUNTA(A2184,D2184,G2184)=0,"",IF(B2184="","공통",IFERROR(INDEX(현장_고객,MATCH(B2184,현장번호,0))&amp;" · "&amp;INDEX(현장_주소,MATCH(B2184,현장번호,0)),"없는 번호")))</f>
        <v/>
      </c>
      <c r="D2184" s="21" t="n"/>
      <c r="E2184" s="27">
        <f>IF(D2184="","",IFERROR(INDEX(거래처분야,MATCH(D2184,거래처이름,0)),""))</f>
        <v/>
      </c>
      <c r="F2184" s="21" t="n"/>
      <c r="G2184" s="22" t="n"/>
      <c r="H2184" s="25">
        <f>IF(COUNTA(A2184,B2184,D2184,G2184)=0,"",IF(NOT(ISNUMBER(A2184)),"날짜를 확인하세요",IF(A2184&gt;TODAY(),"오늘 이후 날짜예요",IF(AND(B2184&lt;&gt;"",ISNA(MATCH(B2184,현장번호,0))),"현장 번호를 확인하세요",IF(ISNA(MATCH(D2184,거래처이름,0)),"거래처 목록에 없는 이름",IF(OR(NOT(ISNUMBER(G2184)),N(G2184)&lt;=0),"금액을 확인하세요",""))))))</f>
        <v/>
      </c>
    </row>
    <row r="2185">
      <c r="A2185" s="20" t="n"/>
      <c r="B2185" s="26" t="n"/>
      <c r="C2185" s="27">
        <f>IF(COUNTA(A2185,D2185,G2185)=0,"",IF(B2185="","공통",IFERROR(INDEX(현장_고객,MATCH(B2185,현장번호,0))&amp;" · "&amp;INDEX(현장_주소,MATCH(B2185,현장번호,0)),"없는 번호")))</f>
        <v/>
      </c>
      <c r="D2185" s="21" t="n"/>
      <c r="E2185" s="27">
        <f>IF(D2185="","",IFERROR(INDEX(거래처분야,MATCH(D2185,거래처이름,0)),""))</f>
        <v/>
      </c>
      <c r="F2185" s="21" t="n"/>
      <c r="G2185" s="22" t="n"/>
      <c r="H2185" s="25">
        <f>IF(COUNTA(A2185,B2185,D2185,G2185)=0,"",IF(NOT(ISNUMBER(A2185)),"날짜를 확인하세요",IF(A2185&gt;TODAY(),"오늘 이후 날짜예요",IF(AND(B2185&lt;&gt;"",ISNA(MATCH(B2185,현장번호,0))),"현장 번호를 확인하세요",IF(ISNA(MATCH(D2185,거래처이름,0)),"거래처 목록에 없는 이름",IF(OR(NOT(ISNUMBER(G2185)),N(G2185)&lt;=0),"금액을 확인하세요",""))))))</f>
        <v/>
      </c>
    </row>
    <row r="2186">
      <c r="A2186" s="20" t="n"/>
      <c r="B2186" s="26" t="n"/>
      <c r="C2186" s="27">
        <f>IF(COUNTA(A2186,D2186,G2186)=0,"",IF(B2186="","공통",IFERROR(INDEX(현장_고객,MATCH(B2186,현장번호,0))&amp;" · "&amp;INDEX(현장_주소,MATCH(B2186,현장번호,0)),"없는 번호")))</f>
        <v/>
      </c>
      <c r="D2186" s="21" t="n"/>
      <c r="E2186" s="27">
        <f>IF(D2186="","",IFERROR(INDEX(거래처분야,MATCH(D2186,거래처이름,0)),""))</f>
        <v/>
      </c>
      <c r="F2186" s="21" t="n"/>
      <c r="G2186" s="22" t="n"/>
      <c r="H2186" s="25">
        <f>IF(COUNTA(A2186,B2186,D2186,G2186)=0,"",IF(NOT(ISNUMBER(A2186)),"날짜를 확인하세요",IF(A2186&gt;TODAY(),"오늘 이후 날짜예요",IF(AND(B2186&lt;&gt;"",ISNA(MATCH(B2186,현장번호,0))),"현장 번호를 확인하세요",IF(ISNA(MATCH(D2186,거래처이름,0)),"거래처 목록에 없는 이름",IF(OR(NOT(ISNUMBER(G2186)),N(G2186)&lt;=0),"금액을 확인하세요",""))))))</f>
        <v/>
      </c>
    </row>
    <row r="2187">
      <c r="A2187" s="20" t="n"/>
      <c r="B2187" s="26" t="n"/>
      <c r="C2187" s="27">
        <f>IF(COUNTA(A2187,D2187,G2187)=0,"",IF(B2187="","공통",IFERROR(INDEX(현장_고객,MATCH(B2187,현장번호,0))&amp;" · "&amp;INDEX(현장_주소,MATCH(B2187,현장번호,0)),"없는 번호")))</f>
        <v/>
      </c>
      <c r="D2187" s="21" t="n"/>
      <c r="E2187" s="27">
        <f>IF(D2187="","",IFERROR(INDEX(거래처분야,MATCH(D2187,거래처이름,0)),""))</f>
        <v/>
      </c>
      <c r="F2187" s="21" t="n"/>
      <c r="G2187" s="22" t="n"/>
      <c r="H2187" s="25">
        <f>IF(COUNTA(A2187,B2187,D2187,G2187)=0,"",IF(NOT(ISNUMBER(A2187)),"날짜를 확인하세요",IF(A2187&gt;TODAY(),"오늘 이후 날짜예요",IF(AND(B2187&lt;&gt;"",ISNA(MATCH(B2187,현장번호,0))),"현장 번호를 확인하세요",IF(ISNA(MATCH(D2187,거래처이름,0)),"거래처 목록에 없는 이름",IF(OR(NOT(ISNUMBER(G2187)),N(G2187)&lt;=0),"금액을 확인하세요",""))))))</f>
        <v/>
      </c>
    </row>
    <row r="2188">
      <c r="A2188" s="20" t="n"/>
      <c r="B2188" s="26" t="n"/>
      <c r="C2188" s="27">
        <f>IF(COUNTA(A2188,D2188,G2188)=0,"",IF(B2188="","공통",IFERROR(INDEX(현장_고객,MATCH(B2188,현장번호,0))&amp;" · "&amp;INDEX(현장_주소,MATCH(B2188,현장번호,0)),"없는 번호")))</f>
        <v/>
      </c>
      <c r="D2188" s="21" t="n"/>
      <c r="E2188" s="27">
        <f>IF(D2188="","",IFERROR(INDEX(거래처분야,MATCH(D2188,거래처이름,0)),""))</f>
        <v/>
      </c>
      <c r="F2188" s="21" t="n"/>
      <c r="G2188" s="22" t="n"/>
      <c r="H2188" s="25">
        <f>IF(COUNTA(A2188,B2188,D2188,G2188)=0,"",IF(NOT(ISNUMBER(A2188)),"날짜를 확인하세요",IF(A2188&gt;TODAY(),"오늘 이후 날짜예요",IF(AND(B2188&lt;&gt;"",ISNA(MATCH(B2188,현장번호,0))),"현장 번호를 확인하세요",IF(ISNA(MATCH(D2188,거래처이름,0)),"거래처 목록에 없는 이름",IF(OR(NOT(ISNUMBER(G2188)),N(G2188)&lt;=0),"금액을 확인하세요",""))))))</f>
        <v/>
      </c>
    </row>
    <row r="2189">
      <c r="A2189" s="20" t="n"/>
      <c r="B2189" s="26" t="n"/>
      <c r="C2189" s="27">
        <f>IF(COUNTA(A2189,D2189,G2189)=0,"",IF(B2189="","공통",IFERROR(INDEX(현장_고객,MATCH(B2189,현장번호,0))&amp;" · "&amp;INDEX(현장_주소,MATCH(B2189,현장번호,0)),"없는 번호")))</f>
        <v/>
      </c>
      <c r="D2189" s="21" t="n"/>
      <c r="E2189" s="27">
        <f>IF(D2189="","",IFERROR(INDEX(거래처분야,MATCH(D2189,거래처이름,0)),""))</f>
        <v/>
      </c>
      <c r="F2189" s="21" t="n"/>
      <c r="G2189" s="22" t="n"/>
      <c r="H2189" s="25">
        <f>IF(COUNTA(A2189,B2189,D2189,G2189)=0,"",IF(NOT(ISNUMBER(A2189)),"날짜를 확인하세요",IF(A2189&gt;TODAY(),"오늘 이후 날짜예요",IF(AND(B2189&lt;&gt;"",ISNA(MATCH(B2189,현장번호,0))),"현장 번호를 확인하세요",IF(ISNA(MATCH(D2189,거래처이름,0)),"거래처 목록에 없는 이름",IF(OR(NOT(ISNUMBER(G2189)),N(G2189)&lt;=0),"금액을 확인하세요",""))))))</f>
        <v/>
      </c>
    </row>
    <row r="2190">
      <c r="A2190" s="20" t="n"/>
      <c r="B2190" s="26" t="n"/>
      <c r="C2190" s="27">
        <f>IF(COUNTA(A2190,D2190,G2190)=0,"",IF(B2190="","공통",IFERROR(INDEX(현장_고객,MATCH(B2190,현장번호,0))&amp;" · "&amp;INDEX(현장_주소,MATCH(B2190,현장번호,0)),"없는 번호")))</f>
        <v/>
      </c>
      <c r="D2190" s="21" t="n"/>
      <c r="E2190" s="27">
        <f>IF(D2190="","",IFERROR(INDEX(거래처분야,MATCH(D2190,거래처이름,0)),""))</f>
        <v/>
      </c>
      <c r="F2190" s="21" t="n"/>
      <c r="G2190" s="22" t="n"/>
      <c r="H2190" s="25">
        <f>IF(COUNTA(A2190,B2190,D2190,G2190)=0,"",IF(NOT(ISNUMBER(A2190)),"날짜를 확인하세요",IF(A2190&gt;TODAY(),"오늘 이후 날짜예요",IF(AND(B2190&lt;&gt;"",ISNA(MATCH(B2190,현장번호,0))),"현장 번호를 확인하세요",IF(ISNA(MATCH(D2190,거래처이름,0)),"거래처 목록에 없는 이름",IF(OR(NOT(ISNUMBER(G2190)),N(G2190)&lt;=0),"금액을 확인하세요",""))))))</f>
        <v/>
      </c>
    </row>
    <row r="2191">
      <c r="A2191" s="20" t="n"/>
      <c r="B2191" s="26" t="n"/>
      <c r="C2191" s="27">
        <f>IF(COUNTA(A2191,D2191,G2191)=0,"",IF(B2191="","공통",IFERROR(INDEX(현장_고객,MATCH(B2191,현장번호,0))&amp;" · "&amp;INDEX(현장_주소,MATCH(B2191,현장번호,0)),"없는 번호")))</f>
        <v/>
      </c>
      <c r="D2191" s="21" t="n"/>
      <c r="E2191" s="27">
        <f>IF(D2191="","",IFERROR(INDEX(거래처분야,MATCH(D2191,거래처이름,0)),""))</f>
        <v/>
      </c>
      <c r="F2191" s="21" t="n"/>
      <c r="G2191" s="22" t="n"/>
      <c r="H2191" s="25">
        <f>IF(COUNTA(A2191,B2191,D2191,G2191)=0,"",IF(NOT(ISNUMBER(A2191)),"날짜를 확인하세요",IF(A2191&gt;TODAY(),"오늘 이후 날짜예요",IF(AND(B2191&lt;&gt;"",ISNA(MATCH(B2191,현장번호,0))),"현장 번호를 확인하세요",IF(ISNA(MATCH(D2191,거래처이름,0)),"거래처 목록에 없는 이름",IF(OR(NOT(ISNUMBER(G2191)),N(G2191)&lt;=0),"금액을 확인하세요",""))))))</f>
        <v/>
      </c>
    </row>
    <row r="2192">
      <c r="A2192" s="20" t="n"/>
      <c r="B2192" s="26" t="n"/>
      <c r="C2192" s="27">
        <f>IF(COUNTA(A2192,D2192,G2192)=0,"",IF(B2192="","공통",IFERROR(INDEX(현장_고객,MATCH(B2192,현장번호,0))&amp;" · "&amp;INDEX(현장_주소,MATCH(B2192,현장번호,0)),"없는 번호")))</f>
        <v/>
      </c>
      <c r="D2192" s="21" t="n"/>
      <c r="E2192" s="27">
        <f>IF(D2192="","",IFERROR(INDEX(거래처분야,MATCH(D2192,거래처이름,0)),""))</f>
        <v/>
      </c>
      <c r="F2192" s="21" t="n"/>
      <c r="G2192" s="22" t="n"/>
      <c r="H2192" s="25">
        <f>IF(COUNTA(A2192,B2192,D2192,G2192)=0,"",IF(NOT(ISNUMBER(A2192)),"날짜를 확인하세요",IF(A2192&gt;TODAY(),"오늘 이후 날짜예요",IF(AND(B2192&lt;&gt;"",ISNA(MATCH(B2192,현장번호,0))),"현장 번호를 확인하세요",IF(ISNA(MATCH(D2192,거래처이름,0)),"거래처 목록에 없는 이름",IF(OR(NOT(ISNUMBER(G2192)),N(G2192)&lt;=0),"금액을 확인하세요",""))))))</f>
        <v/>
      </c>
    </row>
    <row r="2193">
      <c r="A2193" s="20" t="n"/>
      <c r="B2193" s="26" t="n"/>
      <c r="C2193" s="27">
        <f>IF(COUNTA(A2193,D2193,G2193)=0,"",IF(B2193="","공통",IFERROR(INDEX(현장_고객,MATCH(B2193,현장번호,0))&amp;" · "&amp;INDEX(현장_주소,MATCH(B2193,현장번호,0)),"없는 번호")))</f>
        <v/>
      </c>
      <c r="D2193" s="21" t="n"/>
      <c r="E2193" s="27">
        <f>IF(D2193="","",IFERROR(INDEX(거래처분야,MATCH(D2193,거래처이름,0)),""))</f>
        <v/>
      </c>
      <c r="F2193" s="21" t="n"/>
      <c r="G2193" s="22" t="n"/>
      <c r="H2193" s="25">
        <f>IF(COUNTA(A2193,B2193,D2193,G2193)=0,"",IF(NOT(ISNUMBER(A2193)),"날짜를 확인하세요",IF(A2193&gt;TODAY(),"오늘 이후 날짜예요",IF(AND(B2193&lt;&gt;"",ISNA(MATCH(B2193,현장번호,0))),"현장 번호를 확인하세요",IF(ISNA(MATCH(D2193,거래처이름,0)),"거래처 목록에 없는 이름",IF(OR(NOT(ISNUMBER(G2193)),N(G2193)&lt;=0),"금액을 확인하세요",""))))))</f>
        <v/>
      </c>
    </row>
    <row r="2194">
      <c r="A2194" s="20" t="n"/>
      <c r="B2194" s="26" t="n"/>
      <c r="C2194" s="27">
        <f>IF(COUNTA(A2194,D2194,G2194)=0,"",IF(B2194="","공통",IFERROR(INDEX(현장_고객,MATCH(B2194,현장번호,0))&amp;" · "&amp;INDEX(현장_주소,MATCH(B2194,현장번호,0)),"없는 번호")))</f>
        <v/>
      </c>
      <c r="D2194" s="21" t="n"/>
      <c r="E2194" s="27">
        <f>IF(D2194="","",IFERROR(INDEX(거래처분야,MATCH(D2194,거래처이름,0)),""))</f>
        <v/>
      </c>
      <c r="F2194" s="21" t="n"/>
      <c r="G2194" s="22" t="n"/>
      <c r="H2194" s="25">
        <f>IF(COUNTA(A2194,B2194,D2194,G2194)=0,"",IF(NOT(ISNUMBER(A2194)),"날짜를 확인하세요",IF(A2194&gt;TODAY(),"오늘 이후 날짜예요",IF(AND(B2194&lt;&gt;"",ISNA(MATCH(B2194,현장번호,0))),"현장 번호를 확인하세요",IF(ISNA(MATCH(D2194,거래처이름,0)),"거래처 목록에 없는 이름",IF(OR(NOT(ISNUMBER(G2194)),N(G2194)&lt;=0),"금액을 확인하세요",""))))))</f>
        <v/>
      </c>
    </row>
    <row r="2195">
      <c r="A2195" s="20" t="n"/>
      <c r="B2195" s="26" t="n"/>
      <c r="C2195" s="27">
        <f>IF(COUNTA(A2195,D2195,G2195)=0,"",IF(B2195="","공통",IFERROR(INDEX(현장_고객,MATCH(B2195,현장번호,0))&amp;" · "&amp;INDEX(현장_주소,MATCH(B2195,현장번호,0)),"없는 번호")))</f>
        <v/>
      </c>
      <c r="D2195" s="21" t="n"/>
      <c r="E2195" s="27">
        <f>IF(D2195="","",IFERROR(INDEX(거래처분야,MATCH(D2195,거래처이름,0)),""))</f>
        <v/>
      </c>
      <c r="F2195" s="21" t="n"/>
      <c r="G2195" s="22" t="n"/>
      <c r="H2195" s="25">
        <f>IF(COUNTA(A2195,B2195,D2195,G2195)=0,"",IF(NOT(ISNUMBER(A2195)),"날짜를 확인하세요",IF(A2195&gt;TODAY(),"오늘 이후 날짜예요",IF(AND(B2195&lt;&gt;"",ISNA(MATCH(B2195,현장번호,0))),"현장 번호를 확인하세요",IF(ISNA(MATCH(D2195,거래처이름,0)),"거래처 목록에 없는 이름",IF(OR(NOT(ISNUMBER(G2195)),N(G2195)&lt;=0),"금액을 확인하세요",""))))))</f>
        <v/>
      </c>
    </row>
    <row r="2196">
      <c r="A2196" s="20" t="n"/>
      <c r="B2196" s="26" t="n"/>
      <c r="C2196" s="27">
        <f>IF(COUNTA(A2196,D2196,G2196)=0,"",IF(B2196="","공통",IFERROR(INDEX(현장_고객,MATCH(B2196,현장번호,0))&amp;" · "&amp;INDEX(현장_주소,MATCH(B2196,현장번호,0)),"없는 번호")))</f>
        <v/>
      </c>
      <c r="D2196" s="21" t="n"/>
      <c r="E2196" s="27">
        <f>IF(D2196="","",IFERROR(INDEX(거래처분야,MATCH(D2196,거래처이름,0)),""))</f>
        <v/>
      </c>
      <c r="F2196" s="21" t="n"/>
      <c r="G2196" s="22" t="n"/>
      <c r="H2196" s="25">
        <f>IF(COUNTA(A2196,B2196,D2196,G2196)=0,"",IF(NOT(ISNUMBER(A2196)),"날짜를 확인하세요",IF(A2196&gt;TODAY(),"오늘 이후 날짜예요",IF(AND(B2196&lt;&gt;"",ISNA(MATCH(B2196,현장번호,0))),"현장 번호를 확인하세요",IF(ISNA(MATCH(D2196,거래처이름,0)),"거래처 목록에 없는 이름",IF(OR(NOT(ISNUMBER(G2196)),N(G2196)&lt;=0),"금액을 확인하세요",""))))))</f>
        <v/>
      </c>
    </row>
    <row r="2197">
      <c r="A2197" s="20" t="n"/>
      <c r="B2197" s="26" t="n"/>
      <c r="C2197" s="27">
        <f>IF(COUNTA(A2197,D2197,G2197)=0,"",IF(B2197="","공통",IFERROR(INDEX(현장_고객,MATCH(B2197,현장번호,0))&amp;" · "&amp;INDEX(현장_주소,MATCH(B2197,현장번호,0)),"없는 번호")))</f>
        <v/>
      </c>
      <c r="D2197" s="21" t="n"/>
      <c r="E2197" s="27">
        <f>IF(D2197="","",IFERROR(INDEX(거래처분야,MATCH(D2197,거래처이름,0)),""))</f>
        <v/>
      </c>
      <c r="F2197" s="21" t="n"/>
      <c r="G2197" s="22" t="n"/>
      <c r="H2197" s="25">
        <f>IF(COUNTA(A2197,B2197,D2197,G2197)=0,"",IF(NOT(ISNUMBER(A2197)),"날짜를 확인하세요",IF(A2197&gt;TODAY(),"오늘 이후 날짜예요",IF(AND(B2197&lt;&gt;"",ISNA(MATCH(B2197,현장번호,0))),"현장 번호를 확인하세요",IF(ISNA(MATCH(D2197,거래처이름,0)),"거래처 목록에 없는 이름",IF(OR(NOT(ISNUMBER(G2197)),N(G2197)&lt;=0),"금액을 확인하세요",""))))))</f>
        <v/>
      </c>
    </row>
    <row r="2198">
      <c r="A2198" s="20" t="n"/>
      <c r="B2198" s="26" t="n"/>
      <c r="C2198" s="27">
        <f>IF(COUNTA(A2198,D2198,G2198)=0,"",IF(B2198="","공통",IFERROR(INDEX(현장_고객,MATCH(B2198,현장번호,0))&amp;" · "&amp;INDEX(현장_주소,MATCH(B2198,현장번호,0)),"없는 번호")))</f>
        <v/>
      </c>
      <c r="D2198" s="21" t="n"/>
      <c r="E2198" s="27">
        <f>IF(D2198="","",IFERROR(INDEX(거래처분야,MATCH(D2198,거래처이름,0)),""))</f>
        <v/>
      </c>
      <c r="F2198" s="21" t="n"/>
      <c r="G2198" s="22" t="n"/>
      <c r="H2198" s="25">
        <f>IF(COUNTA(A2198,B2198,D2198,G2198)=0,"",IF(NOT(ISNUMBER(A2198)),"날짜를 확인하세요",IF(A2198&gt;TODAY(),"오늘 이후 날짜예요",IF(AND(B2198&lt;&gt;"",ISNA(MATCH(B2198,현장번호,0))),"현장 번호를 확인하세요",IF(ISNA(MATCH(D2198,거래처이름,0)),"거래처 목록에 없는 이름",IF(OR(NOT(ISNUMBER(G2198)),N(G2198)&lt;=0),"금액을 확인하세요",""))))))</f>
        <v/>
      </c>
    </row>
    <row r="2199">
      <c r="A2199" s="20" t="n"/>
      <c r="B2199" s="26" t="n"/>
      <c r="C2199" s="27">
        <f>IF(COUNTA(A2199,D2199,G2199)=0,"",IF(B2199="","공통",IFERROR(INDEX(현장_고객,MATCH(B2199,현장번호,0))&amp;" · "&amp;INDEX(현장_주소,MATCH(B2199,현장번호,0)),"없는 번호")))</f>
        <v/>
      </c>
      <c r="D2199" s="21" t="n"/>
      <c r="E2199" s="27">
        <f>IF(D2199="","",IFERROR(INDEX(거래처분야,MATCH(D2199,거래처이름,0)),""))</f>
        <v/>
      </c>
      <c r="F2199" s="21" t="n"/>
      <c r="G2199" s="22" t="n"/>
      <c r="H2199" s="25">
        <f>IF(COUNTA(A2199,B2199,D2199,G2199)=0,"",IF(NOT(ISNUMBER(A2199)),"날짜를 확인하세요",IF(A2199&gt;TODAY(),"오늘 이후 날짜예요",IF(AND(B2199&lt;&gt;"",ISNA(MATCH(B2199,현장번호,0))),"현장 번호를 확인하세요",IF(ISNA(MATCH(D2199,거래처이름,0)),"거래처 목록에 없는 이름",IF(OR(NOT(ISNUMBER(G2199)),N(G2199)&lt;=0),"금액을 확인하세요",""))))))</f>
        <v/>
      </c>
    </row>
    <row r="2200">
      <c r="A2200" s="20" t="n"/>
      <c r="B2200" s="26" t="n"/>
      <c r="C2200" s="27">
        <f>IF(COUNTA(A2200,D2200,G2200)=0,"",IF(B2200="","공통",IFERROR(INDEX(현장_고객,MATCH(B2200,현장번호,0))&amp;" · "&amp;INDEX(현장_주소,MATCH(B2200,현장번호,0)),"없는 번호")))</f>
        <v/>
      </c>
      <c r="D2200" s="21" t="n"/>
      <c r="E2200" s="27">
        <f>IF(D2200="","",IFERROR(INDEX(거래처분야,MATCH(D2200,거래처이름,0)),""))</f>
        <v/>
      </c>
      <c r="F2200" s="21" t="n"/>
      <c r="G2200" s="22" t="n"/>
      <c r="H2200" s="25">
        <f>IF(COUNTA(A2200,B2200,D2200,G2200)=0,"",IF(NOT(ISNUMBER(A2200)),"날짜를 확인하세요",IF(A2200&gt;TODAY(),"오늘 이후 날짜예요",IF(AND(B2200&lt;&gt;"",ISNA(MATCH(B2200,현장번호,0))),"현장 번호를 확인하세요",IF(ISNA(MATCH(D2200,거래처이름,0)),"거래처 목록에 없는 이름",IF(OR(NOT(ISNUMBER(G2200)),N(G2200)&lt;=0),"금액을 확인하세요",""))))))</f>
        <v/>
      </c>
    </row>
    <row r="2201">
      <c r="A2201" s="20" t="n"/>
      <c r="B2201" s="26" t="n"/>
      <c r="C2201" s="27">
        <f>IF(COUNTA(A2201,D2201,G2201)=0,"",IF(B2201="","공통",IFERROR(INDEX(현장_고객,MATCH(B2201,현장번호,0))&amp;" · "&amp;INDEX(현장_주소,MATCH(B2201,현장번호,0)),"없는 번호")))</f>
        <v/>
      </c>
      <c r="D2201" s="21" t="n"/>
      <c r="E2201" s="27">
        <f>IF(D2201="","",IFERROR(INDEX(거래처분야,MATCH(D2201,거래처이름,0)),""))</f>
        <v/>
      </c>
      <c r="F2201" s="21" t="n"/>
      <c r="G2201" s="22" t="n"/>
      <c r="H2201" s="25">
        <f>IF(COUNTA(A2201,B2201,D2201,G2201)=0,"",IF(NOT(ISNUMBER(A2201)),"날짜를 확인하세요",IF(A2201&gt;TODAY(),"오늘 이후 날짜예요",IF(AND(B2201&lt;&gt;"",ISNA(MATCH(B2201,현장번호,0))),"현장 번호를 확인하세요",IF(ISNA(MATCH(D2201,거래처이름,0)),"거래처 목록에 없는 이름",IF(OR(NOT(ISNUMBER(G2201)),N(G2201)&lt;=0),"금액을 확인하세요",""))))))</f>
        <v/>
      </c>
    </row>
    <row r="2202">
      <c r="A2202" s="20" t="n"/>
      <c r="B2202" s="26" t="n"/>
      <c r="C2202" s="27">
        <f>IF(COUNTA(A2202,D2202,G2202)=0,"",IF(B2202="","공통",IFERROR(INDEX(현장_고객,MATCH(B2202,현장번호,0))&amp;" · "&amp;INDEX(현장_주소,MATCH(B2202,현장번호,0)),"없는 번호")))</f>
        <v/>
      </c>
      <c r="D2202" s="21" t="n"/>
      <c r="E2202" s="27">
        <f>IF(D2202="","",IFERROR(INDEX(거래처분야,MATCH(D2202,거래처이름,0)),""))</f>
        <v/>
      </c>
      <c r="F2202" s="21" t="n"/>
      <c r="G2202" s="22" t="n"/>
      <c r="H2202" s="25">
        <f>IF(COUNTA(A2202,B2202,D2202,G2202)=0,"",IF(NOT(ISNUMBER(A2202)),"날짜를 확인하세요",IF(A2202&gt;TODAY(),"오늘 이후 날짜예요",IF(AND(B2202&lt;&gt;"",ISNA(MATCH(B2202,현장번호,0))),"현장 번호를 확인하세요",IF(ISNA(MATCH(D2202,거래처이름,0)),"거래처 목록에 없는 이름",IF(OR(NOT(ISNUMBER(G2202)),N(G2202)&lt;=0),"금액을 확인하세요",""))))))</f>
        <v/>
      </c>
    </row>
    <row r="2203">
      <c r="A2203" s="20" t="n"/>
      <c r="B2203" s="26" t="n"/>
      <c r="C2203" s="27">
        <f>IF(COUNTA(A2203,D2203,G2203)=0,"",IF(B2203="","공통",IFERROR(INDEX(현장_고객,MATCH(B2203,현장번호,0))&amp;" · "&amp;INDEX(현장_주소,MATCH(B2203,현장번호,0)),"없는 번호")))</f>
        <v/>
      </c>
      <c r="D2203" s="21" t="n"/>
      <c r="E2203" s="27">
        <f>IF(D2203="","",IFERROR(INDEX(거래처분야,MATCH(D2203,거래처이름,0)),""))</f>
        <v/>
      </c>
      <c r="F2203" s="21" t="n"/>
      <c r="G2203" s="22" t="n"/>
      <c r="H2203" s="25">
        <f>IF(COUNTA(A2203,B2203,D2203,G2203)=0,"",IF(NOT(ISNUMBER(A2203)),"날짜를 확인하세요",IF(A2203&gt;TODAY(),"오늘 이후 날짜예요",IF(AND(B2203&lt;&gt;"",ISNA(MATCH(B2203,현장번호,0))),"현장 번호를 확인하세요",IF(ISNA(MATCH(D2203,거래처이름,0)),"거래처 목록에 없는 이름",IF(OR(NOT(ISNUMBER(G2203)),N(G2203)&lt;=0),"금액을 확인하세요",""))))))</f>
        <v/>
      </c>
    </row>
    <row r="2204">
      <c r="A2204" s="20" t="n"/>
      <c r="B2204" s="26" t="n"/>
      <c r="C2204" s="27">
        <f>IF(COUNTA(A2204,D2204,G2204)=0,"",IF(B2204="","공통",IFERROR(INDEX(현장_고객,MATCH(B2204,현장번호,0))&amp;" · "&amp;INDEX(현장_주소,MATCH(B2204,현장번호,0)),"없는 번호")))</f>
        <v/>
      </c>
      <c r="D2204" s="21" t="n"/>
      <c r="E2204" s="27">
        <f>IF(D2204="","",IFERROR(INDEX(거래처분야,MATCH(D2204,거래처이름,0)),""))</f>
        <v/>
      </c>
      <c r="F2204" s="21" t="n"/>
      <c r="G2204" s="22" t="n"/>
      <c r="H2204" s="25">
        <f>IF(COUNTA(A2204,B2204,D2204,G2204)=0,"",IF(NOT(ISNUMBER(A2204)),"날짜를 확인하세요",IF(A2204&gt;TODAY(),"오늘 이후 날짜예요",IF(AND(B2204&lt;&gt;"",ISNA(MATCH(B2204,현장번호,0))),"현장 번호를 확인하세요",IF(ISNA(MATCH(D2204,거래처이름,0)),"거래처 목록에 없는 이름",IF(OR(NOT(ISNUMBER(G2204)),N(G2204)&lt;=0),"금액을 확인하세요",""))))))</f>
        <v/>
      </c>
    </row>
    <row r="2205">
      <c r="A2205" s="20" t="n"/>
      <c r="B2205" s="26" t="n"/>
      <c r="C2205" s="27">
        <f>IF(COUNTA(A2205,D2205,G2205)=0,"",IF(B2205="","공통",IFERROR(INDEX(현장_고객,MATCH(B2205,현장번호,0))&amp;" · "&amp;INDEX(현장_주소,MATCH(B2205,현장번호,0)),"없는 번호")))</f>
        <v/>
      </c>
      <c r="D2205" s="21" t="n"/>
      <c r="E2205" s="27">
        <f>IF(D2205="","",IFERROR(INDEX(거래처분야,MATCH(D2205,거래처이름,0)),""))</f>
        <v/>
      </c>
      <c r="F2205" s="21" t="n"/>
      <c r="G2205" s="22" t="n"/>
      <c r="H2205" s="25">
        <f>IF(COUNTA(A2205,B2205,D2205,G2205)=0,"",IF(NOT(ISNUMBER(A2205)),"날짜를 확인하세요",IF(A2205&gt;TODAY(),"오늘 이후 날짜예요",IF(AND(B2205&lt;&gt;"",ISNA(MATCH(B2205,현장번호,0))),"현장 번호를 확인하세요",IF(ISNA(MATCH(D2205,거래처이름,0)),"거래처 목록에 없는 이름",IF(OR(NOT(ISNUMBER(G2205)),N(G2205)&lt;=0),"금액을 확인하세요",""))))))</f>
        <v/>
      </c>
    </row>
    <row r="2206">
      <c r="A2206" s="20" t="n"/>
      <c r="B2206" s="26" t="n"/>
      <c r="C2206" s="27">
        <f>IF(COUNTA(A2206,D2206,G2206)=0,"",IF(B2206="","공통",IFERROR(INDEX(현장_고객,MATCH(B2206,현장번호,0))&amp;" · "&amp;INDEX(현장_주소,MATCH(B2206,현장번호,0)),"없는 번호")))</f>
        <v/>
      </c>
      <c r="D2206" s="21" t="n"/>
      <c r="E2206" s="27">
        <f>IF(D2206="","",IFERROR(INDEX(거래처분야,MATCH(D2206,거래처이름,0)),""))</f>
        <v/>
      </c>
      <c r="F2206" s="21" t="n"/>
      <c r="G2206" s="22" t="n"/>
      <c r="H2206" s="25">
        <f>IF(COUNTA(A2206,B2206,D2206,G2206)=0,"",IF(NOT(ISNUMBER(A2206)),"날짜를 확인하세요",IF(A2206&gt;TODAY(),"오늘 이후 날짜예요",IF(AND(B2206&lt;&gt;"",ISNA(MATCH(B2206,현장번호,0))),"현장 번호를 확인하세요",IF(ISNA(MATCH(D2206,거래처이름,0)),"거래처 목록에 없는 이름",IF(OR(NOT(ISNUMBER(G2206)),N(G2206)&lt;=0),"금액을 확인하세요",""))))))</f>
        <v/>
      </c>
    </row>
    <row r="2207">
      <c r="A2207" s="20" t="n"/>
      <c r="B2207" s="26" t="n"/>
      <c r="C2207" s="27">
        <f>IF(COUNTA(A2207,D2207,G2207)=0,"",IF(B2207="","공통",IFERROR(INDEX(현장_고객,MATCH(B2207,현장번호,0))&amp;" · "&amp;INDEX(현장_주소,MATCH(B2207,현장번호,0)),"없는 번호")))</f>
        <v/>
      </c>
      <c r="D2207" s="21" t="n"/>
      <c r="E2207" s="27">
        <f>IF(D2207="","",IFERROR(INDEX(거래처분야,MATCH(D2207,거래처이름,0)),""))</f>
        <v/>
      </c>
      <c r="F2207" s="21" t="n"/>
      <c r="G2207" s="22" t="n"/>
      <c r="H2207" s="25">
        <f>IF(COUNTA(A2207,B2207,D2207,G2207)=0,"",IF(NOT(ISNUMBER(A2207)),"날짜를 확인하세요",IF(A2207&gt;TODAY(),"오늘 이후 날짜예요",IF(AND(B2207&lt;&gt;"",ISNA(MATCH(B2207,현장번호,0))),"현장 번호를 확인하세요",IF(ISNA(MATCH(D2207,거래처이름,0)),"거래처 목록에 없는 이름",IF(OR(NOT(ISNUMBER(G2207)),N(G2207)&lt;=0),"금액을 확인하세요",""))))))</f>
        <v/>
      </c>
    </row>
    <row r="2208">
      <c r="A2208" s="20" t="n"/>
      <c r="B2208" s="26" t="n"/>
      <c r="C2208" s="27">
        <f>IF(COUNTA(A2208,D2208,G2208)=0,"",IF(B2208="","공통",IFERROR(INDEX(현장_고객,MATCH(B2208,현장번호,0))&amp;" · "&amp;INDEX(현장_주소,MATCH(B2208,현장번호,0)),"없는 번호")))</f>
        <v/>
      </c>
      <c r="D2208" s="21" t="n"/>
      <c r="E2208" s="27">
        <f>IF(D2208="","",IFERROR(INDEX(거래처분야,MATCH(D2208,거래처이름,0)),""))</f>
        <v/>
      </c>
      <c r="F2208" s="21" t="n"/>
      <c r="G2208" s="22" t="n"/>
      <c r="H2208" s="25">
        <f>IF(COUNTA(A2208,B2208,D2208,G2208)=0,"",IF(NOT(ISNUMBER(A2208)),"날짜를 확인하세요",IF(A2208&gt;TODAY(),"오늘 이후 날짜예요",IF(AND(B2208&lt;&gt;"",ISNA(MATCH(B2208,현장번호,0))),"현장 번호를 확인하세요",IF(ISNA(MATCH(D2208,거래처이름,0)),"거래처 목록에 없는 이름",IF(OR(NOT(ISNUMBER(G2208)),N(G2208)&lt;=0),"금액을 확인하세요",""))))))</f>
        <v/>
      </c>
    </row>
    <row r="2209">
      <c r="A2209" s="20" t="n"/>
      <c r="B2209" s="26" t="n"/>
      <c r="C2209" s="27">
        <f>IF(COUNTA(A2209,D2209,G2209)=0,"",IF(B2209="","공통",IFERROR(INDEX(현장_고객,MATCH(B2209,현장번호,0))&amp;" · "&amp;INDEX(현장_주소,MATCH(B2209,현장번호,0)),"없는 번호")))</f>
        <v/>
      </c>
      <c r="D2209" s="21" t="n"/>
      <c r="E2209" s="27">
        <f>IF(D2209="","",IFERROR(INDEX(거래처분야,MATCH(D2209,거래처이름,0)),""))</f>
        <v/>
      </c>
      <c r="F2209" s="21" t="n"/>
      <c r="G2209" s="22" t="n"/>
      <c r="H2209" s="25">
        <f>IF(COUNTA(A2209,B2209,D2209,G2209)=0,"",IF(NOT(ISNUMBER(A2209)),"날짜를 확인하세요",IF(A2209&gt;TODAY(),"오늘 이후 날짜예요",IF(AND(B2209&lt;&gt;"",ISNA(MATCH(B2209,현장번호,0))),"현장 번호를 확인하세요",IF(ISNA(MATCH(D2209,거래처이름,0)),"거래처 목록에 없는 이름",IF(OR(NOT(ISNUMBER(G2209)),N(G2209)&lt;=0),"금액을 확인하세요",""))))))</f>
        <v/>
      </c>
    </row>
    <row r="2210">
      <c r="A2210" s="20" t="n"/>
      <c r="B2210" s="26" t="n"/>
      <c r="C2210" s="27">
        <f>IF(COUNTA(A2210,D2210,G2210)=0,"",IF(B2210="","공통",IFERROR(INDEX(현장_고객,MATCH(B2210,현장번호,0))&amp;" · "&amp;INDEX(현장_주소,MATCH(B2210,현장번호,0)),"없는 번호")))</f>
        <v/>
      </c>
      <c r="D2210" s="21" t="n"/>
      <c r="E2210" s="27">
        <f>IF(D2210="","",IFERROR(INDEX(거래처분야,MATCH(D2210,거래처이름,0)),""))</f>
        <v/>
      </c>
      <c r="F2210" s="21" t="n"/>
      <c r="G2210" s="22" t="n"/>
      <c r="H2210" s="25">
        <f>IF(COUNTA(A2210,B2210,D2210,G2210)=0,"",IF(NOT(ISNUMBER(A2210)),"날짜를 확인하세요",IF(A2210&gt;TODAY(),"오늘 이후 날짜예요",IF(AND(B2210&lt;&gt;"",ISNA(MATCH(B2210,현장번호,0))),"현장 번호를 확인하세요",IF(ISNA(MATCH(D2210,거래처이름,0)),"거래처 목록에 없는 이름",IF(OR(NOT(ISNUMBER(G2210)),N(G2210)&lt;=0),"금액을 확인하세요",""))))))</f>
        <v/>
      </c>
    </row>
    <row r="2211">
      <c r="A2211" s="20" t="n"/>
      <c r="B2211" s="26" t="n"/>
      <c r="C2211" s="27">
        <f>IF(COUNTA(A2211,D2211,G2211)=0,"",IF(B2211="","공통",IFERROR(INDEX(현장_고객,MATCH(B2211,현장번호,0))&amp;" · "&amp;INDEX(현장_주소,MATCH(B2211,현장번호,0)),"없는 번호")))</f>
        <v/>
      </c>
      <c r="D2211" s="21" t="n"/>
      <c r="E2211" s="27">
        <f>IF(D2211="","",IFERROR(INDEX(거래처분야,MATCH(D2211,거래처이름,0)),""))</f>
        <v/>
      </c>
      <c r="F2211" s="21" t="n"/>
      <c r="G2211" s="22" t="n"/>
      <c r="H2211" s="25">
        <f>IF(COUNTA(A2211,B2211,D2211,G2211)=0,"",IF(NOT(ISNUMBER(A2211)),"날짜를 확인하세요",IF(A2211&gt;TODAY(),"오늘 이후 날짜예요",IF(AND(B2211&lt;&gt;"",ISNA(MATCH(B2211,현장번호,0))),"현장 번호를 확인하세요",IF(ISNA(MATCH(D2211,거래처이름,0)),"거래처 목록에 없는 이름",IF(OR(NOT(ISNUMBER(G2211)),N(G2211)&lt;=0),"금액을 확인하세요",""))))))</f>
        <v/>
      </c>
    </row>
    <row r="2212">
      <c r="A2212" s="20" t="n"/>
      <c r="B2212" s="26" t="n"/>
      <c r="C2212" s="27">
        <f>IF(COUNTA(A2212,D2212,G2212)=0,"",IF(B2212="","공통",IFERROR(INDEX(현장_고객,MATCH(B2212,현장번호,0))&amp;" · "&amp;INDEX(현장_주소,MATCH(B2212,현장번호,0)),"없는 번호")))</f>
        <v/>
      </c>
      <c r="D2212" s="21" t="n"/>
      <c r="E2212" s="27">
        <f>IF(D2212="","",IFERROR(INDEX(거래처분야,MATCH(D2212,거래처이름,0)),""))</f>
        <v/>
      </c>
      <c r="F2212" s="21" t="n"/>
      <c r="G2212" s="22" t="n"/>
      <c r="H2212" s="25">
        <f>IF(COUNTA(A2212,B2212,D2212,G2212)=0,"",IF(NOT(ISNUMBER(A2212)),"날짜를 확인하세요",IF(A2212&gt;TODAY(),"오늘 이후 날짜예요",IF(AND(B2212&lt;&gt;"",ISNA(MATCH(B2212,현장번호,0))),"현장 번호를 확인하세요",IF(ISNA(MATCH(D2212,거래처이름,0)),"거래처 목록에 없는 이름",IF(OR(NOT(ISNUMBER(G2212)),N(G2212)&lt;=0),"금액을 확인하세요",""))))))</f>
        <v/>
      </c>
    </row>
    <row r="2213">
      <c r="A2213" s="20" t="n"/>
      <c r="B2213" s="26" t="n"/>
      <c r="C2213" s="27">
        <f>IF(COUNTA(A2213,D2213,G2213)=0,"",IF(B2213="","공통",IFERROR(INDEX(현장_고객,MATCH(B2213,현장번호,0))&amp;" · "&amp;INDEX(현장_주소,MATCH(B2213,현장번호,0)),"없는 번호")))</f>
        <v/>
      </c>
      <c r="D2213" s="21" t="n"/>
      <c r="E2213" s="27">
        <f>IF(D2213="","",IFERROR(INDEX(거래처분야,MATCH(D2213,거래처이름,0)),""))</f>
        <v/>
      </c>
      <c r="F2213" s="21" t="n"/>
      <c r="G2213" s="22" t="n"/>
      <c r="H2213" s="25">
        <f>IF(COUNTA(A2213,B2213,D2213,G2213)=0,"",IF(NOT(ISNUMBER(A2213)),"날짜를 확인하세요",IF(A2213&gt;TODAY(),"오늘 이후 날짜예요",IF(AND(B2213&lt;&gt;"",ISNA(MATCH(B2213,현장번호,0))),"현장 번호를 확인하세요",IF(ISNA(MATCH(D2213,거래처이름,0)),"거래처 목록에 없는 이름",IF(OR(NOT(ISNUMBER(G2213)),N(G2213)&lt;=0),"금액을 확인하세요",""))))))</f>
        <v/>
      </c>
    </row>
    <row r="2214">
      <c r="A2214" s="20" t="n"/>
      <c r="B2214" s="26" t="n"/>
      <c r="C2214" s="27">
        <f>IF(COUNTA(A2214,D2214,G2214)=0,"",IF(B2214="","공통",IFERROR(INDEX(현장_고객,MATCH(B2214,현장번호,0))&amp;" · "&amp;INDEX(현장_주소,MATCH(B2214,현장번호,0)),"없는 번호")))</f>
        <v/>
      </c>
      <c r="D2214" s="21" t="n"/>
      <c r="E2214" s="27">
        <f>IF(D2214="","",IFERROR(INDEX(거래처분야,MATCH(D2214,거래처이름,0)),""))</f>
        <v/>
      </c>
      <c r="F2214" s="21" t="n"/>
      <c r="G2214" s="22" t="n"/>
      <c r="H2214" s="25">
        <f>IF(COUNTA(A2214,B2214,D2214,G2214)=0,"",IF(NOT(ISNUMBER(A2214)),"날짜를 확인하세요",IF(A2214&gt;TODAY(),"오늘 이후 날짜예요",IF(AND(B2214&lt;&gt;"",ISNA(MATCH(B2214,현장번호,0))),"현장 번호를 확인하세요",IF(ISNA(MATCH(D2214,거래처이름,0)),"거래처 목록에 없는 이름",IF(OR(NOT(ISNUMBER(G2214)),N(G2214)&lt;=0),"금액을 확인하세요",""))))))</f>
        <v/>
      </c>
    </row>
    <row r="2215">
      <c r="A2215" s="20" t="n"/>
      <c r="B2215" s="26" t="n"/>
      <c r="C2215" s="27">
        <f>IF(COUNTA(A2215,D2215,G2215)=0,"",IF(B2215="","공통",IFERROR(INDEX(현장_고객,MATCH(B2215,현장번호,0))&amp;" · "&amp;INDEX(현장_주소,MATCH(B2215,현장번호,0)),"없는 번호")))</f>
        <v/>
      </c>
      <c r="D2215" s="21" t="n"/>
      <c r="E2215" s="27">
        <f>IF(D2215="","",IFERROR(INDEX(거래처분야,MATCH(D2215,거래처이름,0)),""))</f>
        <v/>
      </c>
      <c r="F2215" s="21" t="n"/>
      <c r="G2215" s="22" t="n"/>
      <c r="H2215" s="25">
        <f>IF(COUNTA(A2215,B2215,D2215,G2215)=0,"",IF(NOT(ISNUMBER(A2215)),"날짜를 확인하세요",IF(A2215&gt;TODAY(),"오늘 이후 날짜예요",IF(AND(B2215&lt;&gt;"",ISNA(MATCH(B2215,현장번호,0))),"현장 번호를 확인하세요",IF(ISNA(MATCH(D2215,거래처이름,0)),"거래처 목록에 없는 이름",IF(OR(NOT(ISNUMBER(G2215)),N(G2215)&lt;=0),"금액을 확인하세요",""))))))</f>
        <v/>
      </c>
    </row>
    <row r="2216">
      <c r="A2216" s="20" t="n"/>
      <c r="B2216" s="26" t="n"/>
      <c r="C2216" s="27">
        <f>IF(COUNTA(A2216,D2216,G2216)=0,"",IF(B2216="","공통",IFERROR(INDEX(현장_고객,MATCH(B2216,현장번호,0))&amp;" · "&amp;INDEX(현장_주소,MATCH(B2216,현장번호,0)),"없는 번호")))</f>
        <v/>
      </c>
      <c r="D2216" s="21" t="n"/>
      <c r="E2216" s="27">
        <f>IF(D2216="","",IFERROR(INDEX(거래처분야,MATCH(D2216,거래처이름,0)),""))</f>
        <v/>
      </c>
      <c r="F2216" s="21" t="n"/>
      <c r="G2216" s="22" t="n"/>
      <c r="H2216" s="25">
        <f>IF(COUNTA(A2216,B2216,D2216,G2216)=0,"",IF(NOT(ISNUMBER(A2216)),"날짜를 확인하세요",IF(A2216&gt;TODAY(),"오늘 이후 날짜예요",IF(AND(B2216&lt;&gt;"",ISNA(MATCH(B2216,현장번호,0))),"현장 번호를 확인하세요",IF(ISNA(MATCH(D2216,거래처이름,0)),"거래처 목록에 없는 이름",IF(OR(NOT(ISNUMBER(G2216)),N(G2216)&lt;=0),"금액을 확인하세요",""))))))</f>
        <v/>
      </c>
    </row>
    <row r="2217">
      <c r="A2217" s="20" t="n"/>
      <c r="B2217" s="26" t="n"/>
      <c r="C2217" s="27">
        <f>IF(COUNTA(A2217,D2217,G2217)=0,"",IF(B2217="","공통",IFERROR(INDEX(현장_고객,MATCH(B2217,현장번호,0))&amp;" · "&amp;INDEX(현장_주소,MATCH(B2217,현장번호,0)),"없는 번호")))</f>
        <v/>
      </c>
      <c r="D2217" s="21" t="n"/>
      <c r="E2217" s="27">
        <f>IF(D2217="","",IFERROR(INDEX(거래처분야,MATCH(D2217,거래처이름,0)),""))</f>
        <v/>
      </c>
      <c r="F2217" s="21" t="n"/>
      <c r="G2217" s="22" t="n"/>
      <c r="H2217" s="25">
        <f>IF(COUNTA(A2217,B2217,D2217,G2217)=0,"",IF(NOT(ISNUMBER(A2217)),"날짜를 확인하세요",IF(A2217&gt;TODAY(),"오늘 이후 날짜예요",IF(AND(B2217&lt;&gt;"",ISNA(MATCH(B2217,현장번호,0))),"현장 번호를 확인하세요",IF(ISNA(MATCH(D2217,거래처이름,0)),"거래처 목록에 없는 이름",IF(OR(NOT(ISNUMBER(G2217)),N(G2217)&lt;=0),"금액을 확인하세요",""))))))</f>
        <v/>
      </c>
    </row>
    <row r="2218">
      <c r="A2218" s="20" t="n"/>
      <c r="B2218" s="26" t="n"/>
      <c r="C2218" s="27">
        <f>IF(COUNTA(A2218,D2218,G2218)=0,"",IF(B2218="","공통",IFERROR(INDEX(현장_고객,MATCH(B2218,현장번호,0))&amp;" · "&amp;INDEX(현장_주소,MATCH(B2218,현장번호,0)),"없는 번호")))</f>
        <v/>
      </c>
      <c r="D2218" s="21" t="n"/>
      <c r="E2218" s="27">
        <f>IF(D2218="","",IFERROR(INDEX(거래처분야,MATCH(D2218,거래처이름,0)),""))</f>
        <v/>
      </c>
      <c r="F2218" s="21" t="n"/>
      <c r="G2218" s="22" t="n"/>
      <c r="H2218" s="25">
        <f>IF(COUNTA(A2218,B2218,D2218,G2218)=0,"",IF(NOT(ISNUMBER(A2218)),"날짜를 확인하세요",IF(A2218&gt;TODAY(),"오늘 이후 날짜예요",IF(AND(B2218&lt;&gt;"",ISNA(MATCH(B2218,현장번호,0))),"현장 번호를 확인하세요",IF(ISNA(MATCH(D2218,거래처이름,0)),"거래처 목록에 없는 이름",IF(OR(NOT(ISNUMBER(G2218)),N(G2218)&lt;=0),"금액을 확인하세요",""))))))</f>
        <v/>
      </c>
    </row>
    <row r="2219">
      <c r="A2219" s="20" t="n"/>
      <c r="B2219" s="26" t="n"/>
      <c r="C2219" s="27">
        <f>IF(COUNTA(A2219,D2219,G2219)=0,"",IF(B2219="","공통",IFERROR(INDEX(현장_고객,MATCH(B2219,현장번호,0))&amp;" · "&amp;INDEX(현장_주소,MATCH(B2219,현장번호,0)),"없는 번호")))</f>
        <v/>
      </c>
      <c r="D2219" s="21" t="n"/>
      <c r="E2219" s="27">
        <f>IF(D2219="","",IFERROR(INDEX(거래처분야,MATCH(D2219,거래처이름,0)),""))</f>
        <v/>
      </c>
      <c r="F2219" s="21" t="n"/>
      <c r="G2219" s="22" t="n"/>
      <c r="H2219" s="25">
        <f>IF(COUNTA(A2219,B2219,D2219,G2219)=0,"",IF(NOT(ISNUMBER(A2219)),"날짜를 확인하세요",IF(A2219&gt;TODAY(),"오늘 이후 날짜예요",IF(AND(B2219&lt;&gt;"",ISNA(MATCH(B2219,현장번호,0))),"현장 번호를 확인하세요",IF(ISNA(MATCH(D2219,거래처이름,0)),"거래처 목록에 없는 이름",IF(OR(NOT(ISNUMBER(G2219)),N(G2219)&lt;=0),"금액을 확인하세요",""))))))</f>
        <v/>
      </c>
    </row>
    <row r="2220">
      <c r="A2220" s="20" t="n"/>
      <c r="B2220" s="26" t="n"/>
      <c r="C2220" s="27">
        <f>IF(COUNTA(A2220,D2220,G2220)=0,"",IF(B2220="","공통",IFERROR(INDEX(현장_고객,MATCH(B2220,현장번호,0))&amp;" · "&amp;INDEX(현장_주소,MATCH(B2220,현장번호,0)),"없는 번호")))</f>
        <v/>
      </c>
      <c r="D2220" s="21" t="n"/>
      <c r="E2220" s="27">
        <f>IF(D2220="","",IFERROR(INDEX(거래처분야,MATCH(D2220,거래처이름,0)),""))</f>
        <v/>
      </c>
      <c r="F2220" s="21" t="n"/>
      <c r="G2220" s="22" t="n"/>
      <c r="H2220" s="25">
        <f>IF(COUNTA(A2220,B2220,D2220,G2220)=0,"",IF(NOT(ISNUMBER(A2220)),"날짜를 확인하세요",IF(A2220&gt;TODAY(),"오늘 이후 날짜예요",IF(AND(B2220&lt;&gt;"",ISNA(MATCH(B2220,현장번호,0))),"현장 번호를 확인하세요",IF(ISNA(MATCH(D2220,거래처이름,0)),"거래처 목록에 없는 이름",IF(OR(NOT(ISNUMBER(G2220)),N(G2220)&lt;=0),"금액을 확인하세요",""))))))</f>
        <v/>
      </c>
    </row>
    <row r="2221">
      <c r="A2221" s="20" t="n"/>
      <c r="B2221" s="26" t="n"/>
      <c r="C2221" s="27">
        <f>IF(COUNTA(A2221,D2221,G2221)=0,"",IF(B2221="","공통",IFERROR(INDEX(현장_고객,MATCH(B2221,현장번호,0))&amp;" · "&amp;INDEX(현장_주소,MATCH(B2221,현장번호,0)),"없는 번호")))</f>
        <v/>
      </c>
      <c r="D2221" s="21" t="n"/>
      <c r="E2221" s="27">
        <f>IF(D2221="","",IFERROR(INDEX(거래처분야,MATCH(D2221,거래처이름,0)),""))</f>
        <v/>
      </c>
      <c r="F2221" s="21" t="n"/>
      <c r="G2221" s="22" t="n"/>
      <c r="H2221" s="25">
        <f>IF(COUNTA(A2221,B2221,D2221,G2221)=0,"",IF(NOT(ISNUMBER(A2221)),"날짜를 확인하세요",IF(A2221&gt;TODAY(),"오늘 이후 날짜예요",IF(AND(B2221&lt;&gt;"",ISNA(MATCH(B2221,현장번호,0))),"현장 번호를 확인하세요",IF(ISNA(MATCH(D2221,거래처이름,0)),"거래처 목록에 없는 이름",IF(OR(NOT(ISNUMBER(G2221)),N(G2221)&lt;=0),"금액을 확인하세요",""))))))</f>
        <v/>
      </c>
    </row>
    <row r="2222">
      <c r="A2222" s="20" t="n"/>
      <c r="B2222" s="26" t="n"/>
      <c r="C2222" s="27">
        <f>IF(COUNTA(A2222,D2222,G2222)=0,"",IF(B2222="","공통",IFERROR(INDEX(현장_고객,MATCH(B2222,현장번호,0))&amp;" · "&amp;INDEX(현장_주소,MATCH(B2222,현장번호,0)),"없는 번호")))</f>
        <v/>
      </c>
      <c r="D2222" s="21" t="n"/>
      <c r="E2222" s="27">
        <f>IF(D2222="","",IFERROR(INDEX(거래처분야,MATCH(D2222,거래처이름,0)),""))</f>
        <v/>
      </c>
      <c r="F2222" s="21" t="n"/>
      <c r="G2222" s="22" t="n"/>
      <c r="H2222" s="25">
        <f>IF(COUNTA(A2222,B2222,D2222,G2222)=0,"",IF(NOT(ISNUMBER(A2222)),"날짜를 확인하세요",IF(A2222&gt;TODAY(),"오늘 이후 날짜예요",IF(AND(B2222&lt;&gt;"",ISNA(MATCH(B2222,현장번호,0))),"현장 번호를 확인하세요",IF(ISNA(MATCH(D2222,거래처이름,0)),"거래처 목록에 없는 이름",IF(OR(NOT(ISNUMBER(G2222)),N(G2222)&lt;=0),"금액을 확인하세요",""))))))</f>
        <v/>
      </c>
    </row>
    <row r="2223">
      <c r="A2223" s="20" t="n"/>
      <c r="B2223" s="26" t="n"/>
      <c r="C2223" s="27">
        <f>IF(COUNTA(A2223,D2223,G2223)=0,"",IF(B2223="","공통",IFERROR(INDEX(현장_고객,MATCH(B2223,현장번호,0))&amp;" · "&amp;INDEX(현장_주소,MATCH(B2223,현장번호,0)),"없는 번호")))</f>
        <v/>
      </c>
      <c r="D2223" s="21" t="n"/>
      <c r="E2223" s="27">
        <f>IF(D2223="","",IFERROR(INDEX(거래처분야,MATCH(D2223,거래처이름,0)),""))</f>
        <v/>
      </c>
      <c r="F2223" s="21" t="n"/>
      <c r="G2223" s="22" t="n"/>
      <c r="H2223" s="25">
        <f>IF(COUNTA(A2223,B2223,D2223,G2223)=0,"",IF(NOT(ISNUMBER(A2223)),"날짜를 확인하세요",IF(A2223&gt;TODAY(),"오늘 이후 날짜예요",IF(AND(B2223&lt;&gt;"",ISNA(MATCH(B2223,현장번호,0))),"현장 번호를 확인하세요",IF(ISNA(MATCH(D2223,거래처이름,0)),"거래처 목록에 없는 이름",IF(OR(NOT(ISNUMBER(G2223)),N(G2223)&lt;=0),"금액을 확인하세요",""))))))</f>
        <v/>
      </c>
    </row>
    <row r="2224">
      <c r="A2224" s="20" t="n"/>
      <c r="B2224" s="26" t="n"/>
      <c r="C2224" s="27">
        <f>IF(COUNTA(A2224,D2224,G2224)=0,"",IF(B2224="","공통",IFERROR(INDEX(현장_고객,MATCH(B2224,현장번호,0))&amp;" · "&amp;INDEX(현장_주소,MATCH(B2224,현장번호,0)),"없는 번호")))</f>
        <v/>
      </c>
      <c r="D2224" s="21" t="n"/>
      <c r="E2224" s="27">
        <f>IF(D2224="","",IFERROR(INDEX(거래처분야,MATCH(D2224,거래처이름,0)),""))</f>
        <v/>
      </c>
      <c r="F2224" s="21" t="n"/>
      <c r="G2224" s="22" t="n"/>
      <c r="H2224" s="25">
        <f>IF(COUNTA(A2224,B2224,D2224,G2224)=0,"",IF(NOT(ISNUMBER(A2224)),"날짜를 확인하세요",IF(A2224&gt;TODAY(),"오늘 이후 날짜예요",IF(AND(B2224&lt;&gt;"",ISNA(MATCH(B2224,현장번호,0))),"현장 번호를 확인하세요",IF(ISNA(MATCH(D2224,거래처이름,0)),"거래처 목록에 없는 이름",IF(OR(NOT(ISNUMBER(G2224)),N(G2224)&lt;=0),"금액을 확인하세요",""))))))</f>
        <v/>
      </c>
    </row>
    <row r="2225">
      <c r="A2225" s="20" t="n"/>
      <c r="B2225" s="26" t="n"/>
      <c r="C2225" s="27">
        <f>IF(COUNTA(A2225,D2225,G2225)=0,"",IF(B2225="","공통",IFERROR(INDEX(현장_고객,MATCH(B2225,현장번호,0))&amp;" · "&amp;INDEX(현장_주소,MATCH(B2225,현장번호,0)),"없는 번호")))</f>
        <v/>
      </c>
      <c r="D2225" s="21" t="n"/>
      <c r="E2225" s="27">
        <f>IF(D2225="","",IFERROR(INDEX(거래처분야,MATCH(D2225,거래처이름,0)),""))</f>
        <v/>
      </c>
      <c r="F2225" s="21" t="n"/>
      <c r="G2225" s="22" t="n"/>
      <c r="H2225" s="25">
        <f>IF(COUNTA(A2225,B2225,D2225,G2225)=0,"",IF(NOT(ISNUMBER(A2225)),"날짜를 확인하세요",IF(A2225&gt;TODAY(),"오늘 이후 날짜예요",IF(AND(B2225&lt;&gt;"",ISNA(MATCH(B2225,현장번호,0))),"현장 번호를 확인하세요",IF(ISNA(MATCH(D2225,거래처이름,0)),"거래처 목록에 없는 이름",IF(OR(NOT(ISNUMBER(G2225)),N(G2225)&lt;=0),"금액을 확인하세요",""))))))</f>
        <v/>
      </c>
    </row>
    <row r="2226">
      <c r="A2226" s="20" t="n"/>
      <c r="B2226" s="26" t="n"/>
      <c r="C2226" s="27">
        <f>IF(COUNTA(A2226,D2226,G2226)=0,"",IF(B2226="","공통",IFERROR(INDEX(현장_고객,MATCH(B2226,현장번호,0))&amp;" · "&amp;INDEX(현장_주소,MATCH(B2226,현장번호,0)),"없는 번호")))</f>
        <v/>
      </c>
      <c r="D2226" s="21" t="n"/>
      <c r="E2226" s="27">
        <f>IF(D2226="","",IFERROR(INDEX(거래처분야,MATCH(D2226,거래처이름,0)),""))</f>
        <v/>
      </c>
      <c r="F2226" s="21" t="n"/>
      <c r="G2226" s="22" t="n"/>
      <c r="H2226" s="25">
        <f>IF(COUNTA(A2226,B2226,D2226,G2226)=0,"",IF(NOT(ISNUMBER(A2226)),"날짜를 확인하세요",IF(A2226&gt;TODAY(),"오늘 이후 날짜예요",IF(AND(B2226&lt;&gt;"",ISNA(MATCH(B2226,현장번호,0))),"현장 번호를 확인하세요",IF(ISNA(MATCH(D2226,거래처이름,0)),"거래처 목록에 없는 이름",IF(OR(NOT(ISNUMBER(G2226)),N(G2226)&lt;=0),"금액을 확인하세요",""))))))</f>
        <v/>
      </c>
    </row>
    <row r="2227">
      <c r="A2227" s="20" t="n"/>
      <c r="B2227" s="26" t="n"/>
      <c r="C2227" s="27">
        <f>IF(COUNTA(A2227,D2227,G2227)=0,"",IF(B2227="","공통",IFERROR(INDEX(현장_고객,MATCH(B2227,현장번호,0))&amp;" · "&amp;INDEX(현장_주소,MATCH(B2227,현장번호,0)),"없는 번호")))</f>
        <v/>
      </c>
      <c r="D2227" s="21" t="n"/>
      <c r="E2227" s="27">
        <f>IF(D2227="","",IFERROR(INDEX(거래처분야,MATCH(D2227,거래처이름,0)),""))</f>
        <v/>
      </c>
      <c r="F2227" s="21" t="n"/>
      <c r="G2227" s="22" t="n"/>
      <c r="H2227" s="25">
        <f>IF(COUNTA(A2227,B2227,D2227,G2227)=0,"",IF(NOT(ISNUMBER(A2227)),"날짜를 확인하세요",IF(A2227&gt;TODAY(),"오늘 이후 날짜예요",IF(AND(B2227&lt;&gt;"",ISNA(MATCH(B2227,현장번호,0))),"현장 번호를 확인하세요",IF(ISNA(MATCH(D2227,거래처이름,0)),"거래처 목록에 없는 이름",IF(OR(NOT(ISNUMBER(G2227)),N(G2227)&lt;=0),"금액을 확인하세요",""))))))</f>
        <v/>
      </c>
    </row>
    <row r="2228">
      <c r="A2228" s="20" t="n"/>
      <c r="B2228" s="26" t="n"/>
      <c r="C2228" s="27">
        <f>IF(COUNTA(A2228,D2228,G2228)=0,"",IF(B2228="","공통",IFERROR(INDEX(현장_고객,MATCH(B2228,현장번호,0))&amp;" · "&amp;INDEX(현장_주소,MATCH(B2228,현장번호,0)),"없는 번호")))</f>
        <v/>
      </c>
      <c r="D2228" s="21" t="n"/>
      <c r="E2228" s="27">
        <f>IF(D2228="","",IFERROR(INDEX(거래처분야,MATCH(D2228,거래처이름,0)),""))</f>
        <v/>
      </c>
      <c r="F2228" s="21" t="n"/>
      <c r="G2228" s="22" t="n"/>
      <c r="H2228" s="25">
        <f>IF(COUNTA(A2228,B2228,D2228,G2228)=0,"",IF(NOT(ISNUMBER(A2228)),"날짜를 확인하세요",IF(A2228&gt;TODAY(),"오늘 이후 날짜예요",IF(AND(B2228&lt;&gt;"",ISNA(MATCH(B2228,현장번호,0))),"현장 번호를 확인하세요",IF(ISNA(MATCH(D2228,거래처이름,0)),"거래처 목록에 없는 이름",IF(OR(NOT(ISNUMBER(G2228)),N(G2228)&lt;=0),"금액을 확인하세요",""))))))</f>
        <v/>
      </c>
    </row>
    <row r="2229">
      <c r="A2229" s="20" t="n"/>
      <c r="B2229" s="26" t="n"/>
      <c r="C2229" s="27">
        <f>IF(COUNTA(A2229,D2229,G2229)=0,"",IF(B2229="","공통",IFERROR(INDEX(현장_고객,MATCH(B2229,현장번호,0))&amp;" · "&amp;INDEX(현장_주소,MATCH(B2229,현장번호,0)),"없는 번호")))</f>
        <v/>
      </c>
      <c r="D2229" s="21" t="n"/>
      <c r="E2229" s="27">
        <f>IF(D2229="","",IFERROR(INDEX(거래처분야,MATCH(D2229,거래처이름,0)),""))</f>
        <v/>
      </c>
      <c r="F2229" s="21" t="n"/>
      <c r="G2229" s="22" t="n"/>
      <c r="H2229" s="25">
        <f>IF(COUNTA(A2229,B2229,D2229,G2229)=0,"",IF(NOT(ISNUMBER(A2229)),"날짜를 확인하세요",IF(A2229&gt;TODAY(),"오늘 이후 날짜예요",IF(AND(B2229&lt;&gt;"",ISNA(MATCH(B2229,현장번호,0))),"현장 번호를 확인하세요",IF(ISNA(MATCH(D2229,거래처이름,0)),"거래처 목록에 없는 이름",IF(OR(NOT(ISNUMBER(G2229)),N(G2229)&lt;=0),"금액을 확인하세요",""))))))</f>
        <v/>
      </c>
    </row>
    <row r="2230">
      <c r="A2230" s="20" t="n"/>
      <c r="B2230" s="26" t="n"/>
      <c r="C2230" s="27">
        <f>IF(COUNTA(A2230,D2230,G2230)=0,"",IF(B2230="","공통",IFERROR(INDEX(현장_고객,MATCH(B2230,현장번호,0))&amp;" · "&amp;INDEX(현장_주소,MATCH(B2230,현장번호,0)),"없는 번호")))</f>
        <v/>
      </c>
      <c r="D2230" s="21" t="n"/>
      <c r="E2230" s="27">
        <f>IF(D2230="","",IFERROR(INDEX(거래처분야,MATCH(D2230,거래처이름,0)),""))</f>
        <v/>
      </c>
      <c r="F2230" s="21" t="n"/>
      <c r="G2230" s="22" t="n"/>
      <c r="H2230" s="25">
        <f>IF(COUNTA(A2230,B2230,D2230,G2230)=0,"",IF(NOT(ISNUMBER(A2230)),"날짜를 확인하세요",IF(A2230&gt;TODAY(),"오늘 이후 날짜예요",IF(AND(B2230&lt;&gt;"",ISNA(MATCH(B2230,현장번호,0))),"현장 번호를 확인하세요",IF(ISNA(MATCH(D2230,거래처이름,0)),"거래처 목록에 없는 이름",IF(OR(NOT(ISNUMBER(G2230)),N(G2230)&lt;=0),"금액을 확인하세요",""))))))</f>
        <v/>
      </c>
    </row>
    <row r="2231">
      <c r="A2231" s="20" t="n"/>
      <c r="B2231" s="26" t="n"/>
      <c r="C2231" s="27">
        <f>IF(COUNTA(A2231,D2231,G2231)=0,"",IF(B2231="","공통",IFERROR(INDEX(현장_고객,MATCH(B2231,현장번호,0))&amp;" · "&amp;INDEX(현장_주소,MATCH(B2231,현장번호,0)),"없는 번호")))</f>
        <v/>
      </c>
      <c r="D2231" s="21" t="n"/>
      <c r="E2231" s="27">
        <f>IF(D2231="","",IFERROR(INDEX(거래처분야,MATCH(D2231,거래처이름,0)),""))</f>
        <v/>
      </c>
      <c r="F2231" s="21" t="n"/>
      <c r="G2231" s="22" t="n"/>
      <c r="H2231" s="25">
        <f>IF(COUNTA(A2231,B2231,D2231,G2231)=0,"",IF(NOT(ISNUMBER(A2231)),"날짜를 확인하세요",IF(A2231&gt;TODAY(),"오늘 이후 날짜예요",IF(AND(B2231&lt;&gt;"",ISNA(MATCH(B2231,현장번호,0))),"현장 번호를 확인하세요",IF(ISNA(MATCH(D2231,거래처이름,0)),"거래처 목록에 없는 이름",IF(OR(NOT(ISNUMBER(G2231)),N(G2231)&lt;=0),"금액을 확인하세요",""))))))</f>
        <v/>
      </c>
    </row>
    <row r="2232">
      <c r="A2232" s="20" t="n"/>
      <c r="B2232" s="26" t="n"/>
      <c r="C2232" s="27">
        <f>IF(COUNTA(A2232,D2232,G2232)=0,"",IF(B2232="","공통",IFERROR(INDEX(현장_고객,MATCH(B2232,현장번호,0))&amp;" · "&amp;INDEX(현장_주소,MATCH(B2232,현장번호,0)),"없는 번호")))</f>
        <v/>
      </c>
      <c r="D2232" s="21" t="n"/>
      <c r="E2232" s="27">
        <f>IF(D2232="","",IFERROR(INDEX(거래처분야,MATCH(D2232,거래처이름,0)),""))</f>
        <v/>
      </c>
      <c r="F2232" s="21" t="n"/>
      <c r="G2232" s="22" t="n"/>
      <c r="H2232" s="25">
        <f>IF(COUNTA(A2232,B2232,D2232,G2232)=0,"",IF(NOT(ISNUMBER(A2232)),"날짜를 확인하세요",IF(A2232&gt;TODAY(),"오늘 이후 날짜예요",IF(AND(B2232&lt;&gt;"",ISNA(MATCH(B2232,현장번호,0))),"현장 번호를 확인하세요",IF(ISNA(MATCH(D2232,거래처이름,0)),"거래처 목록에 없는 이름",IF(OR(NOT(ISNUMBER(G2232)),N(G2232)&lt;=0),"금액을 확인하세요",""))))))</f>
        <v/>
      </c>
    </row>
    <row r="2233">
      <c r="A2233" s="20" t="n"/>
      <c r="B2233" s="26" t="n"/>
      <c r="C2233" s="27">
        <f>IF(COUNTA(A2233,D2233,G2233)=0,"",IF(B2233="","공통",IFERROR(INDEX(현장_고객,MATCH(B2233,현장번호,0))&amp;" · "&amp;INDEX(현장_주소,MATCH(B2233,현장번호,0)),"없는 번호")))</f>
        <v/>
      </c>
      <c r="D2233" s="21" t="n"/>
      <c r="E2233" s="27">
        <f>IF(D2233="","",IFERROR(INDEX(거래처분야,MATCH(D2233,거래처이름,0)),""))</f>
        <v/>
      </c>
      <c r="F2233" s="21" t="n"/>
      <c r="G2233" s="22" t="n"/>
      <c r="H2233" s="25">
        <f>IF(COUNTA(A2233,B2233,D2233,G2233)=0,"",IF(NOT(ISNUMBER(A2233)),"날짜를 확인하세요",IF(A2233&gt;TODAY(),"오늘 이후 날짜예요",IF(AND(B2233&lt;&gt;"",ISNA(MATCH(B2233,현장번호,0))),"현장 번호를 확인하세요",IF(ISNA(MATCH(D2233,거래처이름,0)),"거래처 목록에 없는 이름",IF(OR(NOT(ISNUMBER(G2233)),N(G2233)&lt;=0),"금액을 확인하세요",""))))))</f>
        <v/>
      </c>
    </row>
    <row r="2234">
      <c r="A2234" s="20" t="n"/>
      <c r="B2234" s="26" t="n"/>
      <c r="C2234" s="27">
        <f>IF(COUNTA(A2234,D2234,G2234)=0,"",IF(B2234="","공통",IFERROR(INDEX(현장_고객,MATCH(B2234,현장번호,0))&amp;" · "&amp;INDEX(현장_주소,MATCH(B2234,현장번호,0)),"없는 번호")))</f>
        <v/>
      </c>
      <c r="D2234" s="21" t="n"/>
      <c r="E2234" s="27">
        <f>IF(D2234="","",IFERROR(INDEX(거래처분야,MATCH(D2234,거래처이름,0)),""))</f>
        <v/>
      </c>
      <c r="F2234" s="21" t="n"/>
      <c r="G2234" s="22" t="n"/>
      <c r="H2234" s="25">
        <f>IF(COUNTA(A2234,B2234,D2234,G2234)=0,"",IF(NOT(ISNUMBER(A2234)),"날짜를 확인하세요",IF(A2234&gt;TODAY(),"오늘 이후 날짜예요",IF(AND(B2234&lt;&gt;"",ISNA(MATCH(B2234,현장번호,0))),"현장 번호를 확인하세요",IF(ISNA(MATCH(D2234,거래처이름,0)),"거래처 목록에 없는 이름",IF(OR(NOT(ISNUMBER(G2234)),N(G2234)&lt;=0),"금액을 확인하세요",""))))))</f>
        <v/>
      </c>
    </row>
    <row r="2235">
      <c r="A2235" s="20" t="n"/>
      <c r="B2235" s="26" t="n"/>
      <c r="C2235" s="27">
        <f>IF(COUNTA(A2235,D2235,G2235)=0,"",IF(B2235="","공통",IFERROR(INDEX(현장_고객,MATCH(B2235,현장번호,0))&amp;" · "&amp;INDEX(현장_주소,MATCH(B2235,현장번호,0)),"없는 번호")))</f>
        <v/>
      </c>
      <c r="D2235" s="21" t="n"/>
      <c r="E2235" s="27">
        <f>IF(D2235="","",IFERROR(INDEX(거래처분야,MATCH(D2235,거래처이름,0)),""))</f>
        <v/>
      </c>
      <c r="F2235" s="21" t="n"/>
      <c r="G2235" s="22" t="n"/>
      <c r="H2235" s="25">
        <f>IF(COUNTA(A2235,B2235,D2235,G2235)=0,"",IF(NOT(ISNUMBER(A2235)),"날짜를 확인하세요",IF(A2235&gt;TODAY(),"오늘 이후 날짜예요",IF(AND(B2235&lt;&gt;"",ISNA(MATCH(B2235,현장번호,0))),"현장 번호를 확인하세요",IF(ISNA(MATCH(D2235,거래처이름,0)),"거래처 목록에 없는 이름",IF(OR(NOT(ISNUMBER(G2235)),N(G2235)&lt;=0),"금액을 확인하세요",""))))))</f>
        <v/>
      </c>
    </row>
    <row r="2236">
      <c r="A2236" s="20" t="n"/>
      <c r="B2236" s="26" t="n"/>
      <c r="C2236" s="27">
        <f>IF(COUNTA(A2236,D2236,G2236)=0,"",IF(B2236="","공통",IFERROR(INDEX(현장_고객,MATCH(B2236,현장번호,0))&amp;" · "&amp;INDEX(현장_주소,MATCH(B2236,현장번호,0)),"없는 번호")))</f>
        <v/>
      </c>
      <c r="D2236" s="21" t="n"/>
      <c r="E2236" s="27">
        <f>IF(D2236="","",IFERROR(INDEX(거래처분야,MATCH(D2236,거래처이름,0)),""))</f>
        <v/>
      </c>
      <c r="F2236" s="21" t="n"/>
      <c r="G2236" s="22" t="n"/>
      <c r="H2236" s="25">
        <f>IF(COUNTA(A2236,B2236,D2236,G2236)=0,"",IF(NOT(ISNUMBER(A2236)),"날짜를 확인하세요",IF(A2236&gt;TODAY(),"오늘 이후 날짜예요",IF(AND(B2236&lt;&gt;"",ISNA(MATCH(B2236,현장번호,0))),"현장 번호를 확인하세요",IF(ISNA(MATCH(D2236,거래처이름,0)),"거래처 목록에 없는 이름",IF(OR(NOT(ISNUMBER(G2236)),N(G2236)&lt;=0),"금액을 확인하세요",""))))))</f>
        <v/>
      </c>
    </row>
    <row r="2237">
      <c r="A2237" s="20" t="n"/>
      <c r="B2237" s="26" t="n"/>
      <c r="C2237" s="27">
        <f>IF(COUNTA(A2237,D2237,G2237)=0,"",IF(B2237="","공통",IFERROR(INDEX(현장_고객,MATCH(B2237,현장번호,0))&amp;" · "&amp;INDEX(현장_주소,MATCH(B2237,현장번호,0)),"없는 번호")))</f>
        <v/>
      </c>
      <c r="D2237" s="21" t="n"/>
      <c r="E2237" s="27">
        <f>IF(D2237="","",IFERROR(INDEX(거래처분야,MATCH(D2237,거래처이름,0)),""))</f>
        <v/>
      </c>
      <c r="F2237" s="21" t="n"/>
      <c r="G2237" s="22" t="n"/>
      <c r="H2237" s="25">
        <f>IF(COUNTA(A2237,B2237,D2237,G2237)=0,"",IF(NOT(ISNUMBER(A2237)),"날짜를 확인하세요",IF(A2237&gt;TODAY(),"오늘 이후 날짜예요",IF(AND(B2237&lt;&gt;"",ISNA(MATCH(B2237,현장번호,0))),"현장 번호를 확인하세요",IF(ISNA(MATCH(D2237,거래처이름,0)),"거래처 목록에 없는 이름",IF(OR(NOT(ISNUMBER(G2237)),N(G2237)&lt;=0),"금액을 확인하세요",""))))))</f>
        <v/>
      </c>
    </row>
    <row r="2238">
      <c r="A2238" s="20" t="n"/>
      <c r="B2238" s="26" t="n"/>
      <c r="C2238" s="27">
        <f>IF(COUNTA(A2238,D2238,G2238)=0,"",IF(B2238="","공통",IFERROR(INDEX(현장_고객,MATCH(B2238,현장번호,0))&amp;" · "&amp;INDEX(현장_주소,MATCH(B2238,현장번호,0)),"없는 번호")))</f>
        <v/>
      </c>
      <c r="D2238" s="21" t="n"/>
      <c r="E2238" s="27">
        <f>IF(D2238="","",IFERROR(INDEX(거래처분야,MATCH(D2238,거래처이름,0)),""))</f>
        <v/>
      </c>
      <c r="F2238" s="21" t="n"/>
      <c r="G2238" s="22" t="n"/>
      <c r="H2238" s="25">
        <f>IF(COUNTA(A2238,B2238,D2238,G2238)=0,"",IF(NOT(ISNUMBER(A2238)),"날짜를 확인하세요",IF(A2238&gt;TODAY(),"오늘 이후 날짜예요",IF(AND(B2238&lt;&gt;"",ISNA(MATCH(B2238,현장번호,0))),"현장 번호를 확인하세요",IF(ISNA(MATCH(D2238,거래처이름,0)),"거래처 목록에 없는 이름",IF(OR(NOT(ISNUMBER(G2238)),N(G2238)&lt;=0),"금액을 확인하세요",""))))))</f>
        <v/>
      </c>
    </row>
    <row r="2239">
      <c r="A2239" s="20" t="n"/>
      <c r="B2239" s="26" t="n"/>
      <c r="C2239" s="27">
        <f>IF(COUNTA(A2239,D2239,G2239)=0,"",IF(B2239="","공통",IFERROR(INDEX(현장_고객,MATCH(B2239,현장번호,0))&amp;" · "&amp;INDEX(현장_주소,MATCH(B2239,현장번호,0)),"없는 번호")))</f>
        <v/>
      </c>
      <c r="D2239" s="21" t="n"/>
      <c r="E2239" s="27">
        <f>IF(D2239="","",IFERROR(INDEX(거래처분야,MATCH(D2239,거래처이름,0)),""))</f>
        <v/>
      </c>
      <c r="F2239" s="21" t="n"/>
      <c r="G2239" s="22" t="n"/>
      <c r="H2239" s="25">
        <f>IF(COUNTA(A2239,B2239,D2239,G2239)=0,"",IF(NOT(ISNUMBER(A2239)),"날짜를 확인하세요",IF(A2239&gt;TODAY(),"오늘 이후 날짜예요",IF(AND(B2239&lt;&gt;"",ISNA(MATCH(B2239,현장번호,0))),"현장 번호를 확인하세요",IF(ISNA(MATCH(D2239,거래처이름,0)),"거래처 목록에 없는 이름",IF(OR(NOT(ISNUMBER(G2239)),N(G2239)&lt;=0),"금액을 확인하세요",""))))))</f>
        <v/>
      </c>
    </row>
    <row r="2240">
      <c r="A2240" s="20" t="n"/>
      <c r="B2240" s="26" t="n"/>
      <c r="C2240" s="27">
        <f>IF(COUNTA(A2240,D2240,G2240)=0,"",IF(B2240="","공통",IFERROR(INDEX(현장_고객,MATCH(B2240,현장번호,0))&amp;" · "&amp;INDEX(현장_주소,MATCH(B2240,현장번호,0)),"없는 번호")))</f>
        <v/>
      </c>
      <c r="D2240" s="21" t="n"/>
      <c r="E2240" s="27">
        <f>IF(D2240="","",IFERROR(INDEX(거래처분야,MATCH(D2240,거래처이름,0)),""))</f>
        <v/>
      </c>
      <c r="F2240" s="21" t="n"/>
      <c r="G2240" s="22" t="n"/>
      <c r="H2240" s="25">
        <f>IF(COUNTA(A2240,B2240,D2240,G2240)=0,"",IF(NOT(ISNUMBER(A2240)),"날짜를 확인하세요",IF(A2240&gt;TODAY(),"오늘 이후 날짜예요",IF(AND(B2240&lt;&gt;"",ISNA(MATCH(B2240,현장번호,0))),"현장 번호를 확인하세요",IF(ISNA(MATCH(D2240,거래처이름,0)),"거래처 목록에 없는 이름",IF(OR(NOT(ISNUMBER(G2240)),N(G2240)&lt;=0),"금액을 확인하세요",""))))))</f>
        <v/>
      </c>
    </row>
    <row r="2241">
      <c r="A2241" s="20" t="n"/>
      <c r="B2241" s="26" t="n"/>
      <c r="C2241" s="27">
        <f>IF(COUNTA(A2241,D2241,G2241)=0,"",IF(B2241="","공통",IFERROR(INDEX(현장_고객,MATCH(B2241,현장번호,0))&amp;" · "&amp;INDEX(현장_주소,MATCH(B2241,현장번호,0)),"없는 번호")))</f>
        <v/>
      </c>
      <c r="D2241" s="21" t="n"/>
      <c r="E2241" s="27">
        <f>IF(D2241="","",IFERROR(INDEX(거래처분야,MATCH(D2241,거래처이름,0)),""))</f>
        <v/>
      </c>
      <c r="F2241" s="21" t="n"/>
      <c r="G2241" s="22" t="n"/>
      <c r="H2241" s="25">
        <f>IF(COUNTA(A2241,B2241,D2241,G2241)=0,"",IF(NOT(ISNUMBER(A2241)),"날짜를 확인하세요",IF(A2241&gt;TODAY(),"오늘 이후 날짜예요",IF(AND(B2241&lt;&gt;"",ISNA(MATCH(B2241,현장번호,0))),"현장 번호를 확인하세요",IF(ISNA(MATCH(D2241,거래처이름,0)),"거래처 목록에 없는 이름",IF(OR(NOT(ISNUMBER(G2241)),N(G2241)&lt;=0),"금액을 확인하세요",""))))))</f>
        <v/>
      </c>
    </row>
    <row r="2242">
      <c r="A2242" s="20" t="n"/>
      <c r="B2242" s="26" t="n"/>
      <c r="C2242" s="27">
        <f>IF(COUNTA(A2242,D2242,G2242)=0,"",IF(B2242="","공통",IFERROR(INDEX(현장_고객,MATCH(B2242,현장번호,0))&amp;" · "&amp;INDEX(현장_주소,MATCH(B2242,현장번호,0)),"없는 번호")))</f>
        <v/>
      </c>
      <c r="D2242" s="21" t="n"/>
      <c r="E2242" s="27">
        <f>IF(D2242="","",IFERROR(INDEX(거래처분야,MATCH(D2242,거래처이름,0)),""))</f>
        <v/>
      </c>
      <c r="F2242" s="21" t="n"/>
      <c r="G2242" s="22" t="n"/>
      <c r="H2242" s="25">
        <f>IF(COUNTA(A2242,B2242,D2242,G2242)=0,"",IF(NOT(ISNUMBER(A2242)),"날짜를 확인하세요",IF(A2242&gt;TODAY(),"오늘 이후 날짜예요",IF(AND(B2242&lt;&gt;"",ISNA(MATCH(B2242,현장번호,0))),"현장 번호를 확인하세요",IF(ISNA(MATCH(D2242,거래처이름,0)),"거래처 목록에 없는 이름",IF(OR(NOT(ISNUMBER(G2242)),N(G2242)&lt;=0),"금액을 확인하세요",""))))))</f>
        <v/>
      </c>
    </row>
    <row r="2243">
      <c r="A2243" s="20" t="n"/>
      <c r="B2243" s="26" t="n"/>
      <c r="C2243" s="27">
        <f>IF(COUNTA(A2243,D2243,G2243)=0,"",IF(B2243="","공통",IFERROR(INDEX(현장_고객,MATCH(B2243,현장번호,0))&amp;" · "&amp;INDEX(현장_주소,MATCH(B2243,현장번호,0)),"없는 번호")))</f>
        <v/>
      </c>
      <c r="D2243" s="21" t="n"/>
      <c r="E2243" s="27">
        <f>IF(D2243="","",IFERROR(INDEX(거래처분야,MATCH(D2243,거래처이름,0)),""))</f>
        <v/>
      </c>
      <c r="F2243" s="21" t="n"/>
      <c r="G2243" s="22" t="n"/>
      <c r="H2243" s="25">
        <f>IF(COUNTA(A2243,B2243,D2243,G2243)=0,"",IF(NOT(ISNUMBER(A2243)),"날짜를 확인하세요",IF(A2243&gt;TODAY(),"오늘 이후 날짜예요",IF(AND(B2243&lt;&gt;"",ISNA(MATCH(B2243,현장번호,0))),"현장 번호를 확인하세요",IF(ISNA(MATCH(D2243,거래처이름,0)),"거래처 목록에 없는 이름",IF(OR(NOT(ISNUMBER(G2243)),N(G2243)&lt;=0),"금액을 확인하세요",""))))))</f>
        <v/>
      </c>
    </row>
    <row r="2244">
      <c r="A2244" s="20" t="n"/>
      <c r="B2244" s="26" t="n"/>
      <c r="C2244" s="27">
        <f>IF(COUNTA(A2244,D2244,G2244)=0,"",IF(B2244="","공통",IFERROR(INDEX(현장_고객,MATCH(B2244,현장번호,0))&amp;" · "&amp;INDEX(현장_주소,MATCH(B2244,현장번호,0)),"없는 번호")))</f>
        <v/>
      </c>
      <c r="D2244" s="21" t="n"/>
      <c r="E2244" s="27">
        <f>IF(D2244="","",IFERROR(INDEX(거래처분야,MATCH(D2244,거래처이름,0)),""))</f>
        <v/>
      </c>
      <c r="F2244" s="21" t="n"/>
      <c r="G2244" s="22" t="n"/>
      <c r="H2244" s="25">
        <f>IF(COUNTA(A2244,B2244,D2244,G2244)=0,"",IF(NOT(ISNUMBER(A2244)),"날짜를 확인하세요",IF(A2244&gt;TODAY(),"오늘 이후 날짜예요",IF(AND(B2244&lt;&gt;"",ISNA(MATCH(B2244,현장번호,0))),"현장 번호를 확인하세요",IF(ISNA(MATCH(D2244,거래처이름,0)),"거래처 목록에 없는 이름",IF(OR(NOT(ISNUMBER(G2244)),N(G2244)&lt;=0),"금액을 확인하세요",""))))))</f>
        <v/>
      </c>
    </row>
    <row r="2245">
      <c r="A2245" s="20" t="n"/>
      <c r="B2245" s="26" t="n"/>
      <c r="C2245" s="27">
        <f>IF(COUNTA(A2245,D2245,G2245)=0,"",IF(B2245="","공통",IFERROR(INDEX(현장_고객,MATCH(B2245,현장번호,0))&amp;" · "&amp;INDEX(현장_주소,MATCH(B2245,현장번호,0)),"없는 번호")))</f>
        <v/>
      </c>
      <c r="D2245" s="21" t="n"/>
      <c r="E2245" s="27">
        <f>IF(D2245="","",IFERROR(INDEX(거래처분야,MATCH(D2245,거래처이름,0)),""))</f>
        <v/>
      </c>
      <c r="F2245" s="21" t="n"/>
      <c r="G2245" s="22" t="n"/>
      <c r="H2245" s="25">
        <f>IF(COUNTA(A2245,B2245,D2245,G2245)=0,"",IF(NOT(ISNUMBER(A2245)),"날짜를 확인하세요",IF(A2245&gt;TODAY(),"오늘 이후 날짜예요",IF(AND(B2245&lt;&gt;"",ISNA(MATCH(B2245,현장번호,0))),"현장 번호를 확인하세요",IF(ISNA(MATCH(D2245,거래처이름,0)),"거래처 목록에 없는 이름",IF(OR(NOT(ISNUMBER(G2245)),N(G2245)&lt;=0),"금액을 확인하세요",""))))))</f>
        <v/>
      </c>
    </row>
    <row r="2246">
      <c r="A2246" s="20" t="n"/>
      <c r="B2246" s="26" t="n"/>
      <c r="C2246" s="27">
        <f>IF(COUNTA(A2246,D2246,G2246)=0,"",IF(B2246="","공통",IFERROR(INDEX(현장_고객,MATCH(B2246,현장번호,0))&amp;" · "&amp;INDEX(현장_주소,MATCH(B2246,현장번호,0)),"없는 번호")))</f>
        <v/>
      </c>
      <c r="D2246" s="21" t="n"/>
      <c r="E2246" s="27">
        <f>IF(D2246="","",IFERROR(INDEX(거래처분야,MATCH(D2246,거래처이름,0)),""))</f>
        <v/>
      </c>
      <c r="F2246" s="21" t="n"/>
      <c r="G2246" s="22" t="n"/>
      <c r="H2246" s="25">
        <f>IF(COUNTA(A2246,B2246,D2246,G2246)=0,"",IF(NOT(ISNUMBER(A2246)),"날짜를 확인하세요",IF(A2246&gt;TODAY(),"오늘 이후 날짜예요",IF(AND(B2246&lt;&gt;"",ISNA(MATCH(B2246,현장번호,0))),"현장 번호를 확인하세요",IF(ISNA(MATCH(D2246,거래처이름,0)),"거래처 목록에 없는 이름",IF(OR(NOT(ISNUMBER(G2246)),N(G2246)&lt;=0),"금액을 확인하세요",""))))))</f>
        <v/>
      </c>
    </row>
    <row r="2247">
      <c r="A2247" s="20" t="n"/>
      <c r="B2247" s="26" t="n"/>
      <c r="C2247" s="27">
        <f>IF(COUNTA(A2247,D2247,G2247)=0,"",IF(B2247="","공통",IFERROR(INDEX(현장_고객,MATCH(B2247,현장번호,0))&amp;" · "&amp;INDEX(현장_주소,MATCH(B2247,현장번호,0)),"없는 번호")))</f>
        <v/>
      </c>
      <c r="D2247" s="21" t="n"/>
      <c r="E2247" s="27">
        <f>IF(D2247="","",IFERROR(INDEX(거래처분야,MATCH(D2247,거래처이름,0)),""))</f>
        <v/>
      </c>
      <c r="F2247" s="21" t="n"/>
      <c r="G2247" s="22" t="n"/>
      <c r="H2247" s="25">
        <f>IF(COUNTA(A2247,B2247,D2247,G2247)=0,"",IF(NOT(ISNUMBER(A2247)),"날짜를 확인하세요",IF(A2247&gt;TODAY(),"오늘 이후 날짜예요",IF(AND(B2247&lt;&gt;"",ISNA(MATCH(B2247,현장번호,0))),"현장 번호를 확인하세요",IF(ISNA(MATCH(D2247,거래처이름,0)),"거래처 목록에 없는 이름",IF(OR(NOT(ISNUMBER(G2247)),N(G2247)&lt;=0),"금액을 확인하세요",""))))))</f>
        <v/>
      </c>
    </row>
    <row r="2248">
      <c r="A2248" s="20" t="n"/>
      <c r="B2248" s="26" t="n"/>
      <c r="C2248" s="27">
        <f>IF(COUNTA(A2248,D2248,G2248)=0,"",IF(B2248="","공통",IFERROR(INDEX(현장_고객,MATCH(B2248,현장번호,0))&amp;" · "&amp;INDEX(현장_주소,MATCH(B2248,현장번호,0)),"없는 번호")))</f>
        <v/>
      </c>
      <c r="D2248" s="21" t="n"/>
      <c r="E2248" s="27">
        <f>IF(D2248="","",IFERROR(INDEX(거래처분야,MATCH(D2248,거래처이름,0)),""))</f>
        <v/>
      </c>
      <c r="F2248" s="21" t="n"/>
      <c r="G2248" s="22" t="n"/>
      <c r="H2248" s="25">
        <f>IF(COUNTA(A2248,B2248,D2248,G2248)=0,"",IF(NOT(ISNUMBER(A2248)),"날짜를 확인하세요",IF(A2248&gt;TODAY(),"오늘 이후 날짜예요",IF(AND(B2248&lt;&gt;"",ISNA(MATCH(B2248,현장번호,0))),"현장 번호를 확인하세요",IF(ISNA(MATCH(D2248,거래처이름,0)),"거래처 목록에 없는 이름",IF(OR(NOT(ISNUMBER(G2248)),N(G2248)&lt;=0),"금액을 확인하세요",""))))))</f>
        <v/>
      </c>
    </row>
    <row r="2249">
      <c r="A2249" s="20" t="n"/>
      <c r="B2249" s="26" t="n"/>
      <c r="C2249" s="27">
        <f>IF(COUNTA(A2249,D2249,G2249)=0,"",IF(B2249="","공통",IFERROR(INDEX(현장_고객,MATCH(B2249,현장번호,0))&amp;" · "&amp;INDEX(현장_주소,MATCH(B2249,현장번호,0)),"없는 번호")))</f>
        <v/>
      </c>
      <c r="D2249" s="21" t="n"/>
      <c r="E2249" s="27">
        <f>IF(D2249="","",IFERROR(INDEX(거래처분야,MATCH(D2249,거래처이름,0)),""))</f>
        <v/>
      </c>
      <c r="F2249" s="21" t="n"/>
      <c r="G2249" s="22" t="n"/>
      <c r="H2249" s="25">
        <f>IF(COUNTA(A2249,B2249,D2249,G2249)=0,"",IF(NOT(ISNUMBER(A2249)),"날짜를 확인하세요",IF(A2249&gt;TODAY(),"오늘 이후 날짜예요",IF(AND(B2249&lt;&gt;"",ISNA(MATCH(B2249,현장번호,0))),"현장 번호를 확인하세요",IF(ISNA(MATCH(D2249,거래처이름,0)),"거래처 목록에 없는 이름",IF(OR(NOT(ISNUMBER(G2249)),N(G2249)&lt;=0),"금액을 확인하세요",""))))))</f>
        <v/>
      </c>
    </row>
    <row r="2250">
      <c r="A2250" s="20" t="n"/>
      <c r="B2250" s="26" t="n"/>
      <c r="C2250" s="27">
        <f>IF(COUNTA(A2250,D2250,G2250)=0,"",IF(B2250="","공통",IFERROR(INDEX(현장_고객,MATCH(B2250,현장번호,0))&amp;" · "&amp;INDEX(현장_주소,MATCH(B2250,현장번호,0)),"없는 번호")))</f>
        <v/>
      </c>
      <c r="D2250" s="21" t="n"/>
      <c r="E2250" s="27">
        <f>IF(D2250="","",IFERROR(INDEX(거래처분야,MATCH(D2250,거래처이름,0)),""))</f>
        <v/>
      </c>
      <c r="F2250" s="21" t="n"/>
      <c r="G2250" s="22" t="n"/>
      <c r="H2250" s="25">
        <f>IF(COUNTA(A2250,B2250,D2250,G2250)=0,"",IF(NOT(ISNUMBER(A2250)),"날짜를 확인하세요",IF(A2250&gt;TODAY(),"오늘 이후 날짜예요",IF(AND(B2250&lt;&gt;"",ISNA(MATCH(B2250,현장번호,0))),"현장 번호를 확인하세요",IF(ISNA(MATCH(D2250,거래처이름,0)),"거래처 목록에 없는 이름",IF(OR(NOT(ISNUMBER(G2250)),N(G2250)&lt;=0),"금액을 확인하세요",""))))))</f>
        <v/>
      </c>
    </row>
    <row r="2251">
      <c r="A2251" s="20" t="n"/>
      <c r="B2251" s="26" t="n"/>
      <c r="C2251" s="27">
        <f>IF(COUNTA(A2251,D2251,G2251)=0,"",IF(B2251="","공통",IFERROR(INDEX(현장_고객,MATCH(B2251,현장번호,0))&amp;" · "&amp;INDEX(현장_주소,MATCH(B2251,현장번호,0)),"없는 번호")))</f>
        <v/>
      </c>
      <c r="D2251" s="21" t="n"/>
      <c r="E2251" s="27">
        <f>IF(D2251="","",IFERROR(INDEX(거래처분야,MATCH(D2251,거래처이름,0)),""))</f>
        <v/>
      </c>
      <c r="F2251" s="21" t="n"/>
      <c r="G2251" s="22" t="n"/>
      <c r="H2251" s="25">
        <f>IF(COUNTA(A2251,B2251,D2251,G2251)=0,"",IF(NOT(ISNUMBER(A2251)),"날짜를 확인하세요",IF(A2251&gt;TODAY(),"오늘 이후 날짜예요",IF(AND(B2251&lt;&gt;"",ISNA(MATCH(B2251,현장번호,0))),"현장 번호를 확인하세요",IF(ISNA(MATCH(D2251,거래처이름,0)),"거래처 목록에 없는 이름",IF(OR(NOT(ISNUMBER(G2251)),N(G2251)&lt;=0),"금액을 확인하세요",""))))))</f>
        <v/>
      </c>
    </row>
    <row r="2252">
      <c r="A2252" s="20" t="n"/>
      <c r="B2252" s="26" t="n"/>
      <c r="C2252" s="27">
        <f>IF(COUNTA(A2252,D2252,G2252)=0,"",IF(B2252="","공통",IFERROR(INDEX(현장_고객,MATCH(B2252,현장번호,0))&amp;" · "&amp;INDEX(현장_주소,MATCH(B2252,현장번호,0)),"없는 번호")))</f>
        <v/>
      </c>
      <c r="D2252" s="21" t="n"/>
      <c r="E2252" s="27">
        <f>IF(D2252="","",IFERROR(INDEX(거래처분야,MATCH(D2252,거래처이름,0)),""))</f>
        <v/>
      </c>
      <c r="F2252" s="21" t="n"/>
      <c r="G2252" s="22" t="n"/>
      <c r="H2252" s="25">
        <f>IF(COUNTA(A2252,B2252,D2252,G2252)=0,"",IF(NOT(ISNUMBER(A2252)),"날짜를 확인하세요",IF(A2252&gt;TODAY(),"오늘 이후 날짜예요",IF(AND(B2252&lt;&gt;"",ISNA(MATCH(B2252,현장번호,0))),"현장 번호를 확인하세요",IF(ISNA(MATCH(D2252,거래처이름,0)),"거래처 목록에 없는 이름",IF(OR(NOT(ISNUMBER(G2252)),N(G2252)&lt;=0),"금액을 확인하세요",""))))))</f>
        <v/>
      </c>
    </row>
    <row r="2253">
      <c r="A2253" s="20" t="n"/>
      <c r="B2253" s="26" t="n"/>
      <c r="C2253" s="27">
        <f>IF(COUNTA(A2253,D2253,G2253)=0,"",IF(B2253="","공통",IFERROR(INDEX(현장_고객,MATCH(B2253,현장번호,0))&amp;" · "&amp;INDEX(현장_주소,MATCH(B2253,현장번호,0)),"없는 번호")))</f>
        <v/>
      </c>
      <c r="D2253" s="21" t="n"/>
      <c r="E2253" s="27">
        <f>IF(D2253="","",IFERROR(INDEX(거래처분야,MATCH(D2253,거래처이름,0)),""))</f>
        <v/>
      </c>
      <c r="F2253" s="21" t="n"/>
      <c r="G2253" s="22" t="n"/>
      <c r="H2253" s="25">
        <f>IF(COUNTA(A2253,B2253,D2253,G2253)=0,"",IF(NOT(ISNUMBER(A2253)),"날짜를 확인하세요",IF(A2253&gt;TODAY(),"오늘 이후 날짜예요",IF(AND(B2253&lt;&gt;"",ISNA(MATCH(B2253,현장번호,0))),"현장 번호를 확인하세요",IF(ISNA(MATCH(D2253,거래처이름,0)),"거래처 목록에 없는 이름",IF(OR(NOT(ISNUMBER(G2253)),N(G2253)&lt;=0),"금액을 확인하세요",""))))))</f>
        <v/>
      </c>
    </row>
    <row r="2254">
      <c r="A2254" s="20" t="n"/>
      <c r="B2254" s="26" t="n"/>
      <c r="C2254" s="27">
        <f>IF(COUNTA(A2254,D2254,G2254)=0,"",IF(B2254="","공통",IFERROR(INDEX(현장_고객,MATCH(B2254,현장번호,0))&amp;" · "&amp;INDEX(현장_주소,MATCH(B2254,현장번호,0)),"없는 번호")))</f>
        <v/>
      </c>
      <c r="D2254" s="21" t="n"/>
      <c r="E2254" s="27">
        <f>IF(D2254="","",IFERROR(INDEX(거래처분야,MATCH(D2254,거래처이름,0)),""))</f>
        <v/>
      </c>
      <c r="F2254" s="21" t="n"/>
      <c r="G2254" s="22" t="n"/>
      <c r="H2254" s="25">
        <f>IF(COUNTA(A2254,B2254,D2254,G2254)=0,"",IF(NOT(ISNUMBER(A2254)),"날짜를 확인하세요",IF(A2254&gt;TODAY(),"오늘 이후 날짜예요",IF(AND(B2254&lt;&gt;"",ISNA(MATCH(B2254,현장번호,0))),"현장 번호를 확인하세요",IF(ISNA(MATCH(D2254,거래처이름,0)),"거래처 목록에 없는 이름",IF(OR(NOT(ISNUMBER(G2254)),N(G2254)&lt;=0),"금액을 확인하세요",""))))))</f>
        <v/>
      </c>
    </row>
    <row r="2255">
      <c r="A2255" s="20" t="n"/>
      <c r="B2255" s="26" t="n"/>
      <c r="C2255" s="27">
        <f>IF(COUNTA(A2255,D2255,G2255)=0,"",IF(B2255="","공통",IFERROR(INDEX(현장_고객,MATCH(B2255,현장번호,0))&amp;" · "&amp;INDEX(현장_주소,MATCH(B2255,현장번호,0)),"없는 번호")))</f>
        <v/>
      </c>
      <c r="D2255" s="21" t="n"/>
      <c r="E2255" s="27">
        <f>IF(D2255="","",IFERROR(INDEX(거래처분야,MATCH(D2255,거래처이름,0)),""))</f>
        <v/>
      </c>
      <c r="F2255" s="21" t="n"/>
      <c r="G2255" s="22" t="n"/>
      <c r="H2255" s="25">
        <f>IF(COUNTA(A2255,B2255,D2255,G2255)=0,"",IF(NOT(ISNUMBER(A2255)),"날짜를 확인하세요",IF(A2255&gt;TODAY(),"오늘 이후 날짜예요",IF(AND(B2255&lt;&gt;"",ISNA(MATCH(B2255,현장번호,0))),"현장 번호를 확인하세요",IF(ISNA(MATCH(D2255,거래처이름,0)),"거래처 목록에 없는 이름",IF(OR(NOT(ISNUMBER(G2255)),N(G2255)&lt;=0),"금액을 확인하세요",""))))))</f>
        <v/>
      </c>
    </row>
    <row r="2256">
      <c r="A2256" s="20" t="n"/>
      <c r="B2256" s="26" t="n"/>
      <c r="C2256" s="27">
        <f>IF(COUNTA(A2256,D2256,G2256)=0,"",IF(B2256="","공통",IFERROR(INDEX(현장_고객,MATCH(B2256,현장번호,0))&amp;" · "&amp;INDEX(현장_주소,MATCH(B2256,현장번호,0)),"없는 번호")))</f>
        <v/>
      </c>
      <c r="D2256" s="21" t="n"/>
      <c r="E2256" s="27">
        <f>IF(D2256="","",IFERROR(INDEX(거래처분야,MATCH(D2256,거래처이름,0)),""))</f>
        <v/>
      </c>
      <c r="F2256" s="21" t="n"/>
      <c r="G2256" s="22" t="n"/>
      <c r="H2256" s="25">
        <f>IF(COUNTA(A2256,B2256,D2256,G2256)=0,"",IF(NOT(ISNUMBER(A2256)),"날짜를 확인하세요",IF(A2256&gt;TODAY(),"오늘 이후 날짜예요",IF(AND(B2256&lt;&gt;"",ISNA(MATCH(B2256,현장번호,0))),"현장 번호를 확인하세요",IF(ISNA(MATCH(D2256,거래처이름,0)),"거래처 목록에 없는 이름",IF(OR(NOT(ISNUMBER(G2256)),N(G2256)&lt;=0),"금액을 확인하세요",""))))))</f>
        <v/>
      </c>
    </row>
    <row r="2257">
      <c r="A2257" s="20" t="n"/>
      <c r="B2257" s="26" t="n"/>
      <c r="C2257" s="27">
        <f>IF(COUNTA(A2257,D2257,G2257)=0,"",IF(B2257="","공통",IFERROR(INDEX(현장_고객,MATCH(B2257,현장번호,0))&amp;" · "&amp;INDEX(현장_주소,MATCH(B2257,현장번호,0)),"없는 번호")))</f>
        <v/>
      </c>
      <c r="D2257" s="21" t="n"/>
      <c r="E2257" s="27">
        <f>IF(D2257="","",IFERROR(INDEX(거래처분야,MATCH(D2257,거래처이름,0)),""))</f>
        <v/>
      </c>
      <c r="F2257" s="21" t="n"/>
      <c r="G2257" s="22" t="n"/>
      <c r="H2257" s="25">
        <f>IF(COUNTA(A2257,B2257,D2257,G2257)=0,"",IF(NOT(ISNUMBER(A2257)),"날짜를 확인하세요",IF(A2257&gt;TODAY(),"오늘 이후 날짜예요",IF(AND(B2257&lt;&gt;"",ISNA(MATCH(B2257,현장번호,0))),"현장 번호를 확인하세요",IF(ISNA(MATCH(D2257,거래처이름,0)),"거래처 목록에 없는 이름",IF(OR(NOT(ISNUMBER(G2257)),N(G2257)&lt;=0),"금액을 확인하세요",""))))))</f>
        <v/>
      </c>
    </row>
    <row r="2258">
      <c r="A2258" s="20" t="n"/>
      <c r="B2258" s="26" t="n"/>
      <c r="C2258" s="27">
        <f>IF(COUNTA(A2258,D2258,G2258)=0,"",IF(B2258="","공통",IFERROR(INDEX(현장_고객,MATCH(B2258,현장번호,0))&amp;" · "&amp;INDEX(현장_주소,MATCH(B2258,현장번호,0)),"없는 번호")))</f>
        <v/>
      </c>
      <c r="D2258" s="21" t="n"/>
      <c r="E2258" s="27">
        <f>IF(D2258="","",IFERROR(INDEX(거래처분야,MATCH(D2258,거래처이름,0)),""))</f>
        <v/>
      </c>
      <c r="F2258" s="21" t="n"/>
      <c r="G2258" s="22" t="n"/>
      <c r="H2258" s="25">
        <f>IF(COUNTA(A2258,B2258,D2258,G2258)=0,"",IF(NOT(ISNUMBER(A2258)),"날짜를 확인하세요",IF(A2258&gt;TODAY(),"오늘 이후 날짜예요",IF(AND(B2258&lt;&gt;"",ISNA(MATCH(B2258,현장번호,0))),"현장 번호를 확인하세요",IF(ISNA(MATCH(D2258,거래처이름,0)),"거래처 목록에 없는 이름",IF(OR(NOT(ISNUMBER(G2258)),N(G2258)&lt;=0),"금액을 확인하세요",""))))))</f>
        <v/>
      </c>
    </row>
    <row r="2259">
      <c r="A2259" s="20" t="n"/>
      <c r="B2259" s="26" t="n"/>
      <c r="C2259" s="27">
        <f>IF(COUNTA(A2259,D2259,G2259)=0,"",IF(B2259="","공통",IFERROR(INDEX(현장_고객,MATCH(B2259,현장번호,0))&amp;" · "&amp;INDEX(현장_주소,MATCH(B2259,현장번호,0)),"없는 번호")))</f>
        <v/>
      </c>
      <c r="D2259" s="21" t="n"/>
      <c r="E2259" s="27">
        <f>IF(D2259="","",IFERROR(INDEX(거래처분야,MATCH(D2259,거래처이름,0)),""))</f>
        <v/>
      </c>
      <c r="F2259" s="21" t="n"/>
      <c r="G2259" s="22" t="n"/>
      <c r="H2259" s="25">
        <f>IF(COUNTA(A2259,B2259,D2259,G2259)=0,"",IF(NOT(ISNUMBER(A2259)),"날짜를 확인하세요",IF(A2259&gt;TODAY(),"오늘 이후 날짜예요",IF(AND(B2259&lt;&gt;"",ISNA(MATCH(B2259,현장번호,0))),"현장 번호를 확인하세요",IF(ISNA(MATCH(D2259,거래처이름,0)),"거래처 목록에 없는 이름",IF(OR(NOT(ISNUMBER(G2259)),N(G2259)&lt;=0),"금액을 확인하세요",""))))))</f>
        <v/>
      </c>
    </row>
    <row r="2260">
      <c r="A2260" s="20" t="n"/>
      <c r="B2260" s="26" t="n"/>
      <c r="C2260" s="27">
        <f>IF(COUNTA(A2260,D2260,G2260)=0,"",IF(B2260="","공통",IFERROR(INDEX(현장_고객,MATCH(B2260,현장번호,0))&amp;" · "&amp;INDEX(현장_주소,MATCH(B2260,현장번호,0)),"없는 번호")))</f>
        <v/>
      </c>
      <c r="D2260" s="21" t="n"/>
      <c r="E2260" s="27">
        <f>IF(D2260="","",IFERROR(INDEX(거래처분야,MATCH(D2260,거래처이름,0)),""))</f>
        <v/>
      </c>
      <c r="F2260" s="21" t="n"/>
      <c r="G2260" s="22" t="n"/>
      <c r="H2260" s="25">
        <f>IF(COUNTA(A2260,B2260,D2260,G2260)=0,"",IF(NOT(ISNUMBER(A2260)),"날짜를 확인하세요",IF(A2260&gt;TODAY(),"오늘 이후 날짜예요",IF(AND(B2260&lt;&gt;"",ISNA(MATCH(B2260,현장번호,0))),"현장 번호를 확인하세요",IF(ISNA(MATCH(D2260,거래처이름,0)),"거래처 목록에 없는 이름",IF(OR(NOT(ISNUMBER(G2260)),N(G2260)&lt;=0),"금액을 확인하세요",""))))))</f>
        <v/>
      </c>
    </row>
    <row r="2261">
      <c r="A2261" s="20" t="n"/>
      <c r="B2261" s="26" t="n"/>
      <c r="C2261" s="27">
        <f>IF(COUNTA(A2261,D2261,G2261)=0,"",IF(B2261="","공통",IFERROR(INDEX(현장_고객,MATCH(B2261,현장번호,0))&amp;" · "&amp;INDEX(현장_주소,MATCH(B2261,현장번호,0)),"없는 번호")))</f>
        <v/>
      </c>
      <c r="D2261" s="21" t="n"/>
      <c r="E2261" s="27">
        <f>IF(D2261="","",IFERROR(INDEX(거래처분야,MATCH(D2261,거래처이름,0)),""))</f>
        <v/>
      </c>
      <c r="F2261" s="21" t="n"/>
      <c r="G2261" s="22" t="n"/>
      <c r="H2261" s="25">
        <f>IF(COUNTA(A2261,B2261,D2261,G2261)=0,"",IF(NOT(ISNUMBER(A2261)),"날짜를 확인하세요",IF(A2261&gt;TODAY(),"오늘 이후 날짜예요",IF(AND(B2261&lt;&gt;"",ISNA(MATCH(B2261,현장번호,0))),"현장 번호를 확인하세요",IF(ISNA(MATCH(D2261,거래처이름,0)),"거래처 목록에 없는 이름",IF(OR(NOT(ISNUMBER(G2261)),N(G2261)&lt;=0),"금액을 확인하세요",""))))))</f>
        <v/>
      </c>
    </row>
    <row r="2262">
      <c r="A2262" s="20" t="n"/>
      <c r="B2262" s="26" t="n"/>
      <c r="C2262" s="27">
        <f>IF(COUNTA(A2262,D2262,G2262)=0,"",IF(B2262="","공통",IFERROR(INDEX(현장_고객,MATCH(B2262,현장번호,0))&amp;" · "&amp;INDEX(현장_주소,MATCH(B2262,현장번호,0)),"없는 번호")))</f>
        <v/>
      </c>
      <c r="D2262" s="21" t="n"/>
      <c r="E2262" s="27">
        <f>IF(D2262="","",IFERROR(INDEX(거래처분야,MATCH(D2262,거래처이름,0)),""))</f>
        <v/>
      </c>
      <c r="F2262" s="21" t="n"/>
      <c r="G2262" s="22" t="n"/>
      <c r="H2262" s="25">
        <f>IF(COUNTA(A2262,B2262,D2262,G2262)=0,"",IF(NOT(ISNUMBER(A2262)),"날짜를 확인하세요",IF(A2262&gt;TODAY(),"오늘 이후 날짜예요",IF(AND(B2262&lt;&gt;"",ISNA(MATCH(B2262,현장번호,0))),"현장 번호를 확인하세요",IF(ISNA(MATCH(D2262,거래처이름,0)),"거래처 목록에 없는 이름",IF(OR(NOT(ISNUMBER(G2262)),N(G2262)&lt;=0),"금액을 확인하세요",""))))))</f>
        <v/>
      </c>
    </row>
    <row r="2263">
      <c r="A2263" s="20" t="n"/>
      <c r="B2263" s="26" t="n"/>
      <c r="C2263" s="27">
        <f>IF(COUNTA(A2263,D2263,G2263)=0,"",IF(B2263="","공통",IFERROR(INDEX(현장_고객,MATCH(B2263,현장번호,0))&amp;" · "&amp;INDEX(현장_주소,MATCH(B2263,현장번호,0)),"없는 번호")))</f>
        <v/>
      </c>
      <c r="D2263" s="21" t="n"/>
      <c r="E2263" s="27">
        <f>IF(D2263="","",IFERROR(INDEX(거래처분야,MATCH(D2263,거래처이름,0)),""))</f>
        <v/>
      </c>
      <c r="F2263" s="21" t="n"/>
      <c r="G2263" s="22" t="n"/>
      <c r="H2263" s="25">
        <f>IF(COUNTA(A2263,B2263,D2263,G2263)=0,"",IF(NOT(ISNUMBER(A2263)),"날짜를 확인하세요",IF(A2263&gt;TODAY(),"오늘 이후 날짜예요",IF(AND(B2263&lt;&gt;"",ISNA(MATCH(B2263,현장번호,0))),"현장 번호를 확인하세요",IF(ISNA(MATCH(D2263,거래처이름,0)),"거래처 목록에 없는 이름",IF(OR(NOT(ISNUMBER(G2263)),N(G2263)&lt;=0),"금액을 확인하세요",""))))))</f>
        <v/>
      </c>
    </row>
    <row r="2264">
      <c r="A2264" s="20" t="n"/>
      <c r="B2264" s="26" t="n"/>
      <c r="C2264" s="27">
        <f>IF(COUNTA(A2264,D2264,G2264)=0,"",IF(B2264="","공통",IFERROR(INDEX(현장_고객,MATCH(B2264,현장번호,0))&amp;" · "&amp;INDEX(현장_주소,MATCH(B2264,현장번호,0)),"없는 번호")))</f>
        <v/>
      </c>
      <c r="D2264" s="21" t="n"/>
      <c r="E2264" s="27">
        <f>IF(D2264="","",IFERROR(INDEX(거래처분야,MATCH(D2264,거래처이름,0)),""))</f>
        <v/>
      </c>
      <c r="F2264" s="21" t="n"/>
      <c r="G2264" s="22" t="n"/>
      <c r="H2264" s="25">
        <f>IF(COUNTA(A2264,B2264,D2264,G2264)=0,"",IF(NOT(ISNUMBER(A2264)),"날짜를 확인하세요",IF(A2264&gt;TODAY(),"오늘 이후 날짜예요",IF(AND(B2264&lt;&gt;"",ISNA(MATCH(B2264,현장번호,0))),"현장 번호를 확인하세요",IF(ISNA(MATCH(D2264,거래처이름,0)),"거래처 목록에 없는 이름",IF(OR(NOT(ISNUMBER(G2264)),N(G2264)&lt;=0),"금액을 확인하세요",""))))))</f>
        <v/>
      </c>
    </row>
    <row r="2265">
      <c r="A2265" s="20" t="n"/>
      <c r="B2265" s="26" t="n"/>
      <c r="C2265" s="27">
        <f>IF(COUNTA(A2265,D2265,G2265)=0,"",IF(B2265="","공통",IFERROR(INDEX(현장_고객,MATCH(B2265,현장번호,0))&amp;" · "&amp;INDEX(현장_주소,MATCH(B2265,현장번호,0)),"없는 번호")))</f>
        <v/>
      </c>
      <c r="D2265" s="21" t="n"/>
      <c r="E2265" s="27">
        <f>IF(D2265="","",IFERROR(INDEX(거래처분야,MATCH(D2265,거래처이름,0)),""))</f>
        <v/>
      </c>
      <c r="F2265" s="21" t="n"/>
      <c r="G2265" s="22" t="n"/>
      <c r="H2265" s="25">
        <f>IF(COUNTA(A2265,B2265,D2265,G2265)=0,"",IF(NOT(ISNUMBER(A2265)),"날짜를 확인하세요",IF(A2265&gt;TODAY(),"오늘 이후 날짜예요",IF(AND(B2265&lt;&gt;"",ISNA(MATCH(B2265,현장번호,0))),"현장 번호를 확인하세요",IF(ISNA(MATCH(D2265,거래처이름,0)),"거래처 목록에 없는 이름",IF(OR(NOT(ISNUMBER(G2265)),N(G2265)&lt;=0),"금액을 확인하세요",""))))))</f>
        <v/>
      </c>
    </row>
    <row r="2266">
      <c r="A2266" s="20" t="n"/>
      <c r="B2266" s="26" t="n"/>
      <c r="C2266" s="27">
        <f>IF(COUNTA(A2266,D2266,G2266)=0,"",IF(B2266="","공통",IFERROR(INDEX(현장_고객,MATCH(B2266,현장번호,0))&amp;" · "&amp;INDEX(현장_주소,MATCH(B2266,현장번호,0)),"없는 번호")))</f>
        <v/>
      </c>
      <c r="D2266" s="21" t="n"/>
      <c r="E2266" s="27">
        <f>IF(D2266="","",IFERROR(INDEX(거래처분야,MATCH(D2266,거래처이름,0)),""))</f>
        <v/>
      </c>
      <c r="F2266" s="21" t="n"/>
      <c r="G2266" s="22" t="n"/>
      <c r="H2266" s="25">
        <f>IF(COUNTA(A2266,B2266,D2266,G2266)=0,"",IF(NOT(ISNUMBER(A2266)),"날짜를 확인하세요",IF(A2266&gt;TODAY(),"오늘 이후 날짜예요",IF(AND(B2266&lt;&gt;"",ISNA(MATCH(B2266,현장번호,0))),"현장 번호를 확인하세요",IF(ISNA(MATCH(D2266,거래처이름,0)),"거래처 목록에 없는 이름",IF(OR(NOT(ISNUMBER(G2266)),N(G2266)&lt;=0),"금액을 확인하세요",""))))))</f>
        <v/>
      </c>
    </row>
    <row r="2267">
      <c r="A2267" s="20" t="n"/>
      <c r="B2267" s="26" t="n"/>
      <c r="C2267" s="27">
        <f>IF(COUNTA(A2267,D2267,G2267)=0,"",IF(B2267="","공통",IFERROR(INDEX(현장_고객,MATCH(B2267,현장번호,0))&amp;" · "&amp;INDEX(현장_주소,MATCH(B2267,현장번호,0)),"없는 번호")))</f>
        <v/>
      </c>
      <c r="D2267" s="21" t="n"/>
      <c r="E2267" s="27">
        <f>IF(D2267="","",IFERROR(INDEX(거래처분야,MATCH(D2267,거래처이름,0)),""))</f>
        <v/>
      </c>
      <c r="F2267" s="21" t="n"/>
      <c r="G2267" s="22" t="n"/>
      <c r="H2267" s="25">
        <f>IF(COUNTA(A2267,B2267,D2267,G2267)=0,"",IF(NOT(ISNUMBER(A2267)),"날짜를 확인하세요",IF(A2267&gt;TODAY(),"오늘 이후 날짜예요",IF(AND(B2267&lt;&gt;"",ISNA(MATCH(B2267,현장번호,0))),"현장 번호를 확인하세요",IF(ISNA(MATCH(D2267,거래처이름,0)),"거래처 목록에 없는 이름",IF(OR(NOT(ISNUMBER(G2267)),N(G2267)&lt;=0),"금액을 확인하세요",""))))))</f>
        <v/>
      </c>
    </row>
    <row r="2268">
      <c r="A2268" s="20" t="n"/>
      <c r="B2268" s="26" t="n"/>
      <c r="C2268" s="27">
        <f>IF(COUNTA(A2268,D2268,G2268)=0,"",IF(B2268="","공통",IFERROR(INDEX(현장_고객,MATCH(B2268,현장번호,0))&amp;" · "&amp;INDEX(현장_주소,MATCH(B2268,현장번호,0)),"없는 번호")))</f>
        <v/>
      </c>
      <c r="D2268" s="21" t="n"/>
      <c r="E2268" s="27">
        <f>IF(D2268="","",IFERROR(INDEX(거래처분야,MATCH(D2268,거래처이름,0)),""))</f>
        <v/>
      </c>
      <c r="F2268" s="21" t="n"/>
      <c r="G2268" s="22" t="n"/>
      <c r="H2268" s="25">
        <f>IF(COUNTA(A2268,B2268,D2268,G2268)=0,"",IF(NOT(ISNUMBER(A2268)),"날짜를 확인하세요",IF(A2268&gt;TODAY(),"오늘 이후 날짜예요",IF(AND(B2268&lt;&gt;"",ISNA(MATCH(B2268,현장번호,0))),"현장 번호를 확인하세요",IF(ISNA(MATCH(D2268,거래처이름,0)),"거래처 목록에 없는 이름",IF(OR(NOT(ISNUMBER(G2268)),N(G2268)&lt;=0),"금액을 확인하세요",""))))))</f>
        <v/>
      </c>
    </row>
    <row r="2269">
      <c r="A2269" s="20" t="n"/>
      <c r="B2269" s="26" t="n"/>
      <c r="C2269" s="27">
        <f>IF(COUNTA(A2269,D2269,G2269)=0,"",IF(B2269="","공통",IFERROR(INDEX(현장_고객,MATCH(B2269,현장번호,0))&amp;" · "&amp;INDEX(현장_주소,MATCH(B2269,현장번호,0)),"없는 번호")))</f>
        <v/>
      </c>
      <c r="D2269" s="21" t="n"/>
      <c r="E2269" s="27">
        <f>IF(D2269="","",IFERROR(INDEX(거래처분야,MATCH(D2269,거래처이름,0)),""))</f>
        <v/>
      </c>
      <c r="F2269" s="21" t="n"/>
      <c r="G2269" s="22" t="n"/>
      <c r="H2269" s="25">
        <f>IF(COUNTA(A2269,B2269,D2269,G2269)=0,"",IF(NOT(ISNUMBER(A2269)),"날짜를 확인하세요",IF(A2269&gt;TODAY(),"오늘 이후 날짜예요",IF(AND(B2269&lt;&gt;"",ISNA(MATCH(B2269,현장번호,0))),"현장 번호를 확인하세요",IF(ISNA(MATCH(D2269,거래처이름,0)),"거래처 목록에 없는 이름",IF(OR(NOT(ISNUMBER(G2269)),N(G2269)&lt;=0),"금액을 확인하세요",""))))))</f>
        <v/>
      </c>
    </row>
    <row r="2270">
      <c r="A2270" s="20" t="n"/>
      <c r="B2270" s="26" t="n"/>
      <c r="C2270" s="27">
        <f>IF(COUNTA(A2270,D2270,G2270)=0,"",IF(B2270="","공통",IFERROR(INDEX(현장_고객,MATCH(B2270,현장번호,0))&amp;" · "&amp;INDEX(현장_주소,MATCH(B2270,현장번호,0)),"없는 번호")))</f>
        <v/>
      </c>
      <c r="D2270" s="21" t="n"/>
      <c r="E2270" s="27">
        <f>IF(D2270="","",IFERROR(INDEX(거래처분야,MATCH(D2270,거래처이름,0)),""))</f>
        <v/>
      </c>
      <c r="F2270" s="21" t="n"/>
      <c r="G2270" s="22" t="n"/>
      <c r="H2270" s="25">
        <f>IF(COUNTA(A2270,B2270,D2270,G2270)=0,"",IF(NOT(ISNUMBER(A2270)),"날짜를 확인하세요",IF(A2270&gt;TODAY(),"오늘 이후 날짜예요",IF(AND(B2270&lt;&gt;"",ISNA(MATCH(B2270,현장번호,0))),"현장 번호를 확인하세요",IF(ISNA(MATCH(D2270,거래처이름,0)),"거래처 목록에 없는 이름",IF(OR(NOT(ISNUMBER(G2270)),N(G2270)&lt;=0),"금액을 확인하세요",""))))))</f>
        <v/>
      </c>
    </row>
    <row r="2271">
      <c r="A2271" s="20" t="n"/>
      <c r="B2271" s="26" t="n"/>
      <c r="C2271" s="27">
        <f>IF(COUNTA(A2271,D2271,G2271)=0,"",IF(B2271="","공통",IFERROR(INDEX(현장_고객,MATCH(B2271,현장번호,0))&amp;" · "&amp;INDEX(현장_주소,MATCH(B2271,현장번호,0)),"없는 번호")))</f>
        <v/>
      </c>
      <c r="D2271" s="21" t="n"/>
      <c r="E2271" s="27">
        <f>IF(D2271="","",IFERROR(INDEX(거래처분야,MATCH(D2271,거래처이름,0)),""))</f>
        <v/>
      </c>
      <c r="F2271" s="21" t="n"/>
      <c r="G2271" s="22" t="n"/>
      <c r="H2271" s="25">
        <f>IF(COUNTA(A2271,B2271,D2271,G2271)=0,"",IF(NOT(ISNUMBER(A2271)),"날짜를 확인하세요",IF(A2271&gt;TODAY(),"오늘 이후 날짜예요",IF(AND(B2271&lt;&gt;"",ISNA(MATCH(B2271,현장번호,0))),"현장 번호를 확인하세요",IF(ISNA(MATCH(D2271,거래처이름,0)),"거래처 목록에 없는 이름",IF(OR(NOT(ISNUMBER(G2271)),N(G2271)&lt;=0),"금액을 확인하세요",""))))))</f>
        <v/>
      </c>
    </row>
    <row r="2272">
      <c r="A2272" s="20" t="n"/>
      <c r="B2272" s="26" t="n"/>
      <c r="C2272" s="27">
        <f>IF(COUNTA(A2272,D2272,G2272)=0,"",IF(B2272="","공통",IFERROR(INDEX(현장_고객,MATCH(B2272,현장번호,0))&amp;" · "&amp;INDEX(현장_주소,MATCH(B2272,현장번호,0)),"없는 번호")))</f>
        <v/>
      </c>
      <c r="D2272" s="21" t="n"/>
      <c r="E2272" s="27">
        <f>IF(D2272="","",IFERROR(INDEX(거래처분야,MATCH(D2272,거래처이름,0)),""))</f>
        <v/>
      </c>
      <c r="F2272" s="21" t="n"/>
      <c r="G2272" s="22" t="n"/>
      <c r="H2272" s="25">
        <f>IF(COUNTA(A2272,B2272,D2272,G2272)=0,"",IF(NOT(ISNUMBER(A2272)),"날짜를 확인하세요",IF(A2272&gt;TODAY(),"오늘 이후 날짜예요",IF(AND(B2272&lt;&gt;"",ISNA(MATCH(B2272,현장번호,0))),"현장 번호를 확인하세요",IF(ISNA(MATCH(D2272,거래처이름,0)),"거래처 목록에 없는 이름",IF(OR(NOT(ISNUMBER(G2272)),N(G2272)&lt;=0),"금액을 확인하세요",""))))))</f>
        <v/>
      </c>
    </row>
    <row r="2273">
      <c r="A2273" s="20" t="n"/>
      <c r="B2273" s="26" t="n"/>
      <c r="C2273" s="27">
        <f>IF(COUNTA(A2273,D2273,G2273)=0,"",IF(B2273="","공통",IFERROR(INDEX(현장_고객,MATCH(B2273,현장번호,0))&amp;" · "&amp;INDEX(현장_주소,MATCH(B2273,현장번호,0)),"없는 번호")))</f>
        <v/>
      </c>
      <c r="D2273" s="21" t="n"/>
      <c r="E2273" s="27">
        <f>IF(D2273="","",IFERROR(INDEX(거래처분야,MATCH(D2273,거래처이름,0)),""))</f>
        <v/>
      </c>
      <c r="F2273" s="21" t="n"/>
      <c r="G2273" s="22" t="n"/>
      <c r="H2273" s="25">
        <f>IF(COUNTA(A2273,B2273,D2273,G2273)=0,"",IF(NOT(ISNUMBER(A2273)),"날짜를 확인하세요",IF(A2273&gt;TODAY(),"오늘 이후 날짜예요",IF(AND(B2273&lt;&gt;"",ISNA(MATCH(B2273,현장번호,0))),"현장 번호를 확인하세요",IF(ISNA(MATCH(D2273,거래처이름,0)),"거래처 목록에 없는 이름",IF(OR(NOT(ISNUMBER(G2273)),N(G2273)&lt;=0),"금액을 확인하세요",""))))))</f>
        <v/>
      </c>
    </row>
    <row r="2274">
      <c r="A2274" s="20" t="n"/>
      <c r="B2274" s="26" t="n"/>
      <c r="C2274" s="27">
        <f>IF(COUNTA(A2274,D2274,G2274)=0,"",IF(B2274="","공통",IFERROR(INDEX(현장_고객,MATCH(B2274,현장번호,0))&amp;" · "&amp;INDEX(현장_주소,MATCH(B2274,현장번호,0)),"없는 번호")))</f>
        <v/>
      </c>
      <c r="D2274" s="21" t="n"/>
      <c r="E2274" s="27">
        <f>IF(D2274="","",IFERROR(INDEX(거래처분야,MATCH(D2274,거래처이름,0)),""))</f>
        <v/>
      </c>
      <c r="F2274" s="21" t="n"/>
      <c r="G2274" s="22" t="n"/>
      <c r="H2274" s="25">
        <f>IF(COUNTA(A2274,B2274,D2274,G2274)=0,"",IF(NOT(ISNUMBER(A2274)),"날짜를 확인하세요",IF(A2274&gt;TODAY(),"오늘 이후 날짜예요",IF(AND(B2274&lt;&gt;"",ISNA(MATCH(B2274,현장번호,0))),"현장 번호를 확인하세요",IF(ISNA(MATCH(D2274,거래처이름,0)),"거래처 목록에 없는 이름",IF(OR(NOT(ISNUMBER(G2274)),N(G2274)&lt;=0),"금액을 확인하세요",""))))))</f>
        <v/>
      </c>
    </row>
    <row r="2275">
      <c r="A2275" s="20" t="n"/>
      <c r="B2275" s="26" t="n"/>
      <c r="C2275" s="27">
        <f>IF(COUNTA(A2275,D2275,G2275)=0,"",IF(B2275="","공통",IFERROR(INDEX(현장_고객,MATCH(B2275,현장번호,0))&amp;" · "&amp;INDEX(현장_주소,MATCH(B2275,현장번호,0)),"없는 번호")))</f>
        <v/>
      </c>
      <c r="D2275" s="21" t="n"/>
      <c r="E2275" s="27">
        <f>IF(D2275="","",IFERROR(INDEX(거래처분야,MATCH(D2275,거래처이름,0)),""))</f>
        <v/>
      </c>
      <c r="F2275" s="21" t="n"/>
      <c r="G2275" s="22" t="n"/>
      <c r="H2275" s="25">
        <f>IF(COUNTA(A2275,B2275,D2275,G2275)=0,"",IF(NOT(ISNUMBER(A2275)),"날짜를 확인하세요",IF(A2275&gt;TODAY(),"오늘 이후 날짜예요",IF(AND(B2275&lt;&gt;"",ISNA(MATCH(B2275,현장번호,0))),"현장 번호를 확인하세요",IF(ISNA(MATCH(D2275,거래처이름,0)),"거래처 목록에 없는 이름",IF(OR(NOT(ISNUMBER(G2275)),N(G2275)&lt;=0),"금액을 확인하세요",""))))))</f>
        <v/>
      </c>
    </row>
    <row r="2276">
      <c r="A2276" s="20" t="n"/>
      <c r="B2276" s="26" t="n"/>
      <c r="C2276" s="27">
        <f>IF(COUNTA(A2276,D2276,G2276)=0,"",IF(B2276="","공통",IFERROR(INDEX(현장_고객,MATCH(B2276,현장번호,0))&amp;" · "&amp;INDEX(현장_주소,MATCH(B2276,현장번호,0)),"없는 번호")))</f>
        <v/>
      </c>
      <c r="D2276" s="21" t="n"/>
      <c r="E2276" s="27">
        <f>IF(D2276="","",IFERROR(INDEX(거래처분야,MATCH(D2276,거래처이름,0)),""))</f>
        <v/>
      </c>
      <c r="F2276" s="21" t="n"/>
      <c r="G2276" s="22" t="n"/>
      <c r="H2276" s="25">
        <f>IF(COUNTA(A2276,B2276,D2276,G2276)=0,"",IF(NOT(ISNUMBER(A2276)),"날짜를 확인하세요",IF(A2276&gt;TODAY(),"오늘 이후 날짜예요",IF(AND(B2276&lt;&gt;"",ISNA(MATCH(B2276,현장번호,0))),"현장 번호를 확인하세요",IF(ISNA(MATCH(D2276,거래처이름,0)),"거래처 목록에 없는 이름",IF(OR(NOT(ISNUMBER(G2276)),N(G2276)&lt;=0),"금액을 확인하세요",""))))))</f>
        <v/>
      </c>
    </row>
    <row r="2277">
      <c r="A2277" s="20" t="n"/>
      <c r="B2277" s="26" t="n"/>
      <c r="C2277" s="27">
        <f>IF(COUNTA(A2277,D2277,G2277)=0,"",IF(B2277="","공통",IFERROR(INDEX(현장_고객,MATCH(B2277,현장번호,0))&amp;" · "&amp;INDEX(현장_주소,MATCH(B2277,현장번호,0)),"없는 번호")))</f>
        <v/>
      </c>
      <c r="D2277" s="21" t="n"/>
      <c r="E2277" s="27">
        <f>IF(D2277="","",IFERROR(INDEX(거래처분야,MATCH(D2277,거래처이름,0)),""))</f>
        <v/>
      </c>
      <c r="F2277" s="21" t="n"/>
      <c r="G2277" s="22" t="n"/>
      <c r="H2277" s="25">
        <f>IF(COUNTA(A2277,B2277,D2277,G2277)=0,"",IF(NOT(ISNUMBER(A2277)),"날짜를 확인하세요",IF(A2277&gt;TODAY(),"오늘 이후 날짜예요",IF(AND(B2277&lt;&gt;"",ISNA(MATCH(B2277,현장번호,0))),"현장 번호를 확인하세요",IF(ISNA(MATCH(D2277,거래처이름,0)),"거래처 목록에 없는 이름",IF(OR(NOT(ISNUMBER(G2277)),N(G2277)&lt;=0),"금액을 확인하세요",""))))))</f>
        <v/>
      </c>
    </row>
    <row r="2278">
      <c r="A2278" s="20" t="n"/>
      <c r="B2278" s="26" t="n"/>
      <c r="C2278" s="27">
        <f>IF(COUNTA(A2278,D2278,G2278)=0,"",IF(B2278="","공통",IFERROR(INDEX(현장_고객,MATCH(B2278,현장번호,0))&amp;" · "&amp;INDEX(현장_주소,MATCH(B2278,현장번호,0)),"없는 번호")))</f>
        <v/>
      </c>
      <c r="D2278" s="21" t="n"/>
      <c r="E2278" s="27">
        <f>IF(D2278="","",IFERROR(INDEX(거래처분야,MATCH(D2278,거래처이름,0)),""))</f>
        <v/>
      </c>
      <c r="F2278" s="21" t="n"/>
      <c r="G2278" s="22" t="n"/>
      <c r="H2278" s="25">
        <f>IF(COUNTA(A2278,B2278,D2278,G2278)=0,"",IF(NOT(ISNUMBER(A2278)),"날짜를 확인하세요",IF(A2278&gt;TODAY(),"오늘 이후 날짜예요",IF(AND(B2278&lt;&gt;"",ISNA(MATCH(B2278,현장번호,0))),"현장 번호를 확인하세요",IF(ISNA(MATCH(D2278,거래처이름,0)),"거래처 목록에 없는 이름",IF(OR(NOT(ISNUMBER(G2278)),N(G2278)&lt;=0),"금액을 확인하세요",""))))))</f>
        <v/>
      </c>
    </row>
    <row r="2279">
      <c r="A2279" s="20" t="n"/>
      <c r="B2279" s="26" t="n"/>
      <c r="C2279" s="27">
        <f>IF(COUNTA(A2279,D2279,G2279)=0,"",IF(B2279="","공통",IFERROR(INDEX(현장_고객,MATCH(B2279,현장번호,0))&amp;" · "&amp;INDEX(현장_주소,MATCH(B2279,현장번호,0)),"없는 번호")))</f>
        <v/>
      </c>
      <c r="D2279" s="21" t="n"/>
      <c r="E2279" s="27">
        <f>IF(D2279="","",IFERROR(INDEX(거래처분야,MATCH(D2279,거래처이름,0)),""))</f>
        <v/>
      </c>
      <c r="F2279" s="21" t="n"/>
      <c r="G2279" s="22" t="n"/>
      <c r="H2279" s="25">
        <f>IF(COUNTA(A2279,B2279,D2279,G2279)=0,"",IF(NOT(ISNUMBER(A2279)),"날짜를 확인하세요",IF(A2279&gt;TODAY(),"오늘 이후 날짜예요",IF(AND(B2279&lt;&gt;"",ISNA(MATCH(B2279,현장번호,0))),"현장 번호를 확인하세요",IF(ISNA(MATCH(D2279,거래처이름,0)),"거래처 목록에 없는 이름",IF(OR(NOT(ISNUMBER(G2279)),N(G2279)&lt;=0),"금액을 확인하세요",""))))))</f>
        <v/>
      </c>
    </row>
    <row r="2280">
      <c r="A2280" s="20" t="n"/>
      <c r="B2280" s="26" t="n"/>
      <c r="C2280" s="27">
        <f>IF(COUNTA(A2280,D2280,G2280)=0,"",IF(B2280="","공통",IFERROR(INDEX(현장_고객,MATCH(B2280,현장번호,0))&amp;" · "&amp;INDEX(현장_주소,MATCH(B2280,현장번호,0)),"없는 번호")))</f>
        <v/>
      </c>
      <c r="D2280" s="21" t="n"/>
      <c r="E2280" s="27">
        <f>IF(D2280="","",IFERROR(INDEX(거래처분야,MATCH(D2280,거래처이름,0)),""))</f>
        <v/>
      </c>
      <c r="F2280" s="21" t="n"/>
      <c r="G2280" s="22" t="n"/>
      <c r="H2280" s="25">
        <f>IF(COUNTA(A2280,B2280,D2280,G2280)=0,"",IF(NOT(ISNUMBER(A2280)),"날짜를 확인하세요",IF(A2280&gt;TODAY(),"오늘 이후 날짜예요",IF(AND(B2280&lt;&gt;"",ISNA(MATCH(B2280,현장번호,0))),"현장 번호를 확인하세요",IF(ISNA(MATCH(D2280,거래처이름,0)),"거래처 목록에 없는 이름",IF(OR(NOT(ISNUMBER(G2280)),N(G2280)&lt;=0),"금액을 확인하세요",""))))))</f>
        <v/>
      </c>
    </row>
    <row r="2281">
      <c r="A2281" s="20" t="n"/>
      <c r="B2281" s="26" t="n"/>
      <c r="C2281" s="27">
        <f>IF(COUNTA(A2281,D2281,G2281)=0,"",IF(B2281="","공통",IFERROR(INDEX(현장_고객,MATCH(B2281,현장번호,0))&amp;" · "&amp;INDEX(현장_주소,MATCH(B2281,현장번호,0)),"없는 번호")))</f>
        <v/>
      </c>
      <c r="D2281" s="21" t="n"/>
      <c r="E2281" s="27">
        <f>IF(D2281="","",IFERROR(INDEX(거래처분야,MATCH(D2281,거래처이름,0)),""))</f>
        <v/>
      </c>
      <c r="F2281" s="21" t="n"/>
      <c r="G2281" s="22" t="n"/>
      <c r="H2281" s="25">
        <f>IF(COUNTA(A2281,B2281,D2281,G2281)=0,"",IF(NOT(ISNUMBER(A2281)),"날짜를 확인하세요",IF(A2281&gt;TODAY(),"오늘 이후 날짜예요",IF(AND(B2281&lt;&gt;"",ISNA(MATCH(B2281,현장번호,0))),"현장 번호를 확인하세요",IF(ISNA(MATCH(D2281,거래처이름,0)),"거래처 목록에 없는 이름",IF(OR(NOT(ISNUMBER(G2281)),N(G2281)&lt;=0),"금액을 확인하세요",""))))))</f>
        <v/>
      </c>
    </row>
    <row r="2282">
      <c r="A2282" s="20" t="n"/>
      <c r="B2282" s="26" t="n"/>
      <c r="C2282" s="27">
        <f>IF(COUNTA(A2282,D2282,G2282)=0,"",IF(B2282="","공통",IFERROR(INDEX(현장_고객,MATCH(B2282,현장번호,0))&amp;" · "&amp;INDEX(현장_주소,MATCH(B2282,현장번호,0)),"없는 번호")))</f>
        <v/>
      </c>
      <c r="D2282" s="21" t="n"/>
      <c r="E2282" s="27">
        <f>IF(D2282="","",IFERROR(INDEX(거래처분야,MATCH(D2282,거래처이름,0)),""))</f>
        <v/>
      </c>
      <c r="F2282" s="21" t="n"/>
      <c r="G2282" s="22" t="n"/>
      <c r="H2282" s="25">
        <f>IF(COUNTA(A2282,B2282,D2282,G2282)=0,"",IF(NOT(ISNUMBER(A2282)),"날짜를 확인하세요",IF(A2282&gt;TODAY(),"오늘 이후 날짜예요",IF(AND(B2282&lt;&gt;"",ISNA(MATCH(B2282,현장번호,0))),"현장 번호를 확인하세요",IF(ISNA(MATCH(D2282,거래처이름,0)),"거래처 목록에 없는 이름",IF(OR(NOT(ISNUMBER(G2282)),N(G2282)&lt;=0),"금액을 확인하세요",""))))))</f>
        <v/>
      </c>
    </row>
    <row r="2283">
      <c r="A2283" s="20" t="n"/>
      <c r="B2283" s="26" t="n"/>
      <c r="C2283" s="27">
        <f>IF(COUNTA(A2283,D2283,G2283)=0,"",IF(B2283="","공통",IFERROR(INDEX(현장_고객,MATCH(B2283,현장번호,0))&amp;" · "&amp;INDEX(현장_주소,MATCH(B2283,현장번호,0)),"없는 번호")))</f>
        <v/>
      </c>
      <c r="D2283" s="21" t="n"/>
      <c r="E2283" s="27">
        <f>IF(D2283="","",IFERROR(INDEX(거래처분야,MATCH(D2283,거래처이름,0)),""))</f>
        <v/>
      </c>
      <c r="F2283" s="21" t="n"/>
      <c r="G2283" s="22" t="n"/>
      <c r="H2283" s="25">
        <f>IF(COUNTA(A2283,B2283,D2283,G2283)=0,"",IF(NOT(ISNUMBER(A2283)),"날짜를 확인하세요",IF(A2283&gt;TODAY(),"오늘 이후 날짜예요",IF(AND(B2283&lt;&gt;"",ISNA(MATCH(B2283,현장번호,0))),"현장 번호를 확인하세요",IF(ISNA(MATCH(D2283,거래처이름,0)),"거래처 목록에 없는 이름",IF(OR(NOT(ISNUMBER(G2283)),N(G2283)&lt;=0),"금액을 확인하세요",""))))))</f>
        <v/>
      </c>
    </row>
    <row r="2284">
      <c r="A2284" s="20" t="n"/>
      <c r="B2284" s="26" t="n"/>
      <c r="C2284" s="27">
        <f>IF(COUNTA(A2284,D2284,G2284)=0,"",IF(B2284="","공통",IFERROR(INDEX(현장_고객,MATCH(B2284,현장번호,0))&amp;" · "&amp;INDEX(현장_주소,MATCH(B2284,현장번호,0)),"없는 번호")))</f>
        <v/>
      </c>
      <c r="D2284" s="21" t="n"/>
      <c r="E2284" s="27">
        <f>IF(D2284="","",IFERROR(INDEX(거래처분야,MATCH(D2284,거래처이름,0)),""))</f>
        <v/>
      </c>
      <c r="F2284" s="21" t="n"/>
      <c r="G2284" s="22" t="n"/>
      <c r="H2284" s="25">
        <f>IF(COUNTA(A2284,B2284,D2284,G2284)=0,"",IF(NOT(ISNUMBER(A2284)),"날짜를 확인하세요",IF(A2284&gt;TODAY(),"오늘 이후 날짜예요",IF(AND(B2284&lt;&gt;"",ISNA(MATCH(B2284,현장번호,0))),"현장 번호를 확인하세요",IF(ISNA(MATCH(D2284,거래처이름,0)),"거래처 목록에 없는 이름",IF(OR(NOT(ISNUMBER(G2284)),N(G2284)&lt;=0),"금액을 확인하세요",""))))))</f>
        <v/>
      </c>
    </row>
    <row r="2285">
      <c r="A2285" s="20" t="n"/>
      <c r="B2285" s="26" t="n"/>
      <c r="C2285" s="27">
        <f>IF(COUNTA(A2285,D2285,G2285)=0,"",IF(B2285="","공통",IFERROR(INDEX(현장_고객,MATCH(B2285,현장번호,0))&amp;" · "&amp;INDEX(현장_주소,MATCH(B2285,현장번호,0)),"없는 번호")))</f>
        <v/>
      </c>
      <c r="D2285" s="21" t="n"/>
      <c r="E2285" s="27">
        <f>IF(D2285="","",IFERROR(INDEX(거래처분야,MATCH(D2285,거래처이름,0)),""))</f>
        <v/>
      </c>
      <c r="F2285" s="21" t="n"/>
      <c r="G2285" s="22" t="n"/>
      <c r="H2285" s="25">
        <f>IF(COUNTA(A2285,B2285,D2285,G2285)=0,"",IF(NOT(ISNUMBER(A2285)),"날짜를 확인하세요",IF(A2285&gt;TODAY(),"오늘 이후 날짜예요",IF(AND(B2285&lt;&gt;"",ISNA(MATCH(B2285,현장번호,0))),"현장 번호를 확인하세요",IF(ISNA(MATCH(D2285,거래처이름,0)),"거래처 목록에 없는 이름",IF(OR(NOT(ISNUMBER(G2285)),N(G2285)&lt;=0),"금액을 확인하세요",""))))))</f>
        <v/>
      </c>
    </row>
    <row r="2286">
      <c r="A2286" s="20" t="n"/>
      <c r="B2286" s="26" t="n"/>
      <c r="C2286" s="27">
        <f>IF(COUNTA(A2286,D2286,G2286)=0,"",IF(B2286="","공통",IFERROR(INDEX(현장_고객,MATCH(B2286,현장번호,0))&amp;" · "&amp;INDEX(현장_주소,MATCH(B2286,현장번호,0)),"없는 번호")))</f>
        <v/>
      </c>
      <c r="D2286" s="21" t="n"/>
      <c r="E2286" s="27">
        <f>IF(D2286="","",IFERROR(INDEX(거래처분야,MATCH(D2286,거래처이름,0)),""))</f>
        <v/>
      </c>
      <c r="F2286" s="21" t="n"/>
      <c r="G2286" s="22" t="n"/>
      <c r="H2286" s="25">
        <f>IF(COUNTA(A2286,B2286,D2286,G2286)=0,"",IF(NOT(ISNUMBER(A2286)),"날짜를 확인하세요",IF(A2286&gt;TODAY(),"오늘 이후 날짜예요",IF(AND(B2286&lt;&gt;"",ISNA(MATCH(B2286,현장번호,0))),"현장 번호를 확인하세요",IF(ISNA(MATCH(D2286,거래처이름,0)),"거래처 목록에 없는 이름",IF(OR(NOT(ISNUMBER(G2286)),N(G2286)&lt;=0),"금액을 확인하세요",""))))))</f>
        <v/>
      </c>
    </row>
    <row r="2287">
      <c r="A2287" s="20" t="n"/>
      <c r="B2287" s="26" t="n"/>
      <c r="C2287" s="27">
        <f>IF(COUNTA(A2287,D2287,G2287)=0,"",IF(B2287="","공통",IFERROR(INDEX(현장_고객,MATCH(B2287,현장번호,0))&amp;" · "&amp;INDEX(현장_주소,MATCH(B2287,현장번호,0)),"없는 번호")))</f>
        <v/>
      </c>
      <c r="D2287" s="21" t="n"/>
      <c r="E2287" s="27">
        <f>IF(D2287="","",IFERROR(INDEX(거래처분야,MATCH(D2287,거래처이름,0)),""))</f>
        <v/>
      </c>
      <c r="F2287" s="21" t="n"/>
      <c r="G2287" s="22" t="n"/>
      <c r="H2287" s="25">
        <f>IF(COUNTA(A2287,B2287,D2287,G2287)=0,"",IF(NOT(ISNUMBER(A2287)),"날짜를 확인하세요",IF(A2287&gt;TODAY(),"오늘 이후 날짜예요",IF(AND(B2287&lt;&gt;"",ISNA(MATCH(B2287,현장번호,0))),"현장 번호를 확인하세요",IF(ISNA(MATCH(D2287,거래처이름,0)),"거래처 목록에 없는 이름",IF(OR(NOT(ISNUMBER(G2287)),N(G2287)&lt;=0),"금액을 확인하세요",""))))))</f>
        <v/>
      </c>
    </row>
    <row r="2288">
      <c r="A2288" s="20" t="n"/>
      <c r="B2288" s="26" t="n"/>
      <c r="C2288" s="27">
        <f>IF(COUNTA(A2288,D2288,G2288)=0,"",IF(B2288="","공통",IFERROR(INDEX(현장_고객,MATCH(B2288,현장번호,0))&amp;" · "&amp;INDEX(현장_주소,MATCH(B2288,현장번호,0)),"없는 번호")))</f>
        <v/>
      </c>
      <c r="D2288" s="21" t="n"/>
      <c r="E2288" s="27">
        <f>IF(D2288="","",IFERROR(INDEX(거래처분야,MATCH(D2288,거래처이름,0)),""))</f>
        <v/>
      </c>
      <c r="F2288" s="21" t="n"/>
      <c r="G2288" s="22" t="n"/>
      <c r="H2288" s="25">
        <f>IF(COUNTA(A2288,B2288,D2288,G2288)=0,"",IF(NOT(ISNUMBER(A2288)),"날짜를 확인하세요",IF(A2288&gt;TODAY(),"오늘 이후 날짜예요",IF(AND(B2288&lt;&gt;"",ISNA(MATCH(B2288,현장번호,0))),"현장 번호를 확인하세요",IF(ISNA(MATCH(D2288,거래처이름,0)),"거래처 목록에 없는 이름",IF(OR(NOT(ISNUMBER(G2288)),N(G2288)&lt;=0),"금액을 확인하세요",""))))))</f>
        <v/>
      </c>
    </row>
    <row r="2289">
      <c r="A2289" s="20" t="n"/>
      <c r="B2289" s="26" t="n"/>
      <c r="C2289" s="27">
        <f>IF(COUNTA(A2289,D2289,G2289)=0,"",IF(B2289="","공통",IFERROR(INDEX(현장_고객,MATCH(B2289,현장번호,0))&amp;" · "&amp;INDEX(현장_주소,MATCH(B2289,현장번호,0)),"없는 번호")))</f>
        <v/>
      </c>
      <c r="D2289" s="21" t="n"/>
      <c r="E2289" s="27">
        <f>IF(D2289="","",IFERROR(INDEX(거래처분야,MATCH(D2289,거래처이름,0)),""))</f>
        <v/>
      </c>
      <c r="F2289" s="21" t="n"/>
      <c r="G2289" s="22" t="n"/>
      <c r="H2289" s="25">
        <f>IF(COUNTA(A2289,B2289,D2289,G2289)=0,"",IF(NOT(ISNUMBER(A2289)),"날짜를 확인하세요",IF(A2289&gt;TODAY(),"오늘 이후 날짜예요",IF(AND(B2289&lt;&gt;"",ISNA(MATCH(B2289,현장번호,0))),"현장 번호를 확인하세요",IF(ISNA(MATCH(D2289,거래처이름,0)),"거래처 목록에 없는 이름",IF(OR(NOT(ISNUMBER(G2289)),N(G2289)&lt;=0),"금액을 확인하세요",""))))))</f>
        <v/>
      </c>
    </row>
    <row r="2290">
      <c r="A2290" s="20" t="n"/>
      <c r="B2290" s="26" t="n"/>
      <c r="C2290" s="27">
        <f>IF(COUNTA(A2290,D2290,G2290)=0,"",IF(B2290="","공통",IFERROR(INDEX(현장_고객,MATCH(B2290,현장번호,0))&amp;" · "&amp;INDEX(현장_주소,MATCH(B2290,현장번호,0)),"없는 번호")))</f>
        <v/>
      </c>
      <c r="D2290" s="21" t="n"/>
      <c r="E2290" s="27">
        <f>IF(D2290="","",IFERROR(INDEX(거래처분야,MATCH(D2290,거래처이름,0)),""))</f>
        <v/>
      </c>
      <c r="F2290" s="21" t="n"/>
      <c r="G2290" s="22" t="n"/>
      <c r="H2290" s="25">
        <f>IF(COUNTA(A2290,B2290,D2290,G2290)=0,"",IF(NOT(ISNUMBER(A2290)),"날짜를 확인하세요",IF(A2290&gt;TODAY(),"오늘 이후 날짜예요",IF(AND(B2290&lt;&gt;"",ISNA(MATCH(B2290,현장번호,0))),"현장 번호를 확인하세요",IF(ISNA(MATCH(D2290,거래처이름,0)),"거래처 목록에 없는 이름",IF(OR(NOT(ISNUMBER(G2290)),N(G2290)&lt;=0),"금액을 확인하세요",""))))))</f>
        <v/>
      </c>
    </row>
    <row r="2291">
      <c r="A2291" s="20" t="n"/>
      <c r="B2291" s="26" t="n"/>
      <c r="C2291" s="27">
        <f>IF(COUNTA(A2291,D2291,G2291)=0,"",IF(B2291="","공통",IFERROR(INDEX(현장_고객,MATCH(B2291,현장번호,0))&amp;" · "&amp;INDEX(현장_주소,MATCH(B2291,현장번호,0)),"없는 번호")))</f>
        <v/>
      </c>
      <c r="D2291" s="21" t="n"/>
      <c r="E2291" s="27">
        <f>IF(D2291="","",IFERROR(INDEX(거래처분야,MATCH(D2291,거래처이름,0)),""))</f>
        <v/>
      </c>
      <c r="F2291" s="21" t="n"/>
      <c r="G2291" s="22" t="n"/>
      <c r="H2291" s="25">
        <f>IF(COUNTA(A2291,B2291,D2291,G2291)=0,"",IF(NOT(ISNUMBER(A2291)),"날짜를 확인하세요",IF(A2291&gt;TODAY(),"오늘 이후 날짜예요",IF(AND(B2291&lt;&gt;"",ISNA(MATCH(B2291,현장번호,0))),"현장 번호를 확인하세요",IF(ISNA(MATCH(D2291,거래처이름,0)),"거래처 목록에 없는 이름",IF(OR(NOT(ISNUMBER(G2291)),N(G2291)&lt;=0),"금액을 확인하세요",""))))))</f>
        <v/>
      </c>
    </row>
    <row r="2292">
      <c r="A2292" s="20" t="n"/>
      <c r="B2292" s="26" t="n"/>
      <c r="C2292" s="27">
        <f>IF(COUNTA(A2292,D2292,G2292)=0,"",IF(B2292="","공통",IFERROR(INDEX(현장_고객,MATCH(B2292,현장번호,0))&amp;" · "&amp;INDEX(현장_주소,MATCH(B2292,현장번호,0)),"없는 번호")))</f>
        <v/>
      </c>
      <c r="D2292" s="21" t="n"/>
      <c r="E2292" s="27">
        <f>IF(D2292="","",IFERROR(INDEX(거래처분야,MATCH(D2292,거래처이름,0)),""))</f>
        <v/>
      </c>
      <c r="F2292" s="21" t="n"/>
      <c r="G2292" s="22" t="n"/>
      <c r="H2292" s="25">
        <f>IF(COUNTA(A2292,B2292,D2292,G2292)=0,"",IF(NOT(ISNUMBER(A2292)),"날짜를 확인하세요",IF(A2292&gt;TODAY(),"오늘 이후 날짜예요",IF(AND(B2292&lt;&gt;"",ISNA(MATCH(B2292,현장번호,0))),"현장 번호를 확인하세요",IF(ISNA(MATCH(D2292,거래처이름,0)),"거래처 목록에 없는 이름",IF(OR(NOT(ISNUMBER(G2292)),N(G2292)&lt;=0),"금액을 확인하세요",""))))))</f>
        <v/>
      </c>
    </row>
    <row r="2293">
      <c r="A2293" s="20" t="n"/>
      <c r="B2293" s="26" t="n"/>
      <c r="C2293" s="27">
        <f>IF(COUNTA(A2293,D2293,G2293)=0,"",IF(B2293="","공통",IFERROR(INDEX(현장_고객,MATCH(B2293,현장번호,0))&amp;" · "&amp;INDEX(현장_주소,MATCH(B2293,현장번호,0)),"없는 번호")))</f>
        <v/>
      </c>
      <c r="D2293" s="21" t="n"/>
      <c r="E2293" s="27">
        <f>IF(D2293="","",IFERROR(INDEX(거래처분야,MATCH(D2293,거래처이름,0)),""))</f>
        <v/>
      </c>
      <c r="F2293" s="21" t="n"/>
      <c r="G2293" s="22" t="n"/>
      <c r="H2293" s="25">
        <f>IF(COUNTA(A2293,B2293,D2293,G2293)=0,"",IF(NOT(ISNUMBER(A2293)),"날짜를 확인하세요",IF(A2293&gt;TODAY(),"오늘 이후 날짜예요",IF(AND(B2293&lt;&gt;"",ISNA(MATCH(B2293,현장번호,0))),"현장 번호를 확인하세요",IF(ISNA(MATCH(D2293,거래처이름,0)),"거래처 목록에 없는 이름",IF(OR(NOT(ISNUMBER(G2293)),N(G2293)&lt;=0),"금액을 확인하세요",""))))))</f>
        <v/>
      </c>
    </row>
    <row r="2294">
      <c r="A2294" s="20" t="n"/>
      <c r="B2294" s="26" t="n"/>
      <c r="C2294" s="27">
        <f>IF(COUNTA(A2294,D2294,G2294)=0,"",IF(B2294="","공통",IFERROR(INDEX(현장_고객,MATCH(B2294,현장번호,0))&amp;" · "&amp;INDEX(현장_주소,MATCH(B2294,현장번호,0)),"없는 번호")))</f>
        <v/>
      </c>
      <c r="D2294" s="21" t="n"/>
      <c r="E2294" s="27">
        <f>IF(D2294="","",IFERROR(INDEX(거래처분야,MATCH(D2294,거래처이름,0)),""))</f>
        <v/>
      </c>
      <c r="F2294" s="21" t="n"/>
      <c r="G2294" s="22" t="n"/>
      <c r="H2294" s="25">
        <f>IF(COUNTA(A2294,B2294,D2294,G2294)=0,"",IF(NOT(ISNUMBER(A2294)),"날짜를 확인하세요",IF(A2294&gt;TODAY(),"오늘 이후 날짜예요",IF(AND(B2294&lt;&gt;"",ISNA(MATCH(B2294,현장번호,0))),"현장 번호를 확인하세요",IF(ISNA(MATCH(D2294,거래처이름,0)),"거래처 목록에 없는 이름",IF(OR(NOT(ISNUMBER(G2294)),N(G2294)&lt;=0),"금액을 확인하세요",""))))))</f>
        <v/>
      </c>
    </row>
    <row r="2295">
      <c r="A2295" s="20" t="n"/>
      <c r="B2295" s="26" t="n"/>
      <c r="C2295" s="27">
        <f>IF(COUNTA(A2295,D2295,G2295)=0,"",IF(B2295="","공통",IFERROR(INDEX(현장_고객,MATCH(B2295,현장번호,0))&amp;" · "&amp;INDEX(현장_주소,MATCH(B2295,현장번호,0)),"없는 번호")))</f>
        <v/>
      </c>
      <c r="D2295" s="21" t="n"/>
      <c r="E2295" s="27">
        <f>IF(D2295="","",IFERROR(INDEX(거래처분야,MATCH(D2295,거래처이름,0)),""))</f>
        <v/>
      </c>
      <c r="F2295" s="21" t="n"/>
      <c r="G2295" s="22" t="n"/>
      <c r="H2295" s="25">
        <f>IF(COUNTA(A2295,B2295,D2295,G2295)=0,"",IF(NOT(ISNUMBER(A2295)),"날짜를 확인하세요",IF(A2295&gt;TODAY(),"오늘 이후 날짜예요",IF(AND(B2295&lt;&gt;"",ISNA(MATCH(B2295,현장번호,0))),"현장 번호를 확인하세요",IF(ISNA(MATCH(D2295,거래처이름,0)),"거래처 목록에 없는 이름",IF(OR(NOT(ISNUMBER(G2295)),N(G2295)&lt;=0),"금액을 확인하세요",""))))))</f>
        <v/>
      </c>
    </row>
    <row r="2296">
      <c r="A2296" s="20" t="n"/>
      <c r="B2296" s="26" t="n"/>
      <c r="C2296" s="27">
        <f>IF(COUNTA(A2296,D2296,G2296)=0,"",IF(B2296="","공통",IFERROR(INDEX(현장_고객,MATCH(B2296,현장번호,0))&amp;" · "&amp;INDEX(현장_주소,MATCH(B2296,현장번호,0)),"없는 번호")))</f>
        <v/>
      </c>
      <c r="D2296" s="21" t="n"/>
      <c r="E2296" s="27">
        <f>IF(D2296="","",IFERROR(INDEX(거래처분야,MATCH(D2296,거래처이름,0)),""))</f>
        <v/>
      </c>
      <c r="F2296" s="21" t="n"/>
      <c r="G2296" s="22" t="n"/>
      <c r="H2296" s="25">
        <f>IF(COUNTA(A2296,B2296,D2296,G2296)=0,"",IF(NOT(ISNUMBER(A2296)),"날짜를 확인하세요",IF(A2296&gt;TODAY(),"오늘 이후 날짜예요",IF(AND(B2296&lt;&gt;"",ISNA(MATCH(B2296,현장번호,0))),"현장 번호를 확인하세요",IF(ISNA(MATCH(D2296,거래처이름,0)),"거래처 목록에 없는 이름",IF(OR(NOT(ISNUMBER(G2296)),N(G2296)&lt;=0),"금액을 확인하세요",""))))))</f>
        <v/>
      </c>
    </row>
    <row r="2297">
      <c r="A2297" s="20" t="n"/>
      <c r="B2297" s="26" t="n"/>
      <c r="C2297" s="27">
        <f>IF(COUNTA(A2297,D2297,G2297)=0,"",IF(B2297="","공통",IFERROR(INDEX(현장_고객,MATCH(B2297,현장번호,0))&amp;" · "&amp;INDEX(현장_주소,MATCH(B2297,현장번호,0)),"없는 번호")))</f>
        <v/>
      </c>
      <c r="D2297" s="21" t="n"/>
      <c r="E2297" s="27">
        <f>IF(D2297="","",IFERROR(INDEX(거래처분야,MATCH(D2297,거래처이름,0)),""))</f>
        <v/>
      </c>
      <c r="F2297" s="21" t="n"/>
      <c r="G2297" s="22" t="n"/>
      <c r="H2297" s="25">
        <f>IF(COUNTA(A2297,B2297,D2297,G2297)=0,"",IF(NOT(ISNUMBER(A2297)),"날짜를 확인하세요",IF(A2297&gt;TODAY(),"오늘 이후 날짜예요",IF(AND(B2297&lt;&gt;"",ISNA(MATCH(B2297,현장번호,0))),"현장 번호를 확인하세요",IF(ISNA(MATCH(D2297,거래처이름,0)),"거래처 목록에 없는 이름",IF(OR(NOT(ISNUMBER(G2297)),N(G2297)&lt;=0),"금액을 확인하세요",""))))))</f>
        <v/>
      </c>
    </row>
    <row r="2298">
      <c r="A2298" s="20" t="n"/>
      <c r="B2298" s="26" t="n"/>
      <c r="C2298" s="27">
        <f>IF(COUNTA(A2298,D2298,G2298)=0,"",IF(B2298="","공통",IFERROR(INDEX(현장_고객,MATCH(B2298,현장번호,0))&amp;" · "&amp;INDEX(현장_주소,MATCH(B2298,현장번호,0)),"없는 번호")))</f>
        <v/>
      </c>
      <c r="D2298" s="21" t="n"/>
      <c r="E2298" s="27">
        <f>IF(D2298="","",IFERROR(INDEX(거래처분야,MATCH(D2298,거래처이름,0)),""))</f>
        <v/>
      </c>
      <c r="F2298" s="21" t="n"/>
      <c r="G2298" s="22" t="n"/>
      <c r="H2298" s="25">
        <f>IF(COUNTA(A2298,B2298,D2298,G2298)=0,"",IF(NOT(ISNUMBER(A2298)),"날짜를 확인하세요",IF(A2298&gt;TODAY(),"오늘 이후 날짜예요",IF(AND(B2298&lt;&gt;"",ISNA(MATCH(B2298,현장번호,0))),"현장 번호를 확인하세요",IF(ISNA(MATCH(D2298,거래처이름,0)),"거래처 목록에 없는 이름",IF(OR(NOT(ISNUMBER(G2298)),N(G2298)&lt;=0),"금액을 확인하세요",""))))))</f>
        <v/>
      </c>
    </row>
    <row r="2299">
      <c r="A2299" s="20" t="n"/>
      <c r="B2299" s="26" t="n"/>
      <c r="C2299" s="27">
        <f>IF(COUNTA(A2299,D2299,G2299)=0,"",IF(B2299="","공통",IFERROR(INDEX(현장_고객,MATCH(B2299,현장번호,0))&amp;" · "&amp;INDEX(현장_주소,MATCH(B2299,현장번호,0)),"없는 번호")))</f>
        <v/>
      </c>
      <c r="D2299" s="21" t="n"/>
      <c r="E2299" s="27">
        <f>IF(D2299="","",IFERROR(INDEX(거래처분야,MATCH(D2299,거래처이름,0)),""))</f>
        <v/>
      </c>
      <c r="F2299" s="21" t="n"/>
      <c r="G2299" s="22" t="n"/>
      <c r="H2299" s="25">
        <f>IF(COUNTA(A2299,B2299,D2299,G2299)=0,"",IF(NOT(ISNUMBER(A2299)),"날짜를 확인하세요",IF(A2299&gt;TODAY(),"오늘 이후 날짜예요",IF(AND(B2299&lt;&gt;"",ISNA(MATCH(B2299,현장번호,0))),"현장 번호를 확인하세요",IF(ISNA(MATCH(D2299,거래처이름,0)),"거래처 목록에 없는 이름",IF(OR(NOT(ISNUMBER(G2299)),N(G2299)&lt;=0),"금액을 확인하세요",""))))))</f>
        <v/>
      </c>
    </row>
    <row r="2300">
      <c r="A2300" s="20" t="n"/>
      <c r="B2300" s="26" t="n"/>
      <c r="C2300" s="27">
        <f>IF(COUNTA(A2300,D2300,G2300)=0,"",IF(B2300="","공통",IFERROR(INDEX(현장_고객,MATCH(B2300,현장번호,0))&amp;" · "&amp;INDEX(현장_주소,MATCH(B2300,현장번호,0)),"없는 번호")))</f>
        <v/>
      </c>
      <c r="D2300" s="21" t="n"/>
      <c r="E2300" s="27">
        <f>IF(D2300="","",IFERROR(INDEX(거래처분야,MATCH(D2300,거래처이름,0)),""))</f>
        <v/>
      </c>
      <c r="F2300" s="21" t="n"/>
      <c r="G2300" s="22" t="n"/>
      <c r="H2300" s="25">
        <f>IF(COUNTA(A2300,B2300,D2300,G2300)=0,"",IF(NOT(ISNUMBER(A2300)),"날짜를 확인하세요",IF(A2300&gt;TODAY(),"오늘 이후 날짜예요",IF(AND(B2300&lt;&gt;"",ISNA(MATCH(B2300,현장번호,0))),"현장 번호를 확인하세요",IF(ISNA(MATCH(D2300,거래처이름,0)),"거래처 목록에 없는 이름",IF(OR(NOT(ISNUMBER(G2300)),N(G2300)&lt;=0),"금액을 확인하세요",""))))))</f>
        <v/>
      </c>
    </row>
    <row r="2301">
      <c r="A2301" s="20" t="n"/>
      <c r="B2301" s="26" t="n"/>
      <c r="C2301" s="27">
        <f>IF(COUNTA(A2301,D2301,G2301)=0,"",IF(B2301="","공통",IFERROR(INDEX(현장_고객,MATCH(B2301,현장번호,0))&amp;" · "&amp;INDEX(현장_주소,MATCH(B2301,현장번호,0)),"없는 번호")))</f>
        <v/>
      </c>
      <c r="D2301" s="21" t="n"/>
      <c r="E2301" s="27">
        <f>IF(D2301="","",IFERROR(INDEX(거래처분야,MATCH(D2301,거래처이름,0)),""))</f>
        <v/>
      </c>
      <c r="F2301" s="21" t="n"/>
      <c r="G2301" s="22" t="n"/>
      <c r="H2301" s="25">
        <f>IF(COUNTA(A2301,B2301,D2301,G2301)=0,"",IF(NOT(ISNUMBER(A2301)),"날짜를 확인하세요",IF(A2301&gt;TODAY(),"오늘 이후 날짜예요",IF(AND(B2301&lt;&gt;"",ISNA(MATCH(B2301,현장번호,0))),"현장 번호를 확인하세요",IF(ISNA(MATCH(D2301,거래처이름,0)),"거래처 목록에 없는 이름",IF(OR(NOT(ISNUMBER(G2301)),N(G2301)&lt;=0),"금액을 확인하세요",""))))))</f>
        <v/>
      </c>
    </row>
    <row r="2302">
      <c r="A2302" s="20" t="n"/>
      <c r="B2302" s="26" t="n"/>
      <c r="C2302" s="27">
        <f>IF(COUNTA(A2302,D2302,G2302)=0,"",IF(B2302="","공통",IFERROR(INDEX(현장_고객,MATCH(B2302,현장번호,0))&amp;" · "&amp;INDEX(현장_주소,MATCH(B2302,현장번호,0)),"없는 번호")))</f>
        <v/>
      </c>
      <c r="D2302" s="21" t="n"/>
      <c r="E2302" s="27">
        <f>IF(D2302="","",IFERROR(INDEX(거래처분야,MATCH(D2302,거래처이름,0)),""))</f>
        <v/>
      </c>
      <c r="F2302" s="21" t="n"/>
      <c r="G2302" s="22" t="n"/>
      <c r="H2302" s="25">
        <f>IF(COUNTA(A2302,B2302,D2302,G2302)=0,"",IF(NOT(ISNUMBER(A2302)),"날짜를 확인하세요",IF(A2302&gt;TODAY(),"오늘 이후 날짜예요",IF(AND(B2302&lt;&gt;"",ISNA(MATCH(B2302,현장번호,0))),"현장 번호를 확인하세요",IF(ISNA(MATCH(D2302,거래처이름,0)),"거래처 목록에 없는 이름",IF(OR(NOT(ISNUMBER(G2302)),N(G2302)&lt;=0),"금액을 확인하세요",""))))))</f>
        <v/>
      </c>
    </row>
    <row r="2303">
      <c r="A2303" s="20" t="n"/>
      <c r="B2303" s="26" t="n"/>
      <c r="C2303" s="27">
        <f>IF(COUNTA(A2303,D2303,G2303)=0,"",IF(B2303="","공통",IFERROR(INDEX(현장_고객,MATCH(B2303,현장번호,0))&amp;" · "&amp;INDEX(현장_주소,MATCH(B2303,현장번호,0)),"없는 번호")))</f>
        <v/>
      </c>
      <c r="D2303" s="21" t="n"/>
      <c r="E2303" s="27">
        <f>IF(D2303="","",IFERROR(INDEX(거래처분야,MATCH(D2303,거래처이름,0)),""))</f>
        <v/>
      </c>
      <c r="F2303" s="21" t="n"/>
      <c r="G2303" s="22" t="n"/>
      <c r="H2303" s="25">
        <f>IF(COUNTA(A2303,B2303,D2303,G2303)=0,"",IF(NOT(ISNUMBER(A2303)),"날짜를 확인하세요",IF(A2303&gt;TODAY(),"오늘 이후 날짜예요",IF(AND(B2303&lt;&gt;"",ISNA(MATCH(B2303,현장번호,0))),"현장 번호를 확인하세요",IF(ISNA(MATCH(D2303,거래처이름,0)),"거래처 목록에 없는 이름",IF(OR(NOT(ISNUMBER(G2303)),N(G2303)&lt;=0),"금액을 확인하세요",""))))))</f>
        <v/>
      </c>
    </row>
    <row r="2304">
      <c r="A2304" s="20" t="n"/>
      <c r="B2304" s="26" t="n"/>
      <c r="C2304" s="27">
        <f>IF(COUNTA(A2304,D2304,G2304)=0,"",IF(B2304="","공통",IFERROR(INDEX(현장_고객,MATCH(B2304,현장번호,0))&amp;" · "&amp;INDEX(현장_주소,MATCH(B2304,현장번호,0)),"없는 번호")))</f>
        <v/>
      </c>
      <c r="D2304" s="21" t="n"/>
      <c r="E2304" s="27">
        <f>IF(D2304="","",IFERROR(INDEX(거래처분야,MATCH(D2304,거래처이름,0)),""))</f>
        <v/>
      </c>
      <c r="F2304" s="21" t="n"/>
      <c r="G2304" s="22" t="n"/>
      <c r="H2304" s="25">
        <f>IF(COUNTA(A2304,B2304,D2304,G2304)=0,"",IF(NOT(ISNUMBER(A2304)),"날짜를 확인하세요",IF(A2304&gt;TODAY(),"오늘 이후 날짜예요",IF(AND(B2304&lt;&gt;"",ISNA(MATCH(B2304,현장번호,0))),"현장 번호를 확인하세요",IF(ISNA(MATCH(D2304,거래처이름,0)),"거래처 목록에 없는 이름",IF(OR(NOT(ISNUMBER(G2304)),N(G2304)&lt;=0),"금액을 확인하세요",""))))))</f>
        <v/>
      </c>
    </row>
    <row r="2305">
      <c r="A2305" s="20" t="n"/>
      <c r="B2305" s="26" t="n"/>
      <c r="C2305" s="27">
        <f>IF(COUNTA(A2305,D2305,G2305)=0,"",IF(B2305="","공통",IFERROR(INDEX(현장_고객,MATCH(B2305,현장번호,0))&amp;" · "&amp;INDEX(현장_주소,MATCH(B2305,현장번호,0)),"없는 번호")))</f>
        <v/>
      </c>
      <c r="D2305" s="21" t="n"/>
      <c r="E2305" s="27">
        <f>IF(D2305="","",IFERROR(INDEX(거래처분야,MATCH(D2305,거래처이름,0)),""))</f>
        <v/>
      </c>
      <c r="F2305" s="21" t="n"/>
      <c r="G2305" s="22" t="n"/>
      <c r="H2305" s="25">
        <f>IF(COUNTA(A2305,B2305,D2305,G2305)=0,"",IF(NOT(ISNUMBER(A2305)),"날짜를 확인하세요",IF(A2305&gt;TODAY(),"오늘 이후 날짜예요",IF(AND(B2305&lt;&gt;"",ISNA(MATCH(B2305,현장번호,0))),"현장 번호를 확인하세요",IF(ISNA(MATCH(D2305,거래처이름,0)),"거래처 목록에 없는 이름",IF(OR(NOT(ISNUMBER(G2305)),N(G2305)&lt;=0),"금액을 확인하세요",""))))))</f>
        <v/>
      </c>
    </row>
    <row r="2306">
      <c r="A2306" s="20" t="n"/>
      <c r="B2306" s="26" t="n"/>
      <c r="C2306" s="27">
        <f>IF(COUNTA(A2306,D2306,G2306)=0,"",IF(B2306="","공통",IFERROR(INDEX(현장_고객,MATCH(B2306,현장번호,0))&amp;" · "&amp;INDEX(현장_주소,MATCH(B2306,현장번호,0)),"없는 번호")))</f>
        <v/>
      </c>
      <c r="D2306" s="21" t="n"/>
      <c r="E2306" s="27">
        <f>IF(D2306="","",IFERROR(INDEX(거래처분야,MATCH(D2306,거래처이름,0)),""))</f>
        <v/>
      </c>
      <c r="F2306" s="21" t="n"/>
      <c r="G2306" s="22" t="n"/>
      <c r="H2306" s="25">
        <f>IF(COUNTA(A2306,B2306,D2306,G2306)=0,"",IF(NOT(ISNUMBER(A2306)),"날짜를 확인하세요",IF(A2306&gt;TODAY(),"오늘 이후 날짜예요",IF(AND(B2306&lt;&gt;"",ISNA(MATCH(B2306,현장번호,0))),"현장 번호를 확인하세요",IF(ISNA(MATCH(D2306,거래처이름,0)),"거래처 목록에 없는 이름",IF(OR(NOT(ISNUMBER(G2306)),N(G2306)&lt;=0),"금액을 확인하세요",""))))))</f>
        <v/>
      </c>
    </row>
    <row r="2307">
      <c r="A2307" s="20" t="n"/>
      <c r="B2307" s="26" t="n"/>
      <c r="C2307" s="27">
        <f>IF(COUNTA(A2307,D2307,G2307)=0,"",IF(B2307="","공통",IFERROR(INDEX(현장_고객,MATCH(B2307,현장번호,0))&amp;" · "&amp;INDEX(현장_주소,MATCH(B2307,현장번호,0)),"없는 번호")))</f>
        <v/>
      </c>
      <c r="D2307" s="21" t="n"/>
      <c r="E2307" s="27">
        <f>IF(D2307="","",IFERROR(INDEX(거래처분야,MATCH(D2307,거래처이름,0)),""))</f>
        <v/>
      </c>
      <c r="F2307" s="21" t="n"/>
      <c r="G2307" s="22" t="n"/>
      <c r="H2307" s="25">
        <f>IF(COUNTA(A2307,B2307,D2307,G2307)=0,"",IF(NOT(ISNUMBER(A2307)),"날짜를 확인하세요",IF(A2307&gt;TODAY(),"오늘 이후 날짜예요",IF(AND(B2307&lt;&gt;"",ISNA(MATCH(B2307,현장번호,0))),"현장 번호를 확인하세요",IF(ISNA(MATCH(D2307,거래처이름,0)),"거래처 목록에 없는 이름",IF(OR(NOT(ISNUMBER(G2307)),N(G2307)&lt;=0),"금액을 확인하세요",""))))))</f>
        <v/>
      </c>
    </row>
    <row r="2308">
      <c r="A2308" s="20" t="n"/>
      <c r="B2308" s="26" t="n"/>
      <c r="C2308" s="27">
        <f>IF(COUNTA(A2308,D2308,G2308)=0,"",IF(B2308="","공통",IFERROR(INDEX(현장_고객,MATCH(B2308,현장번호,0))&amp;" · "&amp;INDEX(현장_주소,MATCH(B2308,현장번호,0)),"없는 번호")))</f>
        <v/>
      </c>
      <c r="D2308" s="21" t="n"/>
      <c r="E2308" s="27">
        <f>IF(D2308="","",IFERROR(INDEX(거래처분야,MATCH(D2308,거래처이름,0)),""))</f>
        <v/>
      </c>
      <c r="F2308" s="21" t="n"/>
      <c r="G2308" s="22" t="n"/>
      <c r="H2308" s="25">
        <f>IF(COUNTA(A2308,B2308,D2308,G2308)=0,"",IF(NOT(ISNUMBER(A2308)),"날짜를 확인하세요",IF(A2308&gt;TODAY(),"오늘 이후 날짜예요",IF(AND(B2308&lt;&gt;"",ISNA(MATCH(B2308,현장번호,0))),"현장 번호를 확인하세요",IF(ISNA(MATCH(D2308,거래처이름,0)),"거래처 목록에 없는 이름",IF(OR(NOT(ISNUMBER(G2308)),N(G2308)&lt;=0),"금액을 확인하세요",""))))))</f>
        <v/>
      </c>
    </row>
    <row r="2309">
      <c r="A2309" s="20" t="n"/>
      <c r="B2309" s="26" t="n"/>
      <c r="C2309" s="27">
        <f>IF(COUNTA(A2309,D2309,G2309)=0,"",IF(B2309="","공통",IFERROR(INDEX(현장_고객,MATCH(B2309,현장번호,0))&amp;" · "&amp;INDEX(현장_주소,MATCH(B2309,현장번호,0)),"없는 번호")))</f>
        <v/>
      </c>
      <c r="D2309" s="21" t="n"/>
      <c r="E2309" s="27">
        <f>IF(D2309="","",IFERROR(INDEX(거래처분야,MATCH(D2309,거래처이름,0)),""))</f>
        <v/>
      </c>
      <c r="F2309" s="21" t="n"/>
      <c r="G2309" s="22" t="n"/>
      <c r="H2309" s="25">
        <f>IF(COUNTA(A2309,B2309,D2309,G2309)=0,"",IF(NOT(ISNUMBER(A2309)),"날짜를 확인하세요",IF(A2309&gt;TODAY(),"오늘 이후 날짜예요",IF(AND(B2309&lt;&gt;"",ISNA(MATCH(B2309,현장번호,0))),"현장 번호를 확인하세요",IF(ISNA(MATCH(D2309,거래처이름,0)),"거래처 목록에 없는 이름",IF(OR(NOT(ISNUMBER(G2309)),N(G2309)&lt;=0),"금액을 확인하세요",""))))))</f>
        <v/>
      </c>
    </row>
    <row r="2310">
      <c r="A2310" s="20" t="n"/>
      <c r="B2310" s="26" t="n"/>
      <c r="C2310" s="27">
        <f>IF(COUNTA(A2310,D2310,G2310)=0,"",IF(B2310="","공통",IFERROR(INDEX(현장_고객,MATCH(B2310,현장번호,0))&amp;" · "&amp;INDEX(현장_주소,MATCH(B2310,현장번호,0)),"없는 번호")))</f>
        <v/>
      </c>
      <c r="D2310" s="21" t="n"/>
      <c r="E2310" s="27">
        <f>IF(D2310="","",IFERROR(INDEX(거래처분야,MATCH(D2310,거래처이름,0)),""))</f>
        <v/>
      </c>
      <c r="F2310" s="21" t="n"/>
      <c r="G2310" s="22" t="n"/>
      <c r="H2310" s="25">
        <f>IF(COUNTA(A2310,B2310,D2310,G2310)=0,"",IF(NOT(ISNUMBER(A2310)),"날짜를 확인하세요",IF(A2310&gt;TODAY(),"오늘 이후 날짜예요",IF(AND(B2310&lt;&gt;"",ISNA(MATCH(B2310,현장번호,0))),"현장 번호를 확인하세요",IF(ISNA(MATCH(D2310,거래처이름,0)),"거래처 목록에 없는 이름",IF(OR(NOT(ISNUMBER(G2310)),N(G2310)&lt;=0),"금액을 확인하세요",""))))))</f>
        <v/>
      </c>
    </row>
    <row r="2311">
      <c r="A2311" s="20" t="n"/>
      <c r="B2311" s="26" t="n"/>
      <c r="C2311" s="27">
        <f>IF(COUNTA(A2311,D2311,G2311)=0,"",IF(B2311="","공통",IFERROR(INDEX(현장_고객,MATCH(B2311,현장번호,0))&amp;" · "&amp;INDEX(현장_주소,MATCH(B2311,현장번호,0)),"없는 번호")))</f>
        <v/>
      </c>
      <c r="D2311" s="21" t="n"/>
      <c r="E2311" s="27">
        <f>IF(D2311="","",IFERROR(INDEX(거래처분야,MATCH(D2311,거래처이름,0)),""))</f>
        <v/>
      </c>
      <c r="F2311" s="21" t="n"/>
      <c r="G2311" s="22" t="n"/>
      <c r="H2311" s="25">
        <f>IF(COUNTA(A2311,B2311,D2311,G2311)=0,"",IF(NOT(ISNUMBER(A2311)),"날짜를 확인하세요",IF(A2311&gt;TODAY(),"오늘 이후 날짜예요",IF(AND(B2311&lt;&gt;"",ISNA(MATCH(B2311,현장번호,0))),"현장 번호를 확인하세요",IF(ISNA(MATCH(D2311,거래처이름,0)),"거래처 목록에 없는 이름",IF(OR(NOT(ISNUMBER(G2311)),N(G2311)&lt;=0),"금액을 확인하세요",""))))))</f>
        <v/>
      </c>
    </row>
    <row r="2312">
      <c r="A2312" s="20" t="n"/>
      <c r="B2312" s="26" t="n"/>
      <c r="C2312" s="27">
        <f>IF(COUNTA(A2312,D2312,G2312)=0,"",IF(B2312="","공통",IFERROR(INDEX(현장_고객,MATCH(B2312,현장번호,0))&amp;" · "&amp;INDEX(현장_주소,MATCH(B2312,현장번호,0)),"없는 번호")))</f>
        <v/>
      </c>
      <c r="D2312" s="21" t="n"/>
      <c r="E2312" s="27">
        <f>IF(D2312="","",IFERROR(INDEX(거래처분야,MATCH(D2312,거래처이름,0)),""))</f>
        <v/>
      </c>
      <c r="F2312" s="21" t="n"/>
      <c r="G2312" s="22" t="n"/>
      <c r="H2312" s="25">
        <f>IF(COUNTA(A2312,B2312,D2312,G2312)=0,"",IF(NOT(ISNUMBER(A2312)),"날짜를 확인하세요",IF(A2312&gt;TODAY(),"오늘 이후 날짜예요",IF(AND(B2312&lt;&gt;"",ISNA(MATCH(B2312,현장번호,0))),"현장 번호를 확인하세요",IF(ISNA(MATCH(D2312,거래처이름,0)),"거래처 목록에 없는 이름",IF(OR(NOT(ISNUMBER(G2312)),N(G2312)&lt;=0),"금액을 확인하세요",""))))))</f>
        <v/>
      </c>
    </row>
    <row r="2313">
      <c r="A2313" s="20" t="n"/>
      <c r="B2313" s="26" t="n"/>
      <c r="C2313" s="27">
        <f>IF(COUNTA(A2313,D2313,G2313)=0,"",IF(B2313="","공통",IFERROR(INDEX(현장_고객,MATCH(B2313,현장번호,0))&amp;" · "&amp;INDEX(현장_주소,MATCH(B2313,현장번호,0)),"없는 번호")))</f>
        <v/>
      </c>
      <c r="D2313" s="21" t="n"/>
      <c r="E2313" s="27">
        <f>IF(D2313="","",IFERROR(INDEX(거래처분야,MATCH(D2313,거래처이름,0)),""))</f>
        <v/>
      </c>
      <c r="F2313" s="21" t="n"/>
      <c r="G2313" s="22" t="n"/>
      <c r="H2313" s="25">
        <f>IF(COUNTA(A2313,B2313,D2313,G2313)=0,"",IF(NOT(ISNUMBER(A2313)),"날짜를 확인하세요",IF(A2313&gt;TODAY(),"오늘 이후 날짜예요",IF(AND(B2313&lt;&gt;"",ISNA(MATCH(B2313,현장번호,0))),"현장 번호를 확인하세요",IF(ISNA(MATCH(D2313,거래처이름,0)),"거래처 목록에 없는 이름",IF(OR(NOT(ISNUMBER(G2313)),N(G2313)&lt;=0),"금액을 확인하세요",""))))))</f>
        <v/>
      </c>
    </row>
    <row r="2314">
      <c r="A2314" s="20" t="n"/>
      <c r="B2314" s="26" t="n"/>
      <c r="C2314" s="27">
        <f>IF(COUNTA(A2314,D2314,G2314)=0,"",IF(B2314="","공통",IFERROR(INDEX(현장_고객,MATCH(B2314,현장번호,0))&amp;" · "&amp;INDEX(현장_주소,MATCH(B2314,현장번호,0)),"없는 번호")))</f>
        <v/>
      </c>
      <c r="D2314" s="21" t="n"/>
      <c r="E2314" s="27">
        <f>IF(D2314="","",IFERROR(INDEX(거래처분야,MATCH(D2314,거래처이름,0)),""))</f>
        <v/>
      </c>
      <c r="F2314" s="21" t="n"/>
      <c r="G2314" s="22" t="n"/>
      <c r="H2314" s="25">
        <f>IF(COUNTA(A2314,B2314,D2314,G2314)=0,"",IF(NOT(ISNUMBER(A2314)),"날짜를 확인하세요",IF(A2314&gt;TODAY(),"오늘 이후 날짜예요",IF(AND(B2314&lt;&gt;"",ISNA(MATCH(B2314,현장번호,0))),"현장 번호를 확인하세요",IF(ISNA(MATCH(D2314,거래처이름,0)),"거래처 목록에 없는 이름",IF(OR(NOT(ISNUMBER(G2314)),N(G2314)&lt;=0),"금액을 확인하세요",""))))))</f>
        <v/>
      </c>
    </row>
    <row r="2315">
      <c r="A2315" s="20" t="n"/>
      <c r="B2315" s="26" t="n"/>
      <c r="C2315" s="27">
        <f>IF(COUNTA(A2315,D2315,G2315)=0,"",IF(B2315="","공통",IFERROR(INDEX(현장_고객,MATCH(B2315,현장번호,0))&amp;" · "&amp;INDEX(현장_주소,MATCH(B2315,현장번호,0)),"없는 번호")))</f>
        <v/>
      </c>
      <c r="D2315" s="21" t="n"/>
      <c r="E2315" s="27">
        <f>IF(D2315="","",IFERROR(INDEX(거래처분야,MATCH(D2315,거래처이름,0)),""))</f>
        <v/>
      </c>
      <c r="F2315" s="21" t="n"/>
      <c r="G2315" s="22" t="n"/>
      <c r="H2315" s="25">
        <f>IF(COUNTA(A2315,B2315,D2315,G2315)=0,"",IF(NOT(ISNUMBER(A2315)),"날짜를 확인하세요",IF(A2315&gt;TODAY(),"오늘 이후 날짜예요",IF(AND(B2315&lt;&gt;"",ISNA(MATCH(B2315,현장번호,0))),"현장 번호를 확인하세요",IF(ISNA(MATCH(D2315,거래처이름,0)),"거래처 목록에 없는 이름",IF(OR(NOT(ISNUMBER(G2315)),N(G2315)&lt;=0),"금액을 확인하세요",""))))))</f>
        <v/>
      </c>
    </row>
    <row r="2316">
      <c r="A2316" s="20" t="n"/>
      <c r="B2316" s="26" t="n"/>
      <c r="C2316" s="27">
        <f>IF(COUNTA(A2316,D2316,G2316)=0,"",IF(B2316="","공통",IFERROR(INDEX(현장_고객,MATCH(B2316,현장번호,0))&amp;" · "&amp;INDEX(현장_주소,MATCH(B2316,현장번호,0)),"없는 번호")))</f>
        <v/>
      </c>
      <c r="D2316" s="21" t="n"/>
      <c r="E2316" s="27">
        <f>IF(D2316="","",IFERROR(INDEX(거래처분야,MATCH(D2316,거래처이름,0)),""))</f>
        <v/>
      </c>
      <c r="F2316" s="21" t="n"/>
      <c r="G2316" s="22" t="n"/>
      <c r="H2316" s="25">
        <f>IF(COUNTA(A2316,B2316,D2316,G2316)=0,"",IF(NOT(ISNUMBER(A2316)),"날짜를 확인하세요",IF(A2316&gt;TODAY(),"오늘 이후 날짜예요",IF(AND(B2316&lt;&gt;"",ISNA(MATCH(B2316,현장번호,0))),"현장 번호를 확인하세요",IF(ISNA(MATCH(D2316,거래처이름,0)),"거래처 목록에 없는 이름",IF(OR(NOT(ISNUMBER(G2316)),N(G2316)&lt;=0),"금액을 확인하세요",""))))))</f>
        <v/>
      </c>
    </row>
    <row r="2317">
      <c r="A2317" s="20" t="n"/>
      <c r="B2317" s="26" t="n"/>
      <c r="C2317" s="27">
        <f>IF(COUNTA(A2317,D2317,G2317)=0,"",IF(B2317="","공통",IFERROR(INDEX(현장_고객,MATCH(B2317,현장번호,0))&amp;" · "&amp;INDEX(현장_주소,MATCH(B2317,현장번호,0)),"없는 번호")))</f>
        <v/>
      </c>
      <c r="D2317" s="21" t="n"/>
      <c r="E2317" s="27">
        <f>IF(D2317="","",IFERROR(INDEX(거래처분야,MATCH(D2317,거래처이름,0)),""))</f>
        <v/>
      </c>
      <c r="F2317" s="21" t="n"/>
      <c r="G2317" s="22" t="n"/>
      <c r="H2317" s="25">
        <f>IF(COUNTA(A2317,B2317,D2317,G2317)=0,"",IF(NOT(ISNUMBER(A2317)),"날짜를 확인하세요",IF(A2317&gt;TODAY(),"오늘 이후 날짜예요",IF(AND(B2317&lt;&gt;"",ISNA(MATCH(B2317,현장번호,0))),"현장 번호를 확인하세요",IF(ISNA(MATCH(D2317,거래처이름,0)),"거래처 목록에 없는 이름",IF(OR(NOT(ISNUMBER(G2317)),N(G2317)&lt;=0),"금액을 확인하세요",""))))))</f>
        <v/>
      </c>
    </row>
    <row r="2318">
      <c r="A2318" s="20" t="n"/>
      <c r="B2318" s="26" t="n"/>
      <c r="C2318" s="27">
        <f>IF(COUNTA(A2318,D2318,G2318)=0,"",IF(B2318="","공통",IFERROR(INDEX(현장_고객,MATCH(B2318,현장번호,0))&amp;" · "&amp;INDEX(현장_주소,MATCH(B2318,현장번호,0)),"없는 번호")))</f>
        <v/>
      </c>
      <c r="D2318" s="21" t="n"/>
      <c r="E2318" s="27">
        <f>IF(D2318="","",IFERROR(INDEX(거래처분야,MATCH(D2318,거래처이름,0)),""))</f>
        <v/>
      </c>
      <c r="F2318" s="21" t="n"/>
      <c r="G2318" s="22" t="n"/>
      <c r="H2318" s="25">
        <f>IF(COUNTA(A2318,B2318,D2318,G2318)=0,"",IF(NOT(ISNUMBER(A2318)),"날짜를 확인하세요",IF(A2318&gt;TODAY(),"오늘 이후 날짜예요",IF(AND(B2318&lt;&gt;"",ISNA(MATCH(B2318,현장번호,0))),"현장 번호를 확인하세요",IF(ISNA(MATCH(D2318,거래처이름,0)),"거래처 목록에 없는 이름",IF(OR(NOT(ISNUMBER(G2318)),N(G2318)&lt;=0),"금액을 확인하세요",""))))))</f>
        <v/>
      </c>
    </row>
    <row r="2319">
      <c r="A2319" s="20" t="n"/>
      <c r="B2319" s="26" t="n"/>
      <c r="C2319" s="27">
        <f>IF(COUNTA(A2319,D2319,G2319)=0,"",IF(B2319="","공통",IFERROR(INDEX(현장_고객,MATCH(B2319,현장번호,0))&amp;" · "&amp;INDEX(현장_주소,MATCH(B2319,현장번호,0)),"없는 번호")))</f>
        <v/>
      </c>
      <c r="D2319" s="21" t="n"/>
      <c r="E2319" s="27">
        <f>IF(D2319="","",IFERROR(INDEX(거래처분야,MATCH(D2319,거래처이름,0)),""))</f>
        <v/>
      </c>
      <c r="F2319" s="21" t="n"/>
      <c r="G2319" s="22" t="n"/>
      <c r="H2319" s="25">
        <f>IF(COUNTA(A2319,B2319,D2319,G2319)=0,"",IF(NOT(ISNUMBER(A2319)),"날짜를 확인하세요",IF(A2319&gt;TODAY(),"오늘 이후 날짜예요",IF(AND(B2319&lt;&gt;"",ISNA(MATCH(B2319,현장번호,0))),"현장 번호를 확인하세요",IF(ISNA(MATCH(D2319,거래처이름,0)),"거래처 목록에 없는 이름",IF(OR(NOT(ISNUMBER(G2319)),N(G2319)&lt;=0),"금액을 확인하세요",""))))))</f>
        <v/>
      </c>
    </row>
    <row r="2320">
      <c r="A2320" s="20" t="n"/>
      <c r="B2320" s="26" t="n"/>
      <c r="C2320" s="27">
        <f>IF(COUNTA(A2320,D2320,G2320)=0,"",IF(B2320="","공통",IFERROR(INDEX(현장_고객,MATCH(B2320,현장번호,0))&amp;" · "&amp;INDEX(현장_주소,MATCH(B2320,현장번호,0)),"없는 번호")))</f>
        <v/>
      </c>
      <c r="D2320" s="21" t="n"/>
      <c r="E2320" s="27">
        <f>IF(D2320="","",IFERROR(INDEX(거래처분야,MATCH(D2320,거래처이름,0)),""))</f>
        <v/>
      </c>
      <c r="F2320" s="21" t="n"/>
      <c r="G2320" s="22" t="n"/>
      <c r="H2320" s="25">
        <f>IF(COUNTA(A2320,B2320,D2320,G2320)=0,"",IF(NOT(ISNUMBER(A2320)),"날짜를 확인하세요",IF(A2320&gt;TODAY(),"오늘 이후 날짜예요",IF(AND(B2320&lt;&gt;"",ISNA(MATCH(B2320,현장번호,0))),"현장 번호를 확인하세요",IF(ISNA(MATCH(D2320,거래처이름,0)),"거래처 목록에 없는 이름",IF(OR(NOT(ISNUMBER(G2320)),N(G2320)&lt;=0),"금액을 확인하세요",""))))))</f>
        <v/>
      </c>
    </row>
    <row r="2321">
      <c r="A2321" s="20" t="n"/>
      <c r="B2321" s="26" t="n"/>
      <c r="C2321" s="27">
        <f>IF(COUNTA(A2321,D2321,G2321)=0,"",IF(B2321="","공통",IFERROR(INDEX(현장_고객,MATCH(B2321,현장번호,0))&amp;" · "&amp;INDEX(현장_주소,MATCH(B2321,현장번호,0)),"없는 번호")))</f>
        <v/>
      </c>
      <c r="D2321" s="21" t="n"/>
      <c r="E2321" s="27">
        <f>IF(D2321="","",IFERROR(INDEX(거래처분야,MATCH(D2321,거래처이름,0)),""))</f>
        <v/>
      </c>
      <c r="F2321" s="21" t="n"/>
      <c r="G2321" s="22" t="n"/>
      <c r="H2321" s="25">
        <f>IF(COUNTA(A2321,B2321,D2321,G2321)=0,"",IF(NOT(ISNUMBER(A2321)),"날짜를 확인하세요",IF(A2321&gt;TODAY(),"오늘 이후 날짜예요",IF(AND(B2321&lt;&gt;"",ISNA(MATCH(B2321,현장번호,0))),"현장 번호를 확인하세요",IF(ISNA(MATCH(D2321,거래처이름,0)),"거래처 목록에 없는 이름",IF(OR(NOT(ISNUMBER(G2321)),N(G2321)&lt;=0),"금액을 확인하세요",""))))))</f>
        <v/>
      </c>
    </row>
    <row r="2322">
      <c r="A2322" s="20" t="n"/>
      <c r="B2322" s="26" t="n"/>
      <c r="C2322" s="27">
        <f>IF(COUNTA(A2322,D2322,G2322)=0,"",IF(B2322="","공통",IFERROR(INDEX(현장_고객,MATCH(B2322,현장번호,0))&amp;" · "&amp;INDEX(현장_주소,MATCH(B2322,현장번호,0)),"없는 번호")))</f>
        <v/>
      </c>
      <c r="D2322" s="21" t="n"/>
      <c r="E2322" s="27">
        <f>IF(D2322="","",IFERROR(INDEX(거래처분야,MATCH(D2322,거래처이름,0)),""))</f>
        <v/>
      </c>
      <c r="F2322" s="21" t="n"/>
      <c r="G2322" s="22" t="n"/>
      <c r="H2322" s="25">
        <f>IF(COUNTA(A2322,B2322,D2322,G2322)=0,"",IF(NOT(ISNUMBER(A2322)),"날짜를 확인하세요",IF(A2322&gt;TODAY(),"오늘 이후 날짜예요",IF(AND(B2322&lt;&gt;"",ISNA(MATCH(B2322,현장번호,0))),"현장 번호를 확인하세요",IF(ISNA(MATCH(D2322,거래처이름,0)),"거래처 목록에 없는 이름",IF(OR(NOT(ISNUMBER(G2322)),N(G2322)&lt;=0),"금액을 확인하세요",""))))))</f>
        <v/>
      </c>
    </row>
    <row r="2323">
      <c r="A2323" s="20" t="n"/>
      <c r="B2323" s="26" t="n"/>
      <c r="C2323" s="27">
        <f>IF(COUNTA(A2323,D2323,G2323)=0,"",IF(B2323="","공통",IFERROR(INDEX(현장_고객,MATCH(B2323,현장번호,0))&amp;" · "&amp;INDEX(현장_주소,MATCH(B2323,현장번호,0)),"없는 번호")))</f>
        <v/>
      </c>
      <c r="D2323" s="21" t="n"/>
      <c r="E2323" s="27">
        <f>IF(D2323="","",IFERROR(INDEX(거래처분야,MATCH(D2323,거래처이름,0)),""))</f>
        <v/>
      </c>
      <c r="F2323" s="21" t="n"/>
      <c r="G2323" s="22" t="n"/>
      <c r="H2323" s="25">
        <f>IF(COUNTA(A2323,B2323,D2323,G2323)=0,"",IF(NOT(ISNUMBER(A2323)),"날짜를 확인하세요",IF(A2323&gt;TODAY(),"오늘 이후 날짜예요",IF(AND(B2323&lt;&gt;"",ISNA(MATCH(B2323,현장번호,0))),"현장 번호를 확인하세요",IF(ISNA(MATCH(D2323,거래처이름,0)),"거래처 목록에 없는 이름",IF(OR(NOT(ISNUMBER(G2323)),N(G2323)&lt;=0),"금액을 확인하세요",""))))))</f>
        <v/>
      </c>
    </row>
    <row r="2324">
      <c r="A2324" s="20" t="n"/>
      <c r="B2324" s="26" t="n"/>
      <c r="C2324" s="27">
        <f>IF(COUNTA(A2324,D2324,G2324)=0,"",IF(B2324="","공통",IFERROR(INDEX(현장_고객,MATCH(B2324,현장번호,0))&amp;" · "&amp;INDEX(현장_주소,MATCH(B2324,현장번호,0)),"없는 번호")))</f>
        <v/>
      </c>
      <c r="D2324" s="21" t="n"/>
      <c r="E2324" s="27">
        <f>IF(D2324="","",IFERROR(INDEX(거래처분야,MATCH(D2324,거래처이름,0)),""))</f>
        <v/>
      </c>
      <c r="F2324" s="21" t="n"/>
      <c r="G2324" s="22" t="n"/>
      <c r="H2324" s="25">
        <f>IF(COUNTA(A2324,B2324,D2324,G2324)=0,"",IF(NOT(ISNUMBER(A2324)),"날짜를 확인하세요",IF(A2324&gt;TODAY(),"오늘 이후 날짜예요",IF(AND(B2324&lt;&gt;"",ISNA(MATCH(B2324,현장번호,0))),"현장 번호를 확인하세요",IF(ISNA(MATCH(D2324,거래처이름,0)),"거래처 목록에 없는 이름",IF(OR(NOT(ISNUMBER(G2324)),N(G2324)&lt;=0),"금액을 확인하세요",""))))))</f>
        <v/>
      </c>
    </row>
    <row r="2325">
      <c r="A2325" s="20" t="n"/>
      <c r="B2325" s="26" t="n"/>
      <c r="C2325" s="27">
        <f>IF(COUNTA(A2325,D2325,G2325)=0,"",IF(B2325="","공통",IFERROR(INDEX(현장_고객,MATCH(B2325,현장번호,0))&amp;" · "&amp;INDEX(현장_주소,MATCH(B2325,현장번호,0)),"없는 번호")))</f>
        <v/>
      </c>
      <c r="D2325" s="21" t="n"/>
      <c r="E2325" s="27">
        <f>IF(D2325="","",IFERROR(INDEX(거래처분야,MATCH(D2325,거래처이름,0)),""))</f>
        <v/>
      </c>
      <c r="F2325" s="21" t="n"/>
      <c r="G2325" s="22" t="n"/>
      <c r="H2325" s="25">
        <f>IF(COUNTA(A2325,B2325,D2325,G2325)=0,"",IF(NOT(ISNUMBER(A2325)),"날짜를 확인하세요",IF(A2325&gt;TODAY(),"오늘 이후 날짜예요",IF(AND(B2325&lt;&gt;"",ISNA(MATCH(B2325,현장번호,0))),"현장 번호를 확인하세요",IF(ISNA(MATCH(D2325,거래처이름,0)),"거래처 목록에 없는 이름",IF(OR(NOT(ISNUMBER(G2325)),N(G2325)&lt;=0),"금액을 확인하세요",""))))))</f>
        <v/>
      </c>
    </row>
    <row r="2326">
      <c r="A2326" s="20" t="n"/>
      <c r="B2326" s="26" t="n"/>
      <c r="C2326" s="27">
        <f>IF(COUNTA(A2326,D2326,G2326)=0,"",IF(B2326="","공통",IFERROR(INDEX(현장_고객,MATCH(B2326,현장번호,0))&amp;" · "&amp;INDEX(현장_주소,MATCH(B2326,현장번호,0)),"없는 번호")))</f>
        <v/>
      </c>
      <c r="D2326" s="21" t="n"/>
      <c r="E2326" s="27">
        <f>IF(D2326="","",IFERROR(INDEX(거래처분야,MATCH(D2326,거래처이름,0)),""))</f>
        <v/>
      </c>
      <c r="F2326" s="21" t="n"/>
      <c r="G2326" s="22" t="n"/>
      <c r="H2326" s="25">
        <f>IF(COUNTA(A2326,B2326,D2326,G2326)=0,"",IF(NOT(ISNUMBER(A2326)),"날짜를 확인하세요",IF(A2326&gt;TODAY(),"오늘 이후 날짜예요",IF(AND(B2326&lt;&gt;"",ISNA(MATCH(B2326,현장번호,0))),"현장 번호를 확인하세요",IF(ISNA(MATCH(D2326,거래처이름,0)),"거래처 목록에 없는 이름",IF(OR(NOT(ISNUMBER(G2326)),N(G2326)&lt;=0),"금액을 확인하세요",""))))))</f>
        <v/>
      </c>
    </row>
    <row r="2327">
      <c r="A2327" s="20" t="n"/>
      <c r="B2327" s="26" t="n"/>
      <c r="C2327" s="27">
        <f>IF(COUNTA(A2327,D2327,G2327)=0,"",IF(B2327="","공통",IFERROR(INDEX(현장_고객,MATCH(B2327,현장번호,0))&amp;" · "&amp;INDEX(현장_주소,MATCH(B2327,현장번호,0)),"없는 번호")))</f>
        <v/>
      </c>
      <c r="D2327" s="21" t="n"/>
      <c r="E2327" s="27">
        <f>IF(D2327="","",IFERROR(INDEX(거래처분야,MATCH(D2327,거래처이름,0)),""))</f>
        <v/>
      </c>
      <c r="F2327" s="21" t="n"/>
      <c r="G2327" s="22" t="n"/>
      <c r="H2327" s="25">
        <f>IF(COUNTA(A2327,B2327,D2327,G2327)=0,"",IF(NOT(ISNUMBER(A2327)),"날짜를 확인하세요",IF(A2327&gt;TODAY(),"오늘 이후 날짜예요",IF(AND(B2327&lt;&gt;"",ISNA(MATCH(B2327,현장번호,0))),"현장 번호를 확인하세요",IF(ISNA(MATCH(D2327,거래처이름,0)),"거래처 목록에 없는 이름",IF(OR(NOT(ISNUMBER(G2327)),N(G2327)&lt;=0),"금액을 확인하세요",""))))))</f>
        <v/>
      </c>
    </row>
    <row r="2328">
      <c r="A2328" s="20" t="n"/>
      <c r="B2328" s="26" t="n"/>
      <c r="C2328" s="27">
        <f>IF(COUNTA(A2328,D2328,G2328)=0,"",IF(B2328="","공통",IFERROR(INDEX(현장_고객,MATCH(B2328,현장번호,0))&amp;" · "&amp;INDEX(현장_주소,MATCH(B2328,현장번호,0)),"없는 번호")))</f>
        <v/>
      </c>
      <c r="D2328" s="21" t="n"/>
      <c r="E2328" s="27">
        <f>IF(D2328="","",IFERROR(INDEX(거래처분야,MATCH(D2328,거래처이름,0)),""))</f>
        <v/>
      </c>
      <c r="F2328" s="21" t="n"/>
      <c r="G2328" s="22" t="n"/>
      <c r="H2328" s="25">
        <f>IF(COUNTA(A2328,B2328,D2328,G2328)=0,"",IF(NOT(ISNUMBER(A2328)),"날짜를 확인하세요",IF(A2328&gt;TODAY(),"오늘 이후 날짜예요",IF(AND(B2328&lt;&gt;"",ISNA(MATCH(B2328,현장번호,0))),"현장 번호를 확인하세요",IF(ISNA(MATCH(D2328,거래처이름,0)),"거래처 목록에 없는 이름",IF(OR(NOT(ISNUMBER(G2328)),N(G2328)&lt;=0),"금액을 확인하세요",""))))))</f>
        <v/>
      </c>
    </row>
    <row r="2329">
      <c r="A2329" s="20" t="n"/>
      <c r="B2329" s="26" t="n"/>
      <c r="C2329" s="27">
        <f>IF(COUNTA(A2329,D2329,G2329)=0,"",IF(B2329="","공통",IFERROR(INDEX(현장_고객,MATCH(B2329,현장번호,0))&amp;" · "&amp;INDEX(현장_주소,MATCH(B2329,현장번호,0)),"없는 번호")))</f>
        <v/>
      </c>
      <c r="D2329" s="21" t="n"/>
      <c r="E2329" s="27">
        <f>IF(D2329="","",IFERROR(INDEX(거래처분야,MATCH(D2329,거래처이름,0)),""))</f>
        <v/>
      </c>
      <c r="F2329" s="21" t="n"/>
      <c r="G2329" s="22" t="n"/>
      <c r="H2329" s="25">
        <f>IF(COUNTA(A2329,B2329,D2329,G2329)=0,"",IF(NOT(ISNUMBER(A2329)),"날짜를 확인하세요",IF(A2329&gt;TODAY(),"오늘 이후 날짜예요",IF(AND(B2329&lt;&gt;"",ISNA(MATCH(B2329,현장번호,0))),"현장 번호를 확인하세요",IF(ISNA(MATCH(D2329,거래처이름,0)),"거래처 목록에 없는 이름",IF(OR(NOT(ISNUMBER(G2329)),N(G2329)&lt;=0),"금액을 확인하세요",""))))))</f>
        <v/>
      </c>
    </row>
    <row r="2330">
      <c r="A2330" s="20" t="n"/>
      <c r="B2330" s="26" t="n"/>
      <c r="C2330" s="27">
        <f>IF(COUNTA(A2330,D2330,G2330)=0,"",IF(B2330="","공통",IFERROR(INDEX(현장_고객,MATCH(B2330,현장번호,0))&amp;" · "&amp;INDEX(현장_주소,MATCH(B2330,현장번호,0)),"없는 번호")))</f>
        <v/>
      </c>
      <c r="D2330" s="21" t="n"/>
      <c r="E2330" s="27">
        <f>IF(D2330="","",IFERROR(INDEX(거래처분야,MATCH(D2330,거래처이름,0)),""))</f>
        <v/>
      </c>
      <c r="F2330" s="21" t="n"/>
      <c r="G2330" s="22" t="n"/>
      <c r="H2330" s="25">
        <f>IF(COUNTA(A2330,B2330,D2330,G2330)=0,"",IF(NOT(ISNUMBER(A2330)),"날짜를 확인하세요",IF(A2330&gt;TODAY(),"오늘 이후 날짜예요",IF(AND(B2330&lt;&gt;"",ISNA(MATCH(B2330,현장번호,0))),"현장 번호를 확인하세요",IF(ISNA(MATCH(D2330,거래처이름,0)),"거래처 목록에 없는 이름",IF(OR(NOT(ISNUMBER(G2330)),N(G2330)&lt;=0),"금액을 확인하세요",""))))))</f>
        <v/>
      </c>
    </row>
    <row r="2331">
      <c r="A2331" s="20" t="n"/>
      <c r="B2331" s="26" t="n"/>
      <c r="C2331" s="27">
        <f>IF(COUNTA(A2331,D2331,G2331)=0,"",IF(B2331="","공통",IFERROR(INDEX(현장_고객,MATCH(B2331,현장번호,0))&amp;" · "&amp;INDEX(현장_주소,MATCH(B2331,현장번호,0)),"없는 번호")))</f>
        <v/>
      </c>
      <c r="D2331" s="21" t="n"/>
      <c r="E2331" s="27">
        <f>IF(D2331="","",IFERROR(INDEX(거래처분야,MATCH(D2331,거래처이름,0)),""))</f>
        <v/>
      </c>
      <c r="F2331" s="21" t="n"/>
      <c r="G2331" s="22" t="n"/>
      <c r="H2331" s="25">
        <f>IF(COUNTA(A2331,B2331,D2331,G2331)=0,"",IF(NOT(ISNUMBER(A2331)),"날짜를 확인하세요",IF(A2331&gt;TODAY(),"오늘 이후 날짜예요",IF(AND(B2331&lt;&gt;"",ISNA(MATCH(B2331,현장번호,0))),"현장 번호를 확인하세요",IF(ISNA(MATCH(D2331,거래처이름,0)),"거래처 목록에 없는 이름",IF(OR(NOT(ISNUMBER(G2331)),N(G2331)&lt;=0),"금액을 확인하세요",""))))))</f>
        <v/>
      </c>
    </row>
    <row r="2332">
      <c r="A2332" s="20" t="n"/>
      <c r="B2332" s="26" t="n"/>
      <c r="C2332" s="27">
        <f>IF(COUNTA(A2332,D2332,G2332)=0,"",IF(B2332="","공통",IFERROR(INDEX(현장_고객,MATCH(B2332,현장번호,0))&amp;" · "&amp;INDEX(현장_주소,MATCH(B2332,현장번호,0)),"없는 번호")))</f>
        <v/>
      </c>
      <c r="D2332" s="21" t="n"/>
      <c r="E2332" s="27">
        <f>IF(D2332="","",IFERROR(INDEX(거래처분야,MATCH(D2332,거래처이름,0)),""))</f>
        <v/>
      </c>
      <c r="F2332" s="21" t="n"/>
      <c r="G2332" s="22" t="n"/>
      <c r="H2332" s="25">
        <f>IF(COUNTA(A2332,B2332,D2332,G2332)=0,"",IF(NOT(ISNUMBER(A2332)),"날짜를 확인하세요",IF(A2332&gt;TODAY(),"오늘 이후 날짜예요",IF(AND(B2332&lt;&gt;"",ISNA(MATCH(B2332,현장번호,0))),"현장 번호를 확인하세요",IF(ISNA(MATCH(D2332,거래처이름,0)),"거래처 목록에 없는 이름",IF(OR(NOT(ISNUMBER(G2332)),N(G2332)&lt;=0),"금액을 확인하세요",""))))))</f>
        <v/>
      </c>
    </row>
    <row r="2333">
      <c r="A2333" s="20" t="n"/>
      <c r="B2333" s="26" t="n"/>
      <c r="C2333" s="27">
        <f>IF(COUNTA(A2333,D2333,G2333)=0,"",IF(B2333="","공통",IFERROR(INDEX(현장_고객,MATCH(B2333,현장번호,0))&amp;" · "&amp;INDEX(현장_주소,MATCH(B2333,현장번호,0)),"없는 번호")))</f>
        <v/>
      </c>
      <c r="D2333" s="21" t="n"/>
      <c r="E2333" s="27">
        <f>IF(D2333="","",IFERROR(INDEX(거래처분야,MATCH(D2333,거래처이름,0)),""))</f>
        <v/>
      </c>
      <c r="F2333" s="21" t="n"/>
      <c r="G2333" s="22" t="n"/>
      <c r="H2333" s="25">
        <f>IF(COUNTA(A2333,B2333,D2333,G2333)=0,"",IF(NOT(ISNUMBER(A2333)),"날짜를 확인하세요",IF(A2333&gt;TODAY(),"오늘 이후 날짜예요",IF(AND(B2333&lt;&gt;"",ISNA(MATCH(B2333,현장번호,0))),"현장 번호를 확인하세요",IF(ISNA(MATCH(D2333,거래처이름,0)),"거래처 목록에 없는 이름",IF(OR(NOT(ISNUMBER(G2333)),N(G2333)&lt;=0),"금액을 확인하세요",""))))))</f>
        <v/>
      </c>
    </row>
    <row r="2334">
      <c r="A2334" s="20" t="n"/>
      <c r="B2334" s="26" t="n"/>
      <c r="C2334" s="27">
        <f>IF(COUNTA(A2334,D2334,G2334)=0,"",IF(B2334="","공통",IFERROR(INDEX(현장_고객,MATCH(B2334,현장번호,0))&amp;" · "&amp;INDEX(현장_주소,MATCH(B2334,현장번호,0)),"없는 번호")))</f>
        <v/>
      </c>
      <c r="D2334" s="21" t="n"/>
      <c r="E2334" s="27">
        <f>IF(D2334="","",IFERROR(INDEX(거래처분야,MATCH(D2334,거래처이름,0)),""))</f>
        <v/>
      </c>
      <c r="F2334" s="21" t="n"/>
      <c r="G2334" s="22" t="n"/>
      <c r="H2334" s="25">
        <f>IF(COUNTA(A2334,B2334,D2334,G2334)=0,"",IF(NOT(ISNUMBER(A2334)),"날짜를 확인하세요",IF(A2334&gt;TODAY(),"오늘 이후 날짜예요",IF(AND(B2334&lt;&gt;"",ISNA(MATCH(B2334,현장번호,0))),"현장 번호를 확인하세요",IF(ISNA(MATCH(D2334,거래처이름,0)),"거래처 목록에 없는 이름",IF(OR(NOT(ISNUMBER(G2334)),N(G2334)&lt;=0),"금액을 확인하세요",""))))))</f>
        <v/>
      </c>
    </row>
    <row r="2335">
      <c r="A2335" s="20" t="n"/>
      <c r="B2335" s="26" t="n"/>
      <c r="C2335" s="27">
        <f>IF(COUNTA(A2335,D2335,G2335)=0,"",IF(B2335="","공통",IFERROR(INDEX(현장_고객,MATCH(B2335,현장번호,0))&amp;" · "&amp;INDEX(현장_주소,MATCH(B2335,현장번호,0)),"없는 번호")))</f>
        <v/>
      </c>
      <c r="D2335" s="21" t="n"/>
      <c r="E2335" s="27">
        <f>IF(D2335="","",IFERROR(INDEX(거래처분야,MATCH(D2335,거래처이름,0)),""))</f>
        <v/>
      </c>
      <c r="F2335" s="21" t="n"/>
      <c r="G2335" s="22" t="n"/>
      <c r="H2335" s="25">
        <f>IF(COUNTA(A2335,B2335,D2335,G2335)=0,"",IF(NOT(ISNUMBER(A2335)),"날짜를 확인하세요",IF(A2335&gt;TODAY(),"오늘 이후 날짜예요",IF(AND(B2335&lt;&gt;"",ISNA(MATCH(B2335,현장번호,0))),"현장 번호를 확인하세요",IF(ISNA(MATCH(D2335,거래처이름,0)),"거래처 목록에 없는 이름",IF(OR(NOT(ISNUMBER(G2335)),N(G2335)&lt;=0),"금액을 확인하세요",""))))))</f>
        <v/>
      </c>
    </row>
    <row r="2336">
      <c r="A2336" s="20" t="n"/>
      <c r="B2336" s="26" t="n"/>
      <c r="C2336" s="27">
        <f>IF(COUNTA(A2336,D2336,G2336)=0,"",IF(B2336="","공통",IFERROR(INDEX(현장_고객,MATCH(B2336,현장번호,0))&amp;" · "&amp;INDEX(현장_주소,MATCH(B2336,현장번호,0)),"없는 번호")))</f>
        <v/>
      </c>
      <c r="D2336" s="21" t="n"/>
      <c r="E2336" s="27">
        <f>IF(D2336="","",IFERROR(INDEX(거래처분야,MATCH(D2336,거래처이름,0)),""))</f>
        <v/>
      </c>
      <c r="F2336" s="21" t="n"/>
      <c r="G2336" s="22" t="n"/>
      <c r="H2336" s="25">
        <f>IF(COUNTA(A2336,B2336,D2336,G2336)=0,"",IF(NOT(ISNUMBER(A2336)),"날짜를 확인하세요",IF(A2336&gt;TODAY(),"오늘 이후 날짜예요",IF(AND(B2336&lt;&gt;"",ISNA(MATCH(B2336,현장번호,0))),"현장 번호를 확인하세요",IF(ISNA(MATCH(D2336,거래처이름,0)),"거래처 목록에 없는 이름",IF(OR(NOT(ISNUMBER(G2336)),N(G2336)&lt;=0),"금액을 확인하세요",""))))))</f>
        <v/>
      </c>
    </row>
    <row r="2337">
      <c r="A2337" s="20" t="n"/>
      <c r="B2337" s="26" t="n"/>
      <c r="C2337" s="27">
        <f>IF(COUNTA(A2337,D2337,G2337)=0,"",IF(B2337="","공통",IFERROR(INDEX(현장_고객,MATCH(B2337,현장번호,0))&amp;" · "&amp;INDEX(현장_주소,MATCH(B2337,현장번호,0)),"없는 번호")))</f>
        <v/>
      </c>
      <c r="D2337" s="21" t="n"/>
      <c r="E2337" s="27">
        <f>IF(D2337="","",IFERROR(INDEX(거래처분야,MATCH(D2337,거래처이름,0)),""))</f>
        <v/>
      </c>
      <c r="F2337" s="21" t="n"/>
      <c r="G2337" s="22" t="n"/>
      <c r="H2337" s="25">
        <f>IF(COUNTA(A2337,B2337,D2337,G2337)=0,"",IF(NOT(ISNUMBER(A2337)),"날짜를 확인하세요",IF(A2337&gt;TODAY(),"오늘 이후 날짜예요",IF(AND(B2337&lt;&gt;"",ISNA(MATCH(B2337,현장번호,0))),"현장 번호를 확인하세요",IF(ISNA(MATCH(D2337,거래처이름,0)),"거래처 목록에 없는 이름",IF(OR(NOT(ISNUMBER(G2337)),N(G2337)&lt;=0),"금액을 확인하세요",""))))))</f>
        <v/>
      </c>
    </row>
    <row r="2338">
      <c r="A2338" s="20" t="n"/>
      <c r="B2338" s="26" t="n"/>
      <c r="C2338" s="27">
        <f>IF(COUNTA(A2338,D2338,G2338)=0,"",IF(B2338="","공통",IFERROR(INDEX(현장_고객,MATCH(B2338,현장번호,0))&amp;" · "&amp;INDEX(현장_주소,MATCH(B2338,현장번호,0)),"없는 번호")))</f>
        <v/>
      </c>
      <c r="D2338" s="21" t="n"/>
      <c r="E2338" s="27">
        <f>IF(D2338="","",IFERROR(INDEX(거래처분야,MATCH(D2338,거래처이름,0)),""))</f>
        <v/>
      </c>
      <c r="F2338" s="21" t="n"/>
      <c r="G2338" s="22" t="n"/>
      <c r="H2338" s="25">
        <f>IF(COUNTA(A2338,B2338,D2338,G2338)=0,"",IF(NOT(ISNUMBER(A2338)),"날짜를 확인하세요",IF(A2338&gt;TODAY(),"오늘 이후 날짜예요",IF(AND(B2338&lt;&gt;"",ISNA(MATCH(B2338,현장번호,0))),"현장 번호를 확인하세요",IF(ISNA(MATCH(D2338,거래처이름,0)),"거래처 목록에 없는 이름",IF(OR(NOT(ISNUMBER(G2338)),N(G2338)&lt;=0),"금액을 확인하세요",""))))))</f>
        <v/>
      </c>
    </row>
    <row r="2339">
      <c r="A2339" s="20" t="n"/>
      <c r="B2339" s="26" t="n"/>
      <c r="C2339" s="27">
        <f>IF(COUNTA(A2339,D2339,G2339)=0,"",IF(B2339="","공통",IFERROR(INDEX(현장_고객,MATCH(B2339,현장번호,0))&amp;" · "&amp;INDEX(현장_주소,MATCH(B2339,현장번호,0)),"없는 번호")))</f>
        <v/>
      </c>
      <c r="D2339" s="21" t="n"/>
      <c r="E2339" s="27">
        <f>IF(D2339="","",IFERROR(INDEX(거래처분야,MATCH(D2339,거래처이름,0)),""))</f>
        <v/>
      </c>
      <c r="F2339" s="21" t="n"/>
      <c r="G2339" s="22" t="n"/>
      <c r="H2339" s="25">
        <f>IF(COUNTA(A2339,B2339,D2339,G2339)=0,"",IF(NOT(ISNUMBER(A2339)),"날짜를 확인하세요",IF(A2339&gt;TODAY(),"오늘 이후 날짜예요",IF(AND(B2339&lt;&gt;"",ISNA(MATCH(B2339,현장번호,0))),"현장 번호를 확인하세요",IF(ISNA(MATCH(D2339,거래처이름,0)),"거래처 목록에 없는 이름",IF(OR(NOT(ISNUMBER(G2339)),N(G2339)&lt;=0),"금액을 확인하세요",""))))))</f>
        <v/>
      </c>
    </row>
    <row r="2340">
      <c r="A2340" s="20" t="n"/>
      <c r="B2340" s="26" t="n"/>
      <c r="C2340" s="27">
        <f>IF(COUNTA(A2340,D2340,G2340)=0,"",IF(B2340="","공통",IFERROR(INDEX(현장_고객,MATCH(B2340,현장번호,0))&amp;" · "&amp;INDEX(현장_주소,MATCH(B2340,현장번호,0)),"없는 번호")))</f>
        <v/>
      </c>
      <c r="D2340" s="21" t="n"/>
      <c r="E2340" s="27">
        <f>IF(D2340="","",IFERROR(INDEX(거래처분야,MATCH(D2340,거래처이름,0)),""))</f>
        <v/>
      </c>
      <c r="F2340" s="21" t="n"/>
      <c r="G2340" s="22" t="n"/>
      <c r="H2340" s="25">
        <f>IF(COUNTA(A2340,B2340,D2340,G2340)=0,"",IF(NOT(ISNUMBER(A2340)),"날짜를 확인하세요",IF(A2340&gt;TODAY(),"오늘 이후 날짜예요",IF(AND(B2340&lt;&gt;"",ISNA(MATCH(B2340,현장번호,0))),"현장 번호를 확인하세요",IF(ISNA(MATCH(D2340,거래처이름,0)),"거래처 목록에 없는 이름",IF(OR(NOT(ISNUMBER(G2340)),N(G2340)&lt;=0),"금액을 확인하세요",""))))))</f>
        <v/>
      </c>
    </row>
    <row r="2341">
      <c r="A2341" s="20" t="n"/>
      <c r="B2341" s="26" t="n"/>
      <c r="C2341" s="27">
        <f>IF(COUNTA(A2341,D2341,G2341)=0,"",IF(B2341="","공통",IFERROR(INDEX(현장_고객,MATCH(B2341,현장번호,0))&amp;" · "&amp;INDEX(현장_주소,MATCH(B2341,현장번호,0)),"없는 번호")))</f>
        <v/>
      </c>
      <c r="D2341" s="21" t="n"/>
      <c r="E2341" s="27">
        <f>IF(D2341="","",IFERROR(INDEX(거래처분야,MATCH(D2341,거래처이름,0)),""))</f>
        <v/>
      </c>
      <c r="F2341" s="21" t="n"/>
      <c r="G2341" s="22" t="n"/>
      <c r="H2341" s="25">
        <f>IF(COUNTA(A2341,B2341,D2341,G2341)=0,"",IF(NOT(ISNUMBER(A2341)),"날짜를 확인하세요",IF(A2341&gt;TODAY(),"오늘 이후 날짜예요",IF(AND(B2341&lt;&gt;"",ISNA(MATCH(B2341,현장번호,0))),"현장 번호를 확인하세요",IF(ISNA(MATCH(D2341,거래처이름,0)),"거래처 목록에 없는 이름",IF(OR(NOT(ISNUMBER(G2341)),N(G2341)&lt;=0),"금액을 확인하세요",""))))))</f>
        <v/>
      </c>
    </row>
    <row r="2342">
      <c r="A2342" s="20" t="n"/>
      <c r="B2342" s="26" t="n"/>
      <c r="C2342" s="27">
        <f>IF(COUNTA(A2342,D2342,G2342)=0,"",IF(B2342="","공통",IFERROR(INDEX(현장_고객,MATCH(B2342,현장번호,0))&amp;" · "&amp;INDEX(현장_주소,MATCH(B2342,현장번호,0)),"없는 번호")))</f>
        <v/>
      </c>
      <c r="D2342" s="21" t="n"/>
      <c r="E2342" s="27">
        <f>IF(D2342="","",IFERROR(INDEX(거래처분야,MATCH(D2342,거래처이름,0)),""))</f>
        <v/>
      </c>
      <c r="F2342" s="21" t="n"/>
      <c r="G2342" s="22" t="n"/>
      <c r="H2342" s="25">
        <f>IF(COUNTA(A2342,B2342,D2342,G2342)=0,"",IF(NOT(ISNUMBER(A2342)),"날짜를 확인하세요",IF(A2342&gt;TODAY(),"오늘 이후 날짜예요",IF(AND(B2342&lt;&gt;"",ISNA(MATCH(B2342,현장번호,0))),"현장 번호를 확인하세요",IF(ISNA(MATCH(D2342,거래처이름,0)),"거래처 목록에 없는 이름",IF(OR(NOT(ISNUMBER(G2342)),N(G2342)&lt;=0),"금액을 확인하세요",""))))))</f>
        <v/>
      </c>
    </row>
    <row r="2343">
      <c r="A2343" s="20" t="n"/>
      <c r="B2343" s="26" t="n"/>
      <c r="C2343" s="27">
        <f>IF(COUNTA(A2343,D2343,G2343)=0,"",IF(B2343="","공통",IFERROR(INDEX(현장_고객,MATCH(B2343,현장번호,0))&amp;" · "&amp;INDEX(현장_주소,MATCH(B2343,현장번호,0)),"없는 번호")))</f>
        <v/>
      </c>
      <c r="D2343" s="21" t="n"/>
      <c r="E2343" s="27">
        <f>IF(D2343="","",IFERROR(INDEX(거래처분야,MATCH(D2343,거래처이름,0)),""))</f>
        <v/>
      </c>
      <c r="F2343" s="21" t="n"/>
      <c r="G2343" s="22" t="n"/>
      <c r="H2343" s="25">
        <f>IF(COUNTA(A2343,B2343,D2343,G2343)=0,"",IF(NOT(ISNUMBER(A2343)),"날짜를 확인하세요",IF(A2343&gt;TODAY(),"오늘 이후 날짜예요",IF(AND(B2343&lt;&gt;"",ISNA(MATCH(B2343,현장번호,0))),"현장 번호를 확인하세요",IF(ISNA(MATCH(D2343,거래처이름,0)),"거래처 목록에 없는 이름",IF(OR(NOT(ISNUMBER(G2343)),N(G2343)&lt;=0),"금액을 확인하세요",""))))))</f>
        <v/>
      </c>
    </row>
    <row r="2344">
      <c r="A2344" s="20" t="n"/>
      <c r="B2344" s="26" t="n"/>
      <c r="C2344" s="27">
        <f>IF(COUNTA(A2344,D2344,G2344)=0,"",IF(B2344="","공통",IFERROR(INDEX(현장_고객,MATCH(B2344,현장번호,0))&amp;" · "&amp;INDEX(현장_주소,MATCH(B2344,현장번호,0)),"없는 번호")))</f>
        <v/>
      </c>
      <c r="D2344" s="21" t="n"/>
      <c r="E2344" s="27">
        <f>IF(D2344="","",IFERROR(INDEX(거래처분야,MATCH(D2344,거래처이름,0)),""))</f>
        <v/>
      </c>
      <c r="F2344" s="21" t="n"/>
      <c r="G2344" s="22" t="n"/>
      <c r="H2344" s="25">
        <f>IF(COUNTA(A2344,B2344,D2344,G2344)=0,"",IF(NOT(ISNUMBER(A2344)),"날짜를 확인하세요",IF(A2344&gt;TODAY(),"오늘 이후 날짜예요",IF(AND(B2344&lt;&gt;"",ISNA(MATCH(B2344,현장번호,0))),"현장 번호를 확인하세요",IF(ISNA(MATCH(D2344,거래처이름,0)),"거래처 목록에 없는 이름",IF(OR(NOT(ISNUMBER(G2344)),N(G2344)&lt;=0),"금액을 확인하세요",""))))))</f>
        <v/>
      </c>
    </row>
    <row r="2345">
      <c r="A2345" s="20" t="n"/>
      <c r="B2345" s="26" t="n"/>
      <c r="C2345" s="27">
        <f>IF(COUNTA(A2345,D2345,G2345)=0,"",IF(B2345="","공통",IFERROR(INDEX(현장_고객,MATCH(B2345,현장번호,0))&amp;" · "&amp;INDEX(현장_주소,MATCH(B2345,현장번호,0)),"없는 번호")))</f>
        <v/>
      </c>
      <c r="D2345" s="21" t="n"/>
      <c r="E2345" s="27">
        <f>IF(D2345="","",IFERROR(INDEX(거래처분야,MATCH(D2345,거래처이름,0)),""))</f>
        <v/>
      </c>
      <c r="F2345" s="21" t="n"/>
      <c r="G2345" s="22" t="n"/>
      <c r="H2345" s="25">
        <f>IF(COUNTA(A2345,B2345,D2345,G2345)=0,"",IF(NOT(ISNUMBER(A2345)),"날짜를 확인하세요",IF(A2345&gt;TODAY(),"오늘 이후 날짜예요",IF(AND(B2345&lt;&gt;"",ISNA(MATCH(B2345,현장번호,0))),"현장 번호를 확인하세요",IF(ISNA(MATCH(D2345,거래처이름,0)),"거래처 목록에 없는 이름",IF(OR(NOT(ISNUMBER(G2345)),N(G2345)&lt;=0),"금액을 확인하세요",""))))))</f>
        <v/>
      </c>
    </row>
    <row r="2346">
      <c r="A2346" s="20" t="n"/>
      <c r="B2346" s="26" t="n"/>
      <c r="C2346" s="27">
        <f>IF(COUNTA(A2346,D2346,G2346)=0,"",IF(B2346="","공통",IFERROR(INDEX(현장_고객,MATCH(B2346,현장번호,0))&amp;" · "&amp;INDEX(현장_주소,MATCH(B2346,현장번호,0)),"없는 번호")))</f>
        <v/>
      </c>
      <c r="D2346" s="21" t="n"/>
      <c r="E2346" s="27">
        <f>IF(D2346="","",IFERROR(INDEX(거래처분야,MATCH(D2346,거래처이름,0)),""))</f>
        <v/>
      </c>
      <c r="F2346" s="21" t="n"/>
      <c r="G2346" s="22" t="n"/>
      <c r="H2346" s="25">
        <f>IF(COUNTA(A2346,B2346,D2346,G2346)=0,"",IF(NOT(ISNUMBER(A2346)),"날짜를 확인하세요",IF(A2346&gt;TODAY(),"오늘 이후 날짜예요",IF(AND(B2346&lt;&gt;"",ISNA(MATCH(B2346,현장번호,0))),"현장 번호를 확인하세요",IF(ISNA(MATCH(D2346,거래처이름,0)),"거래처 목록에 없는 이름",IF(OR(NOT(ISNUMBER(G2346)),N(G2346)&lt;=0),"금액을 확인하세요",""))))))</f>
        <v/>
      </c>
    </row>
    <row r="2347">
      <c r="A2347" s="20" t="n"/>
      <c r="B2347" s="26" t="n"/>
      <c r="C2347" s="27">
        <f>IF(COUNTA(A2347,D2347,G2347)=0,"",IF(B2347="","공통",IFERROR(INDEX(현장_고객,MATCH(B2347,현장번호,0))&amp;" · "&amp;INDEX(현장_주소,MATCH(B2347,현장번호,0)),"없는 번호")))</f>
        <v/>
      </c>
      <c r="D2347" s="21" t="n"/>
      <c r="E2347" s="27">
        <f>IF(D2347="","",IFERROR(INDEX(거래처분야,MATCH(D2347,거래처이름,0)),""))</f>
        <v/>
      </c>
      <c r="F2347" s="21" t="n"/>
      <c r="G2347" s="22" t="n"/>
      <c r="H2347" s="25">
        <f>IF(COUNTA(A2347,B2347,D2347,G2347)=0,"",IF(NOT(ISNUMBER(A2347)),"날짜를 확인하세요",IF(A2347&gt;TODAY(),"오늘 이후 날짜예요",IF(AND(B2347&lt;&gt;"",ISNA(MATCH(B2347,현장번호,0))),"현장 번호를 확인하세요",IF(ISNA(MATCH(D2347,거래처이름,0)),"거래처 목록에 없는 이름",IF(OR(NOT(ISNUMBER(G2347)),N(G2347)&lt;=0),"금액을 확인하세요",""))))))</f>
        <v/>
      </c>
    </row>
    <row r="2348">
      <c r="A2348" s="20" t="n"/>
      <c r="B2348" s="26" t="n"/>
      <c r="C2348" s="27">
        <f>IF(COUNTA(A2348,D2348,G2348)=0,"",IF(B2348="","공통",IFERROR(INDEX(현장_고객,MATCH(B2348,현장번호,0))&amp;" · "&amp;INDEX(현장_주소,MATCH(B2348,현장번호,0)),"없는 번호")))</f>
        <v/>
      </c>
      <c r="D2348" s="21" t="n"/>
      <c r="E2348" s="27">
        <f>IF(D2348="","",IFERROR(INDEX(거래처분야,MATCH(D2348,거래처이름,0)),""))</f>
        <v/>
      </c>
      <c r="F2348" s="21" t="n"/>
      <c r="G2348" s="22" t="n"/>
      <c r="H2348" s="25">
        <f>IF(COUNTA(A2348,B2348,D2348,G2348)=0,"",IF(NOT(ISNUMBER(A2348)),"날짜를 확인하세요",IF(A2348&gt;TODAY(),"오늘 이후 날짜예요",IF(AND(B2348&lt;&gt;"",ISNA(MATCH(B2348,현장번호,0))),"현장 번호를 확인하세요",IF(ISNA(MATCH(D2348,거래처이름,0)),"거래처 목록에 없는 이름",IF(OR(NOT(ISNUMBER(G2348)),N(G2348)&lt;=0),"금액을 확인하세요",""))))))</f>
        <v/>
      </c>
    </row>
    <row r="2349">
      <c r="A2349" s="20" t="n"/>
      <c r="B2349" s="26" t="n"/>
      <c r="C2349" s="27">
        <f>IF(COUNTA(A2349,D2349,G2349)=0,"",IF(B2349="","공통",IFERROR(INDEX(현장_고객,MATCH(B2349,현장번호,0))&amp;" · "&amp;INDEX(현장_주소,MATCH(B2349,현장번호,0)),"없는 번호")))</f>
        <v/>
      </c>
      <c r="D2349" s="21" t="n"/>
      <c r="E2349" s="27">
        <f>IF(D2349="","",IFERROR(INDEX(거래처분야,MATCH(D2349,거래처이름,0)),""))</f>
        <v/>
      </c>
      <c r="F2349" s="21" t="n"/>
      <c r="G2349" s="22" t="n"/>
      <c r="H2349" s="25">
        <f>IF(COUNTA(A2349,B2349,D2349,G2349)=0,"",IF(NOT(ISNUMBER(A2349)),"날짜를 확인하세요",IF(A2349&gt;TODAY(),"오늘 이후 날짜예요",IF(AND(B2349&lt;&gt;"",ISNA(MATCH(B2349,현장번호,0))),"현장 번호를 확인하세요",IF(ISNA(MATCH(D2349,거래처이름,0)),"거래처 목록에 없는 이름",IF(OR(NOT(ISNUMBER(G2349)),N(G2349)&lt;=0),"금액을 확인하세요",""))))))</f>
        <v/>
      </c>
    </row>
    <row r="2350">
      <c r="A2350" s="20" t="n"/>
      <c r="B2350" s="26" t="n"/>
      <c r="C2350" s="27">
        <f>IF(COUNTA(A2350,D2350,G2350)=0,"",IF(B2350="","공통",IFERROR(INDEX(현장_고객,MATCH(B2350,현장번호,0))&amp;" · "&amp;INDEX(현장_주소,MATCH(B2350,현장번호,0)),"없는 번호")))</f>
        <v/>
      </c>
      <c r="D2350" s="21" t="n"/>
      <c r="E2350" s="27">
        <f>IF(D2350="","",IFERROR(INDEX(거래처분야,MATCH(D2350,거래처이름,0)),""))</f>
        <v/>
      </c>
      <c r="F2350" s="21" t="n"/>
      <c r="G2350" s="22" t="n"/>
      <c r="H2350" s="25">
        <f>IF(COUNTA(A2350,B2350,D2350,G2350)=0,"",IF(NOT(ISNUMBER(A2350)),"날짜를 확인하세요",IF(A2350&gt;TODAY(),"오늘 이후 날짜예요",IF(AND(B2350&lt;&gt;"",ISNA(MATCH(B2350,현장번호,0))),"현장 번호를 확인하세요",IF(ISNA(MATCH(D2350,거래처이름,0)),"거래처 목록에 없는 이름",IF(OR(NOT(ISNUMBER(G2350)),N(G2350)&lt;=0),"금액을 확인하세요",""))))))</f>
        <v/>
      </c>
    </row>
    <row r="2351">
      <c r="A2351" s="20" t="n"/>
      <c r="B2351" s="26" t="n"/>
      <c r="C2351" s="27">
        <f>IF(COUNTA(A2351,D2351,G2351)=0,"",IF(B2351="","공통",IFERROR(INDEX(현장_고객,MATCH(B2351,현장번호,0))&amp;" · "&amp;INDEX(현장_주소,MATCH(B2351,현장번호,0)),"없는 번호")))</f>
        <v/>
      </c>
      <c r="D2351" s="21" t="n"/>
      <c r="E2351" s="27">
        <f>IF(D2351="","",IFERROR(INDEX(거래처분야,MATCH(D2351,거래처이름,0)),""))</f>
        <v/>
      </c>
      <c r="F2351" s="21" t="n"/>
      <c r="G2351" s="22" t="n"/>
      <c r="H2351" s="25">
        <f>IF(COUNTA(A2351,B2351,D2351,G2351)=0,"",IF(NOT(ISNUMBER(A2351)),"날짜를 확인하세요",IF(A2351&gt;TODAY(),"오늘 이후 날짜예요",IF(AND(B2351&lt;&gt;"",ISNA(MATCH(B2351,현장번호,0))),"현장 번호를 확인하세요",IF(ISNA(MATCH(D2351,거래처이름,0)),"거래처 목록에 없는 이름",IF(OR(NOT(ISNUMBER(G2351)),N(G2351)&lt;=0),"금액을 확인하세요",""))))))</f>
        <v/>
      </c>
    </row>
    <row r="2352">
      <c r="A2352" s="20" t="n"/>
      <c r="B2352" s="26" t="n"/>
      <c r="C2352" s="27">
        <f>IF(COUNTA(A2352,D2352,G2352)=0,"",IF(B2352="","공통",IFERROR(INDEX(현장_고객,MATCH(B2352,현장번호,0))&amp;" · "&amp;INDEX(현장_주소,MATCH(B2352,현장번호,0)),"없는 번호")))</f>
        <v/>
      </c>
      <c r="D2352" s="21" t="n"/>
      <c r="E2352" s="27">
        <f>IF(D2352="","",IFERROR(INDEX(거래처분야,MATCH(D2352,거래처이름,0)),""))</f>
        <v/>
      </c>
      <c r="F2352" s="21" t="n"/>
      <c r="G2352" s="22" t="n"/>
      <c r="H2352" s="25">
        <f>IF(COUNTA(A2352,B2352,D2352,G2352)=0,"",IF(NOT(ISNUMBER(A2352)),"날짜를 확인하세요",IF(A2352&gt;TODAY(),"오늘 이후 날짜예요",IF(AND(B2352&lt;&gt;"",ISNA(MATCH(B2352,현장번호,0))),"현장 번호를 확인하세요",IF(ISNA(MATCH(D2352,거래처이름,0)),"거래처 목록에 없는 이름",IF(OR(NOT(ISNUMBER(G2352)),N(G2352)&lt;=0),"금액을 확인하세요",""))))))</f>
        <v/>
      </c>
    </row>
    <row r="2353">
      <c r="A2353" s="20" t="n"/>
      <c r="B2353" s="26" t="n"/>
      <c r="C2353" s="27">
        <f>IF(COUNTA(A2353,D2353,G2353)=0,"",IF(B2353="","공통",IFERROR(INDEX(현장_고객,MATCH(B2353,현장번호,0))&amp;" · "&amp;INDEX(현장_주소,MATCH(B2353,현장번호,0)),"없는 번호")))</f>
        <v/>
      </c>
      <c r="D2353" s="21" t="n"/>
      <c r="E2353" s="27">
        <f>IF(D2353="","",IFERROR(INDEX(거래처분야,MATCH(D2353,거래처이름,0)),""))</f>
        <v/>
      </c>
      <c r="F2353" s="21" t="n"/>
      <c r="G2353" s="22" t="n"/>
      <c r="H2353" s="25">
        <f>IF(COUNTA(A2353,B2353,D2353,G2353)=0,"",IF(NOT(ISNUMBER(A2353)),"날짜를 확인하세요",IF(A2353&gt;TODAY(),"오늘 이후 날짜예요",IF(AND(B2353&lt;&gt;"",ISNA(MATCH(B2353,현장번호,0))),"현장 번호를 확인하세요",IF(ISNA(MATCH(D2353,거래처이름,0)),"거래처 목록에 없는 이름",IF(OR(NOT(ISNUMBER(G2353)),N(G2353)&lt;=0),"금액을 확인하세요",""))))))</f>
        <v/>
      </c>
    </row>
    <row r="2354">
      <c r="A2354" s="20" t="n"/>
      <c r="B2354" s="26" t="n"/>
      <c r="C2354" s="27">
        <f>IF(COUNTA(A2354,D2354,G2354)=0,"",IF(B2354="","공통",IFERROR(INDEX(현장_고객,MATCH(B2354,현장번호,0))&amp;" · "&amp;INDEX(현장_주소,MATCH(B2354,현장번호,0)),"없는 번호")))</f>
        <v/>
      </c>
      <c r="D2354" s="21" t="n"/>
      <c r="E2354" s="27">
        <f>IF(D2354="","",IFERROR(INDEX(거래처분야,MATCH(D2354,거래처이름,0)),""))</f>
        <v/>
      </c>
      <c r="F2354" s="21" t="n"/>
      <c r="G2354" s="22" t="n"/>
      <c r="H2354" s="25">
        <f>IF(COUNTA(A2354,B2354,D2354,G2354)=0,"",IF(NOT(ISNUMBER(A2354)),"날짜를 확인하세요",IF(A2354&gt;TODAY(),"오늘 이후 날짜예요",IF(AND(B2354&lt;&gt;"",ISNA(MATCH(B2354,현장번호,0))),"현장 번호를 확인하세요",IF(ISNA(MATCH(D2354,거래처이름,0)),"거래처 목록에 없는 이름",IF(OR(NOT(ISNUMBER(G2354)),N(G2354)&lt;=0),"금액을 확인하세요",""))))))</f>
        <v/>
      </c>
    </row>
    <row r="2355">
      <c r="A2355" s="20" t="n"/>
      <c r="B2355" s="26" t="n"/>
      <c r="C2355" s="27">
        <f>IF(COUNTA(A2355,D2355,G2355)=0,"",IF(B2355="","공통",IFERROR(INDEX(현장_고객,MATCH(B2355,현장번호,0))&amp;" · "&amp;INDEX(현장_주소,MATCH(B2355,현장번호,0)),"없는 번호")))</f>
        <v/>
      </c>
      <c r="D2355" s="21" t="n"/>
      <c r="E2355" s="27">
        <f>IF(D2355="","",IFERROR(INDEX(거래처분야,MATCH(D2355,거래처이름,0)),""))</f>
        <v/>
      </c>
      <c r="F2355" s="21" t="n"/>
      <c r="G2355" s="22" t="n"/>
      <c r="H2355" s="25">
        <f>IF(COUNTA(A2355,B2355,D2355,G2355)=0,"",IF(NOT(ISNUMBER(A2355)),"날짜를 확인하세요",IF(A2355&gt;TODAY(),"오늘 이후 날짜예요",IF(AND(B2355&lt;&gt;"",ISNA(MATCH(B2355,현장번호,0))),"현장 번호를 확인하세요",IF(ISNA(MATCH(D2355,거래처이름,0)),"거래처 목록에 없는 이름",IF(OR(NOT(ISNUMBER(G2355)),N(G2355)&lt;=0),"금액을 확인하세요",""))))))</f>
        <v/>
      </c>
    </row>
    <row r="2356">
      <c r="A2356" s="20" t="n"/>
      <c r="B2356" s="26" t="n"/>
      <c r="C2356" s="27">
        <f>IF(COUNTA(A2356,D2356,G2356)=0,"",IF(B2356="","공통",IFERROR(INDEX(현장_고객,MATCH(B2356,현장번호,0))&amp;" · "&amp;INDEX(현장_주소,MATCH(B2356,현장번호,0)),"없는 번호")))</f>
        <v/>
      </c>
      <c r="D2356" s="21" t="n"/>
      <c r="E2356" s="27">
        <f>IF(D2356="","",IFERROR(INDEX(거래처분야,MATCH(D2356,거래처이름,0)),""))</f>
        <v/>
      </c>
      <c r="F2356" s="21" t="n"/>
      <c r="G2356" s="22" t="n"/>
      <c r="H2356" s="25">
        <f>IF(COUNTA(A2356,B2356,D2356,G2356)=0,"",IF(NOT(ISNUMBER(A2356)),"날짜를 확인하세요",IF(A2356&gt;TODAY(),"오늘 이후 날짜예요",IF(AND(B2356&lt;&gt;"",ISNA(MATCH(B2356,현장번호,0))),"현장 번호를 확인하세요",IF(ISNA(MATCH(D2356,거래처이름,0)),"거래처 목록에 없는 이름",IF(OR(NOT(ISNUMBER(G2356)),N(G2356)&lt;=0),"금액을 확인하세요",""))))))</f>
        <v/>
      </c>
    </row>
    <row r="2357">
      <c r="A2357" s="20" t="n"/>
      <c r="B2357" s="26" t="n"/>
      <c r="C2357" s="27">
        <f>IF(COUNTA(A2357,D2357,G2357)=0,"",IF(B2357="","공통",IFERROR(INDEX(현장_고객,MATCH(B2357,현장번호,0))&amp;" · "&amp;INDEX(현장_주소,MATCH(B2357,현장번호,0)),"없는 번호")))</f>
        <v/>
      </c>
      <c r="D2357" s="21" t="n"/>
      <c r="E2357" s="27">
        <f>IF(D2357="","",IFERROR(INDEX(거래처분야,MATCH(D2357,거래처이름,0)),""))</f>
        <v/>
      </c>
      <c r="F2357" s="21" t="n"/>
      <c r="G2357" s="22" t="n"/>
      <c r="H2357" s="25">
        <f>IF(COUNTA(A2357,B2357,D2357,G2357)=0,"",IF(NOT(ISNUMBER(A2357)),"날짜를 확인하세요",IF(A2357&gt;TODAY(),"오늘 이후 날짜예요",IF(AND(B2357&lt;&gt;"",ISNA(MATCH(B2357,현장번호,0))),"현장 번호를 확인하세요",IF(ISNA(MATCH(D2357,거래처이름,0)),"거래처 목록에 없는 이름",IF(OR(NOT(ISNUMBER(G2357)),N(G2357)&lt;=0),"금액을 확인하세요",""))))))</f>
        <v/>
      </c>
    </row>
    <row r="2358">
      <c r="A2358" s="20" t="n"/>
      <c r="B2358" s="26" t="n"/>
      <c r="C2358" s="27">
        <f>IF(COUNTA(A2358,D2358,G2358)=0,"",IF(B2358="","공통",IFERROR(INDEX(현장_고객,MATCH(B2358,현장번호,0))&amp;" · "&amp;INDEX(현장_주소,MATCH(B2358,현장번호,0)),"없는 번호")))</f>
        <v/>
      </c>
      <c r="D2358" s="21" t="n"/>
      <c r="E2358" s="27">
        <f>IF(D2358="","",IFERROR(INDEX(거래처분야,MATCH(D2358,거래처이름,0)),""))</f>
        <v/>
      </c>
      <c r="F2358" s="21" t="n"/>
      <c r="G2358" s="22" t="n"/>
      <c r="H2358" s="25">
        <f>IF(COUNTA(A2358,B2358,D2358,G2358)=0,"",IF(NOT(ISNUMBER(A2358)),"날짜를 확인하세요",IF(A2358&gt;TODAY(),"오늘 이후 날짜예요",IF(AND(B2358&lt;&gt;"",ISNA(MATCH(B2358,현장번호,0))),"현장 번호를 확인하세요",IF(ISNA(MATCH(D2358,거래처이름,0)),"거래처 목록에 없는 이름",IF(OR(NOT(ISNUMBER(G2358)),N(G2358)&lt;=0),"금액을 확인하세요",""))))))</f>
        <v/>
      </c>
    </row>
    <row r="2359">
      <c r="A2359" s="20" t="n"/>
      <c r="B2359" s="26" t="n"/>
      <c r="C2359" s="27">
        <f>IF(COUNTA(A2359,D2359,G2359)=0,"",IF(B2359="","공통",IFERROR(INDEX(현장_고객,MATCH(B2359,현장번호,0))&amp;" · "&amp;INDEX(현장_주소,MATCH(B2359,현장번호,0)),"없는 번호")))</f>
        <v/>
      </c>
      <c r="D2359" s="21" t="n"/>
      <c r="E2359" s="27">
        <f>IF(D2359="","",IFERROR(INDEX(거래처분야,MATCH(D2359,거래처이름,0)),""))</f>
        <v/>
      </c>
      <c r="F2359" s="21" t="n"/>
      <c r="G2359" s="22" t="n"/>
      <c r="H2359" s="25">
        <f>IF(COUNTA(A2359,B2359,D2359,G2359)=0,"",IF(NOT(ISNUMBER(A2359)),"날짜를 확인하세요",IF(A2359&gt;TODAY(),"오늘 이후 날짜예요",IF(AND(B2359&lt;&gt;"",ISNA(MATCH(B2359,현장번호,0))),"현장 번호를 확인하세요",IF(ISNA(MATCH(D2359,거래처이름,0)),"거래처 목록에 없는 이름",IF(OR(NOT(ISNUMBER(G2359)),N(G2359)&lt;=0),"금액을 확인하세요",""))))))</f>
        <v/>
      </c>
    </row>
    <row r="2360">
      <c r="A2360" s="20" t="n"/>
      <c r="B2360" s="26" t="n"/>
      <c r="C2360" s="27">
        <f>IF(COUNTA(A2360,D2360,G2360)=0,"",IF(B2360="","공통",IFERROR(INDEX(현장_고객,MATCH(B2360,현장번호,0))&amp;" · "&amp;INDEX(현장_주소,MATCH(B2360,현장번호,0)),"없는 번호")))</f>
        <v/>
      </c>
      <c r="D2360" s="21" t="n"/>
      <c r="E2360" s="27">
        <f>IF(D2360="","",IFERROR(INDEX(거래처분야,MATCH(D2360,거래처이름,0)),""))</f>
        <v/>
      </c>
      <c r="F2360" s="21" t="n"/>
      <c r="G2360" s="22" t="n"/>
      <c r="H2360" s="25">
        <f>IF(COUNTA(A2360,B2360,D2360,G2360)=0,"",IF(NOT(ISNUMBER(A2360)),"날짜를 확인하세요",IF(A2360&gt;TODAY(),"오늘 이후 날짜예요",IF(AND(B2360&lt;&gt;"",ISNA(MATCH(B2360,현장번호,0))),"현장 번호를 확인하세요",IF(ISNA(MATCH(D2360,거래처이름,0)),"거래처 목록에 없는 이름",IF(OR(NOT(ISNUMBER(G2360)),N(G2360)&lt;=0),"금액을 확인하세요",""))))))</f>
        <v/>
      </c>
    </row>
    <row r="2361">
      <c r="A2361" s="20" t="n"/>
      <c r="B2361" s="26" t="n"/>
      <c r="C2361" s="27">
        <f>IF(COUNTA(A2361,D2361,G2361)=0,"",IF(B2361="","공통",IFERROR(INDEX(현장_고객,MATCH(B2361,현장번호,0))&amp;" · "&amp;INDEX(현장_주소,MATCH(B2361,현장번호,0)),"없는 번호")))</f>
        <v/>
      </c>
      <c r="D2361" s="21" t="n"/>
      <c r="E2361" s="27">
        <f>IF(D2361="","",IFERROR(INDEX(거래처분야,MATCH(D2361,거래처이름,0)),""))</f>
        <v/>
      </c>
      <c r="F2361" s="21" t="n"/>
      <c r="G2361" s="22" t="n"/>
      <c r="H2361" s="25">
        <f>IF(COUNTA(A2361,B2361,D2361,G2361)=0,"",IF(NOT(ISNUMBER(A2361)),"날짜를 확인하세요",IF(A2361&gt;TODAY(),"오늘 이후 날짜예요",IF(AND(B2361&lt;&gt;"",ISNA(MATCH(B2361,현장번호,0))),"현장 번호를 확인하세요",IF(ISNA(MATCH(D2361,거래처이름,0)),"거래처 목록에 없는 이름",IF(OR(NOT(ISNUMBER(G2361)),N(G2361)&lt;=0),"금액을 확인하세요",""))))))</f>
        <v/>
      </c>
    </row>
    <row r="2362">
      <c r="A2362" s="20" t="n"/>
      <c r="B2362" s="26" t="n"/>
      <c r="C2362" s="27">
        <f>IF(COUNTA(A2362,D2362,G2362)=0,"",IF(B2362="","공통",IFERROR(INDEX(현장_고객,MATCH(B2362,현장번호,0))&amp;" · "&amp;INDEX(현장_주소,MATCH(B2362,현장번호,0)),"없는 번호")))</f>
        <v/>
      </c>
      <c r="D2362" s="21" t="n"/>
      <c r="E2362" s="27">
        <f>IF(D2362="","",IFERROR(INDEX(거래처분야,MATCH(D2362,거래처이름,0)),""))</f>
        <v/>
      </c>
      <c r="F2362" s="21" t="n"/>
      <c r="G2362" s="22" t="n"/>
      <c r="H2362" s="25">
        <f>IF(COUNTA(A2362,B2362,D2362,G2362)=0,"",IF(NOT(ISNUMBER(A2362)),"날짜를 확인하세요",IF(A2362&gt;TODAY(),"오늘 이후 날짜예요",IF(AND(B2362&lt;&gt;"",ISNA(MATCH(B2362,현장번호,0))),"현장 번호를 확인하세요",IF(ISNA(MATCH(D2362,거래처이름,0)),"거래처 목록에 없는 이름",IF(OR(NOT(ISNUMBER(G2362)),N(G2362)&lt;=0),"금액을 확인하세요",""))))))</f>
        <v/>
      </c>
    </row>
    <row r="2363">
      <c r="A2363" s="20" t="n"/>
      <c r="B2363" s="26" t="n"/>
      <c r="C2363" s="27">
        <f>IF(COUNTA(A2363,D2363,G2363)=0,"",IF(B2363="","공통",IFERROR(INDEX(현장_고객,MATCH(B2363,현장번호,0))&amp;" · "&amp;INDEX(현장_주소,MATCH(B2363,현장번호,0)),"없는 번호")))</f>
        <v/>
      </c>
      <c r="D2363" s="21" t="n"/>
      <c r="E2363" s="27">
        <f>IF(D2363="","",IFERROR(INDEX(거래처분야,MATCH(D2363,거래처이름,0)),""))</f>
        <v/>
      </c>
      <c r="F2363" s="21" t="n"/>
      <c r="G2363" s="22" t="n"/>
      <c r="H2363" s="25">
        <f>IF(COUNTA(A2363,B2363,D2363,G2363)=0,"",IF(NOT(ISNUMBER(A2363)),"날짜를 확인하세요",IF(A2363&gt;TODAY(),"오늘 이후 날짜예요",IF(AND(B2363&lt;&gt;"",ISNA(MATCH(B2363,현장번호,0))),"현장 번호를 확인하세요",IF(ISNA(MATCH(D2363,거래처이름,0)),"거래처 목록에 없는 이름",IF(OR(NOT(ISNUMBER(G2363)),N(G2363)&lt;=0),"금액을 확인하세요",""))))))</f>
        <v/>
      </c>
    </row>
    <row r="2364">
      <c r="A2364" s="20" t="n"/>
      <c r="B2364" s="26" t="n"/>
      <c r="C2364" s="27">
        <f>IF(COUNTA(A2364,D2364,G2364)=0,"",IF(B2364="","공통",IFERROR(INDEX(현장_고객,MATCH(B2364,현장번호,0))&amp;" · "&amp;INDEX(현장_주소,MATCH(B2364,현장번호,0)),"없는 번호")))</f>
        <v/>
      </c>
      <c r="D2364" s="21" t="n"/>
      <c r="E2364" s="27">
        <f>IF(D2364="","",IFERROR(INDEX(거래처분야,MATCH(D2364,거래처이름,0)),""))</f>
        <v/>
      </c>
      <c r="F2364" s="21" t="n"/>
      <c r="G2364" s="22" t="n"/>
      <c r="H2364" s="25">
        <f>IF(COUNTA(A2364,B2364,D2364,G2364)=0,"",IF(NOT(ISNUMBER(A2364)),"날짜를 확인하세요",IF(A2364&gt;TODAY(),"오늘 이후 날짜예요",IF(AND(B2364&lt;&gt;"",ISNA(MATCH(B2364,현장번호,0))),"현장 번호를 확인하세요",IF(ISNA(MATCH(D2364,거래처이름,0)),"거래처 목록에 없는 이름",IF(OR(NOT(ISNUMBER(G2364)),N(G2364)&lt;=0),"금액을 확인하세요",""))))))</f>
        <v/>
      </c>
    </row>
    <row r="2365">
      <c r="A2365" s="20" t="n"/>
      <c r="B2365" s="26" t="n"/>
      <c r="C2365" s="27">
        <f>IF(COUNTA(A2365,D2365,G2365)=0,"",IF(B2365="","공통",IFERROR(INDEX(현장_고객,MATCH(B2365,현장번호,0))&amp;" · "&amp;INDEX(현장_주소,MATCH(B2365,현장번호,0)),"없는 번호")))</f>
        <v/>
      </c>
      <c r="D2365" s="21" t="n"/>
      <c r="E2365" s="27">
        <f>IF(D2365="","",IFERROR(INDEX(거래처분야,MATCH(D2365,거래처이름,0)),""))</f>
        <v/>
      </c>
      <c r="F2365" s="21" t="n"/>
      <c r="G2365" s="22" t="n"/>
      <c r="H2365" s="25">
        <f>IF(COUNTA(A2365,B2365,D2365,G2365)=0,"",IF(NOT(ISNUMBER(A2365)),"날짜를 확인하세요",IF(A2365&gt;TODAY(),"오늘 이후 날짜예요",IF(AND(B2365&lt;&gt;"",ISNA(MATCH(B2365,현장번호,0))),"현장 번호를 확인하세요",IF(ISNA(MATCH(D2365,거래처이름,0)),"거래처 목록에 없는 이름",IF(OR(NOT(ISNUMBER(G2365)),N(G2365)&lt;=0),"금액을 확인하세요",""))))))</f>
        <v/>
      </c>
    </row>
    <row r="2366">
      <c r="A2366" s="20" t="n"/>
      <c r="B2366" s="26" t="n"/>
      <c r="C2366" s="27">
        <f>IF(COUNTA(A2366,D2366,G2366)=0,"",IF(B2366="","공통",IFERROR(INDEX(현장_고객,MATCH(B2366,현장번호,0))&amp;" · "&amp;INDEX(현장_주소,MATCH(B2366,현장번호,0)),"없는 번호")))</f>
        <v/>
      </c>
      <c r="D2366" s="21" t="n"/>
      <c r="E2366" s="27">
        <f>IF(D2366="","",IFERROR(INDEX(거래처분야,MATCH(D2366,거래처이름,0)),""))</f>
        <v/>
      </c>
      <c r="F2366" s="21" t="n"/>
      <c r="G2366" s="22" t="n"/>
      <c r="H2366" s="25">
        <f>IF(COUNTA(A2366,B2366,D2366,G2366)=0,"",IF(NOT(ISNUMBER(A2366)),"날짜를 확인하세요",IF(A2366&gt;TODAY(),"오늘 이후 날짜예요",IF(AND(B2366&lt;&gt;"",ISNA(MATCH(B2366,현장번호,0))),"현장 번호를 확인하세요",IF(ISNA(MATCH(D2366,거래처이름,0)),"거래처 목록에 없는 이름",IF(OR(NOT(ISNUMBER(G2366)),N(G2366)&lt;=0),"금액을 확인하세요",""))))))</f>
        <v/>
      </c>
    </row>
    <row r="2367">
      <c r="A2367" s="20" t="n"/>
      <c r="B2367" s="26" t="n"/>
      <c r="C2367" s="27">
        <f>IF(COUNTA(A2367,D2367,G2367)=0,"",IF(B2367="","공통",IFERROR(INDEX(현장_고객,MATCH(B2367,현장번호,0))&amp;" · "&amp;INDEX(현장_주소,MATCH(B2367,현장번호,0)),"없는 번호")))</f>
        <v/>
      </c>
      <c r="D2367" s="21" t="n"/>
      <c r="E2367" s="27">
        <f>IF(D2367="","",IFERROR(INDEX(거래처분야,MATCH(D2367,거래처이름,0)),""))</f>
        <v/>
      </c>
      <c r="F2367" s="21" t="n"/>
      <c r="G2367" s="22" t="n"/>
      <c r="H2367" s="25">
        <f>IF(COUNTA(A2367,B2367,D2367,G2367)=0,"",IF(NOT(ISNUMBER(A2367)),"날짜를 확인하세요",IF(A2367&gt;TODAY(),"오늘 이후 날짜예요",IF(AND(B2367&lt;&gt;"",ISNA(MATCH(B2367,현장번호,0))),"현장 번호를 확인하세요",IF(ISNA(MATCH(D2367,거래처이름,0)),"거래처 목록에 없는 이름",IF(OR(NOT(ISNUMBER(G2367)),N(G2367)&lt;=0),"금액을 확인하세요",""))))))</f>
        <v/>
      </c>
    </row>
    <row r="2368">
      <c r="A2368" s="20" t="n"/>
      <c r="B2368" s="26" t="n"/>
      <c r="C2368" s="27">
        <f>IF(COUNTA(A2368,D2368,G2368)=0,"",IF(B2368="","공통",IFERROR(INDEX(현장_고객,MATCH(B2368,현장번호,0))&amp;" · "&amp;INDEX(현장_주소,MATCH(B2368,현장번호,0)),"없는 번호")))</f>
        <v/>
      </c>
      <c r="D2368" s="21" t="n"/>
      <c r="E2368" s="27">
        <f>IF(D2368="","",IFERROR(INDEX(거래처분야,MATCH(D2368,거래처이름,0)),""))</f>
        <v/>
      </c>
      <c r="F2368" s="21" t="n"/>
      <c r="G2368" s="22" t="n"/>
      <c r="H2368" s="25">
        <f>IF(COUNTA(A2368,B2368,D2368,G2368)=0,"",IF(NOT(ISNUMBER(A2368)),"날짜를 확인하세요",IF(A2368&gt;TODAY(),"오늘 이후 날짜예요",IF(AND(B2368&lt;&gt;"",ISNA(MATCH(B2368,현장번호,0))),"현장 번호를 확인하세요",IF(ISNA(MATCH(D2368,거래처이름,0)),"거래처 목록에 없는 이름",IF(OR(NOT(ISNUMBER(G2368)),N(G2368)&lt;=0),"금액을 확인하세요",""))))))</f>
        <v/>
      </c>
    </row>
    <row r="2369">
      <c r="A2369" s="20" t="n"/>
      <c r="B2369" s="26" t="n"/>
      <c r="C2369" s="27">
        <f>IF(COUNTA(A2369,D2369,G2369)=0,"",IF(B2369="","공통",IFERROR(INDEX(현장_고객,MATCH(B2369,현장번호,0))&amp;" · "&amp;INDEX(현장_주소,MATCH(B2369,현장번호,0)),"없는 번호")))</f>
        <v/>
      </c>
      <c r="D2369" s="21" t="n"/>
      <c r="E2369" s="27">
        <f>IF(D2369="","",IFERROR(INDEX(거래처분야,MATCH(D2369,거래처이름,0)),""))</f>
        <v/>
      </c>
      <c r="F2369" s="21" t="n"/>
      <c r="G2369" s="22" t="n"/>
      <c r="H2369" s="25">
        <f>IF(COUNTA(A2369,B2369,D2369,G2369)=0,"",IF(NOT(ISNUMBER(A2369)),"날짜를 확인하세요",IF(A2369&gt;TODAY(),"오늘 이후 날짜예요",IF(AND(B2369&lt;&gt;"",ISNA(MATCH(B2369,현장번호,0))),"현장 번호를 확인하세요",IF(ISNA(MATCH(D2369,거래처이름,0)),"거래처 목록에 없는 이름",IF(OR(NOT(ISNUMBER(G2369)),N(G2369)&lt;=0),"금액을 확인하세요",""))))))</f>
        <v/>
      </c>
    </row>
    <row r="2370">
      <c r="A2370" s="20" t="n"/>
      <c r="B2370" s="26" t="n"/>
      <c r="C2370" s="27">
        <f>IF(COUNTA(A2370,D2370,G2370)=0,"",IF(B2370="","공통",IFERROR(INDEX(현장_고객,MATCH(B2370,현장번호,0))&amp;" · "&amp;INDEX(현장_주소,MATCH(B2370,현장번호,0)),"없는 번호")))</f>
        <v/>
      </c>
      <c r="D2370" s="21" t="n"/>
      <c r="E2370" s="27">
        <f>IF(D2370="","",IFERROR(INDEX(거래처분야,MATCH(D2370,거래처이름,0)),""))</f>
        <v/>
      </c>
      <c r="F2370" s="21" t="n"/>
      <c r="G2370" s="22" t="n"/>
      <c r="H2370" s="25">
        <f>IF(COUNTA(A2370,B2370,D2370,G2370)=0,"",IF(NOT(ISNUMBER(A2370)),"날짜를 확인하세요",IF(A2370&gt;TODAY(),"오늘 이후 날짜예요",IF(AND(B2370&lt;&gt;"",ISNA(MATCH(B2370,현장번호,0))),"현장 번호를 확인하세요",IF(ISNA(MATCH(D2370,거래처이름,0)),"거래처 목록에 없는 이름",IF(OR(NOT(ISNUMBER(G2370)),N(G2370)&lt;=0),"금액을 확인하세요",""))))))</f>
        <v/>
      </c>
    </row>
    <row r="2371">
      <c r="A2371" s="20" t="n"/>
      <c r="B2371" s="26" t="n"/>
      <c r="C2371" s="27">
        <f>IF(COUNTA(A2371,D2371,G2371)=0,"",IF(B2371="","공통",IFERROR(INDEX(현장_고객,MATCH(B2371,현장번호,0))&amp;" · "&amp;INDEX(현장_주소,MATCH(B2371,현장번호,0)),"없는 번호")))</f>
        <v/>
      </c>
      <c r="D2371" s="21" t="n"/>
      <c r="E2371" s="27">
        <f>IF(D2371="","",IFERROR(INDEX(거래처분야,MATCH(D2371,거래처이름,0)),""))</f>
        <v/>
      </c>
      <c r="F2371" s="21" t="n"/>
      <c r="G2371" s="22" t="n"/>
      <c r="H2371" s="25">
        <f>IF(COUNTA(A2371,B2371,D2371,G2371)=0,"",IF(NOT(ISNUMBER(A2371)),"날짜를 확인하세요",IF(A2371&gt;TODAY(),"오늘 이후 날짜예요",IF(AND(B2371&lt;&gt;"",ISNA(MATCH(B2371,현장번호,0))),"현장 번호를 확인하세요",IF(ISNA(MATCH(D2371,거래처이름,0)),"거래처 목록에 없는 이름",IF(OR(NOT(ISNUMBER(G2371)),N(G2371)&lt;=0),"금액을 확인하세요",""))))))</f>
        <v/>
      </c>
    </row>
    <row r="2372">
      <c r="A2372" s="20" t="n"/>
      <c r="B2372" s="26" t="n"/>
      <c r="C2372" s="27">
        <f>IF(COUNTA(A2372,D2372,G2372)=0,"",IF(B2372="","공통",IFERROR(INDEX(현장_고객,MATCH(B2372,현장번호,0))&amp;" · "&amp;INDEX(현장_주소,MATCH(B2372,현장번호,0)),"없는 번호")))</f>
        <v/>
      </c>
      <c r="D2372" s="21" t="n"/>
      <c r="E2372" s="27">
        <f>IF(D2372="","",IFERROR(INDEX(거래처분야,MATCH(D2372,거래처이름,0)),""))</f>
        <v/>
      </c>
      <c r="F2372" s="21" t="n"/>
      <c r="G2372" s="22" t="n"/>
      <c r="H2372" s="25">
        <f>IF(COUNTA(A2372,B2372,D2372,G2372)=0,"",IF(NOT(ISNUMBER(A2372)),"날짜를 확인하세요",IF(A2372&gt;TODAY(),"오늘 이후 날짜예요",IF(AND(B2372&lt;&gt;"",ISNA(MATCH(B2372,현장번호,0))),"현장 번호를 확인하세요",IF(ISNA(MATCH(D2372,거래처이름,0)),"거래처 목록에 없는 이름",IF(OR(NOT(ISNUMBER(G2372)),N(G2372)&lt;=0),"금액을 확인하세요",""))))))</f>
        <v/>
      </c>
    </row>
    <row r="2373">
      <c r="A2373" s="20" t="n"/>
      <c r="B2373" s="26" t="n"/>
      <c r="C2373" s="27">
        <f>IF(COUNTA(A2373,D2373,G2373)=0,"",IF(B2373="","공통",IFERROR(INDEX(현장_고객,MATCH(B2373,현장번호,0))&amp;" · "&amp;INDEX(현장_주소,MATCH(B2373,현장번호,0)),"없는 번호")))</f>
        <v/>
      </c>
      <c r="D2373" s="21" t="n"/>
      <c r="E2373" s="27">
        <f>IF(D2373="","",IFERROR(INDEX(거래처분야,MATCH(D2373,거래처이름,0)),""))</f>
        <v/>
      </c>
      <c r="F2373" s="21" t="n"/>
      <c r="G2373" s="22" t="n"/>
      <c r="H2373" s="25">
        <f>IF(COUNTA(A2373,B2373,D2373,G2373)=0,"",IF(NOT(ISNUMBER(A2373)),"날짜를 확인하세요",IF(A2373&gt;TODAY(),"오늘 이후 날짜예요",IF(AND(B2373&lt;&gt;"",ISNA(MATCH(B2373,현장번호,0))),"현장 번호를 확인하세요",IF(ISNA(MATCH(D2373,거래처이름,0)),"거래처 목록에 없는 이름",IF(OR(NOT(ISNUMBER(G2373)),N(G2373)&lt;=0),"금액을 확인하세요",""))))))</f>
        <v/>
      </c>
    </row>
    <row r="2374">
      <c r="A2374" s="20" t="n"/>
      <c r="B2374" s="26" t="n"/>
      <c r="C2374" s="27">
        <f>IF(COUNTA(A2374,D2374,G2374)=0,"",IF(B2374="","공통",IFERROR(INDEX(현장_고객,MATCH(B2374,현장번호,0))&amp;" · "&amp;INDEX(현장_주소,MATCH(B2374,현장번호,0)),"없는 번호")))</f>
        <v/>
      </c>
      <c r="D2374" s="21" t="n"/>
      <c r="E2374" s="27">
        <f>IF(D2374="","",IFERROR(INDEX(거래처분야,MATCH(D2374,거래처이름,0)),""))</f>
        <v/>
      </c>
      <c r="F2374" s="21" t="n"/>
      <c r="G2374" s="22" t="n"/>
      <c r="H2374" s="25">
        <f>IF(COUNTA(A2374,B2374,D2374,G2374)=0,"",IF(NOT(ISNUMBER(A2374)),"날짜를 확인하세요",IF(A2374&gt;TODAY(),"오늘 이후 날짜예요",IF(AND(B2374&lt;&gt;"",ISNA(MATCH(B2374,현장번호,0))),"현장 번호를 확인하세요",IF(ISNA(MATCH(D2374,거래처이름,0)),"거래처 목록에 없는 이름",IF(OR(NOT(ISNUMBER(G2374)),N(G2374)&lt;=0),"금액을 확인하세요",""))))))</f>
        <v/>
      </c>
    </row>
    <row r="2375">
      <c r="A2375" s="20" t="n"/>
      <c r="B2375" s="26" t="n"/>
      <c r="C2375" s="27">
        <f>IF(COUNTA(A2375,D2375,G2375)=0,"",IF(B2375="","공통",IFERROR(INDEX(현장_고객,MATCH(B2375,현장번호,0))&amp;" · "&amp;INDEX(현장_주소,MATCH(B2375,현장번호,0)),"없는 번호")))</f>
        <v/>
      </c>
      <c r="D2375" s="21" t="n"/>
      <c r="E2375" s="27">
        <f>IF(D2375="","",IFERROR(INDEX(거래처분야,MATCH(D2375,거래처이름,0)),""))</f>
        <v/>
      </c>
      <c r="F2375" s="21" t="n"/>
      <c r="G2375" s="22" t="n"/>
      <c r="H2375" s="25">
        <f>IF(COUNTA(A2375,B2375,D2375,G2375)=0,"",IF(NOT(ISNUMBER(A2375)),"날짜를 확인하세요",IF(A2375&gt;TODAY(),"오늘 이후 날짜예요",IF(AND(B2375&lt;&gt;"",ISNA(MATCH(B2375,현장번호,0))),"현장 번호를 확인하세요",IF(ISNA(MATCH(D2375,거래처이름,0)),"거래처 목록에 없는 이름",IF(OR(NOT(ISNUMBER(G2375)),N(G2375)&lt;=0),"금액을 확인하세요",""))))))</f>
        <v/>
      </c>
    </row>
    <row r="2376">
      <c r="A2376" s="20" t="n"/>
      <c r="B2376" s="26" t="n"/>
      <c r="C2376" s="27">
        <f>IF(COUNTA(A2376,D2376,G2376)=0,"",IF(B2376="","공통",IFERROR(INDEX(현장_고객,MATCH(B2376,현장번호,0))&amp;" · "&amp;INDEX(현장_주소,MATCH(B2376,현장번호,0)),"없는 번호")))</f>
        <v/>
      </c>
      <c r="D2376" s="21" t="n"/>
      <c r="E2376" s="27">
        <f>IF(D2376="","",IFERROR(INDEX(거래처분야,MATCH(D2376,거래처이름,0)),""))</f>
        <v/>
      </c>
      <c r="F2376" s="21" t="n"/>
      <c r="G2376" s="22" t="n"/>
      <c r="H2376" s="25">
        <f>IF(COUNTA(A2376,B2376,D2376,G2376)=0,"",IF(NOT(ISNUMBER(A2376)),"날짜를 확인하세요",IF(A2376&gt;TODAY(),"오늘 이후 날짜예요",IF(AND(B2376&lt;&gt;"",ISNA(MATCH(B2376,현장번호,0))),"현장 번호를 확인하세요",IF(ISNA(MATCH(D2376,거래처이름,0)),"거래처 목록에 없는 이름",IF(OR(NOT(ISNUMBER(G2376)),N(G2376)&lt;=0),"금액을 확인하세요",""))))))</f>
        <v/>
      </c>
    </row>
    <row r="2377">
      <c r="A2377" s="20" t="n"/>
      <c r="B2377" s="26" t="n"/>
      <c r="C2377" s="27">
        <f>IF(COUNTA(A2377,D2377,G2377)=0,"",IF(B2377="","공통",IFERROR(INDEX(현장_고객,MATCH(B2377,현장번호,0))&amp;" · "&amp;INDEX(현장_주소,MATCH(B2377,현장번호,0)),"없는 번호")))</f>
        <v/>
      </c>
      <c r="D2377" s="21" t="n"/>
      <c r="E2377" s="27">
        <f>IF(D2377="","",IFERROR(INDEX(거래처분야,MATCH(D2377,거래처이름,0)),""))</f>
        <v/>
      </c>
      <c r="F2377" s="21" t="n"/>
      <c r="G2377" s="22" t="n"/>
      <c r="H2377" s="25">
        <f>IF(COUNTA(A2377,B2377,D2377,G2377)=0,"",IF(NOT(ISNUMBER(A2377)),"날짜를 확인하세요",IF(A2377&gt;TODAY(),"오늘 이후 날짜예요",IF(AND(B2377&lt;&gt;"",ISNA(MATCH(B2377,현장번호,0))),"현장 번호를 확인하세요",IF(ISNA(MATCH(D2377,거래처이름,0)),"거래처 목록에 없는 이름",IF(OR(NOT(ISNUMBER(G2377)),N(G2377)&lt;=0),"금액을 확인하세요",""))))))</f>
        <v/>
      </c>
    </row>
    <row r="2378">
      <c r="A2378" s="20" t="n"/>
      <c r="B2378" s="26" t="n"/>
      <c r="C2378" s="27">
        <f>IF(COUNTA(A2378,D2378,G2378)=0,"",IF(B2378="","공통",IFERROR(INDEX(현장_고객,MATCH(B2378,현장번호,0))&amp;" · "&amp;INDEX(현장_주소,MATCH(B2378,현장번호,0)),"없는 번호")))</f>
        <v/>
      </c>
      <c r="D2378" s="21" t="n"/>
      <c r="E2378" s="27">
        <f>IF(D2378="","",IFERROR(INDEX(거래처분야,MATCH(D2378,거래처이름,0)),""))</f>
        <v/>
      </c>
      <c r="F2378" s="21" t="n"/>
      <c r="G2378" s="22" t="n"/>
      <c r="H2378" s="25">
        <f>IF(COUNTA(A2378,B2378,D2378,G2378)=0,"",IF(NOT(ISNUMBER(A2378)),"날짜를 확인하세요",IF(A2378&gt;TODAY(),"오늘 이후 날짜예요",IF(AND(B2378&lt;&gt;"",ISNA(MATCH(B2378,현장번호,0))),"현장 번호를 확인하세요",IF(ISNA(MATCH(D2378,거래처이름,0)),"거래처 목록에 없는 이름",IF(OR(NOT(ISNUMBER(G2378)),N(G2378)&lt;=0),"금액을 확인하세요",""))))))</f>
        <v/>
      </c>
    </row>
    <row r="2379">
      <c r="A2379" s="20" t="n"/>
      <c r="B2379" s="26" t="n"/>
      <c r="C2379" s="27">
        <f>IF(COUNTA(A2379,D2379,G2379)=0,"",IF(B2379="","공통",IFERROR(INDEX(현장_고객,MATCH(B2379,현장번호,0))&amp;" · "&amp;INDEX(현장_주소,MATCH(B2379,현장번호,0)),"없는 번호")))</f>
        <v/>
      </c>
      <c r="D2379" s="21" t="n"/>
      <c r="E2379" s="27">
        <f>IF(D2379="","",IFERROR(INDEX(거래처분야,MATCH(D2379,거래처이름,0)),""))</f>
        <v/>
      </c>
      <c r="F2379" s="21" t="n"/>
      <c r="G2379" s="22" t="n"/>
      <c r="H2379" s="25">
        <f>IF(COUNTA(A2379,B2379,D2379,G2379)=0,"",IF(NOT(ISNUMBER(A2379)),"날짜를 확인하세요",IF(A2379&gt;TODAY(),"오늘 이후 날짜예요",IF(AND(B2379&lt;&gt;"",ISNA(MATCH(B2379,현장번호,0))),"현장 번호를 확인하세요",IF(ISNA(MATCH(D2379,거래처이름,0)),"거래처 목록에 없는 이름",IF(OR(NOT(ISNUMBER(G2379)),N(G2379)&lt;=0),"금액을 확인하세요",""))))))</f>
        <v/>
      </c>
    </row>
    <row r="2380">
      <c r="A2380" s="20" t="n"/>
      <c r="B2380" s="26" t="n"/>
      <c r="C2380" s="27">
        <f>IF(COUNTA(A2380,D2380,G2380)=0,"",IF(B2380="","공통",IFERROR(INDEX(현장_고객,MATCH(B2380,현장번호,0))&amp;" · "&amp;INDEX(현장_주소,MATCH(B2380,현장번호,0)),"없는 번호")))</f>
        <v/>
      </c>
      <c r="D2380" s="21" t="n"/>
      <c r="E2380" s="27">
        <f>IF(D2380="","",IFERROR(INDEX(거래처분야,MATCH(D2380,거래처이름,0)),""))</f>
        <v/>
      </c>
      <c r="F2380" s="21" t="n"/>
      <c r="G2380" s="22" t="n"/>
      <c r="H2380" s="25">
        <f>IF(COUNTA(A2380,B2380,D2380,G2380)=0,"",IF(NOT(ISNUMBER(A2380)),"날짜를 확인하세요",IF(A2380&gt;TODAY(),"오늘 이후 날짜예요",IF(AND(B2380&lt;&gt;"",ISNA(MATCH(B2380,현장번호,0))),"현장 번호를 확인하세요",IF(ISNA(MATCH(D2380,거래처이름,0)),"거래처 목록에 없는 이름",IF(OR(NOT(ISNUMBER(G2380)),N(G2380)&lt;=0),"금액을 확인하세요",""))))))</f>
        <v/>
      </c>
    </row>
    <row r="2381">
      <c r="A2381" s="20" t="n"/>
      <c r="B2381" s="26" t="n"/>
      <c r="C2381" s="27">
        <f>IF(COUNTA(A2381,D2381,G2381)=0,"",IF(B2381="","공통",IFERROR(INDEX(현장_고객,MATCH(B2381,현장번호,0))&amp;" · "&amp;INDEX(현장_주소,MATCH(B2381,현장번호,0)),"없는 번호")))</f>
        <v/>
      </c>
      <c r="D2381" s="21" t="n"/>
      <c r="E2381" s="27">
        <f>IF(D2381="","",IFERROR(INDEX(거래처분야,MATCH(D2381,거래처이름,0)),""))</f>
        <v/>
      </c>
      <c r="F2381" s="21" t="n"/>
      <c r="G2381" s="22" t="n"/>
      <c r="H2381" s="25">
        <f>IF(COUNTA(A2381,B2381,D2381,G2381)=0,"",IF(NOT(ISNUMBER(A2381)),"날짜를 확인하세요",IF(A2381&gt;TODAY(),"오늘 이후 날짜예요",IF(AND(B2381&lt;&gt;"",ISNA(MATCH(B2381,현장번호,0))),"현장 번호를 확인하세요",IF(ISNA(MATCH(D2381,거래처이름,0)),"거래처 목록에 없는 이름",IF(OR(NOT(ISNUMBER(G2381)),N(G2381)&lt;=0),"금액을 확인하세요",""))))))</f>
        <v/>
      </c>
    </row>
    <row r="2382">
      <c r="A2382" s="20" t="n"/>
      <c r="B2382" s="26" t="n"/>
      <c r="C2382" s="27">
        <f>IF(COUNTA(A2382,D2382,G2382)=0,"",IF(B2382="","공통",IFERROR(INDEX(현장_고객,MATCH(B2382,현장번호,0))&amp;" · "&amp;INDEX(현장_주소,MATCH(B2382,현장번호,0)),"없는 번호")))</f>
        <v/>
      </c>
      <c r="D2382" s="21" t="n"/>
      <c r="E2382" s="27">
        <f>IF(D2382="","",IFERROR(INDEX(거래처분야,MATCH(D2382,거래처이름,0)),""))</f>
        <v/>
      </c>
      <c r="F2382" s="21" t="n"/>
      <c r="G2382" s="22" t="n"/>
      <c r="H2382" s="25">
        <f>IF(COUNTA(A2382,B2382,D2382,G2382)=0,"",IF(NOT(ISNUMBER(A2382)),"날짜를 확인하세요",IF(A2382&gt;TODAY(),"오늘 이후 날짜예요",IF(AND(B2382&lt;&gt;"",ISNA(MATCH(B2382,현장번호,0))),"현장 번호를 확인하세요",IF(ISNA(MATCH(D2382,거래처이름,0)),"거래처 목록에 없는 이름",IF(OR(NOT(ISNUMBER(G2382)),N(G2382)&lt;=0),"금액을 확인하세요",""))))))</f>
        <v/>
      </c>
    </row>
    <row r="2383">
      <c r="A2383" s="20" t="n"/>
      <c r="B2383" s="26" t="n"/>
      <c r="C2383" s="27">
        <f>IF(COUNTA(A2383,D2383,G2383)=0,"",IF(B2383="","공통",IFERROR(INDEX(현장_고객,MATCH(B2383,현장번호,0))&amp;" · "&amp;INDEX(현장_주소,MATCH(B2383,현장번호,0)),"없는 번호")))</f>
        <v/>
      </c>
      <c r="D2383" s="21" t="n"/>
      <c r="E2383" s="27">
        <f>IF(D2383="","",IFERROR(INDEX(거래처분야,MATCH(D2383,거래처이름,0)),""))</f>
        <v/>
      </c>
      <c r="F2383" s="21" t="n"/>
      <c r="G2383" s="22" t="n"/>
      <c r="H2383" s="25">
        <f>IF(COUNTA(A2383,B2383,D2383,G2383)=0,"",IF(NOT(ISNUMBER(A2383)),"날짜를 확인하세요",IF(A2383&gt;TODAY(),"오늘 이후 날짜예요",IF(AND(B2383&lt;&gt;"",ISNA(MATCH(B2383,현장번호,0))),"현장 번호를 확인하세요",IF(ISNA(MATCH(D2383,거래처이름,0)),"거래처 목록에 없는 이름",IF(OR(NOT(ISNUMBER(G2383)),N(G2383)&lt;=0),"금액을 확인하세요",""))))))</f>
        <v/>
      </c>
    </row>
    <row r="2384">
      <c r="A2384" s="20" t="n"/>
      <c r="B2384" s="26" t="n"/>
      <c r="C2384" s="27">
        <f>IF(COUNTA(A2384,D2384,G2384)=0,"",IF(B2384="","공통",IFERROR(INDEX(현장_고객,MATCH(B2384,현장번호,0))&amp;" · "&amp;INDEX(현장_주소,MATCH(B2384,현장번호,0)),"없는 번호")))</f>
        <v/>
      </c>
      <c r="D2384" s="21" t="n"/>
      <c r="E2384" s="27">
        <f>IF(D2384="","",IFERROR(INDEX(거래처분야,MATCH(D2384,거래처이름,0)),""))</f>
        <v/>
      </c>
      <c r="F2384" s="21" t="n"/>
      <c r="G2384" s="22" t="n"/>
      <c r="H2384" s="25">
        <f>IF(COUNTA(A2384,B2384,D2384,G2384)=0,"",IF(NOT(ISNUMBER(A2384)),"날짜를 확인하세요",IF(A2384&gt;TODAY(),"오늘 이후 날짜예요",IF(AND(B2384&lt;&gt;"",ISNA(MATCH(B2384,현장번호,0))),"현장 번호를 확인하세요",IF(ISNA(MATCH(D2384,거래처이름,0)),"거래처 목록에 없는 이름",IF(OR(NOT(ISNUMBER(G2384)),N(G2384)&lt;=0),"금액을 확인하세요",""))))))</f>
        <v/>
      </c>
    </row>
    <row r="2385">
      <c r="A2385" s="20" t="n"/>
      <c r="B2385" s="26" t="n"/>
      <c r="C2385" s="27">
        <f>IF(COUNTA(A2385,D2385,G2385)=0,"",IF(B2385="","공통",IFERROR(INDEX(현장_고객,MATCH(B2385,현장번호,0))&amp;" · "&amp;INDEX(현장_주소,MATCH(B2385,현장번호,0)),"없는 번호")))</f>
        <v/>
      </c>
      <c r="D2385" s="21" t="n"/>
      <c r="E2385" s="27">
        <f>IF(D2385="","",IFERROR(INDEX(거래처분야,MATCH(D2385,거래처이름,0)),""))</f>
        <v/>
      </c>
      <c r="F2385" s="21" t="n"/>
      <c r="G2385" s="22" t="n"/>
      <c r="H2385" s="25">
        <f>IF(COUNTA(A2385,B2385,D2385,G2385)=0,"",IF(NOT(ISNUMBER(A2385)),"날짜를 확인하세요",IF(A2385&gt;TODAY(),"오늘 이후 날짜예요",IF(AND(B2385&lt;&gt;"",ISNA(MATCH(B2385,현장번호,0))),"현장 번호를 확인하세요",IF(ISNA(MATCH(D2385,거래처이름,0)),"거래처 목록에 없는 이름",IF(OR(NOT(ISNUMBER(G2385)),N(G2385)&lt;=0),"금액을 확인하세요",""))))))</f>
        <v/>
      </c>
    </row>
    <row r="2386">
      <c r="A2386" s="20" t="n"/>
      <c r="B2386" s="26" t="n"/>
      <c r="C2386" s="27">
        <f>IF(COUNTA(A2386,D2386,G2386)=0,"",IF(B2386="","공통",IFERROR(INDEX(현장_고객,MATCH(B2386,현장번호,0))&amp;" · "&amp;INDEX(현장_주소,MATCH(B2386,현장번호,0)),"없는 번호")))</f>
        <v/>
      </c>
      <c r="D2386" s="21" t="n"/>
      <c r="E2386" s="27">
        <f>IF(D2386="","",IFERROR(INDEX(거래처분야,MATCH(D2386,거래처이름,0)),""))</f>
        <v/>
      </c>
      <c r="F2386" s="21" t="n"/>
      <c r="G2386" s="22" t="n"/>
      <c r="H2386" s="25">
        <f>IF(COUNTA(A2386,B2386,D2386,G2386)=0,"",IF(NOT(ISNUMBER(A2386)),"날짜를 확인하세요",IF(A2386&gt;TODAY(),"오늘 이후 날짜예요",IF(AND(B2386&lt;&gt;"",ISNA(MATCH(B2386,현장번호,0))),"현장 번호를 확인하세요",IF(ISNA(MATCH(D2386,거래처이름,0)),"거래처 목록에 없는 이름",IF(OR(NOT(ISNUMBER(G2386)),N(G2386)&lt;=0),"금액을 확인하세요",""))))))</f>
        <v/>
      </c>
    </row>
    <row r="2387">
      <c r="A2387" s="20" t="n"/>
      <c r="B2387" s="26" t="n"/>
      <c r="C2387" s="27">
        <f>IF(COUNTA(A2387,D2387,G2387)=0,"",IF(B2387="","공통",IFERROR(INDEX(현장_고객,MATCH(B2387,현장번호,0))&amp;" · "&amp;INDEX(현장_주소,MATCH(B2387,현장번호,0)),"없는 번호")))</f>
        <v/>
      </c>
      <c r="D2387" s="21" t="n"/>
      <c r="E2387" s="27">
        <f>IF(D2387="","",IFERROR(INDEX(거래처분야,MATCH(D2387,거래처이름,0)),""))</f>
        <v/>
      </c>
      <c r="F2387" s="21" t="n"/>
      <c r="G2387" s="22" t="n"/>
      <c r="H2387" s="25">
        <f>IF(COUNTA(A2387,B2387,D2387,G2387)=0,"",IF(NOT(ISNUMBER(A2387)),"날짜를 확인하세요",IF(A2387&gt;TODAY(),"오늘 이후 날짜예요",IF(AND(B2387&lt;&gt;"",ISNA(MATCH(B2387,현장번호,0))),"현장 번호를 확인하세요",IF(ISNA(MATCH(D2387,거래처이름,0)),"거래처 목록에 없는 이름",IF(OR(NOT(ISNUMBER(G2387)),N(G2387)&lt;=0),"금액을 확인하세요",""))))))</f>
        <v/>
      </c>
    </row>
    <row r="2388">
      <c r="A2388" s="20" t="n"/>
      <c r="B2388" s="26" t="n"/>
      <c r="C2388" s="27">
        <f>IF(COUNTA(A2388,D2388,G2388)=0,"",IF(B2388="","공통",IFERROR(INDEX(현장_고객,MATCH(B2388,현장번호,0))&amp;" · "&amp;INDEX(현장_주소,MATCH(B2388,현장번호,0)),"없는 번호")))</f>
        <v/>
      </c>
      <c r="D2388" s="21" t="n"/>
      <c r="E2388" s="27">
        <f>IF(D2388="","",IFERROR(INDEX(거래처분야,MATCH(D2388,거래처이름,0)),""))</f>
        <v/>
      </c>
      <c r="F2388" s="21" t="n"/>
      <c r="G2388" s="22" t="n"/>
      <c r="H2388" s="25">
        <f>IF(COUNTA(A2388,B2388,D2388,G2388)=0,"",IF(NOT(ISNUMBER(A2388)),"날짜를 확인하세요",IF(A2388&gt;TODAY(),"오늘 이후 날짜예요",IF(AND(B2388&lt;&gt;"",ISNA(MATCH(B2388,현장번호,0))),"현장 번호를 확인하세요",IF(ISNA(MATCH(D2388,거래처이름,0)),"거래처 목록에 없는 이름",IF(OR(NOT(ISNUMBER(G2388)),N(G2388)&lt;=0),"금액을 확인하세요",""))))))</f>
        <v/>
      </c>
    </row>
    <row r="2389">
      <c r="A2389" s="20" t="n"/>
      <c r="B2389" s="26" t="n"/>
      <c r="C2389" s="27">
        <f>IF(COUNTA(A2389,D2389,G2389)=0,"",IF(B2389="","공통",IFERROR(INDEX(현장_고객,MATCH(B2389,현장번호,0))&amp;" · "&amp;INDEX(현장_주소,MATCH(B2389,현장번호,0)),"없는 번호")))</f>
        <v/>
      </c>
      <c r="D2389" s="21" t="n"/>
      <c r="E2389" s="27">
        <f>IF(D2389="","",IFERROR(INDEX(거래처분야,MATCH(D2389,거래처이름,0)),""))</f>
        <v/>
      </c>
      <c r="F2389" s="21" t="n"/>
      <c r="G2389" s="22" t="n"/>
      <c r="H2389" s="25">
        <f>IF(COUNTA(A2389,B2389,D2389,G2389)=0,"",IF(NOT(ISNUMBER(A2389)),"날짜를 확인하세요",IF(A2389&gt;TODAY(),"오늘 이후 날짜예요",IF(AND(B2389&lt;&gt;"",ISNA(MATCH(B2389,현장번호,0))),"현장 번호를 확인하세요",IF(ISNA(MATCH(D2389,거래처이름,0)),"거래처 목록에 없는 이름",IF(OR(NOT(ISNUMBER(G2389)),N(G2389)&lt;=0),"금액을 확인하세요",""))))))</f>
        <v/>
      </c>
    </row>
    <row r="2390">
      <c r="A2390" s="20" t="n"/>
      <c r="B2390" s="26" t="n"/>
      <c r="C2390" s="27">
        <f>IF(COUNTA(A2390,D2390,G2390)=0,"",IF(B2390="","공통",IFERROR(INDEX(현장_고객,MATCH(B2390,현장번호,0))&amp;" · "&amp;INDEX(현장_주소,MATCH(B2390,현장번호,0)),"없는 번호")))</f>
        <v/>
      </c>
      <c r="D2390" s="21" t="n"/>
      <c r="E2390" s="27">
        <f>IF(D2390="","",IFERROR(INDEX(거래처분야,MATCH(D2390,거래처이름,0)),""))</f>
        <v/>
      </c>
      <c r="F2390" s="21" t="n"/>
      <c r="G2390" s="22" t="n"/>
      <c r="H2390" s="25">
        <f>IF(COUNTA(A2390,B2390,D2390,G2390)=0,"",IF(NOT(ISNUMBER(A2390)),"날짜를 확인하세요",IF(A2390&gt;TODAY(),"오늘 이후 날짜예요",IF(AND(B2390&lt;&gt;"",ISNA(MATCH(B2390,현장번호,0))),"현장 번호를 확인하세요",IF(ISNA(MATCH(D2390,거래처이름,0)),"거래처 목록에 없는 이름",IF(OR(NOT(ISNUMBER(G2390)),N(G2390)&lt;=0),"금액을 확인하세요",""))))))</f>
        <v/>
      </c>
    </row>
    <row r="2391">
      <c r="A2391" s="20" t="n"/>
      <c r="B2391" s="26" t="n"/>
      <c r="C2391" s="27">
        <f>IF(COUNTA(A2391,D2391,G2391)=0,"",IF(B2391="","공통",IFERROR(INDEX(현장_고객,MATCH(B2391,현장번호,0))&amp;" · "&amp;INDEX(현장_주소,MATCH(B2391,현장번호,0)),"없는 번호")))</f>
        <v/>
      </c>
      <c r="D2391" s="21" t="n"/>
      <c r="E2391" s="27">
        <f>IF(D2391="","",IFERROR(INDEX(거래처분야,MATCH(D2391,거래처이름,0)),""))</f>
        <v/>
      </c>
      <c r="F2391" s="21" t="n"/>
      <c r="G2391" s="22" t="n"/>
      <c r="H2391" s="25">
        <f>IF(COUNTA(A2391,B2391,D2391,G2391)=0,"",IF(NOT(ISNUMBER(A2391)),"날짜를 확인하세요",IF(A2391&gt;TODAY(),"오늘 이후 날짜예요",IF(AND(B2391&lt;&gt;"",ISNA(MATCH(B2391,현장번호,0))),"현장 번호를 확인하세요",IF(ISNA(MATCH(D2391,거래처이름,0)),"거래처 목록에 없는 이름",IF(OR(NOT(ISNUMBER(G2391)),N(G2391)&lt;=0),"금액을 확인하세요",""))))))</f>
        <v/>
      </c>
    </row>
    <row r="2392">
      <c r="A2392" s="20" t="n"/>
      <c r="B2392" s="26" t="n"/>
      <c r="C2392" s="27">
        <f>IF(COUNTA(A2392,D2392,G2392)=0,"",IF(B2392="","공통",IFERROR(INDEX(현장_고객,MATCH(B2392,현장번호,0))&amp;" · "&amp;INDEX(현장_주소,MATCH(B2392,현장번호,0)),"없는 번호")))</f>
        <v/>
      </c>
      <c r="D2392" s="21" t="n"/>
      <c r="E2392" s="27">
        <f>IF(D2392="","",IFERROR(INDEX(거래처분야,MATCH(D2392,거래처이름,0)),""))</f>
        <v/>
      </c>
      <c r="F2392" s="21" t="n"/>
      <c r="G2392" s="22" t="n"/>
      <c r="H2392" s="25">
        <f>IF(COUNTA(A2392,B2392,D2392,G2392)=0,"",IF(NOT(ISNUMBER(A2392)),"날짜를 확인하세요",IF(A2392&gt;TODAY(),"오늘 이후 날짜예요",IF(AND(B2392&lt;&gt;"",ISNA(MATCH(B2392,현장번호,0))),"현장 번호를 확인하세요",IF(ISNA(MATCH(D2392,거래처이름,0)),"거래처 목록에 없는 이름",IF(OR(NOT(ISNUMBER(G2392)),N(G2392)&lt;=0),"금액을 확인하세요",""))))))</f>
        <v/>
      </c>
    </row>
    <row r="2393">
      <c r="A2393" s="20" t="n"/>
      <c r="B2393" s="26" t="n"/>
      <c r="C2393" s="27">
        <f>IF(COUNTA(A2393,D2393,G2393)=0,"",IF(B2393="","공통",IFERROR(INDEX(현장_고객,MATCH(B2393,현장번호,0))&amp;" · "&amp;INDEX(현장_주소,MATCH(B2393,현장번호,0)),"없는 번호")))</f>
        <v/>
      </c>
      <c r="D2393" s="21" t="n"/>
      <c r="E2393" s="27">
        <f>IF(D2393="","",IFERROR(INDEX(거래처분야,MATCH(D2393,거래처이름,0)),""))</f>
        <v/>
      </c>
      <c r="F2393" s="21" t="n"/>
      <c r="G2393" s="22" t="n"/>
      <c r="H2393" s="25">
        <f>IF(COUNTA(A2393,B2393,D2393,G2393)=0,"",IF(NOT(ISNUMBER(A2393)),"날짜를 확인하세요",IF(A2393&gt;TODAY(),"오늘 이후 날짜예요",IF(AND(B2393&lt;&gt;"",ISNA(MATCH(B2393,현장번호,0))),"현장 번호를 확인하세요",IF(ISNA(MATCH(D2393,거래처이름,0)),"거래처 목록에 없는 이름",IF(OR(NOT(ISNUMBER(G2393)),N(G2393)&lt;=0),"금액을 확인하세요",""))))))</f>
        <v/>
      </c>
    </row>
    <row r="2394">
      <c r="A2394" s="20" t="n"/>
      <c r="B2394" s="26" t="n"/>
      <c r="C2394" s="27">
        <f>IF(COUNTA(A2394,D2394,G2394)=0,"",IF(B2394="","공통",IFERROR(INDEX(현장_고객,MATCH(B2394,현장번호,0))&amp;" · "&amp;INDEX(현장_주소,MATCH(B2394,현장번호,0)),"없는 번호")))</f>
        <v/>
      </c>
      <c r="D2394" s="21" t="n"/>
      <c r="E2394" s="27">
        <f>IF(D2394="","",IFERROR(INDEX(거래처분야,MATCH(D2394,거래처이름,0)),""))</f>
        <v/>
      </c>
      <c r="F2394" s="21" t="n"/>
      <c r="G2394" s="22" t="n"/>
      <c r="H2394" s="25">
        <f>IF(COUNTA(A2394,B2394,D2394,G2394)=0,"",IF(NOT(ISNUMBER(A2394)),"날짜를 확인하세요",IF(A2394&gt;TODAY(),"오늘 이후 날짜예요",IF(AND(B2394&lt;&gt;"",ISNA(MATCH(B2394,현장번호,0))),"현장 번호를 확인하세요",IF(ISNA(MATCH(D2394,거래처이름,0)),"거래처 목록에 없는 이름",IF(OR(NOT(ISNUMBER(G2394)),N(G2394)&lt;=0),"금액을 확인하세요",""))))))</f>
        <v/>
      </c>
    </row>
    <row r="2395">
      <c r="A2395" s="20" t="n"/>
      <c r="B2395" s="26" t="n"/>
      <c r="C2395" s="27">
        <f>IF(COUNTA(A2395,D2395,G2395)=0,"",IF(B2395="","공통",IFERROR(INDEX(현장_고객,MATCH(B2395,현장번호,0))&amp;" · "&amp;INDEX(현장_주소,MATCH(B2395,현장번호,0)),"없는 번호")))</f>
        <v/>
      </c>
      <c r="D2395" s="21" t="n"/>
      <c r="E2395" s="27">
        <f>IF(D2395="","",IFERROR(INDEX(거래처분야,MATCH(D2395,거래처이름,0)),""))</f>
        <v/>
      </c>
      <c r="F2395" s="21" t="n"/>
      <c r="G2395" s="22" t="n"/>
      <c r="H2395" s="25">
        <f>IF(COUNTA(A2395,B2395,D2395,G2395)=0,"",IF(NOT(ISNUMBER(A2395)),"날짜를 확인하세요",IF(A2395&gt;TODAY(),"오늘 이후 날짜예요",IF(AND(B2395&lt;&gt;"",ISNA(MATCH(B2395,현장번호,0))),"현장 번호를 확인하세요",IF(ISNA(MATCH(D2395,거래처이름,0)),"거래처 목록에 없는 이름",IF(OR(NOT(ISNUMBER(G2395)),N(G2395)&lt;=0),"금액을 확인하세요",""))))))</f>
        <v/>
      </c>
    </row>
    <row r="2396">
      <c r="A2396" s="20" t="n"/>
      <c r="B2396" s="26" t="n"/>
      <c r="C2396" s="27">
        <f>IF(COUNTA(A2396,D2396,G2396)=0,"",IF(B2396="","공통",IFERROR(INDEX(현장_고객,MATCH(B2396,현장번호,0))&amp;" · "&amp;INDEX(현장_주소,MATCH(B2396,현장번호,0)),"없는 번호")))</f>
        <v/>
      </c>
      <c r="D2396" s="21" t="n"/>
      <c r="E2396" s="27">
        <f>IF(D2396="","",IFERROR(INDEX(거래처분야,MATCH(D2396,거래처이름,0)),""))</f>
        <v/>
      </c>
      <c r="F2396" s="21" t="n"/>
      <c r="G2396" s="22" t="n"/>
      <c r="H2396" s="25">
        <f>IF(COUNTA(A2396,B2396,D2396,G2396)=0,"",IF(NOT(ISNUMBER(A2396)),"날짜를 확인하세요",IF(A2396&gt;TODAY(),"오늘 이후 날짜예요",IF(AND(B2396&lt;&gt;"",ISNA(MATCH(B2396,현장번호,0))),"현장 번호를 확인하세요",IF(ISNA(MATCH(D2396,거래처이름,0)),"거래처 목록에 없는 이름",IF(OR(NOT(ISNUMBER(G2396)),N(G2396)&lt;=0),"금액을 확인하세요",""))))))</f>
        <v/>
      </c>
    </row>
    <row r="2397">
      <c r="A2397" s="20" t="n"/>
      <c r="B2397" s="26" t="n"/>
      <c r="C2397" s="27">
        <f>IF(COUNTA(A2397,D2397,G2397)=0,"",IF(B2397="","공통",IFERROR(INDEX(현장_고객,MATCH(B2397,현장번호,0))&amp;" · "&amp;INDEX(현장_주소,MATCH(B2397,현장번호,0)),"없는 번호")))</f>
        <v/>
      </c>
      <c r="D2397" s="21" t="n"/>
      <c r="E2397" s="27">
        <f>IF(D2397="","",IFERROR(INDEX(거래처분야,MATCH(D2397,거래처이름,0)),""))</f>
        <v/>
      </c>
      <c r="F2397" s="21" t="n"/>
      <c r="G2397" s="22" t="n"/>
      <c r="H2397" s="25">
        <f>IF(COUNTA(A2397,B2397,D2397,G2397)=0,"",IF(NOT(ISNUMBER(A2397)),"날짜를 확인하세요",IF(A2397&gt;TODAY(),"오늘 이후 날짜예요",IF(AND(B2397&lt;&gt;"",ISNA(MATCH(B2397,현장번호,0))),"현장 번호를 확인하세요",IF(ISNA(MATCH(D2397,거래처이름,0)),"거래처 목록에 없는 이름",IF(OR(NOT(ISNUMBER(G2397)),N(G2397)&lt;=0),"금액을 확인하세요",""))))))</f>
        <v/>
      </c>
    </row>
    <row r="2398">
      <c r="A2398" s="20" t="n"/>
      <c r="B2398" s="26" t="n"/>
      <c r="C2398" s="27">
        <f>IF(COUNTA(A2398,D2398,G2398)=0,"",IF(B2398="","공통",IFERROR(INDEX(현장_고객,MATCH(B2398,현장번호,0))&amp;" · "&amp;INDEX(현장_주소,MATCH(B2398,현장번호,0)),"없는 번호")))</f>
        <v/>
      </c>
      <c r="D2398" s="21" t="n"/>
      <c r="E2398" s="27">
        <f>IF(D2398="","",IFERROR(INDEX(거래처분야,MATCH(D2398,거래처이름,0)),""))</f>
        <v/>
      </c>
      <c r="F2398" s="21" t="n"/>
      <c r="G2398" s="22" t="n"/>
      <c r="H2398" s="25">
        <f>IF(COUNTA(A2398,B2398,D2398,G2398)=0,"",IF(NOT(ISNUMBER(A2398)),"날짜를 확인하세요",IF(A2398&gt;TODAY(),"오늘 이후 날짜예요",IF(AND(B2398&lt;&gt;"",ISNA(MATCH(B2398,현장번호,0))),"현장 번호를 확인하세요",IF(ISNA(MATCH(D2398,거래처이름,0)),"거래처 목록에 없는 이름",IF(OR(NOT(ISNUMBER(G2398)),N(G2398)&lt;=0),"금액을 확인하세요",""))))))</f>
        <v/>
      </c>
    </row>
    <row r="2399">
      <c r="A2399" s="20" t="n"/>
      <c r="B2399" s="26" t="n"/>
      <c r="C2399" s="27">
        <f>IF(COUNTA(A2399,D2399,G2399)=0,"",IF(B2399="","공통",IFERROR(INDEX(현장_고객,MATCH(B2399,현장번호,0))&amp;" · "&amp;INDEX(현장_주소,MATCH(B2399,현장번호,0)),"없는 번호")))</f>
        <v/>
      </c>
      <c r="D2399" s="21" t="n"/>
      <c r="E2399" s="27">
        <f>IF(D2399="","",IFERROR(INDEX(거래처분야,MATCH(D2399,거래처이름,0)),""))</f>
        <v/>
      </c>
      <c r="F2399" s="21" t="n"/>
      <c r="G2399" s="22" t="n"/>
      <c r="H2399" s="25">
        <f>IF(COUNTA(A2399,B2399,D2399,G2399)=0,"",IF(NOT(ISNUMBER(A2399)),"날짜를 확인하세요",IF(A2399&gt;TODAY(),"오늘 이후 날짜예요",IF(AND(B2399&lt;&gt;"",ISNA(MATCH(B2399,현장번호,0))),"현장 번호를 확인하세요",IF(ISNA(MATCH(D2399,거래처이름,0)),"거래처 목록에 없는 이름",IF(OR(NOT(ISNUMBER(G2399)),N(G2399)&lt;=0),"금액을 확인하세요",""))))))</f>
        <v/>
      </c>
    </row>
    <row r="2400">
      <c r="A2400" s="20" t="n"/>
      <c r="B2400" s="26" t="n"/>
      <c r="C2400" s="27">
        <f>IF(COUNTA(A2400,D2400,G2400)=0,"",IF(B2400="","공통",IFERROR(INDEX(현장_고객,MATCH(B2400,현장번호,0))&amp;" · "&amp;INDEX(현장_주소,MATCH(B2400,현장번호,0)),"없는 번호")))</f>
        <v/>
      </c>
      <c r="D2400" s="21" t="n"/>
      <c r="E2400" s="27">
        <f>IF(D2400="","",IFERROR(INDEX(거래처분야,MATCH(D2400,거래처이름,0)),""))</f>
        <v/>
      </c>
      <c r="F2400" s="21" t="n"/>
      <c r="G2400" s="22" t="n"/>
      <c r="H2400" s="25">
        <f>IF(COUNTA(A2400,B2400,D2400,G2400)=0,"",IF(NOT(ISNUMBER(A2400)),"날짜를 확인하세요",IF(A2400&gt;TODAY(),"오늘 이후 날짜예요",IF(AND(B2400&lt;&gt;"",ISNA(MATCH(B2400,현장번호,0))),"현장 번호를 확인하세요",IF(ISNA(MATCH(D2400,거래처이름,0)),"거래처 목록에 없는 이름",IF(OR(NOT(ISNUMBER(G2400)),N(G2400)&lt;=0),"금액을 확인하세요",""))))))</f>
        <v/>
      </c>
    </row>
    <row r="2401">
      <c r="A2401" s="20" t="n"/>
      <c r="B2401" s="26" t="n"/>
      <c r="C2401" s="27">
        <f>IF(COUNTA(A2401,D2401,G2401)=0,"",IF(B2401="","공통",IFERROR(INDEX(현장_고객,MATCH(B2401,현장번호,0))&amp;" · "&amp;INDEX(현장_주소,MATCH(B2401,현장번호,0)),"없는 번호")))</f>
        <v/>
      </c>
      <c r="D2401" s="21" t="n"/>
      <c r="E2401" s="27">
        <f>IF(D2401="","",IFERROR(INDEX(거래처분야,MATCH(D2401,거래처이름,0)),""))</f>
        <v/>
      </c>
      <c r="F2401" s="21" t="n"/>
      <c r="G2401" s="22" t="n"/>
      <c r="H2401" s="25">
        <f>IF(COUNTA(A2401,B2401,D2401,G2401)=0,"",IF(NOT(ISNUMBER(A2401)),"날짜를 확인하세요",IF(A2401&gt;TODAY(),"오늘 이후 날짜예요",IF(AND(B2401&lt;&gt;"",ISNA(MATCH(B2401,현장번호,0))),"현장 번호를 확인하세요",IF(ISNA(MATCH(D2401,거래처이름,0)),"거래처 목록에 없는 이름",IF(OR(NOT(ISNUMBER(G2401)),N(G2401)&lt;=0),"금액을 확인하세요",""))))))</f>
        <v/>
      </c>
    </row>
    <row r="2402">
      <c r="A2402" s="20" t="n"/>
      <c r="B2402" s="26" t="n"/>
      <c r="C2402" s="27">
        <f>IF(COUNTA(A2402,D2402,G2402)=0,"",IF(B2402="","공통",IFERROR(INDEX(현장_고객,MATCH(B2402,현장번호,0))&amp;" · "&amp;INDEX(현장_주소,MATCH(B2402,현장번호,0)),"없는 번호")))</f>
        <v/>
      </c>
      <c r="D2402" s="21" t="n"/>
      <c r="E2402" s="27">
        <f>IF(D2402="","",IFERROR(INDEX(거래처분야,MATCH(D2402,거래처이름,0)),""))</f>
        <v/>
      </c>
      <c r="F2402" s="21" t="n"/>
      <c r="G2402" s="22" t="n"/>
      <c r="H2402" s="25">
        <f>IF(COUNTA(A2402,B2402,D2402,G2402)=0,"",IF(NOT(ISNUMBER(A2402)),"날짜를 확인하세요",IF(A2402&gt;TODAY(),"오늘 이후 날짜예요",IF(AND(B2402&lt;&gt;"",ISNA(MATCH(B2402,현장번호,0))),"현장 번호를 확인하세요",IF(ISNA(MATCH(D2402,거래처이름,0)),"거래처 목록에 없는 이름",IF(OR(NOT(ISNUMBER(G2402)),N(G2402)&lt;=0),"금액을 확인하세요",""))))))</f>
        <v/>
      </c>
    </row>
    <row r="2403">
      <c r="A2403" s="20" t="n"/>
      <c r="B2403" s="26" t="n"/>
      <c r="C2403" s="27">
        <f>IF(COUNTA(A2403,D2403,G2403)=0,"",IF(B2403="","공통",IFERROR(INDEX(현장_고객,MATCH(B2403,현장번호,0))&amp;" · "&amp;INDEX(현장_주소,MATCH(B2403,현장번호,0)),"없는 번호")))</f>
        <v/>
      </c>
      <c r="D2403" s="21" t="n"/>
      <c r="E2403" s="27">
        <f>IF(D2403="","",IFERROR(INDEX(거래처분야,MATCH(D2403,거래처이름,0)),""))</f>
        <v/>
      </c>
      <c r="F2403" s="21" t="n"/>
      <c r="G2403" s="22" t="n"/>
      <c r="H2403" s="25">
        <f>IF(COUNTA(A2403,B2403,D2403,G2403)=0,"",IF(NOT(ISNUMBER(A2403)),"날짜를 확인하세요",IF(A2403&gt;TODAY(),"오늘 이후 날짜예요",IF(AND(B2403&lt;&gt;"",ISNA(MATCH(B2403,현장번호,0))),"현장 번호를 확인하세요",IF(ISNA(MATCH(D2403,거래처이름,0)),"거래처 목록에 없는 이름",IF(OR(NOT(ISNUMBER(G2403)),N(G2403)&lt;=0),"금액을 확인하세요",""))))))</f>
        <v/>
      </c>
    </row>
    <row r="2404">
      <c r="A2404" s="20" t="n"/>
      <c r="B2404" s="26" t="n"/>
      <c r="C2404" s="27">
        <f>IF(COUNTA(A2404,D2404,G2404)=0,"",IF(B2404="","공통",IFERROR(INDEX(현장_고객,MATCH(B2404,현장번호,0))&amp;" · "&amp;INDEX(현장_주소,MATCH(B2404,현장번호,0)),"없는 번호")))</f>
        <v/>
      </c>
      <c r="D2404" s="21" t="n"/>
      <c r="E2404" s="27">
        <f>IF(D2404="","",IFERROR(INDEX(거래처분야,MATCH(D2404,거래처이름,0)),""))</f>
        <v/>
      </c>
      <c r="F2404" s="21" t="n"/>
      <c r="G2404" s="22" t="n"/>
      <c r="H2404" s="25">
        <f>IF(COUNTA(A2404,B2404,D2404,G2404)=0,"",IF(NOT(ISNUMBER(A2404)),"날짜를 확인하세요",IF(A2404&gt;TODAY(),"오늘 이후 날짜예요",IF(AND(B2404&lt;&gt;"",ISNA(MATCH(B2404,현장번호,0))),"현장 번호를 확인하세요",IF(ISNA(MATCH(D2404,거래처이름,0)),"거래처 목록에 없는 이름",IF(OR(NOT(ISNUMBER(G2404)),N(G2404)&lt;=0),"금액을 확인하세요",""))))))</f>
        <v/>
      </c>
    </row>
    <row r="2405">
      <c r="A2405" s="20" t="n"/>
      <c r="B2405" s="26" t="n"/>
      <c r="C2405" s="27">
        <f>IF(COUNTA(A2405,D2405,G2405)=0,"",IF(B2405="","공통",IFERROR(INDEX(현장_고객,MATCH(B2405,현장번호,0))&amp;" · "&amp;INDEX(현장_주소,MATCH(B2405,현장번호,0)),"없는 번호")))</f>
        <v/>
      </c>
      <c r="D2405" s="21" t="n"/>
      <c r="E2405" s="27">
        <f>IF(D2405="","",IFERROR(INDEX(거래처분야,MATCH(D2405,거래처이름,0)),""))</f>
        <v/>
      </c>
      <c r="F2405" s="21" t="n"/>
      <c r="G2405" s="22" t="n"/>
      <c r="H2405" s="25">
        <f>IF(COUNTA(A2405,B2405,D2405,G2405)=0,"",IF(NOT(ISNUMBER(A2405)),"날짜를 확인하세요",IF(A2405&gt;TODAY(),"오늘 이후 날짜예요",IF(AND(B2405&lt;&gt;"",ISNA(MATCH(B2405,현장번호,0))),"현장 번호를 확인하세요",IF(ISNA(MATCH(D2405,거래처이름,0)),"거래처 목록에 없는 이름",IF(OR(NOT(ISNUMBER(G2405)),N(G2405)&lt;=0),"금액을 확인하세요",""))))))</f>
        <v/>
      </c>
    </row>
    <row r="2406">
      <c r="A2406" s="20" t="n"/>
      <c r="B2406" s="26" t="n"/>
      <c r="C2406" s="27">
        <f>IF(COUNTA(A2406,D2406,G2406)=0,"",IF(B2406="","공통",IFERROR(INDEX(현장_고객,MATCH(B2406,현장번호,0))&amp;" · "&amp;INDEX(현장_주소,MATCH(B2406,현장번호,0)),"없는 번호")))</f>
        <v/>
      </c>
      <c r="D2406" s="21" t="n"/>
      <c r="E2406" s="27">
        <f>IF(D2406="","",IFERROR(INDEX(거래처분야,MATCH(D2406,거래처이름,0)),""))</f>
        <v/>
      </c>
      <c r="F2406" s="21" t="n"/>
      <c r="G2406" s="22" t="n"/>
      <c r="H2406" s="25">
        <f>IF(COUNTA(A2406,B2406,D2406,G2406)=0,"",IF(NOT(ISNUMBER(A2406)),"날짜를 확인하세요",IF(A2406&gt;TODAY(),"오늘 이후 날짜예요",IF(AND(B2406&lt;&gt;"",ISNA(MATCH(B2406,현장번호,0))),"현장 번호를 확인하세요",IF(ISNA(MATCH(D2406,거래처이름,0)),"거래처 목록에 없는 이름",IF(OR(NOT(ISNUMBER(G2406)),N(G2406)&lt;=0),"금액을 확인하세요",""))))))</f>
        <v/>
      </c>
    </row>
    <row r="2407">
      <c r="A2407" s="20" t="n"/>
      <c r="B2407" s="26" t="n"/>
      <c r="C2407" s="27">
        <f>IF(COUNTA(A2407,D2407,G2407)=0,"",IF(B2407="","공통",IFERROR(INDEX(현장_고객,MATCH(B2407,현장번호,0))&amp;" · "&amp;INDEX(현장_주소,MATCH(B2407,현장번호,0)),"없는 번호")))</f>
        <v/>
      </c>
      <c r="D2407" s="21" t="n"/>
      <c r="E2407" s="27">
        <f>IF(D2407="","",IFERROR(INDEX(거래처분야,MATCH(D2407,거래처이름,0)),""))</f>
        <v/>
      </c>
      <c r="F2407" s="21" t="n"/>
      <c r="G2407" s="22" t="n"/>
      <c r="H2407" s="25">
        <f>IF(COUNTA(A2407,B2407,D2407,G2407)=0,"",IF(NOT(ISNUMBER(A2407)),"날짜를 확인하세요",IF(A2407&gt;TODAY(),"오늘 이후 날짜예요",IF(AND(B2407&lt;&gt;"",ISNA(MATCH(B2407,현장번호,0))),"현장 번호를 확인하세요",IF(ISNA(MATCH(D2407,거래처이름,0)),"거래처 목록에 없는 이름",IF(OR(NOT(ISNUMBER(G2407)),N(G2407)&lt;=0),"금액을 확인하세요",""))))))</f>
        <v/>
      </c>
    </row>
    <row r="2408">
      <c r="A2408" s="20" t="n"/>
      <c r="B2408" s="26" t="n"/>
      <c r="C2408" s="27">
        <f>IF(COUNTA(A2408,D2408,G2408)=0,"",IF(B2408="","공통",IFERROR(INDEX(현장_고객,MATCH(B2408,현장번호,0))&amp;" · "&amp;INDEX(현장_주소,MATCH(B2408,현장번호,0)),"없는 번호")))</f>
        <v/>
      </c>
      <c r="D2408" s="21" t="n"/>
      <c r="E2408" s="27">
        <f>IF(D2408="","",IFERROR(INDEX(거래처분야,MATCH(D2408,거래처이름,0)),""))</f>
        <v/>
      </c>
      <c r="F2408" s="21" t="n"/>
      <c r="G2408" s="22" t="n"/>
      <c r="H2408" s="25">
        <f>IF(COUNTA(A2408,B2408,D2408,G2408)=0,"",IF(NOT(ISNUMBER(A2408)),"날짜를 확인하세요",IF(A2408&gt;TODAY(),"오늘 이후 날짜예요",IF(AND(B2408&lt;&gt;"",ISNA(MATCH(B2408,현장번호,0))),"현장 번호를 확인하세요",IF(ISNA(MATCH(D2408,거래처이름,0)),"거래처 목록에 없는 이름",IF(OR(NOT(ISNUMBER(G2408)),N(G2408)&lt;=0),"금액을 확인하세요",""))))))</f>
        <v/>
      </c>
    </row>
    <row r="2409">
      <c r="A2409" s="20" t="n"/>
      <c r="B2409" s="26" t="n"/>
      <c r="C2409" s="27">
        <f>IF(COUNTA(A2409,D2409,G2409)=0,"",IF(B2409="","공통",IFERROR(INDEX(현장_고객,MATCH(B2409,현장번호,0))&amp;" · "&amp;INDEX(현장_주소,MATCH(B2409,현장번호,0)),"없는 번호")))</f>
        <v/>
      </c>
      <c r="D2409" s="21" t="n"/>
      <c r="E2409" s="27">
        <f>IF(D2409="","",IFERROR(INDEX(거래처분야,MATCH(D2409,거래처이름,0)),""))</f>
        <v/>
      </c>
      <c r="F2409" s="21" t="n"/>
      <c r="G2409" s="22" t="n"/>
      <c r="H2409" s="25">
        <f>IF(COUNTA(A2409,B2409,D2409,G2409)=0,"",IF(NOT(ISNUMBER(A2409)),"날짜를 확인하세요",IF(A2409&gt;TODAY(),"오늘 이후 날짜예요",IF(AND(B2409&lt;&gt;"",ISNA(MATCH(B2409,현장번호,0))),"현장 번호를 확인하세요",IF(ISNA(MATCH(D2409,거래처이름,0)),"거래처 목록에 없는 이름",IF(OR(NOT(ISNUMBER(G2409)),N(G2409)&lt;=0),"금액을 확인하세요",""))))))</f>
        <v/>
      </c>
    </row>
    <row r="2410">
      <c r="A2410" s="20" t="n"/>
      <c r="B2410" s="26" t="n"/>
      <c r="C2410" s="27">
        <f>IF(COUNTA(A2410,D2410,G2410)=0,"",IF(B2410="","공통",IFERROR(INDEX(현장_고객,MATCH(B2410,현장번호,0))&amp;" · "&amp;INDEX(현장_주소,MATCH(B2410,현장번호,0)),"없는 번호")))</f>
        <v/>
      </c>
      <c r="D2410" s="21" t="n"/>
      <c r="E2410" s="27">
        <f>IF(D2410="","",IFERROR(INDEX(거래처분야,MATCH(D2410,거래처이름,0)),""))</f>
        <v/>
      </c>
      <c r="F2410" s="21" t="n"/>
      <c r="G2410" s="22" t="n"/>
      <c r="H2410" s="25">
        <f>IF(COUNTA(A2410,B2410,D2410,G2410)=0,"",IF(NOT(ISNUMBER(A2410)),"날짜를 확인하세요",IF(A2410&gt;TODAY(),"오늘 이후 날짜예요",IF(AND(B2410&lt;&gt;"",ISNA(MATCH(B2410,현장번호,0))),"현장 번호를 확인하세요",IF(ISNA(MATCH(D2410,거래처이름,0)),"거래처 목록에 없는 이름",IF(OR(NOT(ISNUMBER(G2410)),N(G2410)&lt;=0),"금액을 확인하세요",""))))))</f>
        <v/>
      </c>
    </row>
    <row r="2411">
      <c r="A2411" s="20" t="n"/>
      <c r="B2411" s="26" t="n"/>
      <c r="C2411" s="27">
        <f>IF(COUNTA(A2411,D2411,G2411)=0,"",IF(B2411="","공통",IFERROR(INDEX(현장_고객,MATCH(B2411,현장번호,0))&amp;" · "&amp;INDEX(현장_주소,MATCH(B2411,현장번호,0)),"없는 번호")))</f>
        <v/>
      </c>
      <c r="D2411" s="21" t="n"/>
      <c r="E2411" s="27">
        <f>IF(D2411="","",IFERROR(INDEX(거래처분야,MATCH(D2411,거래처이름,0)),""))</f>
        <v/>
      </c>
      <c r="F2411" s="21" t="n"/>
      <c r="G2411" s="22" t="n"/>
      <c r="H2411" s="25">
        <f>IF(COUNTA(A2411,B2411,D2411,G2411)=0,"",IF(NOT(ISNUMBER(A2411)),"날짜를 확인하세요",IF(A2411&gt;TODAY(),"오늘 이후 날짜예요",IF(AND(B2411&lt;&gt;"",ISNA(MATCH(B2411,현장번호,0))),"현장 번호를 확인하세요",IF(ISNA(MATCH(D2411,거래처이름,0)),"거래처 목록에 없는 이름",IF(OR(NOT(ISNUMBER(G2411)),N(G2411)&lt;=0),"금액을 확인하세요",""))))))</f>
        <v/>
      </c>
    </row>
    <row r="2412">
      <c r="A2412" s="20" t="n"/>
      <c r="B2412" s="26" t="n"/>
      <c r="C2412" s="27">
        <f>IF(COUNTA(A2412,D2412,G2412)=0,"",IF(B2412="","공통",IFERROR(INDEX(현장_고객,MATCH(B2412,현장번호,0))&amp;" · "&amp;INDEX(현장_주소,MATCH(B2412,현장번호,0)),"없는 번호")))</f>
        <v/>
      </c>
      <c r="D2412" s="21" t="n"/>
      <c r="E2412" s="27">
        <f>IF(D2412="","",IFERROR(INDEX(거래처분야,MATCH(D2412,거래처이름,0)),""))</f>
        <v/>
      </c>
      <c r="F2412" s="21" t="n"/>
      <c r="G2412" s="22" t="n"/>
      <c r="H2412" s="25">
        <f>IF(COUNTA(A2412,B2412,D2412,G2412)=0,"",IF(NOT(ISNUMBER(A2412)),"날짜를 확인하세요",IF(A2412&gt;TODAY(),"오늘 이후 날짜예요",IF(AND(B2412&lt;&gt;"",ISNA(MATCH(B2412,현장번호,0))),"현장 번호를 확인하세요",IF(ISNA(MATCH(D2412,거래처이름,0)),"거래처 목록에 없는 이름",IF(OR(NOT(ISNUMBER(G2412)),N(G2412)&lt;=0),"금액을 확인하세요",""))))))</f>
        <v/>
      </c>
    </row>
    <row r="2413">
      <c r="A2413" s="20" t="n"/>
      <c r="B2413" s="26" t="n"/>
      <c r="C2413" s="27">
        <f>IF(COUNTA(A2413,D2413,G2413)=0,"",IF(B2413="","공통",IFERROR(INDEX(현장_고객,MATCH(B2413,현장번호,0))&amp;" · "&amp;INDEX(현장_주소,MATCH(B2413,현장번호,0)),"없는 번호")))</f>
        <v/>
      </c>
      <c r="D2413" s="21" t="n"/>
      <c r="E2413" s="27">
        <f>IF(D2413="","",IFERROR(INDEX(거래처분야,MATCH(D2413,거래처이름,0)),""))</f>
        <v/>
      </c>
      <c r="F2413" s="21" t="n"/>
      <c r="G2413" s="22" t="n"/>
      <c r="H2413" s="25">
        <f>IF(COUNTA(A2413,B2413,D2413,G2413)=0,"",IF(NOT(ISNUMBER(A2413)),"날짜를 확인하세요",IF(A2413&gt;TODAY(),"오늘 이후 날짜예요",IF(AND(B2413&lt;&gt;"",ISNA(MATCH(B2413,현장번호,0))),"현장 번호를 확인하세요",IF(ISNA(MATCH(D2413,거래처이름,0)),"거래처 목록에 없는 이름",IF(OR(NOT(ISNUMBER(G2413)),N(G2413)&lt;=0),"금액을 확인하세요",""))))))</f>
        <v/>
      </c>
    </row>
    <row r="2414">
      <c r="A2414" s="20" t="n"/>
      <c r="B2414" s="26" t="n"/>
      <c r="C2414" s="27">
        <f>IF(COUNTA(A2414,D2414,G2414)=0,"",IF(B2414="","공통",IFERROR(INDEX(현장_고객,MATCH(B2414,현장번호,0))&amp;" · "&amp;INDEX(현장_주소,MATCH(B2414,현장번호,0)),"없는 번호")))</f>
        <v/>
      </c>
      <c r="D2414" s="21" t="n"/>
      <c r="E2414" s="27">
        <f>IF(D2414="","",IFERROR(INDEX(거래처분야,MATCH(D2414,거래처이름,0)),""))</f>
        <v/>
      </c>
      <c r="F2414" s="21" t="n"/>
      <c r="G2414" s="22" t="n"/>
      <c r="H2414" s="25">
        <f>IF(COUNTA(A2414,B2414,D2414,G2414)=0,"",IF(NOT(ISNUMBER(A2414)),"날짜를 확인하세요",IF(A2414&gt;TODAY(),"오늘 이후 날짜예요",IF(AND(B2414&lt;&gt;"",ISNA(MATCH(B2414,현장번호,0))),"현장 번호를 확인하세요",IF(ISNA(MATCH(D2414,거래처이름,0)),"거래처 목록에 없는 이름",IF(OR(NOT(ISNUMBER(G2414)),N(G2414)&lt;=0),"금액을 확인하세요",""))))))</f>
        <v/>
      </c>
    </row>
    <row r="2415">
      <c r="A2415" s="20" t="n"/>
      <c r="B2415" s="26" t="n"/>
      <c r="C2415" s="27">
        <f>IF(COUNTA(A2415,D2415,G2415)=0,"",IF(B2415="","공통",IFERROR(INDEX(현장_고객,MATCH(B2415,현장번호,0))&amp;" · "&amp;INDEX(현장_주소,MATCH(B2415,현장번호,0)),"없는 번호")))</f>
        <v/>
      </c>
      <c r="D2415" s="21" t="n"/>
      <c r="E2415" s="27">
        <f>IF(D2415="","",IFERROR(INDEX(거래처분야,MATCH(D2415,거래처이름,0)),""))</f>
        <v/>
      </c>
      <c r="F2415" s="21" t="n"/>
      <c r="G2415" s="22" t="n"/>
      <c r="H2415" s="25">
        <f>IF(COUNTA(A2415,B2415,D2415,G2415)=0,"",IF(NOT(ISNUMBER(A2415)),"날짜를 확인하세요",IF(A2415&gt;TODAY(),"오늘 이후 날짜예요",IF(AND(B2415&lt;&gt;"",ISNA(MATCH(B2415,현장번호,0))),"현장 번호를 확인하세요",IF(ISNA(MATCH(D2415,거래처이름,0)),"거래처 목록에 없는 이름",IF(OR(NOT(ISNUMBER(G2415)),N(G2415)&lt;=0),"금액을 확인하세요",""))))))</f>
        <v/>
      </c>
    </row>
    <row r="2416">
      <c r="A2416" s="20" t="n"/>
      <c r="B2416" s="26" t="n"/>
      <c r="C2416" s="27">
        <f>IF(COUNTA(A2416,D2416,G2416)=0,"",IF(B2416="","공통",IFERROR(INDEX(현장_고객,MATCH(B2416,현장번호,0))&amp;" · "&amp;INDEX(현장_주소,MATCH(B2416,현장번호,0)),"없는 번호")))</f>
        <v/>
      </c>
      <c r="D2416" s="21" t="n"/>
      <c r="E2416" s="27">
        <f>IF(D2416="","",IFERROR(INDEX(거래처분야,MATCH(D2416,거래처이름,0)),""))</f>
        <v/>
      </c>
      <c r="F2416" s="21" t="n"/>
      <c r="G2416" s="22" t="n"/>
      <c r="H2416" s="25">
        <f>IF(COUNTA(A2416,B2416,D2416,G2416)=0,"",IF(NOT(ISNUMBER(A2416)),"날짜를 확인하세요",IF(A2416&gt;TODAY(),"오늘 이후 날짜예요",IF(AND(B2416&lt;&gt;"",ISNA(MATCH(B2416,현장번호,0))),"현장 번호를 확인하세요",IF(ISNA(MATCH(D2416,거래처이름,0)),"거래처 목록에 없는 이름",IF(OR(NOT(ISNUMBER(G2416)),N(G2416)&lt;=0),"금액을 확인하세요",""))))))</f>
        <v/>
      </c>
    </row>
    <row r="2417">
      <c r="A2417" s="20" t="n"/>
      <c r="B2417" s="26" t="n"/>
      <c r="C2417" s="27">
        <f>IF(COUNTA(A2417,D2417,G2417)=0,"",IF(B2417="","공통",IFERROR(INDEX(현장_고객,MATCH(B2417,현장번호,0))&amp;" · "&amp;INDEX(현장_주소,MATCH(B2417,현장번호,0)),"없는 번호")))</f>
        <v/>
      </c>
      <c r="D2417" s="21" t="n"/>
      <c r="E2417" s="27">
        <f>IF(D2417="","",IFERROR(INDEX(거래처분야,MATCH(D2417,거래처이름,0)),""))</f>
        <v/>
      </c>
      <c r="F2417" s="21" t="n"/>
      <c r="G2417" s="22" t="n"/>
      <c r="H2417" s="25">
        <f>IF(COUNTA(A2417,B2417,D2417,G2417)=0,"",IF(NOT(ISNUMBER(A2417)),"날짜를 확인하세요",IF(A2417&gt;TODAY(),"오늘 이후 날짜예요",IF(AND(B2417&lt;&gt;"",ISNA(MATCH(B2417,현장번호,0))),"현장 번호를 확인하세요",IF(ISNA(MATCH(D2417,거래처이름,0)),"거래처 목록에 없는 이름",IF(OR(NOT(ISNUMBER(G2417)),N(G2417)&lt;=0),"금액을 확인하세요",""))))))</f>
        <v/>
      </c>
    </row>
    <row r="2418">
      <c r="A2418" s="20" t="n"/>
      <c r="B2418" s="26" t="n"/>
      <c r="C2418" s="27">
        <f>IF(COUNTA(A2418,D2418,G2418)=0,"",IF(B2418="","공통",IFERROR(INDEX(현장_고객,MATCH(B2418,현장번호,0))&amp;" · "&amp;INDEX(현장_주소,MATCH(B2418,현장번호,0)),"없는 번호")))</f>
        <v/>
      </c>
      <c r="D2418" s="21" t="n"/>
      <c r="E2418" s="27">
        <f>IF(D2418="","",IFERROR(INDEX(거래처분야,MATCH(D2418,거래처이름,0)),""))</f>
        <v/>
      </c>
      <c r="F2418" s="21" t="n"/>
      <c r="G2418" s="22" t="n"/>
      <c r="H2418" s="25">
        <f>IF(COUNTA(A2418,B2418,D2418,G2418)=0,"",IF(NOT(ISNUMBER(A2418)),"날짜를 확인하세요",IF(A2418&gt;TODAY(),"오늘 이후 날짜예요",IF(AND(B2418&lt;&gt;"",ISNA(MATCH(B2418,현장번호,0))),"현장 번호를 확인하세요",IF(ISNA(MATCH(D2418,거래처이름,0)),"거래처 목록에 없는 이름",IF(OR(NOT(ISNUMBER(G2418)),N(G2418)&lt;=0),"금액을 확인하세요",""))))))</f>
        <v/>
      </c>
    </row>
    <row r="2419">
      <c r="A2419" s="20" t="n"/>
      <c r="B2419" s="26" t="n"/>
      <c r="C2419" s="27">
        <f>IF(COUNTA(A2419,D2419,G2419)=0,"",IF(B2419="","공통",IFERROR(INDEX(현장_고객,MATCH(B2419,현장번호,0))&amp;" · "&amp;INDEX(현장_주소,MATCH(B2419,현장번호,0)),"없는 번호")))</f>
        <v/>
      </c>
      <c r="D2419" s="21" t="n"/>
      <c r="E2419" s="27">
        <f>IF(D2419="","",IFERROR(INDEX(거래처분야,MATCH(D2419,거래처이름,0)),""))</f>
        <v/>
      </c>
      <c r="F2419" s="21" t="n"/>
      <c r="G2419" s="22" t="n"/>
      <c r="H2419" s="25">
        <f>IF(COUNTA(A2419,B2419,D2419,G2419)=0,"",IF(NOT(ISNUMBER(A2419)),"날짜를 확인하세요",IF(A2419&gt;TODAY(),"오늘 이후 날짜예요",IF(AND(B2419&lt;&gt;"",ISNA(MATCH(B2419,현장번호,0))),"현장 번호를 확인하세요",IF(ISNA(MATCH(D2419,거래처이름,0)),"거래처 목록에 없는 이름",IF(OR(NOT(ISNUMBER(G2419)),N(G2419)&lt;=0),"금액을 확인하세요",""))))))</f>
        <v/>
      </c>
    </row>
    <row r="2420">
      <c r="A2420" s="20" t="n"/>
      <c r="B2420" s="26" t="n"/>
      <c r="C2420" s="27">
        <f>IF(COUNTA(A2420,D2420,G2420)=0,"",IF(B2420="","공통",IFERROR(INDEX(현장_고객,MATCH(B2420,현장번호,0))&amp;" · "&amp;INDEX(현장_주소,MATCH(B2420,현장번호,0)),"없는 번호")))</f>
        <v/>
      </c>
      <c r="D2420" s="21" t="n"/>
      <c r="E2420" s="27">
        <f>IF(D2420="","",IFERROR(INDEX(거래처분야,MATCH(D2420,거래처이름,0)),""))</f>
        <v/>
      </c>
      <c r="F2420" s="21" t="n"/>
      <c r="G2420" s="22" t="n"/>
      <c r="H2420" s="25">
        <f>IF(COUNTA(A2420,B2420,D2420,G2420)=0,"",IF(NOT(ISNUMBER(A2420)),"날짜를 확인하세요",IF(A2420&gt;TODAY(),"오늘 이후 날짜예요",IF(AND(B2420&lt;&gt;"",ISNA(MATCH(B2420,현장번호,0))),"현장 번호를 확인하세요",IF(ISNA(MATCH(D2420,거래처이름,0)),"거래처 목록에 없는 이름",IF(OR(NOT(ISNUMBER(G2420)),N(G2420)&lt;=0),"금액을 확인하세요",""))))))</f>
        <v/>
      </c>
    </row>
    <row r="2421">
      <c r="A2421" s="20" t="n"/>
      <c r="B2421" s="26" t="n"/>
      <c r="C2421" s="27">
        <f>IF(COUNTA(A2421,D2421,G2421)=0,"",IF(B2421="","공통",IFERROR(INDEX(현장_고객,MATCH(B2421,현장번호,0))&amp;" · "&amp;INDEX(현장_주소,MATCH(B2421,현장번호,0)),"없는 번호")))</f>
        <v/>
      </c>
      <c r="D2421" s="21" t="n"/>
      <c r="E2421" s="27">
        <f>IF(D2421="","",IFERROR(INDEX(거래처분야,MATCH(D2421,거래처이름,0)),""))</f>
        <v/>
      </c>
      <c r="F2421" s="21" t="n"/>
      <c r="G2421" s="22" t="n"/>
      <c r="H2421" s="25">
        <f>IF(COUNTA(A2421,B2421,D2421,G2421)=0,"",IF(NOT(ISNUMBER(A2421)),"날짜를 확인하세요",IF(A2421&gt;TODAY(),"오늘 이후 날짜예요",IF(AND(B2421&lt;&gt;"",ISNA(MATCH(B2421,현장번호,0))),"현장 번호를 확인하세요",IF(ISNA(MATCH(D2421,거래처이름,0)),"거래처 목록에 없는 이름",IF(OR(NOT(ISNUMBER(G2421)),N(G2421)&lt;=0),"금액을 확인하세요",""))))))</f>
        <v/>
      </c>
    </row>
    <row r="2422">
      <c r="A2422" s="20" t="n"/>
      <c r="B2422" s="26" t="n"/>
      <c r="C2422" s="27">
        <f>IF(COUNTA(A2422,D2422,G2422)=0,"",IF(B2422="","공통",IFERROR(INDEX(현장_고객,MATCH(B2422,현장번호,0))&amp;" · "&amp;INDEX(현장_주소,MATCH(B2422,현장번호,0)),"없는 번호")))</f>
        <v/>
      </c>
      <c r="D2422" s="21" t="n"/>
      <c r="E2422" s="27">
        <f>IF(D2422="","",IFERROR(INDEX(거래처분야,MATCH(D2422,거래처이름,0)),""))</f>
        <v/>
      </c>
      <c r="F2422" s="21" t="n"/>
      <c r="G2422" s="22" t="n"/>
      <c r="H2422" s="25">
        <f>IF(COUNTA(A2422,B2422,D2422,G2422)=0,"",IF(NOT(ISNUMBER(A2422)),"날짜를 확인하세요",IF(A2422&gt;TODAY(),"오늘 이후 날짜예요",IF(AND(B2422&lt;&gt;"",ISNA(MATCH(B2422,현장번호,0))),"현장 번호를 확인하세요",IF(ISNA(MATCH(D2422,거래처이름,0)),"거래처 목록에 없는 이름",IF(OR(NOT(ISNUMBER(G2422)),N(G2422)&lt;=0),"금액을 확인하세요",""))))))</f>
        <v/>
      </c>
    </row>
    <row r="2423">
      <c r="A2423" s="20" t="n"/>
      <c r="B2423" s="26" t="n"/>
      <c r="C2423" s="27">
        <f>IF(COUNTA(A2423,D2423,G2423)=0,"",IF(B2423="","공통",IFERROR(INDEX(현장_고객,MATCH(B2423,현장번호,0))&amp;" · "&amp;INDEX(현장_주소,MATCH(B2423,현장번호,0)),"없는 번호")))</f>
        <v/>
      </c>
      <c r="D2423" s="21" t="n"/>
      <c r="E2423" s="27">
        <f>IF(D2423="","",IFERROR(INDEX(거래처분야,MATCH(D2423,거래처이름,0)),""))</f>
        <v/>
      </c>
      <c r="F2423" s="21" t="n"/>
      <c r="G2423" s="22" t="n"/>
      <c r="H2423" s="25">
        <f>IF(COUNTA(A2423,B2423,D2423,G2423)=0,"",IF(NOT(ISNUMBER(A2423)),"날짜를 확인하세요",IF(A2423&gt;TODAY(),"오늘 이후 날짜예요",IF(AND(B2423&lt;&gt;"",ISNA(MATCH(B2423,현장번호,0))),"현장 번호를 확인하세요",IF(ISNA(MATCH(D2423,거래처이름,0)),"거래처 목록에 없는 이름",IF(OR(NOT(ISNUMBER(G2423)),N(G2423)&lt;=0),"금액을 확인하세요",""))))))</f>
        <v/>
      </c>
    </row>
    <row r="2424">
      <c r="A2424" s="20" t="n"/>
      <c r="B2424" s="26" t="n"/>
      <c r="C2424" s="27">
        <f>IF(COUNTA(A2424,D2424,G2424)=0,"",IF(B2424="","공통",IFERROR(INDEX(현장_고객,MATCH(B2424,현장번호,0))&amp;" · "&amp;INDEX(현장_주소,MATCH(B2424,현장번호,0)),"없는 번호")))</f>
        <v/>
      </c>
      <c r="D2424" s="21" t="n"/>
      <c r="E2424" s="27">
        <f>IF(D2424="","",IFERROR(INDEX(거래처분야,MATCH(D2424,거래처이름,0)),""))</f>
        <v/>
      </c>
      <c r="F2424" s="21" t="n"/>
      <c r="G2424" s="22" t="n"/>
      <c r="H2424" s="25">
        <f>IF(COUNTA(A2424,B2424,D2424,G2424)=0,"",IF(NOT(ISNUMBER(A2424)),"날짜를 확인하세요",IF(A2424&gt;TODAY(),"오늘 이후 날짜예요",IF(AND(B2424&lt;&gt;"",ISNA(MATCH(B2424,현장번호,0))),"현장 번호를 확인하세요",IF(ISNA(MATCH(D2424,거래처이름,0)),"거래처 목록에 없는 이름",IF(OR(NOT(ISNUMBER(G2424)),N(G2424)&lt;=0),"금액을 확인하세요",""))))))</f>
        <v/>
      </c>
    </row>
    <row r="2425">
      <c r="A2425" s="20" t="n"/>
      <c r="B2425" s="26" t="n"/>
      <c r="C2425" s="27">
        <f>IF(COUNTA(A2425,D2425,G2425)=0,"",IF(B2425="","공통",IFERROR(INDEX(현장_고객,MATCH(B2425,현장번호,0))&amp;" · "&amp;INDEX(현장_주소,MATCH(B2425,현장번호,0)),"없는 번호")))</f>
        <v/>
      </c>
      <c r="D2425" s="21" t="n"/>
      <c r="E2425" s="27">
        <f>IF(D2425="","",IFERROR(INDEX(거래처분야,MATCH(D2425,거래처이름,0)),""))</f>
        <v/>
      </c>
      <c r="F2425" s="21" t="n"/>
      <c r="G2425" s="22" t="n"/>
      <c r="H2425" s="25">
        <f>IF(COUNTA(A2425,B2425,D2425,G2425)=0,"",IF(NOT(ISNUMBER(A2425)),"날짜를 확인하세요",IF(A2425&gt;TODAY(),"오늘 이후 날짜예요",IF(AND(B2425&lt;&gt;"",ISNA(MATCH(B2425,현장번호,0))),"현장 번호를 확인하세요",IF(ISNA(MATCH(D2425,거래처이름,0)),"거래처 목록에 없는 이름",IF(OR(NOT(ISNUMBER(G2425)),N(G2425)&lt;=0),"금액을 확인하세요",""))))))</f>
        <v/>
      </c>
    </row>
    <row r="2426">
      <c r="A2426" s="20" t="n"/>
      <c r="B2426" s="26" t="n"/>
      <c r="C2426" s="27">
        <f>IF(COUNTA(A2426,D2426,G2426)=0,"",IF(B2426="","공통",IFERROR(INDEX(현장_고객,MATCH(B2426,현장번호,0))&amp;" · "&amp;INDEX(현장_주소,MATCH(B2426,현장번호,0)),"없는 번호")))</f>
        <v/>
      </c>
      <c r="D2426" s="21" t="n"/>
      <c r="E2426" s="27">
        <f>IF(D2426="","",IFERROR(INDEX(거래처분야,MATCH(D2426,거래처이름,0)),""))</f>
        <v/>
      </c>
      <c r="F2426" s="21" t="n"/>
      <c r="G2426" s="22" t="n"/>
      <c r="H2426" s="25">
        <f>IF(COUNTA(A2426,B2426,D2426,G2426)=0,"",IF(NOT(ISNUMBER(A2426)),"날짜를 확인하세요",IF(A2426&gt;TODAY(),"오늘 이후 날짜예요",IF(AND(B2426&lt;&gt;"",ISNA(MATCH(B2426,현장번호,0))),"현장 번호를 확인하세요",IF(ISNA(MATCH(D2426,거래처이름,0)),"거래처 목록에 없는 이름",IF(OR(NOT(ISNUMBER(G2426)),N(G2426)&lt;=0),"금액을 확인하세요",""))))))</f>
        <v/>
      </c>
    </row>
    <row r="2427">
      <c r="A2427" s="20" t="n"/>
      <c r="B2427" s="26" t="n"/>
      <c r="C2427" s="27">
        <f>IF(COUNTA(A2427,D2427,G2427)=0,"",IF(B2427="","공통",IFERROR(INDEX(현장_고객,MATCH(B2427,현장번호,0))&amp;" · "&amp;INDEX(현장_주소,MATCH(B2427,현장번호,0)),"없는 번호")))</f>
        <v/>
      </c>
      <c r="D2427" s="21" t="n"/>
      <c r="E2427" s="27">
        <f>IF(D2427="","",IFERROR(INDEX(거래처분야,MATCH(D2427,거래처이름,0)),""))</f>
        <v/>
      </c>
      <c r="F2427" s="21" t="n"/>
      <c r="G2427" s="22" t="n"/>
      <c r="H2427" s="25">
        <f>IF(COUNTA(A2427,B2427,D2427,G2427)=0,"",IF(NOT(ISNUMBER(A2427)),"날짜를 확인하세요",IF(A2427&gt;TODAY(),"오늘 이후 날짜예요",IF(AND(B2427&lt;&gt;"",ISNA(MATCH(B2427,현장번호,0))),"현장 번호를 확인하세요",IF(ISNA(MATCH(D2427,거래처이름,0)),"거래처 목록에 없는 이름",IF(OR(NOT(ISNUMBER(G2427)),N(G2427)&lt;=0),"금액을 확인하세요",""))))))</f>
        <v/>
      </c>
    </row>
    <row r="2428">
      <c r="A2428" s="20" t="n"/>
      <c r="B2428" s="26" t="n"/>
      <c r="C2428" s="27">
        <f>IF(COUNTA(A2428,D2428,G2428)=0,"",IF(B2428="","공통",IFERROR(INDEX(현장_고객,MATCH(B2428,현장번호,0))&amp;" · "&amp;INDEX(현장_주소,MATCH(B2428,현장번호,0)),"없는 번호")))</f>
        <v/>
      </c>
      <c r="D2428" s="21" t="n"/>
      <c r="E2428" s="27">
        <f>IF(D2428="","",IFERROR(INDEX(거래처분야,MATCH(D2428,거래처이름,0)),""))</f>
        <v/>
      </c>
      <c r="F2428" s="21" t="n"/>
      <c r="G2428" s="22" t="n"/>
      <c r="H2428" s="25">
        <f>IF(COUNTA(A2428,B2428,D2428,G2428)=0,"",IF(NOT(ISNUMBER(A2428)),"날짜를 확인하세요",IF(A2428&gt;TODAY(),"오늘 이후 날짜예요",IF(AND(B2428&lt;&gt;"",ISNA(MATCH(B2428,현장번호,0))),"현장 번호를 확인하세요",IF(ISNA(MATCH(D2428,거래처이름,0)),"거래처 목록에 없는 이름",IF(OR(NOT(ISNUMBER(G2428)),N(G2428)&lt;=0),"금액을 확인하세요",""))))))</f>
        <v/>
      </c>
    </row>
    <row r="2429">
      <c r="A2429" s="20" t="n"/>
      <c r="B2429" s="26" t="n"/>
      <c r="C2429" s="27">
        <f>IF(COUNTA(A2429,D2429,G2429)=0,"",IF(B2429="","공통",IFERROR(INDEX(현장_고객,MATCH(B2429,현장번호,0))&amp;" · "&amp;INDEX(현장_주소,MATCH(B2429,현장번호,0)),"없는 번호")))</f>
        <v/>
      </c>
      <c r="D2429" s="21" t="n"/>
      <c r="E2429" s="27">
        <f>IF(D2429="","",IFERROR(INDEX(거래처분야,MATCH(D2429,거래처이름,0)),""))</f>
        <v/>
      </c>
      <c r="F2429" s="21" t="n"/>
      <c r="G2429" s="22" t="n"/>
      <c r="H2429" s="25">
        <f>IF(COUNTA(A2429,B2429,D2429,G2429)=0,"",IF(NOT(ISNUMBER(A2429)),"날짜를 확인하세요",IF(A2429&gt;TODAY(),"오늘 이후 날짜예요",IF(AND(B2429&lt;&gt;"",ISNA(MATCH(B2429,현장번호,0))),"현장 번호를 확인하세요",IF(ISNA(MATCH(D2429,거래처이름,0)),"거래처 목록에 없는 이름",IF(OR(NOT(ISNUMBER(G2429)),N(G2429)&lt;=0),"금액을 확인하세요",""))))))</f>
        <v/>
      </c>
    </row>
    <row r="2430">
      <c r="A2430" s="20" t="n"/>
      <c r="B2430" s="26" t="n"/>
      <c r="C2430" s="27">
        <f>IF(COUNTA(A2430,D2430,G2430)=0,"",IF(B2430="","공통",IFERROR(INDEX(현장_고객,MATCH(B2430,현장번호,0))&amp;" · "&amp;INDEX(현장_주소,MATCH(B2430,현장번호,0)),"없는 번호")))</f>
        <v/>
      </c>
      <c r="D2430" s="21" t="n"/>
      <c r="E2430" s="27">
        <f>IF(D2430="","",IFERROR(INDEX(거래처분야,MATCH(D2430,거래처이름,0)),""))</f>
        <v/>
      </c>
      <c r="F2430" s="21" t="n"/>
      <c r="G2430" s="22" t="n"/>
      <c r="H2430" s="25">
        <f>IF(COUNTA(A2430,B2430,D2430,G2430)=0,"",IF(NOT(ISNUMBER(A2430)),"날짜를 확인하세요",IF(A2430&gt;TODAY(),"오늘 이후 날짜예요",IF(AND(B2430&lt;&gt;"",ISNA(MATCH(B2430,현장번호,0))),"현장 번호를 확인하세요",IF(ISNA(MATCH(D2430,거래처이름,0)),"거래처 목록에 없는 이름",IF(OR(NOT(ISNUMBER(G2430)),N(G2430)&lt;=0),"금액을 확인하세요",""))))))</f>
        <v/>
      </c>
    </row>
    <row r="2431">
      <c r="A2431" s="20" t="n"/>
      <c r="B2431" s="26" t="n"/>
      <c r="C2431" s="27">
        <f>IF(COUNTA(A2431,D2431,G2431)=0,"",IF(B2431="","공통",IFERROR(INDEX(현장_고객,MATCH(B2431,현장번호,0))&amp;" · "&amp;INDEX(현장_주소,MATCH(B2431,현장번호,0)),"없는 번호")))</f>
        <v/>
      </c>
      <c r="D2431" s="21" t="n"/>
      <c r="E2431" s="27">
        <f>IF(D2431="","",IFERROR(INDEX(거래처분야,MATCH(D2431,거래처이름,0)),""))</f>
        <v/>
      </c>
      <c r="F2431" s="21" t="n"/>
      <c r="G2431" s="22" t="n"/>
      <c r="H2431" s="25">
        <f>IF(COUNTA(A2431,B2431,D2431,G2431)=0,"",IF(NOT(ISNUMBER(A2431)),"날짜를 확인하세요",IF(A2431&gt;TODAY(),"오늘 이후 날짜예요",IF(AND(B2431&lt;&gt;"",ISNA(MATCH(B2431,현장번호,0))),"현장 번호를 확인하세요",IF(ISNA(MATCH(D2431,거래처이름,0)),"거래처 목록에 없는 이름",IF(OR(NOT(ISNUMBER(G2431)),N(G2431)&lt;=0),"금액을 확인하세요",""))))))</f>
        <v/>
      </c>
    </row>
    <row r="2432">
      <c r="A2432" s="20" t="n"/>
      <c r="B2432" s="26" t="n"/>
      <c r="C2432" s="27">
        <f>IF(COUNTA(A2432,D2432,G2432)=0,"",IF(B2432="","공통",IFERROR(INDEX(현장_고객,MATCH(B2432,현장번호,0))&amp;" · "&amp;INDEX(현장_주소,MATCH(B2432,현장번호,0)),"없는 번호")))</f>
        <v/>
      </c>
      <c r="D2432" s="21" t="n"/>
      <c r="E2432" s="27">
        <f>IF(D2432="","",IFERROR(INDEX(거래처분야,MATCH(D2432,거래처이름,0)),""))</f>
        <v/>
      </c>
      <c r="F2432" s="21" t="n"/>
      <c r="G2432" s="22" t="n"/>
      <c r="H2432" s="25">
        <f>IF(COUNTA(A2432,B2432,D2432,G2432)=0,"",IF(NOT(ISNUMBER(A2432)),"날짜를 확인하세요",IF(A2432&gt;TODAY(),"오늘 이후 날짜예요",IF(AND(B2432&lt;&gt;"",ISNA(MATCH(B2432,현장번호,0))),"현장 번호를 확인하세요",IF(ISNA(MATCH(D2432,거래처이름,0)),"거래처 목록에 없는 이름",IF(OR(NOT(ISNUMBER(G2432)),N(G2432)&lt;=0),"금액을 확인하세요",""))))))</f>
        <v/>
      </c>
    </row>
    <row r="2433">
      <c r="A2433" s="20" t="n"/>
      <c r="B2433" s="26" t="n"/>
      <c r="C2433" s="27">
        <f>IF(COUNTA(A2433,D2433,G2433)=0,"",IF(B2433="","공통",IFERROR(INDEX(현장_고객,MATCH(B2433,현장번호,0))&amp;" · "&amp;INDEX(현장_주소,MATCH(B2433,현장번호,0)),"없는 번호")))</f>
        <v/>
      </c>
      <c r="D2433" s="21" t="n"/>
      <c r="E2433" s="27">
        <f>IF(D2433="","",IFERROR(INDEX(거래처분야,MATCH(D2433,거래처이름,0)),""))</f>
        <v/>
      </c>
      <c r="F2433" s="21" t="n"/>
      <c r="G2433" s="22" t="n"/>
      <c r="H2433" s="25">
        <f>IF(COUNTA(A2433,B2433,D2433,G2433)=0,"",IF(NOT(ISNUMBER(A2433)),"날짜를 확인하세요",IF(A2433&gt;TODAY(),"오늘 이후 날짜예요",IF(AND(B2433&lt;&gt;"",ISNA(MATCH(B2433,현장번호,0))),"현장 번호를 확인하세요",IF(ISNA(MATCH(D2433,거래처이름,0)),"거래처 목록에 없는 이름",IF(OR(NOT(ISNUMBER(G2433)),N(G2433)&lt;=0),"금액을 확인하세요",""))))))</f>
        <v/>
      </c>
    </row>
    <row r="2434">
      <c r="A2434" s="20" t="n"/>
      <c r="B2434" s="26" t="n"/>
      <c r="C2434" s="27">
        <f>IF(COUNTA(A2434,D2434,G2434)=0,"",IF(B2434="","공통",IFERROR(INDEX(현장_고객,MATCH(B2434,현장번호,0))&amp;" · "&amp;INDEX(현장_주소,MATCH(B2434,현장번호,0)),"없는 번호")))</f>
        <v/>
      </c>
      <c r="D2434" s="21" t="n"/>
      <c r="E2434" s="27">
        <f>IF(D2434="","",IFERROR(INDEX(거래처분야,MATCH(D2434,거래처이름,0)),""))</f>
        <v/>
      </c>
      <c r="F2434" s="21" t="n"/>
      <c r="G2434" s="22" t="n"/>
      <c r="H2434" s="25">
        <f>IF(COUNTA(A2434,B2434,D2434,G2434)=0,"",IF(NOT(ISNUMBER(A2434)),"날짜를 확인하세요",IF(A2434&gt;TODAY(),"오늘 이후 날짜예요",IF(AND(B2434&lt;&gt;"",ISNA(MATCH(B2434,현장번호,0))),"현장 번호를 확인하세요",IF(ISNA(MATCH(D2434,거래처이름,0)),"거래처 목록에 없는 이름",IF(OR(NOT(ISNUMBER(G2434)),N(G2434)&lt;=0),"금액을 확인하세요",""))))))</f>
        <v/>
      </c>
    </row>
    <row r="2435">
      <c r="A2435" s="20" t="n"/>
      <c r="B2435" s="26" t="n"/>
      <c r="C2435" s="27">
        <f>IF(COUNTA(A2435,D2435,G2435)=0,"",IF(B2435="","공통",IFERROR(INDEX(현장_고객,MATCH(B2435,현장번호,0))&amp;" · "&amp;INDEX(현장_주소,MATCH(B2435,현장번호,0)),"없는 번호")))</f>
        <v/>
      </c>
      <c r="D2435" s="21" t="n"/>
      <c r="E2435" s="27">
        <f>IF(D2435="","",IFERROR(INDEX(거래처분야,MATCH(D2435,거래처이름,0)),""))</f>
        <v/>
      </c>
      <c r="F2435" s="21" t="n"/>
      <c r="G2435" s="22" t="n"/>
      <c r="H2435" s="25">
        <f>IF(COUNTA(A2435,B2435,D2435,G2435)=0,"",IF(NOT(ISNUMBER(A2435)),"날짜를 확인하세요",IF(A2435&gt;TODAY(),"오늘 이후 날짜예요",IF(AND(B2435&lt;&gt;"",ISNA(MATCH(B2435,현장번호,0))),"현장 번호를 확인하세요",IF(ISNA(MATCH(D2435,거래처이름,0)),"거래처 목록에 없는 이름",IF(OR(NOT(ISNUMBER(G2435)),N(G2435)&lt;=0),"금액을 확인하세요",""))))))</f>
        <v/>
      </c>
    </row>
    <row r="2436">
      <c r="A2436" s="20" t="n"/>
      <c r="B2436" s="26" t="n"/>
      <c r="C2436" s="27">
        <f>IF(COUNTA(A2436,D2436,G2436)=0,"",IF(B2436="","공통",IFERROR(INDEX(현장_고객,MATCH(B2436,현장번호,0))&amp;" · "&amp;INDEX(현장_주소,MATCH(B2436,현장번호,0)),"없는 번호")))</f>
        <v/>
      </c>
      <c r="D2436" s="21" t="n"/>
      <c r="E2436" s="27">
        <f>IF(D2436="","",IFERROR(INDEX(거래처분야,MATCH(D2436,거래처이름,0)),""))</f>
        <v/>
      </c>
      <c r="F2436" s="21" t="n"/>
      <c r="G2436" s="22" t="n"/>
      <c r="H2436" s="25">
        <f>IF(COUNTA(A2436,B2436,D2436,G2436)=0,"",IF(NOT(ISNUMBER(A2436)),"날짜를 확인하세요",IF(A2436&gt;TODAY(),"오늘 이후 날짜예요",IF(AND(B2436&lt;&gt;"",ISNA(MATCH(B2436,현장번호,0))),"현장 번호를 확인하세요",IF(ISNA(MATCH(D2436,거래처이름,0)),"거래처 목록에 없는 이름",IF(OR(NOT(ISNUMBER(G2436)),N(G2436)&lt;=0),"금액을 확인하세요",""))))))</f>
        <v/>
      </c>
    </row>
    <row r="2437">
      <c r="A2437" s="20" t="n"/>
      <c r="B2437" s="26" t="n"/>
      <c r="C2437" s="27">
        <f>IF(COUNTA(A2437,D2437,G2437)=0,"",IF(B2437="","공통",IFERROR(INDEX(현장_고객,MATCH(B2437,현장번호,0))&amp;" · "&amp;INDEX(현장_주소,MATCH(B2437,현장번호,0)),"없는 번호")))</f>
        <v/>
      </c>
      <c r="D2437" s="21" t="n"/>
      <c r="E2437" s="27">
        <f>IF(D2437="","",IFERROR(INDEX(거래처분야,MATCH(D2437,거래처이름,0)),""))</f>
        <v/>
      </c>
      <c r="F2437" s="21" t="n"/>
      <c r="G2437" s="22" t="n"/>
      <c r="H2437" s="25">
        <f>IF(COUNTA(A2437,B2437,D2437,G2437)=0,"",IF(NOT(ISNUMBER(A2437)),"날짜를 확인하세요",IF(A2437&gt;TODAY(),"오늘 이후 날짜예요",IF(AND(B2437&lt;&gt;"",ISNA(MATCH(B2437,현장번호,0))),"현장 번호를 확인하세요",IF(ISNA(MATCH(D2437,거래처이름,0)),"거래처 목록에 없는 이름",IF(OR(NOT(ISNUMBER(G2437)),N(G2437)&lt;=0),"금액을 확인하세요",""))))))</f>
        <v/>
      </c>
    </row>
    <row r="2438">
      <c r="A2438" s="20" t="n"/>
      <c r="B2438" s="26" t="n"/>
      <c r="C2438" s="27">
        <f>IF(COUNTA(A2438,D2438,G2438)=0,"",IF(B2438="","공통",IFERROR(INDEX(현장_고객,MATCH(B2438,현장번호,0))&amp;" · "&amp;INDEX(현장_주소,MATCH(B2438,현장번호,0)),"없는 번호")))</f>
        <v/>
      </c>
      <c r="D2438" s="21" t="n"/>
      <c r="E2438" s="27">
        <f>IF(D2438="","",IFERROR(INDEX(거래처분야,MATCH(D2438,거래처이름,0)),""))</f>
        <v/>
      </c>
      <c r="F2438" s="21" t="n"/>
      <c r="G2438" s="22" t="n"/>
      <c r="H2438" s="25">
        <f>IF(COUNTA(A2438,B2438,D2438,G2438)=0,"",IF(NOT(ISNUMBER(A2438)),"날짜를 확인하세요",IF(A2438&gt;TODAY(),"오늘 이후 날짜예요",IF(AND(B2438&lt;&gt;"",ISNA(MATCH(B2438,현장번호,0))),"현장 번호를 확인하세요",IF(ISNA(MATCH(D2438,거래처이름,0)),"거래처 목록에 없는 이름",IF(OR(NOT(ISNUMBER(G2438)),N(G2438)&lt;=0),"금액을 확인하세요",""))))))</f>
        <v/>
      </c>
    </row>
    <row r="2439">
      <c r="A2439" s="20" t="n"/>
      <c r="B2439" s="26" t="n"/>
      <c r="C2439" s="27">
        <f>IF(COUNTA(A2439,D2439,G2439)=0,"",IF(B2439="","공통",IFERROR(INDEX(현장_고객,MATCH(B2439,현장번호,0))&amp;" · "&amp;INDEX(현장_주소,MATCH(B2439,현장번호,0)),"없는 번호")))</f>
        <v/>
      </c>
      <c r="D2439" s="21" t="n"/>
      <c r="E2439" s="27">
        <f>IF(D2439="","",IFERROR(INDEX(거래처분야,MATCH(D2439,거래처이름,0)),""))</f>
        <v/>
      </c>
      <c r="F2439" s="21" t="n"/>
      <c r="G2439" s="22" t="n"/>
      <c r="H2439" s="25">
        <f>IF(COUNTA(A2439,B2439,D2439,G2439)=0,"",IF(NOT(ISNUMBER(A2439)),"날짜를 확인하세요",IF(A2439&gt;TODAY(),"오늘 이후 날짜예요",IF(AND(B2439&lt;&gt;"",ISNA(MATCH(B2439,현장번호,0))),"현장 번호를 확인하세요",IF(ISNA(MATCH(D2439,거래처이름,0)),"거래처 목록에 없는 이름",IF(OR(NOT(ISNUMBER(G2439)),N(G2439)&lt;=0),"금액을 확인하세요",""))))))</f>
        <v/>
      </c>
    </row>
    <row r="2440">
      <c r="A2440" s="20" t="n"/>
      <c r="B2440" s="26" t="n"/>
      <c r="C2440" s="27">
        <f>IF(COUNTA(A2440,D2440,G2440)=0,"",IF(B2440="","공통",IFERROR(INDEX(현장_고객,MATCH(B2440,현장번호,0))&amp;" · "&amp;INDEX(현장_주소,MATCH(B2440,현장번호,0)),"없는 번호")))</f>
        <v/>
      </c>
      <c r="D2440" s="21" t="n"/>
      <c r="E2440" s="27">
        <f>IF(D2440="","",IFERROR(INDEX(거래처분야,MATCH(D2440,거래처이름,0)),""))</f>
        <v/>
      </c>
      <c r="F2440" s="21" t="n"/>
      <c r="G2440" s="22" t="n"/>
      <c r="H2440" s="25">
        <f>IF(COUNTA(A2440,B2440,D2440,G2440)=0,"",IF(NOT(ISNUMBER(A2440)),"날짜를 확인하세요",IF(A2440&gt;TODAY(),"오늘 이후 날짜예요",IF(AND(B2440&lt;&gt;"",ISNA(MATCH(B2440,현장번호,0))),"현장 번호를 확인하세요",IF(ISNA(MATCH(D2440,거래처이름,0)),"거래처 목록에 없는 이름",IF(OR(NOT(ISNUMBER(G2440)),N(G2440)&lt;=0),"금액을 확인하세요",""))))))</f>
        <v/>
      </c>
    </row>
    <row r="2441">
      <c r="A2441" s="20" t="n"/>
      <c r="B2441" s="26" t="n"/>
      <c r="C2441" s="27">
        <f>IF(COUNTA(A2441,D2441,G2441)=0,"",IF(B2441="","공통",IFERROR(INDEX(현장_고객,MATCH(B2441,현장번호,0))&amp;" · "&amp;INDEX(현장_주소,MATCH(B2441,현장번호,0)),"없는 번호")))</f>
        <v/>
      </c>
      <c r="D2441" s="21" t="n"/>
      <c r="E2441" s="27">
        <f>IF(D2441="","",IFERROR(INDEX(거래처분야,MATCH(D2441,거래처이름,0)),""))</f>
        <v/>
      </c>
      <c r="F2441" s="21" t="n"/>
      <c r="G2441" s="22" t="n"/>
      <c r="H2441" s="25">
        <f>IF(COUNTA(A2441,B2441,D2441,G2441)=0,"",IF(NOT(ISNUMBER(A2441)),"날짜를 확인하세요",IF(A2441&gt;TODAY(),"오늘 이후 날짜예요",IF(AND(B2441&lt;&gt;"",ISNA(MATCH(B2441,현장번호,0))),"현장 번호를 확인하세요",IF(ISNA(MATCH(D2441,거래처이름,0)),"거래처 목록에 없는 이름",IF(OR(NOT(ISNUMBER(G2441)),N(G2441)&lt;=0),"금액을 확인하세요",""))))))</f>
        <v/>
      </c>
    </row>
    <row r="2442">
      <c r="A2442" s="20" t="n"/>
      <c r="B2442" s="26" t="n"/>
      <c r="C2442" s="27">
        <f>IF(COUNTA(A2442,D2442,G2442)=0,"",IF(B2442="","공통",IFERROR(INDEX(현장_고객,MATCH(B2442,현장번호,0))&amp;" · "&amp;INDEX(현장_주소,MATCH(B2442,현장번호,0)),"없는 번호")))</f>
        <v/>
      </c>
      <c r="D2442" s="21" t="n"/>
      <c r="E2442" s="27">
        <f>IF(D2442="","",IFERROR(INDEX(거래처분야,MATCH(D2442,거래처이름,0)),""))</f>
        <v/>
      </c>
      <c r="F2442" s="21" t="n"/>
      <c r="G2442" s="22" t="n"/>
      <c r="H2442" s="25">
        <f>IF(COUNTA(A2442,B2442,D2442,G2442)=0,"",IF(NOT(ISNUMBER(A2442)),"날짜를 확인하세요",IF(A2442&gt;TODAY(),"오늘 이후 날짜예요",IF(AND(B2442&lt;&gt;"",ISNA(MATCH(B2442,현장번호,0))),"현장 번호를 확인하세요",IF(ISNA(MATCH(D2442,거래처이름,0)),"거래처 목록에 없는 이름",IF(OR(NOT(ISNUMBER(G2442)),N(G2442)&lt;=0),"금액을 확인하세요",""))))))</f>
        <v/>
      </c>
    </row>
    <row r="2443">
      <c r="A2443" s="20" t="n"/>
      <c r="B2443" s="26" t="n"/>
      <c r="C2443" s="27">
        <f>IF(COUNTA(A2443,D2443,G2443)=0,"",IF(B2443="","공통",IFERROR(INDEX(현장_고객,MATCH(B2443,현장번호,0))&amp;" · "&amp;INDEX(현장_주소,MATCH(B2443,현장번호,0)),"없는 번호")))</f>
        <v/>
      </c>
      <c r="D2443" s="21" t="n"/>
      <c r="E2443" s="27">
        <f>IF(D2443="","",IFERROR(INDEX(거래처분야,MATCH(D2443,거래처이름,0)),""))</f>
        <v/>
      </c>
      <c r="F2443" s="21" t="n"/>
      <c r="G2443" s="22" t="n"/>
      <c r="H2443" s="25">
        <f>IF(COUNTA(A2443,B2443,D2443,G2443)=0,"",IF(NOT(ISNUMBER(A2443)),"날짜를 확인하세요",IF(A2443&gt;TODAY(),"오늘 이후 날짜예요",IF(AND(B2443&lt;&gt;"",ISNA(MATCH(B2443,현장번호,0))),"현장 번호를 확인하세요",IF(ISNA(MATCH(D2443,거래처이름,0)),"거래처 목록에 없는 이름",IF(OR(NOT(ISNUMBER(G2443)),N(G2443)&lt;=0),"금액을 확인하세요",""))))))</f>
        <v/>
      </c>
    </row>
    <row r="2444">
      <c r="A2444" s="20" t="n"/>
      <c r="B2444" s="26" t="n"/>
      <c r="C2444" s="27">
        <f>IF(COUNTA(A2444,D2444,G2444)=0,"",IF(B2444="","공통",IFERROR(INDEX(현장_고객,MATCH(B2444,현장번호,0))&amp;" · "&amp;INDEX(현장_주소,MATCH(B2444,현장번호,0)),"없는 번호")))</f>
        <v/>
      </c>
      <c r="D2444" s="21" t="n"/>
      <c r="E2444" s="27">
        <f>IF(D2444="","",IFERROR(INDEX(거래처분야,MATCH(D2444,거래처이름,0)),""))</f>
        <v/>
      </c>
      <c r="F2444" s="21" t="n"/>
      <c r="G2444" s="22" t="n"/>
      <c r="H2444" s="25">
        <f>IF(COUNTA(A2444,B2444,D2444,G2444)=0,"",IF(NOT(ISNUMBER(A2444)),"날짜를 확인하세요",IF(A2444&gt;TODAY(),"오늘 이후 날짜예요",IF(AND(B2444&lt;&gt;"",ISNA(MATCH(B2444,현장번호,0))),"현장 번호를 확인하세요",IF(ISNA(MATCH(D2444,거래처이름,0)),"거래처 목록에 없는 이름",IF(OR(NOT(ISNUMBER(G2444)),N(G2444)&lt;=0),"금액을 확인하세요",""))))))</f>
        <v/>
      </c>
    </row>
    <row r="2445">
      <c r="A2445" s="20" t="n"/>
      <c r="B2445" s="26" t="n"/>
      <c r="C2445" s="27">
        <f>IF(COUNTA(A2445,D2445,G2445)=0,"",IF(B2445="","공통",IFERROR(INDEX(현장_고객,MATCH(B2445,현장번호,0))&amp;" · "&amp;INDEX(현장_주소,MATCH(B2445,현장번호,0)),"없는 번호")))</f>
        <v/>
      </c>
      <c r="D2445" s="21" t="n"/>
      <c r="E2445" s="27">
        <f>IF(D2445="","",IFERROR(INDEX(거래처분야,MATCH(D2445,거래처이름,0)),""))</f>
        <v/>
      </c>
      <c r="F2445" s="21" t="n"/>
      <c r="G2445" s="22" t="n"/>
      <c r="H2445" s="25">
        <f>IF(COUNTA(A2445,B2445,D2445,G2445)=0,"",IF(NOT(ISNUMBER(A2445)),"날짜를 확인하세요",IF(A2445&gt;TODAY(),"오늘 이후 날짜예요",IF(AND(B2445&lt;&gt;"",ISNA(MATCH(B2445,현장번호,0))),"현장 번호를 확인하세요",IF(ISNA(MATCH(D2445,거래처이름,0)),"거래처 목록에 없는 이름",IF(OR(NOT(ISNUMBER(G2445)),N(G2445)&lt;=0),"금액을 확인하세요",""))))))</f>
        <v/>
      </c>
    </row>
    <row r="2446">
      <c r="A2446" s="20" t="n"/>
      <c r="B2446" s="26" t="n"/>
      <c r="C2446" s="27">
        <f>IF(COUNTA(A2446,D2446,G2446)=0,"",IF(B2446="","공통",IFERROR(INDEX(현장_고객,MATCH(B2446,현장번호,0))&amp;" · "&amp;INDEX(현장_주소,MATCH(B2446,현장번호,0)),"없는 번호")))</f>
        <v/>
      </c>
      <c r="D2446" s="21" t="n"/>
      <c r="E2446" s="27">
        <f>IF(D2446="","",IFERROR(INDEX(거래처분야,MATCH(D2446,거래처이름,0)),""))</f>
        <v/>
      </c>
      <c r="F2446" s="21" t="n"/>
      <c r="G2446" s="22" t="n"/>
      <c r="H2446" s="25">
        <f>IF(COUNTA(A2446,B2446,D2446,G2446)=0,"",IF(NOT(ISNUMBER(A2446)),"날짜를 확인하세요",IF(A2446&gt;TODAY(),"오늘 이후 날짜예요",IF(AND(B2446&lt;&gt;"",ISNA(MATCH(B2446,현장번호,0))),"현장 번호를 확인하세요",IF(ISNA(MATCH(D2446,거래처이름,0)),"거래처 목록에 없는 이름",IF(OR(NOT(ISNUMBER(G2446)),N(G2446)&lt;=0),"금액을 확인하세요",""))))))</f>
        <v/>
      </c>
    </row>
    <row r="2447">
      <c r="A2447" s="20" t="n"/>
      <c r="B2447" s="26" t="n"/>
      <c r="C2447" s="27">
        <f>IF(COUNTA(A2447,D2447,G2447)=0,"",IF(B2447="","공통",IFERROR(INDEX(현장_고객,MATCH(B2447,현장번호,0))&amp;" · "&amp;INDEX(현장_주소,MATCH(B2447,현장번호,0)),"없는 번호")))</f>
        <v/>
      </c>
      <c r="D2447" s="21" t="n"/>
      <c r="E2447" s="27">
        <f>IF(D2447="","",IFERROR(INDEX(거래처분야,MATCH(D2447,거래처이름,0)),""))</f>
        <v/>
      </c>
      <c r="F2447" s="21" t="n"/>
      <c r="G2447" s="22" t="n"/>
      <c r="H2447" s="25">
        <f>IF(COUNTA(A2447,B2447,D2447,G2447)=0,"",IF(NOT(ISNUMBER(A2447)),"날짜를 확인하세요",IF(A2447&gt;TODAY(),"오늘 이후 날짜예요",IF(AND(B2447&lt;&gt;"",ISNA(MATCH(B2447,현장번호,0))),"현장 번호를 확인하세요",IF(ISNA(MATCH(D2447,거래처이름,0)),"거래처 목록에 없는 이름",IF(OR(NOT(ISNUMBER(G2447)),N(G2447)&lt;=0),"금액을 확인하세요",""))))))</f>
        <v/>
      </c>
    </row>
    <row r="2448">
      <c r="A2448" s="20" t="n"/>
      <c r="B2448" s="26" t="n"/>
      <c r="C2448" s="27">
        <f>IF(COUNTA(A2448,D2448,G2448)=0,"",IF(B2448="","공통",IFERROR(INDEX(현장_고객,MATCH(B2448,현장번호,0))&amp;" · "&amp;INDEX(현장_주소,MATCH(B2448,현장번호,0)),"없는 번호")))</f>
        <v/>
      </c>
      <c r="D2448" s="21" t="n"/>
      <c r="E2448" s="27">
        <f>IF(D2448="","",IFERROR(INDEX(거래처분야,MATCH(D2448,거래처이름,0)),""))</f>
        <v/>
      </c>
      <c r="F2448" s="21" t="n"/>
      <c r="G2448" s="22" t="n"/>
      <c r="H2448" s="25">
        <f>IF(COUNTA(A2448,B2448,D2448,G2448)=0,"",IF(NOT(ISNUMBER(A2448)),"날짜를 확인하세요",IF(A2448&gt;TODAY(),"오늘 이후 날짜예요",IF(AND(B2448&lt;&gt;"",ISNA(MATCH(B2448,현장번호,0))),"현장 번호를 확인하세요",IF(ISNA(MATCH(D2448,거래처이름,0)),"거래처 목록에 없는 이름",IF(OR(NOT(ISNUMBER(G2448)),N(G2448)&lt;=0),"금액을 확인하세요",""))))))</f>
        <v/>
      </c>
    </row>
    <row r="2449">
      <c r="A2449" s="20" t="n"/>
      <c r="B2449" s="26" t="n"/>
      <c r="C2449" s="27">
        <f>IF(COUNTA(A2449,D2449,G2449)=0,"",IF(B2449="","공통",IFERROR(INDEX(현장_고객,MATCH(B2449,현장번호,0))&amp;" · "&amp;INDEX(현장_주소,MATCH(B2449,현장번호,0)),"없는 번호")))</f>
        <v/>
      </c>
      <c r="D2449" s="21" t="n"/>
      <c r="E2449" s="27">
        <f>IF(D2449="","",IFERROR(INDEX(거래처분야,MATCH(D2449,거래처이름,0)),""))</f>
        <v/>
      </c>
      <c r="F2449" s="21" t="n"/>
      <c r="G2449" s="22" t="n"/>
      <c r="H2449" s="25">
        <f>IF(COUNTA(A2449,B2449,D2449,G2449)=0,"",IF(NOT(ISNUMBER(A2449)),"날짜를 확인하세요",IF(A2449&gt;TODAY(),"오늘 이후 날짜예요",IF(AND(B2449&lt;&gt;"",ISNA(MATCH(B2449,현장번호,0))),"현장 번호를 확인하세요",IF(ISNA(MATCH(D2449,거래처이름,0)),"거래처 목록에 없는 이름",IF(OR(NOT(ISNUMBER(G2449)),N(G2449)&lt;=0),"금액을 확인하세요",""))))))</f>
        <v/>
      </c>
    </row>
    <row r="2450">
      <c r="A2450" s="20" t="n"/>
      <c r="B2450" s="26" t="n"/>
      <c r="C2450" s="27">
        <f>IF(COUNTA(A2450,D2450,G2450)=0,"",IF(B2450="","공통",IFERROR(INDEX(현장_고객,MATCH(B2450,현장번호,0))&amp;" · "&amp;INDEX(현장_주소,MATCH(B2450,현장번호,0)),"없는 번호")))</f>
        <v/>
      </c>
      <c r="D2450" s="21" t="n"/>
      <c r="E2450" s="27">
        <f>IF(D2450="","",IFERROR(INDEX(거래처분야,MATCH(D2450,거래처이름,0)),""))</f>
        <v/>
      </c>
      <c r="F2450" s="21" t="n"/>
      <c r="G2450" s="22" t="n"/>
      <c r="H2450" s="25">
        <f>IF(COUNTA(A2450,B2450,D2450,G2450)=0,"",IF(NOT(ISNUMBER(A2450)),"날짜를 확인하세요",IF(A2450&gt;TODAY(),"오늘 이후 날짜예요",IF(AND(B2450&lt;&gt;"",ISNA(MATCH(B2450,현장번호,0))),"현장 번호를 확인하세요",IF(ISNA(MATCH(D2450,거래처이름,0)),"거래처 목록에 없는 이름",IF(OR(NOT(ISNUMBER(G2450)),N(G2450)&lt;=0),"금액을 확인하세요",""))))))</f>
        <v/>
      </c>
    </row>
    <row r="2451">
      <c r="A2451" s="20" t="n"/>
      <c r="B2451" s="26" t="n"/>
      <c r="C2451" s="27">
        <f>IF(COUNTA(A2451,D2451,G2451)=0,"",IF(B2451="","공통",IFERROR(INDEX(현장_고객,MATCH(B2451,현장번호,0))&amp;" · "&amp;INDEX(현장_주소,MATCH(B2451,현장번호,0)),"없는 번호")))</f>
        <v/>
      </c>
      <c r="D2451" s="21" t="n"/>
      <c r="E2451" s="27">
        <f>IF(D2451="","",IFERROR(INDEX(거래처분야,MATCH(D2451,거래처이름,0)),""))</f>
        <v/>
      </c>
      <c r="F2451" s="21" t="n"/>
      <c r="G2451" s="22" t="n"/>
      <c r="H2451" s="25">
        <f>IF(COUNTA(A2451,B2451,D2451,G2451)=0,"",IF(NOT(ISNUMBER(A2451)),"날짜를 확인하세요",IF(A2451&gt;TODAY(),"오늘 이후 날짜예요",IF(AND(B2451&lt;&gt;"",ISNA(MATCH(B2451,현장번호,0))),"현장 번호를 확인하세요",IF(ISNA(MATCH(D2451,거래처이름,0)),"거래처 목록에 없는 이름",IF(OR(NOT(ISNUMBER(G2451)),N(G2451)&lt;=0),"금액을 확인하세요",""))))))</f>
        <v/>
      </c>
    </row>
    <row r="2452">
      <c r="A2452" s="20" t="n"/>
      <c r="B2452" s="26" t="n"/>
      <c r="C2452" s="27">
        <f>IF(COUNTA(A2452,D2452,G2452)=0,"",IF(B2452="","공통",IFERROR(INDEX(현장_고객,MATCH(B2452,현장번호,0))&amp;" · "&amp;INDEX(현장_주소,MATCH(B2452,현장번호,0)),"없는 번호")))</f>
        <v/>
      </c>
      <c r="D2452" s="21" t="n"/>
      <c r="E2452" s="27">
        <f>IF(D2452="","",IFERROR(INDEX(거래처분야,MATCH(D2452,거래처이름,0)),""))</f>
        <v/>
      </c>
      <c r="F2452" s="21" t="n"/>
      <c r="G2452" s="22" t="n"/>
      <c r="H2452" s="25">
        <f>IF(COUNTA(A2452,B2452,D2452,G2452)=0,"",IF(NOT(ISNUMBER(A2452)),"날짜를 확인하세요",IF(A2452&gt;TODAY(),"오늘 이후 날짜예요",IF(AND(B2452&lt;&gt;"",ISNA(MATCH(B2452,현장번호,0))),"현장 번호를 확인하세요",IF(ISNA(MATCH(D2452,거래처이름,0)),"거래처 목록에 없는 이름",IF(OR(NOT(ISNUMBER(G2452)),N(G2452)&lt;=0),"금액을 확인하세요",""))))))</f>
        <v/>
      </c>
    </row>
    <row r="2453">
      <c r="A2453" s="20" t="n"/>
      <c r="B2453" s="26" t="n"/>
      <c r="C2453" s="27">
        <f>IF(COUNTA(A2453,D2453,G2453)=0,"",IF(B2453="","공통",IFERROR(INDEX(현장_고객,MATCH(B2453,현장번호,0))&amp;" · "&amp;INDEX(현장_주소,MATCH(B2453,현장번호,0)),"없는 번호")))</f>
        <v/>
      </c>
      <c r="D2453" s="21" t="n"/>
      <c r="E2453" s="27">
        <f>IF(D2453="","",IFERROR(INDEX(거래처분야,MATCH(D2453,거래처이름,0)),""))</f>
        <v/>
      </c>
      <c r="F2453" s="21" t="n"/>
      <c r="G2453" s="22" t="n"/>
      <c r="H2453" s="25">
        <f>IF(COUNTA(A2453,B2453,D2453,G2453)=0,"",IF(NOT(ISNUMBER(A2453)),"날짜를 확인하세요",IF(A2453&gt;TODAY(),"오늘 이후 날짜예요",IF(AND(B2453&lt;&gt;"",ISNA(MATCH(B2453,현장번호,0))),"현장 번호를 확인하세요",IF(ISNA(MATCH(D2453,거래처이름,0)),"거래처 목록에 없는 이름",IF(OR(NOT(ISNUMBER(G2453)),N(G2453)&lt;=0),"금액을 확인하세요",""))))))</f>
        <v/>
      </c>
    </row>
    <row r="2454">
      <c r="A2454" s="20" t="n"/>
      <c r="B2454" s="26" t="n"/>
      <c r="C2454" s="27">
        <f>IF(COUNTA(A2454,D2454,G2454)=0,"",IF(B2454="","공통",IFERROR(INDEX(현장_고객,MATCH(B2454,현장번호,0))&amp;" · "&amp;INDEX(현장_주소,MATCH(B2454,현장번호,0)),"없는 번호")))</f>
        <v/>
      </c>
      <c r="D2454" s="21" t="n"/>
      <c r="E2454" s="27">
        <f>IF(D2454="","",IFERROR(INDEX(거래처분야,MATCH(D2454,거래처이름,0)),""))</f>
        <v/>
      </c>
      <c r="F2454" s="21" t="n"/>
      <c r="G2454" s="22" t="n"/>
      <c r="H2454" s="25">
        <f>IF(COUNTA(A2454,B2454,D2454,G2454)=0,"",IF(NOT(ISNUMBER(A2454)),"날짜를 확인하세요",IF(A2454&gt;TODAY(),"오늘 이후 날짜예요",IF(AND(B2454&lt;&gt;"",ISNA(MATCH(B2454,현장번호,0))),"현장 번호를 확인하세요",IF(ISNA(MATCH(D2454,거래처이름,0)),"거래처 목록에 없는 이름",IF(OR(NOT(ISNUMBER(G2454)),N(G2454)&lt;=0),"금액을 확인하세요",""))))))</f>
        <v/>
      </c>
    </row>
    <row r="2455">
      <c r="A2455" s="20" t="n"/>
      <c r="B2455" s="26" t="n"/>
      <c r="C2455" s="27">
        <f>IF(COUNTA(A2455,D2455,G2455)=0,"",IF(B2455="","공통",IFERROR(INDEX(현장_고객,MATCH(B2455,현장번호,0))&amp;" · "&amp;INDEX(현장_주소,MATCH(B2455,현장번호,0)),"없는 번호")))</f>
        <v/>
      </c>
      <c r="D2455" s="21" t="n"/>
      <c r="E2455" s="27">
        <f>IF(D2455="","",IFERROR(INDEX(거래처분야,MATCH(D2455,거래처이름,0)),""))</f>
        <v/>
      </c>
      <c r="F2455" s="21" t="n"/>
      <c r="G2455" s="22" t="n"/>
      <c r="H2455" s="25">
        <f>IF(COUNTA(A2455,B2455,D2455,G2455)=0,"",IF(NOT(ISNUMBER(A2455)),"날짜를 확인하세요",IF(A2455&gt;TODAY(),"오늘 이후 날짜예요",IF(AND(B2455&lt;&gt;"",ISNA(MATCH(B2455,현장번호,0))),"현장 번호를 확인하세요",IF(ISNA(MATCH(D2455,거래처이름,0)),"거래처 목록에 없는 이름",IF(OR(NOT(ISNUMBER(G2455)),N(G2455)&lt;=0),"금액을 확인하세요",""))))))</f>
        <v/>
      </c>
    </row>
    <row r="2456">
      <c r="A2456" s="20" t="n"/>
      <c r="B2456" s="26" t="n"/>
      <c r="C2456" s="27">
        <f>IF(COUNTA(A2456,D2456,G2456)=0,"",IF(B2456="","공통",IFERROR(INDEX(현장_고객,MATCH(B2456,현장번호,0))&amp;" · "&amp;INDEX(현장_주소,MATCH(B2456,현장번호,0)),"없는 번호")))</f>
        <v/>
      </c>
      <c r="D2456" s="21" t="n"/>
      <c r="E2456" s="27">
        <f>IF(D2456="","",IFERROR(INDEX(거래처분야,MATCH(D2456,거래처이름,0)),""))</f>
        <v/>
      </c>
      <c r="F2456" s="21" t="n"/>
      <c r="G2456" s="22" t="n"/>
      <c r="H2456" s="25">
        <f>IF(COUNTA(A2456,B2456,D2456,G2456)=0,"",IF(NOT(ISNUMBER(A2456)),"날짜를 확인하세요",IF(A2456&gt;TODAY(),"오늘 이후 날짜예요",IF(AND(B2456&lt;&gt;"",ISNA(MATCH(B2456,현장번호,0))),"현장 번호를 확인하세요",IF(ISNA(MATCH(D2456,거래처이름,0)),"거래처 목록에 없는 이름",IF(OR(NOT(ISNUMBER(G2456)),N(G2456)&lt;=0),"금액을 확인하세요",""))))))</f>
        <v/>
      </c>
    </row>
    <row r="2457">
      <c r="A2457" s="20" t="n"/>
      <c r="B2457" s="26" t="n"/>
      <c r="C2457" s="27">
        <f>IF(COUNTA(A2457,D2457,G2457)=0,"",IF(B2457="","공통",IFERROR(INDEX(현장_고객,MATCH(B2457,현장번호,0))&amp;" · "&amp;INDEX(현장_주소,MATCH(B2457,현장번호,0)),"없는 번호")))</f>
        <v/>
      </c>
      <c r="D2457" s="21" t="n"/>
      <c r="E2457" s="27">
        <f>IF(D2457="","",IFERROR(INDEX(거래처분야,MATCH(D2457,거래처이름,0)),""))</f>
        <v/>
      </c>
      <c r="F2457" s="21" t="n"/>
      <c r="G2457" s="22" t="n"/>
      <c r="H2457" s="25">
        <f>IF(COUNTA(A2457,B2457,D2457,G2457)=0,"",IF(NOT(ISNUMBER(A2457)),"날짜를 확인하세요",IF(A2457&gt;TODAY(),"오늘 이후 날짜예요",IF(AND(B2457&lt;&gt;"",ISNA(MATCH(B2457,현장번호,0))),"현장 번호를 확인하세요",IF(ISNA(MATCH(D2457,거래처이름,0)),"거래처 목록에 없는 이름",IF(OR(NOT(ISNUMBER(G2457)),N(G2457)&lt;=0),"금액을 확인하세요",""))))))</f>
        <v/>
      </c>
    </row>
    <row r="2458">
      <c r="A2458" s="20" t="n"/>
      <c r="B2458" s="26" t="n"/>
      <c r="C2458" s="27">
        <f>IF(COUNTA(A2458,D2458,G2458)=0,"",IF(B2458="","공통",IFERROR(INDEX(현장_고객,MATCH(B2458,현장번호,0))&amp;" · "&amp;INDEX(현장_주소,MATCH(B2458,현장번호,0)),"없는 번호")))</f>
        <v/>
      </c>
      <c r="D2458" s="21" t="n"/>
      <c r="E2458" s="27">
        <f>IF(D2458="","",IFERROR(INDEX(거래처분야,MATCH(D2458,거래처이름,0)),""))</f>
        <v/>
      </c>
      <c r="F2458" s="21" t="n"/>
      <c r="G2458" s="22" t="n"/>
      <c r="H2458" s="25">
        <f>IF(COUNTA(A2458,B2458,D2458,G2458)=0,"",IF(NOT(ISNUMBER(A2458)),"날짜를 확인하세요",IF(A2458&gt;TODAY(),"오늘 이후 날짜예요",IF(AND(B2458&lt;&gt;"",ISNA(MATCH(B2458,현장번호,0))),"현장 번호를 확인하세요",IF(ISNA(MATCH(D2458,거래처이름,0)),"거래처 목록에 없는 이름",IF(OR(NOT(ISNUMBER(G2458)),N(G2458)&lt;=0),"금액을 확인하세요",""))))))</f>
        <v/>
      </c>
    </row>
    <row r="2459">
      <c r="A2459" s="20" t="n"/>
      <c r="B2459" s="26" t="n"/>
      <c r="C2459" s="27">
        <f>IF(COUNTA(A2459,D2459,G2459)=0,"",IF(B2459="","공통",IFERROR(INDEX(현장_고객,MATCH(B2459,현장번호,0))&amp;" · "&amp;INDEX(현장_주소,MATCH(B2459,현장번호,0)),"없는 번호")))</f>
        <v/>
      </c>
      <c r="D2459" s="21" t="n"/>
      <c r="E2459" s="27">
        <f>IF(D2459="","",IFERROR(INDEX(거래처분야,MATCH(D2459,거래처이름,0)),""))</f>
        <v/>
      </c>
      <c r="F2459" s="21" t="n"/>
      <c r="G2459" s="22" t="n"/>
      <c r="H2459" s="25">
        <f>IF(COUNTA(A2459,B2459,D2459,G2459)=0,"",IF(NOT(ISNUMBER(A2459)),"날짜를 확인하세요",IF(A2459&gt;TODAY(),"오늘 이후 날짜예요",IF(AND(B2459&lt;&gt;"",ISNA(MATCH(B2459,현장번호,0))),"현장 번호를 확인하세요",IF(ISNA(MATCH(D2459,거래처이름,0)),"거래처 목록에 없는 이름",IF(OR(NOT(ISNUMBER(G2459)),N(G2459)&lt;=0),"금액을 확인하세요",""))))))</f>
        <v/>
      </c>
    </row>
    <row r="2460">
      <c r="A2460" s="20" t="n"/>
      <c r="B2460" s="26" t="n"/>
      <c r="C2460" s="27">
        <f>IF(COUNTA(A2460,D2460,G2460)=0,"",IF(B2460="","공통",IFERROR(INDEX(현장_고객,MATCH(B2460,현장번호,0))&amp;" · "&amp;INDEX(현장_주소,MATCH(B2460,현장번호,0)),"없는 번호")))</f>
        <v/>
      </c>
      <c r="D2460" s="21" t="n"/>
      <c r="E2460" s="27">
        <f>IF(D2460="","",IFERROR(INDEX(거래처분야,MATCH(D2460,거래처이름,0)),""))</f>
        <v/>
      </c>
      <c r="F2460" s="21" t="n"/>
      <c r="G2460" s="22" t="n"/>
      <c r="H2460" s="25">
        <f>IF(COUNTA(A2460,B2460,D2460,G2460)=0,"",IF(NOT(ISNUMBER(A2460)),"날짜를 확인하세요",IF(A2460&gt;TODAY(),"오늘 이후 날짜예요",IF(AND(B2460&lt;&gt;"",ISNA(MATCH(B2460,현장번호,0))),"현장 번호를 확인하세요",IF(ISNA(MATCH(D2460,거래처이름,0)),"거래처 목록에 없는 이름",IF(OR(NOT(ISNUMBER(G2460)),N(G2460)&lt;=0),"금액을 확인하세요",""))))))</f>
        <v/>
      </c>
    </row>
    <row r="2461">
      <c r="A2461" s="20" t="n"/>
      <c r="B2461" s="26" t="n"/>
      <c r="C2461" s="27">
        <f>IF(COUNTA(A2461,D2461,G2461)=0,"",IF(B2461="","공통",IFERROR(INDEX(현장_고객,MATCH(B2461,현장번호,0))&amp;" · "&amp;INDEX(현장_주소,MATCH(B2461,현장번호,0)),"없는 번호")))</f>
        <v/>
      </c>
      <c r="D2461" s="21" t="n"/>
      <c r="E2461" s="27">
        <f>IF(D2461="","",IFERROR(INDEX(거래처분야,MATCH(D2461,거래처이름,0)),""))</f>
        <v/>
      </c>
      <c r="F2461" s="21" t="n"/>
      <c r="G2461" s="22" t="n"/>
      <c r="H2461" s="25">
        <f>IF(COUNTA(A2461,B2461,D2461,G2461)=0,"",IF(NOT(ISNUMBER(A2461)),"날짜를 확인하세요",IF(A2461&gt;TODAY(),"오늘 이후 날짜예요",IF(AND(B2461&lt;&gt;"",ISNA(MATCH(B2461,현장번호,0))),"현장 번호를 확인하세요",IF(ISNA(MATCH(D2461,거래처이름,0)),"거래처 목록에 없는 이름",IF(OR(NOT(ISNUMBER(G2461)),N(G2461)&lt;=0),"금액을 확인하세요",""))))))</f>
        <v/>
      </c>
    </row>
    <row r="2462">
      <c r="A2462" s="20" t="n"/>
      <c r="B2462" s="26" t="n"/>
      <c r="C2462" s="27">
        <f>IF(COUNTA(A2462,D2462,G2462)=0,"",IF(B2462="","공통",IFERROR(INDEX(현장_고객,MATCH(B2462,현장번호,0))&amp;" · "&amp;INDEX(현장_주소,MATCH(B2462,현장번호,0)),"없는 번호")))</f>
        <v/>
      </c>
      <c r="D2462" s="21" t="n"/>
      <c r="E2462" s="27">
        <f>IF(D2462="","",IFERROR(INDEX(거래처분야,MATCH(D2462,거래처이름,0)),""))</f>
        <v/>
      </c>
      <c r="F2462" s="21" t="n"/>
      <c r="G2462" s="22" t="n"/>
      <c r="H2462" s="25">
        <f>IF(COUNTA(A2462,B2462,D2462,G2462)=0,"",IF(NOT(ISNUMBER(A2462)),"날짜를 확인하세요",IF(A2462&gt;TODAY(),"오늘 이후 날짜예요",IF(AND(B2462&lt;&gt;"",ISNA(MATCH(B2462,현장번호,0))),"현장 번호를 확인하세요",IF(ISNA(MATCH(D2462,거래처이름,0)),"거래처 목록에 없는 이름",IF(OR(NOT(ISNUMBER(G2462)),N(G2462)&lt;=0),"금액을 확인하세요",""))))))</f>
        <v/>
      </c>
    </row>
    <row r="2463">
      <c r="A2463" s="20" t="n"/>
      <c r="B2463" s="26" t="n"/>
      <c r="C2463" s="27">
        <f>IF(COUNTA(A2463,D2463,G2463)=0,"",IF(B2463="","공통",IFERROR(INDEX(현장_고객,MATCH(B2463,현장번호,0))&amp;" · "&amp;INDEX(현장_주소,MATCH(B2463,현장번호,0)),"없는 번호")))</f>
        <v/>
      </c>
      <c r="D2463" s="21" t="n"/>
      <c r="E2463" s="27">
        <f>IF(D2463="","",IFERROR(INDEX(거래처분야,MATCH(D2463,거래처이름,0)),""))</f>
        <v/>
      </c>
      <c r="F2463" s="21" t="n"/>
      <c r="G2463" s="22" t="n"/>
      <c r="H2463" s="25">
        <f>IF(COUNTA(A2463,B2463,D2463,G2463)=0,"",IF(NOT(ISNUMBER(A2463)),"날짜를 확인하세요",IF(A2463&gt;TODAY(),"오늘 이후 날짜예요",IF(AND(B2463&lt;&gt;"",ISNA(MATCH(B2463,현장번호,0))),"현장 번호를 확인하세요",IF(ISNA(MATCH(D2463,거래처이름,0)),"거래처 목록에 없는 이름",IF(OR(NOT(ISNUMBER(G2463)),N(G2463)&lt;=0),"금액을 확인하세요",""))))))</f>
        <v/>
      </c>
    </row>
    <row r="2464">
      <c r="A2464" s="20" t="n"/>
      <c r="B2464" s="26" t="n"/>
      <c r="C2464" s="27">
        <f>IF(COUNTA(A2464,D2464,G2464)=0,"",IF(B2464="","공통",IFERROR(INDEX(현장_고객,MATCH(B2464,현장번호,0))&amp;" · "&amp;INDEX(현장_주소,MATCH(B2464,현장번호,0)),"없는 번호")))</f>
        <v/>
      </c>
      <c r="D2464" s="21" t="n"/>
      <c r="E2464" s="27">
        <f>IF(D2464="","",IFERROR(INDEX(거래처분야,MATCH(D2464,거래처이름,0)),""))</f>
        <v/>
      </c>
      <c r="F2464" s="21" t="n"/>
      <c r="G2464" s="22" t="n"/>
      <c r="H2464" s="25">
        <f>IF(COUNTA(A2464,B2464,D2464,G2464)=0,"",IF(NOT(ISNUMBER(A2464)),"날짜를 확인하세요",IF(A2464&gt;TODAY(),"오늘 이후 날짜예요",IF(AND(B2464&lt;&gt;"",ISNA(MATCH(B2464,현장번호,0))),"현장 번호를 확인하세요",IF(ISNA(MATCH(D2464,거래처이름,0)),"거래처 목록에 없는 이름",IF(OR(NOT(ISNUMBER(G2464)),N(G2464)&lt;=0),"금액을 확인하세요",""))))))</f>
        <v/>
      </c>
    </row>
    <row r="2465">
      <c r="A2465" s="20" t="n"/>
      <c r="B2465" s="26" t="n"/>
      <c r="C2465" s="27">
        <f>IF(COUNTA(A2465,D2465,G2465)=0,"",IF(B2465="","공통",IFERROR(INDEX(현장_고객,MATCH(B2465,현장번호,0))&amp;" · "&amp;INDEX(현장_주소,MATCH(B2465,현장번호,0)),"없는 번호")))</f>
        <v/>
      </c>
      <c r="D2465" s="21" t="n"/>
      <c r="E2465" s="27">
        <f>IF(D2465="","",IFERROR(INDEX(거래처분야,MATCH(D2465,거래처이름,0)),""))</f>
        <v/>
      </c>
      <c r="F2465" s="21" t="n"/>
      <c r="G2465" s="22" t="n"/>
      <c r="H2465" s="25">
        <f>IF(COUNTA(A2465,B2465,D2465,G2465)=0,"",IF(NOT(ISNUMBER(A2465)),"날짜를 확인하세요",IF(A2465&gt;TODAY(),"오늘 이후 날짜예요",IF(AND(B2465&lt;&gt;"",ISNA(MATCH(B2465,현장번호,0))),"현장 번호를 확인하세요",IF(ISNA(MATCH(D2465,거래처이름,0)),"거래처 목록에 없는 이름",IF(OR(NOT(ISNUMBER(G2465)),N(G2465)&lt;=0),"금액을 확인하세요",""))))))</f>
        <v/>
      </c>
    </row>
    <row r="2466">
      <c r="A2466" s="20" t="n"/>
      <c r="B2466" s="26" t="n"/>
      <c r="C2466" s="27">
        <f>IF(COUNTA(A2466,D2466,G2466)=0,"",IF(B2466="","공통",IFERROR(INDEX(현장_고객,MATCH(B2466,현장번호,0))&amp;" · "&amp;INDEX(현장_주소,MATCH(B2466,현장번호,0)),"없는 번호")))</f>
        <v/>
      </c>
      <c r="D2466" s="21" t="n"/>
      <c r="E2466" s="27">
        <f>IF(D2466="","",IFERROR(INDEX(거래처분야,MATCH(D2466,거래처이름,0)),""))</f>
        <v/>
      </c>
      <c r="F2466" s="21" t="n"/>
      <c r="G2466" s="22" t="n"/>
      <c r="H2466" s="25">
        <f>IF(COUNTA(A2466,B2466,D2466,G2466)=0,"",IF(NOT(ISNUMBER(A2466)),"날짜를 확인하세요",IF(A2466&gt;TODAY(),"오늘 이후 날짜예요",IF(AND(B2466&lt;&gt;"",ISNA(MATCH(B2466,현장번호,0))),"현장 번호를 확인하세요",IF(ISNA(MATCH(D2466,거래처이름,0)),"거래처 목록에 없는 이름",IF(OR(NOT(ISNUMBER(G2466)),N(G2466)&lt;=0),"금액을 확인하세요",""))))))</f>
        <v/>
      </c>
    </row>
    <row r="2467">
      <c r="A2467" s="20" t="n"/>
      <c r="B2467" s="26" t="n"/>
      <c r="C2467" s="27">
        <f>IF(COUNTA(A2467,D2467,G2467)=0,"",IF(B2467="","공통",IFERROR(INDEX(현장_고객,MATCH(B2467,현장번호,0))&amp;" · "&amp;INDEX(현장_주소,MATCH(B2467,현장번호,0)),"없는 번호")))</f>
        <v/>
      </c>
      <c r="D2467" s="21" t="n"/>
      <c r="E2467" s="27">
        <f>IF(D2467="","",IFERROR(INDEX(거래처분야,MATCH(D2467,거래처이름,0)),""))</f>
        <v/>
      </c>
      <c r="F2467" s="21" t="n"/>
      <c r="G2467" s="22" t="n"/>
      <c r="H2467" s="25">
        <f>IF(COUNTA(A2467,B2467,D2467,G2467)=0,"",IF(NOT(ISNUMBER(A2467)),"날짜를 확인하세요",IF(A2467&gt;TODAY(),"오늘 이후 날짜예요",IF(AND(B2467&lt;&gt;"",ISNA(MATCH(B2467,현장번호,0))),"현장 번호를 확인하세요",IF(ISNA(MATCH(D2467,거래처이름,0)),"거래처 목록에 없는 이름",IF(OR(NOT(ISNUMBER(G2467)),N(G2467)&lt;=0),"금액을 확인하세요",""))))))</f>
        <v/>
      </c>
    </row>
    <row r="2468">
      <c r="A2468" s="20" t="n"/>
      <c r="B2468" s="26" t="n"/>
      <c r="C2468" s="27">
        <f>IF(COUNTA(A2468,D2468,G2468)=0,"",IF(B2468="","공통",IFERROR(INDEX(현장_고객,MATCH(B2468,현장번호,0))&amp;" · "&amp;INDEX(현장_주소,MATCH(B2468,현장번호,0)),"없는 번호")))</f>
        <v/>
      </c>
      <c r="D2468" s="21" t="n"/>
      <c r="E2468" s="27">
        <f>IF(D2468="","",IFERROR(INDEX(거래처분야,MATCH(D2468,거래처이름,0)),""))</f>
        <v/>
      </c>
      <c r="F2468" s="21" t="n"/>
      <c r="G2468" s="22" t="n"/>
      <c r="H2468" s="25">
        <f>IF(COUNTA(A2468,B2468,D2468,G2468)=0,"",IF(NOT(ISNUMBER(A2468)),"날짜를 확인하세요",IF(A2468&gt;TODAY(),"오늘 이후 날짜예요",IF(AND(B2468&lt;&gt;"",ISNA(MATCH(B2468,현장번호,0))),"현장 번호를 확인하세요",IF(ISNA(MATCH(D2468,거래처이름,0)),"거래처 목록에 없는 이름",IF(OR(NOT(ISNUMBER(G2468)),N(G2468)&lt;=0),"금액을 확인하세요",""))))))</f>
        <v/>
      </c>
    </row>
    <row r="2469">
      <c r="A2469" s="20" t="n"/>
      <c r="B2469" s="26" t="n"/>
      <c r="C2469" s="27">
        <f>IF(COUNTA(A2469,D2469,G2469)=0,"",IF(B2469="","공통",IFERROR(INDEX(현장_고객,MATCH(B2469,현장번호,0))&amp;" · "&amp;INDEX(현장_주소,MATCH(B2469,현장번호,0)),"없는 번호")))</f>
        <v/>
      </c>
      <c r="D2469" s="21" t="n"/>
      <c r="E2469" s="27">
        <f>IF(D2469="","",IFERROR(INDEX(거래처분야,MATCH(D2469,거래처이름,0)),""))</f>
        <v/>
      </c>
      <c r="F2469" s="21" t="n"/>
      <c r="G2469" s="22" t="n"/>
      <c r="H2469" s="25">
        <f>IF(COUNTA(A2469,B2469,D2469,G2469)=0,"",IF(NOT(ISNUMBER(A2469)),"날짜를 확인하세요",IF(A2469&gt;TODAY(),"오늘 이후 날짜예요",IF(AND(B2469&lt;&gt;"",ISNA(MATCH(B2469,현장번호,0))),"현장 번호를 확인하세요",IF(ISNA(MATCH(D2469,거래처이름,0)),"거래처 목록에 없는 이름",IF(OR(NOT(ISNUMBER(G2469)),N(G2469)&lt;=0),"금액을 확인하세요",""))))))</f>
        <v/>
      </c>
    </row>
    <row r="2470">
      <c r="A2470" s="20" t="n"/>
      <c r="B2470" s="26" t="n"/>
      <c r="C2470" s="27">
        <f>IF(COUNTA(A2470,D2470,G2470)=0,"",IF(B2470="","공통",IFERROR(INDEX(현장_고객,MATCH(B2470,현장번호,0))&amp;" · "&amp;INDEX(현장_주소,MATCH(B2470,현장번호,0)),"없는 번호")))</f>
        <v/>
      </c>
      <c r="D2470" s="21" t="n"/>
      <c r="E2470" s="27">
        <f>IF(D2470="","",IFERROR(INDEX(거래처분야,MATCH(D2470,거래처이름,0)),""))</f>
        <v/>
      </c>
      <c r="F2470" s="21" t="n"/>
      <c r="G2470" s="22" t="n"/>
      <c r="H2470" s="25">
        <f>IF(COUNTA(A2470,B2470,D2470,G2470)=0,"",IF(NOT(ISNUMBER(A2470)),"날짜를 확인하세요",IF(A2470&gt;TODAY(),"오늘 이후 날짜예요",IF(AND(B2470&lt;&gt;"",ISNA(MATCH(B2470,현장번호,0))),"현장 번호를 확인하세요",IF(ISNA(MATCH(D2470,거래처이름,0)),"거래처 목록에 없는 이름",IF(OR(NOT(ISNUMBER(G2470)),N(G2470)&lt;=0),"금액을 확인하세요",""))))))</f>
        <v/>
      </c>
    </row>
    <row r="2471">
      <c r="A2471" s="20" t="n"/>
      <c r="B2471" s="26" t="n"/>
      <c r="C2471" s="27">
        <f>IF(COUNTA(A2471,D2471,G2471)=0,"",IF(B2471="","공통",IFERROR(INDEX(현장_고객,MATCH(B2471,현장번호,0))&amp;" · "&amp;INDEX(현장_주소,MATCH(B2471,현장번호,0)),"없는 번호")))</f>
        <v/>
      </c>
      <c r="D2471" s="21" t="n"/>
      <c r="E2471" s="27">
        <f>IF(D2471="","",IFERROR(INDEX(거래처분야,MATCH(D2471,거래처이름,0)),""))</f>
        <v/>
      </c>
      <c r="F2471" s="21" t="n"/>
      <c r="G2471" s="22" t="n"/>
      <c r="H2471" s="25">
        <f>IF(COUNTA(A2471,B2471,D2471,G2471)=0,"",IF(NOT(ISNUMBER(A2471)),"날짜를 확인하세요",IF(A2471&gt;TODAY(),"오늘 이후 날짜예요",IF(AND(B2471&lt;&gt;"",ISNA(MATCH(B2471,현장번호,0))),"현장 번호를 확인하세요",IF(ISNA(MATCH(D2471,거래처이름,0)),"거래처 목록에 없는 이름",IF(OR(NOT(ISNUMBER(G2471)),N(G2471)&lt;=0),"금액을 확인하세요",""))))))</f>
        <v/>
      </c>
    </row>
    <row r="2472">
      <c r="A2472" s="20" t="n"/>
      <c r="B2472" s="26" t="n"/>
      <c r="C2472" s="27">
        <f>IF(COUNTA(A2472,D2472,G2472)=0,"",IF(B2472="","공통",IFERROR(INDEX(현장_고객,MATCH(B2472,현장번호,0))&amp;" · "&amp;INDEX(현장_주소,MATCH(B2472,현장번호,0)),"없는 번호")))</f>
        <v/>
      </c>
      <c r="D2472" s="21" t="n"/>
      <c r="E2472" s="27">
        <f>IF(D2472="","",IFERROR(INDEX(거래처분야,MATCH(D2472,거래처이름,0)),""))</f>
        <v/>
      </c>
      <c r="F2472" s="21" t="n"/>
      <c r="G2472" s="22" t="n"/>
      <c r="H2472" s="25">
        <f>IF(COUNTA(A2472,B2472,D2472,G2472)=0,"",IF(NOT(ISNUMBER(A2472)),"날짜를 확인하세요",IF(A2472&gt;TODAY(),"오늘 이후 날짜예요",IF(AND(B2472&lt;&gt;"",ISNA(MATCH(B2472,현장번호,0))),"현장 번호를 확인하세요",IF(ISNA(MATCH(D2472,거래처이름,0)),"거래처 목록에 없는 이름",IF(OR(NOT(ISNUMBER(G2472)),N(G2472)&lt;=0),"금액을 확인하세요",""))))))</f>
        <v/>
      </c>
    </row>
    <row r="2473">
      <c r="A2473" s="20" t="n"/>
      <c r="B2473" s="26" t="n"/>
      <c r="C2473" s="27">
        <f>IF(COUNTA(A2473,D2473,G2473)=0,"",IF(B2473="","공통",IFERROR(INDEX(현장_고객,MATCH(B2473,현장번호,0))&amp;" · "&amp;INDEX(현장_주소,MATCH(B2473,현장번호,0)),"없는 번호")))</f>
        <v/>
      </c>
      <c r="D2473" s="21" t="n"/>
      <c r="E2473" s="27">
        <f>IF(D2473="","",IFERROR(INDEX(거래처분야,MATCH(D2473,거래처이름,0)),""))</f>
        <v/>
      </c>
      <c r="F2473" s="21" t="n"/>
      <c r="G2473" s="22" t="n"/>
      <c r="H2473" s="25">
        <f>IF(COUNTA(A2473,B2473,D2473,G2473)=0,"",IF(NOT(ISNUMBER(A2473)),"날짜를 확인하세요",IF(A2473&gt;TODAY(),"오늘 이후 날짜예요",IF(AND(B2473&lt;&gt;"",ISNA(MATCH(B2473,현장번호,0))),"현장 번호를 확인하세요",IF(ISNA(MATCH(D2473,거래처이름,0)),"거래처 목록에 없는 이름",IF(OR(NOT(ISNUMBER(G2473)),N(G2473)&lt;=0),"금액을 확인하세요",""))))))</f>
        <v/>
      </c>
    </row>
    <row r="2474">
      <c r="A2474" s="20" t="n"/>
      <c r="B2474" s="26" t="n"/>
      <c r="C2474" s="27">
        <f>IF(COUNTA(A2474,D2474,G2474)=0,"",IF(B2474="","공통",IFERROR(INDEX(현장_고객,MATCH(B2474,현장번호,0))&amp;" · "&amp;INDEX(현장_주소,MATCH(B2474,현장번호,0)),"없는 번호")))</f>
        <v/>
      </c>
      <c r="D2474" s="21" t="n"/>
      <c r="E2474" s="27">
        <f>IF(D2474="","",IFERROR(INDEX(거래처분야,MATCH(D2474,거래처이름,0)),""))</f>
        <v/>
      </c>
      <c r="F2474" s="21" t="n"/>
      <c r="G2474" s="22" t="n"/>
      <c r="H2474" s="25">
        <f>IF(COUNTA(A2474,B2474,D2474,G2474)=0,"",IF(NOT(ISNUMBER(A2474)),"날짜를 확인하세요",IF(A2474&gt;TODAY(),"오늘 이후 날짜예요",IF(AND(B2474&lt;&gt;"",ISNA(MATCH(B2474,현장번호,0))),"현장 번호를 확인하세요",IF(ISNA(MATCH(D2474,거래처이름,0)),"거래처 목록에 없는 이름",IF(OR(NOT(ISNUMBER(G2474)),N(G2474)&lt;=0),"금액을 확인하세요",""))))))</f>
        <v/>
      </c>
    </row>
    <row r="2475">
      <c r="A2475" s="20" t="n"/>
      <c r="B2475" s="26" t="n"/>
      <c r="C2475" s="27">
        <f>IF(COUNTA(A2475,D2475,G2475)=0,"",IF(B2475="","공통",IFERROR(INDEX(현장_고객,MATCH(B2475,현장번호,0))&amp;" · "&amp;INDEX(현장_주소,MATCH(B2475,현장번호,0)),"없는 번호")))</f>
        <v/>
      </c>
      <c r="D2475" s="21" t="n"/>
      <c r="E2475" s="27">
        <f>IF(D2475="","",IFERROR(INDEX(거래처분야,MATCH(D2475,거래처이름,0)),""))</f>
        <v/>
      </c>
      <c r="F2475" s="21" t="n"/>
      <c r="G2475" s="22" t="n"/>
      <c r="H2475" s="25">
        <f>IF(COUNTA(A2475,B2475,D2475,G2475)=0,"",IF(NOT(ISNUMBER(A2475)),"날짜를 확인하세요",IF(A2475&gt;TODAY(),"오늘 이후 날짜예요",IF(AND(B2475&lt;&gt;"",ISNA(MATCH(B2475,현장번호,0))),"현장 번호를 확인하세요",IF(ISNA(MATCH(D2475,거래처이름,0)),"거래처 목록에 없는 이름",IF(OR(NOT(ISNUMBER(G2475)),N(G2475)&lt;=0),"금액을 확인하세요",""))))))</f>
        <v/>
      </c>
    </row>
    <row r="2476">
      <c r="A2476" s="20" t="n"/>
      <c r="B2476" s="26" t="n"/>
      <c r="C2476" s="27">
        <f>IF(COUNTA(A2476,D2476,G2476)=0,"",IF(B2476="","공통",IFERROR(INDEX(현장_고객,MATCH(B2476,현장번호,0))&amp;" · "&amp;INDEX(현장_주소,MATCH(B2476,현장번호,0)),"없는 번호")))</f>
        <v/>
      </c>
      <c r="D2476" s="21" t="n"/>
      <c r="E2476" s="27">
        <f>IF(D2476="","",IFERROR(INDEX(거래처분야,MATCH(D2476,거래처이름,0)),""))</f>
        <v/>
      </c>
      <c r="F2476" s="21" t="n"/>
      <c r="G2476" s="22" t="n"/>
      <c r="H2476" s="25">
        <f>IF(COUNTA(A2476,B2476,D2476,G2476)=0,"",IF(NOT(ISNUMBER(A2476)),"날짜를 확인하세요",IF(A2476&gt;TODAY(),"오늘 이후 날짜예요",IF(AND(B2476&lt;&gt;"",ISNA(MATCH(B2476,현장번호,0))),"현장 번호를 확인하세요",IF(ISNA(MATCH(D2476,거래처이름,0)),"거래처 목록에 없는 이름",IF(OR(NOT(ISNUMBER(G2476)),N(G2476)&lt;=0),"금액을 확인하세요",""))))))</f>
        <v/>
      </c>
    </row>
    <row r="2477">
      <c r="A2477" s="20" t="n"/>
      <c r="B2477" s="26" t="n"/>
      <c r="C2477" s="27">
        <f>IF(COUNTA(A2477,D2477,G2477)=0,"",IF(B2477="","공통",IFERROR(INDEX(현장_고객,MATCH(B2477,현장번호,0))&amp;" · "&amp;INDEX(현장_주소,MATCH(B2477,현장번호,0)),"없는 번호")))</f>
        <v/>
      </c>
      <c r="D2477" s="21" t="n"/>
      <c r="E2477" s="27">
        <f>IF(D2477="","",IFERROR(INDEX(거래처분야,MATCH(D2477,거래처이름,0)),""))</f>
        <v/>
      </c>
      <c r="F2477" s="21" t="n"/>
      <c r="G2477" s="22" t="n"/>
      <c r="H2477" s="25">
        <f>IF(COUNTA(A2477,B2477,D2477,G2477)=0,"",IF(NOT(ISNUMBER(A2477)),"날짜를 확인하세요",IF(A2477&gt;TODAY(),"오늘 이후 날짜예요",IF(AND(B2477&lt;&gt;"",ISNA(MATCH(B2477,현장번호,0))),"현장 번호를 확인하세요",IF(ISNA(MATCH(D2477,거래처이름,0)),"거래처 목록에 없는 이름",IF(OR(NOT(ISNUMBER(G2477)),N(G2477)&lt;=0),"금액을 확인하세요",""))))))</f>
        <v/>
      </c>
    </row>
    <row r="2478">
      <c r="A2478" s="20" t="n"/>
      <c r="B2478" s="26" t="n"/>
      <c r="C2478" s="27">
        <f>IF(COUNTA(A2478,D2478,G2478)=0,"",IF(B2478="","공통",IFERROR(INDEX(현장_고객,MATCH(B2478,현장번호,0))&amp;" · "&amp;INDEX(현장_주소,MATCH(B2478,현장번호,0)),"없는 번호")))</f>
        <v/>
      </c>
      <c r="D2478" s="21" t="n"/>
      <c r="E2478" s="27">
        <f>IF(D2478="","",IFERROR(INDEX(거래처분야,MATCH(D2478,거래처이름,0)),""))</f>
        <v/>
      </c>
      <c r="F2478" s="21" t="n"/>
      <c r="G2478" s="22" t="n"/>
      <c r="H2478" s="25">
        <f>IF(COUNTA(A2478,B2478,D2478,G2478)=0,"",IF(NOT(ISNUMBER(A2478)),"날짜를 확인하세요",IF(A2478&gt;TODAY(),"오늘 이후 날짜예요",IF(AND(B2478&lt;&gt;"",ISNA(MATCH(B2478,현장번호,0))),"현장 번호를 확인하세요",IF(ISNA(MATCH(D2478,거래처이름,0)),"거래처 목록에 없는 이름",IF(OR(NOT(ISNUMBER(G2478)),N(G2478)&lt;=0),"금액을 확인하세요",""))))))</f>
        <v/>
      </c>
    </row>
    <row r="2479">
      <c r="A2479" s="20" t="n"/>
      <c r="B2479" s="26" t="n"/>
      <c r="C2479" s="27">
        <f>IF(COUNTA(A2479,D2479,G2479)=0,"",IF(B2479="","공통",IFERROR(INDEX(현장_고객,MATCH(B2479,현장번호,0))&amp;" · "&amp;INDEX(현장_주소,MATCH(B2479,현장번호,0)),"없는 번호")))</f>
        <v/>
      </c>
      <c r="D2479" s="21" t="n"/>
      <c r="E2479" s="27">
        <f>IF(D2479="","",IFERROR(INDEX(거래처분야,MATCH(D2479,거래처이름,0)),""))</f>
        <v/>
      </c>
      <c r="F2479" s="21" t="n"/>
      <c r="G2479" s="22" t="n"/>
      <c r="H2479" s="25">
        <f>IF(COUNTA(A2479,B2479,D2479,G2479)=0,"",IF(NOT(ISNUMBER(A2479)),"날짜를 확인하세요",IF(A2479&gt;TODAY(),"오늘 이후 날짜예요",IF(AND(B2479&lt;&gt;"",ISNA(MATCH(B2479,현장번호,0))),"현장 번호를 확인하세요",IF(ISNA(MATCH(D2479,거래처이름,0)),"거래처 목록에 없는 이름",IF(OR(NOT(ISNUMBER(G2479)),N(G2479)&lt;=0),"금액을 확인하세요",""))))))</f>
        <v/>
      </c>
    </row>
    <row r="2480">
      <c r="A2480" s="20" t="n"/>
      <c r="B2480" s="26" t="n"/>
      <c r="C2480" s="27">
        <f>IF(COUNTA(A2480,D2480,G2480)=0,"",IF(B2480="","공통",IFERROR(INDEX(현장_고객,MATCH(B2480,현장번호,0))&amp;" · "&amp;INDEX(현장_주소,MATCH(B2480,현장번호,0)),"없는 번호")))</f>
        <v/>
      </c>
      <c r="D2480" s="21" t="n"/>
      <c r="E2480" s="27">
        <f>IF(D2480="","",IFERROR(INDEX(거래처분야,MATCH(D2480,거래처이름,0)),""))</f>
        <v/>
      </c>
      <c r="F2480" s="21" t="n"/>
      <c r="G2480" s="22" t="n"/>
      <c r="H2480" s="25">
        <f>IF(COUNTA(A2480,B2480,D2480,G2480)=0,"",IF(NOT(ISNUMBER(A2480)),"날짜를 확인하세요",IF(A2480&gt;TODAY(),"오늘 이후 날짜예요",IF(AND(B2480&lt;&gt;"",ISNA(MATCH(B2480,현장번호,0))),"현장 번호를 확인하세요",IF(ISNA(MATCH(D2480,거래처이름,0)),"거래처 목록에 없는 이름",IF(OR(NOT(ISNUMBER(G2480)),N(G2480)&lt;=0),"금액을 확인하세요",""))))))</f>
        <v/>
      </c>
    </row>
    <row r="2481">
      <c r="A2481" s="20" t="n"/>
      <c r="B2481" s="26" t="n"/>
      <c r="C2481" s="27">
        <f>IF(COUNTA(A2481,D2481,G2481)=0,"",IF(B2481="","공통",IFERROR(INDEX(현장_고객,MATCH(B2481,현장번호,0))&amp;" · "&amp;INDEX(현장_주소,MATCH(B2481,현장번호,0)),"없는 번호")))</f>
        <v/>
      </c>
      <c r="D2481" s="21" t="n"/>
      <c r="E2481" s="27">
        <f>IF(D2481="","",IFERROR(INDEX(거래처분야,MATCH(D2481,거래처이름,0)),""))</f>
        <v/>
      </c>
      <c r="F2481" s="21" t="n"/>
      <c r="G2481" s="22" t="n"/>
      <c r="H2481" s="25">
        <f>IF(COUNTA(A2481,B2481,D2481,G2481)=0,"",IF(NOT(ISNUMBER(A2481)),"날짜를 확인하세요",IF(A2481&gt;TODAY(),"오늘 이후 날짜예요",IF(AND(B2481&lt;&gt;"",ISNA(MATCH(B2481,현장번호,0))),"현장 번호를 확인하세요",IF(ISNA(MATCH(D2481,거래처이름,0)),"거래처 목록에 없는 이름",IF(OR(NOT(ISNUMBER(G2481)),N(G2481)&lt;=0),"금액을 확인하세요",""))))))</f>
        <v/>
      </c>
    </row>
    <row r="2482">
      <c r="A2482" s="20" t="n"/>
      <c r="B2482" s="26" t="n"/>
      <c r="C2482" s="27">
        <f>IF(COUNTA(A2482,D2482,G2482)=0,"",IF(B2482="","공통",IFERROR(INDEX(현장_고객,MATCH(B2482,현장번호,0))&amp;" · "&amp;INDEX(현장_주소,MATCH(B2482,현장번호,0)),"없는 번호")))</f>
        <v/>
      </c>
      <c r="D2482" s="21" t="n"/>
      <c r="E2482" s="27">
        <f>IF(D2482="","",IFERROR(INDEX(거래처분야,MATCH(D2482,거래처이름,0)),""))</f>
        <v/>
      </c>
      <c r="F2482" s="21" t="n"/>
      <c r="G2482" s="22" t="n"/>
      <c r="H2482" s="25">
        <f>IF(COUNTA(A2482,B2482,D2482,G2482)=0,"",IF(NOT(ISNUMBER(A2482)),"날짜를 확인하세요",IF(A2482&gt;TODAY(),"오늘 이후 날짜예요",IF(AND(B2482&lt;&gt;"",ISNA(MATCH(B2482,현장번호,0))),"현장 번호를 확인하세요",IF(ISNA(MATCH(D2482,거래처이름,0)),"거래처 목록에 없는 이름",IF(OR(NOT(ISNUMBER(G2482)),N(G2482)&lt;=0),"금액을 확인하세요",""))))))</f>
        <v/>
      </c>
    </row>
    <row r="2483">
      <c r="A2483" s="20" t="n"/>
      <c r="B2483" s="26" t="n"/>
      <c r="C2483" s="27">
        <f>IF(COUNTA(A2483,D2483,G2483)=0,"",IF(B2483="","공통",IFERROR(INDEX(현장_고객,MATCH(B2483,현장번호,0))&amp;" · "&amp;INDEX(현장_주소,MATCH(B2483,현장번호,0)),"없는 번호")))</f>
        <v/>
      </c>
      <c r="D2483" s="21" t="n"/>
      <c r="E2483" s="27">
        <f>IF(D2483="","",IFERROR(INDEX(거래처분야,MATCH(D2483,거래처이름,0)),""))</f>
        <v/>
      </c>
      <c r="F2483" s="21" t="n"/>
      <c r="G2483" s="22" t="n"/>
      <c r="H2483" s="25">
        <f>IF(COUNTA(A2483,B2483,D2483,G2483)=0,"",IF(NOT(ISNUMBER(A2483)),"날짜를 확인하세요",IF(A2483&gt;TODAY(),"오늘 이후 날짜예요",IF(AND(B2483&lt;&gt;"",ISNA(MATCH(B2483,현장번호,0))),"현장 번호를 확인하세요",IF(ISNA(MATCH(D2483,거래처이름,0)),"거래처 목록에 없는 이름",IF(OR(NOT(ISNUMBER(G2483)),N(G2483)&lt;=0),"금액을 확인하세요",""))))))</f>
        <v/>
      </c>
    </row>
    <row r="2484">
      <c r="A2484" s="20" t="n"/>
      <c r="B2484" s="26" t="n"/>
      <c r="C2484" s="27">
        <f>IF(COUNTA(A2484,D2484,G2484)=0,"",IF(B2484="","공통",IFERROR(INDEX(현장_고객,MATCH(B2484,현장번호,0))&amp;" · "&amp;INDEX(현장_주소,MATCH(B2484,현장번호,0)),"없는 번호")))</f>
        <v/>
      </c>
      <c r="D2484" s="21" t="n"/>
      <c r="E2484" s="27">
        <f>IF(D2484="","",IFERROR(INDEX(거래처분야,MATCH(D2484,거래처이름,0)),""))</f>
        <v/>
      </c>
      <c r="F2484" s="21" t="n"/>
      <c r="G2484" s="22" t="n"/>
      <c r="H2484" s="25">
        <f>IF(COUNTA(A2484,B2484,D2484,G2484)=0,"",IF(NOT(ISNUMBER(A2484)),"날짜를 확인하세요",IF(A2484&gt;TODAY(),"오늘 이후 날짜예요",IF(AND(B2484&lt;&gt;"",ISNA(MATCH(B2484,현장번호,0))),"현장 번호를 확인하세요",IF(ISNA(MATCH(D2484,거래처이름,0)),"거래처 목록에 없는 이름",IF(OR(NOT(ISNUMBER(G2484)),N(G2484)&lt;=0),"금액을 확인하세요",""))))))</f>
        <v/>
      </c>
    </row>
    <row r="2485">
      <c r="A2485" s="20" t="n"/>
      <c r="B2485" s="26" t="n"/>
      <c r="C2485" s="27">
        <f>IF(COUNTA(A2485,D2485,G2485)=0,"",IF(B2485="","공통",IFERROR(INDEX(현장_고객,MATCH(B2485,현장번호,0))&amp;" · "&amp;INDEX(현장_주소,MATCH(B2485,현장번호,0)),"없는 번호")))</f>
        <v/>
      </c>
      <c r="D2485" s="21" t="n"/>
      <c r="E2485" s="27">
        <f>IF(D2485="","",IFERROR(INDEX(거래처분야,MATCH(D2485,거래처이름,0)),""))</f>
        <v/>
      </c>
      <c r="F2485" s="21" t="n"/>
      <c r="G2485" s="22" t="n"/>
      <c r="H2485" s="25">
        <f>IF(COUNTA(A2485,B2485,D2485,G2485)=0,"",IF(NOT(ISNUMBER(A2485)),"날짜를 확인하세요",IF(A2485&gt;TODAY(),"오늘 이후 날짜예요",IF(AND(B2485&lt;&gt;"",ISNA(MATCH(B2485,현장번호,0))),"현장 번호를 확인하세요",IF(ISNA(MATCH(D2485,거래처이름,0)),"거래처 목록에 없는 이름",IF(OR(NOT(ISNUMBER(G2485)),N(G2485)&lt;=0),"금액을 확인하세요",""))))))</f>
        <v/>
      </c>
    </row>
    <row r="2486">
      <c r="A2486" s="20" t="n"/>
      <c r="B2486" s="26" t="n"/>
      <c r="C2486" s="27">
        <f>IF(COUNTA(A2486,D2486,G2486)=0,"",IF(B2486="","공통",IFERROR(INDEX(현장_고객,MATCH(B2486,현장번호,0))&amp;" · "&amp;INDEX(현장_주소,MATCH(B2486,현장번호,0)),"없는 번호")))</f>
        <v/>
      </c>
      <c r="D2486" s="21" t="n"/>
      <c r="E2486" s="27">
        <f>IF(D2486="","",IFERROR(INDEX(거래처분야,MATCH(D2486,거래처이름,0)),""))</f>
        <v/>
      </c>
      <c r="F2486" s="21" t="n"/>
      <c r="G2486" s="22" t="n"/>
      <c r="H2486" s="25">
        <f>IF(COUNTA(A2486,B2486,D2486,G2486)=0,"",IF(NOT(ISNUMBER(A2486)),"날짜를 확인하세요",IF(A2486&gt;TODAY(),"오늘 이후 날짜예요",IF(AND(B2486&lt;&gt;"",ISNA(MATCH(B2486,현장번호,0))),"현장 번호를 확인하세요",IF(ISNA(MATCH(D2486,거래처이름,0)),"거래처 목록에 없는 이름",IF(OR(NOT(ISNUMBER(G2486)),N(G2486)&lt;=0),"금액을 확인하세요",""))))))</f>
        <v/>
      </c>
    </row>
    <row r="2487">
      <c r="A2487" s="20" t="n"/>
      <c r="B2487" s="26" t="n"/>
      <c r="C2487" s="27">
        <f>IF(COUNTA(A2487,D2487,G2487)=0,"",IF(B2487="","공통",IFERROR(INDEX(현장_고객,MATCH(B2487,현장번호,0))&amp;" · "&amp;INDEX(현장_주소,MATCH(B2487,현장번호,0)),"없는 번호")))</f>
        <v/>
      </c>
      <c r="D2487" s="21" t="n"/>
      <c r="E2487" s="27">
        <f>IF(D2487="","",IFERROR(INDEX(거래처분야,MATCH(D2487,거래처이름,0)),""))</f>
        <v/>
      </c>
      <c r="F2487" s="21" t="n"/>
      <c r="G2487" s="22" t="n"/>
      <c r="H2487" s="25">
        <f>IF(COUNTA(A2487,B2487,D2487,G2487)=0,"",IF(NOT(ISNUMBER(A2487)),"날짜를 확인하세요",IF(A2487&gt;TODAY(),"오늘 이후 날짜예요",IF(AND(B2487&lt;&gt;"",ISNA(MATCH(B2487,현장번호,0))),"현장 번호를 확인하세요",IF(ISNA(MATCH(D2487,거래처이름,0)),"거래처 목록에 없는 이름",IF(OR(NOT(ISNUMBER(G2487)),N(G2487)&lt;=0),"금액을 확인하세요",""))))))</f>
        <v/>
      </c>
    </row>
    <row r="2488">
      <c r="A2488" s="20" t="n"/>
      <c r="B2488" s="26" t="n"/>
      <c r="C2488" s="27">
        <f>IF(COUNTA(A2488,D2488,G2488)=0,"",IF(B2488="","공통",IFERROR(INDEX(현장_고객,MATCH(B2488,현장번호,0))&amp;" · "&amp;INDEX(현장_주소,MATCH(B2488,현장번호,0)),"없는 번호")))</f>
        <v/>
      </c>
      <c r="D2488" s="21" t="n"/>
      <c r="E2488" s="27">
        <f>IF(D2488="","",IFERROR(INDEX(거래처분야,MATCH(D2488,거래처이름,0)),""))</f>
        <v/>
      </c>
      <c r="F2488" s="21" t="n"/>
      <c r="G2488" s="22" t="n"/>
      <c r="H2488" s="25">
        <f>IF(COUNTA(A2488,B2488,D2488,G2488)=0,"",IF(NOT(ISNUMBER(A2488)),"날짜를 확인하세요",IF(A2488&gt;TODAY(),"오늘 이후 날짜예요",IF(AND(B2488&lt;&gt;"",ISNA(MATCH(B2488,현장번호,0))),"현장 번호를 확인하세요",IF(ISNA(MATCH(D2488,거래처이름,0)),"거래처 목록에 없는 이름",IF(OR(NOT(ISNUMBER(G2488)),N(G2488)&lt;=0),"금액을 확인하세요",""))))))</f>
        <v/>
      </c>
    </row>
    <row r="2489">
      <c r="A2489" s="20" t="n"/>
      <c r="B2489" s="26" t="n"/>
      <c r="C2489" s="27">
        <f>IF(COUNTA(A2489,D2489,G2489)=0,"",IF(B2489="","공통",IFERROR(INDEX(현장_고객,MATCH(B2489,현장번호,0))&amp;" · "&amp;INDEX(현장_주소,MATCH(B2489,현장번호,0)),"없는 번호")))</f>
        <v/>
      </c>
      <c r="D2489" s="21" t="n"/>
      <c r="E2489" s="27">
        <f>IF(D2489="","",IFERROR(INDEX(거래처분야,MATCH(D2489,거래처이름,0)),""))</f>
        <v/>
      </c>
      <c r="F2489" s="21" t="n"/>
      <c r="G2489" s="22" t="n"/>
      <c r="H2489" s="25">
        <f>IF(COUNTA(A2489,B2489,D2489,G2489)=0,"",IF(NOT(ISNUMBER(A2489)),"날짜를 확인하세요",IF(A2489&gt;TODAY(),"오늘 이후 날짜예요",IF(AND(B2489&lt;&gt;"",ISNA(MATCH(B2489,현장번호,0))),"현장 번호를 확인하세요",IF(ISNA(MATCH(D2489,거래처이름,0)),"거래처 목록에 없는 이름",IF(OR(NOT(ISNUMBER(G2489)),N(G2489)&lt;=0),"금액을 확인하세요",""))))))</f>
        <v/>
      </c>
    </row>
    <row r="2490">
      <c r="A2490" s="20" t="n"/>
      <c r="B2490" s="26" t="n"/>
      <c r="C2490" s="27">
        <f>IF(COUNTA(A2490,D2490,G2490)=0,"",IF(B2490="","공통",IFERROR(INDEX(현장_고객,MATCH(B2490,현장번호,0))&amp;" · "&amp;INDEX(현장_주소,MATCH(B2490,현장번호,0)),"없는 번호")))</f>
        <v/>
      </c>
      <c r="D2490" s="21" t="n"/>
      <c r="E2490" s="27">
        <f>IF(D2490="","",IFERROR(INDEX(거래처분야,MATCH(D2490,거래처이름,0)),""))</f>
        <v/>
      </c>
      <c r="F2490" s="21" t="n"/>
      <c r="G2490" s="22" t="n"/>
      <c r="H2490" s="25">
        <f>IF(COUNTA(A2490,B2490,D2490,G2490)=0,"",IF(NOT(ISNUMBER(A2490)),"날짜를 확인하세요",IF(A2490&gt;TODAY(),"오늘 이후 날짜예요",IF(AND(B2490&lt;&gt;"",ISNA(MATCH(B2490,현장번호,0))),"현장 번호를 확인하세요",IF(ISNA(MATCH(D2490,거래처이름,0)),"거래처 목록에 없는 이름",IF(OR(NOT(ISNUMBER(G2490)),N(G2490)&lt;=0),"금액을 확인하세요",""))))))</f>
        <v/>
      </c>
    </row>
    <row r="2491">
      <c r="A2491" s="20" t="n"/>
      <c r="B2491" s="26" t="n"/>
      <c r="C2491" s="27">
        <f>IF(COUNTA(A2491,D2491,G2491)=0,"",IF(B2491="","공통",IFERROR(INDEX(현장_고객,MATCH(B2491,현장번호,0))&amp;" · "&amp;INDEX(현장_주소,MATCH(B2491,현장번호,0)),"없는 번호")))</f>
        <v/>
      </c>
      <c r="D2491" s="21" t="n"/>
      <c r="E2491" s="27">
        <f>IF(D2491="","",IFERROR(INDEX(거래처분야,MATCH(D2491,거래처이름,0)),""))</f>
        <v/>
      </c>
      <c r="F2491" s="21" t="n"/>
      <c r="G2491" s="22" t="n"/>
      <c r="H2491" s="25">
        <f>IF(COUNTA(A2491,B2491,D2491,G2491)=0,"",IF(NOT(ISNUMBER(A2491)),"날짜를 확인하세요",IF(A2491&gt;TODAY(),"오늘 이후 날짜예요",IF(AND(B2491&lt;&gt;"",ISNA(MATCH(B2491,현장번호,0))),"현장 번호를 확인하세요",IF(ISNA(MATCH(D2491,거래처이름,0)),"거래처 목록에 없는 이름",IF(OR(NOT(ISNUMBER(G2491)),N(G2491)&lt;=0),"금액을 확인하세요",""))))))</f>
        <v/>
      </c>
    </row>
    <row r="2492">
      <c r="A2492" s="20" t="n"/>
      <c r="B2492" s="26" t="n"/>
      <c r="C2492" s="27">
        <f>IF(COUNTA(A2492,D2492,G2492)=0,"",IF(B2492="","공통",IFERROR(INDEX(현장_고객,MATCH(B2492,현장번호,0))&amp;" · "&amp;INDEX(현장_주소,MATCH(B2492,현장번호,0)),"없는 번호")))</f>
        <v/>
      </c>
      <c r="D2492" s="21" t="n"/>
      <c r="E2492" s="27">
        <f>IF(D2492="","",IFERROR(INDEX(거래처분야,MATCH(D2492,거래처이름,0)),""))</f>
        <v/>
      </c>
      <c r="F2492" s="21" t="n"/>
      <c r="G2492" s="22" t="n"/>
      <c r="H2492" s="25">
        <f>IF(COUNTA(A2492,B2492,D2492,G2492)=0,"",IF(NOT(ISNUMBER(A2492)),"날짜를 확인하세요",IF(A2492&gt;TODAY(),"오늘 이후 날짜예요",IF(AND(B2492&lt;&gt;"",ISNA(MATCH(B2492,현장번호,0))),"현장 번호를 확인하세요",IF(ISNA(MATCH(D2492,거래처이름,0)),"거래처 목록에 없는 이름",IF(OR(NOT(ISNUMBER(G2492)),N(G2492)&lt;=0),"금액을 확인하세요",""))))))</f>
        <v/>
      </c>
    </row>
    <row r="2493">
      <c r="A2493" s="20" t="n"/>
      <c r="B2493" s="26" t="n"/>
      <c r="C2493" s="27">
        <f>IF(COUNTA(A2493,D2493,G2493)=0,"",IF(B2493="","공통",IFERROR(INDEX(현장_고객,MATCH(B2493,현장번호,0))&amp;" · "&amp;INDEX(현장_주소,MATCH(B2493,현장번호,0)),"없는 번호")))</f>
        <v/>
      </c>
      <c r="D2493" s="21" t="n"/>
      <c r="E2493" s="27">
        <f>IF(D2493="","",IFERROR(INDEX(거래처분야,MATCH(D2493,거래처이름,0)),""))</f>
        <v/>
      </c>
      <c r="F2493" s="21" t="n"/>
      <c r="G2493" s="22" t="n"/>
      <c r="H2493" s="25">
        <f>IF(COUNTA(A2493,B2493,D2493,G2493)=0,"",IF(NOT(ISNUMBER(A2493)),"날짜를 확인하세요",IF(A2493&gt;TODAY(),"오늘 이후 날짜예요",IF(AND(B2493&lt;&gt;"",ISNA(MATCH(B2493,현장번호,0))),"현장 번호를 확인하세요",IF(ISNA(MATCH(D2493,거래처이름,0)),"거래처 목록에 없는 이름",IF(OR(NOT(ISNUMBER(G2493)),N(G2493)&lt;=0),"금액을 확인하세요",""))))))</f>
        <v/>
      </c>
    </row>
    <row r="2494">
      <c r="A2494" s="20" t="n"/>
      <c r="B2494" s="26" t="n"/>
      <c r="C2494" s="27">
        <f>IF(COUNTA(A2494,D2494,G2494)=0,"",IF(B2494="","공통",IFERROR(INDEX(현장_고객,MATCH(B2494,현장번호,0))&amp;" · "&amp;INDEX(현장_주소,MATCH(B2494,현장번호,0)),"없는 번호")))</f>
        <v/>
      </c>
      <c r="D2494" s="21" t="n"/>
      <c r="E2494" s="27">
        <f>IF(D2494="","",IFERROR(INDEX(거래처분야,MATCH(D2494,거래처이름,0)),""))</f>
        <v/>
      </c>
      <c r="F2494" s="21" t="n"/>
      <c r="G2494" s="22" t="n"/>
      <c r="H2494" s="25">
        <f>IF(COUNTA(A2494,B2494,D2494,G2494)=0,"",IF(NOT(ISNUMBER(A2494)),"날짜를 확인하세요",IF(A2494&gt;TODAY(),"오늘 이후 날짜예요",IF(AND(B2494&lt;&gt;"",ISNA(MATCH(B2494,현장번호,0))),"현장 번호를 확인하세요",IF(ISNA(MATCH(D2494,거래처이름,0)),"거래처 목록에 없는 이름",IF(OR(NOT(ISNUMBER(G2494)),N(G2494)&lt;=0),"금액을 확인하세요",""))))))</f>
        <v/>
      </c>
    </row>
    <row r="2495">
      <c r="A2495" s="20" t="n"/>
      <c r="B2495" s="26" t="n"/>
      <c r="C2495" s="27">
        <f>IF(COUNTA(A2495,D2495,G2495)=0,"",IF(B2495="","공통",IFERROR(INDEX(현장_고객,MATCH(B2495,현장번호,0))&amp;" · "&amp;INDEX(현장_주소,MATCH(B2495,현장번호,0)),"없는 번호")))</f>
        <v/>
      </c>
      <c r="D2495" s="21" t="n"/>
      <c r="E2495" s="27">
        <f>IF(D2495="","",IFERROR(INDEX(거래처분야,MATCH(D2495,거래처이름,0)),""))</f>
        <v/>
      </c>
      <c r="F2495" s="21" t="n"/>
      <c r="G2495" s="22" t="n"/>
      <c r="H2495" s="25">
        <f>IF(COUNTA(A2495,B2495,D2495,G2495)=0,"",IF(NOT(ISNUMBER(A2495)),"날짜를 확인하세요",IF(A2495&gt;TODAY(),"오늘 이후 날짜예요",IF(AND(B2495&lt;&gt;"",ISNA(MATCH(B2495,현장번호,0))),"현장 번호를 확인하세요",IF(ISNA(MATCH(D2495,거래처이름,0)),"거래처 목록에 없는 이름",IF(OR(NOT(ISNUMBER(G2495)),N(G2495)&lt;=0),"금액을 확인하세요",""))))))</f>
        <v/>
      </c>
    </row>
    <row r="2496">
      <c r="A2496" s="20" t="n"/>
      <c r="B2496" s="26" t="n"/>
      <c r="C2496" s="27">
        <f>IF(COUNTA(A2496,D2496,G2496)=0,"",IF(B2496="","공통",IFERROR(INDEX(현장_고객,MATCH(B2496,현장번호,0))&amp;" · "&amp;INDEX(현장_주소,MATCH(B2496,현장번호,0)),"없는 번호")))</f>
        <v/>
      </c>
      <c r="D2496" s="21" t="n"/>
      <c r="E2496" s="27">
        <f>IF(D2496="","",IFERROR(INDEX(거래처분야,MATCH(D2496,거래처이름,0)),""))</f>
        <v/>
      </c>
      <c r="F2496" s="21" t="n"/>
      <c r="G2496" s="22" t="n"/>
      <c r="H2496" s="25">
        <f>IF(COUNTA(A2496,B2496,D2496,G2496)=0,"",IF(NOT(ISNUMBER(A2496)),"날짜를 확인하세요",IF(A2496&gt;TODAY(),"오늘 이후 날짜예요",IF(AND(B2496&lt;&gt;"",ISNA(MATCH(B2496,현장번호,0))),"현장 번호를 확인하세요",IF(ISNA(MATCH(D2496,거래처이름,0)),"거래처 목록에 없는 이름",IF(OR(NOT(ISNUMBER(G2496)),N(G2496)&lt;=0),"금액을 확인하세요",""))))))</f>
        <v/>
      </c>
    </row>
    <row r="2497">
      <c r="A2497" s="20" t="n"/>
      <c r="B2497" s="26" t="n"/>
      <c r="C2497" s="27">
        <f>IF(COUNTA(A2497,D2497,G2497)=0,"",IF(B2497="","공통",IFERROR(INDEX(현장_고객,MATCH(B2497,현장번호,0))&amp;" · "&amp;INDEX(현장_주소,MATCH(B2497,현장번호,0)),"없는 번호")))</f>
        <v/>
      </c>
      <c r="D2497" s="21" t="n"/>
      <c r="E2497" s="27">
        <f>IF(D2497="","",IFERROR(INDEX(거래처분야,MATCH(D2497,거래처이름,0)),""))</f>
        <v/>
      </c>
      <c r="F2497" s="21" t="n"/>
      <c r="G2497" s="22" t="n"/>
      <c r="H2497" s="25">
        <f>IF(COUNTA(A2497,B2497,D2497,G2497)=0,"",IF(NOT(ISNUMBER(A2497)),"날짜를 확인하세요",IF(A2497&gt;TODAY(),"오늘 이후 날짜예요",IF(AND(B2497&lt;&gt;"",ISNA(MATCH(B2497,현장번호,0))),"현장 번호를 확인하세요",IF(ISNA(MATCH(D2497,거래처이름,0)),"거래처 목록에 없는 이름",IF(OR(NOT(ISNUMBER(G2497)),N(G2497)&lt;=0),"금액을 확인하세요",""))))))</f>
        <v/>
      </c>
    </row>
    <row r="2498">
      <c r="A2498" s="20" t="n"/>
      <c r="B2498" s="26" t="n"/>
      <c r="C2498" s="27">
        <f>IF(COUNTA(A2498,D2498,G2498)=0,"",IF(B2498="","공통",IFERROR(INDEX(현장_고객,MATCH(B2498,현장번호,0))&amp;" · "&amp;INDEX(현장_주소,MATCH(B2498,현장번호,0)),"없는 번호")))</f>
        <v/>
      </c>
      <c r="D2498" s="21" t="n"/>
      <c r="E2498" s="27">
        <f>IF(D2498="","",IFERROR(INDEX(거래처분야,MATCH(D2498,거래처이름,0)),""))</f>
        <v/>
      </c>
      <c r="F2498" s="21" t="n"/>
      <c r="G2498" s="22" t="n"/>
      <c r="H2498" s="25">
        <f>IF(COUNTA(A2498,B2498,D2498,G2498)=0,"",IF(NOT(ISNUMBER(A2498)),"날짜를 확인하세요",IF(A2498&gt;TODAY(),"오늘 이후 날짜예요",IF(AND(B2498&lt;&gt;"",ISNA(MATCH(B2498,현장번호,0))),"현장 번호를 확인하세요",IF(ISNA(MATCH(D2498,거래처이름,0)),"거래처 목록에 없는 이름",IF(OR(NOT(ISNUMBER(G2498)),N(G2498)&lt;=0),"금액을 확인하세요",""))))))</f>
        <v/>
      </c>
    </row>
    <row r="2499">
      <c r="A2499" s="20" t="n"/>
      <c r="B2499" s="26" t="n"/>
      <c r="C2499" s="27">
        <f>IF(COUNTA(A2499,D2499,G2499)=0,"",IF(B2499="","공통",IFERROR(INDEX(현장_고객,MATCH(B2499,현장번호,0))&amp;" · "&amp;INDEX(현장_주소,MATCH(B2499,현장번호,0)),"없는 번호")))</f>
        <v/>
      </c>
      <c r="D2499" s="21" t="n"/>
      <c r="E2499" s="27">
        <f>IF(D2499="","",IFERROR(INDEX(거래처분야,MATCH(D2499,거래처이름,0)),""))</f>
        <v/>
      </c>
      <c r="F2499" s="21" t="n"/>
      <c r="G2499" s="22" t="n"/>
      <c r="H2499" s="25">
        <f>IF(COUNTA(A2499,B2499,D2499,G2499)=0,"",IF(NOT(ISNUMBER(A2499)),"날짜를 확인하세요",IF(A2499&gt;TODAY(),"오늘 이후 날짜예요",IF(AND(B2499&lt;&gt;"",ISNA(MATCH(B2499,현장번호,0))),"현장 번호를 확인하세요",IF(ISNA(MATCH(D2499,거래처이름,0)),"거래처 목록에 없는 이름",IF(OR(NOT(ISNUMBER(G2499)),N(G2499)&lt;=0),"금액을 확인하세요",""))))))</f>
        <v/>
      </c>
    </row>
    <row r="2500">
      <c r="A2500" s="20" t="n"/>
      <c r="B2500" s="26" t="n"/>
      <c r="C2500" s="27">
        <f>IF(COUNTA(A2500,D2500,G2500)=0,"",IF(B2500="","공통",IFERROR(INDEX(현장_고객,MATCH(B2500,현장번호,0))&amp;" · "&amp;INDEX(현장_주소,MATCH(B2500,현장번호,0)),"없는 번호")))</f>
        <v/>
      </c>
      <c r="D2500" s="21" t="n"/>
      <c r="E2500" s="27">
        <f>IF(D2500="","",IFERROR(INDEX(거래처분야,MATCH(D2500,거래처이름,0)),""))</f>
        <v/>
      </c>
      <c r="F2500" s="21" t="n"/>
      <c r="G2500" s="22" t="n"/>
      <c r="H2500" s="25">
        <f>IF(COUNTA(A2500,B2500,D2500,G2500)=0,"",IF(NOT(ISNUMBER(A2500)),"날짜를 확인하세요",IF(A2500&gt;TODAY(),"오늘 이후 날짜예요",IF(AND(B2500&lt;&gt;"",ISNA(MATCH(B2500,현장번호,0))),"현장 번호를 확인하세요",IF(ISNA(MATCH(D2500,거래처이름,0)),"거래처 목록에 없는 이름",IF(OR(NOT(ISNUMBER(G2500)),N(G2500)&lt;=0),"금액을 확인하세요",""))))))</f>
        <v/>
      </c>
    </row>
    <row r="2501">
      <c r="A2501" s="20" t="n"/>
      <c r="B2501" s="26" t="n"/>
      <c r="C2501" s="27">
        <f>IF(COUNTA(A2501,D2501,G2501)=0,"",IF(B2501="","공통",IFERROR(INDEX(현장_고객,MATCH(B2501,현장번호,0))&amp;" · "&amp;INDEX(현장_주소,MATCH(B2501,현장번호,0)),"없는 번호")))</f>
        <v/>
      </c>
      <c r="D2501" s="21" t="n"/>
      <c r="E2501" s="27">
        <f>IF(D2501="","",IFERROR(INDEX(거래처분야,MATCH(D2501,거래처이름,0)),""))</f>
        <v/>
      </c>
      <c r="F2501" s="21" t="n"/>
      <c r="G2501" s="22" t="n"/>
      <c r="H2501" s="25">
        <f>IF(COUNTA(A2501,B2501,D2501,G2501)=0,"",IF(NOT(ISNUMBER(A2501)),"날짜를 확인하세요",IF(A2501&gt;TODAY(),"오늘 이후 날짜예요",IF(AND(B2501&lt;&gt;"",ISNA(MATCH(B2501,현장번호,0))),"현장 번호를 확인하세요",IF(ISNA(MATCH(D2501,거래처이름,0)),"거래처 목록에 없는 이름",IF(OR(NOT(ISNUMBER(G2501)),N(G2501)&lt;=0),"금액을 확인하세요",""))))))</f>
        <v/>
      </c>
    </row>
    <row r="2502">
      <c r="A2502" s="20" t="n"/>
      <c r="B2502" s="26" t="n"/>
      <c r="C2502" s="27">
        <f>IF(COUNTA(A2502,D2502,G2502)=0,"",IF(B2502="","공통",IFERROR(INDEX(현장_고객,MATCH(B2502,현장번호,0))&amp;" · "&amp;INDEX(현장_주소,MATCH(B2502,현장번호,0)),"없는 번호")))</f>
        <v/>
      </c>
      <c r="D2502" s="21" t="n"/>
      <c r="E2502" s="27">
        <f>IF(D2502="","",IFERROR(INDEX(거래처분야,MATCH(D2502,거래처이름,0)),""))</f>
        <v/>
      </c>
      <c r="F2502" s="21" t="n"/>
      <c r="G2502" s="22" t="n"/>
      <c r="H2502" s="25">
        <f>IF(COUNTA(A2502,B2502,D2502,G2502)=0,"",IF(NOT(ISNUMBER(A2502)),"날짜를 확인하세요",IF(A2502&gt;TODAY(),"오늘 이후 날짜예요",IF(AND(B2502&lt;&gt;"",ISNA(MATCH(B2502,현장번호,0))),"현장 번호를 확인하세요",IF(ISNA(MATCH(D2502,거래처이름,0)),"거래처 목록에 없는 이름",IF(OR(NOT(ISNUMBER(G2502)),N(G2502)&lt;=0),"금액을 확인하세요",""))))))</f>
        <v/>
      </c>
    </row>
    <row r="2503">
      <c r="A2503" s="20" t="n"/>
      <c r="B2503" s="26" t="n"/>
      <c r="C2503" s="27">
        <f>IF(COUNTA(A2503,D2503,G2503)=0,"",IF(B2503="","공통",IFERROR(INDEX(현장_고객,MATCH(B2503,현장번호,0))&amp;" · "&amp;INDEX(현장_주소,MATCH(B2503,현장번호,0)),"없는 번호")))</f>
        <v/>
      </c>
      <c r="D2503" s="21" t="n"/>
      <c r="E2503" s="27">
        <f>IF(D2503="","",IFERROR(INDEX(거래처분야,MATCH(D2503,거래처이름,0)),""))</f>
        <v/>
      </c>
      <c r="F2503" s="21" t="n"/>
      <c r="G2503" s="22" t="n"/>
      <c r="H2503" s="25">
        <f>IF(COUNTA(A2503,B2503,D2503,G2503)=0,"",IF(NOT(ISNUMBER(A2503)),"날짜를 확인하세요",IF(A2503&gt;TODAY(),"오늘 이후 날짜예요",IF(AND(B2503&lt;&gt;"",ISNA(MATCH(B2503,현장번호,0))),"현장 번호를 확인하세요",IF(ISNA(MATCH(D2503,거래처이름,0)),"거래처 목록에 없는 이름",IF(OR(NOT(ISNUMBER(G2503)),N(G2503)&lt;=0),"금액을 확인하세요",""))))))</f>
        <v/>
      </c>
    </row>
    <row r="2504">
      <c r="A2504" s="20" t="n"/>
      <c r="B2504" s="26" t="n"/>
      <c r="C2504" s="27">
        <f>IF(COUNTA(A2504,D2504,G2504)=0,"",IF(B2504="","공통",IFERROR(INDEX(현장_고객,MATCH(B2504,현장번호,0))&amp;" · "&amp;INDEX(현장_주소,MATCH(B2504,현장번호,0)),"없는 번호")))</f>
        <v/>
      </c>
      <c r="D2504" s="21" t="n"/>
      <c r="E2504" s="27">
        <f>IF(D2504="","",IFERROR(INDEX(거래처분야,MATCH(D2504,거래처이름,0)),""))</f>
        <v/>
      </c>
      <c r="F2504" s="21" t="n"/>
      <c r="G2504" s="22" t="n"/>
      <c r="H2504" s="25">
        <f>IF(COUNTA(A2504,B2504,D2504,G2504)=0,"",IF(NOT(ISNUMBER(A2504)),"날짜를 확인하세요",IF(A2504&gt;TODAY(),"오늘 이후 날짜예요",IF(AND(B2504&lt;&gt;"",ISNA(MATCH(B2504,현장번호,0))),"현장 번호를 확인하세요",IF(ISNA(MATCH(D2504,거래처이름,0)),"거래처 목록에 없는 이름",IF(OR(NOT(ISNUMBER(G2504)),N(G2504)&lt;=0),"금액을 확인하세요",""))))))</f>
        <v/>
      </c>
    </row>
    <row r="2505">
      <c r="A2505" s="20" t="n"/>
      <c r="B2505" s="26" t="n"/>
      <c r="C2505" s="27">
        <f>IF(COUNTA(A2505,D2505,G2505)=0,"",IF(B2505="","공통",IFERROR(INDEX(현장_고객,MATCH(B2505,현장번호,0))&amp;" · "&amp;INDEX(현장_주소,MATCH(B2505,현장번호,0)),"없는 번호")))</f>
        <v/>
      </c>
      <c r="D2505" s="21" t="n"/>
      <c r="E2505" s="27">
        <f>IF(D2505="","",IFERROR(INDEX(거래처분야,MATCH(D2505,거래처이름,0)),""))</f>
        <v/>
      </c>
      <c r="F2505" s="21" t="n"/>
      <c r="G2505" s="22" t="n"/>
      <c r="H2505" s="25">
        <f>IF(COUNTA(A2505,B2505,D2505,G2505)=0,"",IF(NOT(ISNUMBER(A2505)),"날짜를 확인하세요",IF(A2505&gt;TODAY(),"오늘 이후 날짜예요",IF(AND(B2505&lt;&gt;"",ISNA(MATCH(B2505,현장번호,0))),"현장 번호를 확인하세요",IF(ISNA(MATCH(D2505,거래처이름,0)),"거래처 목록에 없는 이름",IF(OR(NOT(ISNUMBER(G2505)),N(G2505)&lt;=0),"금액을 확인하세요",""))))))</f>
        <v/>
      </c>
    </row>
    <row r="2506">
      <c r="A2506" s="20" t="n"/>
      <c r="B2506" s="26" t="n"/>
      <c r="C2506" s="27">
        <f>IF(COUNTA(A2506,D2506,G2506)=0,"",IF(B2506="","공통",IFERROR(INDEX(현장_고객,MATCH(B2506,현장번호,0))&amp;" · "&amp;INDEX(현장_주소,MATCH(B2506,현장번호,0)),"없는 번호")))</f>
        <v/>
      </c>
      <c r="D2506" s="21" t="n"/>
      <c r="E2506" s="27">
        <f>IF(D2506="","",IFERROR(INDEX(거래처분야,MATCH(D2506,거래처이름,0)),""))</f>
        <v/>
      </c>
      <c r="F2506" s="21" t="n"/>
      <c r="G2506" s="22" t="n"/>
      <c r="H2506" s="25">
        <f>IF(COUNTA(A2506,B2506,D2506,G2506)=0,"",IF(NOT(ISNUMBER(A2506)),"날짜를 확인하세요",IF(A2506&gt;TODAY(),"오늘 이후 날짜예요",IF(AND(B2506&lt;&gt;"",ISNA(MATCH(B2506,현장번호,0))),"현장 번호를 확인하세요",IF(ISNA(MATCH(D2506,거래처이름,0)),"거래처 목록에 없는 이름",IF(OR(NOT(ISNUMBER(G2506)),N(G2506)&lt;=0),"금액을 확인하세요",""))))))</f>
        <v/>
      </c>
    </row>
    <row r="2507">
      <c r="A2507" s="20" t="n"/>
      <c r="B2507" s="26" t="n"/>
      <c r="C2507" s="27">
        <f>IF(COUNTA(A2507,D2507,G2507)=0,"",IF(B2507="","공통",IFERROR(INDEX(현장_고객,MATCH(B2507,현장번호,0))&amp;" · "&amp;INDEX(현장_주소,MATCH(B2507,현장번호,0)),"없는 번호")))</f>
        <v/>
      </c>
      <c r="D2507" s="21" t="n"/>
      <c r="E2507" s="27">
        <f>IF(D2507="","",IFERROR(INDEX(거래처분야,MATCH(D2507,거래처이름,0)),""))</f>
        <v/>
      </c>
      <c r="F2507" s="21" t="n"/>
      <c r="G2507" s="22" t="n"/>
      <c r="H2507" s="25">
        <f>IF(COUNTA(A2507,B2507,D2507,G2507)=0,"",IF(NOT(ISNUMBER(A2507)),"날짜를 확인하세요",IF(A2507&gt;TODAY(),"오늘 이후 날짜예요",IF(AND(B2507&lt;&gt;"",ISNA(MATCH(B2507,현장번호,0))),"현장 번호를 확인하세요",IF(ISNA(MATCH(D2507,거래처이름,0)),"거래처 목록에 없는 이름",IF(OR(NOT(ISNUMBER(G2507)),N(G2507)&lt;=0),"금액을 확인하세요",""))))))</f>
        <v/>
      </c>
    </row>
    <row r="2508">
      <c r="A2508" s="20" t="n"/>
      <c r="B2508" s="26" t="n"/>
      <c r="C2508" s="27">
        <f>IF(COUNTA(A2508,D2508,G2508)=0,"",IF(B2508="","공통",IFERROR(INDEX(현장_고객,MATCH(B2508,현장번호,0))&amp;" · "&amp;INDEX(현장_주소,MATCH(B2508,현장번호,0)),"없는 번호")))</f>
        <v/>
      </c>
      <c r="D2508" s="21" t="n"/>
      <c r="E2508" s="27">
        <f>IF(D2508="","",IFERROR(INDEX(거래처분야,MATCH(D2508,거래처이름,0)),""))</f>
        <v/>
      </c>
      <c r="F2508" s="21" t="n"/>
      <c r="G2508" s="22" t="n"/>
      <c r="H2508" s="25">
        <f>IF(COUNTA(A2508,B2508,D2508,G2508)=0,"",IF(NOT(ISNUMBER(A2508)),"날짜를 확인하세요",IF(A2508&gt;TODAY(),"오늘 이후 날짜예요",IF(AND(B2508&lt;&gt;"",ISNA(MATCH(B2508,현장번호,0))),"현장 번호를 확인하세요",IF(ISNA(MATCH(D2508,거래처이름,0)),"거래처 목록에 없는 이름",IF(OR(NOT(ISNUMBER(G2508)),N(G2508)&lt;=0),"금액을 확인하세요",""))))))</f>
        <v/>
      </c>
    </row>
    <row r="2509">
      <c r="A2509" s="20" t="n"/>
      <c r="B2509" s="26" t="n"/>
      <c r="C2509" s="27">
        <f>IF(COUNTA(A2509,D2509,G2509)=0,"",IF(B2509="","공통",IFERROR(INDEX(현장_고객,MATCH(B2509,현장번호,0))&amp;" · "&amp;INDEX(현장_주소,MATCH(B2509,현장번호,0)),"없는 번호")))</f>
        <v/>
      </c>
      <c r="D2509" s="21" t="n"/>
      <c r="E2509" s="27">
        <f>IF(D2509="","",IFERROR(INDEX(거래처분야,MATCH(D2509,거래처이름,0)),""))</f>
        <v/>
      </c>
      <c r="F2509" s="21" t="n"/>
      <c r="G2509" s="22" t="n"/>
      <c r="H2509" s="25">
        <f>IF(COUNTA(A2509,B2509,D2509,G2509)=0,"",IF(NOT(ISNUMBER(A2509)),"날짜를 확인하세요",IF(A2509&gt;TODAY(),"오늘 이후 날짜예요",IF(AND(B2509&lt;&gt;"",ISNA(MATCH(B2509,현장번호,0))),"현장 번호를 확인하세요",IF(ISNA(MATCH(D2509,거래처이름,0)),"거래처 목록에 없는 이름",IF(OR(NOT(ISNUMBER(G2509)),N(G2509)&lt;=0),"금액을 확인하세요",""))))))</f>
        <v/>
      </c>
    </row>
    <row r="2510">
      <c r="A2510" s="20" t="n"/>
      <c r="B2510" s="26" t="n"/>
      <c r="C2510" s="27">
        <f>IF(COUNTA(A2510,D2510,G2510)=0,"",IF(B2510="","공통",IFERROR(INDEX(현장_고객,MATCH(B2510,현장번호,0))&amp;" · "&amp;INDEX(현장_주소,MATCH(B2510,현장번호,0)),"없는 번호")))</f>
        <v/>
      </c>
      <c r="D2510" s="21" t="n"/>
      <c r="E2510" s="27">
        <f>IF(D2510="","",IFERROR(INDEX(거래처분야,MATCH(D2510,거래처이름,0)),""))</f>
        <v/>
      </c>
      <c r="F2510" s="21" t="n"/>
      <c r="G2510" s="22" t="n"/>
      <c r="H2510" s="25">
        <f>IF(COUNTA(A2510,B2510,D2510,G2510)=0,"",IF(NOT(ISNUMBER(A2510)),"날짜를 확인하세요",IF(A2510&gt;TODAY(),"오늘 이후 날짜예요",IF(AND(B2510&lt;&gt;"",ISNA(MATCH(B2510,현장번호,0))),"현장 번호를 확인하세요",IF(ISNA(MATCH(D2510,거래처이름,0)),"거래처 목록에 없는 이름",IF(OR(NOT(ISNUMBER(G2510)),N(G2510)&lt;=0),"금액을 확인하세요",""))))))</f>
        <v/>
      </c>
    </row>
    <row r="2511">
      <c r="A2511" s="20" t="n"/>
      <c r="B2511" s="26" t="n"/>
      <c r="C2511" s="27">
        <f>IF(COUNTA(A2511,D2511,G2511)=0,"",IF(B2511="","공통",IFERROR(INDEX(현장_고객,MATCH(B2511,현장번호,0))&amp;" · "&amp;INDEX(현장_주소,MATCH(B2511,현장번호,0)),"없는 번호")))</f>
        <v/>
      </c>
      <c r="D2511" s="21" t="n"/>
      <c r="E2511" s="27">
        <f>IF(D2511="","",IFERROR(INDEX(거래처분야,MATCH(D2511,거래처이름,0)),""))</f>
        <v/>
      </c>
      <c r="F2511" s="21" t="n"/>
      <c r="G2511" s="22" t="n"/>
      <c r="H2511" s="25">
        <f>IF(COUNTA(A2511,B2511,D2511,G2511)=0,"",IF(NOT(ISNUMBER(A2511)),"날짜를 확인하세요",IF(A2511&gt;TODAY(),"오늘 이후 날짜예요",IF(AND(B2511&lt;&gt;"",ISNA(MATCH(B2511,현장번호,0))),"현장 번호를 확인하세요",IF(ISNA(MATCH(D2511,거래처이름,0)),"거래처 목록에 없는 이름",IF(OR(NOT(ISNUMBER(G2511)),N(G2511)&lt;=0),"금액을 확인하세요",""))))))</f>
        <v/>
      </c>
    </row>
    <row r="2512">
      <c r="A2512" s="20" t="n"/>
      <c r="B2512" s="26" t="n"/>
      <c r="C2512" s="27">
        <f>IF(COUNTA(A2512,D2512,G2512)=0,"",IF(B2512="","공통",IFERROR(INDEX(현장_고객,MATCH(B2512,현장번호,0))&amp;" · "&amp;INDEX(현장_주소,MATCH(B2512,현장번호,0)),"없는 번호")))</f>
        <v/>
      </c>
      <c r="D2512" s="21" t="n"/>
      <c r="E2512" s="27">
        <f>IF(D2512="","",IFERROR(INDEX(거래처분야,MATCH(D2512,거래처이름,0)),""))</f>
        <v/>
      </c>
      <c r="F2512" s="21" t="n"/>
      <c r="G2512" s="22" t="n"/>
      <c r="H2512" s="25">
        <f>IF(COUNTA(A2512,B2512,D2512,G2512)=0,"",IF(NOT(ISNUMBER(A2512)),"날짜를 확인하세요",IF(A2512&gt;TODAY(),"오늘 이후 날짜예요",IF(AND(B2512&lt;&gt;"",ISNA(MATCH(B2512,현장번호,0))),"현장 번호를 확인하세요",IF(ISNA(MATCH(D2512,거래처이름,0)),"거래처 목록에 없는 이름",IF(OR(NOT(ISNUMBER(G2512)),N(G2512)&lt;=0),"금액을 확인하세요",""))))))</f>
        <v/>
      </c>
    </row>
    <row r="2513">
      <c r="A2513" s="20" t="n"/>
      <c r="B2513" s="26" t="n"/>
      <c r="C2513" s="27">
        <f>IF(COUNTA(A2513,D2513,G2513)=0,"",IF(B2513="","공통",IFERROR(INDEX(현장_고객,MATCH(B2513,현장번호,0))&amp;" · "&amp;INDEX(현장_주소,MATCH(B2513,현장번호,0)),"없는 번호")))</f>
        <v/>
      </c>
      <c r="D2513" s="21" t="n"/>
      <c r="E2513" s="27">
        <f>IF(D2513="","",IFERROR(INDEX(거래처분야,MATCH(D2513,거래처이름,0)),""))</f>
        <v/>
      </c>
      <c r="F2513" s="21" t="n"/>
      <c r="G2513" s="22" t="n"/>
      <c r="H2513" s="25">
        <f>IF(COUNTA(A2513,B2513,D2513,G2513)=0,"",IF(NOT(ISNUMBER(A2513)),"날짜를 확인하세요",IF(A2513&gt;TODAY(),"오늘 이후 날짜예요",IF(AND(B2513&lt;&gt;"",ISNA(MATCH(B2513,현장번호,0))),"현장 번호를 확인하세요",IF(ISNA(MATCH(D2513,거래처이름,0)),"거래처 목록에 없는 이름",IF(OR(NOT(ISNUMBER(G2513)),N(G2513)&lt;=0),"금액을 확인하세요",""))))))</f>
        <v/>
      </c>
    </row>
    <row r="2514">
      <c r="A2514" s="20" t="n"/>
      <c r="B2514" s="26" t="n"/>
      <c r="C2514" s="27">
        <f>IF(COUNTA(A2514,D2514,G2514)=0,"",IF(B2514="","공통",IFERROR(INDEX(현장_고객,MATCH(B2514,현장번호,0))&amp;" · "&amp;INDEX(현장_주소,MATCH(B2514,현장번호,0)),"없는 번호")))</f>
        <v/>
      </c>
      <c r="D2514" s="21" t="n"/>
      <c r="E2514" s="27">
        <f>IF(D2514="","",IFERROR(INDEX(거래처분야,MATCH(D2514,거래처이름,0)),""))</f>
        <v/>
      </c>
      <c r="F2514" s="21" t="n"/>
      <c r="G2514" s="22" t="n"/>
      <c r="H2514" s="25">
        <f>IF(COUNTA(A2514,B2514,D2514,G2514)=0,"",IF(NOT(ISNUMBER(A2514)),"날짜를 확인하세요",IF(A2514&gt;TODAY(),"오늘 이후 날짜예요",IF(AND(B2514&lt;&gt;"",ISNA(MATCH(B2514,현장번호,0))),"현장 번호를 확인하세요",IF(ISNA(MATCH(D2514,거래처이름,0)),"거래처 목록에 없는 이름",IF(OR(NOT(ISNUMBER(G2514)),N(G2514)&lt;=0),"금액을 확인하세요",""))))))</f>
        <v/>
      </c>
    </row>
    <row r="2515">
      <c r="A2515" s="20" t="n"/>
      <c r="B2515" s="26" t="n"/>
      <c r="C2515" s="27">
        <f>IF(COUNTA(A2515,D2515,G2515)=0,"",IF(B2515="","공통",IFERROR(INDEX(현장_고객,MATCH(B2515,현장번호,0))&amp;" · "&amp;INDEX(현장_주소,MATCH(B2515,현장번호,0)),"없는 번호")))</f>
        <v/>
      </c>
      <c r="D2515" s="21" t="n"/>
      <c r="E2515" s="27">
        <f>IF(D2515="","",IFERROR(INDEX(거래처분야,MATCH(D2515,거래처이름,0)),""))</f>
        <v/>
      </c>
      <c r="F2515" s="21" t="n"/>
      <c r="G2515" s="22" t="n"/>
      <c r="H2515" s="25">
        <f>IF(COUNTA(A2515,B2515,D2515,G2515)=0,"",IF(NOT(ISNUMBER(A2515)),"날짜를 확인하세요",IF(A2515&gt;TODAY(),"오늘 이후 날짜예요",IF(AND(B2515&lt;&gt;"",ISNA(MATCH(B2515,현장번호,0))),"현장 번호를 확인하세요",IF(ISNA(MATCH(D2515,거래처이름,0)),"거래처 목록에 없는 이름",IF(OR(NOT(ISNUMBER(G2515)),N(G2515)&lt;=0),"금액을 확인하세요",""))))))</f>
        <v/>
      </c>
    </row>
    <row r="2516">
      <c r="A2516" s="20" t="n"/>
      <c r="B2516" s="26" t="n"/>
      <c r="C2516" s="27">
        <f>IF(COUNTA(A2516,D2516,G2516)=0,"",IF(B2516="","공통",IFERROR(INDEX(현장_고객,MATCH(B2516,현장번호,0))&amp;" · "&amp;INDEX(현장_주소,MATCH(B2516,현장번호,0)),"없는 번호")))</f>
        <v/>
      </c>
      <c r="D2516" s="21" t="n"/>
      <c r="E2516" s="27">
        <f>IF(D2516="","",IFERROR(INDEX(거래처분야,MATCH(D2516,거래처이름,0)),""))</f>
        <v/>
      </c>
      <c r="F2516" s="21" t="n"/>
      <c r="G2516" s="22" t="n"/>
      <c r="H2516" s="25">
        <f>IF(COUNTA(A2516,B2516,D2516,G2516)=0,"",IF(NOT(ISNUMBER(A2516)),"날짜를 확인하세요",IF(A2516&gt;TODAY(),"오늘 이후 날짜예요",IF(AND(B2516&lt;&gt;"",ISNA(MATCH(B2516,현장번호,0))),"현장 번호를 확인하세요",IF(ISNA(MATCH(D2516,거래처이름,0)),"거래처 목록에 없는 이름",IF(OR(NOT(ISNUMBER(G2516)),N(G2516)&lt;=0),"금액을 확인하세요",""))))))</f>
        <v/>
      </c>
    </row>
    <row r="2517">
      <c r="A2517" s="20" t="n"/>
      <c r="B2517" s="26" t="n"/>
      <c r="C2517" s="27">
        <f>IF(COUNTA(A2517,D2517,G2517)=0,"",IF(B2517="","공통",IFERROR(INDEX(현장_고객,MATCH(B2517,현장번호,0))&amp;" · "&amp;INDEX(현장_주소,MATCH(B2517,현장번호,0)),"없는 번호")))</f>
        <v/>
      </c>
      <c r="D2517" s="21" t="n"/>
      <c r="E2517" s="27">
        <f>IF(D2517="","",IFERROR(INDEX(거래처분야,MATCH(D2517,거래처이름,0)),""))</f>
        <v/>
      </c>
      <c r="F2517" s="21" t="n"/>
      <c r="G2517" s="22" t="n"/>
      <c r="H2517" s="25">
        <f>IF(COUNTA(A2517,B2517,D2517,G2517)=0,"",IF(NOT(ISNUMBER(A2517)),"날짜를 확인하세요",IF(A2517&gt;TODAY(),"오늘 이후 날짜예요",IF(AND(B2517&lt;&gt;"",ISNA(MATCH(B2517,현장번호,0))),"현장 번호를 확인하세요",IF(ISNA(MATCH(D2517,거래처이름,0)),"거래처 목록에 없는 이름",IF(OR(NOT(ISNUMBER(G2517)),N(G2517)&lt;=0),"금액을 확인하세요",""))))))</f>
        <v/>
      </c>
    </row>
    <row r="2518">
      <c r="A2518" s="20" t="n"/>
      <c r="B2518" s="26" t="n"/>
      <c r="C2518" s="27">
        <f>IF(COUNTA(A2518,D2518,G2518)=0,"",IF(B2518="","공통",IFERROR(INDEX(현장_고객,MATCH(B2518,현장번호,0))&amp;" · "&amp;INDEX(현장_주소,MATCH(B2518,현장번호,0)),"없는 번호")))</f>
        <v/>
      </c>
      <c r="D2518" s="21" t="n"/>
      <c r="E2518" s="27">
        <f>IF(D2518="","",IFERROR(INDEX(거래처분야,MATCH(D2518,거래처이름,0)),""))</f>
        <v/>
      </c>
      <c r="F2518" s="21" t="n"/>
      <c r="G2518" s="22" t="n"/>
      <c r="H2518" s="25">
        <f>IF(COUNTA(A2518,B2518,D2518,G2518)=0,"",IF(NOT(ISNUMBER(A2518)),"날짜를 확인하세요",IF(A2518&gt;TODAY(),"오늘 이후 날짜예요",IF(AND(B2518&lt;&gt;"",ISNA(MATCH(B2518,현장번호,0))),"현장 번호를 확인하세요",IF(ISNA(MATCH(D2518,거래처이름,0)),"거래처 목록에 없는 이름",IF(OR(NOT(ISNUMBER(G2518)),N(G2518)&lt;=0),"금액을 확인하세요",""))))))</f>
        <v/>
      </c>
    </row>
    <row r="2519">
      <c r="A2519" s="20" t="n"/>
      <c r="B2519" s="26" t="n"/>
      <c r="C2519" s="27">
        <f>IF(COUNTA(A2519,D2519,G2519)=0,"",IF(B2519="","공통",IFERROR(INDEX(현장_고객,MATCH(B2519,현장번호,0))&amp;" · "&amp;INDEX(현장_주소,MATCH(B2519,현장번호,0)),"없는 번호")))</f>
        <v/>
      </c>
      <c r="D2519" s="21" t="n"/>
      <c r="E2519" s="27">
        <f>IF(D2519="","",IFERROR(INDEX(거래처분야,MATCH(D2519,거래처이름,0)),""))</f>
        <v/>
      </c>
      <c r="F2519" s="21" t="n"/>
      <c r="G2519" s="22" t="n"/>
      <c r="H2519" s="25">
        <f>IF(COUNTA(A2519,B2519,D2519,G2519)=0,"",IF(NOT(ISNUMBER(A2519)),"날짜를 확인하세요",IF(A2519&gt;TODAY(),"오늘 이후 날짜예요",IF(AND(B2519&lt;&gt;"",ISNA(MATCH(B2519,현장번호,0))),"현장 번호를 확인하세요",IF(ISNA(MATCH(D2519,거래처이름,0)),"거래처 목록에 없는 이름",IF(OR(NOT(ISNUMBER(G2519)),N(G2519)&lt;=0),"금액을 확인하세요",""))))))</f>
        <v/>
      </c>
    </row>
    <row r="2520">
      <c r="A2520" s="20" t="n"/>
      <c r="B2520" s="26" t="n"/>
      <c r="C2520" s="27">
        <f>IF(COUNTA(A2520,D2520,G2520)=0,"",IF(B2520="","공통",IFERROR(INDEX(현장_고객,MATCH(B2520,현장번호,0))&amp;" · "&amp;INDEX(현장_주소,MATCH(B2520,현장번호,0)),"없는 번호")))</f>
        <v/>
      </c>
      <c r="D2520" s="21" t="n"/>
      <c r="E2520" s="27">
        <f>IF(D2520="","",IFERROR(INDEX(거래처분야,MATCH(D2520,거래처이름,0)),""))</f>
        <v/>
      </c>
      <c r="F2520" s="21" t="n"/>
      <c r="G2520" s="22" t="n"/>
      <c r="H2520" s="25">
        <f>IF(COUNTA(A2520,B2520,D2520,G2520)=0,"",IF(NOT(ISNUMBER(A2520)),"날짜를 확인하세요",IF(A2520&gt;TODAY(),"오늘 이후 날짜예요",IF(AND(B2520&lt;&gt;"",ISNA(MATCH(B2520,현장번호,0))),"현장 번호를 확인하세요",IF(ISNA(MATCH(D2520,거래처이름,0)),"거래처 목록에 없는 이름",IF(OR(NOT(ISNUMBER(G2520)),N(G2520)&lt;=0),"금액을 확인하세요",""))))))</f>
        <v/>
      </c>
    </row>
    <row r="2521">
      <c r="A2521" s="20" t="n"/>
      <c r="B2521" s="26" t="n"/>
      <c r="C2521" s="27">
        <f>IF(COUNTA(A2521,D2521,G2521)=0,"",IF(B2521="","공통",IFERROR(INDEX(현장_고객,MATCH(B2521,현장번호,0))&amp;" · "&amp;INDEX(현장_주소,MATCH(B2521,현장번호,0)),"없는 번호")))</f>
        <v/>
      </c>
      <c r="D2521" s="21" t="n"/>
      <c r="E2521" s="27">
        <f>IF(D2521="","",IFERROR(INDEX(거래처분야,MATCH(D2521,거래처이름,0)),""))</f>
        <v/>
      </c>
      <c r="F2521" s="21" t="n"/>
      <c r="G2521" s="22" t="n"/>
      <c r="H2521" s="25">
        <f>IF(COUNTA(A2521,B2521,D2521,G2521)=0,"",IF(NOT(ISNUMBER(A2521)),"날짜를 확인하세요",IF(A2521&gt;TODAY(),"오늘 이후 날짜예요",IF(AND(B2521&lt;&gt;"",ISNA(MATCH(B2521,현장번호,0))),"현장 번호를 확인하세요",IF(ISNA(MATCH(D2521,거래처이름,0)),"거래처 목록에 없는 이름",IF(OR(NOT(ISNUMBER(G2521)),N(G2521)&lt;=0),"금액을 확인하세요",""))))))</f>
        <v/>
      </c>
    </row>
    <row r="2522">
      <c r="A2522" s="20" t="n"/>
      <c r="B2522" s="26" t="n"/>
      <c r="C2522" s="27">
        <f>IF(COUNTA(A2522,D2522,G2522)=0,"",IF(B2522="","공통",IFERROR(INDEX(현장_고객,MATCH(B2522,현장번호,0))&amp;" · "&amp;INDEX(현장_주소,MATCH(B2522,현장번호,0)),"없는 번호")))</f>
        <v/>
      </c>
      <c r="D2522" s="21" t="n"/>
      <c r="E2522" s="27">
        <f>IF(D2522="","",IFERROR(INDEX(거래처분야,MATCH(D2522,거래처이름,0)),""))</f>
        <v/>
      </c>
      <c r="F2522" s="21" t="n"/>
      <c r="G2522" s="22" t="n"/>
      <c r="H2522" s="25">
        <f>IF(COUNTA(A2522,B2522,D2522,G2522)=0,"",IF(NOT(ISNUMBER(A2522)),"날짜를 확인하세요",IF(A2522&gt;TODAY(),"오늘 이후 날짜예요",IF(AND(B2522&lt;&gt;"",ISNA(MATCH(B2522,현장번호,0))),"현장 번호를 확인하세요",IF(ISNA(MATCH(D2522,거래처이름,0)),"거래처 목록에 없는 이름",IF(OR(NOT(ISNUMBER(G2522)),N(G2522)&lt;=0),"금액을 확인하세요",""))))))</f>
        <v/>
      </c>
    </row>
    <row r="2523">
      <c r="A2523" s="20" t="n"/>
      <c r="B2523" s="26" t="n"/>
      <c r="C2523" s="27">
        <f>IF(COUNTA(A2523,D2523,G2523)=0,"",IF(B2523="","공통",IFERROR(INDEX(현장_고객,MATCH(B2523,현장번호,0))&amp;" · "&amp;INDEX(현장_주소,MATCH(B2523,현장번호,0)),"없는 번호")))</f>
        <v/>
      </c>
      <c r="D2523" s="21" t="n"/>
      <c r="E2523" s="27">
        <f>IF(D2523="","",IFERROR(INDEX(거래처분야,MATCH(D2523,거래처이름,0)),""))</f>
        <v/>
      </c>
      <c r="F2523" s="21" t="n"/>
      <c r="G2523" s="22" t="n"/>
      <c r="H2523" s="25">
        <f>IF(COUNTA(A2523,B2523,D2523,G2523)=0,"",IF(NOT(ISNUMBER(A2523)),"날짜를 확인하세요",IF(A2523&gt;TODAY(),"오늘 이후 날짜예요",IF(AND(B2523&lt;&gt;"",ISNA(MATCH(B2523,현장번호,0))),"현장 번호를 확인하세요",IF(ISNA(MATCH(D2523,거래처이름,0)),"거래처 목록에 없는 이름",IF(OR(NOT(ISNUMBER(G2523)),N(G2523)&lt;=0),"금액을 확인하세요",""))))))</f>
        <v/>
      </c>
    </row>
    <row r="2524">
      <c r="A2524" s="20" t="n"/>
      <c r="B2524" s="26" t="n"/>
      <c r="C2524" s="27">
        <f>IF(COUNTA(A2524,D2524,G2524)=0,"",IF(B2524="","공통",IFERROR(INDEX(현장_고객,MATCH(B2524,현장번호,0))&amp;" · "&amp;INDEX(현장_주소,MATCH(B2524,현장번호,0)),"없는 번호")))</f>
        <v/>
      </c>
      <c r="D2524" s="21" t="n"/>
      <c r="E2524" s="27">
        <f>IF(D2524="","",IFERROR(INDEX(거래처분야,MATCH(D2524,거래처이름,0)),""))</f>
        <v/>
      </c>
      <c r="F2524" s="21" t="n"/>
      <c r="G2524" s="22" t="n"/>
      <c r="H2524" s="25">
        <f>IF(COUNTA(A2524,B2524,D2524,G2524)=0,"",IF(NOT(ISNUMBER(A2524)),"날짜를 확인하세요",IF(A2524&gt;TODAY(),"오늘 이후 날짜예요",IF(AND(B2524&lt;&gt;"",ISNA(MATCH(B2524,현장번호,0))),"현장 번호를 확인하세요",IF(ISNA(MATCH(D2524,거래처이름,0)),"거래처 목록에 없는 이름",IF(OR(NOT(ISNUMBER(G2524)),N(G2524)&lt;=0),"금액을 확인하세요",""))))))</f>
        <v/>
      </c>
    </row>
    <row r="2525">
      <c r="A2525" s="20" t="n"/>
      <c r="B2525" s="26" t="n"/>
      <c r="C2525" s="27">
        <f>IF(COUNTA(A2525,D2525,G2525)=0,"",IF(B2525="","공통",IFERROR(INDEX(현장_고객,MATCH(B2525,현장번호,0))&amp;" · "&amp;INDEX(현장_주소,MATCH(B2525,현장번호,0)),"없는 번호")))</f>
        <v/>
      </c>
      <c r="D2525" s="21" t="n"/>
      <c r="E2525" s="27">
        <f>IF(D2525="","",IFERROR(INDEX(거래처분야,MATCH(D2525,거래처이름,0)),""))</f>
        <v/>
      </c>
      <c r="F2525" s="21" t="n"/>
      <c r="G2525" s="22" t="n"/>
      <c r="H2525" s="25">
        <f>IF(COUNTA(A2525,B2525,D2525,G2525)=0,"",IF(NOT(ISNUMBER(A2525)),"날짜를 확인하세요",IF(A2525&gt;TODAY(),"오늘 이후 날짜예요",IF(AND(B2525&lt;&gt;"",ISNA(MATCH(B2525,현장번호,0))),"현장 번호를 확인하세요",IF(ISNA(MATCH(D2525,거래처이름,0)),"거래처 목록에 없는 이름",IF(OR(NOT(ISNUMBER(G2525)),N(G2525)&lt;=0),"금액을 확인하세요",""))))))</f>
        <v/>
      </c>
    </row>
    <row r="2526">
      <c r="A2526" s="20" t="n"/>
      <c r="B2526" s="26" t="n"/>
      <c r="C2526" s="27">
        <f>IF(COUNTA(A2526,D2526,G2526)=0,"",IF(B2526="","공통",IFERROR(INDEX(현장_고객,MATCH(B2526,현장번호,0))&amp;" · "&amp;INDEX(현장_주소,MATCH(B2526,현장번호,0)),"없는 번호")))</f>
        <v/>
      </c>
      <c r="D2526" s="21" t="n"/>
      <c r="E2526" s="27">
        <f>IF(D2526="","",IFERROR(INDEX(거래처분야,MATCH(D2526,거래처이름,0)),""))</f>
        <v/>
      </c>
      <c r="F2526" s="21" t="n"/>
      <c r="G2526" s="22" t="n"/>
      <c r="H2526" s="25">
        <f>IF(COUNTA(A2526,B2526,D2526,G2526)=0,"",IF(NOT(ISNUMBER(A2526)),"날짜를 확인하세요",IF(A2526&gt;TODAY(),"오늘 이후 날짜예요",IF(AND(B2526&lt;&gt;"",ISNA(MATCH(B2526,현장번호,0))),"현장 번호를 확인하세요",IF(ISNA(MATCH(D2526,거래처이름,0)),"거래처 목록에 없는 이름",IF(OR(NOT(ISNUMBER(G2526)),N(G2526)&lt;=0),"금액을 확인하세요",""))))))</f>
        <v/>
      </c>
    </row>
    <row r="2527">
      <c r="A2527" s="20" t="n"/>
      <c r="B2527" s="26" t="n"/>
      <c r="C2527" s="27">
        <f>IF(COUNTA(A2527,D2527,G2527)=0,"",IF(B2527="","공통",IFERROR(INDEX(현장_고객,MATCH(B2527,현장번호,0))&amp;" · "&amp;INDEX(현장_주소,MATCH(B2527,현장번호,0)),"없는 번호")))</f>
        <v/>
      </c>
      <c r="D2527" s="21" t="n"/>
      <c r="E2527" s="27">
        <f>IF(D2527="","",IFERROR(INDEX(거래처분야,MATCH(D2527,거래처이름,0)),""))</f>
        <v/>
      </c>
      <c r="F2527" s="21" t="n"/>
      <c r="G2527" s="22" t="n"/>
      <c r="H2527" s="25">
        <f>IF(COUNTA(A2527,B2527,D2527,G2527)=0,"",IF(NOT(ISNUMBER(A2527)),"날짜를 확인하세요",IF(A2527&gt;TODAY(),"오늘 이후 날짜예요",IF(AND(B2527&lt;&gt;"",ISNA(MATCH(B2527,현장번호,0))),"현장 번호를 확인하세요",IF(ISNA(MATCH(D2527,거래처이름,0)),"거래처 목록에 없는 이름",IF(OR(NOT(ISNUMBER(G2527)),N(G2527)&lt;=0),"금액을 확인하세요",""))))))</f>
        <v/>
      </c>
    </row>
    <row r="2528">
      <c r="A2528" s="20" t="n"/>
      <c r="B2528" s="26" t="n"/>
      <c r="C2528" s="27">
        <f>IF(COUNTA(A2528,D2528,G2528)=0,"",IF(B2528="","공통",IFERROR(INDEX(현장_고객,MATCH(B2528,현장번호,0))&amp;" · "&amp;INDEX(현장_주소,MATCH(B2528,현장번호,0)),"없는 번호")))</f>
        <v/>
      </c>
      <c r="D2528" s="21" t="n"/>
      <c r="E2528" s="27">
        <f>IF(D2528="","",IFERROR(INDEX(거래처분야,MATCH(D2528,거래처이름,0)),""))</f>
        <v/>
      </c>
      <c r="F2528" s="21" t="n"/>
      <c r="G2528" s="22" t="n"/>
      <c r="H2528" s="25">
        <f>IF(COUNTA(A2528,B2528,D2528,G2528)=0,"",IF(NOT(ISNUMBER(A2528)),"날짜를 확인하세요",IF(A2528&gt;TODAY(),"오늘 이후 날짜예요",IF(AND(B2528&lt;&gt;"",ISNA(MATCH(B2528,현장번호,0))),"현장 번호를 확인하세요",IF(ISNA(MATCH(D2528,거래처이름,0)),"거래처 목록에 없는 이름",IF(OR(NOT(ISNUMBER(G2528)),N(G2528)&lt;=0),"금액을 확인하세요",""))))))</f>
        <v/>
      </c>
    </row>
    <row r="2529">
      <c r="A2529" s="20" t="n"/>
      <c r="B2529" s="26" t="n"/>
      <c r="C2529" s="27">
        <f>IF(COUNTA(A2529,D2529,G2529)=0,"",IF(B2529="","공통",IFERROR(INDEX(현장_고객,MATCH(B2529,현장번호,0))&amp;" · "&amp;INDEX(현장_주소,MATCH(B2529,현장번호,0)),"없는 번호")))</f>
        <v/>
      </c>
      <c r="D2529" s="21" t="n"/>
      <c r="E2529" s="27">
        <f>IF(D2529="","",IFERROR(INDEX(거래처분야,MATCH(D2529,거래처이름,0)),""))</f>
        <v/>
      </c>
      <c r="F2529" s="21" t="n"/>
      <c r="G2529" s="22" t="n"/>
      <c r="H2529" s="25">
        <f>IF(COUNTA(A2529,B2529,D2529,G2529)=0,"",IF(NOT(ISNUMBER(A2529)),"날짜를 확인하세요",IF(A2529&gt;TODAY(),"오늘 이후 날짜예요",IF(AND(B2529&lt;&gt;"",ISNA(MATCH(B2529,현장번호,0))),"현장 번호를 확인하세요",IF(ISNA(MATCH(D2529,거래처이름,0)),"거래처 목록에 없는 이름",IF(OR(NOT(ISNUMBER(G2529)),N(G2529)&lt;=0),"금액을 확인하세요",""))))))</f>
        <v/>
      </c>
    </row>
    <row r="2530">
      <c r="A2530" s="20" t="n"/>
      <c r="B2530" s="26" t="n"/>
      <c r="C2530" s="27">
        <f>IF(COUNTA(A2530,D2530,G2530)=0,"",IF(B2530="","공통",IFERROR(INDEX(현장_고객,MATCH(B2530,현장번호,0))&amp;" · "&amp;INDEX(현장_주소,MATCH(B2530,현장번호,0)),"없는 번호")))</f>
        <v/>
      </c>
      <c r="D2530" s="21" t="n"/>
      <c r="E2530" s="27">
        <f>IF(D2530="","",IFERROR(INDEX(거래처분야,MATCH(D2530,거래처이름,0)),""))</f>
        <v/>
      </c>
      <c r="F2530" s="21" t="n"/>
      <c r="G2530" s="22" t="n"/>
      <c r="H2530" s="25">
        <f>IF(COUNTA(A2530,B2530,D2530,G2530)=0,"",IF(NOT(ISNUMBER(A2530)),"날짜를 확인하세요",IF(A2530&gt;TODAY(),"오늘 이후 날짜예요",IF(AND(B2530&lt;&gt;"",ISNA(MATCH(B2530,현장번호,0))),"현장 번호를 확인하세요",IF(ISNA(MATCH(D2530,거래처이름,0)),"거래처 목록에 없는 이름",IF(OR(NOT(ISNUMBER(G2530)),N(G2530)&lt;=0),"금액을 확인하세요",""))))))</f>
        <v/>
      </c>
    </row>
    <row r="2531">
      <c r="A2531" s="20" t="n"/>
      <c r="B2531" s="26" t="n"/>
      <c r="C2531" s="27">
        <f>IF(COUNTA(A2531,D2531,G2531)=0,"",IF(B2531="","공통",IFERROR(INDEX(현장_고객,MATCH(B2531,현장번호,0))&amp;" · "&amp;INDEX(현장_주소,MATCH(B2531,현장번호,0)),"없는 번호")))</f>
        <v/>
      </c>
      <c r="D2531" s="21" t="n"/>
      <c r="E2531" s="27">
        <f>IF(D2531="","",IFERROR(INDEX(거래처분야,MATCH(D2531,거래처이름,0)),""))</f>
        <v/>
      </c>
      <c r="F2531" s="21" t="n"/>
      <c r="G2531" s="22" t="n"/>
      <c r="H2531" s="25">
        <f>IF(COUNTA(A2531,B2531,D2531,G2531)=0,"",IF(NOT(ISNUMBER(A2531)),"날짜를 확인하세요",IF(A2531&gt;TODAY(),"오늘 이후 날짜예요",IF(AND(B2531&lt;&gt;"",ISNA(MATCH(B2531,현장번호,0))),"현장 번호를 확인하세요",IF(ISNA(MATCH(D2531,거래처이름,0)),"거래처 목록에 없는 이름",IF(OR(NOT(ISNUMBER(G2531)),N(G2531)&lt;=0),"금액을 확인하세요",""))))))</f>
        <v/>
      </c>
    </row>
    <row r="2532">
      <c r="A2532" s="20" t="n"/>
      <c r="B2532" s="26" t="n"/>
      <c r="C2532" s="27">
        <f>IF(COUNTA(A2532,D2532,G2532)=0,"",IF(B2532="","공통",IFERROR(INDEX(현장_고객,MATCH(B2532,현장번호,0))&amp;" · "&amp;INDEX(현장_주소,MATCH(B2532,현장번호,0)),"없는 번호")))</f>
        <v/>
      </c>
      <c r="D2532" s="21" t="n"/>
      <c r="E2532" s="27">
        <f>IF(D2532="","",IFERROR(INDEX(거래처분야,MATCH(D2532,거래처이름,0)),""))</f>
        <v/>
      </c>
      <c r="F2532" s="21" t="n"/>
      <c r="G2532" s="22" t="n"/>
      <c r="H2532" s="25">
        <f>IF(COUNTA(A2532,B2532,D2532,G2532)=0,"",IF(NOT(ISNUMBER(A2532)),"날짜를 확인하세요",IF(A2532&gt;TODAY(),"오늘 이후 날짜예요",IF(AND(B2532&lt;&gt;"",ISNA(MATCH(B2532,현장번호,0))),"현장 번호를 확인하세요",IF(ISNA(MATCH(D2532,거래처이름,0)),"거래처 목록에 없는 이름",IF(OR(NOT(ISNUMBER(G2532)),N(G2532)&lt;=0),"금액을 확인하세요",""))))))</f>
        <v/>
      </c>
    </row>
    <row r="2533">
      <c r="A2533" s="20" t="n"/>
      <c r="B2533" s="26" t="n"/>
      <c r="C2533" s="27">
        <f>IF(COUNTA(A2533,D2533,G2533)=0,"",IF(B2533="","공통",IFERROR(INDEX(현장_고객,MATCH(B2533,현장번호,0))&amp;" · "&amp;INDEX(현장_주소,MATCH(B2533,현장번호,0)),"없는 번호")))</f>
        <v/>
      </c>
      <c r="D2533" s="21" t="n"/>
      <c r="E2533" s="27">
        <f>IF(D2533="","",IFERROR(INDEX(거래처분야,MATCH(D2533,거래처이름,0)),""))</f>
        <v/>
      </c>
      <c r="F2533" s="21" t="n"/>
      <c r="G2533" s="22" t="n"/>
      <c r="H2533" s="25">
        <f>IF(COUNTA(A2533,B2533,D2533,G2533)=0,"",IF(NOT(ISNUMBER(A2533)),"날짜를 확인하세요",IF(A2533&gt;TODAY(),"오늘 이후 날짜예요",IF(AND(B2533&lt;&gt;"",ISNA(MATCH(B2533,현장번호,0))),"현장 번호를 확인하세요",IF(ISNA(MATCH(D2533,거래처이름,0)),"거래처 목록에 없는 이름",IF(OR(NOT(ISNUMBER(G2533)),N(G2533)&lt;=0),"금액을 확인하세요",""))))))</f>
        <v/>
      </c>
    </row>
    <row r="2534">
      <c r="A2534" s="20" t="n"/>
      <c r="B2534" s="26" t="n"/>
      <c r="C2534" s="27">
        <f>IF(COUNTA(A2534,D2534,G2534)=0,"",IF(B2534="","공통",IFERROR(INDEX(현장_고객,MATCH(B2534,현장번호,0))&amp;" · "&amp;INDEX(현장_주소,MATCH(B2534,현장번호,0)),"없는 번호")))</f>
        <v/>
      </c>
      <c r="D2534" s="21" t="n"/>
      <c r="E2534" s="27">
        <f>IF(D2534="","",IFERROR(INDEX(거래처분야,MATCH(D2534,거래처이름,0)),""))</f>
        <v/>
      </c>
      <c r="F2534" s="21" t="n"/>
      <c r="G2534" s="22" t="n"/>
      <c r="H2534" s="25">
        <f>IF(COUNTA(A2534,B2534,D2534,G2534)=0,"",IF(NOT(ISNUMBER(A2534)),"날짜를 확인하세요",IF(A2534&gt;TODAY(),"오늘 이후 날짜예요",IF(AND(B2534&lt;&gt;"",ISNA(MATCH(B2534,현장번호,0))),"현장 번호를 확인하세요",IF(ISNA(MATCH(D2534,거래처이름,0)),"거래처 목록에 없는 이름",IF(OR(NOT(ISNUMBER(G2534)),N(G2534)&lt;=0),"금액을 확인하세요",""))))))</f>
        <v/>
      </c>
    </row>
    <row r="2535">
      <c r="A2535" s="20" t="n"/>
      <c r="B2535" s="26" t="n"/>
      <c r="C2535" s="27">
        <f>IF(COUNTA(A2535,D2535,G2535)=0,"",IF(B2535="","공통",IFERROR(INDEX(현장_고객,MATCH(B2535,현장번호,0))&amp;" · "&amp;INDEX(현장_주소,MATCH(B2535,현장번호,0)),"없는 번호")))</f>
        <v/>
      </c>
      <c r="D2535" s="21" t="n"/>
      <c r="E2535" s="27">
        <f>IF(D2535="","",IFERROR(INDEX(거래처분야,MATCH(D2535,거래처이름,0)),""))</f>
        <v/>
      </c>
      <c r="F2535" s="21" t="n"/>
      <c r="G2535" s="22" t="n"/>
      <c r="H2535" s="25">
        <f>IF(COUNTA(A2535,B2535,D2535,G2535)=0,"",IF(NOT(ISNUMBER(A2535)),"날짜를 확인하세요",IF(A2535&gt;TODAY(),"오늘 이후 날짜예요",IF(AND(B2535&lt;&gt;"",ISNA(MATCH(B2535,현장번호,0))),"현장 번호를 확인하세요",IF(ISNA(MATCH(D2535,거래처이름,0)),"거래처 목록에 없는 이름",IF(OR(NOT(ISNUMBER(G2535)),N(G2535)&lt;=0),"금액을 확인하세요",""))))))</f>
        <v/>
      </c>
    </row>
    <row r="2536">
      <c r="A2536" s="20" t="n"/>
      <c r="B2536" s="26" t="n"/>
      <c r="C2536" s="27">
        <f>IF(COUNTA(A2536,D2536,G2536)=0,"",IF(B2536="","공통",IFERROR(INDEX(현장_고객,MATCH(B2536,현장번호,0))&amp;" · "&amp;INDEX(현장_주소,MATCH(B2536,현장번호,0)),"없는 번호")))</f>
        <v/>
      </c>
      <c r="D2536" s="21" t="n"/>
      <c r="E2536" s="27">
        <f>IF(D2536="","",IFERROR(INDEX(거래처분야,MATCH(D2536,거래처이름,0)),""))</f>
        <v/>
      </c>
      <c r="F2536" s="21" t="n"/>
      <c r="G2536" s="22" t="n"/>
      <c r="H2536" s="25">
        <f>IF(COUNTA(A2536,B2536,D2536,G2536)=0,"",IF(NOT(ISNUMBER(A2536)),"날짜를 확인하세요",IF(A2536&gt;TODAY(),"오늘 이후 날짜예요",IF(AND(B2536&lt;&gt;"",ISNA(MATCH(B2536,현장번호,0))),"현장 번호를 확인하세요",IF(ISNA(MATCH(D2536,거래처이름,0)),"거래처 목록에 없는 이름",IF(OR(NOT(ISNUMBER(G2536)),N(G2536)&lt;=0),"금액을 확인하세요",""))))))</f>
        <v/>
      </c>
    </row>
    <row r="2537">
      <c r="A2537" s="20" t="n"/>
      <c r="B2537" s="26" t="n"/>
      <c r="C2537" s="27">
        <f>IF(COUNTA(A2537,D2537,G2537)=0,"",IF(B2537="","공통",IFERROR(INDEX(현장_고객,MATCH(B2537,현장번호,0))&amp;" · "&amp;INDEX(현장_주소,MATCH(B2537,현장번호,0)),"없는 번호")))</f>
        <v/>
      </c>
      <c r="D2537" s="21" t="n"/>
      <c r="E2537" s="27">
        <f>IF(D2537="","",IFERROR(INDEX(거래처분야,MATCH(D2537,거래처이름,0)),""))</f>
        <v/>
      </c>
      <c r="F2537" s="21" t="n"/>
      <c r="G2537" s="22" t="n"/>
      <c r="H2537" s="25">
        <f>IF(COUNTA(A2537,B2537,D2537,G2537)=0,"",IF(NOT(ISNUMBER(A2537)),"날짜를 확인하세요",IF(A2537&gt;TODAY(),"오늘 이후 날짜예요",IF(AND(B2537&lt;&gt;"",ISNA(MATCH(B2537,현장번호,0))),"현장 번호를 확인하세요",IF(ISNA(MATCH(D2537,거래처이름,0)),"거래처 목록에 없는 이름",IF(OR(NOT(ISNUMBER(G2537)),N(G2537)&lt;=0),"금액을 확인하세요",""))))))</f>
        <v/>
      </c>
    </row>
    <row r="2538">
      <c r="A2538" s="20" t="n"/>
      <c r="B2538" s="26" t="n"/>
      <c r="C2538" s="27">
        <f>IF(COUNTA(A2538,D2538,G2538)=0,"",IF(B2538="","공통",IFERROR(INDEX(현장_고객,MATCH(B2538,현장번호,0))&amp;" · "&amp;INDEX(현장_주소,MATCH(B2538,현장번호,0)),"없는 번호")))</f>
        <v/>
      </c>
      <c r="D2538" s="21" t="n"/>
      <c r="E2538" s="27">
        <f>IF(D2538="","",IFERROR(INDEX(거래처분야,MATCH(D2538,거래처이름,0)),""))</f>
        <v/>
      </c>
      <c r="F2538" s="21" t="n"/>
      <c r="G2538" s="22" t="n"/>
      <c r="H2538" s="25">
        <f>IF(COUNTA(A2538,B2538,D2538,G2538)=0,"",IF(NOT(ISNUMBER(A2538)),"날짜를 확인하세요",IF(A2538&gt;TODAY(),"오늘 이후 날짜예요",IF(AND(B2538&lt;&gt;"",ISNA(MATCH(B2538,현장번호,0))),"현장 번호를 확인하세요",IF(ISNA(MATCH(D2538,거래처이름,0)),"거래처 목록에 없는 이름",IF(OR(NOT(ISNUMBER(G2538)),N(G2538)&lt;=0),"금액을 확인하세요",""))))))</f>
        <v/>
      </c>
    </row>
    <row r="2539">
      <c r="A2539" s="20" t="n"/>
      <c r="B2539" s="26" t="n"/>
      <c r="C2539" s="27">
        <f>IF(COUNTA(A2539,D2539,G2539)=0,"",IF(B2539="","공통",IFERROR(INDEX(현장_고객,MATCH(B2539,현장번호,0))&amp;" · "&amp;INDEX(현장_주소,MATCH(B2539,현장번호,0)),"없는 번호")))</f>
        <v/>
      </c>
      <c r="D2539" s="21" t="n"/>
      <c r="E2539" s="27">
        <f>IF(D2539="","",IFERROR(INDEX(거래처분야,MATCH(D2539,거래처이름,0)),""))</f>
        <v/>
      </c>
      <c r="F2539" s="21" t="n"/>
      <c r="G2539" s="22" t="n"/>
      <c r="H2539" s="25">
        <f>IF(COUNTA(A2539,B2539,D2539,G2539)=0,"",IF(NOT(ISNUMBER(A2539)),"날짜를 확인하세요",IF(A2539&gt;TODAY(),"오늘 이후 날짜예요",IF(AND(B2539&lt;&gt;"",ISNA(MATCH(B2539,현장번호,0))),"현장 번호를 확인하세요",IF(ISNA(MATCH(D2539,거래처이름,0)),"거래처 목록에 없는 이름",IF(OR(NOT(ISNUMBER(G2539)),N(G2539)&lt;=0),"금액을 확인하세요",""))))))</f>
        <v/>
      </c>
    </row>
    <row r="2540">
      <c r="A2540" s="20" t="n"/>
      <c r="B2540" s="26" t="n"/>
      <c r="C2540" s="27">
        <f>IF(COUNTA(A2540,D2540,G2540)=0,"",IF(B2540="","공통",IFERROR(INDEX(현장_고객,MATCH(B2540,현장번호,0))&amp;" · "&amp;INDEX(현장_주소,MATCH(B2540,현장번호,0)),"없는 번호")))</f>
        <v/>
      </c>
      <c r="D2540" s="21" t="n"/>
      <c r="E2540" s="27">
        <f>IF(D2540="","",IFERROR(INDEX(거래처분야,MATCH(D2540,거래처이름,0)),""))</f>
        <v/>
      </c>
      <c r="F2540" s="21" t="n"/>
      <c r="G2540" s="22" t="n"/>
      <c r="H2540" s="25">
        <f>IF(COUNTA(A2540,B2540,D2540,G2540)=0,"",IF(NOT(ISNUMBER(A2540)),"날짜를 확인하세요",IF(A2540&gt;TODAY(),"오늘 이후 날짜예요",IF(AND(B2540&lt;&gt;"",ISNA(MATCH(B2540,현장번호,0))),"현장 번호를 확인하세요",IF(ISNA(MATCH(D2540,거래처이름,0)),"거래처 목록에 없는 이름",IF(OR(NOT(ISNUMBER(G2540)),N(G2540)&lt;=0),"금액을 확인하세요",""))))))</f>
        <v/>
      </c>
    </row>
    <row r="2541">
      <c r="A2541" s="20" t="n"/>
      <c r="B2541" s="26" t="n"/>
      <c r="C2541" s="27">
        <f>IF(COUNTA(A2541,D2541,G2541)=0,"",IF(B2541="","공통",IFERROR(INDEX(현장_고객,MATCH(B2541,현장번호,0))&amp;" · "&amp;INDEX(현장_주소,MATCH(B2541,현장번호,0)),"없는 번호")))</f>
        <v/>
      </c>
      <c r="D2541" s="21" t="n"/>
      <c r="E2541" s="27">
        <f>IF(D2541="","",IFERROR(INDEX(거래처분야,MATCH(D2541,거래처이름,0)),""))</f>
        <v/>
      </c>
      <c r="F2541" s="21" t="n"/>
      <c r="G2541" s="22" t="n"/>
      <c r="H2541" s="25">
        <f>IF(COUNTA(A2541,B2541,D2541,G2541)=0,"",IF(NOT(ISNUMBER(A2541)),"날짜를 확인하세요",IF(A2541&gt;TODAY(),"오늘 이후 날짜예요",IF(AND(B2541&lt;&gt;"",ISNA(MATCH(B2541,현장번호,0))),"현장 번호를 확인하세요",IF(ISNA(MATCH(D2541,거래처이름,0)),"거래처 목록에 없는 이름",IF(OR(NOT(ISNUMBER(G2541)),N(G2541)&lt;=0),"금액을 확인하세요",""))))))</f>
        <v/>
      </c>
    </row>
    <row r="2542">
      <c r="A2542" s="20" t="n"/>
      <c r="B2542" s="26" t="n"/>
      <c r="C2542" s="27">
        <f>IF(COUNTA(A2542,D2542,G2542)=0,"",IF(B2542="","공통",IFERROR(INDEX(현장_고객,MATCH(B2542,현장번호,0))&amp;" · "&amp;INDEX(현장_주소,MATCH(B2542,현장번호,0)),"없는 번호")))</f>
        <v/>
      </c>
      <c r="D2542" s="21" t="n"/>
      <c r="E2542" s="27">
        <f>IF(D2542="","",IFERROR(INDEX(거래처분야,MATCH(D2542,거래처이름,0)),""))</f>
        <v/>
      </c>
      <c r="F2542" s="21" t="n"/>
      <c r="G2542" s="22" t="n"/>
      <c r="H2542" s="25">
        <f>IF(COUNTA(A2542,B2542,D2542,G2542)=0,"",IF(NOT(ISNUMBER(A2542)),"날짜를 확인하세요",IF(A2542&gt;TODAY(),"오늘 이후 날짜예요",IF(AND(B2542&lt;&gt;"",ISNA(MATCH(B2542,현장번호,0))),"현장 번호를 확인하세요",IF(ISNA(MATCH(D2542,거래처이름,0)),"거래처 목록에 없는 이름",IF(OR(NOT(ISNUMBER(G2542)),N(G2542)&lt;=0),"금액을 확인하세요",""))))))</f>
        <v/>
      </c>
    </row>
    <row r="2543">
      <c r="A2543" s="20" t="n"/>
      <c r="B2543" s="26" t="n"/>
      <c r="C2543" s="27">
        <f>IF(COUNTA(A2543,D2543,G2543)=0,"",IF(B2543="","공통",IFERROR(INDEX(현장_고객,MATCH(B2543,현장번호,0))&amp;" · "&amp;INDEX(현장_주소,MATCH(B2543,현장번호,0)),"없는 번호")))</f>
        <v/>
      </c>
      <c r="D2543" s="21" t="n"/>
      <c r="E2543" s="27">
        <f>IF(D2543="","",IFERROR(INDEX(거래처분야,MATCH(D2543,거래처이름,0)),""))</f>
        <v/>
      </c>
      <c r="F2543" s="21" t="n"/>
      <c r="G2543" s="22" t="n"/>
      <c r="H2543" s="25">
        <f>IF(COUNTA(A2543,B2543,D2543,G2543)=0,"",IF(NOT(ISNUMBER(A2543)),"날짜를 확인하세요",IF(A2543&gt;TODAY(),"오늘 이후 날짜예요",IF(AND(B2543&lt;&gt;"",ISNA(MATCH(B2543,현장번호,0))),"현장 번호를 확인하세요",IF(ISNA(MATCH(D2543,거래처이름,0)),"거래처 목록에 없는 이름",IF(OR(NOT(ISNUMBER(G2543)),N(G2543)&lt;=0),"금액을 확인하세요",""))))))</f>
        <v/>
      </c>
    </row>
    <row r="2544">
      <c r="A2544" s="20" t="n"/>
      <c r="B2544" s="26" t="n"/>
      <c r="C2544" s="27">
        <f>IF(COUNTA(A2544,D2544,G2544)=0,"",IF(B2544="","공통",IFERROR(INDEX(현장_고객,MATCH(B2544,현장번호,0))&amp;" · "&amp;INDEX(현장_주소,MATCH(B2544,현장번호,0)),"없는 번호")))</f>
        <v/>
      </c>
      <c r="D2544" s="21" t="n"/>
      <c r="E2544" s="27">
        <f>IF(D2544="","",IFERROR(INDEX(거래처분야,MATCH(D2544,거래처이름,0)),""))</f>
        <v/>
      </c>
      <c r="F2544" s="21" t="n"/>
      <c r="G2544" s="22" t="n"/>
      <c r="H2544" s="25">
        <f>IF(COUNTA(A2544,B2544,D2544,G2544)=0,"",IF(NOT(ISNUMBER(A2544)),"날짜를 확인하세요",IF(A2544&gt;TODAY(),"오늘 이후 날짜예요",IF(AND(B2544&lt;&gt;"",ISNA(MATCH(B2544,현장번호,0))),"현장 번호를 확인하세요",IF(ISNA(MATCH(D2544,거래처이름,0)),"거래처 목록에 없는 이름",IF(OR(NOT(ISNUMBER(G2544)),N(G2544)&lt;=0),"금액을 확인하세요",""))))))</f>
        <v/>
      </c>
    </row>
    <row r="2545">
      <c r="A2545" s="20" t="n"/>
      <c r="B2545" s="26" t="n"/>
      <c r="C2545" s="27">
        <f>IF(COUNTA(A2545,D2545,G2545)=0,"",IF(B2545="","공통",IFERROR(INDEX(현장_고객,MATCH(B2545,현장번호,0))&amp;" · "&amp;INDEX(현장_주소,MATCH(B2545,현장번호,0)),"없는 번호")))</f>
        <v/>
      </c>
      <c r="D2545" s="21" t="n"/>
      <c r="E2545" s="27">
        <f>IF(D2545="","",IFERROR(INDEX(거래처분야,MATCH(D2545,거래처이름,0)),""))</f>
        <v/>
      </c>
      <c r="F2545" s="21" t="n"/>
      <c r="G2545" s="22" t="n"/>
      <c r="H2545" s="25">
        <f>IF(COUNTA(A2545,B2545,D2545,G2545)=0,"",IF(NOT(ISNUMBER(A2545)),"날짜를 확인하세요",IF(A2545&gt;TODAY(),"오늘 이후 날짜예요",IF(AND(B2545&lt;&gt;"",ISNA(MATCH(B2545,현장번호,0))),"현장 번호를 확인하세요",IF(ISNA(MATCH(D2545,거래처이름,0)),"거래처 목록에 없는 이름",IF(OR(NOT(ISNUMBER(G2545)),N(G2545)&lt;=0),"금액을 확인하세요",""))))))</f>
        <v/>
      </c>
    </row>
    <row r="2546">
      <c r="A2546" s="20" t="n"/>
      <c r="B2546" s="26" t="n"/>
      <c r="C2546" s="27">
        <f>IF(COUNTA(A2546,D2546,G2546)=0,"",IF(B2546="","공통",IFERROR(INDEX(현장_고객,MATCH(B2546,현장번호,0))&amp;" · "&amp;INDEX(현장_주소,MATCH(B2546,현장번호,0)),"없는 번호")))</f>
        <v/>
      </c>
      <c r="D2546" s="21" t="n"/>
      <c r="E2546" s="27">
        <f>IF(D2546="","",IFERROR(INDEX(거래처분야,MATCH(D2546,거래처이름,0)),""))</f>
        <v/>
      </c>
      <c r="F2546" s="21" t="n"/>
      <c r="G2546" s="22" t="n"/>
      <c r="H2546" s="25">
        <f>IF(COUNTA(A2546,B2546,D2546,G2546)=0,"",IF(NOT(ISNUMBER(A2546)),"날짜를 확인하세요",IF(A2546&gt;TODAY(),"오늘 이후 날짜예요",IF(AND(B2546&lt;&gt;"",ISNA(MATCH(B2546,현장번호,0))),"현장 번호를 확인하세요",IF(ISNA(MATCH(D2546,거래처이름,0)),"거래처 목록에 없는 이름",IF(OR(NOT(ISNUMBER(G2546)),N(G2546)&lt;=0),"금액을 확인하세요",""))))))</f>
        <v/>
      </c>
    </row>
    <row r="2547">
      <c r="A2547" s="20" t="n"/>
      <c r="B2547" s="26" t="n"/>
      <c r="C2547" s="27">
        <f>IF(COUNTA(A2547,D2547,G2547)=0,"",IF(B2547="","공통",IFERROR(INDEX(현장_고객,MATCH(B2547,현장번호,0))&amp;" · "&amp;INDEX(현장_주소,MATCH(B2547,현장번호,0)),"없는 번호")))</f>
        <v/>
      </c>
      <c r="D2547" s="21" t="n"/>
      <c r="E2547" s="27">
        <f>IF(D2547="","",IFERROR(INDEX(거래처분야,MATCH(D2547,거래처이름,0)),""))</f>
        <v/>
      </c>
      <c r="F2547" s="21" t="n"/>
      <c r="G2547" s="22" t="n"/>
      <c r="H2547" s="25">
        <f>IF(COUNTA(A2547,B2547,D2547,G2547)=0,"",IF(NOT(ISNUMBER(A2547)),"날짜를 확인하세요",IF(A2547&gt;TODAY(),"오늘 이후 날짜예요",IF(AND(B2547&lt;&gt;"",ISNA(MATCH(B2547,현장번호,0))),"현장 번호를 확인하세요",IF(ISNA(MATCH(D2547,거래처이름,0)),"거래처 목록에 없는 이름",IF(OR(NOT(ISNUMBER(G2547)),N(G2547)&lt;=0),"금액을 확인하세요",""))))))</f>
        <v/>
      </c>
    </row>
    <row r="2548">
      <c r="A2548" s="20" t="n"/>
      <c r="B2548" s="26" t="n"/>
      <c r="C2548" s="27">
        <f>IF(COUNTA(A2548,D2548,G2548)=0,"",IF(B2548="","공통",IFERROR(INDEX(현장_고객,MATCH(B2548,현장번호,0))&amp;" · "&amp;INDEX(현장_주소,MATCH(B2548,현장번호,0)),"없는 번호")))</f>
        <v/>
      </c>
      <c r="D2548" s="21" t="n"/>
      <c r="E2548" s="27">
        <f>IF(D2548="","",IFERROR(INDEX(거래처분야,MATCH(D2548,거래처이름,0)),""))</f>
        <v/>
      </c>
      <c r="F2548" s="21" t="n"/>
      <c r="G2548" s="22" t="n"/>
      <c r="H2548" s="25">
        <f>IF(COUNTA(A2548,B2548,D2548,G2548)=0,"",IF(NOT(ISNUMBER(A2548)),"날짜를 확인하세요",IF(A2548&gt;TODAY(),"오늘 이후 날짜예요",IF(AND(B2548&lt;&gt;"",ISNA(MATCH(B2548,현장번호,0))),"현장 번호를 확인하세요",IF(ISNA(MATCH(D2548,거래처이름,0)),"거래처 목록에 없는 이름",IF(OR(NOT(ISNUMBER(G2548)),N(G2548)&lt;=0),"금액을 확인하세요",""))))))</f>
        <v/>
      </c>
    </row>
    <row r="2549">
      <c r="A2549" s="20" t="n"/>
      <c r="B2549" s="26" t="n"/>
      <c r="C2549" s="27">
        <f>IF(COUNTA(A2549,D2549,G2549)=0,"",IF(B2549="","공통",IFERROR(INDEX(현장_고객,MATCH(B2549,현장번호,0))&amp;" · "&amp;INDEX(현장_주소,MATCH(B2549,현장번호,0)),"없는 번호")))</f>
        <v/>
      </c>
      <c r="D2549" s="21" t="n"/>
      <c r="E2549" s="27">
        <f>IF(D2549="","",IFERROR(INDEX(거래처분야,MATCH(D2549,거래처이름,0)),""))</f>
        <v/>
      </c>
      <c r="F2549" s="21" t="n"/>
      <c r="G2549" s="22" t="n"/>
      <c r="H2549" s="25">
        <f>IF(COUNTA(A2549,B2549,D2549,G2549)=0,"",IF(NOT(ISNUMBER(A2549)),"날짜를 확인하세요",IF(A2549&gt;TODAY(),"오늘 이후 날짜예요",IF(AND(B2549&lt;&gt;"",ISNA(MATCH(B2549,현장번호,0))),"현장 번호를 확인하세요",IF(ISNA(MATCH(D2549,거래처이름,0)),"거래처 목록에 없는 이름",IF(OR(NOT(ISNUMBER(G2549)),N(G2549)&lt;=0),"금액을 확인하세요",""))))))</f>
        <v/>
      </c>
    </row>
    <row r="2550">
      <c r="A2550" s="20" t="n"/>
      <c r="B2550" s="26" t="n"/>
      <c r="C2550" s="27">
        <f>IF(COUNTA(A2550,D2550,G2550)=0,"",IF(B2550="","공통",IFERROR(INDEX(현장_고객,MATCH(B2550,현장번호,0))&amp;" · "&amp;INDEX(현장_주소,MATCH(B2550,현장번호,0)),"없는 번호")))</f>
        <v/>
      </c>
      <c r="D2550" s="21" t="n"/>
      <c r="E2550" s="27">
        <f>IF(D2550="","",IFERROR(INDEX(거래처분야,MATCH(D2550,거래처이름,0)),""))</f>
        <v/>
      </c>
      <c r="F2550" s="21" t="n"/>
      <c r="G2550" s="22" t="n"/>
      <c r="H2550" s="25">
        <f>IF(COUNTA(A2550,B2550,D2550,G2550)=0,"",IF(NOT(ISNUMBER(A2550)),"날짜를 확인하세요",IF(A2550&gt;TODAY(),"오늘 이후 날짜예요",IF(AND(B2550&lt;&gt;"",ISNA(MATCH(B2550,현장번호,0))),"현장 번호를 확인하세요",IF(ISNA(MATCH(D2550,거래처이름,0)),"거래처 목록에 없는 이름",IF(OR(NOT(ISNUMBER(G2550)),N(G2550)&lt;=0),"금액을 확인하세요",""))))))</f>
        <v/>
      </c>
    </row>
    <row r="2551">
      <c r="A2551" s="20" t="n"/>
      <c r="B2551" s="26" t="n"/>
      <c r="C2551" s="27">
        <f>IF(COUNTA(A2551,D2551,G2551)=0,"",IF(B2551="","공통",IFERROR(INDEX(현장_고객,MATCH(B2551,현장번호,0))&amp;" · "&amp;INDEX(현장_주소,MATCH(B2551,현장번호,0)),"없는 번호")))</f>
        <v/>
      </c>
      <c r="D2551" s="21" t="n"/>
      <c r="E2551" s="27">
        <f>IF(D2551="","",IFERROR(INDEX(거래처분야,MATCH(D2551,거래처이름,0)),""))</f>
        <v/>
      </c>
      <c r="F2551" s="21" t="n"/>
      <c r="G2551" s="22" t="n"/>
      <c r="H2551" s="25">
        <f>IF(COUNTA(A2551,B2551,D2551,G2551)=0,"",IF(NOT(ISNUMBER(A2551)),"날짜를 확인하세요",IF(A2551&gt;TODAY(),"오늘 이후 날짜예요",IF(AND(B2551&lt;&gt;"",ISNA(MATCH(B2551,현장번호,0))),"현장 번호를 확인하세요",IF(ISNA(MATCH(D2551,거래처이름,0)),"거래처 목록에 없는 이름",IF(OR(NOT(ISNUMBER(G2551)),N(G2551)&lt;=0),"금액을 확인하세요",""))))))</f>
        <v/>
      </c>
    </row>
    <row r="2552">
      <c r="A2552" s="20" t="n"/>
      <c r="B2552" s="26" t="n"/>
      <c r="C2552" s="27">
        <f>IF(COUNTA(A2552,D2552,G2552)=0,"",IF(B2552="","공통",IFERROR(INDEX(현장_고객,MATCH(B2552,현장번호,0))&amp;" · "&amp;INDEX(현장_주소,MATCH(B2552,현장번호,0)),"없는 번호")))</f>
        <v/>
      </c>
      <c r="D2552" s="21" t="n"/>
      <c r="E2552" s="27">
        <f>IF(D2552="","",IFERROR(INDEX(거래처분야,MATCH(D2552,거래처이름,0)),""))</f>
        <v/>
      </c>
      <c r="F2552" s="21" t="n"/>
      <c r="G2552" s="22" t="n"/>
      <c r="H2552" s="25">
        <f>IF(COUNTA(A2552,B2552,D2552,G2552)=0,"",IF(NOT(ISNUMBER(A2552)),"날짜를 확인하세요",IF(A2552&gt;TODAY(),"오늘 이후 날짜예요",IF(AND(B2552&lt;&gt;"",ISNA(MATCH(B2552,현장번호,0))),"현장 번호를 확인하세요",IF(ISNA(MATCH(D2552,거래처이름,0)),"거래처 목록에 없는 이름",IF(OR(NOT(ISNUMBER(G2552)),N(G2552)&lt;=0),"금액을 확인하세요",""))))))</f>
        <v/>
      </c>
    </row>
    <row r="2553">
      <c r="A2553" s="20" t="n"/>
      <c r="B2553" s="26" t="n"/>
      <c r="C2553" s="27">
        <f>IF(COUNTA(A2553,D2553,G2553)=0,"",IF(B2553="","공통",IFERROR(INDEX(현장_고객,MATCH(B2553,현장번호,0))&amp;" · "&amp;INDEX(현장_주소,MATCH(B2553,현장번호,0)),"없는 번호")))</f>
        <v/>
      </c>
      <c r="D2553" s="21" t="n"/>
      <c r="E2553" s="27">
        <f>IF(D2553="","",IFERROR(INDEX(거래처분야,MATCH(D2553,거래처이름,0)),""))</f>
        <v/>
      </c>
      <c r="F2553" s="21" t="n"/>
      <c r="G2553" s="22" t="n"/>
      <c r="H2553" s="25">
        <f>IF(COUNTA(A2553,B2553,D2553,G2553)=0,"",IF(NOT(ISNUMBER(A2553)),"날짜를 확인하세요",IF(A2553&gt;TODAY(),"오늘 이후 날짜예요",IF(AND(B2553&lt;&gt;"",ISNA(MATCH(B2553,현장번호,0))),"현장 번호를 확인하세요",IF(ISNA(MATCH(D2553,거래처이름,0)),"거래처 목록에 없는 이름",IF(OR(NOT(ISNUMBER(G2553)),N(G2553)&lt;=0),"금액을 확인하세요",""))))))</f>
        <v/>
      </c>
    </row>
    <row r="2554">
      <c r="A2554" s="20" t="n"/>
      <c r="B2554" s="26" t="n"/>
      <c r="C2554" s="27">
        <f>IF(COUNTA(A2554,D2554,G2554)=0,"",IF(B2554="","공통",IFERROR(INDEX(현장_고객,MATCH(B2554,현장번호,0))&amp;" · "&amp;INDEX(현장_주소,MATCH(B2554,현장번호,0)),"없는 번호")))</f>
        <v/>
      </c>
      <c r="D2554" s="21" t="n"/>
      <c r="E2554" s="27">
        <f>IF(D2554="","",IFERROR(INDEX(거래처분야,MATCH(D2554,거래처이름,0)),""))</f>
        <v/>
      </c>
      <c r="F2554" s="21" t="n"/>
      <c r="G2554" s="22" t="n"/>
      <c r="H2554" s="25">
        <f>IF(COUNTA(A2554,B2554,D2554,G2554)=0,"",IF(NOT(ISNUMBER(A2554)),"날짜를 확인하세요",IF(A2554&gt;TODAY(),"오늘 이후 날짜예요",IF(AND(B2554&lt;&gt;"",ISNA(MATCH(B2554,현장번호,0))),"현장 번호를 확인하세요",IF(ISNA(MATCH(D2554,거래처이름,0)),"거래처 목록에 없는 이름",IF(OR(NOT(ISNUMBER(G2554)),N(G2554)&lt;=0),"금액을 확인하세요",""))))))</f>
        <v/>
      </c>
    </row>
    <row r="2555">
      <c r="A2555" s="20" t="n"/>
      <c r="B2555" s="26" t="n"/>
      <c r="C2555" s="27">
        <f>IF(COUNTA(A2555,D2555,G2555)=0,"",IF(B2555="","공통",IFERROR(INDEX(현장_고객,MATCH(B2555,현장번호,0))&amp;" · "&amp;INDEX(현장_주소,MATCH(B2555,현장번호,0)),"없는 번호")))</f>
        <v/>
      </c>
      <c r="D2555" s="21" t="n"/>
      <c r="E2555" s="27">
        <f>IF(D2555="","",IFERROR(INDEX(거래처분야,MATCH(D2555,거래처이름,0)),""))</f>
        <v/>
      </c>
      <c r="F2555" s="21" t="n"/>
      <c r="G2555" s="22" t="n"/>
      <c r="H2555" s="25">
        <f>IF(COUNTA(A2555,B2555,D2555,G2555)=0,"",IF(NOT(ISNUMBER(A2555)),"날짜를 확인하세요",IF(A2555&gt;TODAY(),"오늘 이후 날짜예요",IF(AND(B2555&lt;&gt;"",ISNA(MATCH(B2555,현장번호,0))),"현장 번호를 확인하세요",IF(ISNA(MATCH(D2555,거래처이름,0)),"거래처 목록에 없는 이름",IF(OR(NOT(ISNUMBER(G2555)),N(G2555)&lt;=0),"금액을 확인하세요",""))))))</f>
        <v/>
      </c>
    </row>
    <row r="2556">
      <c r="A2556" s="20" t="n"/>
      <c r="B2556" s="26" t="n"/>
      <c r="C2556" s="27">
        <f>IF(COUNTA(A2556,D2556,G2556)=0,"",IF(B2556="","공통",IFERROR(INDEX(현장_고객,MATCH(B2556,현장번호,0))&amp;" · "&amp;INDEX(현장_주소,MATCH(B2556,현장번호,0)),"없는 번호")))</f>
        <v/>
      </c>
      <c r="D2556" s="21" t="n"/>
      <c r="E2556" s="27">
        <f>IF(D2556="","",IFERROR(INDEX(거래처분야,MATCH(D2556,거래처이름,0)),""))</f>
        <v/>
      </c>
      <c r="F2556" s="21" t="n"/>
      <c r="G2556" s="22" t="n"/>
      <c r="H2556" s="25">
        <f>IF(COUNTA(A2556,B2556,D2556,G2556)=0,"",IF(NOT(ISNUMBER(A2556)),"날짜를 확인하세요",IF(A2556&gt;TODAY(),"오늘 이후 날짜예요",IF(AND(B2556&lt;&gt;"",ISNA(MATCH(B2556,현장번호,0))),"현장 번호를 확인하세요",IF(ISNA(MATCH(D2556,거래처이름,0)),"거래처 목록에 없는 이름",IF(OR(NOT(ISNUMBER(G2556)),N(G2556)&lt;=0),"금액을 확인하세요",""))))))</f>
        <v/>
      </c>
    </row>
    <row r="2557">
      <c r="A2557" s="20" t="n"/>
      <c r="B2557" s="26" t="n"/>
      <c r="C2557" s="27">
        <f>IF(COUNTA(A2557,D2557,G2557)=0,"",IF(B2557="","공통",IFERROR(INDEX(현장_고객,MATCH(B2557,현장번호,0))&amp;" · "&amp;INDEX(현장_주소,MATCH(B2557,현장번호,0)),"없는 번호")))</f>
        <v/>
      </c>
      <c r="D2557" s="21" t="n"/>
      <c r="E2557" s="27">
        <f>IF(D2557="","",IFERROR(INDEX(거래처분야,MATCH(D2557,거래처이름,0)),""))</f>
        <v/>
      </c>
      <c r="F2557" s="21" t="n"/>
      <c r="G2557" s="22" t="n"/>
      <c r="H2557" s="25">
        <f>IF(COUNTA(A2557,B2557,D2557,G2557)=0,"",IF(NOT(ISNUMBER(A2557)),"날짜를 확인하세요",IF(A2557&gt;TODAY(),"오늘 이후 날짜예요",IF(AND(B2557&lt;&gt;"",ISNA(MATCH(B2557,현장번호,0))),"현장 번호를 확인하세요",IF(ISNA(MATCH(D2557,거래처이름,0)),"거래처 목록에 없는 이름",IF(OR(NOT(ISNUMBER(G2557)),N(G2557)&lt;=0),"금액을 확인하세요",""))))))</f>
        <v/>
      </c>
    </row>
    <row r="2558">
      <c r="A2558" s="20" t="n"/>
      <c r="B2558" s="26" t="n"/>
      <c r="C2558" s="27">
        <f>IF(COUNTA(A2558,D2558,G2558)=0,"",IF(B2558="","공통",IFERROR(INDEX(현장_고객,MATCH(B2558,현장번호,0))&amp;" · "&amp;INDEX(현장_주소,MATCH(B2558,현장번호,0)),"없는 번호")))</f>
        <v/>
      </c>
      <c r="D2558" s="21" t="n"/>
      <c r="E2558" s="27">
        <f>IF(D2558="","",IFERROR(INDEX(거래처분야,MATCH(D2558,거래처이름,0)),""))</f>
        <v/>
      </c>
      <c r="F2558" s="21" t="n"/>
      <c r="G2558" s="22" t="n"/>
      <c r="H2558" s="25">
        <f>IF(COUNTA(A2558,B2558,D2558,G2558)=0,"",IF(NOT(ISNUMBER(A2558)),"날짜를 확인하세요",IF(A2558&gt;TODAY(),"오늘 이후 날짜예요",IF(AND(B2558&lt;&gt;"",ISNA(MATCH(B2558,현장번호,0))),"현장 번호를 확인하세요",IF(ISNA(MATCH(D2558,거래처이름,0)),"거래처 목록에 없는 이름",IF(OR(NOT(ISNUMBER(G2558)),N(G2558)&lt;=0),"금액을 확인하세요",""))))))</f>
        <v/>
      </c>
    </row>
    <row r="2559">
      <c r="A2559" s="20" t="n"/>
      <c r="B2559" s="26" t="n"/>
      <c r="C2559" s="27">
        <f>IF(COUNTA(A2559,D2559,G2559)=0,"",IF(B2559="","공통",IFERROR(INDEX(현장_고객,MATCH(B2559,현장번호,0))&amp;" · "&amp;INDEX(현장_주소,MATCH(B2559,현장번호,0)),"없는 번호")))</f>
        <v/>
      </c>
      <c r="D2559" s="21" t="n"/>
      <c r="E2559" s="27">
        <f>IF(D2559="","",IFERROR(INDEX(거래처분야,MATCH(D2559,거래처이름,0)),""))</f>
        <v/>
      </c>
      <c r="F2559" s="21" t="n"/>
      <c r="G2559" s="22" t="n"/>
      <c r="H2559" s="25">
        <f>IF(COUNTA(A2559,B2559,D2559,G2559)=0,"",IF(NOT(ISNUMBER(A2559)),"날짜를 확인하세요",IF(A2559&gt;TODAY(),"오늘 이후 날짜예요",IF(AND(B2559&lt;&gt;"",ISNA(MATCH(B2559,현장번호,0))),"현장 번호를 확인하세요",IF(ISNA(MATCH(D2559,거래처이름,0)),"거래처 목록에 없는 이름",IF(OR(NOT(ISNUMBER(G2559)),N(G2559)&lt;=0),"금액을 확인하세요",""))))))</f>
        <v/>
      </c>
    </row>
    <row r="2560">
      <c r="A2560" s="20" t="n"/>
      <c r="B2560" s="26" t="n"/>
      <c r="C2560" s="27">
        <f>IF(COUNTA(A2560,D2560,G2560)=0,"",IF(B2560="","공통",IFERROR(INDEX(현장_고객,MATCH(B2560,현장번호,0))&amp;" · "&amp;INDEX(현장_주소,MATCH(B2560,현장번호,0)),"없는 번호")))</f>
        <v/>
      </c>
      <c r="D2560" s="21" t="n"/>
      <c r="E2560" s="27">
        <f>IF(D2560="","",IFERROR(INDEX(거래처분야,MATCH(D2560,거래처이름,0)),""))</f>
        <v/>
      </c>
      <c r="F2560" s="21" t="n"/>
      <c r="G2560" s="22" t="n"/>
      <c r="H2560" s="25">
        <f>IF(COUNTA(A2560,B2560,D2560,G2560)=0,"",IF(NOT(ISNUMBER(A2560)),"날짜를 확인하세요",IF(A2560&gt;TODAY(),"오늘 이후 날짜예요",IF(AND(B2560&lt;&gt;"",ISNA(MATCH(B2560,현장번호,0))),"현장 번호를 확인하세요",IF(ISNA(MATCH(D2560,거래처이름,0)),"거래처 목록에 없는 이름",IF(OR(NOT(ISNUMBER(G2560)),N(G2560)&lt;=0),"금액을 확인하세요",""))))))</f>
        <v/>
      </c>
    </row>
    <row r="2561">
      <c r="A2561" s="20" t="n"/>
      <c r="B2561" s="26" t="n"/>
      <c r="C2561" s="27">
        <f>IF(COUNTA(A2561,D2561,G2561)=0,"",IF(B2561="","공통",IFERROR(INDEX(현장_고객,MATCH(B2561,현장번호,0))&amp;" · "&amp;INDEX(현장_주소,MATCH(B2561,현장번호,0)),"없는 번호")))</f>
        <v/>
      </c>
      <c r="D2561" s="21" t="n"/>
      <c r="E2561" s="27">
        <f>IF(D2561="","",IFERROR(INDEX(거래처분야,MATCH(D2561,거래처이름,0)),""))</f>
        <v/>
      </c>
      <c r="F2561" s="21" t="n"/>
      <c r="G2561" s="22" t="n"/>
      <c r="H2561" s="25">
        <f>IF(COUNTA(A2561,B2561,D2561,G2561)=0,"",IF(NOT(ISNUMBER(A2561)),"날짜를 확인하세요",IF(A2561&gt;TODAY(),"오늘 이후 날짜예요",IF(AND(B2561&lt;&gt;"",ISNA(MATCH(B2561,현장번호,0))),"현장 번호를 확인하세요",IF(ISNA(MATCH(D2561,거래처이름,0)),"거래처 목록에 없는 이름",IF(OR(NOT(ISNUMBER(G2561)),N(G2561)&lt;=0),"금액을 확인하세요",""))))))</f>
        <v/>
      </c>
    </row>
    <row r="2562">
      <c r="A2562" s="20" t="n"/>
      <c r="B2562" s="26" t="n"/>
      <c r="C2562" s="27">
        <f>IF(COUNTA(A2562,D2562,G2562)=0,"",IF(B2562="","공통",IFERROR(INDEX(현장_고객,MATCH(B2562,현장번호,0))&amp;" · "&amp;INDEX(현장_주소,MATCH(B2562,현장번호,0)),"없는 번호")))</f>
        <v/>
      </c>
      <c r="D2562" s="21" t="n"/>
      <c r="E2562" s="27">
        <f>IF(D2562="","",IFERROR(INDEX(거래처분야,MATCH(D2562,거래처이름,0)),""))</f>
        <v/>
      </c>
      <c r="F2562" s="21" t="n"/>
      <c r="G2562" s="22" t="n"/>
      <c r="H2562" s="25">
        <f>IF(COUNTA(A2562,B2562,D2562,G2562)=0,"",IF(NOT(ISNUMBER(A2562)),"날짜를 확인하세요",IF(A2562&gt;TODAY(),"오늘 이후 날짜예요",IF(AND(B2562&lt;&gt;"",ISNA(MATCH(B2562,현장번호,0))),"현장 번호를 확인하세요",IF(ISNA(MATCH(D2562,거래처이름,0)),"거래처 목록에 없는 이름",IF(OR(NOT(ISNUMBER(G2562)),N(G2562)&lt;=0),"금액을 확인하세요",""))))))</f>
        <v/>
      </c>
    </row>
    <row r="2563">
      <c r="A2563" s="20" t="n"/>
      <c r="B2563" s="26" t="n"/>
      <c r="C2563" s="27">
        <f>IF(COUNTA(A2563,D2563,G2563)=0,"",IF(B2563="","공통",IFERROR(INDEX(현장_고객,MATCH(B2563,현장번호,0))&amp;" · "&amp;INDEX(현장_주소,MATCH(B2563,현장번호,0)),"없는 번호")))</f>
        <v/>
      </c>
      <c r="D2563" s="21" t="n"/>
      <c r="E2563" s="27">
        <f>IF(D2563="","",IFERROR(INDEX(거래처분야,MATCH(D2563,거래처이름,0)),""))</f>
        <v/>
      </c>
      <c r="F2563" s="21" t="n"/>
      <c r="G2563" s="22" t="n"/>
      <c r="H2563" s="25">
        <f>IF(COUNTA(A2563,B2563,D2563,G2563)=0,"",IF(NOT(ISNUMBER(A2563)),"날짜를 확인하세요",IF(A2563&gt;TODAY(),"오늘 이후 날짜예요",IF(AND(B2563&lt;&gt;"",ISNA(MATCH(B2563,현장번호,0))),"현장 번호를 확인하세요",IF(ISNA(MATCH(D2563,거래처이름,0)),"거래처 목록에 없는 이름",IF(OR(NOT(ISNUMBER(G2563)),N(G2563)&lt;=0),"금액을 확인하세요",""))))))</f>
        <v/>
      </c>
    </row>
    <row r="2564">
      <c r="A2564" s="20" t="n"/>
      <c r="B2564" s="26" t="n"/>
      <c r="C2564" s="27">
        <f>IF(COUNTA(A2564,D2564,G2564)=0,"",IF(B2564="","공통",IFERROR(INDEX(현장_고객,MATCH(B2564,현장번호,0))&amp;" · "&amp;INDEX(현장_주소,MATCH(B2564,현장번호,0)),"없는 번호")))</f>
        <v/>
      </c>
      <c r="D2564" s="21" t="n"/>
      <c r="E2564" s="27">
        <f>IF(D2564="","",IFERROR(INDEX(거래처분야,MATCH(D2564,거래처이름,0)),""))</f>
        <v/>
      </c>
      <c r="F2564" s="21" t="n"/>
      <c r="G2564" s="22" t="n"/>
      <c r="H2564" s="25">
        <f>IF(COUNTA(A2564,B2564,D2564,G2564)=0,"",IF(NOT(ISNUMBER(A2564)),"날짜를 확인하세요",IF(A2564&gt;TODAY(),"오늘 이후 날짜예요",IF(AND(B2564&lt;&gt;"",ISNA(MATCH(B2564,현장번호,0))),"현장 번호를 확인하세요",IF(ISNA(MATCH(D2564,거래처이름,0)),"거래처 목록에 없는 이름",IF(OR(NOT(ISNUMBER(G2564)),N(G2564)&lt;=0),"금액을 확인하세요",""))))))</f>
        <v/>
      </c>
    </row>
    <row r="2565">
      <c r="A2565" s="20" t="n"/>
      <c r="B2565" s="26" t="n"/>
      <c r="C2565" s="27">
        <f>IF(COUNTA(A2565,D2565,G2565)=0,"",IF(B2565="","공통",IFERROR(INDEX(현장_고객,MATCH(B2565,현장번호,0))&amp;" · "&amp;INDEX(현장_주소,MATCH(B2565,현장번호,0)),"없는 번호")))</f>
        <v/>
      </c>
      <c r="D2565" s="21" t="n"/>
      <c r="E2565" s="27">
        <f>IF(D2565="","",IFERROR(INDEX(거래처분야,MATCH(D2565,거래처이름,0)),""))</f>
        <v/>
      </c>
      <c r="F2565" s="21" t="n"/>
      <c r="G2565" s="22" t="n"/>
      <c r="H2565" s="25">
        <f>IF(COUNTA(A2565,B2565,D2565,G2565)=0,"",IF(NOT(ISNUMBER(A2565)),"날짜를 확인하세요",IF(A2565&gt;TODAY(),"오늘 이후 날짜예요",IF(AND(B2565&lt;&gt;"",ISNA(MATCH(B2565,현장번호,0))),"현장 번호를 확인하세요",IF(ISNA(MATCH(D2565,거래처이름,0)),"거래처 목록에 없는 이름",IF(OR(NOT(ISNUMBER(G2565)),N(G2565)&lt;=0),"금액을 확인하세요",""))))))</f>
        <v/>
      </c>
    </row>
    <row r="2566">
      <c r="A2566" s="20" t="n"/>
      <c r="B2566" s="26" t="n"/>
      <c r="C2566" s="27">
        <f>IF(COUNTA(A2566,D2566,G2566)=0,"",IF(B2566="","공통",IFERROR(INDEX(현장_고객,MATCH(B2566,현장번호,0))&amp;" · "&amp;INDEX(현장_주소,MATCH(B2566,현장번호,0)),"없는 번호")))</f>
        <v/>
      </c>
      <c r="D2566" s="21" t="n"/>
      <c r="E2566" s="27">
        <f>IF(D2566="","",IFERROR(INDEX(거래처분야,MATCH(D2566,거래처이름,0)),""))</f>
        <v/>
      </c>
      <c r="F2566" s="21" t="n"/>
      <c r="G2566" s="22" t="n"/>
      <c r="H2566" s="25">
        <f>IF(COUNTA(A2566,B2566,D2566,G2566)=0,"",IF(NOT(ISNUMBER(A2566)),"날짜를 확인하세요",IF(A2566&gt;TODAY(),"오늘 이후 날짜예요",IF(AND(B2566&lt;&gt;"",ISNA(MATCH(B2566,현장번호,0))),"현장 번호를 확인하세요",IF(ISNA(MATCH(D2566,거래처이름,0)),"거래처 목록에 없는 이름",IF(OR(NOT(ISNUMBER(G2566)),N(G2566)&lt;=0),"금액을 확인하세요",""))))))</f>
        <v/>
      </c>
    </row>
    <row r="2567">
      <c r="A2567" s="20" t="n"/>
      <c r="B2567" s="26" t="n"/>
      <c r="C2567" s="27">
        <f>IF(COUNTA(A2567,D2567,G2567)=0,"",IF(B2567="","공통",IFERROR(INDEX(현장_고객,MATCH(B2567,현장번호,0))&amp;" · "&amp;INDEX(현장_주소,MATCH(B2567,현장번호,0)),"없는 번호")))</f>
        <v/>
      </c>
      <c r="D2567" s="21" t="n"/>
      <c r="E2567" s="27">
        <f>IF(D2567="","",IFERROR(INDEX(거래처분야,MATCH(D2567,거래처이름,0)),""))</f>
        <v/>
      </c>
      <c r="F2567" s="21" t="n"/>
      <c r="G2567" s="22" t="n"/>
      <c r="H2567" s="25">
        <f>IF(COUNTA(A2567,B2567,D2567,G2567)=0,"",IF(NOT(ISNUMBER(A2567)),"날짜를 확인하세요",IF(A2567&gt;TODAY(),"오늘 이후 날짜예요",IF(AND(B2567&lt;&gt;"",ISNA(MATCH(B2567,현장번호,0))),"현장 번호를 확인하세요",IF(ISNA(MATCH(D2567,거래처이름,0)),"거래처 목록에 없는 이름",IF(OR(NOT(ISNUMBER(G2567)),N(G2567)&lt;=0),"금액을 확인하세요",""))))))</f>
        <v/>
      </c>
    </row>
    <row r="2568">
      <c r="A2568" s="20" t="n"/>
      <c r="B2568" s="26" t="n"/>
      <c r="C2568" s="27">
        <f>IF(COUNTA(A2568,D2568,G2568)=0,"",IF(B2568="","공통",IFERROR(INDEX(현장_고객,MATCH(B2568,현장번호,0))&amp;" · "&amp;INDEX(현장_주소,MATCH(B2568,현장번호,0)),"없는 번호")))</f>
        <v/>
      </c>
      <c r="D2568" s="21" t="n"/>
      <c r="E2568" s="27">
        <f>IF(D2568="","",IFERROR(INDEX(거래처분야,MATCH(D2568,거래처이름,0)),""))</f>
        <v/>
      </c>
      <c r="F2568" s="21" t="n"/>
      <c r="G2568" s="22" t="n"/>
      <c r="H2568" s="25">
        <f>IF(COUNTA(A2568,B2568,D2568,G2568)=0,"",IF(NOT(ISNUMBER(A2568)),"날짜를 확인하세요",IF(A2568&gt;TODAY(),"오늘 이후 날짜예요",IF(AND(B2568&lt;&gt;"",ISNA(MATCH(B2568,현장번호,0))),"현장 번호를 확인하세요",IF(ISNA(MATCH(D2568,거래처이름,0)),"거래처 목록에 없는 이름",IF(OR(NOT(ISNUMBER(G2568)),N(G2568)&lt;=0),"금액을 확인하세요",""))))))</f>
        <v/>
      </c>
    </row>
    <row r="2569">
      <c r="A2569" s="20" t="n"/>
      <c r="B2569" s="26" t="n"/>
      <c r="C2569" s="27">
        <f>IF(COUNTA(A2569,D2569,G2569)=0,"",IF(B2569="","공통",IFERROR(INDEX(현장_고객,MATCH(B2569,현장번호,0))&amp;" · "&amp;INDEX(현장_주소,MATCH(B2569,현장번호,0)),"없는 번호")))</f>
        <v/>
      </c>
      <c r="D2569" s="21" t="n"/>
      <c r="E2569" s="27">
        <f>IF(D2569="","",IFERROR(INDEX(거래처분야,MATCH(D2569,거래처이름,0)),""))</f>
        <v/>
      </c>
      <c r="F2569" s="21" t="n"/>
      <c r="G2569" s="22" t="n"/>
      <c r="H2569" s="25">
        <f>IF(COUNTA(A2569,B2569,D2569,G2569)=0,"",IF(NOT(ISNUMBER(A2569)),"날짜를 확인하세요",IF(A2569&gt;TODAY(),"오늘 이후 날짜예요",IF(AND(B2569&lt;&gt;"",ISNA(MATCH(B2569,현장번호,0))),"현장 번호를 확인하세요",IF(ISNA(MATCH(D2569,거래처이름,0)),"거래처 목록에 없는 이름",IF(OR(NOT(ISNUMBER(G2569)),N(G2569)&lt;=0),"금액을 확인하세요",""))))))</f>
        <v/>
      </c>
    </row>
    <row r="2570">
      <c r="A2570" s="20" t="n"/>
      <c r="B2570" s="26" t="n"/>
      <c r="C2570" s="27">
        <f>IF(COUNTA(A2570,D2570,G2570)=0,"",IF(B2570="","공통",IFERROR(INDEX(현장_고객,MATCH(B2570,현장번호,0))&amp;" · "&amp;INDEX(현장_주소,MATCH(B2570,현장번호,0)),"없는 번호")))</f>
        <v/>
      </c>
      <c r="D2570" s="21" t="n"/>
      <c r="E2570" s="27">
        <f>IF(D2570="","",IFERROR(INDEX(거래처분야,MATCH(D2570,거래처이름,0)),""))</f>
        <v/>
      </c>
      <c r="F2570" s="21" t="n"/>
      <c r="G2570" s="22" t="n"/>
      <c r="H2570" s="25">
        <f>IF(COUNTA(A2570,B2570,D2570,G2570)=0,"",IF(NOT(ISNUMBER(A2570)),"날짜를 확인하세요",IF(A2570&gt;TODAY(),"오늘 이후 날짜예요",IF(AND(B2570&lt;&gt;"",ISNA(MATCH(B2570,현장번호,0))),"현장 번호를 확인하세요",IF(ISNA(MATCH(D2570,거래처이름,0)),"거래처 목록에 없는 이름",IF(OR(NOT(ISNUMBER(G2570)),N(G2570)&lt;=0),"금액을 확인하세요",""))))))</f>
        <v/>
      </c>
    </row>
    <row r="2571">
      <c r="A2571" s="20" t="n"/>
      <c r="B2571" s="26" t="n"/>
      <c r="C2571" s="27">
        <f>IF(COUNTA(A2571,D2571,G2571)=0,"",IF(B2571="","공통",IFERROR(INDEX(현장_고객,MATCH(B2571,현장번호,0))&amp;" · "&amp;INDEX(현장_주소,MATCH(B2571,현장번호,0)),"없는 번호")))</f>
        <v/>
      </c>
      <c r="D2571" s="21" t="n"/>
      <c r="E2571" s="27">
        <f>IF(D2571="","",IFERROR(INDEX(거래처분야,MATCH(D2571,거래처이름,0)),""))</f>
        <v/>
      </c>
      <c r="F2571" s="21" t="n"/>
      <c r="G2571" s="22" t="n"/>
      <c r="H2571" s="25">
        <f>IF(COUNTA(A2571,B2571,D2571,G2571)=0,"",IF(NOT(ISNUMBER(A2571)),"날짜를 확인하세요",IF(A2571&gt;TODAY(),"오늘 이후 날짜예요",IF(AND(B2571&lt;&gt;"",ISNA(MATCH(B2571,현장번호,0))),"현장 번호를 확인하세요",IF(ISNA(MATCH(D2571,거래처이름,0)),"거래처 목록에 없는 이름",IF(OR(NOT(ISNUMBER(G2571)),N(G2571)&lt;=0),"금액을 확인하세요",""))))))</f>
        <v/>
      </c>
    </row>
    <row r="2572">
      <c r="A2572" s="20" t="n"/>
      <c r="B2572" s="26" t="n"/>
      <c r="C2572" s="27">
        <f>IF(COUNTA(A2572,D2572,G2572)=0,"",IF(B2572="","공통",IFERROR(INDEX(현장_고객,MATCH(B2572,현장번호,0))&amp;" · "&amp;INDEX(현장_주소,MATCH(B2572,현장번호,0)),"없는 번호")))</f>
        <v/>
      </c>
      <c r="D2572" s="21" t="n"/>
      <c r="E2572" s="27">
        <f>IF(D2572="","",IFERROR(INDEX(거래처분야,MATCH(D2572,거래처이름,0)),""))</f>
        <v/>
      </c>
      <c r="F2572" s="21" t="n"/>
      <c r="G2572" s="22" t="n"/>
      <c r="H2572" s="25">
        <f>IF(COUNTA(A2572,B2572,D2572,G2572)=0,"",IF(NOT(ISNUMBER(A2572)),"날짜를 확인하세요",IF(A2572&gt;TODAY(),"오늘 이후 날짜예요",IF(AND(B2572&lt;&gt;"",ISNA(MATCH(B2572,현장번호,0))),"현장 번호를 확인하세요",IF(ISNA(MATCH(D2572,거래처이름,0)),"거래처 목록에 없는 이름",IF(OR(NOT(ISNUMBER(G2572)),N(G2572)&lt;=0),"금액을 확인하세요",""))))))</f>
        <v/>
      </c>
    </row>
    <row r="2573">
      <c r="A2573" s="20" t="n"/>
      <c r="B2573" s="26" t="n"/>
      <c r="C2573" s="27">
        <f>IF(COUNTA(A2573,D2573,G2573)=0,"",IF(B2573="","공통",IFERROR(INDEX(현장_고객,MATCH(B2573,현장번호,0))&amp;" · "&amp;INDEX(현장_주소,MATCH(B2573,현장번호,0)),"없는 번호")))</f>
        <v/>
      </c>
      <c r="D2573" s="21" t="n"/>
      <c r="E2573" s="27">
        <f>IF(D2573="","",IFERROR(INDEX(거래처분야,MATCH(D2573,거래처이름,0)),""))</f>
        <v/>
      </c>
      <c r="F2573" s="21" t="n"/>
      <c r="G2573" s="22" t="n"/>
      <c r="H2573" s="25">
        <f>IF(COUNTA(A2573,B2573,D2573,G2573)=0,"",IF(NOT(ISNUMBER(A2573)),"날짜를 확인하세요",IF(A2573&gt;TODAY(),"오늘 이후 날짜예요",IF(AND(B2573&lt;&gt;"",ISNA(MATCH(B2573,현장번호,0))),"현장 번호를 확인하세요",IF(ISNA(MATCH(D2573,거래처이름,0)),"거래처 목록에 없는 이름",IF(OR(NOT(ISNUMBER(G2573)),N(G2573)&lt;=0),"금액을 확인하세요",""))))))</f>
        <v/>
      </c>
    </row>
    <row r="2574">
      <c r="A2574" s="20" t="n"/>
      <c r="B2574" s="26" t="n"/>
      <c r="C2574" s="27">
        <f>IF(COUNTA(A2574,D2574,G2574)=0,"",IF(B2574="","공통",IFERROR(INDEX(현장_고객,MATCH(B2574,현장번호,0))&amp;" · "&amp;INDEX(현장_주소,MATCH(B2574,현장번호,0)),"없는 번호")))</f>
        <v/>
      </c>
      <c r="D2574" s="21" t="n"/>
      <c r="E2574" s="27">
        <f>IF(D2574="","",IFERROR(INDEX(거래처분야,MATCH(D2574,거래처이름,0)),""))</f>
        <v/>
      </c>
      <c r="F2574" s="21" t="n"/>
      <c r="G2574" s="22" t="n"/>
      <c r="H2574" s="25">
        <f>IF(COUNTA(A2574,B2574,D2574,G2574)=0,"",IF(NOT(ISNUMBER(A2574)),"날짜를 확인하세요",IF(A2574&gt;TODAY(),"오늘 이후 날짜예요",IF(AND(B2574&lt;&gt;"",ISNA(MATCH(B2574,현장번호,0))),"현장 번호를 확인하세요",IF(ISNA(MATCH(D2574,거래처이름,0)),"거래처 목록에 없는 이름",IF(OR(NOT(ISNUMBER(G2574)),N(G2574)&lt;=0),"금액을 확인하세요",""))))))</f>
        <v/>
      </c>
    </row>
    <row r="2575">
      <c r="A2575" s="20" t="n"/>
      <c r="B2575" s="26" t="n"/>
      <c r="C2575" s="27">
        <f>IF(COUNTA(A2575,D2575,G2575)=0,"",IF(B2575="","공통",IFERROR(INDEX(현장_고객,MATCH(B2575,현장번호,0))&amp;" · "&amp;INDEX(현장_주소,MATCH(B2575,현장번호,0)),"없는 번호")))</f>
        <v/>
      </c>
      <c r="D2575" s="21" t="n"/>
      <c r="E2575" s="27">
        <f>IF(D2575="","",IFERROR(INDEX(거래처분야,MATCH(D2575,거래처이름,0)),""))</f>
        <v/>
      </c>
      <c r="F2575" s="21" t="n"/>
      <c r="G2575" s="22" t="n"/>
      <c r="H2575" s="25">
        <f>IF(COUNTA(A2575,B2575,D2575,G2575)=0,"",IF(NOT(ISNUMBER(A2575)),"날짜를 확인하세요",IF(A2575&gt;TODAY(),"오늘 이후 날짜예요",IF(AND(B2575&lt;&gt;"",ISNA(MATCH(B2575,현장번호,0))),"현장 번호를 확인하세요",IF(ISNA(MATCH(D2575,거래처이름,0)),"거래처 목록에 없는 이름",IF(OR(NOT(ISNUMBER(G2575)),N(G2575)&lt;=0),"금액을 확인하세요",""))))))</f>
        <v/>
      </c>
    </row>
    <row r="2576">
      <c r="A2576" s="20" t="n"/>
      <c r="B2576" s="26" t="n"/>
      <c r="C2576" s="27">
        <f>IF(COUNTA(A2576,D2576,G2576)=0,"",IF(B2576="","공통",IFERROR(INDEX(현장_고객,MATCH(B2576,현장번호,0))&amp;" · "&amp;INDEX(현장_주소,MATCH(B2576,현장번호,0)),"없는 번호")))</f>
        <v/>
      </c>
      <c r="D2576" s="21" t="n"/>
      <c r="E2576" s="27">
        <f>IF(D2576="","",IFERROR(INDEX(거래처분야,MATCH(D2576,거래처이름,0)),""))</f>
        <v/>
      </c>
      <c r="F2576" s="21" t="n"/>
      <c r="G2576" s="22" t="n"/>
      <c r="H2576" s="25">
        <f>IF(COUNTA(A2576,B2576,D2576,G2576)=0,"",IF(NOT(ISNUMBER(A2576)),"날짜를 확인하세요",IF(A2576&gt;TODAY(),"오늘 이후 날짜예요",IF(AND(B2576&lt;&gt;"",ISNA(MATCH(B2576,현장번호,0))),"현장 번호를 확인하세요",IF(ISNA(MATCH(D2576,거래처이름,0)),"거래처 목록에 없는 이름",IF(OR(NOT(ISNUMBER(G2576)),N(G2576)&lt;=0),"금액을 확인하세요",""))))))</f>
        <v/>
      </c>
    </row>
    <row r="2577">
      <c r="A2577" s="20" t="n"/>
      <c r="B2577" s="26" t="n"/>
      <c r="C2577" s="27">
        <f>IF(COUNTA(A2577,D2577,G2577)=0,"",IF(B2577="","공통",IFERROR(INDEX(현장_고객,MATCH(B2577,현장번호,0))&amp;" · "&amp;INDEX(현장_주소,MATCH(B2577,현장번호,0)),"없는 번호")))</f>
        <v/>
      </c>
      <c r="D2577" s="21" t="n"/>
      <c r="E2577" s="27">
        <f>IF(D2577="","",IFERROR(INDEX(거래처분야,MATCH(D2577,거래처이름,0)),""))</f>
        <v/>
      </c>
      <c r="F2577" s="21" t="n"/>
      <c r="G2577" s="22" t="n"/>
      <c r="H2577" s="25">
        <f>IF(COUNTA(A2577,B2577,D2577,G2577)=0,"",IF(NOT(ISNUMBER(A2577)),"날짜를 확인하세요",IF(A2577&gt;TODAY(),"오늘 이후 날짜예요",IF(AND(B2577&lt;&gt;"",ISNA(MATCH(B2577,현장번호,0))),"현장 번호를 확인하세요",IF(ISNA(MATCH(D2577,거래처이름,0)),"거래처 목록에 없는 이름",IF(OR(NOT(ISNUMBER(G2577)),N(G2577)&lt;=0),"금액을 확인하세요",""))))))</f>
        <v/>
      </c>
    </row>
    <row r="2578">
      <c r="A2578" s="20" t="n"/>
      <c r="B2578" s="26" t="n"/>
      <c r="C2578" s="27">
        <f>IF(COUNTA(A2578,D2578,G2578)=0,"",IF(B2578="","공통",IFERROR(INDEX(현장_고객,MATCH(B2578,현장번호,0))&amp;" · "&amp;INDEX(현장_주소,MATCH(B2578,현장번호,0)),"없는 번호")))</f>
        <v/>
      </c>
      <c r="D2578" s="21" t="n"/>
      <c r="E2578" s="27">
        <f>IF(D2578="","",IFERROR(INDEX(거래처분야,MATCH(D2578,거래처이름,0)),""))</f>
        <v/>
      </c>
      <c r="F2578" s="21" t="n"/>
      <c r="G2578" s="22" t="n"/>
      <c r="H2578" s="25">
        <f>IF(COUNTA(A2578,B2578,D2578,G2578)=0,"",IF(NOT(ISNUMBER(A2578)),"날짜를 확인하세요",IF(A2578&gt;TODAY(),"오늘 이후 날짜예요",IF(AND(B2578&lt;&gt;"",ISNA(MATCH(B2578,현장번호,0))),"현장 번호를 확인하세요",IF(ISNA(MATCH(D2578,거래처이름,0)),"거래처 목록에 없는 이름",IF(OR(NOT(ISNUMBER(G2578)),N(G2578)&lt;=0),"금액을 확인하세요",""))))))</f>
        <v/>
      </c>
    </row>
    <row r="2579">
      <c r="A2579" s="20" t="n"/>
      <c r="B2579" s="26" t="n"/>
      <c r="C2579" s="27">
        <f>IF(COUNTA(A2579,D2579,G2579)=0,"",IF(B2579="","공통",IFERROR(INDEX(현장_고객,MATCH(B2579,현장번호,0))&amp;" · "&amp;INDEX(현장_주소,MATCH(B2579,현장번호,0)),"없는 번호")))</f>
        <v/>
      </c>
      <c r="D2579" s="21" t="n"/>
      <c r="E2579" s="27">
        <f>IF(D2579="","",IFERROR(INDEX(거래처분야,MATCH(D2579,거래처이름,0)),""))</f>
        <v/>
      </c>
      <c r="F2579" s="21" t="n"/>
      <c r="G2579" s="22" t="n"/>
      <c r="H2579" s="25">
        <f>IF(COUNTA(A2579,B2579,D2579,G2579)=0,"",IF(NOT(ISNUMBER(A2579)),"날짜를 확인하세요",IF(A2579&gt;TODAY(),"오늘 이후 날짜예요",IF(AND(B2579&lt;&gt;"",ISNA(MATCH(B2579,현장번호,0))),"현장 번호를 확인하세요",IF(ISNA(MATCH(D2579,거래처이름,0)),"거래처 목록에 없는 이름",IF(OR(NOT(ISNUMBER(G2579)),N(G2579)&lt;=0),"금액을 확인하세요",""))))))</f>
        <v/>
      </c>
    </row>
    <row r="2580">
      <c r="A2580" s="20" t="n"/>
      <c r="B2580" s="26" t="n"/>
      <c r="C2580" s="27">
        <f>IF(COUNTA(A2580,D2580,G2580)=0,"",IF(B2580="","공통",IFERROR(INDEX(현장_고객,MATCH(B2580,현장번호,0))&amp;" · "&amp;INDEX(현장_주소,MATCH(B2580,현장번호,0)),"없는 번호")))</f>
        <v/>
      </c>
      <c r="D2580" s="21" t="n"/>
      <c r="E2580" s="27">
        <f>IF(D2580="","",IFERROR(INDEX(거래처분야,MATCH(D2580,거래처이름,0)),""))</f>
        <v/>
      </c>
      <c r="F2580" s="21" t="n"/>
      <c r="G2580" s="22" t="n"/>
      <c r="H2580" s="25">
        <f>IF(COUNTA(A2580,B2580,D2580,G2580)=0,"",IF(NOT(ISNUMBER(A2580)),"날짜를 확인하세요",IF(A2580&gt;TODAY(),"오늘 이후 날짜예요",IF(AND(B2580&lt;&gt;"",ISNA(MATCH(B2580,현장번호,0))),"현장 번호를 확인하세요",IF(ISNA(MATCH(D2580,거래처이름,0)),"거래처 목록에 없는 이름",IF(OR(NOT(ISNUMBER(G2580)),N(G2580)&lt;=0),"금액을 확인하세요",""))))))</f>
        <v/>
      </c>
    </row>
    <row r="2581">
      <c r="A2581" s="20" t="n"/>
      <c r="B2581" s="26" t="n"/>
      <c r="C2581" s="27">
        <f>IF(COUNTA(A2581,D2581,G2581)=0,"",IF(B2581="","공통",IFERROR(INDEX(현장_고객,MATCH(B2581,현장번호,0))&amp;" · "&amp;INDEX(현장_주소,MATCH(B2581,현장번호,0)),"없는 번호")))</f>
        <v/>
      </c>
      <c r="D2581" s="21" t="n"/>
      <c r="E2581" s="27">
        <f>IF(D2581="","",IFERROR(INDEX(거래처분야,MATCH(D2581,거래처이름,0)),""))</f>
        <v/>
      </c>
      <c r="F2581" s="21" t="n"/>
      <c r="G2581" s="22" t="n"/>
      <c r="H2581" s="25">
        <f>IF(COUNTA(A2581,B2581,D2581,G2581)=0,"",IF(NOT(ISNUMBER(A2581)),"날짜를 확인하세요",IF(A2581&gt;TODAY(),"오늘 이후 날짜예요",IF(AND(B2581&lt;&gt;"",ISNA(MATCH(B2581,현장번호,0))),"현장 번호를 확인하세요",IF(ISNA(MATCH(D2581,거래처이름,0)),"거래처 목록에 없는 이름",IF(OR(NOT(ISNUMBER(G2581)),N(G2581)&lt;=0),"금액을 확인하세요",""))))))</f>
        <v/>
      </c>
    </row>
    <row r="2582">
      <c r="A2582" s="20" t="n"/>
      <c r="B2582" s="26" t="n"/>
      <c r="C2582" s="27">
        <f>IF(COUNTA(A2582,D2582,G2582)=0,"",IF(B2582="","공통",IFERROR(INDEX(현장_고객,MATCH(B2582,현장번호,0))&amp;" · "&amp;INDEX(현장_주소,MATCH(B2582,현장번호,0)),"없는 번호")))</f>
        <v/>
      </c>
      <c r="D2582" s="21" t="n"/>
      <c r="E2582" s="27">
        <f>IF(D2582="","",IFERROR(INDEX(거래처분야,MATCH(D2582,거래처이름,0)),""))</f>
        <v/>
      </c>
      <c r="F2582" s="21" t="n"/>
      <c r="G2582" s="22" t="n"/>
      <c r="H2582" s="25">
        <f>IF(COUNTA(A2582,B2582,D2582,G2582)=0,"",IF(NOT(ISNUMBER(A2582)),"날짜를 확인하세요",IF(A2582&gt;TODAY(),"오늘 이후 날짜예요",IF(AND(B2582&lt;&gt;"",ISNA(MATCH(B2582,현장번호,0))),"현장 번호를 확인하세요",IF(ISNA(MATCH(D2582,거래처이름,0)),"거래처 목록에 없는 이름",IF(OR(NOT(ISNUMBER(G2582)),N(G2582)&lt;=0),"금액을 확인하세요",""))))))</f>
        <v/>
      </c>
    </row>
    <row r="2583">
      <c r="A2583" s="20" t="n"/>
      <c r="B2583" s="26" t="n"/>
      <c r="C2583" s="27">
        <f>IF(COUNTA(A2583,D2583,G2583)=0,"",IF(B2583="","공통",IFERROR(INDEX(현장_고객,MATCH(B2583,현장번호,0))&amp;" · "&amp;INDEX(현장_주소,MATCH(B2583,현장번호,0)),"없는 번호")))</f>
        <v/>
      </c>
      <c r="D2583" s="21" t="n"/>
      <c r="E2583" s="27">
        <f>IF(D2583="","",IFERROR(INDEX(거래처분야,MATCH(D2583,거래처이름,0)),""))</f>
        <v/>
      </c>
      <c r="F2583" s="21" t="n"/>
      <c r="G2583" s="22" t="n"/>
      <c r="H2583" s="25">
        <f>IF(COUNTA(A2583,B2583,D2583,G2583)=0,"",IF(NOT(ISNUMBER(A2583)),"날짜를 확인하세요",IF(A2583&gt;TODAY(),"오늘 이후 날짜예요",IF(AND(B2583&lt;&gt;"",ISNA(MATCH(B2583,현장번호,0))),"현장 번호를 확인하세요",IF(ISNA(MATCH(D2583,거래처이름,0)),"거래처 목록에 없는 이름",IF(OR(NOT(ISNUMBER(G2583)),N(G2583)&lt;=0),"금액을 확인하세요",""))))))</f>
        <v/>
      </c>
    </row>
    <row r="2584">
      <c r="A2584" s="20" t="n"/>
      <c r="B2584" s="26" t="n"/>
      <c r="C2584" s="27">
        <f>IF(COUNTA(A2584,D2584,G2584)=0,"",IF(B2584="","공통",IFERROR(INDEX(현장_고객,MATCH(B2584,현장번호,0))&amp;" · "&amp;INDEX(현장_주소,MATCH(B2584,현장번호,0)),"없는 번호")))</f>
        <v/>
      </c>
      <c r="D2584" s="21" t="n"/>
      <c r="E2584" s="27">
        <f>IF(D2584="","",IFERROR(INDEX(거래처분야,MATCH(D2584,거래처이름,0)),""))</f>
        <v/>
      </c>
      <c r="F2584" s="21" t="n"/>
      <c r="G2584" s="22" t="n"/>
      <c r="H2584" s="25">
        <f>IF(COUNTA(A2584,B2584,D2584,G2584)=0,"",IF(NOT(ISNUMBER(A2584)),"날짜를 확인하세요",IF(A2584&gt;TODAY(),"오늘 이후 날짜예요",IF(AND(B2584&lt;&gt;"",ISNA(MATCH(B2584,현장번호,0))),"현장 번호를 확인하세요",IF(ISNA(MATCH(D2584,거래처이름,0)),"거래처 목록에 없는 이름",IF(OR(NOT(ISNUMBER(G2584)),N(G2584)&lt;=0),"금액을 확인하세요",""))))))</f>
        <v/>
      </c>
    </row>
    <row r="2585">
      <c r="A2585" s="20" t="n"/>
      <c r="B2585" s="26" t="n"/>
      <c r="C2585" s="27">
        <f>IF(COUNTA(A2585,D2585,G2585)=0,"",IF(B2585="","공통",IFERROR(INDEX(현장_고객,MATCH(B2585,현장번호,0))&amp;" · "&amp;INDEX(현장_주소,MATCH(B2585,현장번호,0)),"없는 번호")))</f>
        <v/>
      </c>
      <c r="D2585" s="21" t="n"/>
      <c r="E2585" s="27">
        <f>IF(D2585="","",IFERROR(INDEX(거래처분야,MATCH(D2585,거래처이름,0)),""))</f>
        <v/>
      </c>
      <c r="F2585" s="21" t="n"/>
      <c r="G2585" s="22" t="n"/>
      <c r="H2585" s="25">
        <f>IF(COUNTA(A2585,B2585,D2585,G2585)=0,"",IF(NOT(ISNUMBER(A2585)),"날짜를 확인하세요",IF(A2585&gt;TODAY(),"오늘 이후 날짜예요",IF(AND(B2585&lt;&gt;"",ISNA(MATCH(B2585,현장번호,0))),"현장 번호를 확인하세요",IF(ISNA(MATCH(D2585,거래처이름,0)),"거래처 목록에 없는 이름",IF(OR(NOT(ISNUMBER(G2585)),N(G2585)&lt;=0),"금액을 확인하세요",""))))))</f>
        <v/>
      </c>
    </row>
    <row r="2586">
      <c r="A2586" s="20" t="n"/>
      <c r="B2586" s="26" t="n"/>
      <c r="C2586" s="27">
        <f>IF(COUNTA(A2586,D2586,G2586)=0,"",IF(B2586="","공통",IFERROR(INDEX(현장_고객,MATCH(B2586,현장번호,0))&amp;" · "&amp;INDEX(현장_주소,MATCH(B2586,현장번호,0)),"없는 번호")))</f>
        <v/>
      </c>
      <c r="D2586" s="21" t="n"/>
      <c r="E2586" s="27">
        <f>IF(D2586="","",IFERROR(INDEX(거래처분야,MATCH(D2586,거래처이름,0)),""))</f>
        <v/>
      </c>
      <c r="F2586" s="21" t="n"/>
      <c r="G2586" s="22" t="n"/>
      <c r="H2586" s="25">
        <f>IF(COUNTA(A2586,B2586,D2586,G2586)=0,"",IF(NOT(ISNUMBER(A2586)),"날짜를 확인하세요",IF(A2586&gt;TODAY(),"오늘 이후 날짜예요",IF(AND(B2586&lt;&gt;"",ISNA(MATCH(B2586,현장번호,0))),"현장 번호를 확인하세요",IF(ISNA(MATCH(D2586,거래처이름,0)),"거래처 목록에 없는 이름",IF(OR(NOT(ISNUMBER(G2586)),N(G2586)&lt;=0),"금액을 확인하세요",""))))))</f>
        <v/>
      </c>
    </row>
    <row r="2587">
      <c r="A2587" s="20" t="n"/>
      <c r="B2587" s="26" t="n"/>
      <c r="C2587" s="27">
        <f>IF(COUNTA(A2587,D2587,G2587)=0,"",IF(B2587="","공통",IFERROR(INDEX(현장_고객,MATCH(B2587,현장번호,0))&amp;" · "&amp;INDEX(현장_주소,MATCH(B2587,현장번호,0)),"없는 번호")))</f>
        <v/>
      </c>
      <c r="D2587" s="21" t="n"/>
      <c r="E2587" s="27">
        <f>IF(D2587="","",IFERROR(INDEX(거래처분야,MATCH(D2587,거래처이름,0)),""))</f>
        <v/>
      </c>
      <c r="F2587" s="21" t="n"/>
      <c r="G2587" s="22" t="n"/>
      <c r="H2587" s="25">
        <f>IF(COUNTA(A2587,B2587,D2587,G2587)=0,"",IF(NOT(ISNUMBER(A2587)),"날짜를 확인하세요",IF(A2587&gt;TODAY(),"오늘 이후 날짜예요",IF(AND(B2587&lt;&gt;"",ISNA(MATCH(B2587,현장번호,0))),"현장 번호를 확인하세요",IF(ISNA(MATCH(D2587,거래처이름,0)),"거래처 목록에 없는 이름",IF(OR(NOT(ISNUMBER(G2587)),N(G2587)&lt;=0),"금액을 확인하세요",""))))))</f>
        <v/>
      </c>
    </row>
    <row r="2588">
      <c r="A2588" s="20" t="n"/>
      <c r="B2588" s="26" t="n"/>
      <c r="C2588" s="27">
        <f>IF(COUNTA(A2588,D2588,G2588)=0,"",IF(B2588="","공통",IFERROR(INDEX(현장_고객,MATCH(B2588,현장번호,0))&amp;" · "&amp;INDEX(현장_주소,MATCH(B2588,현장번호,0)),"없는 번호")))</f>
        <v/>
      </c>
      <c r="D2588" s="21" t="n"/>
      <c r="E2588" s="27">
        <f>IF(D2588="","",IFERROR(INDEX(거래처분야,MATCH(D2588,거래처이름,0)),""))</f>
        <v/>
      </c>
      <c r="F2588" s="21" t="n"/>
      <c r="G2588" s="22" t="n"/>
      <c r="H2588" s="25">
        <f>IF(COUNTA(A2588,B2588,D2588,G2588)=0,"",IF(NOT(ISNUMBER(A2588)),"날짜를 확인하세요",IF(A2588&gt;TODAY(),"오늘 이후 날짜예요",IF(AND(B2588&lt;&gt;"",ISNA(MATCH(B2588,현장번호,0))),"현장 번호를 확인하세요",IF(ISNA(MATCH(D2588,거래처이름,0)),"거래처 목록에 없는 이름",IF(OR(NOT(ISNUMBER(G2588)),N(G2588)&lt;=0),"금액을 확인하세요",""))))))</f>
        <v/>
      </c>
    </row>
    <row r="2589">
      <c r="A2589" s="20" t="n"/>
      <c r="B2589" s="26" t="n"/>
      <c r="C2589" s="27">
        <f>IF(COUNTA(A2589,D2589,G2589)=0,"",IF(B2589="","공통",IFERROR(INDEX(현장_고객,MATCH(B2589,현장번호,0))&amp;" · "&amp;INDEX(현장_주소,MATCH(B2589,현장번호,0)),"없는 번호")))</f>
        <v/>
      </c>
      <c r="D2589" s="21" t="n"/>
      <c r="E2589" s="27">
        <f>IF(D2589="","",IFERROR(INDEX(거래처분야,MATCH(D2589,거래처이름,0)),""))</f>
        <v/>
      </c>
      <c r="F2589" s="21" t="n"/>
      <c r="G2589" s="22" t="n"/>
      <c r="H2589" s="25">
        <f>IF(COUNTA(A2589,B2589,D2589,G2589)=0,"",IF(NOT(ISNUMBER(A2589)),"날짜를 확인하세요",IF(A2589&gt;TODAY(),"오늘 이후 날짜예요",IF(AND(B2589&lt;&gt;"",ISNA(MATCH(B2589,현장번호,0))),"현장 번호를 확인하세요",IF(ISNA(MATCH(D2589,거래처이름,0)),"거래처 목록에 없는 이름",IF(OR(NOT(ISNUMBER(G2589)),N(G2589)&lt;=0),"금액을 확인하세요",""))))))</f>
        <v/>
      </c>
    </row>
    <row r="2590">
      <c r="A2590" s="20" t="n"/>
      <c r="B2590" s="26" t="n"/>
      <c r="C2590" s="27">
        <f>IF(COUNTA(A2590,D2590,G2590)=0,"",IF(B2590="","공통",IFERROR(INDEX(현장_고객,MATCH(B2590,현장번호,0))&amp;" · "&amp;INDEX(현장_주소,MATCH(B2590,현장번호,0)),"없는 번호")))</f>
        <v/>
      </c>
      <c r="D2590" s="21" t="n"/>
      <c r="E2590" s="27">
        <f>IF(D2590="","",IFERROR(INDEX(거래처분야,MATCH(D2590,거래처이름,0)),""))</f>
        <v/>
      </c>
      <c r="F2590" s="21" t="n"/>
      <c r="G2590" s="22" t="n"/>
      <c r="H2590" s="25">
        <f>IF(COUNTA(A2590,B2590,D2590,G2590)=0,"",IF(NOT(ISNUMBER(A2590)),"날짜를 확인하세요",IF(A2590&gt;TODAY(),"오늘 이후 날짜예요",IF(AND(B2590&lt;&gt;"",ISNA(MATCH(B2590,현장번호,0))),"현장 번호를 확인하세요",IF(ISNA(MATCH(D2590,거래처이름,0)),"거래처 목록에 없는 이름",IF(OR(NOT(ISNUMBER(G2590)),N(G2590)&lt;=0),"금액을 확인하세요",""))))))</f>
        <v/>
      </c>
    </row>
    <row r="2591">
      <c r="A2591" s="20" t="n"/>
      <c r="B2591" s="26" t="n"/>
      <c r="C2591" s="27">
        <f>IF(COUNTA(A2591,D2591,G2591)=0,"",IF(B2591="","공통",IFERROR(INDEX(현장_고객,MATCH(B2591,현장번호,0))&amp;" · "&amp;INDEX(현장_주소,MATCH(B2591,현장번호,0)),"없는 번호")))</f>
        <v/>
      </c>
      <c r="D2591" s="21" t="n"/>
      <c r="E2591" s="27">
        <f>IF(D2591="","",IFERROR(INDEX(거래처분야,MATCH(D2591,거래처이름,0)),""))</f>
        <v/>
      </c>
      <c r="F2591" s="21" t="n"/>
      <c r="G2591" s="22" t="n"/>
      <c r="H2591" s="25">
        <f>IF(COUNTA(A2591,B2591,D2591,G2591)=0,"",IF(NOT(ISNUMBER(A2591)),"날짜를 확인하세요",IF(A2591&gt;TODAY(),"오늘 이후 날짜예요",IF(AND(B2591&lt;&gt;"",ISNA(MATCH(B2591,현장번호,0))),"현장 번호를 확인하세요",IF(ISNA(MATCH(D2591,거래처이름,0)),"거래처 목록에 없는 이름",IF(OR(NOT(ISNUMBER(G2591)),N(G2591)&lt;=0),"금액을 확인하세요",""))))))</f>
        <v/>
      </c>
    </row>
    <row r="2592">
      <c r="A2592" s="20" t="n"/>
      <c r="B2592" s="26" t="n"/>
      <c r="C2592" s="27">
        <f>IF(COUNTA(A2592,D2592,G2592)=0,"",IF(B2592="","공통",IFERROR(INDEX(현장_고객,MATCH(B2592,현장번호,0))&amp;" · "&amp;INDEX(현장_주소,MATCH(B2592,현장번호,0)),"없는 번호")))</f>
        <v/>
      </c>
      <c r="D2592" s="21" t="n"/>
      <c r="E2592" s="27">
        <f>IF(D2592="","",IFERROR(INDEX(거래처분야,MATCH(D2592,거래처이름,0)),""))</f>
        <v/>
      </c>
      <c r="F2592" s="21" t="n"/>
      <c r="G2592" s="22" t="n"/>
      <c r="H2592" s="25">
        <f>IF(COUNTA(A2592,B2592,D2592,G2592)=0,"",IF(NOT(ISNUMBER(A2592)),"날짜를 확인하세요",IF(A2592&gt;TODAY(),"오늘 이후 날짜예요",IF(AND(B2592&lt;&gt;"",ISNA(MATCH(B2592,현장번호,0))),"현장 번호를 확인하세요",IF(ISNA(MATCH(D2592,거래처이름,0)),"거래처 목록에 없는 이름",IF(OR(NOT(ISNUMBER(G2592)),N(G2592)&lt;=0),"금액을 확인하세요",""))))))</f>
        <v/>
      </c>
    </row>
    <row r="2593">
      <c r="A2593" s="20" t="n"/>
      <c r="B2593" s="26" t="n"/>
      <c r="C2593" s="27">
        <f>IF(COUNTA(A2593,D2593,G2593)=0,"",IF(B2593="","공통",IFERROR(INDEX(현장_고객,MATCH(B2593,현장번호,0))&amp;" · "&amp;INDEX(현장_주소,MATCH(B2593,현장번호,0)),"없는 번호")))</f>
        <v/>
      </c>
      <c r="D2593" s="21" t="n"/>
      <c r="E2593" s="27">
        <f>IF(D2593="","",IFERROR(INDEX(거래처분야,MATCH(D2593,거래처이름,0)),""))</f>
        <v/>
      </c>
      <c r="F2593" s="21" t="n"/>
      <c r="G2593" s="22" t="n"/>
      <c r="H2593" s="25">
        <f>IF(COUNTA(A2593,B2593,D2593,G2593)=0,"",IF(NOT(ISNUMBER(A2593)),"날짜를 확인하세요",IF(A2593&gt;TODAY(),"오늘 이후 날짜예요",IF(AND(B2593&lt;&gt;"",ISNA(MATCH(B2593,현장번호,0))),"현장 번호를 확인하세요",IF(ISNA(MATCH(D2593,거래처이름,0)),"거래처 목록에 없는 이름",IF(OR(NOT(ISNUMBER(G2593)),N(G2593)&lt;=0),"금액을 확인하세요",""))))))</f>
        <v/>
      </c>
    </row>
    <row r="2594">
      <c r="A2594" s="20" t="n"/>
      <c r="B2594" s="26" t="n"/>
      <c r="C2594" s="27">
        <f>IF(COUNTA(A2594,D2594,G2594)=0,"",IF(B2594="","공통",IFERROR(INDEX(현장_고객,MATCH(B2594,현장번호,0))&amp;" · "&amp;INDEX(현장_주소,MATCH(B2594,현장번호,0)),"없는 번호")))</f>
        <v/>
      </c>
      <c r="D2594" s="21" t="n"/>
      <c r="E2594" s="27">
        <f>IF(D2594="","",IFERROR(INDEX(거래처분야,MATCH(D2594,거래처이름,0)),""))</f>
        <v/>
      </c>
      <c r="F2594" s="21" t="n"/>
      <c r="G2594" s="22" t="n"/>
      <c r="H2594" s="25">
        <f>IF(COUNTA(A2594,B2594,D2594,G2594)=0,"",IF(NOT(ISNUMBER(A2594)),"날짜를 확인하세요",IF(A2594&gt;TODAY(),"오늘 이후 날짜예요",IF(AND(B2594&lt;&gt;"",ISNA(MATCH(B2594,현장번호,0))),"현장 번호를 확인하세요",IF(ISNA(MATCH(D2594,거래처이름,0)),"거래처 목록에 없는 이름",IF(OR(NOT(ISNUMBER(G2594)),N(G2594)&lt;=0),"금액을 확인하세요",""))))))</f>
        <v/>
      </c>
    </row>
    <row r="2595">
      <c r="A2595" s="20" t="n"/>
      <c r="B2595" s="26" t="n"/>
      <c r="C2595" s="27">
        <f>IF(COUNTA(A2595,D2595,G2595)=0,"",IF(B2595="","공통",IFERROR(INDEX(현장_고객,MATCH(B2595,현장번호,0))&amp;" · "&amp;INDEX(현장_주소,MATCH(B2595,현장번호,0)),"없는 번호")))</f>
        <v/>
      </c>
      <c r="D2595" s="21" t="n"/>
      <c r="E2595" s="27">
        <f>IF(D2595="","",IFERROR(INDEX(거래처분야,MATCH(D2595,거래처이름,0)),""))</f>
        <v/>
      </c>
      <c r="F2595" s="21" t="n"/>
      <c r="G2595" s="22" t="n"/>
      <c r="H2595" s="25">
        <f>IF(COUNTA(A2595,B2595,D2595,G2595)=0,"",IF(NOT(ISNUMBER(A2595)),"날짜를 확인하세요",IF(A2595&gt;TODAY(),"오늘 이후 날짜예요",IF(AND(B2595&lt;&gt;"",ISNA(MATCH(B2595,현장번호,0))),"현장 번호를 확인하세요",IF(ISNA(MATCH(D2595,거래처이름,0)),"거래처 목록에 없는 이름",IF(OR(NOT(ISNUMBER(G2595)),N(G2595)&lt;=0),"금액을 확인하세요",""))))))</f>
        <v/>
      </c>
    </row>
    <row r="2596">
      <c r="A2596" s="20" t="n"/>
      <c r="B2596" s="26" t="n"/>
      <c r="C2596" s="27">
        <f>IF(COUNTA(A2596,D2596,G2596)=0,"",IF(B2596="","공통",IFERROR(INDEX(현장_고객,MATCH(B2596,현장번호,0))&amp;" · "&amp;INDEX(현장_주소,MATCH(B2596,현장번호,0)),"없는 번호")))</f>
        <v/>
      </c>
      <c r="D2596" s="21" t="n"/>
      <c r="E2596" s="27">
        <f>IF(D2596="","",IFERROR(INDEX(거래처분야,MATCH(D2596,거래처이름,0)),""))</f>
        <v/>
      </c>
      <c r="F2596" s="21" t="n"/>
      <c r="G2596" s="22" t="n"/>
      <c r="H2596" s="25">
        <f>IF(COUNTA(A2596,B2596,D2596,G2596)=0,"",IF(NOT(ISNUMBER(A2596)),"날짜를 확인하세요",IF(A2596&gt;TODAY(),"오늘 이후 날짜예요",IF(AND(B2596&lt;&gt;"",ISNA(MATCH(B2596,현장번호,0))),"현장 번호를 확인하세요",IF(ISNA(MATCH(D2596,거래처이름,0)),"거래처 목록에 없는 이름",IF(OR(NOT(ISNUMBER(G2596)),N(G2596)&lt;=0),"금액을 확인하세요",""))))))</f>
        <v/>
      </c>
    </row>
    <row r="2597">
      <c r="A2597" s="20" t="n"/>
      <c r="B2597" s="26" t="n"/>
      <c r="C2597" s="27">
        <f>IF(COUNTA(A2597,D2597,G2597)=0,"",IF(B2597="","공통",IFERROR(INDEX(현장_고객,MATCH(B2597,현장번호,0))&amp;" · "&amp;INDEX(현장_주소,MATCH(B2597,현장번호,0)),"없는 번호")))</f>
        <v/>
      </c>
      <c r="D2597" s="21" t="n"/>
      <c r="E2597" s="27">
        <f>IF(D2597="","",IFERROR(INDEX(거래처분야,MATCH(D2597,거래처이름,0)),""))</f>
        <v/>
      </c>
      <c r="F2597" s="21" t="n"/>
      <c r="G2597" s="22" t="n"/>
      <c r="H2597" s="25">
        <f>IF(COUNTA(A2597,B2597,D2597,G2597)=0,"",IF(NOT(ISNUMBER(A2597)),"날짜를 확인하세요",IF(A2597&gt;TODAY(),"오늘 이후 날짜예요",IF(AND(B2597&lt;&gt;"",ISNA(MATCH(B2597,현장번호,0))),"현장 번호를 확인하세요",IF(ISNA(MATCH(D2597,거래처이름,0)),"거래처 목록에 없는 이름",IF(OR(NOT(ISNUMBER(G2597)),N(G2597)&lt;=0),"금액을 확인하세요",""))))))</f>
        <v/>
      </c>
    </row>
    <row r="2598">
      <c r="A2598" s="20" t="n"/>
      <c r="B2598" s="26" t="n"/>
      <c r="C2598" s="27">
        <f>IF(COUNTA(A2598,D2598,G2598)=0,"",IF(B2598="","공통",IFERROR(INDEX(현장_고객,MATCH(B2598,현장번호,0))&amp;" · "&amp;INDEX(현장_주소,MATCH(B2598,현장번호,0)),"없는 번호")))</f>
        <v/>
      </c>
      <c r="D2598" s="21" t="n"/>
      <c r="E2598" s="27">
        <f>IF(D2598="","",IFERROR(INDEX(거래처분야,MATCH(D2598,거래처이름,0)),""))</f>
        <v/>
      </c>
      <c r="F2598" s="21" t="n"/>
      <c r="G2598" s="22" t="n"/>
      <c r="H2598" s="25">
        <f>IF(COUNTA(A2598,B2598,D2598,G2598)=0,"",IF(NOT(ISNUMBER(A2598)),"날짜를 확인하세요",IF(A2598&gt;TODAY(),"오늘 이후 날짜예요",IF(AND(B2598&lt;&gt;"",ISNA(MATCH(B2598,현장번호,0))),"현장 번호를 확인하세요",IF(ISNA(MATCH(D2598,거래처이름,0)),"거래처 목록에 없는 이름",IF(OR(NOT(ISNUMBER(G2598)),N(G2598)&lt;=0),"금액을 확인하세요",""))))))</f>
        <v/>
      </c>
    </row>
    <row r="2599">
      <c r="A2599" s="20" t="n"/>
      <c r="B2599" s="26" t="n"/>
      <c r="C2599" s="27">
        <f>IF(COUNTA(A2599,D2599,G2599)=0,"",IF(B2599="","공통",IFERROR(INDEX(현장_고객,MATCH(B2599,현장번호,0))&amp;" · "&amp;INDEX(현장_주소,MATCH(B2599,현장번호,0)),"없는 번호")))</f>
        <v/>
      </c>
      <c r="D2599" s="21" t="n"/>
      <c r="E2599" s="27">
        <f>IF(D2599="","",IFERROR(INDEX(거래처분야,MATCH(D2599,거래처이름,0)),""))</f>
        <v/>
      </c>
      <c r="F2599" s="21" t="n"/>
      <c r="G2599" s="22" t="n"/>
      <c r="H2599" s="25">
        <f>IF(COUNTA(A2599,B2599,D2599,G2599)=0,"",IF(NOT(ISNUMBER(A2599)),"날짜를 확인하세요",IF(A2599&gt;TODAY(),"오늘 이후 날짜예요",IF(AND(B2599&lt;&gt;"",ISNA(MATCH(B2599,현장번호,0))),"현장 번호를 확인하세요",IF(ISNA(MATCH(D2599,거래처이름,0)),"거래처 목록에 없는 이름",IF(OR(NOT(ISNUMBER(G2599)),N(G2599)&lt;=0),"금액을 확인하세요",""))))))</f>
        <v/>
      </c>
    </row>
    <row r="2600">
      <c r="A2600" s="20" t="n"/>
      <c r="B2600" s="26" t="n"/>
      <c r="C2600" s="27">
        <f>IF(COUNTA(A2600,D2600,G2600)=0,"",IF(B2600="","공통",IFERROR(INDEX(현장_고객,MATCH(B2600,현장번호,0))&amp;" · "&amp;INDEX(현장_주소,MATCH(B2600,현장번호,0)),"없는 번호")))</f>
        <v/>
      </c>
      <c r="D2600" s="21" t="n"/>
      <c r="E2600" s="27">
        <f>IF(D2600="","",IFERROR(INDEX(거래처분야,MATCH(D2600,거래처이름,0)),""))</f>
        <v/>
      </c>
      <c r="F2600" s="21" t="n"/>
      <c r="G2600" s="22" t="n"/>
      <c r="H2600" s="25">
        <f>IF(COUNTA(A2600,B2600,D2600,G2600)=0,"",IF(NOT(ISNUMBER(A2600)),"날짜를 확인하세요",IF(A2600&gt;TODAY(),"오늘 이후 날짜예요",IF(AND(B2600&lt;&gt;"",ISNA(MATCH(B2600,현장번호,0))),"현장 번호를 확인하세요",IF(ISNA(MATCH(D2600,거래처이름,0)),"거래처 목록에 없는 이름",IF(OR(NOT(ISNUMBER(G2600)),N(G2600)&lt;=0),"금액을 확인하세요",""))))))</f>
        <v/>
      </c>
    </row>
    <row r="2601">
      <c r="A2601" s="20" t="n"/>
      <c r="B2601" s="26" t="n"/>
      <c r="C2601" s="27">
        <f>IF(COUNTA(A2601,D2601,G2601)=0,"",IF(B2601="","공통",IFERROR(INDEX(현장_고객,MATCH(B2601,현장번호,0))&amp;" · "&amp;INDEX(현장_주소,MATCH(B2601,현장번호,0)),"없는 번호")))</f>
        <v/>
      </c>
      <c r="D2601" s="21" t="n"/>
      <c r="E2601" s="27">
        <f>IF(D2601="","",IFERROR(INDEX(거래처분야,MATCH(D2601,거래처이름,0)),""))</f>
        <v/>
      </c>
      <c r="F2601" s="21" t="n"/>
      <c r="G2601" s="22" t="n"/>
      <c r="H2601" s="25">
        <f>IF(COUNTA(A2601,B2601,D2601,G2601)=0,"",IF(NOT(ISNUMBER(A2601)),"날짜를 확인하세요",IF(A2601&gt;TODAY(),"오늘 이후 날짜예요",IF(AND(B2601&lt;&gt;"",ISNA(MATCH(B2601,현장번호,0))),"현장 번호를 확인하세요",IF(ISNA(MATCH(D2601,거래처이름,0)),"거래처 목록에 없는 이름",IF(OR(NOT(ISNUMBER(G2601)),N(G2601)&lt;=0),"금액을 확인하세요",""))))))</f>
        <v/>
      </c>
    </row>
    <row r="2602">
      <c r="A2602" s="20" t="n"/>
      <c r="B2602" s="26" t="n"/>
      <c r="C2602" s="27">
        <f>IF(COUNTA(A2602,D2602,G2602)=0,"",IF(B2602="","공통",IFERROR(INDEX(현장_고객,MATCH(B2602,현장번호,0))&amp;" · "&amp;INDEX(현장_주소,MATCH(B2602,현장번호,0)),"없는 번호")))</f>
        <v/>
      </c>
      <c r="D2602" s="21" t="n"/>
      <c r="E2602" s="27">
        <f>IF(D2602="","",IFERROR(INDEX(거래처분야,MATCH(D2602,거래처이름,0)),""))</f>
        <v/>
      </c>
      <c r="F2602" s="21" t="n"/>
      <c r="G2602" s="22" t="n"/>
      <c r="H2602" s="25">
        <f>IF(COUNTA(A2602,B2602,D2602,G2602)=0,"",IF(NOT(ISNUMBER(A2602)),"날짜를 확인하세요",IF(A2602&gt;TODAY(),"오늘 이후 날짜예요",IF(AND(B2602&lt;&gt;"",ISNA(MATCH(B2602,현장번호,0))),"현장 번호를 확인하세요",IF(ISNA(MATCH(D2602,거래처이름,0)),"거래처 목록에 없는 이름",IF(OR(NOT(ISNUMBER(G2602)),N(G2602)&lt;=0),"금액을 확인하세요",""))))))</f>
        <v/>
      </c>
    </row>
    <row r="2603">
      <c r="A2603" s="20" t="n"/>
      <c r="B2603" s="26" t="n"/>
      <c r="C2603" s="27">
        <f>IF(COUNTA(A2603,D2603,G2603)=0,"",IF(B2603="","공통",IFERROR(INDEX(현장_고객,MATCH(B2603,현장번호,0))&amp;" · "&amp;INDEX(현장_주소,MATCH(B2603,현장번호,0)),"없는 번호")))</f>
        <v/>
      </c>
      <c r="D2603" s="21" t="n"/>
      <c r="E2603" s="27">
        <f>IF(D2603="","",IFERROR(INDEX(거래처분야,MATCH(D2603,거래처이름,0)),""))</f>
        <v/>
      </c>
      <c r="F2603" s="21" t="n"/>
      <c r="G2603" s="22" t="n"/>
      <c r="H2603" s="25">
        <f>IF(COUNTA(A2603,B2603,D2603,G2603)=0,"",IF(NOT(ISNUMBER(A2603)),"날짜를 확인하세요",IF(A2603&gt;TODAY(),"오늘 이후 날짜예요",IF(AND(B2603&lt;&gt;"",ISNA(MATCH(B2603,현장번호,0))),"현장 번호를 확인하세요",IF(ISNA(MATCH(D2603,거래처이름,0)),"거래처 목록에 없는 이름",IF(OR(NOT(ISNUMBER(G2603)),N(G2603)&lt;=0),"금액을 확인하세요",""))))))</f>
        <v/>
      </c>
    </row>
    <row r="2604">
      <c r="A2604" s="20" t="n"/>
      <c r="B2604" s="26" t="n"/>
      <c r="C2604" s="27">
        <f>IF(COUNTA(A2604,D2604,G2604)=0,"",IF(B2604="","공통",IFERROR(INDEX(현장_고객,MATCH(B2604,현장번호,0))&amp;" · "&amp;INDEX(현장_주소,MATCH(B2604,현장번호,0)),"없는 번호")))</f>
        <v/>
      </c>
      <c r="D2604" s="21" t="n"/>
      <c r="E2604" s="27">
        <f>IF(D2604="","",IFERROR(INDEX(거래처분야,MATCH(D2604,거래처이름,0)),""))</f>
        <v/>
      </c>
      <c r="F2604" s="21" t="n"/>
      <c r="G2604" s="22" t="n"/>
      <c r="H2604" s="25">
        <f>IF(COUNTA(A2604,B2604,D2604,G2604)=0,"",IF(NOT(ISNUMBER(A2604)),"날짜를 확인하세요",IF(A2604&gt;TODAY(),"오늘 이후 날짜예요",IF(AND(B2604&lt;&gt;"",ISNA(MATCH(B2604,현장번호,0))),"현장 번호를 확인하세요",IF(ISNA(MATCH(D2604,거래처이름,0)),"거래처 목록에 없는 이름",IF(OR(NOT(ISNUMBER(G2604)),N(G2604)&lt;=0),"금액을 확인하세요",""))))))</f>
        <v/>
      </c>
    </row>
    <row r="2605">
      <c r="A2605" s="20" t="n"/>
      <c r="B2605" s="26" t="n"/>
      <c r="C2605" s="27">
        <f>IF(COUNTA(A2605,D2605,G2605)=0,"",IF(B2605="","공통",IFERROR(INDEX(현장_고객,MATCH(B2605,현장번호,0))&amp;" · "&amp;INDEX(현장_주소,MATCH(B2605,현장번호,0)),"없는 번호")))</f>
        <v/>
      </c>
      <c r="D2605" s="21" t="n"/>
      <c r="E2605" s="27">
        <f>IF(D2605="","",IFERROR(INDEX(거래처분야,MATCH(D2605,거래처이름,0)),""))</f>
        <v/>
      </c>
      <c r="F2605" s="21" t="n"/>
      <c r="G2605" s="22" t="n"/>
      <c r="H2605" s="25">
        <f>IF(COUNTA(A2605,B2605,D2605,G2605)=0,"",IF(NOT(ISNUMBER(A2605)),"날짜를 확인하세요",IF(A2605&gt;TODAY(),"오늘 이후 날짜예요",IF(AND(B2605&lt;&gt;"",ISNA(MATCH(B2605,현장번호,0))),"현장 번호를 확인하세요",IF(ISNA(MATCH(D2605,거래처이름,0)),"거래처 목록에 없는 이름",IF(OR(NOT(ISNUMBER(G2605)),N(G2605)&lt;=0),"금액을 확인하세요",""))))))</f>
        <v/>
      </c>
    </row>
    <row r="2606">
      <c r="A2606" s="20" t="n"/>
      <c r="B2606" s="26" t="n"/>
      <c r="C2606" s="27">
        <f>IF(COUNTA(A2606,D2606,G2606)=0,"",IF(B2606="","공통",IFERROR(INDEX(현장_고객,MATCH(B2606,현장번호,0))&amp;" · "&amp;INDEX(현장_주소,MATCH(B2606,현장번호,0)),"없는 번호")))</f>
        <v/>
      </c>
      <c r="D2606" s="21" t="n"/>
      <c r="E2606" s="27">
        <f>IF(D2606="","",IFERROR(INDEX(거래처분야,MATCH(D2606,거래처이름,0)),""))</f>
        <v/>
      </c>
      <c r="F2606" s="21" t="n"/>
      <c r="G2606" s="22" t="n"/>
      <c r="H2606" s="25">
        <f>IF(COUNTA(A2606,B2606,D2606,G2606)=0,"",IF(NOT(ISNUMBER(A2606)),"날짜를 확인하세요",IF(A2606&gt;TODAY(),"오늘 이후 날짜예요",IF(AND(B2606&lt;&gt;"",ISNA(MATCH(B2606,현장번호,0))),"현장 번호를 확인하세요",IF(ISNA(MATCH(D2606,거래처이름,0)),"거래처 목록에 없는 이름",IF(OR(NOT(ISNUMBER(G2606)),N(G2606)&lt;=0),"금액을 확인하세요",""))))))</f>
        <v/>
      </c>
    </row>
    <row r="2607">
      <c r="A2607" s="20" t="n"/>
      <c r="B2607" s="26" t="n"/>
      <c r="C2607" s="27">
        <f>IF(COUNTA(A2607,D2607,G2607)=0,"",IF(B2607="","공통",IFERROR(INDEX(현장_고객,MATCH(B2607,현장번호,0))&amp;" · "&amp;INDEX(현장_주소,MATCH(B2607,현장번호,0)),"없는 번호")))</f>
        <v/>
      </c>
      <c r="D2607" s="21" t="n"/>
      <c r="E2607" s="27">
        <f>IF(D2607="","",IFERROR(INDEX(거래처분야,MATCH(D2607,거래처이름,0)),""))</f>
        <v/>
      </c>
      <c r="F2607" s="21" t="n"/>
      <c r="G2607" s="22" t="n"/>
      <c r="H2607" s="25">
        <f>IF(COUNTA(A2607,B2607,D2607,G2607)=0,"",IF(NOT(ISNUMBER(A2607)),"날짜를 확인하세요",IF(A2607&gt;TODAY(),"오늘 이후 날짜예요",IF(AND(B2607&lt;&gt;"",ISNA(MATCH(B2607,현장번호,0))),"현장 번호를 확인하세요",IF(ISNA(MATCH(D2607,거래처이름,0)),"거래처 목록에 없는 이름",IF(OR(NOT(ISNUMBER(G2607)),N(G2607)&lt;=0),"금액을 확인하세요",""))))))</f>
        <v/>
      </c>
    </row>
    <row r="2608">
      <c r="A2608" s="20" t="n"/>
      <c r="B2608" s="26" t="n"/>
      <c r="C2608" s="27">
        <f>IF(COUNTA(A2608,D2608,G2608)=0,"",IF(B2608="","공통",IFERROR(INDEX(현장_고객,MATCH(B2608,현장번호,0))&amp;" · "&amp;INDEX(현장_주소,MATCH(B2608,현장번호,0)),"없는 번호")))</f>
        <v/>
      </c>
      <c r="D2608" s="21" t="n"/>
      <c r="E2608" s="27">
        <f>IF(D2608="","",IFERROR(INDEX(거래처분야,MATCH(D2608,거래처이름,0)),""))</f>
        <v/>
      </c>
      <c r="F2608" s="21" t="n"/>
      <c r="G2608" s="22" t="n"/>
      <c r="H2608" s="25">
        <f>IF(COUNTA(A2608,B2608,D2608,G2608)=0,"",IF(NOT(ISNUMBER(A2608)),"날짜를 확인하세요",IF(A2608&gt;TODAY(),"오늘 이후 날짜예요",IF(AND(B2608&lt;&gt;"",ISNA(MATCH(B2608,현장번호,0))),"현장 번호를 확인하세요",IF(ISNA(MATCH(D2608,거래처이름,0)),"거래처 목록에 없는 이름",IF(OR(NOT(ISNUMBER(G2608)),N(G2608)&lt;=0),"금액을 확인하세요",""))))))</f>
        <v/>
      </c>
    </row>
    <row r="2609">
      <c r="A2609" s="20" t="n"/>
      <c r="B2609" s="26" t="n"/>
      <c r="C2609" s="27">
        <f>IF(COUNTA(A2609,D2609,G2609)=0,"",IF(B2609="","공통",IFERROR(INDEX(현장_고객,MATCH(B2609,현장번호,0))&amp;" · "&amp;INDEX(현장_주소,MATCH(B2609,현장번호,0)),"없는 번호")))</f>
        <v/>
      </c>
      <c r="D2609" s="21" t="n"/>
      <c r="E2609" s="27">
        <f>IF(D2609="","",IFERROR(INDEX(거래처분야,MATCH(D2609,거래처이름,0)),""))</f>
        <v/>
      </c>
      <c r="F2609" s="21" t="n"/>
      <c r="G2609" s="22" t="n"/>
      <c r="H2609" s="25">
        <f>IF(COUNTA(A2609,B2609,D2609,G2609)=0,"",IF(NOT(ISNUMBER(A2609)),"날짜를 확인하세요",IF(A2609&gt;TODAY(),"오늘 이후 날짜예요",IF(AND(B2609&lt;&gt;"",ISNA(MATCH(B2609,현장번호,0))),"현장 번호를 확인하세요",IF(ISNA(MATCH(D2609,거래처이름,0)),"거래처 목록에 없는 이름",IF(OR(NOT(ISNUMBER(G2609)),N(G2609)&lt;=0),"금액을 확인하세요",""))))))</f>
        <v/>
      </c>
    </row>
    <row r="2610">
      <c r="A2610" s="20" t="n"/>
      <c r="B2610" s="26" t="n"/>
      <c r="C2610" s="27">
        <f>IF(COUNTA(A2610,D2610,G2610)=0,"",IF(B2610="","공통",IFERROR(INDEX(현장_고객,MATCH(B2610,현장번호,0))&amp;" · "&amp;INDEX(현장_주소,MATCH(B2610,현장번호,0)),"없는 번호")))</f>
        <v/>
      </c>
      <c r="D2610" s="21" t="n"/>
      <c r="E2610" s="27">
        <f>IF(D2610="","",IFERROR(INDEX(거래처분야,MATCH(D2610,거래처이름,0)),""))</f>
        <v/>
      </c>
      <c r="F2610" s="21" t="n"/>
      <c r="G2610" s="22" t="n"/>
      <c r="H2610" s="25">
        <f>IF(COUNTA(A2610,B2610,D2610,G2610)=0,"",IF(NOT(ISNUMBER(A2610)),"날짜를 확인하세요",IF(A2610&gt;TODAY(),"오늘 이후 날짜예요",IF(AND(B2610&lt;&gt;"",ISNA(MATCH(B2610,현장번호,0))),"현장 번호를 확인하세요",IF(ISNA(MATCH(D2610,거래처이름,0)),"거래처 목록에 없는 이름",IF(OR(NOT(ISNUMBER(G2610)),N(G2610)&lt;=0),"금액을 확인하세요",""))))))</f>
        <v/>
      </c>
    </row>
    <row r="2611">
      <c r="A2611" s="20" t="n"/>
      <c r="B2611" s="26" t="n"/>
      <c r="C2611" s="27">
        <f>IF(COUNTA(A2611,D2611,G2611)=0,"",IF(B2611="","공통",IFERROR(INDEX(현장_고객,MATCH(B2611,현장번호,0))&amp;" · "&amp;INDEX(현장_주소,MATCH(B2611,현장번호,0)),"없는 번호")))</f>
        <v/>
      </c>
      <c r="D2611" s="21" t="n"/>
      <c r="E2611" s="27">
        <f>IF(D2611="","",IFERROR(INDEX(거래처분야,MATCH(D2611,거래처이름,0)),""))</f>
        <v/>
      </c>
      <c r="F2611" s="21" t="n"/>
      <c r="G2611" s="22" t="n"/>
      <c r="H2611" s="25">
        <f>IF(COUNTA(A2611,B2611,D2611,G2611)=0,"",IF(NOT(ISNUMBER(A2611)),"날짜를 확인하세요",IF(A2611&gt;TODAY(),"오늘 이후 날짜예요",IF(AND(B2611&lt;&gt;"",ISNA(MATCH(B2611,현장번호,0))),"현장 번호를 확인하세요",IF(ISNA(MATCH(D2611,거래처이름,0)),"거래처 목록에 없는 이름",IF(OR(NOT(ISNUMBER(G2611)),N(G2611)&lt;=0),"금액을 확인하세요",""))))))</f>
        <v/>
      </c>
    </row>
    <row r="2612">
      <c r="A2612" s="20" t="n"/>
      <c r="B2612" s="26" t="n"/>
      <c r="C2612" s="27">
        <f>IF(COUNTA(A2612,D2612,G2612)=0,"",IF(B2612="","공통",IFERROR(INDEX(현장_고객,MATCH(B2612,현장번호,0))&amp;" · "&amp;INDEX(현장_주소,MATCH(B2612,현장번호,0)),"없는 번호")))</f>
        <v/>
      </c>
      <c r="D2612" s="21" t="n"/>
      <c r="E2612" s="27">
        <f>IF(D2612="","",IFERROR(INDEX(거래처분야,MATCH(D2612,거래처이름,0)),""))</f>
        <v/>
      </c>
      <c r="F2612" s="21" t="n"/>
      <c r="G2612" s="22" t="n"/>
      <c r="H2612" s="25">
        <f>IF(COUNTA(A2612,B2612,D2612,G2612)=0,"",IF(NOT(ISNUMBER(A2612)),"날짜를 확인하세요",IF(A2612&gt;TODAY(),"오늘 이후 날짜예요",IF(AND(B2612&lt;&gt;"",ISNA(MATCH(B2612,현장번호,0))),"현장 번호를 확인하세요",IF(ISNA(MATCH(D2612,거래처이름,0)),"거래처 목록에 없는 이름",IF(OR(NOT(ISNUMBER(G2612)),N(G2612)&lt;=0),"금액을 확인하세요",""))))))</f>
        <v/>
      </c>
    </row>
    <row r="2613">
      <c r="A2613" s="20" t="n"/>
      <c r="B2613" s="26" t="n"/>
      <c r="C2613" s="27">
        <f>IF(COUNTA(A2613,D2613,G2613)=0,"",IF(B2613="","공통",IFERROR(INDEX(현장_고객,MATCH(B2613,현장번호,0))&amp;" · "&amp;INDEX(현장_주소,MATCH(B2613,현장번호,0)),"없는 번호")))</f>
        <v/>
      </c>
      <c r="D2613" s="21" t="n"/>
      <c r="E2613" s="27">
        <f>IF(D2613="","",IFERROR(INDEX(거래처분야,MATCH(D2613,거래처이름,0)),""))</f>
        <v/>
      </c>
      <c r="F2613" s="21" t="n"/>
      <c r="G2613" s="22" t="n"/>
      <c r="H2613" s="25">
        <f>IF(COUNTA(A2613,B2613,D2613,G2613)=0,"",IF(NOT(ISNUMBER(A2613)),"날짜를 확인하세요",IF(A2613&gt;TODAY(),"오늘 이후 날짜예요",IF(AND(B2613&lt;&gt;"",ISNA(MATCH(B2613,현장번호,0))),"현장 번호를 확인하세요",IF(ISNA(MATCH(D2613,거래처이름,0)),"거래처 목록에 없는 이름",IF(OR(NOT(ISNUMBER(G2613)),N(G2613)&lt;=0),"금액을 확인하세요",""))))))</f>
        <v/>
      </c>
    </row>
    <row r="2614">
      <c r="A2614" s="20" t="n"/>
      <c r="B2614" s="26" t="n"/>
      <c r="C2614" s="27">
        <f>IF(COUNTA(A2614,D2614,G2614)=0,"",IF(B2614="","공통",IFERROR(INDEX(현장_고객,MATCH(B2614,현장번호,0))&amp;" · "&amp;INDEX(현장_주소,MATCH(B2614,현장번호,0)),"없는 번호")))</f>
        <v/>
      </c>
      <c r="D2614" s="21" t="n"/>
      <c r="E2614" s="27">
        <f>IF(D2614="","",IFERROR(INDEX(거래처분야,MATCH(D2614,거래처이름,0)),""))</f>
        <v/>
      </c>
      <c r="F2614" s="21" t="n"/>
      <c r="G2614" s="22" t="n"/>
      <c r="H2614" s="25">
        <f>IF(COUNTA(A2614,B2614,D2614,G2614)=0,"",IF(NOT(ISNUMBER(A2614)),"날짜를 확인하세요",IF(A2614&gt;TODAY(),"오늘 이후 날짜예요",IF(AND(B2614&lt;&gt;"",ISNA(MATCH(B2614,현장번호,0))),"현장 번호를 확인하세요",IF(ISNA(MATCH(D2614,거래처이름,0)),"거래처 목록에 없는 이름",IF(OR(NOT(ISNUMBER(G2614)),N(G2614)&lt;=0),"금액을 확인하세요",""))))))</f>
        <v/>
      </c>
    </row>
    <row r="2615">
      <c r="A2615" s="20" t="n"/>
      <c r="B2615" s="26" t="n"/>
      <c r="C2615" s="27">
        <f>IF(COUNTA(A2615,D2615,G2615)=0,"",IF(B2615="","공통",IFERROR(INDEX(현장_고객,MATCH(B2615,현장번호,0))&amp;" · "&amp;INDEX(현장_주소,MATCH(B2615,현장번호,0)),"없는 번호")))</f>
        <v/>
      </c>
      <c r="D2615" s="21" t="n"/>
      <c r="E2615" s="27">
        <f>IF(D2615="","",IFERROR(INDEX(거래처분야,MATCH(D2615,거래처이름,0)),""))</f>
        <v/>
      </c>
      <c r="F2615" s="21" t="n"/>
      <c r="G2615" s="22" t="n"/>
      <c r="H2615" s="25">
        <f>IF(COUNTA(A2615,B2615,D2615,G2615)=0,"",IF(NOT(ISNUMBER(A2615)),"날짜를 확인하세요",IF(A2615&gt;TODAY(),"오늘 이후 날짜예요",IF(AND(B2615&lt;&gt;"",ISNA(MATCH(B2615,현장번호,0))),"현장 번호를 확인하세요",IF(ISNA(MATCH(D2615,거래처이름,0)),"거래처 목록에 없는 이름",IF(OR(NOT(ISNUMBER(G2615)),N(G2615)&lt;=0),"금액을 확인하세요",""))))))</f>
        <v/>
      </c>
    </row>
    <row r="2616">
      <c r="A2616" s="20" t="n"/>
      <c r="B2616" s="26" t="n"/>
      <c r="C2616" s="27">
        <f>IF(COUNTA(A2616,D2616,G2616)=0,"",IF(B2616="","공통",IFERROR(INDEX(현장_고객,MATCH(B2616,현장번호,0))&amp;" · "&amp;INDEX(현장_주소,MATCH(B2616,현장번호,0)),"없는 번호")))</f>
        <v/>
      </c>
      <c r="D2616" s="21" t="n"/>
      <c r="E2616" s="27">
        <f>IF(D2616="","",IFERROR(INDEX(거래처분야,MATCH(D2616,거래처이름,0)),""))</f>
        <v/>
      </c>
      <c r="F2616" s="21" t="n"/>
      <c r="G2616" s="22" t="n"/>
      <c r="H2616" s="25">
        <f>IF(COUNTA(A2616,B2616,D2616,G2616)=0,"",IF(NOT(ISNUMBER(A2616)),"날짜를 확인하세요",IF(A2616&gt;TODAY(),"오늘 이후 날짜예요",IF(AND(B2616&lt;&gt;"",ISNA(MATCH(B2616,현장번호,0))),"현장 번호를 확인하세요",IF(ISNA(MATCH(D2616,거래처이름,0)),"거래처 목록에 없는 이름",IF(OR(NOT(ISNUMBER(G2616)),N(G2616)&lt;=0),"금액을 확인하세요",""))))))</f>
        <v/>
      </c>
    </row>
    <row r="2617">
      <c r="A2617" s="20" t="n"/>
      <c r="B2617" s="26" t="n"/>
      <c r="C2617" s="27">
        <f>IF(COUNTA(A2617,D2617,G2617)=0,"",IF(B2617="","공통",IFERROR(INDEX(현장_고객,MATCH(B2617,현장번호,0))&amp;" · "&amp;INDEX(현장_주소,MATCH(B2617,현장번호,0)),"없는 번호")))</f>
        <v/>
      </c>
      <c r="D2617" s="21" t="n"/>
      <c r="E2617" s="27">
        <f>IF(D2617="","",IFERROR(INDEX(거래처분야,MATCH(D2617,거래처이름,0)),""))</f>
        <v/>
      </c>
      <c r="F2617" s="21" t="n"/>
      <c r="G2617" s="22" t="n"/>
      <c r="H2617" s="25">
        <f>IF(COUNTA(A2617,B2617,D2617,G2617)=0,"",IF(NOT(ISNUMBER(A2617)),"날짜를 확인하세요",IF(A2617&gt;TODAY(),"오늘 이후 날짜예요",IF(AND(B2617&lt;&gt;"",ISNA(MATCH(B2617,현장번호,0))),"현장 번호를 확인하세요",IF(ISNA(MATCH(D2617,거래처이름,0)),"거래처 목록에 없는 이름",IF(OR(NOT(ISNUMBER(G2617)),N(G2617)&lt;=0),"금액을 확인하세요",""))))))</f>
        <v/>
      </c>
    </row>
    <row r="2618">
      <c r="A2618" s="20" t="n"/>
      <c r="B2618" s="26" t="n"/>
      <c r="C2618" s="27">
        <f>IF(COUNTA(A2618,D2618,G2618)=0,"",IF(B2618="","공통",IFERROR(INDEX(현장_고객,MATCH(B2618,현장번호,0))&amp;" · "&amp;INDEX(현장_주소,MATCH(B2618,현장번호,0)),"없는 번호")))</f>
        <v/>
      </c>
      <c r="D2618" s="21" t="n"/>
      <c r="E2618" s="27">
        <f>IF(D2618="","",IFERROR(INDEX(거래처분야,MATCH(D2618,거래처이름,0)),""))</f>
        <v/>
      </c>
      <c r="F2618" s="21" t="n"/>
      <c r="G2618" s="22" t="n"/>
      <c r="H2618" s="25">
        <f>IF(COUNTA(A2618,B2618,D2618,G2618)=0,"",IF(NOT(ISNUMBER(A2618)),"날짜를 확인하세요",IF(A2618&gt;TODAY(),"오늘 이후 날짜예요",IF(AND(B2618&lt;&gt;"",ISNA(MATCH(B2618,현장번호,0))),"현장 번호를 확인하세요",IF(ISNA(MATCH(D2618,거래처이름,0)),"거래처 목록에 없는 이름",IF(OR(NOT(ISNUMBER(G2618)),N(G2618)&lt;=0),"금액을 확인하세요",""))))))</f>
        <v/>
      </c>
    </row>
    <row r="2619">
      <c r="A2619" s="20" t="n"/>
      <c r="B2619" s="26" t="n"/>
      <c r="C2619" s="27">
        <f>IF(COUNTA(A2619,D2619,G2619)=0,"",IF(B2619="","공통",IFERROR(INDEX(현장_고객,MATCH(B2619,현장번호,0))&amp;" · "&amp;INDEX(현장_주소,MATCH(B2619,현장번호,0)),"없는 번호")))</f>
        <v/>
      </c>
      <c r="D2619" s="21" t="n"/>
      <c r="E2619" s="27">
        <f>IF(D2619="","",IFERROR(INDEX(거래처분야,MATCH(D2619,거래처이름,0)),""))</f>
        <v/>
      </c>
      <c r="F2619" s="21" t="n"/>
      <c r="G2619" s="22" t="n"/>
      <c r="H2619" s="25">
        <f>IF(COUNTA(A2619,B2619,D2619,G2619)=0,"",IF(NOT(ISNUMBER(A2619)),"날짜를 확인하세요",IF(A2619&gt;TODAY(),"오늘 이후 날짜예요",IF(AND(B2619&lt;&gt;"",ISNA(MATCH(B2619,현장번호,0))),"현장 번호를 확인하세요",IF(ISNA(MATCH(D2619,거래처이름,0)),"거래처 목록에 없는 이름",IF(OR(NOT(ISNUMBER(G2619)),N(G2619)&lt;=0),"금액을 확인하세요",""))))))</f>
        <v/>
      </c>
    </row>
    <row r="2620">
      <c r="A2620" s="20" t="n"/>
      <c r="B2620" s="26" t="n"/>
      <c r="C2620" s="27">
        <f>IF(COUNTA(A2620,D2620,G2620)=0,"",IF(B2620="","공통",IFERROR(INDEX(현장_고객,MATCH(B2620,현장번호,0))&amp;" · "&amp;INDEX(현장_주소,MATCH(B2620,현장번호,0)),"없는 번호")))</f>
        <v/>
      </c>
      <c r="D2620" s="21" t="n"/>
      <c r="E2620" s="27">
        <f>IF(D2620="","",IFERROR(INDEX(거래처분야,MATCH(D2620,거래처이름,0)),""))</f>
        <v/>
      </c>
      <c r="F2620" s="21" t="n"/>
      <c r="G2620" s="22" t="n"/>
      <c r="H2620" s="25">
        <f>IF(COUNTA(A2620,B2620,D2620,G2620)=0,"",IF(NOT(ISNUMBER(A2620)),"날짜를 확인하세요",IF(A2620&gt;TODAY(),"오늘 이후 날짜예요",IF(AND(B2620&lt;&gt;"",ISNA(MATCH(B2620,현장번호,0))),"현장 번호를 확인하세요",IF(ISNA(MATCH(D2620,거래처이름,0)),"거래처 목록에 없는 이름",IF(OR(NOT(ISNUMBER(G2620)),N(G2620)&lt;=0),"금액을 확인하세요",""))))))</f>
        <v/>
      </c>
    </row>
    <row r="2621">
      <c r="A2621" s="20" t="n"/>
      <c r="B2621" s="26" t="n"/>
      <c r="C2621" s="27">
        <f>IF(COUNTA(A2621,D2621,G2621)=0,"",IF(B2621="","공통",IFERROR(INDEX(현장_고객,MATCH(B2621,현장번호,0))&amp;" · "&amp;INDEX(현장_주소,MATCH(B2621,현장번호,0)),"없는 번호")))</f>
        <v/>
      </c>
      <c r="D2621" s="21" t="n"/>
      <c r="E2621" s="27">
        <f>IF(D2621="","",IFERROR(INDEX(거래처분야,MATCH(D2621,거래처이름,0)),""))</f>
        <v/>
      </c>
      <c r="F2621" s="21" t="n"/>
      <c r="G2621" s="22" t="n"/>
      <c r="H2621" s="25">
        <f>IF(COUNTA(A2621,B2621,D2621,G2621)=0,"",IF(NOT(ISNUMBER(A2621)),"날짜를 확인하세요",IF(A2621&gt;TODAY(),"오늘 이후 날짜예요",IF(AND(B2621&lt;&gt;"",ISNA(MATCH(B2621,현장번호,0))),"현장 번호를 확인하세요",IF(ISNA(MATCH(D2621,거래처이름,0)),"거래처 목록에 없는 이름",IF(OR(NOT(ISNUMBER(G2621)),N(G2621)&lt;=0),"금액을 확인하세요",""))))))</f>
        <v/>
      </c>
    </row>
    <row r="2622">
      <c r="A2622" s="20" t="n"/>
      <c r="B2622" s="26" t="n"/>
      <c r="C2622" s="27">
        <f>IF(COUNTA(A2622,D2622,G2622)=0,"",IF(B2622="","공통",IFERROR(INDEX(현장_고객,MATCH(B2622,현장번호,0))&amp;" · "&amp;INDEX(현장_주소,MATCH(B2622,현장번호,0)),"없는 번호")))</f>
        <v/>
      </c>
      <c r="D2622" s="21" t="n"/>
      <c r="E2622" s="27">
        <f>IF(D2622="","",IFERROR(INDEX(거래처분야,MATCH(D2622,거래처이름,0)),""))</f>
        <v/>
      </c>
      <c r="F2622" s="21" t="n"/>
      <c r="G2622" s="22" t="n"/>
      <c r="H2622" s="25">
        <f>IF(COUNTA(A2622,B2622,D2622,G2622)=0,"",IF(NOT(ISNUMBER(A2622)),"날짜를 확인하세요",IF(A2622&gt;TODAY(),"오늘 이후 날짜예요",IF(AND(B2622&lt;&gt;"",ISNA(MATCH(B2622,현장번호,0))),"현장 번호를 확인하세요",IF(ISNA(MATCH(D2622,거래처이름,0)),"거래처 목록에 없는 이름",IF(OR(NOT(ISNUMBER(G2622)),N(G2622)&lt;=0),"금액을 확인하세요",""))))))</f>
        <v/>
      </c>
    </row>
    <row r="2623">
      <c r="A2623" s="20" t="n"/>
      <c r="B2623" s="26" t="n"/>
      <c r="C2623" s="27">
        <f>IF(COUNTA(A2623,D2623,G2623)=0,"",IF(B2623="","공통",IFERROR(INDEX(현장_고객,MATCH(B2623,현장번호,0))&amp;" · "&amp;INDEX(현장_주소,MATCH(B2623,현장번호,0)),"없는 번호")))</f>
        <v/>
      </c>
      <c r="D2623" s="21" t="n"/>
      <c r="E2623" s="27">
        <f>IF(D2623="","",IFERROR(INDEX(거래처분야,MATCH(D2623,거래처이름,0)),""))</f>
        <v/>
      </c>
      <c r="F2623" s="21" t="n"/>
      <c r="G2623" s="22" t="n"/>
      <c r="H2623" s="25">
        <f>IF(COUNTA(A2623,B2623,D2623,G2623)=0,"",IF(NOT(ISNUMBER(A2623)),"날짜를 확인하세요",IF(A2623&gt;TODAY(),"오늘 이후 날짜예요",IF(AND(B2623&lt;&gt;"",ISNA(MATCH(B2623,현장번호,0))),"현장 번호를 확인하세요",IF(ISNA(MATCH(D2623,거래처이름,0)),"거래처 목록에 없는 이름",IF(OR(NOT(ISNUMBER(G2623)),N(G2623)&lt;=0),"금액을 확인하세요",""))))))</f>
        <v/>
      </c>
    </row>
    <row r="2624">
      <c r="A2624" s="20" t="n"/>
      <c r="B2624" s="26" t="n"/>
      <c r="C2624" s="27">
        <f>IF(COUNTA(A2624,D2624,G2624)=0,"",IF(B2624="","공통",IFERROR(INDEX(현장_고객,MATCH(B2624,현장번호,0))&amp;" · "&amp;INDEX(현장_주소,MATCH(B2624,현장번호,0)),"없는 번호")))</f>
        <v/>
      </c>
      <c r="D2624" s="21" t="n"/>
      <c r="E2624" s="27">
        <f>IF(D2624="","",IFERROR(INDEX(거래처분야,MATCH(D2624,거래처이름,0)),""))</f>
        <v/>
      </c>
      <c r="F2624" s="21" t="n"/>
      <c r="G2624" s="22" t="n"/>
      <c r="H2624" s="25">
        <f>IF(COUNTA(A2624,B2624,D2624,G2624)=0,"",IF(NOT(ISNUMBER(A2624)),"날짜를 확인하세요",IF(A2624&gt;TODAY(),"오늘 이후 날짜예요",IF(AND(B2624&lt;&gt;"",ISNA(MATCH(B2624,현장번호,0))),"현장 번호를 확인하세요",IF(ISNA(MATCH(D2624,거래처이름,0)),"거래처 목록에 없는 이름",IF(OR(NOT(ISNUMBER(G2624)),N(G2624)&lt;=0),"금액을 확인하세요",""))))))</f>
        <v/>
      </c>
    </row>
    <row r="2625">
      <c r="A2625" s="20" t="n"/>
      <c r="B2625" s="26" t="n"/>
      <c r="C2625" s="27">
        <f>IF(COUNTA(A2625,D2625,G2625)=0,"",IF(B2625="","공통",IFERROR(INDEX(현장_고객,MATCH(B2625,현장번호,0))&amp;" · "&amp;INDEX(현장_주소,MATCH(B2625,현장번호,0)),"없는 번호")))</f>
        <v/>
      </c>
      <c r="D2625" s="21" t="n"/>
      <c r="E2625" s="27">
        <f>IF(D2625="","",IFERROR(INDEX(거래처분야,MATCH(D2625,거래처이름,0)),""))</f>
        <v/>
      </c>
      <c r="F2625" s="21" t="n"/>
      <c r="G2625" s="22" t="n"/>
      <c r="H2625" s="25">
        <f>IF(COUNTA(A2625,B2625,D2625,G2625)=0,"",IF(NOT(ISNUMBER(A2625)),"날짜를 확인하세요",IF(A2625&gt;TODAY(),"오늘 이후 날짜예요",IF(AND(B2625&lt;&gt;"",ISNA(MATCH(B2625,현장번호,0))),"현장 번호를 확인하세요",IF(ISNA(MATCH(D2625,거래처이름,0)),"거래처 목록에 없는 이름",IF(OR(NOT(ISNUMBER(G2625)),N(G2625)&lt;=0),"금액을 확인하세요",""))))))</f>
        <v/>
      </c>
    </row>
    <row r="2626">
      <c r="A2626" s="20" t="n"/>
      <c r="B2626" s="26" t="n"/>
      <c r="C2626" s="27">
        <f>IF(COUNTA(A2626,D2626,G2626)=0,"",IF(B2626="","공통",IFERROR(INDEX(현장_고객,MATCH(B2626,현장번호,0))&amp;" · "&amp;INDEX(현장_주소,MATCH(B2626,현장번호,0)),"없는 번호")))</f>
        <v/>
      </c>
      <c r="D2626" s="21" t="n"/>
      <c r="E2626" s="27">
        <f>IF(D2626="","",IFERROR(INDEX(거래처분야,MATCH(D2626,거래처이름,0)),""))</f>
        <v/>
      </c>
      <c r="F2626" s="21" t="n"/>
      <c r="G2626" s="22" t="n"/>
      <c r="H2626" s="25">
        <f>IF(COUNTA(A2626,B2626,D2626,G2626)=0,"",IF(NOT(ISNUMBER(A2626)),"날짜를 확인하세요",IF(A2626&gt;TODAY(),"오늘 이후 날짜예요",IF(AND(B2626&lt;&gt;"",ISNA(MATCH(B2626,현장번호,0))),"현장 번호를 확인하세요",IF(ISNA(MATCH(D2626,거래처이름,0)),"거래처 목록에 없는 이름",IF(OR(NOT(ISNUMBER(G2626)),N(G2626)&lt;=0),"금액을 확인하세요",""))))))</f>
        <v/>
      </c>
    </row>
    <row r="2627">
      <c r="A2627" s="20" t="n"/>
      <c r="B2627" s="26" t="n"/>
      <c r="C2627" s="27">
        <f>IF(COUNTA(A2627,D2627,G2627)=0,"",IF(B2627="","공통",IFERROR(INDEX(현장_고객,MATCH(B2627,현장번호,0))&amp;" · "&amp;INDEX(현장_주소,MATCH(B2627,현장번호,0)),"없는 번호")))</f>
        <v/>
      </c>
      <c r="D2627" s="21" t="n"/>
      <c r="E2627" s="27">
        <f>IF(D2627="","",IFERROR(INDEX(거래처분야,MATCH(D2627,거래처이름,0)),""))</f>
        <v/>
      </c>
      <c r="F2627" s="21" t="n"/>
      <c r="G2627" s="22" t="n"/>
      <c r="H2627" s="25">
        <f>IF(COUNTA(A2627,B2627,D2627,G2627)=0,"",IF(NOT(ISNUMBER(A2627)),"날짜를 확인하세요",IF(A2627&gt;TODAY(),"오늘 이후 날짜예요",IF(AND(B2627&lt;&gt;"",ISNA(MATCH(B2627,현장번호,0))),"현장 번호를 확인하세요",IF(ISNA(MATCH(D2627,거래처이름,0)),"거래처 목록에 없는 이름",IF(OR(NOT(ISNUMBER(G2627)),N(G2627)&lt;=0),"금액을 확인하세요",""))))))</f>
        <v/>
      </c>
    </row>
    <row r="2628">
      <c r="A2628" s="20" t="n"/>
      <c r="B2628" s="26" t="n"/>
      <c r="C2628" s="27">
        <f>IF(COUNTA(A2628,D2628,G2628)=0,"",IF(B2628="","공통",IFERROR(INDEX(현장_고객,MATCH(B2628,현장번호,0))&amp;" · "&amp;INDEX(현장_주소,MATCH(B2628,현장번호,0)),"없는 번호")))</f>
        <v/>
      </c>
      <c r="D2628" s="21" t="n"/>
      <c r="E2628" s="27">
        <f>IF(D2628="","",IFERROR(INDEX(거래처분야,MATCH(D2628,거래처이름,0)),""))</f>
        <v/>
      </c>
      <c r="F2628" s="21" t="n"/>
      <c r="G2628" s="22" t="n"/>
      <c r="H2628" s="25">
        <f>IF(COUNTA(A2628,B2628,D2628,G2628)=0,"",IF(NOT(ISNUMBER(A2628)),"날짜를 확인하세요",IF(A2628&gt;TODAY(),"오늘 이후 날짜예요",IF(AND(B2628&lt;&gt;"",ISNA(MATCH(B2628,현장번호,0))),"현장 번호를 확인하세요",IF(ISNA(MATCH(D2628,거래처이름,0)),"거래처 목록에 없는 이름",IF(OR(NOT(ISNUMBER(G2628)),N(G2628)&lt;=0),"금액을 확인하세요",""))))))</f>
        <v/>
      </c>
    </row>
    <row r="2629">
      <c r="A2629" s="20" t="n"/>
      <c r="B2629" s="26" t="n"/>
      <c r="C2629" s="27">
        <f>IF(COUNTA(A2629,D2629,G2629)=0,"",IF(B2629="","공통",IFERROR(INDEX(현장_고객,MATCH(B2629,현장번호,0))&amp;" · "&amp;INDEX(현장_주소,MATCH(B2629,현장번호,0)),"없는 번호")))</f>
        <v/>
      </c>
      <c r="D2629" s="21" t="n"/>
      <c r="E2629" s="27">
        <f>IF(D2629="","",IFERROR(INDEX(거래처분야,MATCH(D2629,거래처이름,0)),""))</f>
        <v/>
      </c>
      <c r="F2629" s="21" t="n"/>
      <c r="G2629" s="22" t="n"/>
      <c r="H2629" s="25">
        <f>IF(COUNTA(A2629,B2629,D2629,G2629)=0,"",IF(NOT(ISNUMBER(A2629)),"날짜를 확인하세요",IF(A2629&gt;TODAY(),"오늘 이후 날짜예요",IF(AND(B2629&lt;&gt;"",ISNA(MATCH(B2629,현장번호,0))),"현장 번호를 확인하세요",IF(ISNA(MATCH(D2629,거래처이름,0)),"거래처 목록에 없는 이름",IF(OR(NOT(ISNUMBER(G2629)),N(G2629)&lt;=0),"금액을 확인하세요",""))))))</f>
        <v/>
      </c>
    </row>
    <row r="2630">
      <c r="A2630" s="20" t="n"/>
      <c r="B2630" s="26" t="n"/>
      <c r="C2630" s="27">
        <f>IF(COUNTA(A2630,D2630,G2630)=0,"",IF(B2630="","공통",IFERROR(INDEX(현장_고객,MATCH(B2630,현장번호,0))&amp;" · "&amp;INDEX(현장_주소,MATCH(B2630,현장번호,0)),"없는 번호")))</f>
        <v/>
      </c>
      <c r="D2630" s="21" t="n"/>
      <c r="E2630" s="27">
        <f>IF(D2630="","",IFERROR(INDEX(거래처분야,MATCH(D2630,거래처이름,0)),""))</f>
        <v/>
      </c>
      <c r="F2630" s="21" t="n"/>
      <c r="G2630" s="22" t="n"/>
      <c r="H2630" s="25">
        <f>IF(COUNTA(A2630,B2630,D2630,G2630)=0,"",IF(NOT(ISNUMBER(A2630)),"날짜를 확인하세요",IF(A2630&gt;TODAY(),"오늘 이후 날짜예요",IF(AND(B2630&lt;&gt;"",ISNA(MATCH(B2630,현장번호,0))),"현장 번호를 확인하세요",IF(ISNA(MATCH(D2630,거래처이름,0)),"거래처 목록에 없는 이름",IF(OR(NOT(ISNUMBER(G2630)),N(G2630)&lt;=0),"금액을 확인하세요",""))))))</f>
        <v/>
      </c>
    </row>
    <row r="2631">
      <c r="A2631" s="20" t="n"/>
      <c r="B2631" s="26" t="n"/>
      <c r="C2631" s="27">
        <f>IF(COUNTA(A2631,D2631,G2631)=0,"",IF(B2631="","공통",IFERROR(INDEX(현장_고객,MATCH(B2631,현장번호,0))&amp;" · "&amp;INDEX(현장_주소,MATCH(B2631,현장번호,0)),"없는 번호")))</f>
        <v/>
      </c>
      <c r="D2631" s="21" t="n"/>
      <c r="E2631" s="27">
        <f>IF(D2631="","",IFERROR(INDEX(거래처분야,MATCH(D2631,거래처이름,0)),""))</f>
        <v/>
      </c>
      <c r="F2631" s="21" t="n"/>
      <c r="G2631" s="22" t="n"/>
      <c r="H2631" s="25">
        <f>IF(COUNTA(A2631,B2631,D2631,G2631)=0,"",IF(NOT(ISNUMBER(A2631)),"날짜를 확인하세요",IF(A2631&gt;TODAY(),"오늘 이후 날짜예요",IF(AND(B2631&lt;&gt;"",ISNA(MATCH(B2631,현장번호,0))),"현장 번호를 확인하세요",IF(ISNA(MATCH(D2631,거래처이름,0)),"거래처 목록에 없는 이름",IF(OR(NOT(ISNUMBER(G2631)),N(G2631)&lt;=0),"금액을 확인하세요",""))))))</f>
        <v/>
      </c>
    </row>
    <row r="2632">
      <c r="A2632" s="20" t="n"/>
      <c r="B2632" s="26" t="n"/>
      <c r="C2632" s="27">
        <f>IF(COUNTA(A2632,D2632,G2632)=0,"",IF(B2632="","공통",IFERROR(INDEX(현장_고객,MATCH(B2632,현장번호,0))&amp;" · "&amp;INDEX(현장_주소,MATCH(B2632,현장번호,0)),"없는 번호")))</f>
        <v/>
      </c>
      <c r="D2632" s="21" t="n"/>
      <c r="E2632" s="27">
        <f>IF(D2632="","",IFERROR(INDEX(거래처분야,MATCH(D2632,거래처이름,0)),""))</f>
        <v/>
      </c>
      <c r="F2632" s="21" t="n"/>
      <c r="G2632" s="22" t="n"/>
      <c r="H2632" s="25">
        <f>IF(COUNTA(A2632,B2632,D2632,G2632)=0,"",IF(NOT(ISNUMBER(A2632)),"날짜를 확인하세요",IF(A2632&gt;TODAY(),"오늘 이후 날짜예요",IF(AND(B2632&lt;&gt;"",ISNA(MATCH(B2632,현장번호,0))),"현장 번호를 확인하세요",IF(ISNA(MATCH(D2632,거래처이름,0)),"거래처 목록에 없는 이름",IF(OR(NOT(ISNUMBER(G2632)),N(G2632)&lt;=0),"금액을 확인하세요",""))))))</f>
        <v/>
      </c>
    </row>
    <row r="2633">
      <c r="A2633" s="20" t="n"/>
      <c r="B2633" s="26" t="n"/>
      <c r="C2633" s="27">
        <f>IF(COUNTA(A2633,D2633,G2633)=0,"",IF(B2633="","공통",IFERROR(INDEX(현장_고객,MATCH(B2633,현장번호,0))&amp;" · "&amp;INDEX(현장_주소,MATCH(B2633,현장번호,0)),"없는 번호")))</f>
        <v/>
      </c>
      <c r="D2633" s="21" t="n"/>
      <c r="E2633" s="27">
        <f>IF(D2633="","",IFERROR(INDEX(거래처분야,MATCH(D2633,거래처이름,0)),""))</f>
        <v/>
      </c>
      <c r="F2633" s="21" t="n"/>
      <c r="G2633" s="22" t="n"/>
      <c r="H2633" s="25">
        <f>IF(COUNTA(A2633,B2633,D2633,G2633)=0,"",IF(NOT(ISNUMBER(A2633)),"날짜를 확인하세요",IF(A2633&gt;TODAY(),"오늘 이후 날짜예요",IF(AND(B2633&lt;&gt;"",ISNA(MATCH(B2633,현장번호,0))),"현장 번호를 확인하세요",IF(ISNA(MATCH(D2633,거래처이름,0)),"거래처 목록에 없는 이름",IF(OR(NOT(ISNUMBER(G2633)),N(G2633)&lt;=0),"금액을 확인하세요",""))))))</f>
        <v/>
      </c>
    </row>
    <row r="2634">
      <c r="A2634" s="20" t="n"/>
      <c r="B2634" s="26" t="n"/>
      <c r="C2634" s="27">
        <f>IF(COUNTA(A2634,D2634,G2634)=0,"",IF(B2634="","공통",IFERROR(INDEX(현장_고객,MATCH(B2634,현장번호,0))&amp;" · "&amp;INDEX(현장_주소,MATCH(B2634,현장번호,0)),"없는 번호")))</f>
        <v/>
      </c>
      <c r="D2634" s="21" t="n"/>
      <c r="E2634" s="27">
        <f>IF(D2634="","",IFERROR(INDEX(거래처분야,MATCH(D2634,거래처이름,0)),""))</f>
        <v/>
      </c>
      <c r="F2634" s="21" t="n"/>
      <c r="G2634" s="22" t="n"/>
      <c r="H2634" s="25">
        <f>IF(COUNTA(A2634,B2634,D2634,G2634)=0,"",IF(NOT(ISNUMBER(A2634)),"날짜를 확인하세요",IF(A2634&gt;TODAY(),"오늘 이후 날짜예요",IF(AND(B2634&lt;&gt;"",ISNA(MATCH(B2634,현장번호,0))),"현장 번호를 확인하세요",IF(ISNA(MATCH(D2634,거래처이름,0)),"거래처 목록에 없는 이름",IF(OR(NOT(ISNUMBER(G2634)),N(G2634)&lt;=0),"금액을 확인하세요",""))))))</f>
        <v/>
      </c>
    </row>
    <row r="2635">
      <c r="A2635" s="20" t="n"/>
      <c r="B2635" s="26" t="n"/>
      <c r="C2635" s="27">
        <f>IF(COUNTA(A2635,D2635,G2635)=0,"",IF(B2635="","공통",IFERROR(INDEX(현장_고객,MATCH(B2635,현장번호,0))&amp;" · "&amp;INDEX(현장_주소,MATCH(B2635,현장번호,0)),"없는 번호")))</f>
        <v/>
      </c>
      <c r="D2635" s="21" t="n"/>
      <c r="E2635" s="27">
        <f>IF(D2635="","",IFERROR(INDEX(거래처분야,MATCH(D2635,거래처이름,0)),""))</f>
        <v/>
      </c>
      <c r="F2635" s="21" t="n"/>
      <c r="G2635" s="22" t="n"/>
      <c r="H2635" s="25">
        <f>IF(COUNTA(A2635,B2635,D2635,G2635)=0,"",IF(NOT(ISNUMBER(A2635)),"날짜를 확인하세요",IF(A2635&gt;TODAY(),"오늘 이후 날짜예요",IF(AND(B2635&lt;&gt;"",ISNA(MATCH(B2635,현장번호,0))),"현장 번호를 확인하세요",IF(ISNA(MATCH(D2635,거래처이름,0)),"거래처 목록에 없는 이름",IF(OR(NOT(ISNUMBER(G2635)),N(G2635)&lt;=0),"금액을 확인하세요",""))))))</f>
        <v/>
      </c>
    </row>
    <row r="2636">
      <c r="A2636" s="20" t="n"/>
      <c r="B2636" s="26" t="n"/>
      <c r="C2636" s="27">
        <f>IF(COUNTA(A2636,D2636,G2636)=0,"",IF(B2636="","공통",IFERROR(INDEX(현장_고객,MATCH(B2636,현장번호,0))&amp;" · "&amp;INDEX(현장_주소,MATCH(B2636,현장번호,0)),"없는 번호")))</f>
        <v/>
      </c>
      <c r="D2636" s="21" t="n"/>
      <c r="E2636" s="27">
        <f>IF(D2636="","",IFERROR(INDEX(거래처분야,MATCH(D2636,거래처이름,0)),""))</f>
        <v/>
      </c>
      <c r="F2636" s="21" t="n"/>
      <c r="G2636" s="22" t="n"/>
      <c r="H2636" s="25">
        <f>IF(COUNTA(A2636,B2636,D2636,G2636)=0,"",IF(NOT(ISNUMBER(A2636)),"날짜를 확인하세요",IF(A2636&gt;TODAY(),"오늘 이후 날짜예요",IF(AND(B2636&lt;&gt;"",ISNA(MATCH(B2636,현장번호,0))),"현장 번호를 확인하세요",IF(ISNA(MATCH(D2636,거래처이름,0)),"거래처 목록에 없는 이름",IF(OR(NOT(ISNUMBER(G2636)),N(G2636)&lt;=0),"금액을 확인하세요",""))))))</f>
        <v/>
      </c>
    </row>
    <row r="2637">
      <c r="A2637" s="20" t="n"/>
      <c r="B2637" s="26" t="n"/>
      <c r="C2637" s="27">
        <f>IF(COUNTA(A2637,D2637,G2637)=0,"",IF(B2637="","공통",IFERROR(INDEX(현장_고객,MATCH(B2637,현장번호,0))&amp;" · "&amp;INDEX(현장_주소,MATCH(B2637,현장번호,0)),"없는 번호")))</f>
        <v/>
      </c>
      <c r="D2637" s="21" t="n"/>
      <c r="E2637" s="27">
        <f>IF(D2637="","",IFERROR(INDEX(거래처분야,MATCH(D2637,거래처이름,0)),""))</f>
        <v/>
      </c>
      <c r="F2637" s="21" t="n"/>
      <c r="G2637" s="22" t="n"/>
      <c r="H2637" s="25">
        <f>IF(COUNTA(A2637,B2637,D2637,G2637)=0,"",IF(NOT(ISNUMBER(A2637)),"날짜를 확인하세요",IF(A2637&gt;TODAY(),"오늘 이후 날짜예요",IF(AND(B2637&lt;&gt;"",ISNA(MATCH(B2637,현장번호,0))),"현장 번호를 확인하세요",IF(ISNA(MATCH(D2637,거래처이름,0)),"거래처 목록에 없는 이름",IF(OR(NOT(ISNUMBER(G2637)),N(G2637)&lt;=0),"금액을 확인하세요",""))))))</f>
        <v/>
      </c>
    </row>
    <row r="2638">
      <c r="A2638" s="20" t="n"/>
      <c r="B2638" s="26" t="n"/>
      <c r="C2638" s="27">
        <f>IF(COUNTA(A2638,D2638,G2638)=0,"",IF(B2638="","공통",IFERROR(INDEX(현장_고객,MATCH(B2638,현장번호,0))&amp;" · "&amp;INDEX(현장_주소,MATCH(B2638,현장번호,0)),"없는 번호")))</f>
        <v/>
      </c>
      <c r="D2638" s="21" t="n"/>
      <c r="E2638" s="27">
        <f>IF(D2638="","",IFERROR(INDEX(거래처분야,MATCH(D2638,거래처이름,0)),""))</f>
        <v/>
      </c>
      <c r="F2638" s="21" t="n"/>
      <c r="G2638" s="22" t="n"/>
      <c r="H2638" s="25">
        <f>IF(COUNTA(A2638,B2638,D2638,G2638)=0,"",IF(NOT(ISNUMBER(A2638)),"날짜를 확인하세요",IF(A2638&gt;TODAY(),"오늘 이후 날짜예요",IF(AND(B2638&lt;&gt;"",ISNA(MATCH(B2638,현장번호,0))),"현장 번호를 확인하세요",IF(ISNA(MATCH(D2638,거래처이름,0)),"거래처 목록에 없는 이름",IF(OR(NOT(ISNUMBER(G2638)),N(G2638)&lt;=0),"금액을 확인하세요",""))))))</f>
        <v/>
      </c>
    </row>
    <row r="2639">
      <c r="A2639" s="20" t="n"/>
      <c r="B2639" s="26" t="n"/>
      <c r="C2639" s="27">
        <f>IF(COUNTA(A2639,D2639,G2639)=0,"",IF(B2639="","공통",IFERROR(INDEX(현장_고객,MATCH(B2639,현장번호,0))&amp;" · "&amp;INDEX(현장_주소,MATCH(B2639,현장번호,0)),"없는 번호")))</f>
        <v/>
      </c>
      <c r="D2639" s="21" t="n"/>
      <c r="E2639" s="27">
        <f>IF(D2639="","",IFERROR(INDEX(거래처분야,MATCH(D2639,거래처이름,0)),""))</f>
        <v/>
      </c>
      <c r="F2639" s="21" t="n"/>
      <c r="G2639" s="22" t="n"/>
      <c r="H2639" s="25">
        <f>IF(COUNTA(A2639,B2639,D2639,G2639)=0,"",IF(NOT(ISNUMBER(A2639)),"날짜를 확인하세요",IF(A2639&gt;TODAY(),"오늘 이후 날짜예요",IF(AND(B2639&lt;&gt;"",ISNA(MATCH(B2639,현장번호,0))),"현장 번호를 확인하세요",IF(ISNA(MATCH(D2639,거래처이름,0)),"거래처 목록에 없는 이름",IF(OR(NOT(ISNUMBER(G2639)),N(G2639)&lt;=0),"금액을 확인하세요",""))))))</f>
        <v/>
      </c>
    </row>
    <row r="2640">
      <c r="A2640" s="20" t="n"/>
      <c r="B2640" s="26" t="n"/>
      <c r="C2640" s="27">
        <f>IF(COUNTA(A2640,D2640,G2640)=0,"",IF(B2640="","공통",IFERROR(INDEX(현장_고객,MATCH(B2640,현장번호,0))&amp;" · "&amp;INDEX(현장_주소,MATCH(B2640,현장번호,0)),"없는 번호")))</f>
        <v/>
      </c>
      <c r="D2640" s="21" t="n"/>
      <c r="E2640" s="27">
        <f>IF(D2640="","",IFERROR(INDEX(거래처분야,MATCH(D2640,거래처이름,0)),""))</f>
        <v/>
      </c>
      <c r="F2640" s="21" t="n"/>
      <c r="G2640" s="22" t="n"/>
      <c r="H2640" s="25">
        <f>IF(COUNTA(A2640,B2640,D2640,G2640)=0,"",IF(NOT(ISNUMBER(A2640)),"날짜를 확인하세요",IF(A2640&gt;TODAY(),"오늘 이후 날짜예요",IF(AND(B2640&lt;&gt;"",ISNA(MATCH(B2640,현장번호,0))),"현장 번호를 확인하세요",IF(ISNA(MATCH(D2640,거래처이름,0)),"거래처 목록에 없는 이름",IF(OR(NOT(ISNUMBER(G2640)),N(G2640)&lt;=0),"금액을 확인하세요",""))))))</f>
        <v/>
      </c>
    </row>
    <row r="2641">
      <c r="A2641" s="20" t="n"/>
      <c r="B2641" s="26" t="n"/>
      <c r="C2641" s="27">
        <f>IF(COUNTA(A2641,D2641,G2641)=0,"",IF(B2641="","공통",IFERROR(INDEX(현장_고객,MATCH(B2641,현장번호,0))&amp;" · "&amp;INDEX(현장_주소,MATCH(B2641,현장번호,0)),"없는 번호")))</f>
        <v/>
      </c>
      <c r="D2641" s="21" t="n"/>
      <c r="E2641" s="27">
        <f>IF(D2641="","",IFERROR(INDEX(거래처분야,MATCH(D2641,거래처이름,0)),""))</f>
        <v/>
      </c>
      <c r="F2641" s="21" t="n"/>
      <c r="G2641" s="22" t="n"/>
      <c r="H2641" s="25">
        <f>IF(COUNTA(A2641,B2641,D2641,G2641)=0,"",IF(NOT(ISNUMBER(A2641)),"날짜를 확인하세요",IF(A2641&gt;TODAY(),"오늘 이후 날짜예요",IF(AND(B2641&lt;&gt;"",ISNA(MATCH(B2641,현장번호,0))),"현장 번호를 확인하세요",IF(ISNA(MATCH(D2641,거래처이름,0)),"거래처 목록에 없는 이름",IF(OR(NOT(ISNUMBER(G2641)),N(G2641)&lt;=0),"금액을 확인하세요",""))))))</f>
        <v/>
      </c>
    </row>
    <row r="2642">
      <c r="A2642" s="20" t="n"/>
      <c r="B2642" s="26" t="n"/>
      <c r="C2642" s="27">
        <f>IF(COUNTA(A2642,D2642,G2642)=0,"",IF(B2642="","공통",IFERROR(INDEX(현장_고객,MATCH(B2642,현장번호,0))&amp;" · "&amp;INDEX(현장_주소,MATCH(B2642,현장번호,0)),"없는 번호")))</f>
        <v/>
      </c>
      <c r="D2642" s="21" t="n"/>
      <c r="E2642" s="27">
        <f>IF(D2642="","",IFERROR(INDEX(거래처분야,MATCH(D2642,거래처이름,0)),""))</f>
        <v/>
      </c>
      <c r="F2642" s="21" t="n"/>
      <c r="G2642" s="22" t="n"/>
      <c r="H2642" s="25">
        <f>IF(COUNTA(A2642,B2642,D2642,G2642)=0,"",IF(NOT(ISNUMBER(A2642)),"날짜를 확인하세요",IF(A2642&gt;TODAY(),"오늘 이후 날짜예요",IF(AND(B2642&lt;&gt;"",ISNA(MATCH(B2642,현장번호,0))),"현장 번호를 확인하세요",IF(ISNA(MATCH(D2642,거래처이름,0)),"거래처 목록에 없는 이름",IF(OR(NOT(ISNUMBER(G2642)),N(G2642)&lt;=0),"금액을 확인하세요",""))))))</f>
        <v/>
      </c>
    </row>
    <row r="2643">
      <c r="A2643" s="20" t="n"/>
      <c r="B2643" s="26" t="n"/>
      <c r="C2643" s="27">
        <f>IF(COUNTA(A2643,D2643,G2643)=0,"",IF(B2643="","공통",IFERROR(INDEX(현장_고객,MATCH(B2643,현장번호,0))&amp;" · "&amp;INDEX(현장_주소,MATCH(B2643,현장번호,0)),"없는 번호")))</f>
        <v/>
      </c>
      <c r="D2643" s="21" t="n"/>
      <c r="E2643" s="27">
        <f>IF(D2643="","",IFERROR(INDEX(거래처분야,MATCH(D2643,거래처이름,0)),""))</f>
        <v/>
      </c>
      <c r="F2643" s="21" t="n"/>
      <c r="G2643" s="22" t="n"/>
      <c r="H2643" s="25">
        <f>IF(COUNTA(A2643,B2643,D2643,G2643)=0,"",IF(NOT(ISNUMBER(A2643)),"날짜를 확인하세요",IF(A2643&gt;TODAY(),"오늘 이후 날짜예요",IF(AND(B2643&lt;&gt;"",ISNA(MATCH(B2643,현장번호,0))),"현장 번호를 확인하세요",IF(ISNA(MATCH(D2643,거래처이름,0)),"거래처 목록에 없는 이름",IF(OR(NOT(ISNUMBER(G2643)),N(G2643)&lt;=0),"금액을 확인하세요",""))))))</f>
        <v/>
      </c>
    </row>
    <row r="2644">
      <c r="A2644" s="20" t="n"/>
      <c r="B2644" s="26" t="n"/>
      <c r="C2644" s="27">
        <f>IF(COUNTA(A2644,D2644,G2644)=0,"",IF(B2644="","공통",IFERROR(INDEX(현장_고객,MATCH(B2644,현장번호,0))&amp;" · "&amp;INDEX(현장_주소,MATCH(B2644,현장번호,0)),"없는 번호")))</f>
        <v/>
      </c>
      <c r="D2644" s="21" t="n"/>
      <c r="E2644" s="27">
        <f>IF(D2644="","",IFERROR(INDEX(거래처분야,MATCH(D2644,거래처이름,0)),""))</f>
        <v/>
      </c>
      <c r="F2644" s="21" t="n"/>
      <c r="G2644" s="22" t="n"/>
      <c r="H2644" s="25">
        <f>IF(COUNTA(A2644,B2644,D2644,G2644)=0,"",IF(NOT(ISNUMBER(A2644)),"날짜를 확인하세요",IF(A2644&gt;TODAY(),"오늘 이후 날짜예요",IF(AND(B2644&lt;&gt;"",ISNA(MATCH(B2644,현장번호,0))),"현장 번호를 확인하세요",IF(ISNA(MATCH(D2644,거래처이름,0)),"거래처 목록에 없는 이름",IF(OR(NOT(ISNUMBER(G2644)),N(G2644)&lt;=0),"금액을 확인하세요",""))))))</f>
        <v/>
      </c>
    </row>
    <row r="2645">
      <c r="A2645" s="20" t="n"/>
      <c r="B2645" s="26" t="n"/>
      <c r="C2645" s="27">
        <f>IF(COUNTA(A2645,D2645,G2645)=0,"",IF(B2645="","공통",IFERROR(INDEX(현장_고객,MATCH(B2645,현장번호,0))&amp;" · "&amp;INDEX(현장_주소,MATCH(B2645,현장번호,0)),"없는 번호")))</f>
        <v/>
      </c>
      <c r="D2645" s="21" t="n"/>
      <c r="E2645" s="27">
        <f>IF(D2645="","",IFERROR(INDEX(거래처분야,MATCH(D2645,거래처이름,0)),""))</f>
        <v/>
      </c>
      <c r="F2645" s="21" t="n"/>
      <c r="G2645" s="22" t="n"/>
      <c r="H2645" s="25">
        <f>IF(COUNTA(A2645,B2645,D2645,G2645)=0,"",IF(NOT(ISNUMBER(A2645)),"날짜를 확인하세요",IF(A2645&gt;TODAY(),"오늘 이후 날짜예요",IF(AND(B2645&lt;&gt;"",ISNA(MATCH(B2645,현장번호,0))),"현장 번호를 확인하세요",IF(ISNA(MATCH(D2645,거래처이름,0)),"거래처 목록에 없는 이름",IF(OR(NOT(ISNUMBER(G2645)),N(G2645)&lt;=0),"금액을 확인하세요",""))))))</f>
        <v/>
      </c>
    </row>
    <row r="2646">
      <c r="A2646" s="20" t="n"/>
      <c r="B2646" s="26" t="n"/>
      <c r="C2646" s="27">
        <f>IF(COUNTA(A2646,D2646,G2646)=0,"",IF(B2646="","공통",IFERROR(INDEX(현장_고객,MATCH(B2646,현장번호,0))&amp;" · "&amp;INDEX(현장_주소,MATCH(B2646,현장번호,0)),"없는 번호")))</f>
        <v/>
      </c>
      <c r="D2646" s="21" t="n"/>
      <c r="E2646" s="27">
        <f>IF(D2646="","",IFERROR(INDEX(거래처분야,MATCH(D2646,거래처이름,0)),""))</f>
        <v/>
      </c>
      <c r="F2646" s="21" t="n"/>
      <c r="G2646" s="22" t="n"/>
      <c r="H2646" s="25">
        <f>IF(COUNTA(A2646,B2646,D2646,G2646)=0,"",IF(NOT(ISNUMBER(A2646)),"날짜를 확인하세요",IF(A2646&gt;TODAY(),"오늘 이후 날짜예요",IF(AND(B2646&lt;&gt;"",ISNA(MATCH(B2646,현장번호,0))),"현장 번호를 확인하세요",IF(ISNA(MATCH(D2646,거래처이름,0)),"거래처 목록에 없는 이름",IF(OR(NOT(ISNUMBER(G2646)),N(G2646)&lt;=0),"금액을 확인하세요",""))))))</f>
        <v/>
      </c>
    </row>
    <row r="2647">
      <c r="A2647" s="20" t="n"/>
      <c r="B2647" s="26" t="n"/>
      <c r="C2647" s="27">
        <f>IF(COUNTA(A2647,D2647,G2647)=0,"",IF(B2647="","공통",IFERROR(INDEX(현장_고객,MATCH(B2647,현장번호,0))&amp;" · "&amp;INDEX(현장_주소,MATCH(B2647,현장번호,0)),"없는 번호")))</f>
        <v/>
      </c>
      <c r="D2647" s="21" t="n"/>
      <c r="E2647" s="27">
        <f>IF(D2647="","",IFERROR(INDEX(거래처분야,MATCH(D2647,거래처이름,0)),""))</f>
        <v/>
      </c>
      <c r="F2647" s="21" t="n"/>
      <c r="G2647" s="22" t="n"/>
      <c r="H2647" s="25">
        <f>IF(COUNTA(A2647,B2647,D2647,G2647)=0,"",IF(NOT(ISNUMBER(A2647)),"날짜를 확인하세요",IF(A2647&gt;TODAY(),"오늘 이후 날짜예요",IF(AND(B2647&lt;&gt;"",ISNA(MATCH(B2647,현장번호,0))),"현장 번호를 확인하세요",IF(ISNA(MATCH(D2647,거래처이름,0)),"거래처 목록에 없는 이름",IF(OR(NOT(ISNUMBER(G2647)),N(G2647)&lt;=0),"금액을 확인하세요",""))))))</f>
        <v/>
      </c>
    </row>
    <row r="2648">
      <c r="A2648" s="20" t="n"/>
      <c r="B2648" s="26" t="n"/>
      <c r="C2648" s="27">
        <f>IF(COUNTA(A2648,D2648,G2648)=0,"",IF(B2648="","공통",IFERROR(INDEX(현장_고객,MATCH(B2648,현장번호,0))&amp;" · "&amp;INDEX(현장_주소,MATCH(B2648,현장번호,0)),"없는 번호")))</f>
        <v/>
      </c>
      <c r="D2648" s="21" t="n"/>
      <c r="E2648" s="27">
        <f>IF(D2648="","",IFERROR(INDEX(거래처분야,MATCH(D2648,거래처이름,0)),""))</f>
        <v/>
      </c>
      <c r="F2648" s="21" t="n"/>
      <c r="G2648" s="22" t="n"/>
      <c r="H2648" s="25">
        <f>IF(COUNTA(A2648,B2648,D2648,G2648)=0,"",IF(NOT(ISNUMBER(A2648)),"날짜를 확인하세요",IF(A2648&gt;TODAY(),"오늘 이후 날짜예요",IF(AND(B2648&lt;&gt;"",ISNA(MATCH(B2648,현장번호,0))),"현장 번호를 확인하세요",IF(ISNA(MATCH(D2648,거래처이름,0)),"거래처 목록에 없는 이름",IF(OR(NOT(ISNUMBER(G2648)),N(G2648)&lt;=0),"금액을 확인하세요",""))))))</f>
        <v/>
      </c>
    </row>
    <row r="2649">
      <c r="A2649" s="20" t="n"/>
      <c r="B2649" s="26" t="n"/>
      <c r="C2649" s="27">
        <f>IF(COUNTA(A2649,D2649,G2649)=0,"",IF(B2649="","공통",IFERROR(INDEX(현장_고객,MATCH(B2649,현장번호,0))&amp;" · "&amp;INDEX(현장_주소,MATCH(B2649,현장번호,0)),"없는 번호")))</f>
        <v/>
      </c>
      <c r="D2649" s="21" t="n"/>
      <c r="E2649" s="27">
        <f>IF(D2649="","",IFERROR(INDEX(거래처분야,MATCH(D2649,거래처이름,0)),""))</f>
        <v/>
      </c>
      <c r="F2649" s="21" t="n"/>
      <c r="G2649" s="22" t="n"/>
      <c r="H2649" s="25">
        <f>IF(COUNTA(A2649,B2649,D2649,G2649)=0,"",IF(NOT(ISNUMBER(A2649)),"날짜를 확인하세요",IF(A2649&gt;TODAY(),"오늘 이후 날짜예요",IF(AND(B2649&lt;&gt;"",ISNA(MATCH(B2649,현장번호,0))),"현장 번호를 확인하세요",IF(ISNA(MATCH(D2649,거래처이름,0)),"거래처 목록에 없는 이름",IF(OR(NOT(ISNUMBER(G2649)),N(G2649)&lt;=0),"금액을 확인하세요",""))))))</f>
        <v/>
      </c>
    </row>
    <row r="2650">
      <c r="A2650" s="20" t="n"/>
      <c r="B2650" s="26" t="n"/>
      <c r="C2650" s="27">
        <f>IF(COUNTA(A2650,D2650,G2650)=0,"",IF(B2650="","공통",IFERROR(INDEX(현장_고객,MATCH(B2650,현장번호,0))&amp;" · "&amp;INDEX(현장_주소,MATCH(B2650,현장번호,0)),"없는 번호")))</f>
        <v/>
      </c>
      <c r="D2650" s="21" t="n"/>
      <c r="E2650" s="27">
        <f>IF(D2650="","",IFERROR(INDEX(거래처분야,MATCH(D2650,거래처이름,0)),""))</f>
        <v/>
      </c>
      <c r="F2650" s="21" t="n"/>
      <c r="G2650" s="22" t="n"/>
      <c r="H2650" s="25">
        <f>IF(COUNTA(A2650,B2650,D2650,G2650)=0,"",IF(NOT(ISNUMBER(A2650)),"날짜를 확인하세요",IF(A2650&gt;TODAY(),"오늘 이후 날짜예요",IF(AND(B2650&lt;&gt;"",ISNA(MATCH(B2650,현장번호,0))),"현장 번호를 확인하세요",IF(ISNA(MATCH(D2650,거래처이름,0)),"거래처 목록에 없는 이름",IF(OR(NOT(ISNUMBER(G2650)),N(G2650)&lt;=0),"금액을 확인하세요",""))))))</f>
        <v/>
      </c>
    </row>
    <row r="2651">
      <c r="A2651" s="20" t="n"/>
      <c r="B2651" s="26" t="n"/>
      <c r="C2651" s="27">
        <f>IF(COUNTA(A2651,D2651,G2651)=0,"",IF(B2651="","공통",IFERROR(INDEX(현장_고객,MATCH(B2651,현장번호,0))&amp;" · "&amp;INDEX(현장_주소,MATCH(B2651,현장번호,0)),"없는 번호")))</f>
        <v/>
      </c>
      <c r="D2651" s="21" t="n"/>
      <c r="E2651" s="27">
        <f>IF(D2651="","",IFERROR(INDEX(거래처분야,MATCH(D2651,거래처이름,0)),""))</f>
        <v/>
      </c>
      <c r="F2651" s="21" t="n"/>
      <c r="G2651" s="22" t="n"/>
      <c r="H2651" s="25">
        <f>IF(COUNTA(A2651,B2651,D2651,G2651)=0,"",IF(NOT(ISNUMBER(A2651)),"날짜를 확인하세요",IF(A2651&gt;TODAY(),"오늘 이후 날짜예요",IF(AND(B2651&lt;&gt;"",ISNA(MATCH(B2651,현장번호,0))),"현장 번호를 확인하세요",IF(ISNA(MATCH(D2651,거래처이름,0)),"거래처 목록에 없는 이름",IF(OR(NOT(ISNUMBER(G2651)),N(G2651)&lt;=0),"금액을 확인하세요",""))))))</f>
        <v/>
      </c>
    </row>
    <row r="2652">
      <c r="A2652" s="20" t="n"/>
      <c r="B2652" s="26" t="n"/>
      <c r="C2652" s="27">
        <f>IF(COUNTA(A2652,D2652,G2652)=0,"",IF(B2652="","공통",IFERROR(INDEX(현장_고객,MATCH(B2652,현장번호,0))&amp;" · "&amp;INDEX(현장_주소,MATCH(B2652,현장번호,0)),"없는 번호")))</f>
        <v/>
      </c>
      <c r="D2652" s="21" t="n"/>
      <c r="E2652" s="27">
        <f>IF(D2652="","",IFERROR(INDEX(거래처분야,MATCH(D2652,거래처이름,0)),""))</f>
        <v/>
      </c>
      <c r="F2652" s="21" t="n"/>
      <c r="G2652" s="22" t="n"/>
      <c r="H2652" s="25">
        <f>IF(COUNTA(A2652,B2652,D2652,G2652)=0,"",IF(NOT(ISNUMBER(A2652)),"날짜를 확인하세요",IF(A2652&gt;TODAY(),"오늘 이후 날짜예요",IF(AND(B2652&lt;&gt;"",ISNA(MATCH(B2652,현장번호,0))),"현장 번호를 확인하세요",IF(ISNA(MATCH(D2652,거래처이름,0)),"거래처 목록에 없는 이름",IF(OR(NOT(ISNUMBER(G2652)),N(G2652)&lt;=0),"금액을 확인하세요",""))))))</f>
        <v/>
      </c>
    </row>
    <row r="2653">
      <c r="A2653" s="20" t="n"/>
      <c r="B2653" s="26" t="n"/>
      <c r="C2653" s="27">
        <f>IF(COUNTA(A2653,D2653,G2653)=0,"",IF(B2653="","공통",IFERROR(INDEX(현장_고객,MATCH(B2653,현장번호,0))&amp;" · "&amp;INDEX(현장_주소,MATCH(B2653,현장번호,0)),"없는 번호")))</f>
        <v/>
      </c>
      <c r="D2653" s="21" t="n"/>
      <c r="E2653" s="27">
        <f>IF(D2653="","",IFERROR(INDEX(거래처분야,MATCH(D2653,거래처이름,0)),""))</f>
        <v/>
      </c>
      <c r="F2653" s="21" t="n"/>
      <c r="G2653" s="22" t="n"/>
      <c r="H2653" s="25">
        <f>IF(COUNTA(A2653,B2653,D2653,G2653)=0,"",IF(NOT(ISNUMBER(A2653)),"날짜를 확인하세요",IF(A2653&gt;TODAY(),"오늘 이후 날짜예요",IF(AND(B2653&lt;&gt;"",ISNA(MATCH(B2653,현장번호,0))),"현장 번호를 확인하세요",IF(ISNA(MATCH(D2653,거래처이름,0)),"거래처 목록에 없는 이름",IF(OR(NOT(ISNUMBER(G2653)),N(G2653)&lt;=0),"금액을 확인하세요",""))))))</f>
        <v/>
      </c>
    </row>
    <row r="2654">
      <c r="A2654" s="20" t="n"/>
      <c r="B2654" s="26" t="n"/>
      <c r="C2654" s="27">
        <f>IF(COUNTA(A2654,D2654,G2654)=0,"",IF(B2654="","공통",IFERROR(INDEX(현장_고객,MATCH(B2654,현장번호,0))&amp;" · "&amp;INDEX(현장_주소,MATCH(B2654,현장번호,0)),"없는 번호")))</f>
        <v/>
      </c>
      <c r="D2654" s="21" t="n"/>
      <c r="E2654" s="27">
        <f>IF(D2654="","",IFERROR(INDEX(거래처분야,MATCH(D2654,거래처이름,0)),""))</f>
        <v/>
      </c>
      <c r="F2654" s="21" t="n"/>
      <c r="G2654" s="22" t="n"/>
      <c r="H2654" s="25">
        <f>IF(COUNTA(A2654,B2654,D2654,G2654)=0,"",IF(NOT(ISNUMBER(A2654)),"날짜를 확인하세요",IF(A2654&gt;TODAY(),"오늘 이후 날짜예요",IF(AND(B2654&lt;&gt;"",ISNA(MATCH(B2654,현장번호,0))),"현장 번호를 확인하세요",IF(ISNA(MATCH(D2654,거래처이름,0)),"거래처 목록에 없는 이름",IF(OR(NOT(ISNUMBER(G2654)),N(G2654)&lt;=0),"금액을 확인하세요",""))))))</f>
        <v/>
      </c>
    </row>
    <row r="2655">
      <c r="A2655" s="20" t="n"/>
      <c r="B2655" s="26" t="n"/>
      <c r="C2655" s="27">
        <f>IF(COUNTA(A2655,D2655,G2655)=0,"",IF(B2655="","공통",IFERROR(INDEX(현장_고객,MATCH(B2655,현장번호,0))&amp;" · "&amp;INDEX(현장_주소,MATCH(B2655,현장번호,0)),"없는 번호")))</f>
        <v/>
      </c>
      <c r="D2655" s="21" t="n"/>
      <c r="E2655" s="27">
        <f>IF(D2655="","",IFERROR(INDEX(거래처분야,MATCH(D2655,거래처이름,0)),""))</f>
        <v/>
      </c>
      <c r="F2655" s="21" t="n"/>
      <c r="G2655" s="22" t="n"/>
      <c r="H2655" s="25">
        <f>IF(COUNTA(A2655,B2655,D2655,G2655)=0,"",IF(NOT(ISNUMBER(A2655)),"날짜를 확인하세요",IF(A2655&gt;TODAY(),"오늘 이후 날짜예요",IF(AND(B2655&lt;&gt;"",ISNA(MATCH(B2655,현장번호,0))),"현장 번호를 확인하세요",IF(ISNA(MATCH(D2655,거래처이름,0)),"거래처 목록에 없는 이름",IF(OR(NOT(ISNUMBER(G2655)),N(G2655)&lt;=0),"금액을 확인하세요",""))))))</f>
        <v/>
      </c>
    </row>
    <row r="2656">
      <c r="A2656" s="20" t="n"/>
      <c r="B2656" s="26" t="n"/>
      <c r="C2656" s="27">
        <f>IF(COUNTA(A2656,D2656,G2656)=0,"",IF(B2656="","공통",IFERROR(INDEX(현장_고객,MATCH(B2656,현장번호,0))&amp;" · "&amp;INDEX(현장_주소,MATCH(B2656,현장번호,0)),"없는 번호")))</f>
        <v/>
      </c>
      <c r="D2656" s="21" t="n"/>
      <c r="E2656" s="27">
        <f>IF(D2656="","",IFERROR(INDEX(거래처분야,MATCH(D2656,거래처이름,0)),""))</f>
        <v/>
      </c>
      <c r="F2656" s="21" t="n"/>
      <c r="G2656" s="22" t="n"/>
      <c r="H2656" s="25">
        <f>IF(COUNTA(A2656,B2656,D2656,G2656)=0,"",IF(NOT(ISNUMBER(A2656)),"날짜를 확인하세요",IF(A2656&gt;TODAY(),"오늘 이후 날짜예요",IF(AND(B2656&lt;&gt;"",ISNA(MATCH(B2656,현장번호,0))),"현장 번호를 확인하세요",IF(ISNA(MATCH(D2656,거래처이름,0)),"거래처 목록에 없는 이름",IF(OR(NOT(ISNUMBER(G2656)),N(G2656)&lt;=0),"금액을 확인하세요",""))))))</f>
        <v/>
      </c>
    </row>
    <row r="2657">
      <c r="A2657" s="20" t="n"/>
      <c r="B2657" s="26" t="n"/>
      <c r="C2657" s="27">
        <f>IF(COUNTA(A2657,D2657,G2657)=0,"",IF(B2657="","공통",IFERROR(INDEX(현장_고객,MATCH(B2657,현장번호,0))&amp;" · "&amp;INDEX(현장_주소,MATCH(B2657,현장번호,0)),"없는 번호")))</f>
        <v/>
      </c>
      <c r="D2657" s="21" t="n"/>
      <c r="E2657" s="27">
        <f>IF(D2657="","",IFERROR(INDEX(거래처분야,MATCH(D2657,거래처이름,0)),""))</f>
        <v/>
      </c>
      <c r="F2657" s="21" t="n"/>
      <c r="G2657" s="22" t="n"/>
      <c r="H2657" s="25">
        <f>IF(COUNTA(A2657,B2657,D2657,G2657)=0,"",IF(NOT(ISNUMBER(A2657)),"날짜를 확인하세요",IF(A2657&gt;TODAY(),"오늘 이후 날짜예요",IF(AND(B2657&lt;&gt;"",ISNA(MATCH(B2657,현장번호,0))),"현장 번호를 확인하세요",IF(ISNA(MATCH(D2657,거래처이름,0)),"거래처 목록에 없는 이름",IF(OR(NOT(ISNUMBER(G2657)),N(G2657)&lt;=0),"금액을 확인하세요",""))))))</f>
        <v/>
      </c>
    </row>
    <row r="2658">
      <c r="A2658" s="20" t="n"/>
      <c r="B2658" s="26" t="n"/>
      <c r="C2658" s="27">
        <f>IF(COUNTA(A2658,D2658,G2658)=0,"",IF(B2658="","공통",IFERROR(INDEX(현장_고객,MATCH(B2658,현장번호,0))&amp;" · "&amp;INDEX(현장_주소,MATCH(B2658,현장번호,0)),"없는 번호")))</f>
        <v/>
      </c>
      <c r="D2658" s="21" t="n"/>
      <c r="E2658" s="27">
        <f>IF(D2658="","",IFERROR(INDEX(거래처분야,MATCH(D2658,거래처이름,0)),""))</f>
        <v/>
      </c>
      <c r="F2658" s="21" t="n"/>
      <c r="G2658" s="22" t="n"/>
      <c r="H2658" s="25">
        <f>IF(COUNTA(A2658,B2658,D2658,G2658)=0,"",IF(NOT(ISNUMBER(A2658)),"날짜를 확인하세요",IF(A2658&gt;TODAY(),"오늘 이후 날짜예요",IF(AND(B2658&lt;&gt;"",ISNA(MATCH(B2658,현장번호,0))),"현장 번호를 확인하세요",IF(ISNA(MATCH(D2658,거래처이름,0)),"거래처 목록에 없는 이름",IF(OR(NOT(ISNUMBER(G2658)),N(G2658)&lt;=0),"금액을 확인하세요",""))))))</f>
        <v/>
      </c>
    </row>
    <row r="2659">
      <c r="A2659" s="20" t="n"/>
      <c r="B2659" s="26" t="n"/>
      <c r="C2659" s="27">
        <f>IF(COUNTA(A2659,D2659,G2659)=0,"",IF(B2659="","공통",IFERROR(INDEX(현장_고객,MATCH(B2659,현장번호,0))&amp;" · "&amp;INDEX(현장_주소,MATCH(B2659,현장번호,0)),"없는 번호")))</f>
        <v/>
      </c>
      <c r="D2659" s="21" t="n"/>
      <c r="E2659" s="27">
        <f>IF(D2659="","",IFERROR(INDEX(거래처분야,MATCH(D2659,거래처이름,0)),""))</f>
        <v/>
      </c>
      <c r="F2659" s="21" t="n"/>
      <c r="G2659" s="22" t="n"/>
      <c r="H2659" s="25">
        <f>IF(COUNTA(A2659,B2659,D2659,G2659)=0,"",IF(NOT(ISNUMBER(A2659)),"날짜를 확인하세요",IF(A2659&gt;TODAY(),"오늘 이후 날짜예요",IF(AND(B2659&lt;&gt;"",ISNA(MATCH(B2659,현장번호,0))),"현장 번호를 확인하세요",IF(ISNA(MATCH(D2659,거래처이름,0)),"거래처 목록에 없는 이름",IF(OR(NOT(ISNUMBER(G2659)),N(G2659)&lt;=0),"금액을 확인하세요",""))))))</f>
        <v/>
      </c>
    </row>
    <row r="2660">
      <c r="A2660" s="20" t="n"/>
      <c r="B2660" s="26" t="n"/>
      <c r="C2660" s="27">
        <f>IF(COUNTA(A2660,D2660,G2660)=0,"",IF(B2660="","공통",IFERROR(INDEX(현장_고객,MATCH(B2660,현장번호,0))&amp;" · "&amp;INDEX(현장_주소,MATCH(B2660,현장번호,0)),"없는 번호")))</f>
        <v/>
      </c>
      <c r="D2660" s="21" t="n"/>
      <c r="E2660" s="27">
        <f>IF(D2660="","",IFERROR(INDEX(거래처분야,MATCH(D2660,거래처이름,0)),""))</f>
        <v/>
      </c>
      <c r="F2660" s="21" t="n"/>
      <c r="G2660" s="22" t="n"/>
      <c r="H2660" s="25">
        <f>IF(COUNTA(A2660,B2660,D2660,G2660)=0,"",IF(NOT(ISNUMBER(A2660)),"날짜를 확인하세요",IF(A2660&gt;TODAY(),"오늘 이후 날짜예요",IF(AND(B2660&lt;&gt;"",ISNA(MATCH(B2660,현장번호,0))),"현장 번호를 확인하세요",IF(ISNA(MATCH(D2660,거래처이름,0)),"거래처 목록에 없는 이름",IF(OR(NOT(ISNUMBER(G2660)),N(G2660)&lt;=0),"금액을 확인하세요",""))))))</f>
        <v/>
      </c>
    </row>
    <row r="2661">
      <c r="A2661" s="20" t="n"/>
      <c r="B2661" s="26" t="n"/>
      <c r="C2661" s="27">
        <f>IF(COUNTA(A2661,D2661,G2661)=0,"",IF(B2661="","공통",IFERROR(INDEX(현장_고객,MATCH(B2661,현장번호,0))&amp;" · "&amp;INDEX(현장_주소,MATCH(B2661,현장번호,0)),"없는 번호")))</f>
        <v/>
      </c>
      <c r="D2661" s="21" t="n"/>
      <c r="E2661" s="27">
        <f>IF(D2661="","",IFERROR(INDEX(거래처분야,MATCH(D2661,거래처이름,0)),""))</f>
        <v/>
      </c>
      <c r="F2661" s="21" t="n"/>
      <c r="G2661" s="22" t="n"/>
      <c r="H2661" s="25">
        <f>IF(COUNTA(A2661,B2661,D2661,G2661)=0,"",IF(NOT(ISNUMBER(A2661)),"날짜를 확인하세요",IF(A2661&gt;TODAY(),"오늘 이후 날짜예요",IF(AND(B2661&lt;&gt;"",ISNA(MATCH(B2661,현장번호,0))),"현장 번호를 확인하세요",IF(ISNA(MATCH(D2661,거래처이름,0)),"거래처 목록에 없는 이름",IF(OR(NOT(ISNUMBER(G2661)),N(G2661)&lt;=0),"금액을 확인하세요",""))))))</f>
        <v/>
      </c>
    </row>
    <row r="2662">
      <c r="A2662" s="20" t="n"/>
      <c r="B2662" s="26" t="n"/>
      <c r="C2662" s="27">
        <f>IF(COUNTA(A2662,D2662,G2662)=0,"",IF(B2662="","공통",IFERROR(INDEX(현장_고객,MATCH(B2662,현장번호,0))&amp;" · "&amp;INDEX(현장_주소,MATCH(B2662,현장번호,0)),"없는 번호")))</f>
        <v/>
      </c>
      <c r="D2662" s="21" t="n"/>
      <c r="E2662" s="27">
        <f>IF(D2662="","",IFERROR(INDEX(거래처분야,MATCH(D2662,거래처이름,0)),""))</f>
        <v/>
      </c>
      <c r="F2662" s="21" t="n"/>
      <c r="G2662" s="22" t="n"/>
      <c r="H2662" s="25">
        <f>IF(COUNTA(A2662,B2662,D2662,G2662)=0,"",IF(NOT(ISNUMBER(A2662)),"날짜를 확인하세요",IF(A2662&gt;TODAY(),"오늘 이후 날짜예요",IF(AND(B2662&lt;&gt;"",ISNA(MATCH(B2662,현장번호,0))),"현장 번호를 확인하세요",IF(ISNA(MATCH(D2662,거래처이름,0)),"거래처 목록에 없는 이름",IF(OR(NOT(ISNUMBER(G2662)),N(G2662)&lt;=0),"금액을 확인하세요",""))))))</f>
        <v/>
      </c>
    </row>
    <row r="2663">
      <c r="A2663" s="20" t="n"/>
      <c r="B2663" s="26" t="n"/>
      <c r="C2663" s="27">
        <f>IF(COUNTA(A2663,D2663,G2663)=0,"",IF(B2663="","공통",IFERROR(INDEX(현장_고객,MATCH(B2663,현장번호,0))&amp;" · "&amp;INDEX(현장_주소,MATCH(B2663,현장번호,0)),"없는 번호")))</f>
        <v/>
      </c>
      <c r="D2663" s="21" t="n"/>
      <c r="E2663" s="27">
        <f>IF(D2663="","",IFERROR(INDEX(거래처분야,MATCH(D2663,거래처이름,0)),""))</f>
        <v/>
      </c>
      <c r="F2663" s="21" t="n"/>
      <c r="G2663" s="22" t="n"/>
      <c r="H2663" s="25">
        <f>IF(COUNTA(A2663,B2663,D2663,G2663)=0,"",IF(NOT(ISNUMBER(A2663)),"날짜를 확인하세요",IF(A2663&gt;TODAY(),"오늘 이후 날짜예요",IF(AND(B2663&lt;&gt;"",ISNA(MATCH(B2663,현장번호,0))),"현장 번호를 확인하세요",IF(ISNA(MATCH(D2663,거래처이름,0)),"거래처 목록에 없는 이름",IF(OR(NOT(ISNUMBER(G2663)),N(G2663)&lt;=0),"금액을 확인하세요",""))))))</f>
        <v/>
      </c>
    </row>
    <row r="2664">
      <c r="A2664" s="20" t="n"/>
      <c r="B2664" s="26" t="n"/>
      <c r="C2664" s="27">
        <f>IF(COUNTA(A2664,D2664,G2664)=0,"",IF(B2664="","공통",IFERROR(INDEX(현장_고객,MATCH(B2664,현장번호,0))&amp;" · "&amp;INDEX(현장_주소,MATCH(B2664,현장번호,0)),"없는 번호")))</f>
        <v/>
      </c>
      <c r="D2664" s="21" t="n"/>
      <c r="E2664" s="27">
        <f>IF(D2664="","",IFERROR(INDEX(거래처분야,MATCH(D2664,거래처이름,0)),""))</f>
        <v/>
      </c>
      <c r="F2664" s="21" t="n"/>
      <c r="G2664" s="22" t="n"/>
      <c r="H2664" s="25">
        <f>IF(COUNTA(A2664,B2664,D2664,G2664)=0,"",IF(NOT(ISNUMBER(A2664)),"날짜를 확인하세요",IF(A2664&gt;TODAY(),"오늘 이후 날짜예요",IF(AND(B2664&lt;&gt;"",ISNA(MATCH(B2664,현장번호,0))),"현장 번호를 확인하세요",IF(ISNA(MATCH(D2664,거래처이름,0)),"거래처 목록에 없는 이름",IF(OR(NOT(ISNUMBER(G2664)),N(G2664)&lt;=0),"금액을 확인하세요",""))))))</f>
        <v/>
      </c>
    </row>
    <row r="2665">
      <c r="A2665" s="20" t="n"/>
      <c r="B2665" s="26" t="n"/>
      <c r="C2665" s="27">
        <f>IF(COUNTA(A2665,D2665,G2665)=0,"",IF(B2665="","공통",IFERROR(INDEX(현장_고객,MATCH(B2665,현장번호,0))&amp;" · "&amp;INDEX(현장_주소,MATCH(B2665,현장번호,0)),"없는 번호")))</f>
        <v/>
      </c>
      <c r="D2665" s="21" t="n"/>
      <c r="E2665" s="27">
        <f>IF(D2665="","",IFERROR(INDEX(거래처분야,MATCH(D2665,거래처이름,0)),""))</f>
        <v/>
      </c>
      <c r="F2665" s="21" t="n"/>
      <c r="G2665" s="22" t="n"/>
      <c r="H2665" s="25">
        <f>IF(COUNTA(A2665,B2665,D2665,G2665)=0,"",IF(NOT(ISNUMBER(A2665)),"날짜를 확인하세요",IF(A2665&gt;TODAY(),"오늘 이후 날짜예요",IF(AND(B2665&lt;&gt;"",ISNA(MATCH(B2665,현장번호,0))),"현장 번호를 확인하세요",IF(ISNA(MATCH(D2665,거래처이름,0)),"거래처 목록에 없는 이름",IF(OR(NOT(ISNUMBER(G2665)),N(G2665)&lt;=0),"금액을 확인하세요",""))))))</f>
        <v/>
      </c>
    </row>
    <row r="2666">
      <c r="A2666" s="20" t="n"/>
      <c r="B2666" s="26" t="n"/>
      <c r="C2666" s="27">
        <f>IF(COUNTA(A2666,D2666,G2666)=0,"",IF(B2666="","공통",IFERROR(INDEX(현장_고객,MATCH(B2666,현장번호,0))&amp;" · "&amp;INDEX(현장_주소,MATCH(B2666,현장번호,0)),"없는 번호")))</f>
        <v/>
      </c>
      <c r="D2666" s="21" t="n"/>
      <c r="E2666" s="27">
        <f>IF(D2666="","",IFERROR(INDEX(거래처분야,MATCH(D2666,거래처이름,0)),""))</f>
        <v/>
      </c>
      <c r="F2666" s="21" t="n"/>
      <c r="G2666" s="22" t="n"/>
      <c r="H2666" s="25">
        <f>IF(COUNTA(A2666,B2666,D2666,G2666)=0,"",IF(NOT(ISNUMBER(A2666)),"날짜를 확인하세요",IF(A2666&gt;TODAY(),"오늘 이후 날짜예요",IF(AND(B2666&lt;&gt;"",ISNA(MATCH(B2666,현장번호,0))),"현장 번호를 확인하세요",IF(ISNA(MATCH(D2666,거래처이름,0)),"거래처 목록에 없는 이름",IF(OR(NOT(ISNUMBER(G2666)),N(G2666)&lt;=0),"금액을 확인하세요",""))))))</f>
        <v/>
      </c>
    </row>
    <row r="2667">
      <c r="A2667" s="20" t="n"/>
      <c r="B2667" s="26" t="n"/>
      <c r="C2667" s="27">
        <f>IF(COUNTA(A2667,D2667,G2667)=0,"",IF(B2667="","공통",IFERROR(INDEX(현장_고객,MATCH(B2667,현장번호,0))&amp;" · "&amp;INDEX(현장_주소,MATCH(B2667,현장번호,0)),"없는 번호")))</f>
        <v/>
      </c>
      <c r="D2667" s="21" t="n"/>
      <c r="E2667" s="27">
        <f>IF(D2667="","",IFERROR(INDEX(거래처분야,MATCH(D2667,거래처이름,0)),""))</f>
        <v/>
      </c>
      <c r="F2667" s="21" t="n"/>
      <c r="G2667" s="22" t="n"/>
      <c r="H2667" s="25">
        <f>IF(COUNTA(A2667,B2667,D2667,G2667)=0,"",IF(NOT(ISNUMBER(A2667)),"날짜를 확인하세요",IF(A2667&gt;TODAY(),"오늘 이후 날짜예요",IF(AND(B2667&lt;&gt;"",ISNA(MATCH(B2667,현장번호,0))),"현장 번호를 확인하세요",IF(ISNA(MATCH(D2667,거래처이름,0)),"거래처 목록에 없는 이름",IF(OR(NOT(ISNUMBER(G2667)),N(G2667)&lt;=0),"금액을 확인하세요",""))))))</f>
        <v/>
      </c>
    </row>
    <row r="2668">
      <c r="A2668" s="20" t="n"/>
      <c r="B2668" s="26" t="n"/>
      <c r="C2668" s="27">
        <f>IF(COUNTA(A2668,D2668,G2668)=0,"",IF(B2668="","공통",IFERROR(INDEX(현장_고객,MATCH(B2668,현장번호,0))&amp;" · "&amp;INDEX(현장_주소,MATCH(B2668,현장번호,0)),"없는 번호")))</f>
        <v/>
      </c>
      <c r="D2668" s="21" t="n"/>
      <c r="E2668" s="27">
        <f>IF(D2668="","",IFERROR(INDEX(거래처분야,MATCH(D2668,거래처이름,0)),""))</f>
        <v/>
      </c>
      <c r="F2668" s="21" t="n"/>
      <c r="G2668" s="22" t="n"/>
      <c r="H2668" s="25">
        <f>IF(COUNTA(A2668,B2668,D2668,G2668)=0,"",IF(NOT(ISNUMBER(A2668)),"날짜를 확인하세요",IF(A2668&gt;TODAY(),"오늘 이후 날짜예요",IF(AND(B2668&lt;&gt;"",ISNA(MATCH(B2668,현장번호,0))),"현장 번호를 확인하세요",IF(ISNA(MATCH(D2668,거래처이름,0)),"거래처 목록에 없는 이름",IF(OR(NOT(ISNUMBER(G2668)),N(G2668)&lt;=0),"금액을 확인하세요",""))))))</f>
        <v/>
      </c>
    </row>
    <row r="2669">
      <c r="A2669" s="20" t="n"/>
      <c r="B2669" s="26" t="n"/>
      <c r="C2669" s="27">
        <f>IF(COUNTA(A2669,D2669,G2669)=0,"",IF(B2669="","공통",IFERROR(INDEX(현장_고객,MATCH(B2669,현장번호,0))&amp;" · "&amp;INDEX(현장_주소,MATCH(B2669,현장번호,0)),"없는 번호")))</f>
        <v/>
      </c>
      <c r="D2669" s="21" t="n"/>
      <c r="E2669" s="27">
        <f>IF(D2669="","",IFERROR(INDEX(거래처분야,MATCH(D2669,거래처이름,0)),""))</f>
        <v/>
      </c>
      <c r="F2669" s="21" t="n"/>
      <c r="G2669" s="22" t="n"/>
      <c r="H2669" s="25">
        <f>IF(COUNTA(A2669,B2669,D2669,G2669)=0,"",IF(NOT(ISNUMBER(A2669)),"날짜를 확인하세요",IF(A2669&gt;TODAY(),"오늘 이후 날짜예요",IF(AND(B2669&lt;&gt;"",ISNA(MATCH(B2669,현장번호,0))),"현장 번호를 확인하세요",IF(ISNA(MATCH(D2669,거래처이름,0)),"거래처 목록에 없는 이름",IF(OR(NOT(ISNUMBER(G2669)),N(G2669)&lt;=0),"금액을 확인하세요",""))))))</f>
        <v/>
      </c>
    </row>
    <row r="2670">
      <c r="A2670" s="20" t="n"/>
      <c r="B2670" s="26" t="n"/>
      <c r="C2670" s="27">
        <f>IF(COUNTA(A2670,D2670,G2670)=0,"",IF(B2670="","공통",IFERROR(INDEX(현장_고객,MATCH(B2670,현장번호,0))&amp;" · "&amp;INDEX(현장_주소,MATCH(B2670,현장번호,0)),"없는 번호")))</f>
        <v/>
      </c>
      <c r="D2670" s="21" t="n"/>
      <c r="E2670" s="27">
        <f>IF(D2670="","",IFERROR(INDEX(거래처분야,MATCH(D2670,거래처이름,0)),""))</f>
        <v/>
      </c>
      <c r="F2670" s="21" t="n"/>
      <c r="G2670" s="22" t="n"/>
      <c r="H2670" s="25">
        <f>IF(COUNTA(A2670,B2670,D2670,G2670)=0,"",IF(NOT(ISNUMBER(A2670)),"날짜를 확인하세요",IF(A2670&gt;TODAY(),"오늘 이후 날짜예요",IF(AND(B2670&lt;&gt;"",ISNA(MATCH(B2670,현장번호,0))),"현장 번호를 확인하세요",IF(ISNA(MATCH(D2670,거래처이름,0)),"거래처 목록에 없는 이름",IF(OR(NOT(ISNUMBER(G2670)),N(G2670)&lt;=0),"금액을 확인하세요",""))))))</f>
        <v/>
      </c>
    </row>
    <row r="2671">
      <c r="A2671" s="20" t="n"/>
      <c r="B2671" s="26" t="n"/>
      <c r="C2671" s="27">
        <f>IF(COUNTA(A2671,D2671,G2671)=0,"",IF(B2671="","공통",IFERROR(INDEX(현장_고객,MATCH(B2671,현장번호,0))&amp;" · "&amp;INDEX(현장_주소,MATCH(B2671,현장번호,0)),"없는 번호")))</f>
        <v/>
      </c>
      <c r="D2671" s="21" t="n"/>
      <c r="E2671" s="27">
        <f>IF(D2671="","",IFERROR(INDEX(거래처분야,MATCH(D2671,거래처이름,0)),""))</f>
        <v/>
      </c>
      <c r="F2671" s="21" t="n"/>
      <c r="G2671" s="22" t="n"/>
      <c r="H2671" s="25">
        <f>IF(COUNTA(A2671,B2671,D2671,G2671)=0,"",IF(NOT(ISNUMBER(A2671)),"날짜를 확인하세요",IF(A2671&gt;TODAY(),"오늘 이후 날짜예요",IF(AND(B2671&lt;&gt;"",ISNA(MATCH(B2671,현장번호,0))),"현장 번호를 확인하세요",IF(ISNA(MATCH(D2671,거래처이름,0)),"거래처 목록에 없는 이름",IF(OR(NOT(ISNUMBER(G2671)),N(G2671)&lt;=0),"금액을 확인하세요",""))))))</f>
        <v/>
      </c>
    </row>
    <row r="2672">
      <c r="A2672" s="20" t="n"/>
      <c r="B2672" s="26" t="n"/>
      <c r="C2672" s="27">
        <f>IF(COUNTA(A2672,D2672,G2672)=0,"",IF(B2672="","공통",IFERROR(INDEX(현장_고객,MATCH(B2672,현장번호,0))&amp;" · "&amp;INDEX(현장_주소,MATCH(B2672,현장번호,0)),"없는 번호")))</f>
        <v/>
      </c>
      <c r="D2672" s="21" t="n"/>
      <c r="E2672" s="27">
        <f>IF(D2672="","",IFERROR(INDEX(거래처분야,MATCH(D2672,거래처이름,0)),""))</f>
        <v/>
      </c>
      <c r="F2672" s="21" t="n"/>
      <c r="G2672" s="22" t="n"/>
      <c r="H2672" s="25">
        <f>IF(COUNTA(A2672,B2672,D2672,G2672)=0,"",IF(NOT(ISNUMBER(A2672)),"날짜를 확인하세요",IF(A2672&gt;TODAY(),"오늘 이후 날짜예요",IF(AND(B2672&lt;&gt;"",ISNA(MATCH(B2672,현장번호,0))),"현장 번호를 확인하세요",IF(ISNA(MATCH(D2672,거래처이름,0)),"거래처 목록에 없는 이름",IF(OR(NOT(ISNUMBER(G2672)),N(G2672)&lt;=0),"금액을 확인하세요",""))))))</f>
        <v/>
      </c>
    </row>
    <row r="2673">
      <c r="A2673" s="20" t="n"/>
      <c r="B2673" s="26" t="n"/>
      <c r="C2673" s="27">
        <f>IF(COUNTA(A2673,D2673,G2673)=0,"",IF(B2673="","공통",IFERROR(INDEX(현장_고객,MATCH(B2673,현장번호,0))&amp;" · "&amp;INDEX(현장_주소,MATCH(B2673,현장번호,0)),"없는 번호")))</f>
        <v/>
      </c>
      <c r="D2673" s="21" t="n"/>
      <c r="E2673" s="27">
        <f>IF(D2673="","",IFERROR(INDEX(거래처분야,MATCH(D2673,거래처이름,0)),""))</f>
        <v/>
      </c>
      <c r="F2673" s="21" t="n"/>
      <c r="G2673" s="22" t="n"/>
      <c r="H2673" s="25">
        <f>IF(COUNTA(A2673,B2673,D2673,G2673)=0,"",IF(NOT(ISNUMBER(A2673)),"날짜를 확인하세요",IF(A2673&gt;TODAY(),"오늘 이후 날짜예요",IF(AND(B2673&lt;&gt;"",ISNA(MATCH(B2673,현장번호,0))),"현장 번호를 확인하세요",IF(ISNA(MATCH(D2673,거래처이름,0)),"거래처 목록에 없는 이름",IF(OR(NOT(ISNUMBER(G2673)),N(G2673)&lt;=0),"금액을 확인하세요",""))))))</f>
        <v/>
      </c>
    </row>
    <row r="2674">
      <c r="A2674" s="20" t="n"/>
      <c r="B2674" s="26" t="n"/>
      <c r="C2674" s="27">
        <f>IF(COUNTA(A2674,D2674,G2674)=0,"",IF(B2674="","공통",IFERROR(INDEX(현장_고객,MATCH(B2674,현장번호,0))&amp;" · "&amp;INDEX(현장_주소,MATCH(B2674,현장번호,0)),"없는 번호")))</f>
        <v/>
      </c>
      <c r="D2674" s="21" t="n"/>
      <c r="E2674" s="27">
        <f>IF(D2674="","",IFERROR(INDEX(거래처분야,MATCH(D2674,거래처이름,0)),""))</f>
        <v/>
      </c>
      <c r="F2674" s="21" t="n"/>
      <c r="G2674" s="22" t="n"/>
      <c r="H2674" s="25">
        <f>IF(COUNTA(A2674,B2674,D2674,G2674)=0,"",IF(NOT(ISNUMBER(A2674)),"날짜를 확인하세요",IF(A2674&gt;TODAY(),"오늘 이후 날짜예요",IF(AND(B2674&lt;&gt;"",ISNA(MATCH(B2674,현장번호,0))),"현장 번호를 확인하세요",IF(ISNA(MATCH(D2674,거래처이름,0)),"거래처 목록에 없는 이름",IF(OR(NOT(ISNUMBER(G2674)),N(G2674)&lt;=0),"금액을 확인하세요",""))))))</f>
        <v/>
      </c>
    </row>
    <row r="2675">
      <c r="A2675" s="20" t="n"/>
      <c r="B2675" s="26" t="n"/>
      <c r="C2675" s="27">
        <f>IF(COUNTA(A2675,D2675,G2675)=0,"",IF(B2675="","공통",IFERROR(INDEX(현장_고객,MATCH(B2675,현장번호,0))&amp;" · "&amp;INDEX(현장_주소,MATCH(B2675,현장번호,0)),"없는 번호")))</f>
        <v/>
      </c>
      <c r="D2675" s="21" t="n"/>
      <c r="E2675" s="27">
        <f>IF(D2675="","",IFERROR(INDEX(거래처분야,MATCH(D2675,거래처이름,0)),""))</f>
        <v/>
      </c>
      <c r="F2675" s="21" t="n"/>
      <c r="G2675" s="22" t="n"/>
      <c r="H2675" s="25">
        <f>IF(COUNTA(A2675,B2675,D2675,G2675)=0,"",IF(NOT(ISNUMBER(A2675)),"날짜를 확인하세요",IF(A2675&gt;TODAY(),"오늘 이후 날짜예요",IF(AND(B2675&lt;&gt;"",ISNA(MATCH(B2675,현장번호,0))),"현장 번호를 확인하세요",IF(ISNA(MATCH(D2675,거래처이름,0)),"거래처 목록에 없는 이름",IF(OR(NOT(ISNUMBER(G2675)),N(G2675)&lt;=0),"금액을 확인하세요",""))))))</f>
        <v/>
      </c>
    </row>
    <row r="2676">
      <c r="A2676" s="20" t="n"/>
      <c r="B2676" s="26" t="n"/>
      <c r="C2676" s="27">
        <f>IF(COUNTA(A2676,D2676,G2676)=0,"",IF(B2676="","공통",IFERROR(INDEX(현장_고객,MATCH(B2676,현장번호,0))&amp;" · "&amp;INDEX(현장_주소,MATCH(B2676,현장번호,0)),"없는 번호")))</f>
        <v/>
      </c>
      <c r="D2676" s="21" t="n"/>
      <c r="E2676" s="27">
        <f>IF(D2676="","",IFERROR(INDEX(거래처분야,MATCH(D2676,거래처이름,0)),""))</f>
        <v/>
      </c>
      <c r="F2676" s="21" t="n"/>
      <c r="G2676" s="22" t="n"/>
      <c r="H2676" s="25">
        <f>IF(COUNTA(A2676,B2676,D2676,G2676)=0,"",IF(NOT(ISNUMBER(A2676)),"날짜를 확인하세요",IF(A2676&gt;TODAY(),"오늘 이후 날짜예요",IF(AND(B2676&lt;&gt;"",ISNA(MATCH(B2676,현장번호,0))),"현장 번호를 확인하세요",IF(ISNA(MATCH(D2676,거래처이름,0)),"거래처 목록에 없는 이름",IF(OR(NOT(ISNUMBER(G2676)),N(G2676)&lt;=0),"금액을 확인하세요",""))))))</f>
        <v/>
      </c>
    </row>
    <row r="2677">
      <c r="A2677" s="20" t="n"/>
      <c r="B2677" s="26" t="n"/>
      <c r="C2677" s="27">
        <f>IF(COUNTA(A2677,D2677,G2677)=0,"",IF(B2677="","공통",IFERROR(INDEX(현장_고객,MATCH(B2677,현장번호,0))&amp;" · "&amp;INDEX(현장_주소,MATCH(B2677,현장번호,0)),"없는 번호")))</f>
        <v/>
      </c>
      <c r="D2677" s="21" t="n"/>
      <c r="E2677" s="27">
        <f>IF(D2677="","",IFERROR(INDEX(거래처분야,MATCH(D2677,거래처이름,0)),""))</f>
        <v/>
      </c>
      <c r="F2677" s="21" t="n"/>
      <c r="G2677" s="22" t="n"/>
      <c r="H2677" s="25">
        <f>IF(COUNTA(A2677,B2677,D2677,G2677)=0,"",IF(NOT(ISNUMBER(A2677)),"날짜를 확인하세요",IF(A2677&gt;TODAY(),"오늘 이후 날짜예요",IF(AND(B2677&lt;&gt;"",ISNA(MATCH(B2677,현장번호,0))),"현장 번호를 확인하세요",IF(ISNA(MATCH(D2677,거래처이름,0)),"거래처 목록에 없는 이름",IF(OR(NOT(ISNUMBER(G2677)),N(G2677)&lt;=0),"금액을 확인하세요",""))))))</f>
        <v/>
      </c>
    </row>
    <row r="2678">
      <c r="A2678" s="20" t="n"/>
      <c r="B2678" s="26" t="n"/>
      <c r="C2678" s="27">
        <f>IF(COUNTA(A2678,D2678,G2678)=0,"",IF(B2678="","공통",IFERROR(INDEX(현장_고객,MATCH(B2678,현장번호,0))&amp;" · "&amp;INDEX(현장_주소,MATCH(B2678,현장번호,0)),"없는 번호")))</f>
        <v/>
      </c>
      <c r="D2678" s="21" t="n"/>
      <c r="E2678" s="27">
        <f>IF(D2678="","",IFERROR(INDEX(거래처분야,MATCH(D2678,거래처이름,0)),""))</f>
        <v/>
      </c>
      <c r="F2678" s="21" t="n"/>
      <c r="G2678" s="22" t="n"/>
      <c r="H2678" s="25">
        <f>IF(COUNTA(A2678,B2678,D2678,G2678)=0,"",IF(NOT(ISNUMBER(A2678)),"날짜를 확인하세요",IF(A2678&gt;TODAY(),"오늘 이후 날짜예요",IF(AND(B2678&lt;&gt;"",ISNA(MATCH(B2678,현장번호,0))),"현장 번호를 확인하세요",IF(ISNA(MATCH(D2678,거래처이름,0)),"거래처 목록에 없는 이름",IF(OR(NOT(ISNUMBER(G2678)),N(G2678)&lt;=0),"금액을 확인하세요",""))))))</f>
        <v/>
      </c>
    </row>
    <row r="2679">
      <c r="A2679" s="20" t="n"/>
      <c r="B2679" s="26" t="n"/>
      <c r="C2679" s="27">
        <f>IF(COUNTA(A2679,D2679,G2679)=0,"",IF(B2679="","공통",IFERROR(INDEX(현장_고객,MATCH(B2679,현장번호,0))&amp;" · "&amp;INDEX(현장_주소,MATCH(B2679,현장번호,0)),"없는 번호")))</f>
        <v/>
      </c>
      <c r="D2679" s="21" t="n"/>
      <c r="E2679" s="27">
        <f>IF(D2679="","",IFERROR(INDEX(거래처분야,MATCH(D2679,거래처이름,0)),""))</f>
        <v/>
      </c>
      <c r="F2679" s="21" t="n"/>
      <c r="G2679" s="22" t="n"/>
      <c r="H2679" s="25">
        <f>IF(COUNTA(A2679,B2679,D2679,G2679)=0,"",IF(NOT(ISNUMBER(A2679)),"날짜를 확인하세요",IF(A2679&gt;TODAY(),"오늘 이후 날짜예요",IF(AND(B2679&lt;&gt;"",ISNA(MATCH(B2679,현장번호,0))),"현장 번호를 확인하세요",IF(ISNA(MATCH(D2679,거래처이름,0)),"거래처 목록에 없는 이름",IF(OR(NOT(ISNUMBER(G2679)),N(G2679)&lt;=0),"금액을 확인하세요",""))))))</f>
        <v/>
      </c>
    </row>
    <row r="2680">
      <c r="A2680" s="20" t="n"/>
      <c r="B2680" s="26" t="n"/>
      <c r="C2680" s="27">
        <f>IF(COUNTA(A2680,D2680,G2680)=0,"",IF(B2680="","공통",IFERROR(INDEX(현장_고객,MATCH(B2680,현장번호,0))&amp;" · "&amp;INDEX(현장_주소,MATCH(B2680,현장번호,0)),"없는 번호")))</f>
        <v/>
      </c>
      <c r="D2680" s="21" t="n"/>
      <c r="E2680" s="27">
        <f>IF(D2680="","",IFERROR(INDEX(거래처분야,MATCH(D2680,거래처이름,0)),""))</f>
        <v/>
      </c>
      <c r="F2680" s="21" t="n"/>
      <c r="G2680" s="22" t="n"/>
      <c r="H2680" s="25">
        <f>IF(COUNTA(A2680,B2680,D2680,G2680)=0,"",IF(NOT(ISNUMBER(A2680)),"날짜를 확인하세요",IF(A2680&gt;TODAY(),"오늘 이후 날짜예요",IF(AND(B2680&lt;&gt;"",ISNA(MATCH(B2680,현장번호,0))),"현장 번호를 확인하세요",IF(ISNA(MATCH(D2680,거래처이름,0)),"거래처 목록에 없는 이름",IF(OR(NOT(ISNUMBER(G2680)),N(G2680)&lt;=0),"금액을 확인하세요",""))))))</f>
        <v/>
      </c>
    </row>
    <row r="2681">
      <c r="A2681" s="20" t="n"/>
      <c r="B2681" s="26" t="n"/>
      <c r="C2681" s="27">
        <f>IF(COUNTA(A2681,D2681,G2681)=0,"",IF(B2681="","공통",IFERROR(INDEX(현장_고객,MATCH(B2681,현장번호,0))&amp;" · "&amp;INDEX(현장_주소,MATCH(B2681,현장번호,0)),"없는 번호")))</f>
        <v/>
      </c>
      <c r="D2681" s="21" t="n"/>
      <c r="E2681" s="27">
        <f>IF(D2681="","",IFERROR(INDEX(거래처분야,MATCH(D2681,거래처이름,0)),""))</f>
        <v/>
      </c>
      <c r="F2681" s="21" t="n"/>
      <c r="G2681" s="22" t="n"/>
      <c r="H2681" s="25">
        <f>IF(COUNTA(A2681,B2681,D2681,G2681)=0,"",IF(NOT(ISNUMBER(A2681)),"날짜를 확인하세요",IF(A2681&gt;TODAY(),"오늘 이후 날짜예요",IF(AND(B2681&lt;&gt;"",ISNA(MATCH(B2681,현장번호,0))),"현장 번호를 확인하세요",IF(ISNA(MATCH(D2681,거래처이름,0)),"거래처 목록에 없는 이름",IF(OR(NOT(ISNUMBER(G2681)),N(G2681)&lt;=0),"금액을 확인하세요",""))))))</f>
        <v/>
      </c>
    </row>
    <row r="2682">
      <c r="A2682" s="20" t="n"/>
      <c r="B2682" s="26" t="n"/>
      <c r="C2682" s="27">
        <f>IF(COUNTA(A2682,D2682,G2682)=0,"",IF(B2682="","공통",IFERROR(INDEX(현장_고객,MATCH(B2682,현장번호,0))&amp;" · "&amp;INDEX(현장_주소,MATCH(B2682,현장번호,0)),"없는 번호")))</f>
        <v/>
      </c>
      <c r="D2682" s="21" t="n"/>
      <c r="E2682" s="27">
        <f>IF(D2682="","",IFERROR(INDEX(거래처분야,MATCH(D2682,거래처이름,0)),""))</f>
        <v/>
      </c>
      <c r="F2682" s="21" t="n"/>
      <c r="G2682" s="22" t="n"/>
      <c r="H2682" s="25">
        <f>IF(COUNTA(A2682,B2682,D2682,G2682)=0,"",IF(NOT(ISNUMBER(A2682)),"날짜를 확인하세요",IF(A2682&gt;TODAY(),"오늘 이후 날짜예요",IF(AND(B2682&lt;&gt;"",ISNA(MATCH(B2682,현장번호,0))),"현장 번호를 확인하세요",IF(ISNA(MATCH(D2682,거래처이름,0)),"거래처 목록에 없는 이름",IF(OR(NOT(ISNUMBER(G2682)),N(G2682)&lt;=0),"금액을 확인하세요",""))))))</f>
        <v/>
      </c>
    </row>
    <row r="2683">
      <c r="A2683" s="20" t="n"/>
      <c r="B2683" s="26" t="n"/>
      <c r="C2683" s="27">
        <f>IF(COUNTA(A2683,D2683,G2683)=0,"",IF(B2683="","공통",IFERROR(INDEX(현장_고객,MATCH(B2683,현장번호,0))&amp;" · "&amp;INDEX(현장_주소,MATCH(B2683,현장번호,0)),"없는 번호")))</f>
        <v/>
      </c>
      <c r="D2683" s="21" t="n"/>
      <c r="E2683" s="27">
        <f>IF(D2683="","",IFERROR(INDEX(거래처분야,MATCH(D2683,거래처이름,0)),""))</f>
        <v/>
      </c>
      <c r="F2683" s="21" t="n"/>
      <c r="G2683" s="22" t="n"/>
      <c r="H2683" s="25">
        <f>IF(COUNTA(A2683,B2683,D2683,G2683)=0,"",IF(NOT(ISNUMBER(A2683)),"날짜를 확인하세요",IF(A2683&gt;TODAY(),"오늘 이후 날짜예요",IF(AND(B2683&lt;&gt;"",ISNA(MATCH(B2683,현장번호,0))),"현장 번호를 확인하세요",IF(ISNA(MATCH(D2683,거래처이름,0)),"거래처 목록에 없는 이름",IF(OR(NOT(ISNUMBER(G2683)),N(G2683)&lt;=0),"금액을 확인하세요",""))))))</f>
        <v/>
      </c>
    </row>
    <row r="2684">
      <c r="A2684" s="20" t="n"/>
      <c r="B2684" s="26" t="n"/>
      <c r="C2684" s="27">
        <f>IF(COUNTA(A2684,D2684,G2684)=0,"",IF(B2684="","공통",IFERROR(INDEX(현장_고객,MATCH(B2684,현장번호,0))&amp;" · "&amp;INDEX(현장_주소,MATCH(B2684,현장번호,0)),"없는 번호")))</f>
        <v/>
      </c>
      <c r="D2684" s="21" t="n"/>
      <c r="E2684" s="27">
        <f>IF(D2684="","",IFERROR(INDEX(거래처분야,MATCH(D2684,거래처이름,0)),""))</f>
        <v/>
      </c>
      <c r="F2684" s="21" t="n"/>
      <c r="G2684" s="22" t="n"/>
      <c r="H2684" s="25">
        <f>IF(COUNTA(A2684,B2684,D2684,G2684)=0,"",IF(NOT(ISNUMBER(A2684)),"날짜를 확인하세요",IF(A2684&gt;TODAY(),"오늘 이후 날짜예요",IF(AND(B2684&lt;&gt;"",ISNA(MATCH(B2684,현장번호,0))),"현장 번호를 확인하세요",IF(ISNA(MATCH(D2684,거래처이름,0)),"거래처 목록에 없는 이름",IF(OR(NOT(ISNUMBER(G2684)),N(G2684)&lt;=0),"금액을 확인하세요",""))))))</f>
        <v/>
      </c>
    </row>
    <row r="2685">
      <c r="A2685" s="20" t="n"/>
      <c r="B2685" s="26" t="n"/>
      <c r="C2685" s="27">
        <f>IF(COUNTA(A2685,D2685,G2685)=0,"",IF(B2685="","공통",IFERROR(INDEX(현장_고객,MATCH(B2685,현장번호,0))&amp;" · "&amp;INDEX(현장_주소,MATCH(B2685,현장번호,0)),"없는 번호")))</f>
        <v/>
      </c>
      <c r="D2685" s="21" t="n"/>
      <c r="E2685" s="27">
        <f>IF(D2685="","",IFERROR(INDEX(거래처분야,MATCH(D2685,거래처이름,0)),""))</f>
        <v/>
      </c>
      <c r="F2685" s="21" t="n"/>
      <c r="G2685" s="22" t="n"/>
      <c r="H2685" s="25">
        <f>IF(COUNTA(A2685,B2685,D2685,G2685)=0,"",IF(NOT(ISNUMBER(A2685)),"날짜를 확인하세요",IF(A2685&gt;TODAY(),"오늘 이후 날짜예요",IF(AND(B2685&lt;&gt;"",ISNA(MATCH(B2685,현장번호,0))),"현장 번호를 확인하세요",IF(ISNA(MATCH(D2685,거래처이름,0)),"거래처 목록에 없는 이름",IF(OR(NOT(ISNUMBER(G2685)),N(G2685)&lt;=0),"금액을 확인하세요",""))))))</f>
        <v/>
      </c>
    </row>
    <row r="2686">
      <c r="A2686" s="20" t="n"/>
      <c r="B2686" s="26" t="n"/>
      <c r="C2686" s="27">
        <f>IF(COUNTA(A2686,D2686,G2686)=0,"",IF(B2686="","공통",IFERROR(INDEX(현장_고객,MATCH(B2686,현장번호,0))&amp;" · "&amp;INDEX(현장_주소,MATCH(B2686,현장번호,0)),"없는 번호")))</f>
        <v/>
      </c>
      <c r="D2686" s="21" t="n"/>
      <c r="E2686" s="27">
        <f>IF(D2686="","",IFERROR(INDEX(거래처분야,MATCH(D2686,거래처이름,0)),""))</f>
        <v/>
      </c>
      <c r="F2686" s="21" t="n"/>
      <c r="G2686" s="22" t="n"/>
      <c r="H2686" s="25">
        <f>IF(COUNTA(A2686,B2686,D2686,G2686)=0,"",IF(NOT(ISNUMBER(A2686)),"날짜를 확인하세요",IF(A2686&gt;TODAY(),"오늘 이후 날짜예요",IF(AND(B2686&lt;&gt;"",ISNA(MATCH(B2686,현장번호,0))),"현장 번호를 확인하세요",IF(ISNA(MATCH(D2686,거래처이름,0)),"거래처 목록에 없는 이름",IF(OR(NOT(ISNUMBER(G2686)),N(G2686)&lt;=0),"금액을 확인하세요",""))))))</f>
        <v/>
      </c>
    </row>
    <row r="2687">
      <c r="A2687" s="20" t="n"/>
      <c r="B2687" s="26" t="n"/>
      <c r="C2687" s="27">
        <f>IF(COUNTA(A2687,D2687,G2687)=0,"",IF(B2687="","공통",IFERROR(INDEX(현장_고객,MATCH(B2687,현장번호,0))&amp;" · "&amp;INDEX(현장_주소,MATCH(B2687,현장번호,0)),"없는 번호")))</f>
        <v/>
      </c>
      <c r="D2687" s="21" t="n"/>
      <c r="E2687" s="27">
        <f>IF(D2687="","",IFERROR(INDEX(거래처분야,MATCH(D2687,거래처이름,0)),""))</f>
        <v/>
      </c>
      <c r="F2687" s="21" t="n"/>
      <c r="G2687" s="22" t="n"/>
      <c r="H2687" s="25">
        <f>IF(COUNTA(A2687,B2687,D2687,G2687)=0,"",IF(NOT(ISNUMBER(A2687)),"날짜를 확인하세요",IF(A2687&gt;TODAY(),"오늘 이후 날짜예요",IF(AND(B2687&lt;&gt;"",ISNA(MATCH(B2687,현장번호,0))),"현장 번호를 확인하세요",IF(ISNA(MATCH(D2687,거래처이름,0)),"거래처 목록에 없는 이름",IF(OR(NOT(ISNUMBER(G2687)),N(G2687)&lt;=0),"금액을 확인하세요",""))))))</f>
        <v/>
      </c>
    </row>
    <row r="2688">
      <c r="A2688" s="20" t="n"/>
      <c r="B2688" s="26" t="n"/>
      <c r="C2688" s="27">
        <f>IF(COUNTA(A2688,D2688,G2688)=0,"",IF(B2688="","공통",IFERROR(INDEX(현장_고객,MATCH(B2688,현장번호,0))&amp;" · "&amp;INDEX(현장_주소,MATCH(B2688,현장번호,0)),"없는 번호")))</f>
        <v/>
      </c>
      <c r="D2688" s="21" t="n"/>
      <c r="E2688" s="27">
        <f>IF(D2688="","",IFERROR(INDEX(거래처분야,MATCH(D2688,거래처이름,0)),""))</f>
        <v/>
      </c>
      <c r="F2688" s="21" t="n"/>
      <c r="G2688" s="22" t="n"/>
      <c r="H2688" s="25">
        <f>IF(COUNTA(A2688,B2688,D2688,G2688)=0,"",IF(NOT(ISNUMBER(A2688)),"날짜를 확인하세요",IF(A2688&gt;TODAY(),"오늘 이후 날짜예요",IF(AND(B2688&lt;&gt;"",ISNA(MATCH(B2688,현장번호,0))),"현장 번호를 확인하세요",IF(ISNA(MATCH(D2688,거래처이름,0)),"거래처 목록에 없는 이름",IF(OR(NOT(ISNUMBER(G2688)),N(G2688)&lt;=0),"금액을 확인하세요",""))))))</f>
        <v/>
      </c>
    </row>
    <row r="2689">
      <c r="A2689" s="20" t="n"/>
      <c r="B2689" s="26" t="n"/>
      <c r="C2689" s="27">
        <f>IF(COUNTA(A2689,D2689,G2689)=0,"",IF(B2689="","공통",IFERROR(INDEX(현장_고객,MATCH(B2689,현장번호,0))&amp;" · "&amp;INDEX(현장_주소,MATCH(B2689,현장번호,0)),"없는 번호")))</f>
        <v/>
      </c>
      <c r="D2689" s="21" t="n"/>
      <c r="E2689" s="27">
        <f>IF(D2689="","",IFERROR(INDEX(거래처분야,MATCH(D2689,거래처이름,0)),""))</f>
        <v/>
      </c>
      <c r="F2689" s="21" t="n"/>
      <c r="G2689" s="22" t="n"/>
      <c r="H2689" s="25">
        <f>IF(COUNTA(A2689,B2689,D2689,G2689)=0,"",IF(NOT(ISNUMBER(A2689)),"날짜를 확인하세요",IF(A2689&gt;TODAY(),"오늘 이후 날짜예요",IF(AND(B2689&lt;&gt;"",ISNA(MATCH(B2689,현장번호,0))),"현장 번호를 확인하세요",IF(ISNA(MATCH(D2689,거래처이름,0)),"거래처 목록에 없는 이름",IF(OR(NOT(ISNUMBER(G2689)),N(G2689)&lt;=0),"금액을 확인하세요",""))))))</f>
        <v/>
      </c>
    </row>
    <row r="2690">
      <c r="A2690" s="20" t="n"/>
      <c r="B2690" s="26" t="n"/>
      <c r="C2690" s="27">
        <f>IF(COUNTA(A2690,D2690,G2690)=0,"",IF(B2690="","공통",IFERROR(INDEX(현장_고객,MATCH(B2690,현장번호,0))&amp;" · "&amp;INDEX(현장_주소,MATCH(B2690,현장번호,0)),"없는 번호")))</f>
        <v/>
      </c>
      <c r="D2690" s="21" t="n"/>
      <c r="E2690" s="27">
        <f>IF(D2690="","",IFERROR(INDEX(거래처분야,MATCH(D2690,거래처이름,0)),""))</f>
        <v/>
      </c>
      <c r="F2690" s="21" t="n"/>
      <c r="G2690" s="22" t="n"/>
      <c r="H2690" s="25">
        <f>IF(COUNTA(A2690,B2690,D2690,G2690)=0,"",IF(NOT(ISNUMBER(A2690)),"날짜를 확인하세요",IF(A2690&gt;TODAY(),"오늘 이후 날짜예요",IF(AND(B2690&lt;&gt;"",ISNA(MATCH(B2690,현장번호,0))),"현장 번호를 확인하세요",IF(ISNA(MATCH(D2690,거래처이름,0)),"거래처 목록에 없는 이름",IF(OR(NOT(ISNUMBER(G2690)),N(G2690)&lt;=0),"금액을 확인하세요",""))))))</f>
        <v/>
      </c>
    </row>
    <row r="2691">
      <c r="A2691" s="20" t="n"/>
      <c r="B2691" s="26" t="n"/>
      <c r="C2691" s="27">
        <f>IF(COUNTA(A2691,D2691,G2691)=0,"",IF(B2691="","공통",IFERROR(INDEX(현장_고객,MATCH(B2691,현장번호,0))&amp;" · "&amp;INDEX(현장_주소,MATCH(B2691,현장번호,0)),"없는 번호")))</f>
        <v/>
      </c>
      <c r="D2691" s="21" t="n"/>
      <c r="E2691" s="27">
        <f>IF(D2691="","",IFERROR(INDEX(거래처분야,MATCH(D2691,거래처이름,0)),""))</f>
        <v/>
      </c>
      <c r="F2691" s="21" t="n"/>
      <c r="G2691" s="22" t="n"/>
      <c r="H2691" s="25">
        <f>IF(COUNTA(A2691,B2691,D2691,G2691)=0,"",IF(NOT(ISNUMBER(A2691)),"날짜를 확인하세요",IF(A2691&gt;TODAY(),"오늘 이후 날짜예요",IF(AND(B2691&lt;&gt;"",ISNA(MATCH(B2691,현장번호,0))),"현장 번호를 확인하세요",IF(ISNA(MATCH(D2691,거래처이름,0)),"거래처 목록에 없는 이름",IF(OR(NOT(ISNUMBER(G2691)),N(G2691)&lt;=0),"금액을 확인하세요",""))))))</f>
        <v/>
      </c>
    </row>
    <row r="2692">
      <c r="A2692" s="20" t="n"/>
      <c r="B2692" s="26" t="n"/>
      <c r="C2692" s="27">
        <f>IF(COUNTA(A2692,D2692,G2692)=0,"",IF(B2692="","공통",IFERROR(INDEX(현장_고객,MATCH(B2692,현장번호,0))&amp;" · "&amp;INDEX(현장_주소,MATCH(B2692,현장번호,0)),"없는 번호")))</f>
        <v/>
      </c>
      <c r="D2692" s="21" t="n"/>
      <c r="E2692" s="27">
        <f>IF(D2692="","",IFERROR(INDEX(거래처분야,MATCH(D2692,거래처이름,0)),""))</f>
        <v/>
      </c>
      <c r="F2692" s="21" t="n"/>
      <c r="G2692" s="22" t="n"/>
      <c r="H2692" s="25">
        <f>IF(COUNTA(A2692,B2692,D2692,G2692)=0,"",IF(NOT(ISNUMBER(A2692)),"날짜를 확인하세요",IF(A2692&gt;TODAY(),"오늘 이후 날짜예요",IF(AND(B2692&lt;&gt;"",ISNA(MATCH(B2692,현장번호,0))),"현장 번호를 확인하세요",IF(ISNA(MATCH(D2692,거래처이름,0)),"거래처 목록에 없는 이름",IF(OR(NOT(ISNUMBER(G2692)),N(G2692)&lt;=0),"금액을 확인하세요",""))))))</f>
        <v/>
      </c>
    </row>
    <row r="2693">
      <c r="A2693" s="20" t="n"/>
      <c r="B2693" s="26" t="n"/>
      <c r="C2693" s="27">
        <f>IF(COUNTA(A2693,D2693,G2693)=0,"",IF(B2693="","공통",IFERROR(INDEX(현장_고객,MATCH(B2693,현장번호,0))&amp;" · "&amp;INDEX(현장_주소,MATCH(B2693,현장번호,0)),"없는 번호")))</f>
        <v/>
      </c>
      <c r="D2693" s="21" t="n"/>
      <c r="E2693" s="27">
        <f>IF(D2693="","",IFERROR(INDEX(거래처분야,MATCH(D2693,거래처이름,0)),""))</f>
        <v/>
      </c>
      <c r="F2693" s="21" t="n"/>
      <c r="G2693" s="22" t="n"/>
      <c r="H2693" s="25">
        <f>IF(COUNTA(A2693,B2693,D2693,G2693)=0,"",IF(NOT(ISNUMBER(A2693)),"날짜를 확인하세요",IF(A2693&gt;TODAY(),"오늘 이후 날짜예요",IF(AND(B2693&lt;&gt;"",ISNA(MATCH(B2693,현장번호,0))),"현장 번호를 확인하세요",IF(ISNA(MATCH(D2693,거래처이름,0)),"거래처 목록에 없는 이름",IF(OR(NOT(ISNUMBER(G2693)),N(G2693)&lt;=0),"금액을 확인하세요",""))))))</f>
        <v/>
      </c>
    </row>
    <row r="2694">
      <c r="A2694" s="20" t="n"/>
      <c r="B2694" s="26" t="n"/>
      <c r="C2694" s="27">
        <f>IF(COUNTA(A2694,D2694,G2694)=0,"",IF(B2694="","공통",IFERROR(INDEX(현장_고객,MATCH(B2694,현장번호,0))&amp;" · "&amp;INDEX(현장_주소,MATCH(B2694,현장번호,0)),"없는 번호")))</f>
        <v/>
      </c>
      <c r="D2694" s="21" t="n"/>
      <c r="E2694" s="27">
        <f>IF(D2694="","",IFERROR(INDEX(거래처분야,MATCH(D2694,거래처이름,0)),""))</f>
        <v/>
      </c>
      <c r="F2694" s="21" t="n"/>
      <c r="G2694" s="22" t="n"/>
      <c r="H2694" s="25">
        <f>IF(COUNTA(A2694,B2694,D2694,G2694)=0,"",IF(NOT(ISNUMBER(A2694)),"날짜를 확인하세요",IF(A2694&gt;TODAY(),"오늘 이후 날짜예요",IF(AND(B2694&lt;&gt;"",ISNA(MATCH(B2694,현장번호,0))),"현장 번호를 확인하세요",IF(ISNA(MATCH(D2694,거래처이름,0)),"거래처 목록에 없는 이름",IF(OR(NOT(ISNUMBER(G2694)),N(G2694)&lt;=0),"금액을 확인하세요",""))))))</f>
        <v/>
      </c>
    </row>
    <row r="2695">
      <c r="A2695" s="20" t="n"/>
      <c r="B2695" s="26" t="n"/>
      <c r="C2695" s="27">
        <f>IF(COUNTA(A2695,D2695,G2695)=0,"",IF(B2695="","공통",IFERROR(INDEX(현장_고객,MATCH(B2695,현장번호,0))&amp;" · "&amp;INDEX(현장_주소,MATCH(B2695,현장번호,0)),"없는 번호")))</f>
        <v/>
      </c>
      <c r="D2695" s="21" t="n"/>
      <c r="E2695" s="27">
        <f>IF(D2695="","",IFERROR(INDEX(거래처분야,MATCH(D2695,거래처이름,0)),""))</f>
        <v/>
      </c>
      <c r="F2695" s="21" t="n"/>
      <c r="G2695" s="22" t="n"/>
      <c r="H2695" s="25">
        <f>IF(COUNTA(A2695,B2695,D2695,G2695)=0,"",IF(NOT(ISNUMBER(A2695)),"날짜를 확인하세요",IF(A2695&gt;TODAY(),"오늘 이후 날짜예요",IF(AND(B2695&lt;&gt;"",ISNA(MATCH(B2695,현장번호,0))),"현장 번호를 확인하세요",IF(ISNA(MATCH(D2695,거래처이름,0)),"거래처 목록에 없는 이름",IF(OR(NOT(ISNUMBER(G2695)),N(G2695)&lt;=0),"금액을 확인하세요",""))))))</f>
        <v/>
      </c>
    </row>
    <row r="2696">
      <c r="A2696" s="20" t="n"/>
      <c r="B2696" s="26" t="n"/>
      <c r="C2696" s="27">
        <f>IF(COUNTA(A2696,D2696,G2696)=0,"",IF(B2696="","공통",IFERROR(INDEX(현장_고객,MATCH(B2696,현장번호,0))&amp;" · "&amp;INDEX(현장_주소,MATCH(B2696,현장번호,0)),"없는 번호")))</f>
        <v/>
      </c>
      <c r="D2696" s="21" t="n"/>
      <c r="E2696" s="27">
        <f>IF(D2696="","",IFERROR(INDEX(거래처분야,MATCH(D2696,거래처이름,0)),""))</f>
        <v/>
      </c>
      <c r="F2696" s="21" t="n"/>
      <c r="G2696" s="22" t="n"/>
      <c r="H2696" s="25">
        <f>IF(COUNTA(A2696,B2696,D2696,G2696)=0,"",IF(NOT(ISNUMBER(A2696)),"날짜를 확인하세요",IF(A2696&gt;TODAY(),"오늘 이후 날짜예요",IF(AND(B2696&lt;&gt;"",ISNA(MATCH(B2696,현장번호,0))),"현장 번호를 확인하세요",IF(ISNA(MATCH(D2696,거래처이름,0)),"거래처 목록에 없는 이름",IF(OR(NOT(ISNUMBER(G2696)),N(G2696)&lt;=0),"금액을 확인하세요",""))))))</f>
        <v/>
      </c>
    </row>
    <row r="2697">
      <c r="A2697" s="20" t="n"/>
      <c r="B2697" s="26" t="n"/>
      <c r="C2697" s="27">
        <f>IF(COUNTA(A2697,D2697,G2697)=0,"",IF(B2697="","공통",IFERROR(INDEX(현장_고객,MATCH(B2697,현장번호,0))&amp;" · "&amp;INDEX(현장_주소,MATCH(B2697,현장번호,0)),"없는 번호")))</f>
        <v/>
      </c>
      <c r="D2697" s="21" t="n"/>
      <c r="E2697" s="27">
        <f>IF(D2697="","",IFERROR(INDEX(거래처분야,MATCH(D2697,거래처이름,0)),""))</f>
        <v/>
      </c>
      <c r="F2697" s="21" t="n"/>
      <c r="G2697" s="22" t="n"/>
      <c r="H2697" s="25">
        <f>IF(COUNTA(A2697,B2697,D2697,G2697)=0,"",IF(NOT(ISNUMBER(A2697)),"날짜를 확인하세요",IF(A2697&gt;TODAY(),"오늘 이후 날짜예요",IF(AND(B2697&lt;&gt;"",ISNA(MATCH(B2697,현장번호,0))),"현장 번호를 확인하세요",IF(ISNA(MATCH(D2697,거래처이름,0)),"거래처 목록에 없는 이름",IF(OR(NOT(ISNUMBER(G2697)),N(G2697)&lt;=0),"금액을 확인하세요",""))))))</f>
        <v/>
      </c>
    </row>
    <row r="2698">
      <c r="A2698" s="20" t="n"/>
      <c r="B2698" s="26" t="n"/>
      <c r="C2698" s="27">
        <f>IF(COUNTA(A2698,D2698,G2698)=0,"",IF(B2698="","공통",IFERROR(INDEX(현장_고객,MATCH(B2698,현장번호,0))&amp;" · "&amp;INDEX(현장_주소,MATCH(B2698,현장번호,0)),"없는 번호")))</f>
        <v/>
      </c>
      <c r="D2698" s="21" t="n"/>
      <c r="E2698" s="27">
        <f>IF(D2698="","",IFERROR(INDEX(거래처분야,MATCH(D2698,거래처이름,0)),""))</f>
        <v/>
      </c>
      <c r="F2698" s="21" t="n"/>
      <c r="G2698" s="22" t="n"/>
      <c r="H2698" s="25">
        <f>IF(COUNTA(A2698,B2698,D2698,G2698)=0,"",IF(NOT(ISNUMBER(A2698)),"날짜를 확인하세요",IF(A2698&gt;TODAY(),"오늘 이후 날짜예요",IF(AND(B2698&lt;&gt;"",ISNA(MATCH(B2698,현장번호,0))),"현장 번호를 확인하세요",IF(ISNA(MATCH(D2698,거래처이름,0)),"거래처 목록에 없는 이름",IF(OR(NOT(ISNUMBER(G2698)),N(G2698)&lt;=0),"금액을 확인하세요",""))))))</f>
        <v/>
      </c>
    </row>
    <row r="2699">
      <c r="A2699" s="20" t="n"/>
      <c r="B2699" s="26" t="n"/>
      <c r="C2699" s="27">
        <f>IF(COUNTA(A2699,D2699,G2699)=0,"",IF(B2699="","공통",IFERROR(INDEX(현장_고객,MATCH(B2699,현장번호,0))&amp;" · "&amp;INDEX(현장_주소,MATCH(B2699,현장번호,0)),"없는 번호")))</f>
        <v/>
      </c>
      <c r="D2699" s="21" t="n"/>
      <c r="E2699" s="27">
        <f>IF(D2699="","",IFERROR(INDEX(거래처분야,MATCH(D2699,거래처이름,0)),""))</f>
        <v/>
      </c>
      <c r="F2699" s="21" t="n"/>
      <c r="G2699" s="22" t="n"/>
      <c r="H2699" s="25">
        <f>IF(COUNTA(A2699,B2699,D2699,G2699)=0,"",IF(NOT(ISNUMBER(A2699)),"날짜를 확인하세요",IF(A2699&gt;TODAY(),"오늘 이후 날짜예요",IF(AND(B2699&lt;&gt;"",ISNA(MATCH(B2699,현장번호,0))),"현장 번호를 확인하세요",IF(ISNA(MATCH(D2699,거래처이름,0)),"거래처 목록에 없는 이름",IF(OR(NOT(ISNUMBER(G2699)),N(G2699)&lt;=0),"금액을 확인하세요",""))))))</f>
        <v/>
      </c>
    </row>
    <row r="2700">
      <c r="A2700" s="20" t="n"/>
      <c r="B2700" s="26" t="n"/>
      <c r="C2700" s="27">
        <f>IF(COUNTA(A2700,D2700,G2700)=0,"",IF(B2700="","공통",IFERROR(INDEX(현장_고객,MATCH(B2700,현장번호,0))&amp;" · "&amp;INDEX(현장_주소,MATCH(B2700,현장번호,0)),"없는 번호")))</f>
        <v/>
      </c>
      <c r="D2700" s="21" t="n"/>
      <c r="E2700" s="27">
        <f>IF(D2700="","",IFERROR(INDEX(거래처분야,MATCH(D2700,거래처이름,0)),""))</f>
        <v/>
      </c>
      <c r="F2700" s="21" t="n"/>
      <c r="G2700" s="22" t="n"/>
      <c r="H2700" s="25">
        <f>IF(COUNTA(A2700,B2700,D2700,G2700)=0,"",IF(NOT(ISNUMBER(A2700)),"날짜를 확인하세요",IF(A2700&gt;TODAY(),"오늘 이후 날짜예요",IF(AND(B2700&lt;&gt;"",ISNA(MATCH(B2700,현장번호,0))),"현장 번호를 확인하세요",IF(ISNA(MATCH(D2700,거래처이름,0)),"거래처 목록에 없는 이름",IF(OR(NOT(ISNUMBER(G2700)),N(G2700)&lt;=0),"금액을 확인하세요",""))))))</f>
        <v/>
      </c>
    </row>
    <row r="2701">
      <c r="A2701" s="20" t="n"/>
      <c r="B2701" s="26" t="n"/>
      <c r="C2701" s="27">
        <f>IF(COUNTA(A2701,D2701,G2701)=0,"",IF(B2701="","공통",IFERROR(INDEX(현장_고객,MATCH(B2701,현장번호,0))&amp;" · "&amp;INDEX(현장_주소,MATCH(B2701,현장번호,0)),"없는 번호")))</f>
        <v/>
      </c>
      <c r="D2701" s="21" t="n"/>
      <c r="E2701" s="27">
        <f>IF(D2701="","",IFERROR(INDEX(거래처분야,MATCH(D2701,거래처이름,0)),""))</f>
        <v/>
      </c>
      <c r="F2701" s="21" t="n"/>
      <c r="G2701" s="22" t="n"/>
      <c r="H2701" s="25">
        <f>IF(COUNTA(A2701,B2701,D2701,G2701)=0,"",IF(NOT(ISNUMBER(A2701)),"날짜를 확인하세요",IF(A2701&gt;TODAY(),"오늘 이후 날짜예요",IF(AND(B2701&lt;&gt;"",ISNA(MATCH(B2701,현장번호,0))),"현장 번호를 확인하세요",IF(ISNA(MATCH(D2701,거래처이름,0)),"거래처 목록에 없는 이름",IF(OR(NOT(ISNUMBER(G2701)),N(G2701)&lt;=0),"금액을 확인하세요",""))))))</f>
        <v/>
      </c>
    </row>
    <row r="2702">
      <c r="A2702" s="20" t="n"/>
      <c r="B2702" s="26" t="n"/>
      <c r="C2702" s="27">
        <f>IF(COUNTA(A2702,D2702,G2702)=0,"",IF(B2702="","공통",IFERROR(INDEX(현장_고객,MATCH(B2702,현장번호,0))&amp;" · "&amp;INDEX(현장_주소,MATCH(B2702,현장번호,0)),"없는 번호")))</f>
        <v/>
      </c>
      <c r="D2702" s="21" t="n"/>
      <c r="E2702" s="27">
        <f>IF(D2702="","",IFERROR(INDEX(거래처분야,MATCH(D2702,거래처이름,0)),""))</f>
        <v/>
      </c>
      <c r="F2702" s="21" t="n"/>
      <c r="G2702" s="22" t="n"/>
      <c r="H2702" s="25">
        <f>IF(COUNTA(A2702,B2702,D2702,G2702)=0,"",IF(NOT(ISNUMBER(A2702)),"날짜를 확인하세요",IF(A2702&gt;TODAY(),"오늘 이후 날짜예요",IF(AND(B2702&lt;&gt;"",ISNA(MATCH(B2702,현장번호,0))),"현장 번호를 확인하세요",IF(ISNA(MATCH(D2702,거래처이름,0)),"거래처 목록에 없는 이름",IF(OR(NOT(ISNUMBER(G2702)),N(G2702)&lt;=0),"금액을 확인하세요",""))))))</f>
        <v/>
      </c>
    </row>
    <row r="2703">
      <c r="A2703" s="20" t="n"/>
      <c r="B2703" s="26" t="n"/>
      <c r="C2703" s="27">
        <f>IF(COUNTA(A2703,D2703,G2703)=0,"",IF(B2703="","공통",IFERROR(INDEX(현장_고객,MATCH(B2703,현장번호,0))&amp;" · "&amp;INDEX(현장_주소,MATCH(B2703,현장번호,0)),"없는 번호")))</f>
        <v/>
      </c>
      <c r="D2703" s="21" t="n"/>
      <c r="E2703" s="27">
        <f>IF(D2703="","",IFERROR(INDEX(거래처분야,MATCH(D2703,거래처이름,0)),""))</f>
        <v/>
      </c>
      <c r="F2703" s="21" t="n"/>
      <c r="G2703" s="22" t="n"/>
      <c r="H2703" s="25">
        <f>IF(COUNTA(A2703,B2703,D2703,G2703)=0,"",IF(NOT(ISNUMBER(A2703)),"날짜를 확인하세요",IF(A2703&gt;TODAY(),"오늘 이후 날짜예요",IF(AND(B2703&lt;&gt;"",ISNA(MATCH(B2703,현장번호,0))),"현장 번호를 확인하세요",IF(ISNA(MATCH(D2703,거래처이름,0)),"거래처 목록에 없는 이름",IF(OR(NOT(ISNUMBER(G2703)),N(G2703)&lt;=0),"금액을 확인하세요",""))))))</f>
        <v/>
      </c>
    </row>
    <row r="2704">
      <c r="A2704" s="20" t="n"/>
      <c r="B2704" s="26" t="n"/>
      <c r="C2704" s="27">
        <f>IF(COUNTA(A2704,D2704,G2704)=0,"",IF(B2704="","공통",IFERROR(INDEX(현장_고객,MATCH(B2704,현장번호,0))&amp;" · "&amp;INDEX(현장_주소,MATCH(B2704,현장번호,0)),"없는 번호")))</f>
        <v/>
      </c>
      <c r="D2704" s="21" t="n"/>
      <c r="E2704" s="27">
        <f>IF(D2704="","",IFERROR(INDEX(거래처분야,MATCH(D2704,거래처이름,0)),""))</f>
        <v/>
      </c>
      <c r="F2704" s="21" t="n"/>
      <c r="G2704" s="22" t="n"/>
      <c r="H2704" s="25">
        <f>IF(COUNTA(A2704,B2704,D2704,G2704)=0,"",IF(NOT(ISNUMBER(A2704)),"날짜를 확인하세요",IF(A2704&gt;TODAY(),"오늘 이후 날짜예요",IF(AND(B2704&lt;&gt;"",ISNA(MATCH(B2704,현장번호,0))),"현장 번호를 확인하세요",IF(ISNA(MATCH(D2704,거래처이름,0)),"거래처 목록에 없는 이름",IF(OR(NOT(ISNUMBER(G2704)),N(G2704)&lt;=0),"금액을 확인하세요",""))))))</f>
        <v/>
      </c>
    </row>
    <row r="2705">
      <c r="A2705" s="20" t="n"/>
      <c r="B2705" s="26" t="n"/>
      <c r="C2705" s="27">
        <f>IF(COUNTA(A2705,D2705,G2705)=0,"",IF(B2705="","공통",IFERROR(INDEX(현장_고객,MATCH(B2705,현장번호,0))&amp;" · "&amp;INDEX(현장_주소,MATCH(B2705,현장번호,0)),"없는 번호")))</f>
        <v/>
      </c>
      <c r="D2705" s="21" t="n"/>
      <c r="E2705" s="27">
        <f>IF(D2705="","",IFERROR(INDEX(거래처분야,MATCH(D2705,거래처이름,0)),""))</f>
        <v/>
      </c>
      <c r="F2705" s="21" t="n"/>
      <c r="G2705" s="22" t="n"/>
      <c r="H2705" s="25">
        <f>IF(COUNTA(A2705,B2705,D2705,G2705)=0,"",IF(NOT(ISNUMBER(A2705)),"날짜를 확인하세요",IF(A2705&gt;TODAY(),"오늘 이후 날짜예요",IF(AND(B2705&lt;&gt;"",ISNA(MATCH(B2705,현장번호,0))),"현장 번호를 확인하세요",IF(ISNA(MATCH(D2705,거래처이름,0)),"거래처 목록에 없는 이름",IF(OR(NOT(ISNUMBER(G2705)),N(G2705)&lt;=0),"금액을 확인하세요",""))))))</f>
        <v/>
      </c>
    </row>
    <row r="2706">
      <c r="A2706" s="20" t="n"/>
      <c r="B2706" s="26" t="n"/>
      <c r="C2706" s="27">
        <f>IF(COUNTA(A2706,D2706,G2706)=0,"",IF(B2706="","공통",IFERROR(INDEX(현장_고객,MATCH(B2706,현장번호,0))&amp;" · "&amp;INDEX(현장_주소,MATCH(B2706,현장번호,0)),"없는 번호")))</f>
        <v/>
      </c>
      <c r="D2706" s="21" t="n"/>
      <c r="E2706" s="27">
        <f>IF(D2706="","",IFERROR(INDEX(거래처분야,MATCH(D2706,거래처이름,0)),""))</f>
        <v/>
      </c>
      <c r="F2706" s="21" t="n"/>
      <c r="G2706" s="22" t="n"/>
      <c r="H2706" s="25">
        <f>IF(COUNTA(A2706,B2706,D2706,G2706)=0,"",IF(NOT(ISNUMBER(A2706)),"날짜를 확인하세요",IF(A2706&gt;TODAY(),"오늘 이후 날짜예요",IF(AND(B2706&lt;&gt;"",ISNA(MATCH(B2706,현장번호,0))),"현장 번호를 확인하세요",IF(ISNA(MATCH(D2706,거래처이름,0)),"거래처 목록에 없는 이름",IF(OR(NOT(ISNUMBER(G2706)),N(G2706)&lt;=0),"금액을 확인하세요",""))))))</f>
        <v/>
      </c>
    </row>
    <row r="2707">
      <c r="A2707" s="20" t="n"/>
      <c r="B2707" s="26" t="n"/>
      <c r="C2707" s="27">
        <f>IF(COUNTA(A2707,D2707,G2707)=0,"",IF(B2707="","공통",IFERROR(INDEX(현장_고객,MATCH(B2707,현장번호,0))&amp;" · "&amp;INDEX(현장_주소,MATCH(B2707,현장번호,0)),"없는 번호")))</f>
        <v/>
      </c>
      <c r="D2707" s="21" t="n"/>
      <c r="E2707" s="27">
        <f>IF(D2707="","",IFERROR(INDEX(거래처분야,MATCH(D2707,거래처이름,0)),""))</f>
        <v/>
      </c>
      <c r="F2707" s="21" t="n"/>
      <c r="G2707" s="22" t="n"/>
      <c r="H2707" s="25">
        <f>IF(COUNTA(A2707,B2707,D2707,G2707)=0,"",IF(NOT(ISNUMBER(A2707)),"날짜를 확인하세요",IF(A2707&gt;TODAY(),"오늘 이후 날짜예요",IF(AND(B2707&lt;&gt;"",ISNA(MATCH(B2707,현장번호,0))),"현장 번호를 확인하세요",IF(ISNA(MATCH(D2707,거래처이름,0)),"거래처 목록에 없는 이름",IF(OR(NOT(ISNUMBER(G2707)),N(G2707)&lt;=0),"금액을 확인하세요",""))))))</f>
        <v/>
      </c>
    </row>
    <row r="2708">
      <c r="A2708" s="20" t="n"/>
      <c r="B2708" s="26" t="n"/>
      <c r="C2708" s="27">
        <f>IF(COUNTA(A2708,D2708,G2708)=0,"",IF(B2708="","공통",IFERROR(INDEX(현장_고객,MATCH(B2708,현장번호,0))&amp;" · "&amp;INDEX(현장_주소,MATCH(B2708,현장번호,0)),"없는 번호")))</f>
        <v/>
      </c>
      <c r="D2708" s="21" t="n"/>
      <c r="E2708" s="27">
        <f>IF(D2708="","",IFERROR(INDEX(거래처분야,MATCH(D2708,거래처이름,0)),""))</f>
        <v/>
      </c>
      <c r="F2708" s="21" t="n"/>
      <c r="G2708" s="22" t="n"/>
      <c r="H2708" s="25">
        <f>IF(COUNTA(A2708,B2708,D2708,G2708)=0,"",IF(NOT(ISNUMBER(A2708)),"날짜를 확인하세요",IF(A2708&gt;TODAY(),"오늘 이후 날짜예요",IF(AND(B2708&lt;&gt;"",ISNA(MATCH(B2708,현장번호,0))),"현장 번호를 확인하세요",IF(ISNA(MATCH(D2708,거래처이름,0)),"거래처 목록에 없는 이름",IF(OR(NOT(ISNUMBER(G2708)),N(G2708)&lt;=0),"금액을 확인하세요",""))))))</f>
        <v/>
      </c>
    </row>
    <row r="2709">
      <c r="A2709" s="20" t="n"/>
      <c r="B2709" s="26" t="n"/>
      <c r="C2709" s="27">
        <f>IF(COUNTA(A2709,D2709,G2709)=0,"",IF(B2709="","공통",IFERROR(INDEX(현장_고객,MATCH(B2709,현장번호,0))&amp;" · "&amp;INDEX(현장_주소,MATCH(B2709,현장번호,0)),"없는 번호")))</f>
        <v/>
      </c>
      <c r="D2709" s="21" t="n"/>
      <c r="E2709" s="27">
        <f>IF(D2709="","",IFERROR(INDEX(거래처분야,MATCH(D2709,거래처이름,0)),""))</f>
        <v/>
      </c>
      <c r="F2709" s="21" t="n"/>
      <c r="G2709" s="22" t="n"/>
      <c r="H2709" s="25">
        <f>IF(COUNTA(A2709,B2709,D2709,G2709)=0,"",IF(NOT(ISNUMBER(A2709)),"날짜를 확인하세요",IF(A2709&gt;TODAY(),"오늘 이후 날짜예요",IF(AND(B2709&lt;&gt;"",ISNA(MATCH(B2709,현장번호,0))),"현장 번호를 확인하세요",IF(ISNA(MATCH(D2709,거래처이름,0)),"거래처 목록에 없는 이름",IF(OR(NOT(ISNUMBER(G2709)),N(G2709)&lt;=0),"금액을 확인하세요",""))))))</f>
        <v/>
      </c>
    </row>
    <row r="2710">
      <c r="A2710" s="20" t="n"/>
      <c r="B2710" s="26" t="n"/>
      <c r="C2710" s="27">
        <f>IF(COUNTA(A2710,D2710,G2710)=0,"",IF(B2710="","공통",IFERROR(INDEX(현장_고객,MATCH(B2710,현장번호,0))&amp;" · "&amp;INDEX(현장_주소,MATCH(B2710,현장번호,0)),"없는 번호")))</f>
        <v/>
      </c>
      <c r="D2710" s="21" t="n"/>
      <c r="E2710" s="27">
        <f>IF(D2710="","",IFERROR(INDEX(거래처분야,MATCH(D2710,거래처이름,0)),""))</f>
        <v/>
      </c>
      <c r="F2710" s="21" t="n"/>
      <c r="G2710" s="22" t="n"/>
      <c r="H2710" s="25">
        <f>IF(COUNTA(A2710,B2710,D2710,G2710)=0,"",IF(NOT(ISNUMBER(A2710)),"날짜를 확인하세요",IF(A2710&gt;TODAY(),"오늘 이후 날짜예요",IF(AND(B2710&lt;&gt;"",ISNA(MATCH(B2710,현장번호,0))),"현장 번호를 확인하세요",IF(ISNA(MATCH(D2710,거래처이름,0)),"거래처 목록에 없는 이름",IF(OR(NOT(ISNUMBER(G2710)),N(G2710)&lt;=0),"금액을 확인하세요",""))))))</f>
        <v/>
      </c>
    </row>
    <row r="2711">
      <c r="A2711" s="20" t="n"/>
      <c r="B2711" s="26" t="n"/>
      <c r="C2711" s="27">
        <f>IF(COUNTA(A2711,D2711,G2711)=0,"",IF(B2711="","공통",IFERROR(INDEX(현장_고객,MATCH(B2711,현장번호,0))&amp;" · "&amp;INDEX(현장_주소,MATCH(B2711,현장번호,0)),"없는 번호")))</f>
        <v/>
      </c>
      <c r="D2711" s="21" t="n"/>
      <c r="E2711" s="27">
        <f>IF(D2711="","",IFERROR(INDEX(거래처분야,MATCH(D2711,거래처이름,0)),""))</f>
        <v/>
      </c>
      <c r="F2711" s="21" t="n"/>
      <c r="G2711" s="22" t="n"/>
      <c r="H2711" s="25">
        <f>IF(COUNTA(A2711,B2711,D2711,G2711)=0,"",IF(NOT(ISNUMBER(A2711)),"날짜를 확인하세요",IF(A2711&gt;TODAY(),"오늘 이후 날짜예요",IF(AND(B2711&lt;&gt;"",ISNA(MATCH(B2711,현장번호,0))),"현장 번호를 확인하세요",IF(ISNA(MATCH(D2711,거래처이름,0)),"거래처 목록에 없는 이름",IF(OR(NOT(ISNUMBER(G2711)),N(G2711)&lt;=0),"금액을 확인하세요",""))))))</f>
        <v/>
      </c>
    </row>
    <row r="2712">
      <c r="A2712" s="20" t="n"/>
      <c r="B2712" s="26" t="n"/>
      <c r="C2712" s="27">
        <f>IF(COUNTA(A2712,D2712,G2712)=0,"",IF(B2712="","공통",IFERROR(INDEX(현장_고객,MATCH(B2712,현장번호,0))&amp;" · "&amp;INDEX(현장_주소,MATCH(B2712,현장번호,0)),"없는 번호")))</f>
        <v/>
      </c>
      <c r="D2712" s="21" t="n"/>
      <c r="E2712" s="27">
        <f>IF(D2712="","",IFERROR(INDEX(거래처분야,MATCH(D2712,거래처이름,0)),""))</f>
        <v/>
      </c>
      <c r="F2712" s="21" t="n"/>
      <c r="G2712" s="22" t="n"/>
      <c r="H2712" s="25">
        <f>IF(COUNTA(A2712,B2712,D2712,G2712)=0,"",IF(NOT(ISNUMBER(A2712)),"날짜를 확인하세요",IF(A2712&gt;TODAY(),"오늘 이후 날짜예요",IF(AND(B2712&lt;&gt;"",ISNA(MATCH(B2712,현장번호,0))),"현장 번호를 확인하세요",IF(ISNA(MATCH(D2712,거래처이름,0)),"거래처 목록에 없는 이름",IF(OR(NOT(ISNUMBER(G2712)),N(G2712)&lt;=0),"금액을 확인하세요",""))))))</f>
        <v/>
      </c>
    </row>
    <row r="2713">
      <c r="A2713" s="20" t="n"/>
      <c r="B2713" s="26" t="n"/>
      <c r="C2713" s="27">
        <f>IF(COUNTA(A2713,D2713,G2713)=0,"",IF(B2713="","공통",IFERROR(INDEX(현장_고객,MATCH(B2713,현장번호,0))&amp;" · "&amp;INDEX(현장_주소,MATCH(B2713,현장번호,0)),"없는 번호")))</f>
        <v/>
      </c>
      <c r="D2713" s="21" t="n"/>
      <c r="E2713" s="27">
        <f>IF(D2713="","",IFERROR(INDEX(거래처분야,MATCH(D2713,거래처이름,0)),""))</f>
        <v/>
      </c>
      <c r="F2713" s="21" t="n"/>
      <c r="G2713" s="22" t="n"/>
      <c r="H2713" s="25">
        <f>IF(COUNTA(A2713,B2713,D2713,G2713)=0,"",IF(NOT(ISNUMBER(A2713)),"날짜를 확인하세요",IF(A2713&gt;TODAY(),"오늘 이후 날짜예요",IF(AND(B2713&lt;&gt;"",ISNA(MATCH(B2713,현장번호,0))),"현장 번호를 확인하세요",IF(ISNA(MATCH(D2713,거래처이름,0)),"거래처 목록에 없는 이름",IF(OR(NOT(ISNUMBER(G2713)),N(G2713)&lt;=0),"금액을 확인하세요",""))))))</f>
        <v/>
      </c>
    </row>
    <row r="2714">
      <c r="A2714" s="20" t="n"/>
      <c r="B2714" s="26" t="n"/>
      <c r="C2714" s="27">
        <f>IF(COUNTA(A2714,D2714,G2714)=0,"",IF(B2714="","공통",IFERROR(INDEX(현장_고객,MATCH(B2714,현장번호,0))&amp;" · "&amp;INDEX(현장_주소,MATCH(B2714,현장번호,0)),"없는 번호")))</f>
        <v/>
      </c>
      <c r="D2714" s="21" t="n"/>
      <c r="E2714" s="27">
        <f>IF(D2714="","",IFERROR(INDEX(거래처분야,MATCH(D2714,거래처이름,0)),""))</f>
        <v/>
      </c>
      <c r="F2714" s="21" t="n"/>
      <c r="G2714" s="22" t="n"/>
      <c r="H2714" s="25">
        <f>IF(COUNTA(A2714,B2714,D2714,G2714)=0,"",IF(NOT(ISNUMBER(A2714)),"날짜를 확인하세요",IF(A2714&gt;TODAY(),"오늘 이후 날짜예요",IF(AND(B2714&lt;&gt;"",ISNA(MATCH(B2714,현장번호,0))),"현장 번호를 확인하세요",IF(ISNA(MATCH(D2714,거래처이름,0)),"거래처 목록에 없는 이름",IF(OR(NOT(ISNUMBER(G2714)),N(G2714)&lt;=0),"금액을 확인하세요",""))))))</f>
        <v/>
      </c>
    </row>
    <row r="2715">
      <c r="A2715" s="20" t="n"/>
      <c r="B2715" s="26" t="n"/>
      <c r="C2715" s="27">
        <f>IF(COUNTA(A2715,D2715,G2715)=0,"",IF(B2715="","공통",IFERROR(INDEX(현장_고객,MATCH(B2715,현장번호,0))&amp;" · "&amp;INDEX(현장_주소,MATCH(B2715,현장번호,0)),"없는 번호")))</f>
        <v/>
      </c>
      <c r="D2715" s="21" t="n"/>
      <c r="E2715" s="27">
        <f>IF(D2715="","",IFERROR(INDEX(거래처분야,MATCH(D2715,거래처이름,0)),""))</f>
        <v/>
      </c>
      <c r="F2715" s="21" t="n"/>
      <c r="G2715" s="22" t="n"/>
      <c r="H2715" s="25">
        <f>IF(COUNTA(A2715,B2715,D2715,G2715)=0,"",IF(NOT(ISNUMBER(A2715)),"날짜를 확인하세요",IF(A2715&gt;TODAY(),"오늘 이후 날짜예요",IF(AND(B2715&lt;&gt;"",ISNA(MATCH(B2715,현장번호,0))),"현장 번호를 확인하세요",IF(ISNA(MATCH(D2715,거래처이름,0)),"거래처 목록에 없는 이름",IF(OR(NOT(ISNUMBER(G2715)),N(G2715)&lt;=0),"금액을 확인하세요",""))))))</f>
        <v/>
      </c>
    </row>
    <row r="2716">
      <c r="A2716" s="20" t="n"/>
      <c r="B2716" s="26" t="n"/>
      <c r="C2716" s="27">
        <f>IF(COUNTA(A2716,D2716,G2716)=0,"",IF(B2716="","공통",IFERROR(INDEX(현장_고객,MATCH(B2716,현장번호,0))&amp;" · "&amp;INDEX(현장_주소,MATCH(B2716,현장번호,0)),"없는 번호")))</f>
        <v/>
      </c>
      <c r="D2716" s="21" t="n"/>
      <c r="E2716" s="27">
        <f>IF(D2716="","",IFERROR(INDEX(거래처분야,MATCH(D2716,거래처이름,0)),""))</f>
        <v/>
      </c>
      <c r="F2716" s="21" t="n"/>
      <c r="G2716" s="22" t="n"/>
      <c r="H2716" s="25">
        <f>IF(COUNTA(A2716,B2716,D2716,G2716)=0,"",IF(NOT(ISNUMBER(A2716)),"날짜를 확인하세요",IF(A2716&gt;TODAY(),"오늘 이후 날짜예요",IF(AND(B2716&lt;&gt;"",ISNA(MATCH(B2716,현장번호,0))),"현장 번호를 확인하세요",IF(ISNA(MATCH(D2716,거래처이름,0)),"거래처 목록에 없는 이름",IF(OR(NOT(ISNUMBER(G2716)),N(G2716)&lt;=0),"금액을 확인하세요",""))))))</f>
        <v/>
      </c>
    </row>
    <row r="2717">
      <c r="A2717" s="20" t="n"/>
      <c r="B2717" s="26" t="n"/>
      <c r="C2717" s="27">
        <f>IF(COUNTA(A2717,D2717,G2717)=0,"",IF(B2717="","공통",IFERROR(INDEX(현장_고객,MATCH(B2717,현장번호,0))&amp;" · "&amp;INDEX(현장_주소,MATCH(B2717,현장번호,0)),"없는 번호")))</f>
        <v/>
      </c>
      <c r="D2717" s="21" t="n"/>
      <c r="E2717" s="27">
        <f>IF(D2717="","",IFERROR(INDEX(거래처분야,MATCH(D2717,거래처이름,0)),""))</f>
        <v/>
      </c>
      <c r="F2717" s="21" t="n"/>
      <c r="G2717" s="22" t="n"/>
      <c r="H2717" s="25">
        <f>IF(COUNTA(A2717,B2717,D2717,G2717)=0,"",IF(NOT(ISNUMBER(A2717)),"날짜를 확인하세요",IF(A2717&gt;TODAY(),"오늘 이후 날짜예요",IF(AND(B2717&lt;&gt;"",ISNA(MATCH(B2717,현장번호,0))),"현장 번호를 확인하세요",IF(ISNA(MATCH(D2717,거래처이름,0)),"거래처 목록에 없는 이름",IF(OR(NOT(ISNUMBER(G2717)),N(G2717)&lt;=0),"금액을 확인하세요",""))))))</f>
        <v/>
      </c>
    </row>
    <row r="2718">
      <c r="A2718" s="20" t="n"/>
      <c r="B2718" s="26" t="n"/>
      <c r="C2718" s="27">
        <f>IF(COUNTA(A2718,D2718,G2718)=0,"",IF(B2718="","공통",IFERROR(INDEX(현장_고객,MATCH(B2718,현장번호,0))&amp;" · "&amp;INDEX(현장_주소,MATCH(B2718,현장번호,0)),"없는 번호")))</f>
        <v/>
      </c>
      <c r="D2718" s="21" t="n"/>
      <c r="E2718" s="27">
        <f>IF(D2718="","",IFERROR(INDEX(거래처분야,MATCH(D2718,거래처이름,0)),""))</f>
        <v/>
      </c>
      <c r="F2718" s="21" t="n"/>
      <c r="G2718" s="22" t="n"/>
      <c r="H2718" s="25">
        <f>IF(COUNTA(A2718,B2718,D2718,G2718)=0,"",IF(NOT(ISNUMBER(A2718)),"날짜를 확인하세요",IF(A2718&gt;TODAY(),"오늘 이후 날짜예요",IF(AND(B2718&lt;&gt;"",ISNA(MATCH(B2718,현장번호,0))),"현장 번호를 확인하세요",IF(ISNA(MATCH(D2718,거래처이름,0)),"거래처 목록에 없는 이름",IF(OR(NOT(ISNUMBER(G2718)),N(G2718)&lt;=0),"금액을 확인하세요",""))))))</f>
        <v/>
      </c>
    </row>
    <row r="2719">
      <c r="A2719" s="20" t="n"/>
      <c r="B2719" s="26" t="n"/>
      <c r="C2719" s="27">
        <f>IF(COUNTA(A2719,D2719,G2719)=0,"",IF(B2719="","공통",IFERROR(INDEX(현장_고객,MATCH(B2719,현장번호,0))&amp;" · "&amp;INDEX(현장_주소,MATCH(B2719,현장번호,0)),"없는 번호")))</f>
        <v/>
      </c>
      <c r="D2719" s="21" t="n"/>
      <c r="E2719" s="27">
        <f>IF(D2719="","",IFERROR(INDEX(거래처분야,MATCH(D2719,거래처이름,0)),""))</f>
        <v/>
      </c>
      <c r="F2719" s="21" t="n"/>
      <c r="G2719" s="22" t="n"/>
      <c r="H2719" s="25">
        <f>IF(COUNTA(A2719,B2719,D2719,G2719)=0,"",IF(NOT(ISNUMBER(A2719)),"날짜를 확인하세요",IF(A2719&gt;TODAY(),"오늘 이후 날짜예요",IF(AND(B2719&lt;&gt;"",ISNA(MATCH(B2719,현장번호,0))),"현장 번호를 확인하세요",IF(ISNA(MATCH(D2719,거래처이름,0)),"거래처 목록에 없는 이름",IF(OR(NOT(ISNUMBER(G2719)),N(G2719)&lt;=0),"금액을 확인하세요",""))))))</f>
        <v/>
      </c>
    </row>
    <row r="2720">
      <c r="A2720" s="20" t="n"/>
      <c r="B2720" s="26" t="n"/>
      <c r="C2720" s="27">
        <f>IF(COUNTA(A2720,D2720,G2720)=0,"",IF(B2720="","공통",IFERROR(INDEX(현장_고객,MATCH(B2720,현장번호,0))&amp;" · "&amp;INDEX(현장_주소,MATCH(B2720,현장번호,0)),"없는 번호")))</f>
        <v/>
      </c>
      <c r="D2720" s="21" t="n"/>
      <c r="E2720" s="27">
        <f>IF(D2720="","",IFERROR(INDEX(거래처분야,MATCH(D2720,거래처이름,0)),""))</f>
        <v/>
      </c>
      <c r="F2720" s="21" t="n"/>
      <c r="G2720" s="22" t="n"/>
      <c r="H2720" s="25">
        <f>IF(COUNTA(A2720,B2720,D2720,G2720)=0,"",IF(NOT(ISNUMBER(A2720)),"날짜를 확인하세요",IF(A2720&gt;TODAY(),"오늘 이후 날짜예요",IF(AND(B2720&lt;&gt;"",ISNA(MATCH(B2720,현장번호,0))),"현장 번호를 확인하세요",IF(ISNA(MATCH(D2720,거래처이름,0)),"거래처 목록에 없는 이름",IF(OR(NOT(ISNUMBER(G2720)),N(G2720)&lt;=0),"금액을 확인하세요",""))))))</f>
        <v/>
      </c>
    </row>
    <row r="2721">
      <c r="A2721" s="20" t="n"/>
      <c r="B2721" s="26" t="n"/>
      <c r="C2721" s="27">
        <f>IF(COUNTA(A2721,D2721,G2721)=0,"",IF(B2721="","공통",IFERROR(INDEX(현장_고객,MATCH(B2721,현장번호,0))&amp;" · "&amp;INDEX(현장_주소,MATCH(B2721,현장번호,0)),"없는 번호")))</f>
        <v/>
      </c>
      <c r="D2721" s="21" t="n"/>
      <c r="E2721" s="27">
        <f>IF(D2721="","",IFERROR(INDEX(거래처분야,MATCH(D2721,거래처이름,0)),""))</f>
        <v/>
      </c>
      <c r="F2721" s="21" t="n"/>
      <c r="G2721" s="22" t="n"/>
      <c r="H2721" s="25">
        <f>IF(COUNTA(A2721,B2721,D2721,G2721)=0,"",IF(NOT(ISNUMBER(A2721)),"날짜를 확인하세요",IF(A2721&gt;TODAY(),"오늘 이후 날짜예요",IF(AND(B2721&lt;&gt;"",ISNA(MATCH(B2721,현장번호,0))),"현장 번호를 확인하세요",IF(ISNA(MATCH(D2721,거래처이름,0)),"거래처 목록에 없는 이름",IF(OR(NOT(ISNUMBER(G2721)),N(G2721)&lt;=0),"금액을 확인하세요",""))))))</f>
        <v/>
      </c>
    </row>
    <row r="2722">
      <c r="A2722" s="20" t="n"/>
      <c r="B2722" s="26" t="n"/>
      <c r="C2722" s="27">
        <f>IF(COUNTA(A2722,D2722,G2722)=0,"",IF(B2722="","공통",IFERROR(INDEX(현장_고객,MATCH(B2722,현장번호,0))&amp;" · "&amp;INDEX(현장_주소,MATCH(B2722,현장번호,0)),"없는 번호")))</f>
        <v/>
      </c>
      <c r="D2722" s="21" t="n"/>
      <c r="E2722" s="27">
        <f>IF(D2722="","",IFERROR(INDEX(거래처분야,MATCH(D2722,거래처이름,0)),""))</f>
        <v/>
      </c>
      <c r="F2722" s="21" t="n"/>
      <c r="G2722" s="22" t="n"/>
      <c r="H2722" s="25">
        <f>IF(COUNTA(A2722,B2722,D2722,G2722)=0,"",IF(NOT(ISNUMBER(A2722)),"날짜를 확인하세요",IF(A2722&gt;TODAY(),"오늘 이후 날짜예요",IF(AND(B2722&lt;&gt;"",ISNA(MATCH(B2722,현장번호,0))),"현장 번호를 확인하세요",IF(ISNA(MATCH(D2722,거래처이름,0)),"거래처 목록에 없는 이름",IF(OR(NOT(ISNUMBER(G2722)),N(G2722)&lt;=0),"금액을 확인하세요",""))))))</f>
        <v/>
      </c>
    </row>
    <row r="2723">
      <c r="A2723" s="20" t="n"/>
      <c r="B2723" s="26" t="n"/>
      <c r="C2723" s="27">
        <f>IF(COUNTA(A2723,D2723,G2723)=0,"",IF(B2723="","공통",IFERROR(INDEX(현장_고객,MATCH(B2723,현장번호,0))&amp;" · "&amp;INDEX(현장_주소,MATCH(B2723,현장번호,0)),"없는 번호")))</f>
        <v/>
      </c>
      <c r="D2723" s="21" t="n"/>
      <c r="E2723" s="27">
        <f>IF(D2723="","",IFERROR(INDEX(거래처분야,MATCH(D2723,거래처이름,0)),""))</f>
        <v/>
      </c>
      <c r="F2723" s="21" t="n"/>
      <c r="G2723" s="22" t="n"/>
      <c r="H2723" s="25">
        <f>IF(COUNTA(A2723,B2723,D2723,G2723)=0,"",IF(NOT(ISNUMBER(A2723)),"날짜를 확인하세요",IF(A2723&gt;TODAY(),"오늘 이후 날짜예요",IF(AND(B2723&lt;&gt;"",ISNA(MATCH(B2723,현장번호,0))),"현장 번호를 확인하세요",IF(ISNA(MATCH(D2723,거래처이름,0)),"거래처 목록에 없는 이름",IF(OR(NOT(ISNUMBER(G2723)),N(G2723)&lt;=0),"금액을 확인하세요",""))))))</f>
        <v/>
      </c>
    </row>
    <row r="2724">
      <c r="A2724" s="20" t="n"/>
      <c r="B2724" s="26" t="n"/>
      <c r="C2724" s="27">
        <f>IF(COUNTA(A2724,D2724,G2724)=0,"",IF(B2724="","공통",IFERROR(INDEX(현장_고객,MATCH(B2724,현장번호,0))&amp;" · "&amp;INDEX(현장_주소,MATCH(B2724,현장번호,0)),"없는 번호")))</f>
        <v/>
      </c>
      <c r="D2724" s="21" t="n"/>
      <c r="E2724" s="27">
        <f>IF(D2724="","",IFERROR(INDEX(거래처분야,MATCH(D2724,거래처이름,0)),""))</f>
        <v/>
      </c>
      <c r="F2724" s="21" t="n"/>
      <c r="G2724" s="22" t="n"/>
      <c r="H2724" s="25">
        <f>IF(COUNTA(A2724,B2724,D2724,G2724)=0,"",IF(NOT(ISNUMBER(A2724)),"날짜를 확인하세요",IF(A2724&gt;TODAY(),"오늘 이후 날짜예요",IF(AND(B2724&lt;&gt;"",ISNA(MATCH(B2724,현장번호,0))),"현장 번호를 확인하세요",IF(ISNA(MATCH(D2724,거래처이름,0)),"거래처 목록에 없는 이름",IF(OR(NOT(ISNUMBER(G2724)),N(G2724)&lt;=0),"금액을 확인하세요",""))))))</f>
        <v/>
      </c>
    </row>
    <row r="2725">
      <c r="A2725" s="20" t="n"/>
      <c r="B2725" s="26" t="n"/>
      <c r="C2725" s="27">
        <f>IF(COUNTA(A2725,D2725,G2725)=0,"",IF(B2725="","공통",IFERROR(INDEX(현장_고객,MATCH(B2725,현장번호,0))&amp;" · "&amp;INDEX(현장_주소,MATCH(B2725,현장번호,0)),"없는 번호")))</f>
        <v/>
      </c>
      <c r="D2725" s="21" t="n"/>
      <c r="E2725" s="27">
        <f>IF(D2725="","",IFERROR(INDEX(거래처분야,MATCH(D2725,거래처이름,0)),""))</f>
        <v/>
      </c>
      <c r="F2725" s="21" t="n"/>
      <c r="G2725" s="22" t="n"/>
      <c r="H2725" s="25">
        <f>IF(COUNTA(A2725,B2725,D2725,G2725)=0,"",IF(NOT(ISNUMBER(A2725)),"날짜를 확인하세요",IF(A2725&gt;TODAY(),"오늘 이후 날짜예요",IF(AND(B2725&lt;&gt;"",ISNA(MATCH(B2725,현장번호,0))),"현장 번호를 확인하세요",IF(ISNA(MATCH(D2725,거래처이름,0)),"거래처 목록에 없는 이름",IF(OR(NOT(ISNUMBER(G2725)),N(G2725)&lt;=0),"금액을 확인하세요",""))))))</f>
        <v/>
      </c>
    </row>
    <row r="2726">
      <c r="A2726" s="20" t="n"/>
      <c r="B2726" s="26" t="n"/>
      <c r="C2726" s="27">
        <f>IF(COUNTA(A2726,D2726,G2726)=0,"",IF(B2726="","공통",IFERROR(INDEX(현장_고객,MATCH(B2726,현장번호,0))&amp;" · "&amp;INDEX(현장_주소,MATCH(B2726,현장번호,0)),"없는 번호")))</f>
        <v/>
      </c>
      <c r="D2726" s="21" t="n"/>
      <c r="E2726" s="27">
        <f>IF(D2726="","",IFERROR(INDEX(거래처분야,MATCH(D2726,거래처이름,0)),""))</f>
        <v/>
      </c>
      <c r="F2726" s="21" t="n"/>
      <c r="G2726" s="22" t="n"/>
      <c r="H2726" s="25">
        <f>IF(COUNTA(A2726,B2726,D2726,G2726)=0,"",IF(NOT(ISNUMBER(A2726)),"날짜를 확인하세요",IF(A2726&gt;TODAY(),"오늘 이후 날짜예요",IF(AND(B2726&lt;&gt;"",ISNA(MATCH(B2726,현장번호,0))),"현장 번호를 확인하세요",IF(ISNA(MATCH(D2726,거래처이름,0)),"거래처 목록에 없는 이름",IF(OR(NOT(ISNUMBER(G2726)),N(G2726)&lt;=0),"금액을 확인하세요",""))))))</f>
        <v/>
      </c>
    </row>
    <row r="2727">
      <c r="A2727" s="20" t="n"/>
      <c r="B2727" s="26" t="n"/>
      <c r="C2727" s="27">
        <f>IF(COUNTA(A2727,D2727,G2727)=0,"",IF(B2727="","공통",IFERROR(INDEX(현장_고객,MATCH(B2727,현장번호,0))&amp;" · "&amp;INDEX(현장_주소,MATCH(B2727,현장번호,0)),"없는 번호")))</f>
        <v/>
      </c>
      <c r="D2727" s="21" t="n"/>
      <c r="E2727" s="27">
        <f>IF(D2727="","",IFERROR(INDEX(거래처분야,MATCH(D2727,거래처이름,0)),""))</f>
        <v/>
      </c>
      <c r="F2727" s="21" t="n"/>
      <c r="G2727" s="22" t="n"/>
      <c r="H2727" s="25">
        <f>IF(COUNTA(A2727,B2727,D2727,G2727)=0,"",IF(NOT(ISNUMBER(A2727)),"날짜를 확인하세요",IF(A2727&gt;TODAY(),"오늘 이후 날짜예요",IF(AND(B2727&lt;&gt;"",ISNA(MATCH(B2727,현장번호,0))),"현장 번호를 확인하세요",IF(ISNA(MATCH(D2727,거래처이름,0)),"거래처 목록에 없는 이름",IF(OR(NOT(ISNUMBER(G2727)),N(G2727)&lt;=0),"금액을 확인하세요",""))))))</f>
        <v/>
      </c>
    </row>
    <row r="2728">
      <c r="A2728" s="20" t="n"/>
      <c r="B2728" s="26" t="n"/>
      <c r="C2728" s="27">
        <f>IF(COUNTA(A2728,D2728,G2728)=0,"",IF(B2728="","공통",IFERROR(INDEX(현장_고객,MATCH(B2728,현장번호,0))&amp;" · "&amp;INDEX(현장_주소,MATCH(B2728,현장번호,0)),"없는 번호")))</f>
        <v/>
      </c>
      <c r="D2728" s="21" t="n"/>
      <c r="E2728" s="27">
        <f>IF(D2728="","",IFERROR(INDEX(거래처분야,MATCH(D2728,거래처이름,0)),""))</f>
        <v/>
      </c>
      <c r="F2728" s="21" t="n"/>
      <c r="G2728" s="22" t="n"/>
      <c r="H2728" s="25">
        <f>IF(COUNTA(A2728,B2728,D2728,G2728)=0,"",IF(NOT(ISNUMBER(A2728)),"날짜를 확인하세요",IF(A2728&gt;TODAY(),"오늘 이후 날짜예요",IF(AND(B2728&lt;&gt;"",ISNA(MATCH(B2728,현장번호,0))),"현장 번호를 확인하세요",IF(ISNA(MATCH(D2728,거래처이름,0)),"거래처 목록에 없는 이름",IF(OR(NOT(ISNUMBER(G2728)),N(G2728)&lt;=0),"금액을 확인하세요",""))))))</f>
        <v/>
      </c>
    </row>
    <row r="2729">
      <c r="A2729" s="20" t="n"/>
      <c r="B2729" s="26" t="n"/>
      <c r="C2729" s="27">
        <f>IF(COUNTA(A2729,D2729,G2729)=0,"",IF(B2729="","공통",IFERROR(INDEX(현장_고객,MATCH(B2729,현장번호,0))&amp;" · "&amp;INDEX(현장_주소,MATCH(B2729,현장번호,0)),"없는 번호")))</f>
        <v/>
      </c>
      <c r="D2729" s="21" t="n"/>
      <c r="E2729" s="27">
        <f>IF(D2729="","",IFERROR(INDEX(거래처분야,MATCH(D2729,거래처이름,0)),""))</f>
        <v/>
      </c>
      <c r="F2729" s="21" t="n"/>
      <c r="G2729" s="22" t="n"/>
      <c r="H2729" s="25">
        <f>IF(COUNTA(A2729,B2729,D2729,G2729)=0,"",IF(NOT(ISNUMBER(A2729)),"날짜를 확인하세요",IF(A2729&gt;TODAY(),"오늘 이후 날짜예요",IF(AND(B2729&lt;&gt;"",ISNA(MATCH(B2729,현장번호,0))),"현장 번호를 확인하세요",IF(ISNA(MATCH(D2729,거래처이름,0)),"거래처 목록에 없는 이름",IF(OR(NOT(ISNUMBER(G2729)),N(G2729)&lt;=0),"금액을 확인하세요",""))))))</f>
        <v/>
      </c>
    </row>
    <row r="2730">
      <c r="A2730" s="20" t="n"/>
      <c r="B2730" s="26" t="n"/>
      <c r="C2730" s="27">
        <f>IF(COUNTA(A2730,D2730,G2730)=0,"",IF(B2730="","공통",IFERROR(INDEX(현장_고객,MATCH(B2730,현장번호,0))&amp;" · "&amp;INDEX(현장_주소,MATCH(B2730,현장번호,0)),"없는 번호")))</f>
        <v/>
      </c>
      <c r="D2730" s="21" t="n"/>
      <c r="E2730" s="27">
        <f>IF(D2730="","",IFERROR(INDEX(거래처분야,MATCH(D2730,거래처이름,0)),""))</f>
        <v/>
      </c>
      <c r="F2730" s="21" t="n"/>
      <c r="G2730" s="22" t="n"/>
      <c r="H2730" s="25">
        <f>IF(COUNTA(A2730,B2730,D2730,G2730)=0,"",IF(NOT(ISNUMBER(A2730)),"날짜를 확인하세요",IF(A2730&gt;TODAY(),"오늘 이후 날짜예요",IF(AND(B2730&lt;&gt;"",ISNA(MATCH(B2730,현장번호,0))),"현장 번호를 확인하세요",IF(ISNA(MATCH(D2730,거래처이름,0)),"거래처 목록에 없는 이름",IF(OR(NOT(ISNUMBER(G2730)),N(G2730)&lt;=0),"금액을 확인하세요",""))))))</f>
        <v/>
      </c>
    </row>
    <row r="2731">
      <c r="A2731" s="20" t="n"/>
      <c r="B2731" s="26" t="n"/>
      <c r="C2731" s="27">
        <f>IF(COUNTA(A2731,D2731,G2731)=0,"",IF(B2731="","공통",IFERROR(INDEX(현장_고객,MATCH(B2731,현장번호,0))&amp;" · "&amp;INDEX(현장_주소,MATCH(B2731,현장번호,0)),"없는 번호")))</f>
        <v/>
      </c>
      <c r="D2731" s="21" t="n"/>
      <c r="E2731" s="27">
        <f>IF(D2731="","",IFERROR(INDEX(거래처분야,MATCH(D2731,거래처이름,0)),""))</f>
        <v/>
      </c>
      <c r="F2731" s="21" t="n"/>
      <c r="G2731" s="22" t="n"/>
      <c r="H2731" s="25">
        <f>IF(COUNTA(A2731,B2731,D2731,G2731)=0,"",IF(NOT(ISNUMBER(A2731)),"날짜를 확인하세요",IF(A2731&gt;TODAY(),"오늘 이후 날짜예요",IF(AND(B2731&lt;&gt;"",ISNA(MATCH(B2731,현장번호,0))),"현장 번호를 확인하세요",IF(ISNA(MATCH(D2731,거래처이름,0)),"거래처 목록에 없는 이름",IF(OR(NOT(ISNUMBER(G2731)),N(G2731)&lt;=0),"금액을 확인하세요",""))))))</f>
        <v/>
      </c>
    </row>
    <row r="2732">
      <c r="A2732" s="20" t="n"/>
      <c r="B2732" s="26" t="n"/>
      <c r="C2732" s="27">
        <f>IF(COUNTA(A2732,D2732,G2732)=0,"",IF(B2732="","공통",IFERROR(INDEX(현장_고객,MATCH(B2732,현장번호,0))&amp;" · "&amp;INDEX(현장_주소,MATCH(B2732,현장번호,0)),"없는 번호")))</f>
        <v/>
      </c>
      <c r="D2732" s="21" t="n"/>
      <c r="E2732" s="27">
        <f>IF(D2732="","",IFERROR(INDEX(거래처분야,MATCH(D2732,거래처이름,0)),""))</f>
        <v/>
      </c>
      <c r="F2732" s="21" t="n"/>
      <c r="G2732" s="22" t="n"/>
      <c r="H2732" s="25">
        <f>IF(COUNTA(A2732,B2732,D2732,G2732)=0,"",IF(NOT(ISNUMBER(A2732)),"날짜를 확인하세요",IF(A2732&gt;TODAY(),"오늘 이후 날짜예요",IF(AND(B2732&lt;&gt;"",ISNA(MATCH(B2732,현장번호,0))),"현장 번호를 확인하세요",IF(ISNA(MATCH(D2732,거래처이름,0)),"거래처 목록에 없는 이름",IF(OR(NOT(ISNUMBER(G2732)),N(G2732)&lt;=0),"금액을 확인하세요",""))))))</f>
        <v/>
      </c>
    </row>
    <row r="2733">
      <c r="A2733" s="20" t="n"/>
      <c r="B2733" s="26" t="n"/>
      <c r="C2733" s="27">
        <f>IF(COUNTA(A2733,D2733,G2733)=0,"",IF(B2733="","공통",IFERROR(INDEX(현장_고객,MATCH(B2733,현장번호,0))&amp;" · "&amp;INDEX(현장_주소,MATCH(B2733,현장번호,0)),"없는 번호")))</f>
        <v/>
      </c>
      <c r="D2733" s="21" t="n"/>
      <c r="E2733" s="27">
        <f>IF(D2733="","",IFERROR(INDEX(거래처분야,MATCH(D2733,거래처이름,0)),""))</f>
        <v/>
      </c>
      <c r="F2733" s="21" t="n"/>
      <c r="G2733" s="22" t="n"/>
      <c r="H2733" s="25">
        <f>IF(COUNTA(A2733,B2733,D2733,G2733)=0,"",IF(NOT(ISNUMBER(A2733)),"날짜를 확인하세요",IF(A2733&gt;TODAY(),"오늘 이후 날짜예요",IF(AND(B2733&lt;&gt;"",ISNA(MATCH(B2733,현장번호,0))),"현장 번호를 확인하세요",IF(ISNA(MATCH(D2733,거래처이름,0)),"거래처 목록에 없는 이름",IF(OR(NOT(ISNUMBER(G2733)),N(G2733)&lt;=0),"금액을 확인하세요",""))))))</f>
        <v/>
      </c>
    </row>
    <row r="2734">
      <c r="A2734" s="20" t="n"/>
      <c r="B2734" s="26" t="n"/>
      <c r="C2734" s="27">
        <f>IF(COUNTA(A2734,D2734,G2734)=0,"",IF(B2734="","공통",IFERROR(INDEX(현장_고객,MATCH(B2734,현장번호,0))&amp;" · "&amp;INDEX(현장_주소,MATCH(B2734,현장번호,0)),"없는 번호")))</f>
        <v/>
      </c>
      <c r="D2734" s="21" t="n"/>
      <c r="E2734" s="27">
        <f>IF(D2734="","",IFERROR(INDEX(거래처분야,MATCH(D2734,거래처이름,0)),""))</f>
        <v/>
      </c>
      <c r="F2734" s="21" t="n"/>
      <c r="G2734" s="22" t="n"/>
      <c r="H2734" s="25">
        <f>IF(COUNTA(A2734,B2734,D2734,G2734)=0,"",IF(NOT(ISNUMBER(A2734)),"날짜를 확인하세요",IF(A2734&gt;TODAY(),"오늘 이후 날짜예요",IF(AND(B2734&lt;&gt;"",ISNA(MATCH(B2734,현장번호,0))),"현장 번호를 확인하세요",IF(ISNA(MATCH(D2734,거래처이름,0)),"거래처 목록에 없는 이름",IF(OR(NOT(ISNUMBER(G2734)),N(G2734)&lt;=0),"금액을 확인하세요",""))))))</f>
        <v/>
      </c>
    </row>
    <row r="2735">
      <c r="A2735" s="20" t="n"/>
      <c r="B2735" s="26" t="n"/>
      <c r="C2735" s="27">
        <f>IF(COUNTA(A2735,D2735,G2735)=0,"",IF(B2735="","공통",IFERROR(INDEX(현장_고객,MATCH(B2735,현장번호,0))&amp;" · "&amp;INDEX(현장_주소,MATCH(B2735,현장번호,0)),"없는 번호")))</f>
        <v/>
      </c>
      <c r="D2735" s="21" t="n"/>
      <c r="E2735" s="27">
        <f>IF(D2735="","",IFERROR(INDEX(거래처분야,MATCH(D2735,거래처이름,0)),""))</f>
        <v/>
      </c>
      <c r="F2735" s="21" t="n"/>
      <c r="G2735" s="22" t="n"/>
      <c r="H2735" s="25">
        <f>IF(COUNTA(A2735,B2735,D2735,G2735)=0,"",IF(NOT(ISNUMBER(A2735)),"날짜를 확인하세요",IF(A2735&gt;TODAY(),"오늘 이후 날짜예요",IF(AND(B2735&lt;&gt;"",ISNA(MATCH(B2735,현장번호,0))),"현장 번호를 확인하세요",IF(ISNA(MATCH(D2735,거래처이름,0)),"거래처 목록에 없는 이름",IF(OR(NOT(ISNUMBER(G2735)),N(G2735)&lt;=0),"금액을 확인하세요",""))))))</f>
        <v/>
      </c>
    </row>
    <row r="2736">
      <c r="A2736" s="20" t="n"/>
      <c r="B2736" s="26" t="n"/>
      <c r="C2736" s="27">
        <f>IF(COUNTA(A2736,D2736,G2736)=0,"",IF(B2736="","공통",IFERROR(INDEX(현장_고객,MATCH(B2736,현장번호,0))&amp;" · "&amp;INDEX(현장_주소,MATCH(B2736,현장번호,0)),"없는 번호")))</f>
        <v/>
      </c>
      <c r="D2736" s="21" t="n"/>
      <c r="E2736" s="27">
        <f>IF(D2736="","",IFERROR(INDEX(거래처분야,MATCH(D2736,거래처이름,0)),""))</f>
        <v/>
      </c>
      <c r="F2736" s="21" t="n"/>
      <c r="G2736" s="22" t="n"/>
      <c r="H2736" s="25">
        <f>IF(COUNTA(A2736,B2736,D2736,G2736)=0,"",IF(NOT(ISNUMBER(A2736)),"날짜를 확인하세요",IF(A2736&gt;TODAY(),"오늘 이후 날짜예요",IF(AND(B2736&lt;&gt;"",ISNA(MATCH(B2736,현장번호,0))),"현장 번호를 확인하세요",IF(ISNA(MATCH(D2736,거래처이름,0)),"거래처 목록에 없는 이름",IF(OR(NOT(ISNUMBER(G2736)),N(G2736)&lt;=0),"금액을 확인하세요",""))))))</f>
        <v/>
      </c>
    </row>
    <row r="2737">
      <c r="A2737" s="20" t="n"/>
      <c r="B2737" s="26" t="n"/>
      <c r="C2737" s="27">
        <f>IF(COUNTA(A2737,D2737,G2737)=0,"",IF(B2737="","공통",IFERROR(INDEX(현장_고객,MATCH(B2737,현장번호,0))&amp;" · "&amp;INDEX(현장_주소,MATCH(B2737,현장번호,0)),"없는 번호")))</f>
        <v/>
      </c>
      <c r="D2737" s="21" t="n"/>
      <c r="E2737" s="27">
        <f>IF(D2737="","",IFERROR(INDEX(거래처분야,MATCH(D2737,거래처이름,0)),""))</f>
        <v/>
      </c>
      <c r="F2737" s="21" t="n"/>
      <c r="G2737" s="22" t="n"/>
      <c r="H2737" s="25">
        <f>IF(COUNTA(A2737,B2737,D2737,G2737)=0,"",IF(NOT(ISNUMBER(A2737)),"날짜를 확인하세요",IF(A2737&gt;TODAY(),"오늘 이후 날짜예요",IF(AND(B2737&lt;&gt;"",ISNA(MATCH(B2737,현장번호,0))),"현장 번호를 확인하세요",IF(ISNA(MATCH(D2737,거래처이름,0)),"거래처 목록에 없는 이름",IF(OR(NOT(ISNUMBER(G2737)),N(G2737)&lt;=0),"금액을 확인하세요",""))))))</f>
        <v/>
      </c>
    </row>
    <row r="2738">
      <c r="A2738" s="20" t="n"/>
      <c r="B2738" s="26" t="n"/>
      <c r="C2738" s="27">
        <f>IF(COUNTA(A2738,D2738,G2738)=0,"",IF(B2738="","공통",IFERROR(INDEX(현장_고객,MATCH(B2738,현장번호,0))&amp;" · "&amp;INDEX(현장_주소,MATCH(B2738,현장번호,0)),"없는 번호")))</f>
        <v/>
      </c>
      <c r="D2738" s="21" t="n"/>
      <c r="E2738" s="27">
        <f>IF(D2738="","",IFERROR(INDEX(거래처분야,MATCH(D2738,거래처이름,0)),""))</f>
        <v/>
      </c>
      <c r="F2738" s="21" t="n"/>
      <c r="G2738" s="22" t="n"/>
      <c r="H2738" s="25">
        <f>IF(COUNTA(A2738,B2738,D2738,G2738)=0,"",IF(NOT(ISNUMBER(A2738)),"날짜를 확인하세요",IF(A2738&gt;TODAY(),"오늘 이후 날짜예요",IF(AND(B2738&lt;&gt;"",ISNA(MATCH(B2738,현장번호,0))),"현장 번호를 확인하세요",IF(ISNA(MATCH(D2738,거래처이름,0)),"거래처 목록에 없는 이름",IF(OR(NOT(ISNUMBER(G2738)),N(G2738)&lt;=0),"금액을 확인하세요",""))))))</f>
        <v/>
      </c>
    </row>
    <row r="2739">
      <c r="A2739" s="20" t="n"/>
      <c r="B2739" s="26" t="n"/>
      <c r="C2739" s="27">
        <f>IF(COUNTA(A2739,D2739,G2739)=0,"",IF(B2739="","공통",IFERROR(INDEX(현장_고객,MATCH(B2739,현장번호,0))&amp;" · "&amp;INDEX(현장_주소,MATCH(B2739,현장번호,0)),"없는 번호")))</f>
        <v/>
      </c>
      <c r="D2739" s="21" t="n"/>
      <c r="E2739" s="27">
        <f>IF(D2739="","",IFERROR(INDEX(거래처분야,MATCH(D2739,거래처이름,0)),""))</f>
        <v/>
      </c>
      <c r="F2739" s="21" t="n"/>
      <c r="G2739" s="22" t="n"/>
      <c r="H2739" s="25">
        <f>IF(COUNTA(A2739,B2739,D2739,G2739)=0,"",IF(NOT(ISNUMBER(A2739)),"날짜를 확인하세요",IF(A2739&gt;TODAY(),"오늘 이후 날짜예요",IF(AND(B2739&lt;&gt;"",ISNA(MATCH(B2739,현장번호,0))),"현장 번호를 확인하세요",IF(ISNA(MATCH(D2739,거래처이름,0)),"거래처 목록에 없는 이름",IF(OR(NOT(ISNUMBER(G2739)),N(G2739)&lt;=0),"금액을 확인하세요",""))))))</f>
        <v/>
      </c>
    </row>
    <row r="2740">
      <c r="A2740" s="20" t="n"/>
      <c r="B2740" s="26" t="n"/>
      <c r="C2740" s="27">
        <f>IF(COUNTA(A2740,D2740,G2740)=0,"",IF(B2740="","공통",IFERROR(INDEX(현장_고객,MATCH(B2740,현장번호,0))&amp;" · "&amp;INDEX(현장_주소,MATCH(B2740,현장번호,0)),"없는 번호")))</f>
        <v/>
      </c>
      <c r="D2740" s="21" t="n"/>
      <c r="E2740" s="27">
        <f>IF(D2740="","",IFERROR(INDEX(거래처분야,MATCH(D2740,거래처이름,0)),""))</f>
        <v/>
      </c>
      <c r="F2740" s="21" t="n"/>
      <c r="G2740" s="22" t="n"/>
      <c r="H2740" s="25">
        <f>IF(COUNTA(A2740,B2740,D2740,G2740)=0,"",IF(NOT(ISNUMBER(A2740)),"날짜를 확인하세요",IF(A2740&gt;TODAY(),"오늘 이후 날짜예요",IF(AND(B2740&lt;&gt;"",ISNA(MATCH(B2740,현장번호,0))),"현장 번호를 확인하세요",IF(ISNA(MATCH(D2740,거래처이름,0)),"거래처 목록에 없는 이름",IF(OR(NOT(ISNUMBER(G2740)),N(G2740)&lt;=0),"금액을 확인하세요",""))))))</f>
        <v/>
      </c>
    </row>
    <row r="2741">
      <c r="A2741" s="20" t="n"/>
      <c r="B2741" s="26" t="n"/>
      <c r="C2741" s="27">
        <f>IF(COUNTA(A2741,D2741,G2741)=0,"",IF(B2741="","공통",IFERROR(INDEX(현장_고객,MATCH(B2741,현장번호,0))&amp;" · "&amp;INDEX(현장_주소,MATCH(B2741,현장번호,0)),"없는 번호")))</f>
        <v/>
      </c>
      <c r="D2741" s="21" t="n"/>
      <c r="E2741" s="27">
        <f>IF(D2741="","",IFERROR(INDEX(거래처분야,MATCH(D2741,거래처이름,0)),""))</f>
        <v/>
      </c>
      <c r="F2741" s="21" t="n"/>
      <c r="G2741" s="22" t="n"/>
      <c r="H2741" s="25">
        <f>IF(COUNTA(A2741,B2741,D2741,G2741)=0,"",IF(NOT(ISNUMBER(A2741)),"날짜를 확인하세요",IF(A2741&gt;TODAY(),"오늘 이후 날짜예요",IF(AND(B2741&lt;&gt;"",ISNA(MATCH(B2741,현장번호,0))),"현장 번호를 확인하세요",IF(ISNA(MATCH(D2741,거래처이름,0)),"거래처 목록에 없는 이름",IF(OR(NOT(ISNUMBER(G2741)),N(G2741)&lt;=0),"금액을 확인하세요",""))))))</f>
        <v/>
      </c>
    </row>
    <row r="2742">
      <c r="A2742" s="20" t="n"/>
      <c r="B2742" s="26" t="n"/>
      <c r="C2742" s="27">
        <f>IF(COUNTA(A2742,D2742,G2742)=0,"",IF(B2742="","공통",IFERROR(INDEX(현장_고객,MATCH(B2742,현장번호,0))&amp;" · "&amp;INDEX(현장_주소,MATCH(B2742,현장번호,0)),"없는 번호")))</f>
        <v/>
      </c>
      <c r="D2742" s="21" t="n"/>
      <c r="E2742" s="27">
        <f>IF(D2742="","",IFERROR(INDEX(거래처분야,MATCH(D2742,거래처이름,0)),""))</f>
        <v/>
      </c>
      <c r="F2742" s="21" t="n"/>
      <c r="G2742" s="22" t="n"/>
      <c r="H2742" s="25">
        <f>IF(COUNTA(A2742,B2742,D2742,G2742)=0,"",IF(NOT(ISNUMBER(A2742)),"날짜를 확인하세요",IF(A2742&gt;TODAY(),"오늘 이후 날짜예요",IF(AND(B2742&lt;&gt;"",ISNA(MATCH(B2742,현장번호,0))),"현장 번호를 확인하세요",IF(ISNA(MATCH(D2742,거래처이름,0)),"거래처 목록에 없는 이름",IF(OR(NOT(ISNUMBER(G2742)),N(G2742)&lt;=0),"금액을 확인하세요",""))))))</f>
        <v/>
      </c>
    </row>
    <row r="2743">
      <c r="A2743" s="20" t="n"/>
      <c r="B2743" s="26" t="n"/>
      <c r="C2743" s="27">
        <f>IF(COUNTA(A2743,D2743,G2743)=0,"",IF(B2743="","공통",IFERROR(INDEX(현장_고객,MATCH(B2743,현장번호,0))&amp;" · "&amp;INDEX(현장_주소,MATCH(B2743,현장번호,0)),"없는 번호")))</f>
        <v/>
      </c>
      <c r="D2743" s="21" t="n"/>
      <c r="E2743" s="27">
        <f>IF(D2743="","",IFERROR(INDEX(거래처분야,MATCH(D2743,거래처이름,0)),""))</f>
        <v/>
      </c>
      <c r="F2743" s="21" t="n"/>
      <c r="G2743" s="22" t="n"/>
      <c r="H2743" s="25">
        <f>IF(COUNTA(A2743,B2743,D2743,G2743)=0,"",IF(NOT(ISNUMBER(A2743)),"날짜를 확인하세요",IF(A2743&gt;TODAY(),"오늘 이후 날짜예요",IF(AND(B2743&lt;&gt;"",ISNA(MATCH(B2743,현장번호,0))),"현장 번호를 확인하세요",IF(ISNA(MATCH(D2743,거래처이름,0)),"거래처 목록에 없는 이름",IF(OR(NOT(ISNUMBER(G2743)),N(G2743)&lt;=0),"금액을 확인하세요",""))))))</f>
        <v/>
      </c>
    </row>
    <row r="2744">
      <c r="A2744" s="20" t="n"/>
      <c r="B2744" s="26" t="n"/>
      <c r="C2744" s="27">
        <f>IF(COUNTA(A2744,D2744,G2744)=0,"",IF(B2744="","공통",IFERROR(INDEX(현장_고객,MATCH(B2744,현장번호,0))&amp;" · "&amp;INDEX(현장_주소,MATCH(B2744,현장번호,0)),"없는 번호")))</f>
        <v/>
      </c>
      <c r="D2744" s="21" t="n"/>
      <c r="E2744" s="27">
        <f>IF(D2744="","",IFERROR(INDEX(거래처분야,MATCH(D2744,거래처이름,0)),""))</f>
        <v/>
      </c>
      <c r="F2744" s="21" t="n"/>
      <c r="G2744" s="22" t="n"/>
      <c r="H2744" s="25">
        <f>IF(COUNTA(A2744,B2744,D2744,G2744)=0,"",IF(NOT(ISNUMBER(A2744)),"날짜를 확인하세요",IF(A2744&gt;TODAY(),"오늘 이후 날짜예요",IF(AND(B2744&lt;&gt;"",ISNA(MATCH(B2744,현장번호,0))),"현장 번호를 확인하세요",IF(ISNA(MATCH(D2744,거래처이름,0)),"거래처 목록에 없는 이름",IF(OR(NOT(ISNUMBER(G2744)),N(G2744)&lt;=0),"금액을 확인하세요",""))))))</f>
        <v/>
      </c>
    </row>
    <row r="2745">
      <c r="A2745" s="20" t="n"/>
      <c r="B2745" s="26" t="n"/>
      <c r="C2745" s="27">
        <f>IF(COUNTA(A2745,D2745,G2745)=0,"",IF(B2745="","공통",IFERROR(INDEX(현장_고객,MATCH(B2745,현장번호,0))&amp;" · "&amp;INDEX(현장_주소,MATCH(B2745,현장번호,0)),"없는 번호")))</f>
        <v/>
      </c>
      <c r="D2745" s="21" t="n"/>
      <c r="E2745" s="27">
        <f>IF(D2745="","",IFERROR(INDEX(거래처분야,MATCH(D2745,거래처이름,0)),""))</f>
        <v/>
      </c>
      <c r="F2745" s="21" t="n"/>
      <c r="G2745" s="22" t="n"/>
      <c r="H2745" s="25">
        <f>IF(COUNTA(A2745,B2745,D2745,G2745)=0,"",IF(NOT(ISNUMBER(A2745)),"날짜를 확인하세요",IF(A2745&gt;TODAY(),"오늘 이후 날짜예요",IF(AND(B2745&lt;&gt;"",ISNA(MATCH(B2745,현장번호,0))),"현장 번호를 확인하세요",IF(ISNA(MATCH(D2745,거래처이름,0)),"거래처 목록에 없는 이름",IF(OR(NOT(ISNUMBER(G2745)),N(G2745)&lt;=0),"금액을 확인하세요",""))))))</f>
        <v/>
      </c>
    </row>
    <row r="2746">
      <c r="A2746" s="20" t="n"/>
      <c r="B2746" s="26" t="n"/>
      <c r="C2746" s="27">
        <f>IF(COUNTA(A2746,D2746,G2746)=0,"",IF(B2746="","공통",IFERROR(INDEX(현장_고객,MATCH(B2746,현장번호,0))&amp;" · "&amp;INDEX(현장_주소,MATCH(B2746,현장번호,0)),"없는 번호")))</f>
        <v/>
      </c>
      <c r="D2746" s="21" t="n"/>
      <c r="E2746" s="27">
        <f>IF(D2746="","",IFERROR(INDEX(거래처분야,MATCH(D2746,거래처이름,0)),""))</f>
        <v/>
      </c>
      <c r="F2746" s="21" t="n"/>
      <c r="G2746" s="22" t="n"/>
      <c r="H2746" s="25">
        <f>IF(COUNTA(A2746,B2746,D2746,G2746)=0,"",IF(NOT(ISNUMBER(A2746)),"날짜를 확인하세요",IF(A2746&gt;TODAY(),"오늘 이후 날짜예요",IF(AND(B2746&lt;&gt;"",ISNA(MATCH(B2746,현장번호,0))),"현장 번호를 확인하세요",IF(ISNA(MATCH(D2746,거래처이름,0)),"거래처 목록에 없는 이름",IF(OR(NOT(ISNUMBER(G2746)),N(G2746)&lt;=0),"금액을 확인하세요",""))))))</f>
        <v/>
      </c>
    </row>
    <row r="2747">
      <c r="A2747" s="20" t="n"/>
      <c r="B2747" s="26" t="n"/>
      <c r="C2747" s="27">
        <f>IF(COUNTA(A2747,D2747,G2747)=0,"",IF(B2747="","공통",IFERROR(INDEX(현장_고객,MATCH(B2747,현장번호,0))&amp;" · "&amp;INDEX(현장_주소,MATCH(B2747,현장번호,0)),"없는 번호")))</f>
        <v/>
      </c>
      <c r="D2747" s="21" t="n"/>
      <c r="E2747" s="27">
        <f>IF(D2747="","",IFERROR(INDEX(거래처분야,MATCH(D2747,거래처이름,0)),""))</f>
        <v/>
      </c>
      <c r="F2747" s="21" t="n"/>
      <c r="G2747" s="22" t="n"/>
      <c r="H2747" s="25">
        <f>IF(COUNTA(A2747,B2747,D2747,G2747)=0,"",IF(NOT(ISNUMBER(A2747)),"날짜를 확인하세요",IF(A2747&gt;TODAY(),"오늘 이후 날짜예요",IF(AND(B2747&lt;&gt;"",ISNA(MATCH(B2747,현장번호,0))),"현장 번호를 확인하세요",IF(ISNA(MATCH(D2747,거래처이름,0)),"거래처 목록에 없는 이름",IF(OR(NOT(ISNUMBER(G2747)),N(G2747)&lt;=0),"금액을 확인하세요",""))))))</f>
        <v/>
      </c>
    </row>
    <row r="2748">
      <c r="A2748" s="20" t="n"/>
      <c r="B2748" s="26" t="n"/>
      <c r="C2748" s="27">
        <f>IF(COUNTA(A2748,D2748,G2748)=0,"",IF(B2748="","공통",IFERROR(INDEX(현장_고객,MATCH(B2748,현장번호,0))&amp;" · "&amp;INDEX(현장_주소,MATCH(B2748,현장번호,0)),"없는 번호")))</f>
        <v/>
      </c>
      <c r="D2748" s="21" t="n"/>
      <c r="E2748" s="27">
        <f>IF(D2748="","",IFERROR(INDEX(거래처분야,MATCH(D2748,거래처이름,0)),""))</f>
        <v/>
      </c>
      <c r="F2748" s="21" t="n"/>
      <c r="G2748" s="22" t="n"/>
      <c r="H2748" s="25">
        <f>IF(COUNTA(A2748,B2748,D2748,G2748)=0,"",IF(NOT(ISNUMBER(A2748)),"날짜를 확인하세요",IF(A2748&gt;TODAY(),"오늘 이후 날짜예요",IF(AND(B2748&lt;&gt;"",ISNA(MATCH(B2748,현장번호,0))),"현장 번호를 확인하세요",IF(ISNA(MATCH(D2748,거래처이름,0)),"거래처 목록에 없는 이름",IF(OR(NOT(ISNUMBER(G2748)),N(G2748)&lt;=0),"금액을 확인하세요",""))))))</f>
        <v/>
      </c>
    </row>
    <row r="2749">
      <c r="A2749" s="20" t="n"/>
      <c r="B2749" s="26" t="n"/>
      <c r="C2749" s="27">
        <f>IF(COUNTA(A2749,D2749,G2749)=0,"",IF(B2749="","공통",IFERROR(INDEX(현장_고객,MATCH(B2749,현장번호,0))&amp;" · "&amp;INDEX(현장_주소,MATCH(B2749,현장번호,0)),"없는 번호")))</f>
        <v/>
      </c>
      <c r="D2749" s="21" t="n"/>
      <c r="E2749" s="27">
        <f>IF(D2749="","",IFERROR(INDEX(거래처분야,MATCH(D2749,거래처이름,0)),""))</f>
        <v/>
      </c>
      <c r="F2749" s="21" t="n"/>
      <c r="G2749" s="22" t="n"/>
      <c r="H2749" s="25">
        <f>IF(COUNTA(A2749,B2749,D2749,G2749)=0,"",IF(NOT(ISNUMBER(A2749)),"날짜를 확인하세요",IF(A2749&gt;TODAY(),"오늘 이후 날짜예요",IF(AND(B2749&lt;&gt;"",ISNA(MATCH(B2749,현장번호,0))),"현장 번호를 확인하세요",IF(ISNA(MATCH(D2749,거래처이름,0)),"거래처 목록에 없는 이름",IF(OR(NOT(ISNUMBER(G2749)),N(G2749)&lt;=0),"금액을 확인하세요",""))))))</f>
        <v/>
      </c>
    </row>
    <row r="2750">
      <c r="A2750" s="20" t="n"/>
      <c r="B2750" s="26" t="n"/>
      <c r="C2750" s="27">
        <f>IF(COUNTA(A2750,D2750,G2750)=0,"",IF(B2750="","공통",IFERROR(INDEX(현장_고객,MATCH(B2750,현장번호,0))&amp;" · "&amp;INDEX(현장_주소,MATCH(B2750,현장번호,0)),"없는 번호")))</f>
        <v/>
      </c>
      <c r="D2750" s="21" t="n"/>
      <c r="E2750" s="27">
        <f>IF(D2750="","",IFERROR(INDEX(거래처분야,MATCH(D2750,거래처이름,0)),""))</f>
        <v/>
      </c>
      <c r="F2750" s="21" t="n"/>
      <c r="G2750" s="22" t="n"/>
      <c r="H2750" s="25">
        <f>IF(COUNTA(A2750,B2750,D2750,G2750)=0,"",IF(NOT(ISNUMBER(A2750)),"날짜를 확인하세요",IF(A2750&gt;TODAY(),"오늘 이후 날짜예요",IF(AND(B2750&lt;&gt;"",ISNA(MATCH(B2750,현장번호,0))),"현장 번호를 확인하세요",IF(ISNA(MATCH(D2750,거래처이름,0)),"거래처 목록에 없는 이름",IF(OR(NOT(ISNUMBER(G2750)),N(G2750)&lt;=0),"금액을 확인하세요",""))))))</f>
        <v/>
      </c>
    </row>
    <row r="2751">
      <c r="A2751" s="20" t="n"/>
      <c r="B2751" s="26" t="n"/>
      <c r="C2751" s="27">
        <f>IF(COUNTA(A2751,D2751,G2751)=0,"",IF(B2751="","공통",IFERROR(INDEX(현장_고객,MATCH(B2751,현장번호,0))&amp;" · "&amp;INDEX(현장_주소,MATCH(B2751,현장번호,0)),"없는 번호")))</f>
        <v/>
      </c>
      <c r="D2751" s="21" t="n"/>
      <c r="E2751" s="27">
        <f>IF(D2751="","",IFERROR(INDEX(거래처분야,MATCH(D2751,거래처이름,0)),""))</f>
        <v/>
      </c>
      <c r="F2751" s="21" t="n"/>
      <c r="G2751" s="22" t="n"/>
      <c r="H2751" s="25">
        <f>IF(COUNTA(A2751,B2751,D2751,G2751)=0,"",IF(NOT(ISNUMBER(A2751)),"날짜를 확인하세요",IF(A2751&gt;TODAY(),"오늘 이후 날짜예요",IF(AND(B2751&lt;&gt;"",ISNA(MATCH(B2751,현장번호,0))),"현장 번호를 확인하세요",IF(ISNA(MATCH(D2751,거래처이름,0)),"거래처 목록에 없는 이름",IF(OR(NOT(ISNUMBER(G2751)),N(G2751)&lt;=0),"금액을 확인하세요",""))))))</f>
        <v/>
      </c>
    </row>
    <row r="2752">
      <c r="A2752" s="20" t="n"/>
      <c r="B2752" s="26" t="n"/>
      <c r="C2752" s="27">
        <f>IF(COUNTA(A2752,D2752,G2752)=0,"",IF(B2752="","공통",IFERROR(INDEX(현장_고객,MATCH(B2752,현장번호,0))&amp;" · "&amp;INDEX(현장_주소,MATCH(B2752,현장번호,0)),"없는 번호")))</f>
        <v/>
      </c>
      <c r="D2752" s="21" t="n"/>
      <c r="E2752" s="27">
        <f>IF(D2752="","",IFERROR(INDEX(거래처분야,MATCH(D2752,거래처이름,0)),""))</f>
        <v/>
      </c>
      <c r="F2752" s="21" t="n"/>
      <c r="G2752" s="22" t="n"/>
      <c r="H2752" s="25">
        <f>IF(COUNTA(A2752,B2752,D2752,G2752)=0,"",IF(NOT(ISNUMBER(A2752)),"날짜를 확인하세요",IF(A2752&gt;TODAY(),"오늘 이후 날짜예요",IF(AND(B2752&lt;&gt;"",ISNA(MATCH(B2752,현장번호,0))),"현장 번호를 확인하세요",IF(ISNA(MATCH(D2752,거래처이름,0)),"거래처 목록에 없는 이름",IF(OR(NOT(ISNUMBER(G2752)),N(G2752)&lt;=0),"금액을 확인하세요",""))))))</f>
        <v/>
      </c>
    </row>
    <row r="2753">
      <c r="A2753" s="20" t="n"/>
      <c r="B2753" s="26" t="n"/>
      <c r="C2753" s="27">
        <f>IF(COUNTA(A2753,D2753,G2753)=0,"",IF(B2753="","공통",IFERROR(INDEX(현장_고객,MATCH(B2753,현장번호,0))&amp;" · "&amp;INDEX(현장_주소,MATCH(B2753,현장번호,0)),"없는 번호")))</f>
        <v/>
      </c>
      <c r="D2753" s="21" t="n"/>
      <c r="E2753" s="27">
        <f>IF(D2753="","",IFERROR(INDEX(거래처분야,MATCH(D2753,거래처이름,0)),""))</f>
        <v/>
      </c>
      <c r="F2753" s="21" t="n"/>
      <c r="G2753" s="22" t="n"/>
      <c r="H2753" s="25">
        <f>IF(COUNTA(A2753,B2753,D2753,G2753)=0,"",IF(NOT(ISNUMBER(A2753)),"날짜를 확인하세요",IF(A2753&gt;TODAY(),"오늘 이후 날짜예요",IF(AND(B2753&lt;&gt;"",ISNA(MATCH(B2753,현장번호,0))),"현장 번호를 확인하세요",IF(ISNA(MATCH(D2753,거래처이름,0)),"거래처 목록에 없는 이름",IF(OR(NOT(ISNUMBER(G2753)),N(G2753)&lt;=0),"금액을 확인하세요",""))))))</f>
        <v/>
      </c>
    </row>
    <row r="2754">
      <c r="A2754" s="20" t="n"/>
      <c r="B2754" s="26" t="n"/>
      <c r="C2754" s="27">
        <f>IF(COUNTA(A2754,D2754,G2754)=0,"",IF(B2754="","공통",IFERROR(INDEX(현장_고객,MATCH(B2754,현장번호,0))&amp;" · "&amp;INDEX(현장_주소,MATCH(B2754,현장번호,0)),"없는 번호")))</f>
        <v/>
      </c>
      <c r="D2754" s="21" t="n"/>
      <c r="E2754" s="27">
        <f>IF(D2754="","",IFERROR(INDEX(거래처분야,MATCH(D2754,거래처이름,0)),""))</f>
        <v/>
      </c>
      <c r="F2754" s="21" t="n"/>
      <c r="G2754" s="22" t="n"/>
      <c r="H2754" s="25">
        <f>IF(COUNTA(A2754,B2754,D2754,G2754)=0,"",IF(NOT(ISNUMBER(A2754)),"날짜를 확인하세요",IF(A2754&gt;TODAY(),"오늘 이후 날짜예요",IF(AND(B2754&lt;&gt;"",ISNA(MATCH(B2754,현장번호,0))),"현장 번호를 확인하세요",IF(ISNA(MATCH(D2754,거래처이름,0)),"거래처 목록에 없는 이름",IF(OR(NOT(ISNUMBER(G2754)),N(G2754)&lt;=0),"금액을 확인하세요",""))))))</f>
        <v/>
      </c>
    </row>
    <row r="2755">
      <c r="A2755" s="20" t="n"/>
      <c r="B2755" s="26" t="n"/>
      <c r="C2755" s="27">
        <f>IF(COUNTA(A2755,D2755,G2755)=0,"",IF(B2755="","공통",IFERROR(INDEX(현장_고객,MATCH(B2755,현장번호,0))&amp;" · "&amp;INDEX(현장_주소,MATCH(B2755,현장번호,0)),"없는 번호")))</f>
        <v/>
      </c>
      <c r="D2755" s="21" t="n"/>
      <c r="E2755" s="27">
        <f>IF(D2755="","",IFERROR(INDEX(거래처분야,MATCH(D2755,거래처이름,0)),""))</f>
        <v/>
      </c>
      <c r="F2755" s="21" t="n"/>
      <c r="G2755" s="22" t="n"/>
      <c r="H2755" s="25">
        <f>IF(COUNTA(A2755,B2755,D2755,G2755)=0,"",IF(NOT(ISNUMBER(A2755)),"날짜를 확인하세요",IF(A2755&gt;TODAY(),"오늘 이후 날짜예요",IF(AND(B2755&lt;&gt;"",ISNA(MATCH(B2755,현장번호,0))),"현장 번호를 확인하세요",IF(ISNA(MATCH(D2755,거래처이름,0)),"거래처 목록에 없는 이름",IF(OR(NOT(ISNUMBER(G2755)),N(G2755)&lt;=0),"금액을 확인하세요",""))))))</f>
        <v/>
      </c>
    </row>
    <row r="2756">
      <c r="A2756" s="20" t="n"/>
      <c r="B2756" s="26" t="n"/>
      <c r="C2756" s="27">
        <f>IF(COUNTA(A2756,D2756,G2756)=0,"",IF(B2756="","공통",IFERROR(INDEX(현장_고객,MATCH(B2756,현장번호,0))&amp;" · "&amp;INDEX(현장_주소,MATCH(B2756,현장번호,0)),"없는 번호")))</f>
        <v/>
      </c>
      <c r="D2756" s="21" t="n"/>
      <c r="E2756" s="27">
        <f>IF(D2756="","",IFERROR(INDEX(거래처분야,MATCH(D2756,거래처이름,0)),""))</f>
        <v/>
      </c>
      <c r="F2756" s="21" t="n"/>
      <c r="G2756" s="22" t="n"/>
      <c r="H2756" s="25">
        <f>IF(COUNTA(A2756,B2756,D2756,G2756)=0,"",IF(NOT(ISNUMBER(A2756)),"날짜를 확인하세요",IF(A2756&gt;TODAY(),"오늘 이후 날짜예요",IF(AND(B2756&lt;&gt;"",ISNA(MATCH(B2756,현장번호,0))),"현장 번호를 확인하세요",IF(ISNA(MATCH(D2756,거래처이름,0)),"거래처 목록에 없는 이름",IF(OR(NOT(ISNUMBER(G2756)),N(G2756)&lt;=0),"금액을 확인하세요",""))))))</f>
        <v/>
      </c>
    </row>
    <row r="2757">
      <c r="A2757" s="20" t="n"/>
      <c r="B2757" s="26" t="n"/>
      <c r="C2757" s="27">
        <f>IF(COUNTA(A2757,D2757,G2757)=0,"",IF(B2757="","공통",IFERROR(INDEX(현장_고객,MATCH(B2757,현장번호,0))&amp;" · "&amp;INDEX(현장_주소,MATCH(B2757,현장번호,0)),"없는 번호")))</f>
        <v/>
      </c>
      <c r="D2757" s="21" t="n"/>
      <c r="E2757" s="27">
        <f>IF(D2757="","",IFERROR(INDEX(거래처분야,MATCH(D2757,거래처이름,0)),""))</f>
        <v/>
      </c>
      <c r="F2757" s="21" t="n"/>
      <c r="G2757" s="22" t="n"/>
      <c r="H2757" s="25">
        <f>IF(COUNTA(A2757,B2757,D2757,G2757)=0,"",IF(NOT(ISNUMBER(A2757)),"날짜를 확인하세요",IF(A2757&gt;TODAY(),"오늘 이후 날짜예요",IF(AND(B2757&lt;&gt;"",ISNA(MATCH(B2757,현장번호,0))),"현장 번호를 확인하세요",IF(ISNA(MATCH(D2757,거래처이름,0)),"거래처 목록에 없는 이름",IF(OR(NOT(ISNUMBER(G2757)),N(G2757)&lt;=0),"금액을 확인하세요",""))))))</f>
        <v/>
      </c>
    </row>
    <row r="2758">
      <c r="A2758" s="20" t="n"/>
      <c r="B2758" s="26" t="n"/>
      <c r="C2758" s="27">
        <f>IF(COUNTA(A2758,D2758,G2758)=0,"",IF(B2758="","공통",IFERROR(INDEX(현장_고객,MATCH(B2758,현장번호,0))&amp;" · "&amp;INDEX(현장_주소,MATCH(B2758,현장번호,0)),"없는 번호")))</f>
        <v/>
      </c>
      <c r="D2758" s="21" t="n"/>
      <c r="E2758" s="27">
        <f>IF(D2758="","",IFERROR(INDEX(거래처분야,MATCH(D2758,거래처이름,0)),""))</f>
        <v/>
      </c>
      <c r="F2758" s="21" t="n"/>
      <c r="G2758" s="22" t="n"/>
      <c r="H2758" s="25">
        <f>IF(COUNTA(A2758,B2758,D2758,G2758)=0,"",IF(NOT(ISNUMBER(A2758)),"날짜를 확인하세요",IF(A2758&gt;TODAY(),"오늘 이후 날짜예요",IF(AND(B2758&lt;&gt;"",ISNA(MATCH(B2758,현장번호,0))),"현장 번호를 확인하세요",IF(ISNA(MATCH(D2758,거래처이름,0)),"거래처 목록에 없는 이름",IF(OR(NOT(ISNUMBER(G2758)),N(G2758)&lt;=0),"금액을 확인하세요",""))))))</f>
        <v/>
      </c>
    </row>
    <row r="2759">
      <c r="A2759" s="20" t="n"/>
      <c r="B2759" s="26" t="n"/>
      <c r="C2759" s="27">
        <f>IF(COUNTA(A2759,D2759,G2759)=0,"",IF(B2759="","공통",IFERROR(INDEX(현장_고객,MATCH(B2759,현장번호,0))&amp;" · "&amp;INDEX(현장_주소,MATCH(B2759,현장번호,0)),"없는 번호")))</f>
        <v/>
      </c>
      <c r="D2759" s="21" t="n"/>
      <c r="E2759" s="27">
        <f>IF(D2759="","",IFERROR(INDEX(거래처분야,MATCH(D2759,거래처이름,0)),""))</f>
        <v/>
      </c>
      <c r="F2759" s="21" t="n"/>
      <c r="G2759" s="22" t="n"/>
      <c r="H2759" s="25">
        <f>IF(COUNTA(A2759,B2759,D2759,G2759)=0,"",IF(NOT(ISNUMBER(A2759)),"날짜를 확인하세요",IF(A2759&gt;TODAY(),"오늘 이후 날짜예요",IF(AND(B2759&lt;&gt;"",ISNA(MATCH(B2759,현장번호,0))),"현장 번호를 확인하세요",IF(ISNA(MATCH(D2759,거래처이름,0)),"거래처 목록에 없는 이름",IF(OR(NOT(ISNUMBER(G2759)),N(G2759)&lt;=0),"금액을 확인하세요",""))))))</f>
        <v/>
      </c>
    </row>
    <row r="2760">
      <c r="A2760" s="20" t="n"/>
      <c r="B2760" s="26" t="n"/>
      <c r="C2760" s="27">
        <f>IF(COUNTA(A2760,D2760,G2760)=0,"",IF(B2760="","공통",IFERROR(INDEX(현장_고객,MATCH(B2760,현장번호,0))&amp;" · "&amp;INDEX(현장_주소,MATCH(B2760,현장번호,0)),"없는 번호")))</f>
        <v/>
      </c>
      <c r="D2760" s="21" t="n"/>
      <c r="E2760" s="27">
        <f>IF(D2760="","",IFERROR(INDEX(거래처분야,MATCH(D2760,거래처이름,0)),""))</f>
        <v/>
      </c>
      <c r="F2760" s="21" t="n"/>
      <c r="G2760" s="22" t="n"/>
      <c r="H2760" s="25">
        <f>IF(COUNTA(A2760,B2760,D2760,G2760)=0,"",IF(NOT(ISNUMBER(A2760)),"날짜를 확인하세요",IF(A2760&gt;TODAY(),"오늘 이후 날짜예요",IF(AND(B2760&lt;&gt;"",ISNA(MATCH(B2760,현장번호,0))),"현장 번호를 확인하세요",IF(ISNA(MATCH(D2760,거래처이름,0)),"거래처 목록에 없는 이름",IF(OR(NOT(ISNUMBER(G2760)),N(G2760)&lt;=0),"금액을 확인하세요",""))))))</f>
        <v/>
      </c>
    </row>
    <row r="2761">
      <c r="A2761" s="20" t="n"/>
      <c r="B2761" s="26" t="n"/>
      <c r="C2761" s="27">
        <f>IF(COUNTA(A2761,D2761,G2761)=0,"",IF(B2761="","공통",IFERROR(INDEX(현장_고객,MATCH(B2761,현장번호,0))&amp;" · "&amp;INDEX(현장_주소,MATCH(B2761,현장번호,0)),"없는 번호")))</f>
        <v/>
      </c>
      <c r="D2761" s="21" t="n"/>
      <c r="E2761" s="27">
        <f>IF(D2761="","",IFERROR(INDEX(거래처분야,MATCH(D2761,거래처이름,0)),""))</f>
        <v/>
      </c>
      <c r="F2761" s="21" t="n"/>
      <c r="G2761" s="22" t="n"/>
      <c r="H2761" s="25">
        <f>IF(COUNTA(A2761,B2761,D2761,G2761)=0,"",IF(NOT(ISNUMBER(A2761)),"날짜를 확인하세요",IF(A2761&gt;TODAY(),"오늘 이후 날짜예요",IF(AND(B2761&lt;&gt;"",ISNA(MATCH(B2761,현장번호,0))),"현장 번호를 확인하세요",IF(ISNA(MATCH(D2761,거래처이름,0)),"거래처 목록에 없는 이름",IF(OR(NOT(ISNUMBER(G2761)),N(G2761)&lt;=0),"금액을 확인하세요",""))))))</f>
        <v/>
      </c>
    </row>
    <row r="2762">
      <c r="A2762" s="20" t="n"/>
      <c r="B2762" s="26" t="n"/>
      <c r="C2762" s="27">
        <f>IF(COUNTA(A2762,D2762,G2762)=0,"",IF(B2762="","공통",IFERROR(INDEX(현장_고객,MATCH(B2762,현장번호,0))&amp;" · "&amp;INDEX(현장_주소,MATCH(B2762,현장번호,0)),"없는 번호")))</f>
        <v/>
      </c>
      <c r="D2762" s="21" t="n"/>
      <c r="E2762" s="27">
        <f>IF(D2762="","",IFERROR(INDEX(거래처분야,MATCH(D2762,거래처이름,0)),""))</f>
        <v/>
      </c>
      <c r="F2762" s="21" t="n"/>
      <c r="G2762" s="22" t="n"/>
      <c r="H2762" s="25">
        <f>IF(COUNTA(A2762,B2762,D2762,G2762)=0,"",IF(NOT(ISNUMBER(A2762)),"날짜를 확인하세요",IF(A2762&gt;TODAY(),"오늘 이후 날짜예요",IF(AND(B2762&lt;&gt;"",ISNA(MATCH(B2762,현장번호,0))),"현장 번호를 확인하세요",IF(ISNA(MATCH(D2762,거래처이름,0)),"거래처 목록에 없는 이름",IF(OR(NOT(ISNUMBER(G2762)),N(G2762)&lt;=0),"금액을 확인하세요",""))))))</f>
        <v/>
      </c>
    </row>
    <row r="2763">
      <c r="A2763" s="20" t="n"/>
      <c r="B2763" s="26" t="n"/>
      <c r="C2763" s="27">
        <f>IF(COUNTA(A2763,D2763,G2763)=0,"",IF(B2763="","공통",IFERROR(INDEX(현장_고객,MATCH(B2763,현장번호,0))&amp;" · "&amp;INDEX(현장_주소,MATCH(B2763,현장번호,0)),"없는 번호")))</f>
        <v/>
      </c>
      <c r="D2763" s="21" t="n"/>
      <c r="E2763" s="27">
        <f>IF(D2763="","",IFERROR(INDEX(거래처분야,MATCH(D2763,거래처이름,0)),""))</f>
        <v/>
      </c>
      <c r="F2763" s="21" t="n"/>
      <c r="G2763" s="22" t="n"/>
      <c r="H2763" s="25">
        <f>IF(COUNTA(A2763,B2763,D2763,G2763)=0,"",IF(NOT(ISNUMBER(A2763)),"날짜를 확인하세요",IF(A2763&gt;TODAY(),"오늘 이후 날짜예요",IF(AND(B2763&lt;&gt;"",ISNA(MATCH(B2763,현장번호,0))),"현장 번호를 확인하세요",IF(ISNA(MATCH(D2763,거래처이름,0)),"거래처 목록에 없는 이름",IF(OR(NOT(ISNUMBER(G2763)),N(G2763)&lt;=0),"금액을 확인하세요",""))))))</f>
        <v/>
      </c>
    </row>
    <row r="2764">
      <c r="A2764" s="20" t="n"/>
      <c r="B2764" s="26" t="n"/>
      <c r="C2764" s="27">
        <f>IF(COUNTA(A2764,D2764,G2764)=0,"",IF(B2764="","공통",IFERROR(INDEX(현장_고객,MATCH(B2764,현장번호,0))&amp;" · "&amp;INDEX(현장_주소,MATCH(B2764,현장번호,0)),"없는 번호")))</f>
        <v/>
      </c>
      <c r="D2764" s="21" t="n"/>
      <c r="E2764" s="27">
        <f>IF(D2764="","",IFERROR(INDEX(거래처분야,MATCH(D2764,거래처이름,0)),""))</f>
        <v/>
      </c>
      <c r="F2764" s="21" t="n"/>
      <c r="G2764" s="22" t="n"/>
      <c r="H2764" s="25">
        <f>IF(COUNTA(A2764,B2764,D2764,G2764)=0,"",IF(NOT(ISNUMBER(A2764)),"날짜를 확인하세요",IF(A2764&gt;TODAY(),"오늘 이후 날짜예요",IF(AND(B2764&lt;&gt;"",ISNA(MATCH(B2764,현장번호,0))),"현장 번호를 확인하세요",IF(ISNA(MATCH(D2764,거래처이름,0)),"거래처 목록에 없는 이름",IF(OR(NOT(ISNUMBER(G2764)),N(G2764)&lt;=0),"금액을 확인하세요",""))))))</f>
        <v/>
      </c>
    </row>
    <row r="2765">
      <c r="A2765" s="20" t="n"/>
      <c r="B2765" s="26" t="n"/>
      <c r="C2765" s="27">
        <f>IF(COUNTA(A2765,D2765,G2765)=0,"",IF(B2765="","공통",IFERROR(INDEX(현장_고객,MATCH(B2765,현장번호,0))&amp;" · "&amp;INDEX(현장_주소,MATCH(B2765,현장번호,0)),"없는 번호")))</f>
        <v/>
      </c>
      <c r="D2765" s="21" t="n"/>
      <c r="E2765" s="27">
        <f>IF(D2765="","",IFERROR(INDEX(거래처분야,MATCH(D2765,거래처이름,0)),""))</f>
        <v/>
      </c>
      <c r="F2765" s="21" t="n"/>
      <c r="G2765" s="22" t="n"/>
      <c r="H2765" s="25">
        <f>IF(COUNTA(A2765,B2765,D2765,G2765)=0,"",IF(NOT(ISNUMBER(A2765)),"날짜를 확인하세요",IF(A2765&gt;TODAY(),"오늘 이후 날짜예요",IF(AND(B2765&lt;&gt;"",ISNA(MATCH(B2765,현장번호,0))),"현장 번호를 확인하세요",IF(ISNA(MATCH(D2765,거래처이름,0)),"거래처 목록에 없는 이름",IF(OR(NOT(ISNUMBER(G2765)),N(G2765)&lt;=0),"금액을 확인하세요",""))))))</f>
        <v/>
      </c>
    </row>
    <row r="2766">
      <c r="A2766" s="20" t="n"/>
      <c r="B2766" s="26" t="n"/>
      <c r="C2766" s="27">
        <f>IF(COUNTA(A2766,D2766,G2766)=0,"",IF(B2766="","공통",IFERROR(INDEX(현장_고객,MATCH(B2766,현장번호,0))&amp;" · "&amp;INDEX(현장_주소,MATCH(B2766,현장번호,0)),"없는 번호")))</f>
        <v/>
      </c>
      <c r="D2766" s="21" t="n"/>
      <c r="E2766" s="27">
        <f>IF(D2766="","",IFERROR(INDEX(거래처분야,MATCH(D2766,거래처이름,0)),""))</f>
        <v/>
      </c>
      <c r="F2766" s="21" t="n"/>
      <c r="G2766" s="22" t="n"/>
      <c r="H2766" s="25">
        <f>IF(COUNTA(A2766,B2766,D2766,G2766)=0,"",IF(NOT(ISNUMBER(A2766)),"날짜를 확인하세요",IF(A2766&gt;TODAY(),"오늘 이후 날짜예요",IF(AND(B2766&lt;&gt;"",ISNA(MATCH(B2766,현장번호,0))),"현장 번호를 확인하세요",IF(ISNA(MATCH(D2766,거래처이름,0)),"거래처 목록에 없는 이름",IF(OR(NOT(ISNUMBER(G2766)),N(G2766)&lt;=0),"금액을 확인하세요",""))))))</f>
        <v/>
      </c>
    </row>
    <row r="2767">
      <c r="A2767" s="20" t="n"/>
      <c r="B2767" s="26" t="n"/>
      <c r="C2767" s="27">
        <f>IF(COUNTA(A2767,D2767,G2767)=0,"",IF(B2767="","공통",IFERROR(INDEX(현장_고객,MATCH(B2767,현장번호,0))&amp;" · "&amp;INDEX(현장_주소,MATCH(B2767,현장번호,0)),"없는 번호")))</f>
        <v/>
      </c>
      <c r="D2767" s="21" t="n"/>
      <c r="E2767" s="27">
        <f>IF(D2767="","",IFERROR(INDEX(거래처분야,MATCH(D2767,거래처이름,0)),""))</f>
        <v/>
      </c>
      <c r="F2767" s="21" t="n"/>
      <c r="G2767" s="22" t="n"/>
      <c r="H2767" s="25">
        <f>IF(COUNTA(A2767,B2767,D2767,G2767)=0,"",IF(NOT(ISNUMBER(A2767)),"날짜를 확인하세요",IF(A2767&gt;TODAY(),"오늘 이후 날짜예요",IF(AND(B2767&lt;&gt;"",ISNA(MATCH(B2767,현장번호,0))),"현장 번호를 확인하세요",IF(ISNA(MATCH(D2767,거래처이름,0)),"거래처 목록에 없는 이름",IF(OR(NOT(ISNUMBER(G2767)),N(G2767)&lt;=0),"금액을 확인하세요",""))))))</f>
        <v/>
      </c>
    </row>
    <row r="2768">
      <c r="A2768" s="20" t="n"/>
      <c r="B2768" s="26" t="n"/>
      <c r="C2768" s="27">
        <f>IF(COUNTA(A2768,D2768,G2768)=0,"",IF(B2768="","공통",IFERROR(INDEX(현장_고객,MATCH(B2768,현장번호,0))&amp;" · "&amp;INDEX(현장_주소,MATCH(B2768,현장번호,0)),"없는 번호")))</f>
        <v/>
      </c>
      <c r="D2768" s="21" t="n"/>
      <c r="E2768" s="27">
        <f>IF(D2768="","",IFERROR(INDEX(거래처분야,MATCH(D2768,거래처이름,0)),""))</f>
        <v/>
      </c>
      <c r="F2768" s="21" t="n"/>
      <c r="G2768" s="22" t="n"/>
      <c r="H2768" s="25">
        <f>IF(COUNTA(A2768,B2768,D2768,G2768)=0,"",IF(NOT(ISNUMBER(A2768)),"날짜를 확인하세요",IF(A2768&gt;TODAY(),"오늘 이후 날짜예요",IF(AND(B2768&lt;&gt;"",ISNA(MATCH(B2768,현장번호,0))),"현장 번호를 확인하세요",IF(ISNA(MATCH(D2768,거래처이름,0)),"거래처 목록에 없는 이름",IF(OR(NOT(ISNUMBER(G2768)),N(G2768)&lt;=0),"금액을 확인하세요",""))))))</f>
        <v/>
      </c>
    </row>
    <row r="2769">
      <c r="A2769" s="20" t="n"/>
      <c r="B2769" s="26" t="n"/>
      <c r="C2769" s="27">
        <f>IF(COUNTA(A2769,D2769,G2769)=0,"",IF(B2769="","공통",IFERROR(INDEX(현장_고객,MATCH(B2769,현장번호,0))&amp;" · "&amp;INDEX(현장_주소,MATCH(B2769,현장번호,0)),"없는 번호")))</f>
        <v/>
      </c>
      <c r="D2769" s="21" t="n"/>
      <c r="E2769" s="27">
        <f>IF(D2769="","",IFERROR(INDEX(거래처분야,MATCH(D2769,거래처이름,0)),""))</f>
        <v/>
      </c>
      <c r="F2769" s="21" t="n"/>
      <c r="G2769" s="22" t="n"/>
      <c r="H2769" s="25">
        <f>IF(COUNTA(A2769,B2769,D2769,G2769)=0,"",IF(NOT(ISNUMBER(A2769)),"날짜를 확인하세요",IF(A2769&gt;TODAY(),"오늘 이후 날짜예요",IF(AND(B2769&lt;&gt;"",ISNA(MATCH(B2769,현장번호,0))),"현장 번호를 확인하세요",IF(ISNA(MATCH(D2769,거래처이름,0)),"거래처 목록에 없는 이름",IF(OR(NOT(ISNUMBER(G2769)),N(G2769)&lt;=0),"금액을 확인하세요",""))))))</f>
        <v/>
      </c>
    </row>
    <row r="2770">
      <c r="A2770" s="20" t="n"/>
      <c r="B2770" s="26" t="n"/>
      <c r="C2770" s="27">
        <f>IF(COUNTA(A2770,D2770,G2770)=0,"",IF(B2770="","공통",IFERROR(INDEX(현장_고객,MATCH(B2770,현장번호,0))&amp;" · "&amp;INDEX(현장_주소,MATCH(B2770,현장번호,0)),"없는 번호")))</f>
        <v/>
      </c>
      <c r="D2770" s="21" t="n"/>
      <c r="E2770" s="27">
        <f>IF(D2770="","",IFERROR(INDEX(거래처분야,MATCH(D2770,거래처이름,0)),""))</f>
        <v/>
      </c>
      <c r="F2770" s="21" t="n"/>
      <c r="G2770" s="22" t="n"/>
      <c r="H2770" s="25">
        <f>IF(COUNTA(A2770,B2770,D2770,G2770)=0,"",IF(NOT(ISNUMBER(A2770)),"날짜를 확인하세요",IF(A2770&gt;TODAY(),"오늘 이후 날짜예요",IF(AND(B2770&lt;&gt;"",ISNA(MATCH(B2770,현장번호,0))),"현장 번호를 확인하세요",IF(ISNA(MATCH(D2770,거래처이름,0)),"거래처 목록에 없는 이름",IF(OR(NOT(ISNUMBER(G2770)),N(G2770)&lt;=0),"금액을 확인하세요",""))))))</f>
        <v/>
      </c>
    </row>
    <row r="2771">
      <c r="A2771" s="20" t="n"/>
      <c r="B2771" s="26" t="n"/>
      <c r="C2771" s="27">
        <f>IF(COUNTA(A2771,D2771,G2771)=0,"",IF(B2771="","공통",IFERROR(INDEX(현장_고객,MATCH(B2771,현장번호,0))&amp;" · "&amp;INDEX(현장_주소,MATCH(B2771,현장번호,0)),"없는 번호")))</f>
        <v/>
      </c>
      <c r="D2771" s="21" t="n"/>
      <c r="E2771" s="27">
        <f>IF(D2771="","",IFERROR(INDEX(거래처분야,MATCH(D2771,거래처이름,0)),""))</f>
        <v/>
      </c>
      <c r="F2771" s="21" t="n"/>
      <c r="G2771" s="22" t="n"/>
      <c r="H2771" s="25">
        <f>IF(COUNTA(A2771,B2771,D2771,G2771)=0,"",IF(NOT(ISNUMBER(A2771)),"날짜를 확인하세요",IF(A2771&gt;TODAY(),"오늘 이후 날짜예요",IF(AND(B2771&lt;&gt;"",ISNA(MATCH(B2771,현장번호,0))),"현장 번호를 확인하세요",IF(ISNA(MATCH(D2771,거래처이름,0)),"거래처 목록에 없는 이름",IF(OR(NOT(ISNUMBER(G2771)),N(G2771)&lt;=0),"금액을 확인하세요",""))))))</f>
        <v/>
      </c>
    </row>
    <row r="2772">
      <c r="A2772" s="20" t="n"/>
      <c r="B2772" s="26" t="n"/>
      <c r="C2772" s="27">
        <f>IF(COUNTA(A2772,D2772,G2772)=0,"",IF(B2772="","공통",IFERROR(INDEX(현장_고객,MATCH(B2772,현장번호,0))&amp;" · "&amp;INDEX(현장_주소,MATCH(B2772,현장번호,0)),"없는 번호")))</f>
        <v/>
      </c>
      <c r="D2772" s="21" t="n"/>
      <c r="E2772" s="27">
        <f>IF(D2772="","",IFERROR(INDEX(거래처분야,MATCH(D2772,거래처이름,0)),""))</f>
        <v/>
      </c>
      <c r="F2772" s="21" t="n"/>
      <c r="G2772" s="22" t="n"/>
      <c r="H2772" s="25">
        <f>IF(COUNTA(A2772,B2772,D2772,G2772)=0,"",IF(NOT(ISNUMBER(A2772)),"날짜를 확인하세요",IF(A2772&gt;TODAY(),"오늘 이후 날짜예요",IF(AND(B2772&lt;&gt;"",ISNA(MATCH(B2772,현장번호,0))),"현장 번호를 확인하세요",IF(ISNA(MATCH(D2772,거래처이름,0)),"거래처 목록에 없는 이름",IF(OR(NOT(ISNUMBER(G2772)),N(G2772)&lt;=0),"금액을 확인하세요",""))))))</f>
        <v/>
      </c>
    </row>
    <row r="2773">
      <c r="A2773" s="20" t="n"/>
      <c r="B2773" s="26" t="n"/>
      <c r="C2773" s="27">
        <f>IF(COUNTA(A2773,D2773,G2773)=0,"",IF(B2773="","공통",IFERROR(INDEX(현장_고객,MATCH(B2773,현장번호,0))&amp;" · "&amp;INDEX(현장_주소,MATCH(B2773,현장번호,0)),"없는 번호")))</f>
        <v/>
      </c>
      <c r="D2773" s="21" t="n"/>
      <c r="E2773" s="27">
        <f>IF(D2773="","",IFERROR(INDEX(거래처분야,MATCH(D2773,거래처이름,0)),""))</f>
        <v/>
      </c>
      <c r="F2773" s="21" t="n"/>
      <c r="G2773" s="22" t="n"/>
      <c r="H2773" s="25">
        <f>IF(COUNTA(A2773,B2773,D2773,G2773)=0,"",IF(NOT(ISNUMBER(A2773)),"날짜를 확인하세요",IF(A2773&gt;TODAY(),"오늘 이후 날짜예요",IF(AND(B2773&lt;&gt;"",ISNA(MATCH(B2773,현장번호,0))),"현장 번호를 확인하세요",IF(ISNA(MATCH(D2773,거래처이름,0)),"거래처 목록에 없는 이름",IF(OR(NOT(ISNUMBER(G2773)),N(G2773)&lt;=0),"금액을 확인하세요",""))))))</f>
        <v/>
      </c>
    </row>
    <row r="2774">
      <c r="A2774" s="20" t="n"/>
      <c r="B2774" s="26" t="n"/>
      <c r="C2774" s="27">
        <f>IF(COUNTA(A2774,D2774,G2774)=0,"",IF(B2774="","공통",IFERROR(INDEX(현장_고객,MATCH(B2774,현장번호,0))&amp;" · "&amp;INDEX(현장_주소,MATCH(B2774,현장번호,0)),"없는 번호")))</f>
        <v/>
      </c>
      <c r="D2774" s="21" t="n"/>
      <c r="E2774" s="27">
        <f>IF(D2774="","",IFERROR(INDEX(거래처분야,MATCH(D2774,거래처이름,0)),""))</f>
        <v/>
      </c>
      <c r="F2774" s="21" t="n"/>
      <c r="G2774" s="22" t="n"/>
      <c r="H2774" s="25">
        <f>IF(COUNTA(A2774,B2774,D2774,G2774)=0,"",IF(NOT(ISNUMBER(A2774)),"날짜를 확인하세요",IF(A2774&gt;TODAY(),"오늘 이후 날짜예요",IF(AND(B2774&lt;&gt;"",ISNA(MATCH(B2774,현장번호,0))),"현장 번호를 확인하세요",IF(ISNA(MATCH(D2774,거래처이름,0)),"거래처 목록에 없는 이름",IF(OR(NOT(ISNUMBER(G2774)),N(G2774)&lt;=0),"금액을 확인하세요",""))))))</f>
        <v/>
      </c>
    </row>
    <row r="2775">
      <c r="A2775" s="20" t="n"/>
      <c r="B2775" s="26" t="n"/>
      <c r="C2775" s="27">
        <f>IF(COUNTA(A2775,D2775,G2775)=0,"",IF(B2775="","공통",IFERROR(INDEX(현장_고객,MATCH(B2775,현장번호,0))&amp;" · "&amp;INDEX(현장_주소,MATCH(B2775,현장번호,0)),"없는 번호")))</f>
        <v/>
      </c>
      <c r="D2775" s="21" t="n"/>
      <c r="E2775" s="27">
        <f>IF(D2775="","",IFERROR(INDEX(거래처분야,MATCH(D2775,거래처이름,0)),""))</f>
        <v/>
      </c>
      <c r="F2775" s="21" t="n"/>
      <c r="G2775" s="22" t="n"/>
      <c r="H2775" s="25">
        <f>IF(COUNTA(A2775,B2775,D2775,G2775)=0,"",IF(NOT(ISNUMBER(A2775)),"날짜를 확인하세요",IF(A2775&gt;TODAY(),"오늘 이후 날짜예요",IF(AND(B2775&lt;&gt;"",ISNA(MATCH(B2775,현장번호,0))),"현장 번호를 확인하세요",IF(ISNA(MATCH(D2775,거래처이름,0)),"거래처 목록에 없는 이름",IF(OR(NOT(ISNUMBER(G2775)),N(G2775)&lt;=0),"금액을 확인하세요",""))))))</f>
        <v/>
      </c>
    </row>
    <row r="2776">
      <c r="A2776" s="20" t="n"/>
      <c r="B2776" s="26" t="n"/>
      <c r="C2776" s="27">
        <f>IF(COUNTA(A2776,D2776,G2776)=0,"",IF(B2776="","공통",IFERROR(INDEX(현장_고객,MATCH(B2776,현장번호,0))&amp;" · "&amp;INDEX(현장_주소,MATCH(B2776,현장번호,0)),"없는 번호")))</f>
        <v/>
      </c>
      <c r="D2776" s="21" t="n"/>
      <c r="E2776" s="27">
        <f>IF(D2776="","",IFERROR(INDEX(거래처분야,MATCH(D2776,거래처이름,0)),""))</f>
        <v/>
      </c>
      <c r="F2776" s="21" t="n"/>
      <c r="G2776" s="22" t="n"/>
      <c r="H2776" s="25">
        <f>IF(COUNTA(A2776,B2776,D2776,G2776)=0,"",IF(NOT(ISNUMBER(A2776)),"날짜를 확인하세요",IF(A2776&gt;TODAY(),"오늘 이후 날짜예요",IF(AND(B2776&lt;&gt;"",ISNA(MATCH(B2776,현장번호,0))),"현장 번호를 확인하세요",IF(ISNA(MATCH(D2776,거래처이름,0)),"거래처 목록에 없는 이름",IF(OR(NOT(ISNUMBER(G2776)),N(G2776)&lt;=0),"금액을 확인하세요",""))))))</f>
        <v/>
      </c>
    </row>
    <row r="2777">
      <c r="A2777" s="20" t="n"/>
      <c r="B2777" s="26" t="n"/>
      <c r="C2777" s="27">
        <f>IF(COUNTA(A2777,D2777,G2777)=0,"",IF(B2777="","공통",IFERROR(INDEX(현장_고객,MATCH(B2777,현장번호,0))&amp;" · "&amp;INDEX(현장_주소,MATCH(B2777,현장번호,0)),"없는 번호")))</f>
        <v/>
      </c>
      <c r="D2777" s="21" t="n"/>
      <c r="E2777" s="27">
        <f>IF(D2777="","",IFERROR(INDEX(거래처분야,MATCH(D2777,거래처이름,0)),""))</f>
        <v/>
      </c>
      <c r="F2777" s="21" t="n"/>
      <c r="G2777" s="22" t="n"/>
      <c r="H2777" s="25">
        <f>IF(COUNTA(A2777,B2777,D2777,G2777)=0,"",IF(NOT(ISNUMBER(A2777)),"날짜를 확인하세요",IF(A2777&gt;TODAY(),"오늘 이후 날짜예요",IF(AND(B2777&lt;&gt;"",ISNA(MATCH(B2777,현장번호,0))),"현장 번호를 확인하세요",IF(ISNA(MATCH(D2777,거래처이름,0)),"거래처 목록에 없는 이름",IF(OR(NOT(ISNUMBER(G2777)),N(G2777)&lt;=0),"금액을 확인하세요",""))))))</f>
        <v/>
      </c>
    </row>
    <row r="2778">
      <c r="A2778" s="20" t="n"/>
      <c r="B2778" s="26" t="n"/>
      <c r="C2778" s="27">
        <f>IF(COUNTA(A2778,D2778,G2778)=0,"",IF(B2778="","공통",IFERROR(INDEX(현장_고객,MATCH(B2778,현장번호,0))&amp;" · "&amp;INDEX(현장_주소,MATCH(B2778,현장번호,0)),"없는 번호")))</f>
        <v/>
      </c>
      <c r="D2778" s="21" t="n"/>
      <c r="E2778" s="27">
        <f>IF(D2778="","",IFERROR(INDEX(거래처분야,MATCH(D2778,거래처이름,0)),""))</f>
        <v/>
      </c>
      <c r="F2778" s="21" t="n"/>
      <c r="G2778" s="22" t="n"/>
      <c r="H2778" s="25">
        <f>IF(COUNTA(A2778,B2778,D2778,G2778)=0,"",IF(NOT(ISNUMBER(A2778)),"날짜를 확인하세요",IF(A2778&gt;TODAY(),"오늘 이후 날짜예요",IF(AND(B2778&lt;&gt;"",ISNA(MATCH(B2778,현장번호,0))),"현장 번호를 확인하세요",IF(ISNA(MATCH(D2778,거래처이름,0)),"거래처 목록에 없는 이름",IF(OR(NOT(ISNUMBER(G2778)),N(G2778)&lt;=0),"금액을 확인하세요",""))))))</f>
        <v/>
      </c>
    </row>
    <row r="2779">
      <c r="A2779" s="20" t="n"/>
      <c r="B2779" s="26" t="n"/>
      <c r="C2779" s="27">
        <f>IF(COUNTA(A2779,D2779,G2779)=0,"",IF(B2779="","공통",IFERROR(INDEX(현장_고객,MATCH(B2779,현장번호,0))&amp;" · "&amp;INDEX(현장_주소,MATCH(B2779,현장번호,0)),"없는 번호")))</f>
        <v/>
      </c>
      <c r="D2779" s="21" t="n"/>
      <c r="E2779" s="27">
        <f>IF(D2779="","",IFERROR(INDEX(거래처분야,MATCH(D2779,거래처이름,0)),""))</f>
        <v/>
      </c>
      <c r="F2779" s="21" t="n"/>
      <c r="G2779" s="22" t="n"/>
      <c r="H2779" s="25">
        <f>IF(COUNTA(A2779,B2779,D2779,G2779)=0,"",IF(NOT(ISNUMBER(A2779)),"날짜를 확인하세요",IF(A2779&gt;TODAY(),"오늘 이후 날짜예요",IF(AND(B2779&lt;&gt;"",ISNA(MATCH(B2779,현장번호,0))),"현장 번호를 확인하세요",IF(ISNA(MATCH(D2779,거래처이름,0)),"거래처 목록에 없는 이름",IF(OR(NOT(ISNUMBER(G2779)),N(G2779)&lt;=0),"금액을 확인하세요",""))))))</f>
        <v/>
      </c>
    </row>
    <row r="2780">
      <c r="A2780" s="20" t="n"/>
      <c r="B2780" s="26" t="n"/>
      <c r="C2780" s="27">
        <f>IF(COUNTA(A2780,D2780,G2780)=0,"",IF(B2780="","공통",IFERROR(INDEX(현장_고객,MATCH(B2780,현장번호,0))&amp;" · "&amp;INDEX(현장_주소,MATCH(B2780,현장번호,0)),"없는 번호")))</f>
        <v/>
      </c>
      <c r="D2780" s="21" t="n"/>
      <c r="E2780" s="27">
        <f>IF(D2780="","",IFERROR(INDEX(거래처분야,MATCH(D2780,거래처이름,0)),""))</f>
        <v/>
      </c>
      <c r="F2780" s="21" t="n"/>
      <c r="G2780" s="22" t="n"/>
      <c r="H2780" s="25">
        <f>IF(COUNTA(A2780,B2780,D2780,G2780)=0,"",IF(NOT(ISNUMBER(A2780)),"날짜를 확인하세요",IF(A2780&gt;TODAY(),"오늘 이후 날짜예요",IF(AND(B2780&lt;&gt;"",ISNA(MATCH(B2780,현장번호,0))),"현장 번호를 확인하세요",IF(ISNA(MATCH(D2780,거래처이름,0)),"거래처 목록에 없는 이름",IF(OR(NOT(ISNUMBER(G2780)),N(G2780)&lt;=0),"금액을 확인하세요",""))))))</f>
        <v/>
      </c>
    </row>
    <row r="2781">
      <c r="A2781" s="20" t="n"/>
      <c r="B2781" s="26" t="n"/>
      <c r="C2781" s="27">
        <f>IF(COUNTA(A2781,D2781,G2781)=0,"",IF(B2781="","공통",IFERROR(INDEX(현장_고객,MATCH(B2781,현장번호,0))&amp;" · "&amp;INDEX(현장_주소,MATCH(B2781,현장번호,0)),"없는 번호")))</f>
        <v/>
      </c>
      <c r="D2781" s="21" t="n"/>
      <c r="E2781" s="27">
        <f>IF(D2781="","",IFERROR(INDEX(거래처분야,MATCH(D2781,거래처이름,0)),""))</f>
        <v/>
      </c>
      <c r="F2781" s="21" t="n"/>
      <c r="G2781" s="22" t="n"/>
      <c r="H2781" s="25">
        <f>IF(COUNTA(A2781,B2781,D2781,G2781)=0,"",IF(NOT(ISNUMBER(A2781)),"날짜를 확인하세요",IF(A2781&gt;TODAY(),"오늘 이후 날짜예요",IF(AND(B2781&lt;&gt;"",ISNA(MATCH(B2781,현장번호,0))),"현장 번호를 확인하세요",IF(ISNA(MATCH(D2781,거래처이름,0)),"거래처 목록에 없는 이름",IF(OR(NOT(ISNUMBER(G2781)),N(G2781)&lt;=0),"금액을 확인하세요",""))))))</f>
        <v/>
      </c>
    </row>
    <row r="2782">
      <c r="A2782" s="20" t="n"/>
      <c r="B2782" s="26" t="n"/>
      <c r="C2782" s="27">
        <f>IF(COUNTA(A2782,D2782,G2782)=0,"",IF(B2782="","공통",IFERROR(INDEX(현장_고객,MATCH(B2782,현장번호,0))&amp;" · "&amp;INDEX(현장_주소,MATCH(B2782,현장번호,0)),"없는 번호")))</f>
        <v/>
      </c>
      <c r="D2782" s="21" t="n"/>
      <c r="E2782" s="27">
        <f>IF(D2782="","",IFERROR(INDEX(거래처분야,MATCH(D2782,거래처이름,0)),""))</f>
        <v/>
      </c>
      <c r="F2782" s="21" t="n"/>
      <c r="G2782" s="22" t="n"/>
      <c r="H2782" s="25">
        <f>IF(COUNTA(A2782,B2782,D2782,G2782)=0,"",IF(NOT(ISNUMBER(A2782)),"날짜를 확인하세요",IF(A2782&gt;TODAY(),"오늘 이후 날짜예요",IF(AND(B2782&lt;&gt;"",ISNA(MATCH(B2782,현장번호,0))),"현장 번호를 확인하세요",IF(ISNA(MATCH(D2782,거래처이름,0)),"거래처 목록에 없는 이름",IF(OR(NOT(ISNUMBER(G2782)),N(G2782)&lt;=0),"금액을 확인하세요",""))))))</f>
        <v/>
      </c>
    </row>
    <row r="2783">
      <c r="A2783" s="20" t="n"/>
      <c r="B2783" s="26" t="n"/>
      <c r="C2783" s="27">
        <f>IF(COUNTA(A2783,D2783,G2783)=0,"",IF(B2783="","공통",IFERROR(INDEX(현장_고객,MATCH(B2783,현장번호,0))&amp;" · "&amp;INDEX(현장_주소,MATCH(B2783,현장번호,0)),"없는 번호")))</f>
        <v/>
      </c>
      <c r="D2783" s="21" t="n"/>
      <c r="E2783" s="27">
        <f>IF(D2783="","",IFERROR(INDEX(거래처분야,MATCH(D2783,거래처이름,0)),""))</f>
        <v/>
      </c>
      <c r="F2783" s="21" t="n"/>
      <c r="G2783" s="22" t="n"/>
      <c r="H2783" s="25">
        <f>IF(COUNTA(A2783,B2783,D2783,G2783)=0,"",IF(NOT(ISNUMBER(A2783)),"날짜를 확인하세요",IF(A2783&gt;TODAY(),"오늘 이후 날짜예요",IF(AND(B2783&lt;&gt;"",ISNA(MATCH(B2783,현장번호,0))),"현장 번호를 확인하세요",IF(ISNA(MATCH(D2783,거래처이름,0)),"거래처 목록에 없는 이름",IF(OR(NOT(ISNUMBER(G2783)),N(G2783)&lt;=0),"금액을 확인하세요",""))))))</f>
        <v/>
      </c>
    </row>
    <row r="2784">
      <c r="A2784" s="20" t="n"/>
      <c r="B2784" s="26" t="n"/>
      <c r="C2784" s="27">
        <f>IF(COUNTA(A2784,D2784,G2784)=0,"",IF(B2784="","공통",IFERROR(INDEX(현장_고객,MATCH(B2784,현장번호,0))&amp;" · "&amp;INDEX(현장_주소,MATCH(B2784,현장번호,0)),"없는 번호")))</f>
        <v/>
      </c>
      <c r="D2784" s="21" t="n"/>
      <c r="E2784" s="27">
        <f>IF(D2784="","",IFERROR(INDEX(거래처분야,MATCH(D2784,거래처이름,0)),""))</f>
        <v/>
      </c>
      <c r="F2784" s="21" t="n"/>
      <c r="G2784" s="22" t="n"/>
      <c r="H2784" s="25">
        <f>IF(COUNTA(A2784,B2784,D2784,G2784)=0,"",IF(NOT(ISNUMBER(A2784)),"날짜를 확인하세요",IF(A2784&gt;TODAY(),"오늘 이후 날짜예요",IF(AND(B2784&lt;&gt;"",ISNA(MATCH(B2784,현장번호,0))),"현장 번호를 확인하세요",IF(ISNA(MATCH(D2784,거래처이름,0)),"거래처 목록에 없는 이름",IF(OR(NOT(ISNUMBER(G2784)),N(G2784)&lt;=0),"금액을 확인하세요",""))))))</f>
        <v/>
      </c>
    </row>
    <row r="2785">
      <c r="A2785" s="20" t="n"/>
      <c r="B2785" s="26" t="n"/>
      <c r="C2785" s="27">
        <f>IF(COUNTA(A2785,D2785,G2785)=0,"",IF(B2785="","공통",IFERROR(INDEX(현장_고객,MATCH(B2785,현장번호,0))&amp;" · "&amp;INDEX(현장_주소,MATCH(B2785,현장번호,0)),"없는 번호")))</f>
        <v/>
      </c>
      <c r="D2785" s="21" t="n"/>
      <c r="E2785" s="27">
        <f>IF(D2785="","",IFERROR(INDEX(거래처분야,MATCH(D2785,거래처이름,0)),""))</f>
        <v/>
      </c>
      <c r="F2785" s="21" t="n"/>
      <c r="G2785" s="22" t="n"/>
      <c r="H2785" s="25">
        <f>IF(COUNTA(A2785,B2785,D2785,G2785)=0,"",IF(NOT(ISNUMBER(A2785)),"날짜를 확인하세요",IF(A2785&gt;TODAY(),"오늘 이후 날짜예요",IF(AND(B2785&lt;&gt;"",ISNA(MATCH(B2785,현장번호,0))),"현장 번호를 확인하세요",IF(ISNA(MATCH(D2785,거래처이름,0)),"거래처 목록에 없는 이름",IF(OR(NOT(ISNUMBER(G2785)),N(G2785)&lt;=0),"금액을 확인하세요",""))))))</f>
        <v/>
      </c>
    </row>
    <row r="2786">
      <c r="A2786" s="20" t="n"/>
      <c r="B2786" s="26" t="n"/>
      <c r="C2786" s="27">
        <f>IF(COUNTA(A2786,D2786,G2786)=0,"",IF(B2786="","공통",IFERROR(INDEX(현장_고객,MATCH(B2786,현장번호,0))&amp;" · "&amp;INDEX(현장_주소,MATCH(B2786,현장번호,0)),"없는 번호")))</f>
        <v/>
      </c>
      <c r="D2786" s="21" t="n"/>
      <c r="E2786" s="27">
        <f>IF(D2786="","",IFERROR(INDEX(거래처분야,MATCH(D2786,거래처이름,0)),""))</f>
        <v/>
      </c>
      <c r="F2786" s="21" t="n"/>
      <c r="G2786" s="22" t="n"/>
      <c r="H2786" s="25">
        <f>IF(COUNTA(A2786,B2786,D2786,G2786)=0,"",IF(NOT(ISNUMBER(A2786)),"날짜를 확인하세요",IF(A2786&gt;TODAY(),"오늘 이후 날짜예요",IF(AND(B2786&lt;&gt;"",ISNA(MATCH(B2786,현장번호,0))),"현장 번호를 확인하세요",IF(ISNA(MATCH(D2786,거래처이름,0)),"거래처 목록에 없는 이름",IF(OR(NOT(ISNUMBER(G2786)),N(G2786)&lt;=0),"금액을 확인하세요",""))))))</f>
        <v/>
      </c>
    </row>
    <row r="2787">
      <c r="A2787" s="20" t="n"/>
      <c r="B2787" s="26" t="n"/>
      <c r="C2787" s="27">
        <f>IF(COUNTA(A2787,D2787,G2787)=0,"",IF(B2787="","공통",IFERROR(INDEX(현장_고객,MATCH(B2787,현장번호,0))&amp;" · "&amp;INDEX(현장_주소,MATCH(B2787,현장번호,0)),"없는 번호")))</f>
        <v/>
      </c>
      <c r="D2787" s="21" t="n"/>
      <c r="E2787" s="27">
        <f>IF(D2787="","",IFERROR(INDEX(거래처분야,MATCH(D2787,거래처이름,0)),""))</f>
        <v/>
      </c>
      <c r="F2787" s="21" t="n"/>
      <c r="G2787" s="22" t="n"/>
      <c r="H2787" s="25">
        <f>IF(COUNTA(A2787,B2787,D2787,G2787)=0,"",IF(NOT(ISNUMBER(A2787)),"날짜를 확인하세요",IF(A2787&gt;TODAY(),"오늘 이후 날짜예요",IF(AND(B2787&lt;&gt;"",ISNA(MATCH(B2787,현장번호,0))),"현장 번호를 확인하세요",IF(ISNA(MATCH(D2787,거래처이름,0)),"거래처 목록에 없는 이름",IF(OR(NOT(ISNUMBER(G2787)),N(G2787)&lt;=0),"금액을 확인하세요",""))))))</f>
        <v/>
      </c>
    </row>
    <row r="2788">
      <c r="A2788" s="20" t="n"/>
      <c r="B2788" s="26" t="n"/>
      <c r="C2788" s="27">
        <f>IF(COUNTA(A2788,D2788,G2788)=0,"",IF(B2788="","공통",IFERROR(INDEX(현장_고객,MATCH(B2788,현장번호,0))&amp;" · "&amp;INDEX(현장_주소,MATCH(B2788,현장번호,0)),"없는 번호")))</f>
        <v/>
      </c>
      <c r="D2788" s="21" t="n"/>
      <c r="E2788" s="27">
        <f>IF(D2788="","",IFERROR(INDEX(거래처분야,MATCH(D2788,거래처이름,0)),""))</f>
        <v/>
      </c>
      <c r="F2788" s="21" t="n"/>
      <c r="G2788" s="22" t="n"/>
      <c r="H2788" s="25">
        <f>IF(COUNTA(A2788,B2788,D2788,G2788)=0,"",IF(NOT(ISNUMBER(A2788)),"날짜를 확인하세요",IF(A2788&gt;TODAY(),"오늘 이후 날짜예요",IF(AND(B2788&lt;&gt;"",ISNA(MATCH(B2788,현장번호,0))),"현장 번호를 확인하세요",IF(ISNA(MATCH(D2788,거래처이름,0)),"거래처 목록에 없는 이름",IF(OR(NOT(ISNUMBER(G2788)),N(G2788)&lt;=0),"금액을 확인하세요",""))))))</f>
        <v/>
      </c>
    </row>
    <row r="2789">
      <c r="A2789" s="20" t="n"/>
      <c r="B2789" s="26" t="n"/>
      <c r="C2789" s="27">
        <f>IF(COUNTA(A2789,D2789,G2789)=0,"",IF(B2789="","공통",IFERROR(INDEX(현장_고객,MATCH(B2789,현장번호,0))&amp;" · "&amp;INDEX(현장_주소,MATCH(B2789,현장번호,0)),"없는 번호")))</f>
        <v/>
      </c>
      <c r="D2789" s="21" t="n"/>
      <c r="E2789" s="27">
        <f>IF(D2789="","",IFERROR(INDEX(거래처분야,MATCH(D2789,거래처이름,0)),""))</f>
        <v/>
      </c>
      <c r="F2789" s="21" t="n"/>
      <c r="G2789" s="22" t="n"/>
      <c r="H2789" s="25">
        <f>IF(COUNTA(A2789,B2789,D2789,G2789)=0,"",IF(NOT(ISNUMBER(A2789)),"날짜를 확인하세요",IF(A2789&gt;TODAY(),"오늘 이후 날짜예요",IF(AND(B2789&lt;&gt;"",ISNA(MATCH(B2789,현장번호,0))),"현장 번호를 확인하세요",IF(ISNA(MATCH(D2789,거래처이름,0)),"거래처 목록에 없는 이름",IF(OR(NOT(ISNUMBER(G2789)),N(G2789)&lt;=0),"금액을 확인하세요",""))))))</f>
        <v/>
      </c>
    </row>
    <row r="2790">
      <c r="A2790" s="20" t="n"/>
      <c r="B2790" s="26" t="n"/>
      <c r="C2790" s="27">
        <f>IF(COUNTA(A2790,D2790,G2790)=0,"",IF(B2790="","공통",IFERROR(INDEX(현장_고객,MATCH(B2790,현장번호,0))&amp;" · "&amp;INDEX(현장_주소,MATCH(B2790,현장번호,0)),"없는 번호")))</f>
        <v/>
      </c>
      <c r="D2790" s="21" t="n"/>
      <c r="E2790" s="27">
        <f>IF(D2790="","",IFERROR(INDEX(거래처분야,MATCH(D2790,거래처이름,0)),""))</f>
        <v/>
      </c>
      <c r="F2790" s="21" t="n"/>
      <c r="G2790" s="22" t="n"/>
      <c r="H2790" s="25">
        <f>IF(COUNTA(A2790,B2790,D2790,G2790)=0,"",IF(NOT(ISNUMBER(A2790)),"날짜를 확인하세요",IF(A2790&gt;TODAY(),"오늘 이후 날짜예요",IF(AND(B2790&lt;&gt;"",ISNA(MATCH(B2790,현장번호,0))),"현장 번호를 확인하세요",IF(ISNA(MATCH(D2790,거래처이름,0)),"거래처 목록에 없는 이름",IF(OR(NOT(ISNUMBER(G2790)),N(G2790)&lt;=0),"금액을 확인하세요",""))))))</f>
        <v/>
      </c>
    </row>
    <row r="2791">
      <c r="A2791" s="20" t="n"/>
      <c r="B2791" s="26" t="n"/>
      <c r="C2791" s="27">
        <f>IF(COUNTA(A2791,D2791,G2791)=0,"",IF(B2791="","공통",IFERROR(INDEX(현장_고객,MATCH(B2791,현장번호,0))&amp;" · "&amp;INDEX(현장_주소,MATCH(B2791,현장번호,0)),"없는 번호")))</f>
        <v/>
      </c>
      <c r="D2791" s="21" t="n"/>
      <c r="E2791" s="27">
        <f>IF(D2791="","",IFERROR(INDEX(거래처분야,MATCH(D2791,거래처이름,0)),""))</f>
        <v/>
      </c>
      <c r="F2791" s="21" t="n"/>
      <c r="G2791" s="22" t="n"/>
      <c r="H2791" s="25">
        <f>IF(COUNTA(A2791,B2791,D2791,G2791)=0,"",IF(NOT(ISNUMBER(A2791)),"날짜를 확인하세요",IF(A2791&gt;TODAY(),"오늘 이후 날짜예요",IF(AND(B2791&lt;&gt;"",ISNA(MATCH(B2791,현장번호,0))),"현장 번호를 확인하세요",IF(ISNA(MATCH(D2791,거래처이름,0)),"거래처 목록에 없는 이름",IF(OR(NOT(ISNUMBER(G2791)),N(G2791)&lt;=0),"금액을 확인하세요",""))))))</f>
        <v/>
      </c>
    </row>
    <row r="2792">
      <c r="A2792" s="20" t="n"/>
      <c r="B2792" s="26" t="n"/>
      <c r="C2792" s="27">
        <f>IF(COUNTA(A2792,D2792,G2792)=0,"",IF(B2792="","공통",IFERROR(INDEX(현장_고객,MATCH(B2792,현장번호,0))&amp;" · "&amp;INDEX(현장_주소,MATCH(B2792,현장번호,0)),"없는 번호")))</f>
        <v/>
      </c>
      <c r="D2792" s="21" t="n"/>
      <c r="E2792" s="27">
        <f>IF(D2792="","",IFERROR(INDEX(거래처분야,MATCH(D2792,거래처이름,0)),""))</f>
        <v/>
      </c>
      <c r="F2792" s="21" t="n"/>
      <c r="G2792" s="22" t="n"/>
      <c r="H2792" s="25">
        <f>IF(COUNTA(A2792,B2792,D2792,G2792)=0,"",IF(NOT(ISNUMBER(A2792)),"날짜를 확인하세요",IF(A2792&gt;TODAY(),"오늘 이후 날짜예요",IF(AND(B2792&lt;&gt;"",ISNA(MATCH(B2792,현장번호,0))),"현장 번호를 확인하세요",IF(ISNA(MATCH(D2792,거래처이름,0)),"거래처 목록에 없는 이름",IF(OR(NOT(ISNUMBER(G2792)),N(G2792)&lt;=0),"금액을 확인하세요",""))))))</f>
        <v/>
      </c>
    </row>
    <row r="2793">
      <c r="A2793" s="20" t="n"/>
      <c r="B2793" s="26" t="n"/>
      <c r="C2793" s="27">
        <f>IF(COUNTA(A2793,D2793,G2793)=0,"",IF(B2793="","공통",IFERROR(INDEX(현장_고객,MATCH(B2793,현장번호,0))&amp;" · "&amp;INDEX(현장_주소,MATCH(B2793,현장번호,0)),"없는 번호")))</f>
        <v/>
      </c>
      <c r="D2793" s="21" t="n"/>
      <c r="E2793" s="27">
        <f>IF(D2793="","",IFERROR(INDEX(거래처분야,MATCH(D2793,거래처이름,0)),""))</f>
        <v/>
      </c>
      <c r="F2793" s="21" t="n"/>
      <c r="G2793" s="22" t="n"/>
      <c r="H2793" s="25">
        <f>IF(COUNTA(A2793,B2793,D2793,G2793)=0,"",IF(NOT(ISNUMBER(A2793)),"날짜를 확인하세요",IF(A2793&gt;TODAY(),"오늘 이후 날짜예요",IF(AND(B2793&lt;&gt;"",ISNA(MATCH(B2793,현장번호,0))),"현장 번호를 확인하세요",IF(ISNA(MATCH(D2793,거래처이름,0)),"거래처 목록에 없는 이름",IF(OR(NOT(ISNUMBER(G2793)),N(G2793)&lt;=0),"금액을 확인하세요",""))))))</f>
        <v/>
      </c>
    </row>
    <row r="2794">
      <c r="A2794" s="20" t="n"/>
      <c r="B2794" s="26" t="n"/>
      <c r="C2794" s="27">
        <f>IF(COUNTA(A2794,D2794,G2794)=0,"",IF(B2794="","공통",IFERROR(INDEX(현장_고객,MATCH(B2794,현장번호,0))&amp;" · "&amp;INDEX(현장_주소,MATCH(B2794,현장번호,0)),"없는 번호")))</f>
        <v/>
      </c>
      <c r="D2794" s="21" t="n"/>
      <c r="E2794" s="27">
        <f>IF(D2794="","",IFERROR(INDEX(거래처분야,MATCH(D2794,거래처이름,0)),""))</f>
        <v/>
      </c>
      <c r="F2794" s="21" t="n"/>
      <c r="G2794" s="22" t="n"/>
      <c r="H2794" s="25">
        <f>IF(COUNTA(A2794,B2794,D2794,G2794)=0,"",IF(NOT(ISNUMBER(A2794)),"날짜를 확인하세요",IF(A2794&gt;TODAY(),"오늘 이후 날짜예요",IF(AND(B2794&lt;&gt;"",ISNA(MATCH(B2794,현장번호,0))),"현장 번호를 확인하세요",IF(ISNA(MATCH(D2794,거래처이름,0)),"거래처 목록에 없는 이름",IF(OR(NOT(ISNUMBER(G2794)),N(G2794)&lt;=0),"금액을 확인하세요",""))))))</f>
        <v/>
      </c>
    </row>
    <row r="2795">
      <c r="A2795" s="20" t="n"/>
      <c r="B2795" s="26" t="n"/>
      <c r="C2795" s="27">
        <f>IF(COUNTA(A2795,D2795,G2795)=0,"",IF(B2795="","공통",IFERROR(INDEX(현장_고객,MATCH(B2795,현장번호,0))&amp;" · "&amp;INDEX(현장_주소,MATCH(B2795,현장번호,0)),"없는 번호")))</f>
        <v/>
      </c>
      <c r="D2795" s="21" t="n"/>
      <c r="E2795" s="27">
        <f>IF(D2795="","",IFERROR(INDEX(거래처분야,MATCH(D2795,거래처이름,0)),""))</f>
        <v/>
      </c>
      <c r="F2795" s="21" t="n"/>
      <c r="G2795" s="22" t="n"/>
      <c r="H2795" s="25">
        <f>IF(COUNTA(A2795,B2795,D2795,G2795)=0,"",IF(NOT(ISNUMBER(A2795)),"날짜를 확인하세요",IF(A2795&gt;TODAY(),"오늘 이후 날짜예요",IF(AND(B2795&lt;&gt;"",ISNA(MATCH(B2795,현장번호,0))),"현장 번호를 확인하세요",IF(ISNA(MATCH(D2795,거래처이름,0)),"거래처 목록에 없는 이름",IF(OR(NOT(ISNUMBER(G2795)),N(G2795)&lt;=0),"금액을 확인하세요",""))))))</f>
        <v/>
      </c>
    </row>
    <row r="2796">
      <c r="A2796" s="20" t="n"/>
      <c r="B2796" s="26" t="n"/>
      <c r="C2796" s="27">
        <f>IF(COUNTA(A2796,D2796,G2796)=0,"",IF(B2796="","공통",IFERROR(INDEX(현장_고객,MATCH(B2796,현장번호,0))&amp;" · "&amp;INDEX(현장_주소,MATCH(B2796,현장번호,0)),"없는 번호")))</f>
        <v/>
      </c>
      <c r="D2796" s="21" t="n"/>
      <c r="E2796" s="27">
        <f>IF(D2796="","",IFERROR(INDEX(거래처분야,MATCH(D2796,거래처이름,0)),""))</f>
        <v/>
      </c>
      <c r="F2796" s="21" t="n"/>
      <c r="G2796" s="22" t="n"/>
      <c r="H2796" s="25">
        <f>IF(COUNTA(A2796,B2796,D2796,G2796)=0,"",IF(NOT(ISNUMBER(A2796)),"날짜를 확인하세요",IF(A2796&gt;TODAY(),"오늘 이후 날짜예요",IF(AND(B2796&lt;&gt;"",ISNA(MATCH(B2796,현장번호,0))),"현장 번호를 확인하세요",IF(ISNA(MATCH(D2796,거래처이름,0)),"거래처 목록에 없는 이름",IF(OR(NOT(ISNUMBER(G2796)),N(G2796)&lt;=0),"금액을 확인하세요",""))))))</f>
        <v/>
      </c>
    </row>
    <row r="2797">
      <c r="A2797" s="20" t="n"/>
      <c r="B2797" s="26" t="n"/>
      <c r="C2797" s="27">
        <f>IF(COUNTA(A2797,D2797,G2797)=0,"",IF(B2797="","공통",IFERROR(INDEX(현장_고객,MATCH(B2797,현장번호,0))&amp;" · "&amp;INDEX(현장_주소,MATCH(B2797,현장번호,0)),"없는 번호")))</f>
        <v/>
      </c>
      <c r="D2797" s="21" t="n"/>
      <c r="E2797" s="27">
        <f>IF(D2797="","",IFERROR(INDEX(거래처분야,MATCH(D2797,거래처이름,0)),""))</f>
        <v/>
      </c>
      <c r="F2797" s="21" t="n"/>
      <c r="G2797" s="22" t="n"/>
      <c r="H2797" s="25">
        <f>IF(COUNTA(A2797,B2797,D2797,G2797)=0,"",IF(NOT(ISNUMBER(A2797)),"날짜를 확인하세요",IF(A2797&gt;TODAY(),"오늘 이후 날짜예요",IF(AND(B2797&lt;&gt;"",ISNA(MATCH(B2797,현장번호,0))),"현장 번호를 확인하세요",IF(ISNA(MATCH(D2797,거래처이름,0)),"거래처 목록에 없는 이름",IF(OR(NOT(ISNUMBER(G2797)),N(G2797)&lt;=0),"금액을 확인하세요",""))))))</f>
        <v/>
      </c>
    </row>
    <row r="2798">
      <c r="A2798" s="20" t="n"/>
      <c r="B2798" s="26" t="n"/>
      <c r="C2798" s="27">
        <f>IF(COUNTA(A2798,D2798,G2798)=0,"",IF(B2798="","공통",IFERROR(INDEX(현장_고객,MATCH(B2798,현장번호,0))&amp;" · "&amp;INDEX(현장_주소,MATCH(B2798,현장번호,0)),"없는 번호")))</f>
        <v/>
      </c>
      <c r="D2798" s="21" t="n"/>
      <c r="E2798" s="27">
        <f>IF(D2798="","",IFERROR(INDEX(거래처분야,MATCH(D2798,거래처이름,0)),""))</f>
        <v/>
      </c>
      <c r="F2798" s="21" t="n"/>
      <c r="G2798" s="22" t="n"/>
      <c r="H2798" s="25">
        <f>IF(COUNTA(A2798,B2798,D2798,G2798)=0,"",IF(NOT(ISNUMBER(A2798)),"날짜를 확인하세요",IF(A2798&gt;TODAY(),"오늘 이후 날짜예요",IF(AND(B2798&lt;&gt;"",ISNA(MATCH(B2798,현장번호,0))),"현장 번호를 확인하세요",IF(ISNA(MATCH(D2798,거래처이름,0)),"거래처 목록에 없는 이름",IF(OR(NOT(ISNUMBER(G2798)),N(G2798)&lt;=0),"금액을 확인하세요",""))))))</f>
        <v/>
      </c>
    </row>
    <row r="2799">
      <c r="A2799" s="20" t="n"/>
      <c r="B2799" s="26" t="n"/>
      <c r="C2799" s="27">
        <f>IF(COUNTA(A2799,D2799,G2799)=0,"",IF(B2799="","공통",IFERROR(INDEX(현장_고객,MATCH(B2799,현장번호,0))&amp;" · "&amp;INDEX(현장_주소,MATCH(B2799,현장번호,0)),"없는 번호")))</f>
        <v/>
      </c>
      <c r="D2799" s="21" t="n"/>
      <c r="E2799" s="27">
        <f>IF(D2799="","",IFERROR(INDEX(거래처분야,MATCH(D2799,거래처이름,0)),""))</f>
        <v/>
      </c>
      <c r="F2799" s="21" t="n"/>
      <c r="G2799" s="22" t="n"/>
      <c r="H2799" s="25">
        <f>IF(COUNTA(A2799,B2799,D2799,G2799)=0,"",IF(NOT(ISNUMBER(A2799)),"날짜를 확인하세요",IF(A2799&gt;TODAY(),"오늘 이후 날짜예요",IF(AND(B2799&lt;&gt;"",ISNA(MATCH(B2799,현장번호,0))),"현장 번호를 확인하세요",IF(ISNA(MATCH(D2799,거래처이름,0)),"거래처 목록에 없는 이름",IF(OR(NOT(ISNUMBER(G2799)),N(G2799)&lt;=0),"금액을 확인하세요",""))))))</f>
        <v/>
      </c>
    </row>
    <row r="2800">
      <c r="A2800" s="20" t="n"/>
      <c r="B2800" s="26" t="n"/>
      <c r="C2800" s="27">
        <f>IF(COUNTA(A2800,D2800,G2800)=0,"",IF(B2800="","공통",IFERROR(INDEX(현장_고객,MATCH(B2800,현장번호,0))&amp;" · "&amp;INDEX(현장_주소,MATCH(B2800,현장번호,0)),"없는 번호")))</f>
        <v/>
      </c>
      <c r="D2800" s="21" t="n"/>
      <c r="E2800" s="27">
        <f>IF(D2800="","",IFERROR(INDEX(거래처분야,MATCH(D2800,거래처이름,0)),""))</f>
        <v/>
      </c>
      <c r="F2800" s="21" t="n"/>
      <c r="G2800" s="22" t="n"/>
      <c r="H2800" s="25">
        <f>IF(COUNTA(A2800,B2800,D2800,G2800)=0,"",IF(NOT(ISNUMBER(A2800)),"날짜를 확인하세요",IF(A2800&gt;TODAY(),"오늘 이후 날짜예요",IF(AND(B2800&lt;&gt;"",ISNA(MATCH(B2800,현장번호,0))),"현장 번호를 확인하세요",IF(ISNA(MATCH(D2800,거래처이름,0)),"거래처 목록에 없는 이름",IF(OR(NOT(ISNUMBER(G2800)),N(G2800)&lt;=0),"금액을 확인하세요",""))))))</f>
        <v/>
      </c>
    </row>
    <row r="2801">
      <c r="A2801" s="20" t="n"/>
      <c r="B2801" s="26" t="n"/>
      <c r="C2801" s="27">
        <f>IF(COUNTA(A2801,D2801,G2801)=0,"",IF(B2801="","공통",IFERROR(INDEX(현장_고객,MATCH(B2801,현장번호,0))&amp;" · "&amp;INDEX(현장_주소,MATCH(B2801,현장번호,0)),"없는 번호")))</f>
        <v/>
      </c>
      <c r="D2801" s="21" t="n"/>
      <c r="E2801" s="27">
        <f>IF(D2801="","",IFERROR(INDEX(거래처분야,MATCH(D2801,거래처이름,0)),""))</f>
        <v/>
      </c>
      <c r="F2801" s="21" t="n"/>
      <c r="G2801" s="22" t="n"/>
      <c r="H2801" s="25">
        <f>IF(COUNTA(A2801,B2801,D2801,G2801)=0,"",IF(NOT(ISNUMBER(A2801)),"날짜를 확인하세요",IF(A2801&gt;TODAY(),"오늘 이후 날짜예요",IF(AND(B2801&lt;&gt;"",ISNA(MATCH(B2801,현장번호,0))),"현장 번호를 확인하세요",IF(ISNA(MATCH(D2801,거래처이름,0)),"거래처 목록에 없는 이름",IF(OR(NOT(ISNUMBER(G2801)),N(G2801)&lt;=0),"금액을 확인하세요",""))))))</f>
        <v/>
      </c>
    </row>
    <row r="2802">
      <c r="A2802" s="20" t="n"/>
      <c r="B2802" s="26" t="n"/>
      <c r="C2802" s="27">
        <f>IF(COUNTA(A2802,D2802,G2802)=0,"",IF(B2802="","공통",IFERROR(INDEX(현장_고객,MATCH(B2802,현장번호,0))&amp;" · "&amp;INDEX(현장_주소,MATCH(B2802,현장번호,0)),"없는 번호")))</f>
        <v/>
      </c>
      <c r="D2802" s="21" t="n"/>
      <c r="E2802" s="27">
        <f>IF(D2802="","",IFERROR(INDEX(거래처분야,MATCH(D2802,거래처이름,0)),""))</f>
        <v/>
      </c>
      <c r="F2802" s="21" t="n"/>
      <c r="G2802" s="22" t="n"/>
      <c r="H2802" s="25">
        <f>IF(COUNTA(A2802,B2802,D2802,G2802)=0,"",IF(NOT(ISNUMBER(A2802)),"날짜를 확인하세요",IF(A2802&gt;TODAY(),"오늘 이후 날짜예요",IF(AND(B2802&lt;&gt;"",ISNA(MATCH(B2802,현장번호,0))),"현장 번호를 확인하세요",IF(ISNA(MATCH(D2802,거래처이름,0)),"거래처 목록에 없는 이름",IF(OR(NOT(ISNUMBER(G2802)),N(G2802)&lt;=0),"금액을 확인하세요",""))))))</f>
        <v/>
      </c>
    </row>
    <row r="2803">
      <c r="A2803" s="20" t="n"/>
      <c r="B2803" s="26" t="n"/>
      <c r="C2803" s="27">
        <f>IF(COUNTA(A2803,D2803,G2803)=0,"",IF(B2803="","공통",IFERROR(INDEX(현장_고객,MATCH(B2803,현장번호,0))&amp;" · "&amp;INDEX(현장_주소,MATCH(B2803,현장번호,0)),"없는 번호")))</f>
        <v/>
      </c>
      <c r="D2803" s="21" t="n"/>
      <c r="E2803" s="27">
        <f>IF(D2803="","",IFERROR(INDEX(거래처분야,MATCH(D2803,거래처이름,0)),""))</f>
        <v/>
      </c>
      <c r="F2803" s="21" t="n"/>
      <c r="G2803" s="22" t="n"/>
      <c r="H2803" s="25">
        <f>IF(COUNTA(A2803,B2803,D2803,G2803)=0,"",IF(NOT(ISNUMBER(A2803)),"날짜를 확인하세요",IF(A2803&gt;TODAY(),"오늘 이후 날짜예요",IF(AND(B2803&lt;&gt;"",ISNA(MATCH(B2803,현장번호,0))),"현장 번호를 확인하세요",IF(ISNA(MATCH(D2803,거래처이름,0)),"거래처 목록에 없는 이름",IF(OR(NOT(ISNUMBER(G2803)),N(G2803)&lt;=0),"금액을 확인하세요",""))))))</f>
        <v/>
      </c>
    </row>
    <row r="2804">
      <c r="A2804" s="20" t="n"/>
      <c r="B2804" s="26" t="n"/>
      <c r="C2804" s="27">
        <f>IF(COUNTA(A2804,D2804,G2804)=0,"",IF(B2804="","공통",IFERROR(INDEX(현장_고객,MATCH(B2804,현장번호,0))&amp;" · "&amp;INDEX(현장_주소,MATCH(B2804,현장번호,0)),"없는 번호")))</f>
        <v/>
      </c>
      <c r="D2804" s="21" t="n"/>
      <c r="E2804" s="27">
        <f>IF(D2804="","",IFERROR(INDEX(거래처분야,MATCH(D2804,거래처이름,0)),""))</f>
        <v/>
      </c>
      <c r="F2804" s="21" t="n"/>
      <c r="G2804" s="22" t="n"/>
      <c r="H2804" s="25">
        <f>IF(COUNTA(A2804,B2804,D2804,G2804)=0,"",IF(NOT(ISNUMBER(A2804)),"날짜를 확인하세요",IF(A2804&gt;TODAY(),"오늘 이후 날짜예요",IF(AND(B2804&lt;&gt;"",ISNA(MATCH(B2804,현장번호,0))),"현장 번호를 확인하세요",IF(ISNA(MATCH(D2804,거래처이름,0)),"거래처 목록에 없는 이름",IF(OR(NOT(ISNUMBER(G2804)),N(G2804)&lt;=0),"금액을 확인하세요",""))))))</f>
        <v/>
      </c>
    </row>
    <row r="2805">
      <c r="A2805" s="20" t="n"/>
      <c r="B2805" s="26" t="n"/>
      <c r="C2805" s="27">
        <f>IF(COUNTA(A2805,D2805,G2805)=0,"",IF(B2805="","공통",IFERROR(INDEX(현장_고객,MATCH(B2805,현장번호,0))&amp;" · "&amp;INDEX(현장_주소,MATCH(B2805,현장번호,0)),"없는 번호")))</f>
        <v/>
      </c>
      <c r="D2805" s="21" t="n"/>
      <c r="E2805" s="27">
        <f>IF(D2805="","",IFERROR(INDEX(거래처분야,MATCH(D2805,거래처이름,0)),""))</f>
        <v/>
      </c>
      <c r="F2805" s="21" t="n"/>
      <c r="G2805" s="22" t="n"/>
      <c r="H2805" s="25">
        <f>IF(COUNTA(A2805,B2805,D2805,G2805)=0,"",IF(NOT(ISNUMBER(A2805)),"날짜를 확인하세요",IF(A2805&gt;TODAY(),"오늘 이후 날짜예요",IF(AND(B2805&lt;&gt;"",ISNA(MATCH(B2805,현장번호,0))),"현장 번호를 확인하세요",IF(ISNA(MATCH(D2805,거래처이름,0)),"거래처 목록에 없는 이름",IF(OR(NOT(ISNUMBER(G2805)),N(G2805)&lt;=0),"금액을 확인하세요",""))))))</f>
        <v/>
      </c>
    </row>
    <row r="2806">
      <c r="A2806" s="20" t="n"/>
      <c r="B2806" s="26" t="n"/>
      <c r="C2806" s="27">
        <f>IF(COUNTA(A2806,D2806,G2806)=0,"",IF(B2806="","공통",IFERROR(INDEX(현장_고객,MATCH(B2806,현장번호,0))&amp;" · "&amp;INDEX(현장_주소,MATCH(B2806,현장번호,0)),"없는 번호")))</f>
        <v/>
      </c>
      <c r="D2806" s="21" t="n"/>
      <c r="E2806" s="27">
        <f>IF(D2806="","",IFERROR(INDEX(거래처분야,MATCH(D2806,거래처이름,0)),""))</f>
        <v/>
      </c>
      <c r="F2806" s="21" t="n"/>
      <c r="G2806" s="22" t="n"/>
      <c r="H2806" s="25">
        <f>IF(COUNTA(A2806,B2806,D2806,G2806)=0,"",IF(NOT(ISNUMBER(A2806)),"날짜를 확인하세요",IF(A2806&gt;TODAY(),"오늘 이후 날짜예요",IF(AND(B2806&lt;&gt;"",ISNA(MATCH(B2806,현장번호,0))),"현장 번호를 확인하세요",IF(ISNA(MATCH(D2806,거래처이름,0)),"거래처 목록에 없는 이름",IF(OR(NOT(ISNUMBER(G2806)),N(G2806)&lt;=0),"금액을 확인하세요",""))))))</f>
        <v/>
      </c>
    </row>
    <row r="2807">
      <c r="A2807" s="20" t="n"/>
      <c r="B2807" s="26" t="n"/>
      <c r="C2807" s="27">
        <f>IF(COUNTA(A2807,D2807,G2807)=0,"",IF(B2807="","공통",IFERROR(INDEX(현장_고객,MATCH(B2807,현장번호,0))&amp;" · "&amp;INDEX(현장_주소,MATCH(B2807,현장번호,0)),"없는 번호")))</f>
        <v/>
      </c>
      <c r="D2807" s="21" t="n"/>
      <c r="E2807" s="27">
        <f>IF(D2807="","",IFERROR(INDEX(거래처분야,MATCH(D2807,거래처이름,0)),""))</f>
        <v/>
      </c>
      <c r="F2807" s="21" t="n"/>
      <c r="G2807" s="22" t="n"/>
      <c r="H2807" s="25">
        <f>IF(COUNTA(A2807,B2807,D2807,G2807)=0,"",IF(NOT(ISNUMBER(A2807)),"날짜를 확인하세요",IF(A2807&gt;TODAY(),"오늘 이후 날짜예요",IF(AND(B2807&lt;&gt;"",ISNA(MATCH(B2807,현장번호,0))),"현장 번호를 확인하세요",IF(ISNA(MATCH(D2807,거래처이름,0)),"거래처 목록에 없는 이름",IF(OR(NOT(ISNUMBER(G2807)),N(G2807)&lt;=0),"금액을 확인하세요",""))))))</f>
        <v/>
      </c>
    </row>
    <row r="2808">
      <c r="A2808" s="20" t="n"/>
      <c r="B2808" s="26" t="n"/>
      <c r="C2808" s="27">
        <f>IF(COUNTA(A2808,D2808,G2808)=0,"",IF(B2808="","공통",IFERROR(INDEX(현장_고객,MATCH(B2808,현장번호,0))&amp;" · "&amp;INDEX(현장_주소,MATCH(B2808,현장번호,0)),"없는 번호")))</f>
        <v/>
      </c>
      <c r="D2808" s="21" t="n"/>
      <c r="E2808" s="27">
        <f>IF(D2808="","",IFERROR(INDEX(거래처분야,MATCH(D2808,거래처이름,0)),""))</f>
        <v/>
      </c>
      <c r="F2808" s="21" t="n"/>
      <c r="G2808" s="22" t="n"/>
      <c r="H2808" s="25">
        <f>IF(COUNTA(A2808,B2808,D2808,G2808)=0,"",IF(NOT(ISNUMBER(A2808)),"날짜를 확인하세요",IF(A2808&gt;TODAY(),"오늘 이후 날짜예요",IF(AND(B2808&lt;&gt;"",ISNA(MATCH(B2808,현장번호,0))),"현장 번호를 확인하세요",IF(ISNA(MATCH(D2808,거래처이름,0)),"거래처 목록에 없는 이름",IF(OR(NOT(ISNUMBER(G2808)),N(G2808)&lt;=0),"금액을 확인하세요",""))))))</f>
        <v/>
      </c>
    </row>
    <row r="2809">
      <c r="A2809" s="20" t="n"/>
      <c r="B2809" s="26" t="n"/>
      <c r="C2809" s="27">
        <f>IF(COUNTA(A2809,D2809,G2809)=0,"",IF(B2809="","공통",IFERROR(INDEX(현장_고객,MATCH(B2809,현장번호,0))&amp;" · "&amp;INDEX(현장_주소,MATCH(B2809,현장번호,0)),"없는 번호")))</f>
        <v/>
      </c>
      <c r="D2809" s="21" t="n"/>
      <c r="E2809" s="27">
        <f>IF(D2809="","",IFERROR(INDEX(거래처분야,MATCH(D2809,거래처이름,0)),""))</f>
        <v/>
      </c>
      <c r="F2809" s="21" t="n"/>
      <c r="G2809" s="22" t="n"/>
      <c r="H2809" s="25">
        <f>IF(COUNTA(A2809,B2809,D2809,G2809)=0,"",IF(NOT(ISNUMBER(A2809)),"날짜를 확인하세요",IF(A2809&gt;TODAY(),"오늘 이후 날짜예요",IF(AND(B2809&lt;&gt;"",ISNA(MATCH(B2809,현장번호,0))),"현장 번호를 확인하세요",IF(ISNA(MATCH(D2809,거래처이름,0)),"거래처 목록에 없는 이름",IF(OR(NOT(ISNUMBER(G2809)),N(G2809)&lt;=0),"금액을 확인하세요",""))))))</f>
        <v/>
      </c>
    </row>
    <row r="2810">
      <c r="A2810" s="20" t="n"/>
      <c r="B2810" s="26" t="n"/>
      <c r="C2810" s="27">
        <f>IF(COUNTA(A2810,D2810,G2810)=0,"",IF(B2810="","공통",IFERROR(INDEX(현장_고객,MATCH(B2810,현장번호,0))&amp;" · "&amp;INDEX(현장_주소,MATCH(B2810,현장번호,0)),"없는 번호")))</f>
        <v/>
      </c>
      <c r="D2810" s="21" t="n"/>
      <c r="E2810" s="27">
        <f>IF(D2810="","",IFERROR(INDEX(거래처분야,MATCH(D2810,거래처이름,0)),""))</f>
        <v/>
      </c>
      <c r="F2810" s="21" t="n"/>
      <c r="G2810" s="22" t="n"/>
      <c r="H2810" s="25">
        <f>IF(COUNTA(A2810,B2810,D2810,G2810)=0,"",IF(NOT(ISNUMBER(A2810)),"날짜를 확인하세요",IF(A2810&gt;TODAY(),"오늘 이후 날짜예요",IF(AND(B2810&lt;&gt;"",ISNA(MATCH(B2810,현장번호,0))),"현장 번호를 확인하세요",IF(ISNA(MATCH(D2810,거래처이름,0)),"거래처 목록에 없는 이름",IF(OR(NOT(ISNUMBER(G2810)),N(G2810)&lt;=0),"금액을 확인하세요",""))))))</f>
        <v/>
      </c>
    </row>
    <row r="2811">
      <c r="A2811" s="20" t="n"/>
      <c r="B2811" s="26" t="n"/>
      <c r="C2811" s="27">
        <f>IF(COUNTA(A2811,D2811,G2811)=0,"",IF(B2811="","공통",IFERROR(INDEX(현장_고객,MATCH(B2811,현장번호,0))&amp;" · "&amp;INDEX(현장_주소,MATCH(B2811,현장번호,0)),"없는 번호")))</f>
        <v/>
      </c>
      <c r="D2811" s="21" t="n"/>
      <c r="E2811" s="27">
        <f>IF(D2811="","",IFERROR(INDEX(거래처분야,MATCH(D2811,거래처이름,0)),""))</f>
        <v/>
      </c>
      <c r="F2811" s="21" t="n"/>
      <c r="G2811" s="22" t="n"/>
      <c r="H2811" s="25">
        <f>IF(COUNTA(A2811,B2811,D2811,G2811)=0,"",IF(NOT(ISNUMBER(A2811)),"날짜를 확인하세요",IF(A2811&gt;TODAY(),"오늘 이후 날짜예요",IF(AND(B2811&lt;&gt;"",ISNA(MATCH(B2811,현장번호,0))),"현장 번호를 확인하세요",IF(ISNA(MATCH(D2811,거래처이름,0)),"거래처 목록에 없는 이름",IF(OR(NOT(ISNUMBER(G2811)),N(G2811)&lt;=0),"금액을 확인하세요",""))))))</f>
        <v/>
      </c>
    </row>
    <row r="2812">
      <c r="A2812" s="20" t="n"/>
      <c r="B2812" s="26" t="n"/>
      <c r="C2812" s="27">
        <f>IF(COUNTA(A2812,D2812,G2812)=0,"",IF(B2812="","공통",IFERROR(INDEX(현장_고객,MATCH(B2812,현장번호,0))&amp;" · "&amp;INDEX(현장_주소,MATCH(B2812,현장번호,0)),"없는 번호")))</f>
        <v/>
      </c>
      <c r="D2812" s="21" t="n"/>
      <c r="E2812" s="27">
        <f>IF(D2812="","",IFERROR(INDEX(거래처분야,MATCH(D2812,거래처이름,0)),""))</f>
        <v/>
      </c>
      <c r="F2812" s="21" t="n"/>
      <c r="G2812" s="22" t="n"/>
      <c r="H2812" s="25">
        <f>IF(COUNTA(A2812,B2812,D2812,G2812)=0,"",IF(NOT(ISNUMBER(A2812)),"날짜를 확인하세요",IF(A2812&gt;TODAY(),"오늘 이후 날짜예요",IF(AND(B2812&lt;&gt;"",ISNA(MATCH(B2812,현장번호,0))),"현장 번호를 확인하세요",IF(ISNA(MATCH(D2812,거래처이름,0)),"거래처 목록에 없는 이름",IF(OR(NOT(ISNUMBER(G2812)),N(G2812)&lt;=0),"금액을 확인하세요",""))))))</f>
        <v/>
      </c>
    </row>
    <row r="2813">
      <c r="A2813" s="20" t="n"/>
      <c r="B2813" s="26" t="n"/>
      <c r="C2813" s="27">
        <f>IF(COUNTA(A2813,D2813,G2813)=0,"",IF(B2813="","공통",IFERROR(INDEX(현장_고객,MATCH(B2813,현장번호,0))&amp;" · "&amp;INDEX(현장_주소,MATCH(B2813,현장번호,0)),"없는 번호")))</f>
        <v/>
      </c>
      <c r="D2813" s="21" t="n"/>
      <c r="E2813" s="27">
        <f>IF(D2813="","",IFERROR(INDEX(거래처분야,MATCH(D2813,거래처이름,0)),""))</f>
        <v/>
      </c>
      <c r="F2813" s="21" t="n"/>
      <c r="G2813" s="22" t="n"/>
      <c r="H2813" s="25">
        <f>IF(COUNTA(A2813,B2813,D2813,G2813)=0,"",IF(NOT(ISNUMBER(A2813)),"날짜를 확인하세요",IF(A2813&gt;TODAY(),"오늘 이후 날짜예요",IF(AND(B2813&lt;&gt;"",ISNA(MATCH(B2813,현장번호,0))),"현장 번호를 확인하세요",IF(ISNA(MATCH(D2813,거래처이름,0)),"거래처 목록에 없는 이름",IF(OR(NOT(ISNUMBER(G2813)),N(G2813)&lt;=0),"금액을 확인하세요",""))))))</f>
        <v/>
      </c>
    </row>
    <row r="2814">
      <c r="A2814" s="20" t="n"/>
      <c r="B2814" s="26" t="n"/>
      <c r="C2814" s="27">
        <f>IF(COUNTA(A2814,D2814,G2814)=0,"",IF(B2814="","공통",IFERROR(INDEX(현장_고객,MATCH(B2814,현장번호,0))&amp;" · "&amp;INDEX(현장_주소,MATCH(B2814,현장번호,0)),"없는 번호")))</f>
        <v/>
      </c>
      <c r="D2814" s="21" t="n"/>
      <c r="E2814" s="27">
        <f>IF(D2814="","",IFERROR(INDEX(거래처분야,MATCH(D2814,거래처이름,0)),""))</f>
        <v/>
      </c>
      <c r="F2814" s="21" t="n"/>
      <c r="G2814" s="22" t="n"/>
      <c r="H2814" s="25">
        <f>IF(COUNTA(A2814,B2814,D2814,G2814)=0,"",IF(NOT(ISNUMBER(A2814)),"날짜를 확인하세요",IF(A2814&gt;TODAY(),"오늘 이후 날짜예요",IF(AND(B2814&lt;&gt;"",ISNA(MATCH(B2814,현장번호,0))),"현장 번호를 확인하세요",IF(ISNA(MATCH(D2814,거래처이름,0)),"거래처 목록에 없는 이름",IF(OR(NOT(ISNUMBER(G2814)),N(G2814)&lt;=0),"금액을 확인하세요",""))))))</f>
        <v/>
      </c>
    </row>
    <row r="2815">
      <c r="A2815" s="20" t="n"/>
      <c r="B2815" s="26" t="n"/>
      <c r="C2815" s="27">
        <f>IF(COUNTA(A2815,D2815,G2815)=0,"",IF(B2815="","공통",IFERROR(INDEX(현장_고객,MATCH(B2815,현장번호,0))&amp;" · "&amp;INDEX(현장_주소,MATCH(B2815,현장번호,0)),"없는 번호")))</f>
        <v/>
      </c>
      <c r="D2815" s="21" t="n"/>
      <c r="E2815" s="27">
        <f>IF(D2815="","",IFERROR(INDEX(거래처분야,MATCH(D2815,거래처이름,0)),""))</f>
        <v/>
      </c>
      <c r="F2815" s="21" t="n"/>
      <c r="G2815" s="22" t="n"/>
      <c r="H2815" s="25">
        <f>IF(COUNTA(A2815,B2815,D2815,G2815)=0,"",IF(NOT(ISNUMBER(A2815)),"날짜를 확인하세요",IF(A2815&gt;TODAY(),"오늘 이후 날짜예요",IF(AND(B2815&lt;&gt;"",ISNA(MATCH(B2815,현장번호,0))),"현장 번호를 확인하세요",IF(ISNA(MATCH(D2815,거래처이름,0)),"거래처 목록에 없는 이름",IF(OR(NOT(ISNUMBER(G2815)),N(G2815)&lt;=0),"금액을 확인하세요",""))))))</f>
        <v/>
      </c>
    </row>
    <row r="2816">
      <c r="A2816" s="20" t="n"/>
      <c r="B2816" s="26" t="n"/>
      <c r="C2816" s="27">
        <f>IF(COUNTA(A2816,D2816,G2816)=0,"",IF(B2816="","공통",IFERROR(INDEX(현장_고객,MATCH(B2816,현장번호,0))&amp;" · "&amp;INDEX(현장_주소,MATCH(B2816,현장번호,0)),"없는 번호")))</f>
        <v/>
      </c>
      <c r="D2816" s="21" t="n"/>
      <c r="E2816" s="27">
        <f>IF(D2816="","",IFERROR(INDEX(거래처분야,MATCH(D2816,거래처이름,0)),""))</f>
        <v/>
      </c>
      <c r="F2816" s="21" t="n"/>
      <c r="G2816" s="22" t="n"/>
      <c r="H2816" s="25">
        <f>IF(COUNTA(A2816,B2816,D2816,G2816)=0,"",IF(NOT(ISNUMBER(A2816)),"날짜를 확인하세요",IF(A2816&gt;TODAY(),"오늘 이후 날짜예요",IF(AND(B2816&lt;&gt;"",ISNA(MATCH(B2816,현장번호,0))),"현장 번호를 확인하세요",IF(ISNA(MATCH(D2816,거래처이름,0)),"거래처 목록에 없는 이름",IF(OR(NOT(ISNUMBER(G2816)),N(G2816)&lt;=0),"금액을 확인하세요",""))))))</f>
        <v/>
      </c>
    </row>
    <row r="2817">
      <c r="A2817" s="20" t="n"/>
      <c r="B2817" s="26" t="n"/>
      <c r="C2817" s="27">
        <f>IF(COUNTA(A2817,D2817,G2817)=0,"",IF(B2817="","공통",IFERROR(INDEX(현장_고객,MATCH(B2817,현장번호,0))&amp;" · "&amp;INDEX(현장_주소,MATCH(B2817,현장번호,0)),"없는 번호")))</f>
        <v/>
      </c>
      <c r="D2817" s="21" t="n"/>
      <c r="E2817" s="27">
        <f>IF(D2817="","",IFERROR(INDEX(거래처분야,MATCH(D2817,거래처이름,0)),""))</f>
        <v/>
      </c>
      <c r="F2817" s="21" t="n"/>
      <c r="G2817" s="22" t="n"/>
      <c r="H2817" s="25">
        <f>IF(COUNTA(A2817,B2817,D2817,G2817)=0,"",IF(NOT(ISNUMBER(A2817)),"날짜를 확인하세요",IF(A2817&gt;TODAY(),"오늘 이후 날짜예요",IF(AND(B2817&lt;&gt;"",ISNA(MATCH(B2817,현장번호,0))),"현장 번호를 확인하세요",IF(ISNA(MATCH(D2817,거래처이름,0)),"거래처 목록에 없는 이름",IF(OR(NOT(ISNUMBER(G2817)),N(G2817)&lt;=0),"금액을 확인하세요",""))))))</f>
        <v/>
      </c>
    </row>
    <row r="2818">
      <c r="A2818" s="20" t="n"/>
      <c r="B2818" s="26" t="n"/>
      <c r="C2818" s="27">
        <f>IF(COUNTA(A2818,D2818,G2818)=0,"",IF(B2818="","공통",IFERROR(INDEX(현장_고객,MATCH(B2818,현장번호,0))&amp;" · "&amp;INDEX(현장_주소,MATCH(B2818,현장번호,0)),"없는 번호")))</f>
        <v/>
      </c>
      <c r="D2818" s="21" t="n"/>
      <c r="E2818" s="27">
        <f>IF(D2818="","",IFERROR(INDEX(거래처분야,MATCH(D2818,거래처이름,0)),""))</f>
        <v/>
      </c>
      <c r="F2818" s="21" t="n"/>
      <c r="G2818" s="22" t="n"/>
      <c r="H2818" s="25">
        <f>IF(COUNTA(A2818,B2818,D2818,G2818)=0,"",IF(NOT(ISNUMBER(A2818)),"날짜를 확인하세요",IF(A2818&gt;TODAY(),"오늘 이후 날짜예요",IF(AND(B2818&lt;&gt;"",ISNA(MATCH(B2818,현장번호,0))),"현장 번호를 확인하세요",IF(ISNA(MATCH(D2818,거래처이름,0)),"거래처 목록에 없는 이름",IF(OR(NOT(ISNUMBER(G2818)),N(G2818)&lt;=0),"금액을 확인하세요",""))))))</f>
        <v/>
      </c>
    </row>
    <row r="2819">
      <c r="A2819" s="20" t="n"/>
      <c r="B2819" s="26" t="n"/>
      <c r="C2819" s="27">
        <f>IF(COUNTA(A2819,D2819,G2819)=0,"",IF(B2819="","공통",IFERROR(INDEX(현장_고객,MATCH(B2819,현장번호,0))&amp;" · "&amp;INDEX(현장_주소,MATCH(B2819,현장번호,0)),"없는 번호")))</f>
        <v/>
      </c>
      <c r="D2819" s="21" t="n"/>
      <c r="E2819" s="27">
        <f>IF(D2819="","",IFERROR(INDEX(거래처분야,MATCH(D2819,거래처이름,0)),""))</f>
        <v/>
      </c>
      <c r="F2819" s="21" t="n"/>
      <c r="G2819" s="22" t="n"/>
      <c r="H2819" s="25">
        <f>IF(COUNTA(A2819,B2819,D2819,G2819)=0,"",IF(NOT(ISNUMBER(A2819)),"날짜를 확인하세요",IF(A2819&gt;TODAY(),"오늘 이후 날짜예요",IF(AND(B2819&lt;&gt;"",ISNA(MATCH(B2819,현장번호,0))),"현장 번호를 확인하세요",IF(ISNA(MATCH(D2819,거래처이름,0)),"거래처 목록에 없는 이름",IF(OR(NOT(ISNUMBER(G2819)),N(G2819)&lt;=0),"금액을 확인하세요",""))))))</f>
        <v/>
      </c>
    </row>
    <row r="2820">
      <c r="A2820" s="20" t="n"/>
      <c r="B2820" s="26" t="n"/>
      <c r="C2820" s="27">
        <f>IF(COUNTA(A2820,D2820,G2820)=0,"",IF(B2820="","공통",IFERROR(INDEX(현장_고객,MATCH(B2820,현장번호,0))&amp;" · "&amp;INDEX(현장_주소,MATCH(B2820,현장번호,0)),"없는 번호")))</f>
        <v/>
      </c>
      <c r="D2820" s="21" t="n"/>
      <c r="E2820" s="27">
        <f>IF(D2820="","",IFERROR(INDEX(거래처분야,MATCH(D2820,거래처이름,0)),""))</f>
        <v/>
      </c>
      <c r="F2820" s="21" t="n"/>
      <c r="G2820" s="22" t="n"/>
      <c r="H2820" s="25">
        <f>IF(COUNTA(A2820,B2820,D2820,G2820)=0,"",IF(NOT(ISNUMBER(A2820)),"날짜를 확인하세요",IF(A2820&gt;TODAY(),"오늘 이후 날짜예요",IF(AND(B2820&lt;&gt;"",ISNA(MATCH(B2820,현장번호,0))),"현장 번호를 확인하세요",IF(ISNA(MATCH(D2820,거래처이름,0)),"거래처 목록에 없는 이름",IF(OR(NOT(ISNUMBER(G2820)),N(G2820)&lt;=0),"금액을 확인하세요",""))))))</f>
        <v/>
      </c>
    </row>
    <row r="2821">
      <c r="A2821" s="20" t="n"/>
      <c r="B2821" s="26" t="n"/>
      <c r="C2821" s="27">
        <f>IF(COUNTA(A2821,D2821,G2821)=0,"",IF(B2821="","공통",IFERROR(INDEX(현장_고객,MATCH(B2821,현장번호,0))&amp;" · "&amp;INDEX(현장_주소,MATCH(B2821,현장번호,0)),"없는 번호")))</f>
        <v/>
      </c>
      <c r="D2821" s="21" t="n"/>
      <c r="E2821" s="27">
        <f>IF(D2821="","",IFERROR(INDEX(거래처분야,MATCH(D2821,거래처이름,0)),""))</f>
        <v/>
      </c>
      <c r="F2821" s="21" t="n"/>
      <c r="G2821" s="22" t="n"/>
      <c r="H2821" s="25">
        <f>IF(COUNTA(A2821,B2821,D2821,G2821)=0,"",IF(NOT(ISNUMBER(A2821)),"날짜를 확인하세요",IF(A2821&gt;TODAY(),"오늘 이후 날짜예요",IF(AND(B2821&lt;&gt;"",ISNA(MATCH(B2821,현장번호,0))),"현장 번호를 확인하세요",IF(ISNA(MATCH(D2821,거래처이름,0)),"거래처 목록에 없는 이름",IF(OR(NOT(ISNUMBER(G2821)),N(G2821)&lt;=0),"금액을 확인하세요",""))))))</f>
        <v/>
      </c>
    </row>
    <row r="2822">
      <c r="A2822" s="20" t="n"/>
      <c r="B2822" s="26" t="n"/>
      <c r="C2822" s="27">
        <f>IF(COUNTA(A2822,D2822,G2822)=0,"",IF(B2822="","공통",IFERROR(INDEX(현장_고객,MATCH(B2822,현장번호,0))&amp;" · "&amp;INDEX(현장_주소,MATCH(B2822,현장번호,0)),"없는 번호")))</f>
        <v/>
      </c>
      <c r="D2822" s="21" t="n"/>
      <c r="E2822" s="27">
        <f>IF(D2822="","",IFERROR(INDEX(거래처분야,MATCH(D2822,거래처이름,0)),""))</f>
        <v/>
      </c>
      <c r="F2822" s="21" t="n"/>
      <c r="G2822" s="22" t="n"/>
      <c r="H2822" s="25">
        <f>IF(COUNTA(A2822,B2822,D2822,G2822)=0,"",IF(NOT(ISNUMBER(A2822)),"날짜를 확인하세요",IF(A2822&gt;TODAY(),"오늘 이후 날짜예요",IF(AND(B2822&lt;&gt;"",ISNA(MATCH(B2822,현장번호,0))),"현장 번호를 확인하세요",IF(ISNA(MATCH(D2822,거래처이름,0)),"거래처 목록에 없는 이름",IF(OR(NOT(ISNUMBER(G2822)),N(G2822)&lt;=0),"금액을 확인하세요",""))))))</f>
        <v/>
      </c>
    </row>
    <row r="2823">
      <c r="A2823" s="20" t="n"/>
      <c r="B2823" s="26" t="n"/>
      <c r="C2823" s="27">
        <f>IF(COUNTA(A2823,D2823,G2823)=0,"",IF(B2823="","공통",IFERROR(INDEX(현장_고객,MATCH(B2823,현장번호,0))&amp;" · "&amp;INDEX(현장_주소,MATCH(B2823,현장번호,0)),"없는 번호")))</f>
        <v/>
      </c>
      <c r="D2823" s="21" t="n"/>
      <c r="E2823" s="27">
        <f>IF(D2823="","",IFERROR(INDEX(거래처분야,MATCH(D2823,거래처이름,0)),""))</f>
        <v/>
      </c>
      <c r="F2823" s="21" t="n"/>
      <c r="G2823" s="22" t="n"/>
      <c r="H2823" s="25">
        <f>IF(COUNTA(A2823,B2823,D2823,G2823)=0,"",IF(NOT(ISNUMBER(A2823)),"날짜를 확인하세요",IF(A2823&gt;TODAY(),"오늘 이후 날짜예요",IF(AND(B2823&lt;&gt;"",ISNA(MATCH(B2823,현장번호,0))),"현장 번호를 확인하세요",IF(ISNA(MATCH(D2823,거래처이름,0)),"거래처 목록에 없는 이름",IF(OR(NOT(ISNUMBER(G2823)),N(G2823)&lt;=0),"금액을 확인하세요",""))))))</f>
        <v/>
      </c>
    </row>
    <row r="2824">
      <c r="A2824" s="20" t="n"/>
      <c r="B2824" s="26" t="n"/>
      <c r="C2824" s="27">
        <f>IF(COUNTA(A2824,D2824,G2824)=0,"",IF(B2824="","공통",IFERROR(INDEX(현장_고객,MATCH(B2824,현장번호,0))&amp;" · "&amp;INDEX(현장_주소,MATCH(B2824,현장번호,0)),"없는 번호")))</f>
        <v/>
      </c>
      <c r="D2824" s="21" t="n"/>
      <c r="E2824" s="27">
        <f>IF(D2824="","",IFERROR(INDEX(거래처분야,MATCH(D2824,거래처이름,0)),""))</f>
        <v/>
      </c>
      <c r="F2824" s="21" t="n"/>
      <c r="G2824" s="22" t="n"/>
      <c r="H2824" s="25">
        <f>IF(COUNTA(A2824,B2824,D2824,G2824)=0,"",IF(NOT(ISNUMBER(A2824)),"날짜를 확인하세요",IF(A2824&gt;TODAY(),"오늘 이후 날짜예요",IF(AND(B2824&lt;&gt;"",ISNA(MATCH(B2824,현장번호,0))),"현장 번호를 확인하세요",IF(ISNA(MATCH(D2824,거래처이름,0)),"거래처 목록에 없는 이름",IF(OR(NOT(ISNUMBER(G2824)),N(G2824)&lt;=0),"금액을 확인하세요",""))))))</f>
        <v/>
      </c>
    </row>
    <row r="2825">
      <c r="A2825" s="20" t="n"/>
      <c r="B2825" s="26" t="n"/>
      <c r="C2825" s="27">
        <f>IF(COUNTA(A2825,D2825,G2825)=0,"",IF(B2825="","공통",IFERROR(INDEX(현장_고객,MATCH(B2825,현장번호,0))&amp;" · "&amp;INDEX(현장_주소,MATCH(B2825,현장번호,0)),"없는 번호")))</f>
        <v/>
      </c>
      <c r="D2825" s="21" t="n"/>
      <c r="E2825" s="27">
        <f>IF(D2825="","",IFERROR(INDEX(거래처분야,MATCH(D2825,거래처이름,0)),""))</f>
        <v/>
      </c>
      <c r="F2825" s="21" t="n"/>
      <c r="G2825" s="22" t="n"/>
      <c r="H2825" s="25">
        <f>IF(COUNTA(A2825,B2825,D2825,G2825)=0,"",IF(NOT(ISNUMBER(A2825)),"날짜를 확인하세요",IF(A2825&gt;TODAY(),"오늘 이후 날짜예요",IF(AND(B2825&lt;&gt;"",ISNA(MATCH(B2825,현장번호,0))),"현장 번호를 확인하세요",IF(ISNA(MATCH(D2825,거래처이름,0)),"거래처 목록에 없는 이름",IF(OR(NOT(ISNUMBER(G2825)),N(G2825)&lt;=0),"금액을 확인하세요",""))))))</f>
        <v/>
      </c>
    </row>
    <row r="2826">
      <c r="A2826" s="20" t="n"/>
      <c r="B2826" s="26" t="n"/>
      <c r="C2826" s="27">
        <f>IF(COUNTA(A2826,D2826,G2826)=0,"",IF(B2826="","공통",IFERROR(INDEX(현장_고객,MATCH(B2826,현장번호,0))&amp;" · "&amp;INDEX(현장_주소,MATCH(B2826,현장번호,0)),"없는 번호")))</f>
        <v/>
      </c>
      <c r="D2826" s="21" t="n"/>
      <c r="E2826" s="27">
        <f>IF(D2826="","",IFERROR(INDEX(거래처분야,MATCH(D2826,거래처이름,0)),""))</f>
        <v/>
      </c>
      <c r="F2826" s="21" t="n"/>
      <c r="G2826" s="22" t="n"/>
      <c r="H2826" s="25">
        <f>IF(COUNTA(A2826,B2826,D2826,G2826)=0,"",IF(NOT(ISNUMBER(A2826)),"날짜를 확인하세요",IF(A2826&gt;TODAY(),"오늘 이후 날짜예요",IF(AND(B2826&lt;&gt;"",ISNA(MATCH(B2826,현장번호,0))),"현장 번호를 확인하세요",IF(ISNA(MATCH(D2826,거래처이름,0)),"거래처 목록에 없는 이름",IF(OR(NOT(ISNUMBER(G2826)),N(G2826)&lt;=0),"금액을 확인하세요",""))))))</f>
        <v/>
      </c>
    </row>
    <row r="2827">
      <c r="A2827" s="20" t="n"/>
      <c r="B2827" s="26" t="n"/>
      <c r="C2827" s="27">
        <f>IF(COUNTA(A2827,D2827,G2827)=0,"",IF(B2827="","공통",IFERROR(INDEX(현장_고객,MATCH(B2827,현장번호,0))&amp;" · "&amp;INDEX(현장_주소,MATCH(B2827,현장번호,0)),"없는 번호")))</f>
        <v/>
      </c>
      <c r="D2827" s="21" t="n"/>
      <c r="E2827" s="27">
        <f>IF(D2827="","",IFERROR(INDEX(거래처분야,MATCH(D2827,거래처이름,0)),""))</f>
        <v/>
      </c>
      <c r="F2827" s="21" t="n"/>
      <c r="G2827" s="22" t="n"/>
      <c r="H2827" s="25">
        <f>IF(COUNTA(A2827,B2827,D2827,G2827)=0,"",IF(NOT(ISNUMBER(A2827)),"날짜를 확인하세요",IF(A2827&gt;TODAY(),"오늘 이후 날짜예요",IF(AND(B2827&lt;&gt;"",ISNA(MATCH(B2827,현장번호,0))),"현장 번호를 확인하세요",IF(ISNA(MATCH(D2827,거래처이름,0)),"거래처 목록에 없는 이름",IF(OR(NOT(ISNUMBER(G2827)),N(G2827)&lt;=0),"금액을 확인하세요",""))))))</f>
        <v/>
      </c>
    </row>
    <row r="2828">
      <c r="A2828" s="20" t="n"/>
      <c r="B2828" s="26" t="n"/>
      <c r="C2828" s="27">
        <f>IF(COUNTA(A2828,D2828,G2828)=0,"",IF(B2828="","공통",IFERROR(INDEX(현장_고객,MATCH(B2828,현장번호,0))&amp;" · "&amp;INDEX(현장_주소,MATCH(B2828,현장번호,0)),"없는 번호")))</f>
        <v/>
      </c>
      <c r="D2828" s="21" t="n"/>
      <c r="E2828" s="27">
        <f>IF(D2828="","",IFERROR(INDEX(거래처분야,MATCH(D2828,거래처이름,0)),""))</f>
        <v/>
      </c>
      <c r="F2828" s="21" t="n"/>
      <c r="G2828" s="22" t="n"/>
      <c r="H2828" s="25">
        <f>IF(COUNTA(A2828,B2828,D2828,G2828)=0,"",IF(NOT(ISNUMBER(A2828)),"날짜를 확인하세요",IF(A2828&gt;TODAY(),"오늘 이후 날짜예요",IF(AND(B2828&lt;&gt;"",ISNA(MATCH(B2828,현장번호,0))),"현장 번호를 확인하세요",IF(ISNA(MATCH(D2828,거래처이름,0)),"거래처 목록에 없는 이름",IF(OR(NOT(ISNUMBER(G2828)),N(G2828)&lt;=0),"금액을 확인하세요",""))))))</f>
        <v/>
      </c>
    </row>
    <row r="2829">
      <c r="A2829" s="20" t="n"/>
      <c r="B2829" s="26" t="n"/>
      <c r="C2829" s="27">
        <f>IF(COUNTA(A2829,D2829,G2829)=0,"",IF(B2829="","공통",IFERROR(INDEX(현장_고객,MATCH(B2829,현장번호,0))&amp;" · "&amp;INDEX(현장_주소,MATCH(B2829,현장번호,0)),"없는 번호")))</f>
        <v/>
      </c>
      <c r="D2829" s="21" t="n"/>
      <c r="E2829" s="27">
        <f>IF(D2829="","",IFERROR(INDEX(거래처분야,MATCH(D2829,거래처이름,0)),""))</f>
        <v/>
      </c>
      <c r="F2829" s="21" t="n"/>
      <c r="G2829" s="22" t="n"/>
      <c r="H2829" s="25">
        <f>IF(COUNTA(A2829,B2829,D2829,G2829)=0,"",IF(NOT(ISNUMBER(A2829)),"날짜를 확인하세요",IF(A2829&gt;TODAY(),"오늘 이후 날짜예요",IF(AND(B2829&lt;&gt;"",ISNA(MATCH(B2829,현장번호,0))),"현장 번호를 확인하세요",IF(ISNA(MATCH(D2829,거래처이름,0)),"거래처 목록에 없는 이름",IF(OR(NOT(ISNUMBER(G2829)),N(G2829)&lt;=0),"금액을 확인하세요",""))))))</f>
        <v/>
      </c>
    </row>
    <row r="2830">
      <c r="A2830" s="20" t="n"/>
      <c r="B2830" s="26" t="n"/>
      <c r="C2830" s="27">
        <f>IF(COUNTA(A2830,D2830,G2830)=0,"",IF(B2830="","공통",IFERROR(INDEX(현장_고객,MATCH(B2830,현장번호,0))&amp;" · "&amp;INDEX(현장_주소,MATCH(B2830,현장번호,0)),"없는 번호")))</f>
        <v/>
      </c>
      <c r="D2830" s="21" t="n"/>
      <c r="E2830" s="27">
        <f>IF(D2830="","",IFERROR(INDEX(거래처분야,MATCH(D2830,거래처이름,0)),""))</f>
        <v/>
      </c>
      <c r="F2830" s="21" t="n"/>
      <c r="G2830" s="22" t="n"/>
      <c r="H2830" s="25">
        <f>IF(COUNTA(A2830,B2830,D2830,G2830)=0,"",IF(NOT(ISNUMBER(A2830)),"날짜를 확인하세요",IF(A2830&gt;TODAY(),"오늘 이후 날짜예요",IF(AND(B2830&lt;&gt;"",ISNA(MATCH(B2830,현장번호,0))),"현장 번호를 확인하세요",IF(ISNA(MATCH(D2830,거래처이름,0)),"거래처 목록에 없는 이름",IF(OR(NOT(ISNUMBER(G2830)),N(G2830)&lt;=0),"금액을 확인하세요",""))))))</f>
        <v/>
      </c>
    </row>
    <row r="2831">
      <c r="A2831" s="20" t="n"/>
      <c r="B2831" s="26" t="n"/>
      <c r="C2831" s="27">
        <f>IF(COUNTA(A2831,D2831,G2831)=0,"",IF(B2831="","공통",IFERROR(INDEX(현장_고객,MATCH(B2831,현장번호,0))&amp;" · "&amp;INDEX(현장_주소,MATCH(B2831,현장번호,0)),"없는 번호")))</f>
        <v/>
      </c>
      <c r="D2831" s="21" t="n"/>
      <c r="E2831" s="27">
        <f>IF(D2831="","",IFERROR(INDEX(거래처분야,MATCH(D2831,거래처이름,0)),""))</f>
        <v/>
      </c>
      <c r="F2831" s="21" t="n"/>
      <c r="G2831" s="22" t="n"/>
      <c r="H2831" s="25">
        <f>IF(COUNTA(A2831,B2831,D2831,G2831)=0,"",IF(NOT(ISNUMBER(A2831)),"날짜를 확인하세요",IF(A2831&gt;TODAY(),"오늘 이후 날짜예요",IF(AND(B2831&lt;&gt;"",ISNA(MATCH(B2831,현장번호,0))),"현장 번호를 확인하세요",IF(ISNA(MATCH(D2831,거래처이름,0)),"거래처 목록에 없는 이름",IF(OR(NOT(ISNUMBER(G2831)),N(G2831)&lt;=0),"금액을 확인하세요",""))))))</f>
        <v/>
      </c>
    </row>
    <row r="2832">
      <c r="A2832" s="20" t="n"/>
      <c r="B2832" s="26" t="n"/>
      <c r="C2832" s="27">
        <f>IF(COUNTA(A2832,D2832,G2832)=0,"",IF(B2832="","공통",IFERROR(INDEX(현장_고객,MATCH(B2832,현장번호,0))&amp;" · "&amp;INDEX(현장_주소,MATCH(B2832,현장번호,0)),"없는 번호")))</f>
        <v/>
      </c>
      <c r="D2832" s="21" t="n"/>
      <c r="E2832" s="27">
        <f>IF(D2832="","",IFERROR(INDEX(거래처분야,MATCH(D2832,거래처이름,0)),""))</f>
        <v/>
      </c>
      <c r="F2832" s="21" t="n"/>
      <c r="G2832" s="22" t="n"/>
      <c r="H2832" s="25">
        <f>IF(COUNTA(A2832,B2832,D2832,G2832)=0,"",IF(NOT(ISNUMBER(A2832)),"날짜를 확인하세요",IF(A2832&gt;TODAY(),"오늘 이후 날짜예요",IF(AND(B2832&lt;&gt;"",ISNA(MATCH(B2832,현장번호,0))),"현장 번호를 확인하세요",IF(ISNA(MATCH(D2832,거래처이름,0)),"거래처 목록에 없는 이름",IF(OR(NOT(ISNUMBER(G2832)),N(G2832)&lt;=0),"금액을 확인하세요",""))))))</f>
        <v/>
      </c>
    </row>
    <row r="2833">
      <c r="A2833" s="20" t="n"/>
      <c r="B2833" s="26" t="n"/>
      <c r="C2833" s="27">
        <f>IF(COUNTA(A2833,D2833,G2833)=0,"",IF(B2833="","공통",IFERROR(INDEX(현장_고객,MATCH(B2833,현장번호,0))&amp;" · "&amp;INDEX(현장_주소,MATCH(B2833,현장번호,0)),"없는 번호")))</f>
        <v/>
      </c>
      <c r="D2833" s="21" t="n"/>
      <c r="E2833" s="27">
        <f>IF(D2833="","",IFERROR(INDEX(거래처분야,MATCH(D2833,거래처이름,0)),""))</f>
        <v/>
      </c>
      <c r="F2833" s="21" t="n"/>
      <c r="G2833" s="22" t="n"/>
      <c r="H2833" s="25">
        <f>IF(COUNTA(A2833,B2833,D2833,G2833)=0,"",IF(NOT(ISNUMBER(A2833)),"날짜를 확인하세요",IF(A2833&gt;TODAY(),"오늘 이후 날짜예요",IF(AND(B2833&lt;&gt;"",ISNA(MATCH(B2833,현장번호,0))),"현장 번호를 확인하세요",IF(ISNA(MATCH(D2833,거래처이름,0)),"거래처 목록에 없는 이름",IF(OR(NOT(ISNUMBER(G2833)),N(G2833)&lt;=0),"금액을 확인하세요",""))))))</f>
        <v/>
      </c>
    </row>
    <row r="2834">
      <c r="A2834" s="20" t="n"/>
      <c r="B2834" s="26" t="n"/>
      <c r="C2834" s="27">
        <f>IF(COUNTA(A2834,D2834,G2834)=0,"",IF(B2834="","공통",IFERROR(INDEX(현장_고객,MATCH(B2834,현장번호,0))&amp;" · "&amp;INDEX(현장_주소,MATCH(B2834,현장번호,0)),"없는 번호")))</f>
        <v/>
      </c>
      <c r="D2834" s="21" t="n"/>
      <c r="E2834" s="27">
        <f>IF(D2834="","",IFERROR(INDEX(거래처분야,MATCH(D2834,거래처이름,0)),""))</f>
        <v/>
      </c>
      <c r="F2834" s="21" t="n"/>
      <c r="G2834" s="22" t="n"/>
      <c r="H2834" s="25">
        <f>IF(COUNTA(A2834,B2834,D2834,G2834)=0,"",IF(NOT(ISNUMBER(A2834)),"날짜를 확인하세요",IF(A2834&gt;TODAY(),"오늘 이후 날짜예요",IF(AND(B2834&lt;&gt;"",ISNA(MATCH(B2834,현장번호,0))),"현장 번호를 확인하세요",IF(ISNA(MATCH(D2834,거래처이름,0)),"거래처 목록에 없는 이름",IF(OR(NOT(ISNUMBER(G2834)),N(G2834)&lt;=0),"금액을 확인하세요",""))))))</f>
        <v/>
      </c>
    </row>
    <row r="2835">
      <c r="A2835" s="20" t="n"/>
      <c r="B2835" s="26" t="n"/>
      <c r="C2835" s="27">
        <f>IF(COUNTA(A2835,D2835,G2835)=0,"",IF(B2835="","공통",IFERROR(INDEX(현장_고객,MATCH(B2835,현장번호,0))&amp;" · "&amp;INDEX(현장_주소,MATCH(B2835,현장번호,0)),"없는 번호")))</f>
        <v/>
      </c>
      <c r="D2835" s="21" t="n"/>
      <c r="E2835" s="27">
        <f>IF(D2835="","",IFERROR(INDEX(거래처분야,MATCH(D2835,거래처이름,0)),""))</f>
        <v/>
      </c>
      <c r="F2835" s="21" t="n"/>
      <c r="G2835" s="22" t="n"/>
      <c r="H2835" s="25">
        <f>IF(COUNTA(A2835,B2835,D2835,G2835)=0,"",IF(NOT(ISNUMBER(A2835)),"날짜를 확인하세요",IF(A2835&gt;TODAY(),"오늘 이후 날짜예요",IF(AND(B2835&lt;&gt;"",ISNA(MATCH(B2835,현장번호,0))),"현장 번호를 확인하세요",IF(ISNA(MATCH(D2835,거래처이름,0)),"거래처 목록에 없는 이름",IF(OR(NOT(ISNUMBER(G2835)),N(G2835)&lt;=0),"금액을 확인하세요",""))))))</f>
        <v/>
      </c>
    </row>
    <row r="2836">
      <c r="A2836" s="20" t="n"/>
      <c r="B2836" s="26" t="n"/>
      <c r="C2836" s="27">
        <f>IF(COUNTA(A2836,D2836,G2836)=0,"",IF(B2836="","공통",IFERROR(INDEX(현장_고객,MATCH(B2836,현장번호,0))&amp;" · "&amp;INDEX(현장_주소,MATCH(B2836,현장번호,0)),"없는 번호")))</f>
        <v/>
      </c>
      <c r="D2836" s="21" t="n"/>
      <c r="E2836" s="27">
        <f>IF(D2836="","",IFERROR(INDEX(거래처분야,MATCH(D2836,거래처이름,0)),""))</f>
        <v/>
      </c>
      <c r="F2836" s="21" t="n"/>
      <c r="G2836" s="22" t="n"/>
      <c r="H2836" s="25">
        <f>IF(COUNTA(A2836,B2836,D2836,G2836)=0,"",IF(NOT(ISNUMBER(A2836)),"날짜를 확인하세요",IF(A2836&gt;TODAY(),"오늘 이후 날짜예요",IF(AND(B2836&lt;&gt;"",ISNA(MATCH(B2836,현장번호,0))),"현장 번호를 확인하세요",IF(ISNA(MATCH(D2836,거래처이름,0)),"거래처 목록에 없는 이름",IF(OR(NOT(ISNUMBER(G2836)),N(G2836)&lt;=0),"금액을 확인하세요",""))))))</f>
        <v/>
      </c>
    </row>
    <row r="2837">
      <c r="A2837" s="20" t="n"/>
      <c r="B2837" s="26" t="n"/>
      <c r="C2837" s="27">
        <f>IF(COUNTA(A2837,D2837,G2837)=0,"",IF(B2837="","공통",IFERROR(INDEX(현장_고객,MATCH(B2837,현장번호,0))&amp;" · "&amp;INDEX(현장_주소,MATCH(B2837,현장번호,0)),"없는 번호")))</f>
        <v/>
      </c>
      <c r="D2837" s="21" t="n"/>
      <c r="E2837" s="27">
        <f>IF(D2837="","",IFERROR(INDEX(거래처분야,MATCH(D2837,거래처이름,0)),""))</f>
        <v/>
      </c>
      <c r="F2837" s="21" t="n"/>
      <c r="G2837" s="22" t="n"/>
      <c r="H2837" s="25">
        <f>IF(COUNTA(A2837,B2837,D2837,G2837)=0,"",IF(NOT(ISNUMBER(A2837)),"날짜를 확인하세요",IF(A2837&gt;TODAY(),"오늘 이후 날짜예요",IF(AND(B2837&lt;&gt;"",ISNA(MATCH(B2837,현장번호,0))),"현장 번호를 확인하세요",IF(ISNA(MATCH(D2837,거래처이름,0)),"거래처 목록에 없는 이름",IF(OR(NOT(ISNUMBER(G2837)),N(G2837)&lt;=0),"금액을 확인하세요",""))))))</f>
        <v/>
      </c>
    </row>
    <row r="2838">
      <c r="A2838" s="20" t="n"/>
      <c r="B2838" s="26" t="n"/>
      <c r="C2838" s="27">
        <f>IF(COUNTA(A2838,D2838,G2838)=0,"",IF(B2838="","공통",IFERROR(INDEX(현장_고객,MATCH(B2838,현장번호,0))&amp;" · "&amp;INDEX(현장_주소,MATCH(B2838,현장번호,0)),"없는 번호")))</f>
        <v/>
      </c>
      <c r="D2838" s="21" t="n"/>
      <c r="E2838" s="27">
        <f>IF(D2838="","",IFERROR(INDEX(거래처분야,MATCH(D2838,거래처이름,0)),""))</f>
        <v/>
      </c>
      <c r="F2838" s="21" t="n"/>
      <c r="G2838" s="22" t="n"/>
      <c r="H2838" s="25">
        <f>IF(COUNTA(A2838,B2838,D2838,G2838)=0,"",IF(NOT(ISNUMBER(A2838)),"날짜를 확인하세요",IF(A2838&gt;TODAY(),"오늘 이후 날짜예요",IF(AND(B2838&lt;&gt;"",ISNA(MATCH(B2838,현장번호,0))),"현장 번호를 확인하세요",IF(ISNA(MATCH(D2838,거래처이름,0)),"거래처 목록에 없는 이름",IF(OR(NOT(ISNUMBER(G2838)),N(G2838)&lt;=0),"금액을 확인하세요",""))))))</f>
        <v/>
      </c>
    </row>
    <row r="2839">
      <c r="A2839" s="20" t="n"/>
      <c r="B2839" s="26" t="n"/>
      <c r="C2839" s="27">
        <f>IF(COUNTA(A2839,D2839,G2839)=0,"",IF(B2839="","공통",IFERROR(INDEX(현장_고객,MATCH(B2839,현장번호,0))&amp;" · "&amp;INDEX(현장_주소,MATCH(B2839,현장번호,0)),"없는 번호")))</f>
        <v/>
      </c>
      <c r="D2839" s="21" t="n"/>
      <c r="E2839" s="27">
        <f>IF(D2839="","",IFERROR(INDEX(거래처분야,MATCH(D2839,거래처이름,0)),""))</f>
        <v/>
      </c>
      <c r="F2839" s="21" t="n"/>
      <c r="G2839" s="22" t="n"/>
      <c r="H2839" s="25">
        <f>IF(COUNTA(A2839,B2839,D2839,G2839)=0,"",IF(NOT(ISNUMBER(A2839)),"날짜를 확인하세요",IF(A2839&gt;TODAY(),"오늘 이후 날짜예요",IF(AND(B2839&lt;&gt;"",ISNA(MATCH(B2839,현장번호,0))),"현장 번호를 확인하세요",IF(ISNA(MATCH(D2839,거래처이름,0)),"거래처 목록에 없는 이름",IF(OR(NOT(ISNUMBER(G2839)),N(G2839)&lt;=0),"금액을 확인하세요",""))))))</f>
        <v/>
      </c>
    </row>
    <row r="2840">
      <c r="A2840" s="20" t="n"/>
      <c r="B2840" s="26" t="n"/>
      <c r="C2840" s="27">
        <f>IF(COUNTA(A2840,D2840,G2840)=0,"",IF(B2840="","공통",IFERROR(INDEX(현장_고객,MATCH(B2840,현장번호,0))&amp;" · "&amp;INDEX(현장_주소,MATCH(B2840,현장번호,0)),"없는 번호")))</f>
        <v/>
      </c>
      <c r="D2840" s="21" t="n"/>
      <c r="E2840" s="27">
        <f>IF(D2840="","",IFERROR(INDEX(거래처분야,MATCH(D2840,거래처이름,0)),""))</f>
        <v/>
      </c>
      <c r="F2840" s="21" t="n"/>
      <c r="G2840" s="22" t="n"/>
      <c r="H2840" s="25">
        <f>IF(COUNTA(A2840,B2840,D2840,G2840)=0,"",IF(NOT(ISNUMBER(A2840)),"날짜를 확인하세요",IF(A2840&gt;TODAY(),"오늘 이후 날짜예요",IF(AND(B2840&lt;&gt;"",ISNA(MATCH(B2840,현장번호,0))),"현장 번호를 확인하세요",IF(ISNA(MATCH(D2840,거래처이름,0)),"거래처 목록에 없는 이름",IF(OR(NOT(ISNUMBER(G2840)),N(G2840)&lt;=0),"금액을 확인하세요",""))))))</f>
        <v/>
      </c>
    </row>
    <row r="2841">
      <c r="A2841" s="20" t="n"/>
      <c r="B2841" s="26" t="n"/>
      <c r="C2841" s="27">
        <f>IF(COUNTA(A2841,D2841,G2841)=0,"",IF(B2841="","공통",IFERROR(INDEX(현장_고객,MATCH(B2841,현장번호,0))&amp;" · "&amp;INDEX(현장_주소,MATCH(B2841,현장번호,0)),"없는 번호")))</f>
        <v/>
      </c>
      <c r="D2841" s="21" t="n"/>
      <c r="E2841" s="27">
        <f>IF(D2841="","",IFERROR(INDEX(거래처분야,MATCH(D2841,거래처이름,0)),""))</f>
        <v/>
      </c>
      <c r="F2841" s="21" t="n"/>
      <c r="G2841" s="22" t="n"/>
      <c r="H2841" s="25">
        <f>IF(COUNTA(A2841,B2841,D2841,G2841)=0,"",IF(NOT(ISNUMBER(A2841)),"날짜를 확인하세요",IF(A2841&gt;TODAY(),"오늘 이후 날짜예요",IF(AND(B2841&lt;&gt;"",ISNA(MATCH(B2841,현장번호,0))),"현장 번호를 확인하세요",IF(ISNA(MATCH(D2841,거래처이름,0)),"거래처 목록에 없는 이름",IF(OR(NOT(ISNUMBER(G2841)),N(G2841)&lt;=0),"금액을 확인하세요",""))))))</f>
        <v/>
      </c>
    </row>
    <row r="2842">
      <c r="A2842" s="20" t="n"/>
      <c r="B2842" s="26" t="n"/>
      <c r="C2842" s="27">
        <f>IF(COUNTA(A2842,D2842,G2842)=0,"",IF(B2842="","공통",IFERROR(INDEX(현장_고객,MATCH(B2842,현장번호,0))&amp;" · "&amp;INDEX(현장_주소,MATCH(B2842,현장번호,0)),"없는 번호")))</f>
        <v/>
      </c>
      <c r="D2842" s="21" t="n"/>
      <c r="E2842" s="27">
        <f>IF(D2842="","",IFERROR(INDEX(거래처분야,MATCH(D2842,거래처이름,0)),""))</f>
        <v/>
      </c>
      <c r="F2842" s="21" t="n"/>
      <c r="G2842" s="22" t="n"/>
      <c r="H2842" s="25">
        <f>IF(COUNTA(A2842,B2842,D2842,G2842)=0,"",IF(NOT(ISNUMBER(A2842)),"날짜를 확인하세요",IF(A2842&gt;TODAY(),"오늘 이후 날짜예요",IF(AND(B2842&lt;&gt;"",ISNA(MATCH(B2842,현장번호,0))),"현장 번호를 확인하세요",IF(ISNA(MATCH(D2842,거래처이름,0)),"거래처 목록에 없는 이름",IF(OR(NOT(ISNUMBER(G2842)),N(G2842)&lt;=0),"금액을 확인하세요",""))))))</f>
        <v/>
      </c>
    </row>
    <row r="2843">
      <c r="A2843" s="20" t="n"/>
      <c r="B2843" s="26" t="n"/>
      <c r="C2843" s="27">
        <f>IF(COUNTA(A2843,D2843,G2843)=0,"",IF(B2843="","공통",IFERROR(INDEX(현장_고객,MATCH(B2843,현장번호,0))&amp;" · "&amp;INDEX(현장_주소,MATCH(B2843,현장번호,0)),"없는 번호")))</f>
        <v/>
      </c>
      <c r="D2843" s="21" t="n"/>
      <c r="E2843" s="27">
        <f>IF(D2843="","",IFERROR(INDEX(거래처분야,MATCH(D2843,거래처이름,0)),""))</f>
        <v/>
      </c>
      <c r="F2843" s="21" t="n"/>
      <c r="G2843" s="22" t="n"/>
      <c r="H2843" s="25">
        <f>IF(COUNTA(A2843,B2843,D2843,G2843)=0,"",IF(NOT(ISNUMBER(A2843)),"날짜를 확인하세요",IF(A2843&gt;TODAY(),"오늘 이후 날짜예요",IF(AND(B2843&lt;&gt;"",ISNA(MATCH(B2843,현장번호,0))),"현장 번호를 확인하세요",IF(ISNA(MATCH(D2843,거래처이름,0)),"거래처 목록에 없는 이름",IF(OR(NOT(ISNUMBER(G2843)),N(G2843)&lt;=0),"금액을 확인하세요",""))))))</f>
        <v/>
      </c>
    </row>
    <row r="2844">
      <c r="A2844" s="20" t="n"/>
      <c r="B2844" s="26" t="n"/>
      <c r="C2844" s="27">
        <f>IF(COUNTA(A2844,D2844,G2844)=0,"",IF(B2844="","공통",IFERROR(INDEX(현장_고객,MATCH(B2844,현장번호,0))&amp;" · "&amp;INDEX(현장_주소,MATCH(B2844,현장번호,0)),"없는 번호")))</f>
        <v/>
      </c>
      <c r="D2844" s="21" t="n"/>
      <c r="E2844" s="27">
        <f>IF(D2844="","",IFERROR(INDEX(거래처분야,MATCH(D2844,거래처이름,0)),""))</f>
        <v/>
      </c>
      <c r="F2844" s="21" t="n"/>
      <c r="G2844" s="22" t="n"/>
      <c r="H2844" s="25">
        <f>IF(COUNTA(A2844,B2844,D2844,G2844)=0,"",IF(NOT(ISNUMBER(A2844)),"날짜를 확인하세요",IF(A2844&gt;TODAY(),"오늘 이후 날짜예요",IF(AND(B2844&lt;&gt;"",ISNA(MATCH(B2844,현장번호,0))),"현장 번호를 확인하세요",IF(ISNA(MATCH(D2844,거래처이름,0)),"거래처 목록에 없는 이름",IF(OR(NOT(ISNUMBER(G2844)),N(G2844)&lt;=0),"금액을 확인하세요",""))))))</f>
        <v/>
      </c>
    </row>
    <row r="2845">
      <c r="A2845" s="20" t="n"/>
      <c r="B2845" s="26" t="n"/>
      <c r="C2845" s="27">
        <f>IF(COUNTA(A2845,D2845,G2845)=0,"",IF(B2845="","공통",IFERROR(INDEX(현장_고객,MATCH(B2845,현장번호,0))&amp;" · "&amp;INDEX(현장_주소,MATCH(B2845,현장번호,0)),"없는 번호")))</f>
        <v/>
      </c>
      <c r="D2845" s="21" t="n"/>
      <c r="E2845" s="27">
        <f>IF(D2845="","",IFERROR(INDEX(거래처분야,MATCH(D2845,거래처이름,0)),""))</f>
        <v/>
      </c>
      <c r="F2845" s="21" t="n"/>
      <c r="G2845" s="22" t="n"/>
      <c r="H2845" s="25">
        <f>IF(COUNTA(A2845,B2845,D2845,G2845)=0,"",IF(NOT(ISNUMBER(A2845)),"날짜를 확인하세요",IF(A2845&gt;TODAY(),"오늘 이후 날짜예요",IF(AND(B2845&lt;&gt;"",ISNA(MATCH(B2845,현장번호,0))),"현장 번호를 확인하세요",IF(ISNA(MATCH(D2845,거래처이름,0)),"거래처 목록에 없는 이름",IF(OR(NOT(ISNUMBER(G2845)),N(G2845)&lt;=0),"금액을 확인하세요",""))))))</f>
        <v/>
      </c>
    </row>
    <row r="2846">
      <c r="A2846" s="20" t="n"/>
      <c r="B2846" s="26" t="n"/>
      <c r="C2846" s="27">
        <f>IF(COUNTA(A2846,D2846,G2846)=0,"",IF(B2846="","공통",IFERROR(INDEX(현장_고객,MATCH(B2846,현장번호,0))&amp;" · "&amp;INDEX(현장_주소,MATCH(B2846,현장번호,0)),"없는 번호")))</f>
        <v/>
      </c>
      <c r="D2846" s="21" t="n"/>
      <c r="E2846" s="27">
        <f>IF(D2846="","",IFERROR(INDEX(거래처분야,MATCH(D2846,거래처이름,0)),""))</f>
        <v/>
      </c>
      <c r="F2846" s="21" t="n"/>
      <c r="G2846" s="22" t="n"/>
      <c r="H2846" s="25">
        <f>IF(COUNTA(A2846,B2846,D2846,G2846)=0,"",IF(NOT(ISNUMBER(A2846)),"날짜를 확인하세요",IF(A2846&gt;TODAY(),"오늘 이후 날짜예요",IF(AND(B2846&lt;&gt;"",ISNA(MATCH(B2846,현장번호,0))),"현장 번호를 확인하세요",IF(ISNA(MATCH(D2846,거래처이름,0)),"거래처 목록에 없는 이름",IF(OR(NOT(ISNUMBER(G2846)),N(G2846)&lt;=0),"금액을 확인하세요",""))))))</f>
        <v/>
      </c>
    </row>
    <row r="2847">
      <c r="A2847" s="20" t="n"/>
      <c r="B2847" s="26" t="n"/>
      <c r="C2847" s="27">
        <f>IF(COUNTA(A2847,D2847,G2847)=0,"",IF(B2847="","공통",IFERROR(INDEX(현장_고객,MATCH(B2847,현장번호,0))&amp;" · "&amp;INDEX(현장_주소,MATCH(B2847,현장번호,0)),"없는 번호")))</f>
        <v/>
      </c>
      <c r="D2847" s="21" t="n"/>
      <c r="E2847" s="27">
        <f>IF(D2847="","",IFERROR(INDEX(거래처분야,MATCH(D2847,거래처이름,0)),""))</f>
        <v/>
      </c>
      <c r="F2847" s="21" t="n"/>
      <c r="G2847" s="22" t="n"/>
      <c r="H2847" s="25">
        <f>IF(COUNTA(A2847,B2847,D2847,G2847)=0,"",IF(NOT(ISNUMBER(A2847)),"날짜를 확인하세요",IF(A2847&gt;TODAY(),"오늘 이후 날짜예요",IF(AND(B2847&lt;&gt;"",ISNA(MATCH(B2847,현장번호,0))),"현장 번호를 확인하세요",IF(ISNA(MATCH(D2847,거래처이름,0)),"거래처 목록에 없는 이름",IF(OR(NOT(ISNUMBER(G2847)),N(G2847)&lt;=0),"금액을 확인하세요",""))))))</f>
        <v/>
      </c>
    </row>
    <row r="2848">
      <c r="A2848" s="20" t="n"/>
      <c r="B2848" s="26" t="n"/>
      <c r="C2848" s="27">
        <f>IF(COUNTA(A2848,D2848,G2848)=0,"",IF(B2848="","공통",IFERROR(INDEX(현장_고객,MATCH(B2848,현장번호,0))&amp;" · "&amp;INDEX(현장_주소,MATCH(B2848,현장번호,0)),"없는 번호")))</f>
        <v/>
      </c>
      <c r="D2848" s="21" t="n"/>
      <c r="E2848" s="27">
        <f>IF(D2848="","",IFERROR(INDEX(거래처분야,MATCH(D2848,거래처이름,0)),""))</f>
        <v/>
      </c>
      <c r="F2848" s="21" t="n"/>
      <c r="G2848" s="22" t="n"/>
      <c r="H2848" s="25">
        <f>IF(COUNTA(A2848,B2848,D2848,G2848)=0,"",IF(NOT(ISNUMBER(A2848)),"날짜를 확인하세요",IF(A2848&gt;TODAY(),"오늘 이후 날짜예요",IF(AND(B2848&lt;&gt;"",ISNA(MATCH(B2848,현장번호,0))),"현장 번호를 확인하세요",IF(ISNA(MATCH(D2848,거래처이름,0)),"거래처 목록에 없는 이름",IF(OR(NOT(ISNUMBER(G2848)),N(G2848)&lt;=0),"금액을 확인하세요",""))))))</f>
        <v/>
      </c>
    </row>
    <row r="2849">
      <c r="A2849" s="20" t="n"/>
      <c r="B2849" s="26" t="n"/>
      <c r="C2849" s="27">
        <f>IF(COUNTA(A2849,D2849,G2849)=0,"",IF(B2849="","공통",IFERROR(INDEX(현장_고객,MATCH(B2849,현장번호,0))&amp;" · "&amp;INDEX(현장_주소,MATCH(B2849,현장번호,0)),"없는 번호")))</f>
        <v/>
      </c>
      <c r="D2849" s="21" t="n"/>
      <c r="E2849" s="27">
        <f>IF(D2849="","",IFERROR(INDEX(거래처분야,MATCH(D2849,거래처이름,0)),""))</f>
        <v/>
      </c>
      <c r="F2849" s="21" t="n"/>
      <c r="G2849" s="22" t="n"/>
      <c r="H2849" s="25">
        <f>IF(COUNTA(A2849,B2849,D2849,G2849)=0,"",IF(NOT(ISNUMBER(A2849)),"날짜를 확인하세요",IF(A2849&gt;TODAY(),"오늘 이후 날짜예요",IF(AND(B2849&lt;&gt;"",ISNA(MATCH(B2849,현장번호,0))),"현장 번호를 확인하세요",IF(ISNA(MATCH(D2849,거래처이름,0)),"거래처 목록에 없는 이름",IF(OR(NOT(ISNUMBER(G2849)),N(G2849)&lt;=0),"금액을 확인하세요",""))))))</f>
        <v/>
      </c>
    </row>
    <row r="2850">
      <c r="A2850" s="20" t="n"/>
      <c r="B2850" s="26" t="n"/>
      <c r="C2850" s="27">
        <f>IF(COUNTA(A2850,D2850,G2850)=0,"",IF(B2850="","공통",IFERROR(INDEX(현장_고객,MATCH(B2850,현장번호,0))&amp;" · "&amp;INDEX(현장_주소,MATCH(B2850,현장번호,0)),"없는 번호")))</f>
        <v/>
      </c>
      <c r="D2850" s="21" t="n"/>
      <c r="E2850" s="27">
        <f>IF(D2850="","",IFERROR(INDEX(거래처분야,MATCH(D2850,거래처이름,0)),""))</f>
        <v/>
      </c>
      <c r="F2850" s="21" t="n"/>
      <c r="G2850" s="22" t="n"/>
      <c r="H2850" s="25">
        <f>IF(COUNTA(A2850,B2850,D2850,G2850)=0,"",IF(NOT(ISNUMBER(A2850)),"날짜를 확인하세요",IF(A2850&gt;TODAY(),"오늘 이후 날짜예요",IF(AND(B2850&lt;&gt;"",ISNA(MATCH(B2850,현장번호,0))),"현장 번호를 확인하세요",IF(ISNA(MATCH(D2850,거래처이름,0)),"거래처 목록에 없는 이름",IF(OR(NOT(ISNUMBER(G2850)),N(G2850)&lt;=0),"금액을 확인하세요",""))))))</f>
        <v/>
      </c>
    </row>
    <row r="2851">
      <c r="A2851" s="20" t="n"/>
      <c r="B2851" s="26" t="n"/>
      <c r="C2851" s="27">
        <f>IF(COUNTA(A2851,D2851,G2851)=0,"",IF(B2851="","공통",IFERROR(INDEX(현장_고객,MATCH(B2851,현장번호,0))&amp;" · "&amp;INDEX(현장_주소,MATCH(B2851,현장번호,0)),"없는 번호")))</f>
        <v/>
      </c>
      <c r="D2851" s="21" t="n"/>
      <c r="E2851" s="27">
        <f>IF(D2851="","",IFERROR(INDEX(거래처분야,MATCH(D2851,거래처이름,0)),""))</f>
        <v/>
      </c>
      <c r="F2851" s="21" t="n"/>
      <c r="G2851" s="22" t="n"/>
      <c r="H2851" s="25">
        <f>IF(COUNTA(A2851,B2851,D2851,G2851)=0,"",IF(NOT(ISNUMBER(A2851)),"날짜를 확인하세요",IF(A2851&gt;TODAY(),"오늘 이후 날짜예요",IF(AND(B2851&lt;&gt;"",ISNA(MATCH(B2851,현장번호,0))),"현장 번호를 확인하세요",IF(ISNA(MATCH(D2851,거래처이름,0)),"거래처 목록에 없는 이름",IF(OR(NOT(ISNUMBER(G2851)),N(G2851)&lt;=0),"금액을 확인하세요",""))))))</f>
        <v/>
      </c>
    </row>
    <row r="2852">
      <c r="A2852" s="20" t="n"/>
      <c r="B2852" s="26" t="n"/>
      <c r="C2852" s="27">
        <f>IF(COUNTA(A2852,D2852,G2852)=0,"",IF(B2852="","공통",IFERROR(INDEX(현장_고객,MATCH(B2852,현장번호,0))&amp;" · "&amp;INDEX(현장_주소,MATCH(B2852,현장번호,0)),"없는 번호")))</f>
        <v/>
      </c>
      <c r="D2852" s="21" t="n"/>
      <c r="E2852" s="27">
        <f>IF(D2852="","",IFERROR(INDEX(거래처분야,MATCH(D2852,거래처이름,0)),""))</f>
        <v/>
      </c>
      <c r="F2852" s="21" t="n"/>
      <c r="G2852" s="22" t="n"/>
      <c r="H2852" s="25">
        <f>IF(COUNTA(A2852,B2852,D2852,G2852)=0,"",IF(NOT(ISNUMBER(A2852)),"날짜를 확인하세요",IF(A2852&gt;TODAY(),"오늘 이후 날짜예요",IF(AND(B2852&lt;&gt;"",ISNA(MATCH(B2852,현장번호,0))),"현장 번호를 확인하세요",IF(ISNA(MATCH(D2852,거래처이름,0)),"거래처 목록에 없는 이름",IF(OR(NOT(ISNUMBER(G2852)),N(G2852)&lt;=0),"금액을 확인하세요",""))))))</f>
        <v/>
      </c>
    </row>
    <row r="2853">
      <c r="A2853" s="20" t="n"/>
      <c r="B2853" s="26" t="n"/>
      <c r="C2853" s="27">
        <f>IF(COUNTA(A2853,D2853,G2853)=0,"",IF(B2853="","공통",IFERROR(INDEX(현장_고객,MATCH(B2853,현장번호,0))&amp;" · "&amp;INDEX(현장_주소,MATCH(B2853,현장번호,0)),"없는 번호")))</f>
        <v/>
      </c>
      <c r="D2853" s="21" t="n"/>
      <c r="E2853" s="27">
        <f>IF(D2853="","",IFERROR(INDEX(거래처분야,MATCH(D2853,거래처이름,0)),""))</f>
        <v/>
      </c>
      <c r="F2853" s="21" t="n"/>
      <c r="G2853" s="22" t="n"/>
      <c r="H2853" s="25">
        <f>IF(COUNTA(A2853,B2853,D2853,G2853)=0,"",IF(NOT(ISNUMBER(A2853)),"날짜를 확인하세요",IF(A2853&gt;TODAY(),"오늘 이후 날짜예요",IF(AND(B2853&lt;&gt;"",ISNA(MATCH(B2853,현장번호,0))),"현장 번호를 확인하세요",IF(ISNA(MATCH(D2853,거래처이름,0)),"거래처 목록에 없는 이름",IF(OR(NOT(ISNUMBER(G2853)),N(G2853)&lt;=0),"금액을 확인하세요",""))))))</f>
        <v/>
      </c>
    </row>
    <row r="2854">
      <c r="A2854" s="20" t="n"/>
      <c r="B2854" s="26" t="n"/>
      <c r="C2854" s="27">
        <f>IF(COUNTA(A2854,D2854,G2854)=0,"",IF(B2854="","공통",IFERROR(INDEX(현장_고객,MATCH(B2854,현장번호,0))&amp;" · "&amp;INDEX(현장_주소,MATCH(B2854,현장번호,0)),"없는 번호")))</f>
        <v/>
      </c>
      <c r="D2854" s="21" t="n"/>
      <c r="E2854" s="27">
        <f>IF(D2854="","",IFERROR(INDEX(거래처분야,MATCH(D2854,거래처이름,0)),""))</f>
        <v/>
      </c>
      <c r="F2854" s="21" t="n"/>
      <c r="G2854" s="22" t="n"/>
      <c r="H2854" s="25">
        <f>IF(COUNTA(A2854,B2854,D2854,G2854)=0,"",IF(NOT(ISNUMBER(A2854)),"날짜를 확인하세요",IF(A2854&gt;TODAY(),"오늘 이후 날짜예요",IF(AND(B2854&lt;&gt;"",ISNA(MATCH(B2854,현장번호,0))),"현장 번호를 확인하세요",IF(ISNA(MATCH(D2854,거래처이름,0)),"거래처 목록에 없는 이름",IF(OR(NOT(ISNUMBER(G2854)),N(G2854)&lt;=0),"금액을 확인하세요",""))))))</f>
        <v/>
      </c>
    </row>
    <row r="2855">
      <c r="A2855" s="20" t="n"/>
      <c r="B2855" s="26" t="n"/>
      <c r="C2855" s="27">
        <f>IF(COUNTA(A2855,D2855,G2855)=0,"",IF(B2855="","공통",IFERROR(INDEX(현장_고객,MATCH(B2855,현장번호,0))&amp;" · "&amp;INDEX(현장_주소,MATCH(B2855,현장번호,0)),"없는 번호")))</f>
        <v/>
      </c>
      <c r="D2855" s="21" t="n"/>
      <c r="E2855" s="27">
        <f>IF(D2855="","",IFERROR(INDEX(거래처분야,MATCH(D2855,거래처이름,0)),""))</f>
        <v/>
      </c>
      <c r="F2855" s="21" t="n"/>
      <c r="G2855" s="22" t="n"/>
      <c r="H2855" s="25">
        <f>IF(COUNTA(A2855,B2855,D2855,G2855)=0,"",IF(NOT(ISNUMBER(A2855)),"날짜를 확인하세요",IF(A2855&gt;TODAY(),"오늘 이후 날짜예요",IF(AND(B2855&lt;&gt;"",ISNA(MATCH(B2855,현장번호,0))),"현장 번호를 확인하세요",IF(ISNA(MATCH(D2855,거래처이름,0)),"거래처 목록에 없는 이름",IF(OR(NOT(ISNUMBER(G2855)),N(G2855)&lt;=0),"금액을 확인하세요",""))))))</f>
        <v/>
      </c>
    </row>
    <row r="2856">
      <c r="A2856" s="20" t="n"/>
      <c r="B2856" s="26" t="n"/>
      <c r="C2856" s="27">
        <f>IF(COUNTA(A2856,D2856,G2856)=0,"",IF(B2856="","공통",IFERROR(INDEX(현장_고객,MATCH(B2856,현장번호,0))&amp;" · "&amp;INDEX(현장_주소,MATCH(B2856,현장번호,0)),"없는 번호")))</f>
        <v/>
      </c>
      <c r="D2856" s="21" t="n"/>
      <c r="E2856" s="27">
        <f>IF(D2856="","",IFERROR(INDEX(거래처분야,MATCH(D2856,거래처이름,0)),""))</f>
        <v/>
      </c>
      <c r="F2856" s="21" t="n"/>
      <c r="G2856" s="22" t="n"/>
      <c r="H2856" s="25">
        <f>IF(COUNTA(A2856,B2856,D2856,G2856)=0,"",IF(NOT(ISNUMBER(A2856)),"날짜를 확인하세요",IF(A2856&gt;TODAY(),"오늘 이후 날짜예요",IF(AND(B2856&lt;&gt;"",ISNA(MATCH(B2856,현장번호,0))),"현장 번호를 확인하세요",IF(ISNA(MATCH(D2856,거래처이름,0)),"거래처 목록에 없는 이름",IF(OR(NOT(ISNUMBER(G2856)),N(G2856)&lt;=0),"금액을 확인하세요",""))))))</f>
        <v/>
      </c>
    </row>
    <row r="2857">
      <c r="A2857" s="20" t="n"/>
      <c r="B2857" s="26" t="n"/>
      <c r="C2857" s="27">
        <f>IF(COUNTA(A2857,D2857,G2857)=0,"",IF(B2857="","공통",IFERROR(INDEX(현장_고객,MATCH(B2857,현장번호,0))&amp;" · "&amp;INDEX(현장_주소,MATCH(B2857,현장번호,0)),"없는 번호")))</f>
        <v/>
      </c>
      <c r="D2857" s="21" t="n"/>
      <c r="E2857" s="27">
        <f>IF(D2857="","",IFERROR(INDEX(거래처분야,MATCH(D2857,거래처이름,0)),""))</f>
        <v/>
      </c>
      <c r="F2857" s="21" t="n"/>
      <c r="G2857" s="22" t="n"/>
      <c r="H2857" s="25">
        <f>IF(COUNTA(A2857,B2857,D2857,G2857)=0,"",IF(NOT(ISNUMBER(A2857)),"날짜를 확인하세요",IF(A2857&gt;TODAY(),"오늘 이후 날짜예요",IF(AND(B2857&lt;&gt;"",ISNA(MATCH(B2857,현장번호,0))),"현장 번호를 확인하세요",IF(ISNA(MATCH(D2857,거래처이름,0)),"거래처 목록에 없는 이름",IF(OR(NOT(ISNUMBER(G2857)),N(G2857)&lt;=0),"금액을 확인하세요",""))))))</f>
        <v/>
      </c>
    </row>
    <row r="2858">
      <c r="A2858" s="20" t="n"/>
      <c r="B2858" s="26" t="n"/>
      <c r="C2858" s="27">
        <f>IF(COUNTA(A2858,D2858,G2858)=0,"",IF(B2858="","공통",IFERROR(INDEX(현장_고객,MATCH(B2858,현장번호,0))&amp;" · "&amp;INDEX(현장_주소,MATCH(B2858,현장번호,0)),"없는 번호")))</f>
        <v/>
      </c>
      <c r="D2858" s="21" t="n"/>
      <c r="E2858" s="27">
        <f>IF(D2858="","",IFERROR(INDEX(거래처분야,MATCH(D2858,거래처이름,0)),""))</f>
        <v/>
      </c>
      <c r="F2858" s="21" t="n"/>
      <c r="G2858" s="22" t="n"/>
      <c r="H2858" s="25">
        <f>IF(COUNTA(A2858,B2858,D2858,G2858)=0,"",IF(NOT(ISNUMBER(A2858)),"날짜를 확인하세요",IF(A2858&gt;TODAY(),"오늘 이후 날짜예요",IF(AND(B2858&lt;&gt;"",ISNA(MATCH(B2858,현장번호,0))),"현장 번호를 확인하세요",IF(ISNA(MATCH(D2858,거래처이름,0)),"거래처 목록에 없는 이름",IF(OR(NOT(ISNUMBER(G2858)),N(G2858)&lt;=0),"금액을 확인하세요",""))))))</f>
        <v/>
      </c>
    </row>
    <row r="2859">
      <c r="A2859" s="20" t="n"/>
      <c r="B2859" s="26" t="n"/>
      <c r="C2859" s="27">
        <f>IF(COUNTA(A2859,D2859,G2859)=0,"",IF(B2859="","공통",IFERROR(INDEX(현장_고객,MATCH(B2859,현장번호,0))&amp;" · "&amp;INDEX(현장_주소,MATCH(B2859,현장번호,0)),"없는 번호")))</f>
        <v/>
      </c>
      <c r="D2859" s="21" t="n"/>
      <c r="E2859" s="27">
        <f>IF(D2859="","",IFERROR(INDEX(거래처분야,MATCH(D2859,거래처이름,0)),""))</f>
        <v/>
      </c>
      <c r="F2859" s="21" t="n"/>
      <c r="G2859" s="22" t="n"/>
      <c r="H2859" s="25">
        <f>IF(COUNTA(A2859,B2859,D2859,G2859)=0,"",IF(NOT(ISNUMBER(A2859)),"날짜를 확인하세요",IF(A2859&gt;TODAY(),"오늘 이후 날짜예요",IF(AND(B2859&lt;&gt;"",ISNA(MATCH(B2859,현장번호,0))),"현장 번호를 확인하세요",IF(ISNA(MATCH(D2859,거래처이름,0)),"거래처 목록에 없는 이름",IF(OR(NOT(ISNUMBER(G2859)),N(G2859)&lt;=0),"금액을 확인하세요",""))))))</f>
        <v/>
      </c>
    </row>
    <row r="2860">
      <c r="A2860" s="20" t="n"/>
      <c r="B2860" s="26" t="n"/>
      <c r="C2860" s="27">
        <f>IF(COUNTA(A2860,D2860,G2860)=0,"",IF(B2860="","공통",IFERROR(INDEX(현장_고객,MATCH(B2860,현장번호,0))&amp;" · "&amp;INDEX(현장_주소,MATCH(B2860,현장번호,0)),"없는 번호")))</f>
        <v/>
      </c>
      <c r="D2860" s="21" t="n"/>
      <c r="E2860" s="27">
        <f>IF(D2860="","",IFERROR(INDEX(거래처분야,MATCH(D2860,거래처이름,0)),""))</f>
        <v/>
      </c>
      <c r="F2860" s="21" t="n"/>
      <c r="G2860" s="22" t="n"/>
      <c r="H2860" s="25">
        <f>IF(COUNTA(A2860,B2860,D2860,G2860)=0,"",IF(NOT(ISNUMBER(A2860)),"날짜를 확인하세요",IF(A2860&gt;TODAY(),"오늘 이후 날짜예요",IF(AND(B2860&lt;&gt;"",ISNA(MATCH(B2860,현장번호,0))),"현장 번호를 확인하세요",IF(ISNA(MATCH(D2860,거래처이름,0)),"거래처 목록에 없는 이름",IF(OR(NOT(ISNUMBER(G2860)),N(G2860)&lt;=0),"금액을 확인하세요",""))))))</f>
        <v/>
      </c>
    </row>
    <row r="2861">
      <c r="A2861" s="20" t="n"/>
      <c r="B2861" s="26" t="n"/>
      <c r="C2861" s="27">
        <f>IF(COUNTA(A2861,D2861,G2861)=0,"",IF(B2861="","공통",IFERROR(INDEX(현장_고객,MATCH(B2861,현장번호,0))&amp;" · "&amp;INDEX(현장_주소,MATCH(B2861,현장번호,0)),"없는 번호")))</f>
        <v/>
      </c>
      <c r="D2861" s="21" t="n"/>
      <c r="E2861" s="27">
        <f>IF(D2861="","",IFERROR(INDEX(거래처분야,MATCH(D2861,거래처이름,0)),""))</f>
        <v/>
      </c>
      <c r="F2861" s="21" t="n"/>
      <c r="G2861" s="22" t="n"/>
      <c r="H2861" s="25">
        <f>IF(COUNTA(A2861,B2861,D2861,G2861)=0,"",IF(NOT(ISNUMBER(A2861)),"날짜를 확인하세요",IF(A2861&gt;TODAY(),"오늘 이후 날짜예요",IF(AND(B2861&lt;&gt;"",ISNA(MATCH(B2861,현장번호,0))),"현장 번호를 확인하세요",IF(ISNA(MATCH(D2861,거래처이름,0)),"거래처 목록에 없는 이름",IF(OR(NOT(ISNUMBER(G2861)),N(G2861)&lt;=0),"금액을 확인하세요",""))))))</f>
        <v/>
      </c>
    </row>
    <row r="2862">
      <c r="A2862" s="20" t="n"/>
      <c r="B2862" s="26" t="n"/>
      <c r="C2862" s="27">
        <f>IF(COUNTA(A2862,D2862,G2862)=0,"",IF(B2862="","공통",IFERROR(INDEX(현장_고객,MATCH(B2862,현장번호,0))&amp;" · "&amp;INDEX(현장_주소,MATCH(B2862,현장번호,0)),"없는 번호")))</f>
        <v/>
      </c>
      <c r="D2862" s="21" t="n"/>
      <c r="E2862" s="27">
        <f>IF(D2862="","",IFERROR(INDEX(거래처분야,MATCH(D2862,거래처이름,0)),""))</f>
        <v/>
      </c>
      <c r="F2862" s="21" t="n"/>
      <c r="G2862" s="22" t="n"/>
      <c r="H2862" s="25">
        <f>IF(COUNTA(A2862,B2862,D2862,G2862)=0,"",IF(NOT(ISNUMBER(A2862)),"날짜를 확인하세요",IF(A2862&gt;TODAY(),"오늘 이후 날짜예요",IF(AND(B2862&lt;&gt;"",ISNA(MATCH(B2862,현장번호,0))),"현장 번호를 확인하세요",IF(ISNA(MATCH(D2862,거래처이름,0)),"거래처 목록에 없는 이름",IF(OR(NOT(ISNUMBER(G2862)),N(G2862)&lt;=0),"금액을 확인하세요",""))))))</f>
        <v/>
      </c>
    </row>
    <row r="2863">
      <c r="A2863" s="20" t="n"/>
      <c r="B2863" s="26" t="n"/>
      <c r="C2863" s="27">
        <f>IF(COUNTA(A2863,D2863,G2863)=0,"",IF(B2863="","공통",IFERROR(INDEX(현장_고객,MATCH(B2863,현장번호,0))&amp;" · "&amp;INDEX(현장_주소,MATCH(B2863,현장번호,0)),"없는 번호")))</f>
        <v/>
      </c>
      <c r="D2863" s="21" t="n"/>
      <c r="E2863" s="27">
        <f>IF(D2863="","",IFERROR(INDEX(거래처분야,MATCH(D2863,거래처이름,0)),""))</f>
        <v/>
      </c>
      <c r="F2863" s="21" t="n"/>
      <c r="G2863" s="22" t="n"/>
      <c r="H2863" s="25">
        <f>IF(COUNTA(A2863,B2863,D2863,G2863)=0,"",IF(NOT(ISNUMBER(A2863)),"날짜를 확인하세요",IF(A2863&gt;TODAY(),"오늘 이후 날짜예요",IF(AND(B2863&lt;&gt;"",ISNA(MATCH(B2863,현장번호,0))),"현장 번호를 확인하세요",IF(ISNA(MATCH(D2863,거래처이름,0)),"거래처 목록에 없는 이름",IF(OR(NOT(ISNUMBER(G2863)),N(G2863)&lt;=0),"금액을 확인하세요",""))))))</f>
        <v/>
      </c>
    </row>
    <row r="2864">
      <c r="A2864" s="20" t="n"/>
      <c r="B2864" s="26" t="n"/>
      <c r="C2864" s="27">
        <f>IF(COUNTA(A2864,D2864,G2864)=0,"",IF(B2864="","공통",IFERROR(INDEX(현장_고객,MATCH(B2864,현장번호,0))&amp;" · "&amp;INDEX(현장_주소,MATCH(B2864,현장번호,0)),"없는 번호")))</f>
        <v/>
      </c>
      <c r="D2864" s="21" t="n"/>
      <c r="E2864" s="27">
        <f>IF(D2864="","",IFERROR(INDEX(거래처분야,MATCH(D2864,거래처이름,0)),""))</f>
        <v/>
      </c>
      <c r="F2864" s="21" t="n"/>
      <c r="G2864" s="22" t="n"/>
      <c r="H2864" s="25">
        <f>IF(COUNTA(A2864,B2864,D2864,G2864)=0,"",IF(NOT(ISNUMBER(A2864)),"날짜를 확인하세요",IF(A2864&gt;TODAY(),"오늘 이후 날짜예요",IF(AND(B2864&lt;&gt;"",ISNA(MATCH(B2864,현장번호,0))),"현장 번호를 확인하세요",IF(ISNA(MATCH(D2864,거래처이름,0)),"거래처 목록에 없는 이름",IF(OR(NOT(ISNUMBER(G2864)),N(G2864)&lt;=0),"금액을 확인하세요",""))))))</f>
        <v/>
      </c>
    </row>
    <row r="2865">
      <c r="A2865" s="20" t="n"/>
      <c r="B2865" s="26" t="n"/>
      <c r="C2865" s="27">
        <f>IF(COUNTA(A2865,D2865,G2865)=0,"",IF(B2865="","공통",IFERROR(INDEX(현장_고객,MATCH(B2865,현장번호,0))&amp;" · "&amp;INDEX(현장_주소,MATCH(B2865,현장번호,0)),"없는 번호")))</f>
        <v/>
      </c>
      <c r="D2865" s="21" t="n"/>
      <c r="E2865" s="27">
        <f>IF(D2865="","",IFERROR(INDEX(거래처분야,MATCH(D2865,거래처이름,0)),""))</f>
        <v/>
      </c>
      <c r="F2865" s="21" t="n"/>
      <c r="G2865" s="22" t="n"/>
      <c r="H2865" s="25">
        <f>IF(COUNTA(A2865,B2865,D2865,G2865)=0,"",IF(NOT(ISNUMBER(A2865)),"날짜를 확인하세요",IF(A2865&gt;TODAY(),"오늘 이후 날짜예요",IF(AND(B2865&lt;&gt;"",ISNA(MATCH(B2865,현장번호,0))),"현장 번호를 확인하세요",IF(ISNA(MATCH(D2865,거래처이름,0)),"거래처 목록에 없는 이름",IF(OR(NOT(ISNUMBER(G2865)),N(G2865)&lt;=0),"금액을 확인하세요",""))))))</f>
        <v/>
      </c>
    </row>
    <row r="2866">
      <c r="A2866" s="20" t="n"/>
      <c r="B2866" s="26" t="n"/>
      <c r="C2866" s="27">
        <f>IF(COUNTA(A2866,D2866,G2866)=0,"",IF(B2866="","공통",IFERROR(INDEX(현장_고객,MATCH(B2866,현장번호,0))&amp;" · "&amp;INDEX(현장_주소,MATCH(B2866,현장번호,0)),"없는 번호")))</f>
        <v/>
      </c>
      <c r="D2866" s="21" t="n"/>
      <c r="E2866" s="27">
        <f>IF(D2866="","",IFERROR(INDEX(거래처분야,MATCH(D2866,거래처이름,0)),""))</f>
        <v/>
      </c>
      <c r="F2866" s="21" t="n"/>
      <c r="G2866" s="22" t="n"/>
      <c r="H2866" s="25">
        <f>IF(COUNTA(A2866,B2866,D2866,G2866)=0,"",IF(NOT(ISNUMBER(A2866)),"날짜를 확인하세요",IF(A2866&gt;TODAY(),"오늘 이후 날짜예요",IF(AND(B2866&lt;&gt;"",ISNA(MATCH(B2866,현장번호,0))),"현장 번호를 확인하세요",IF(ISNA(MATCH(D2866,거래처이름,0)),"거래처 목록에 없는 이름",IF(OR(NOT(ISNUMBER(G2866)),N(G2866)&lt;=0),"금액을 확인하세요",""))))))</f>
        <v/>
      </c>
    </row>
    <row r="2867">
      <c r="A2867" s="20" t="n"/>
      <c r="B2867" s="26" t="n"/>
      <c r="C2867" s="27">
        <f>IF(COUNTA(A2867,D2867,G2867)=0,"",IF(B2867="","공통",IFERROR(INDEX(현장_고객,MATCH(B2867,현장번호,0))&amp;" · "&amp;INDEX(현장_주소,MATCH(B2867,현장번호,0)),"없는 번호")))</f>
        <v/>
      </c>
      <c r="D2867" s="21" t="n"/>
      <c r="E2867" s="27">
        <f>IF(D2867="","",IFERROR(INDEX(거래처분야,MATCH(D2867,거래처이름,0)),""))</f>
        <v/>
      </c>
      <c r="F2867" s="21" t="n"/>
      <c r="G2867" s="22" t="n"/>
      <c r="H2867" s="25">
        <f>IF(COUNTA(A2867,B2867,D2867,G2867)=0,"",IF(NOT(ISNUMBER(A2867)),"날짜를 확인하세요",IF(A2867&gt;TODAY(),"오늘 이후 날짜예요",IF(AND(B2867&lt;&gt;"",ISNA(MATCH(B2867,현장번호,0))),"현장 번호를 확인하세요",IF(ISNA(MATCH(D2867,거래처이름,0)),"거래처 목록에 없는 이름",IF(OR(NOT(ISNUMBER(G2867)),N(G2867)&lt;=0),"금액을 확인하세요",""))))))</f>
        <v/>
      </c>
    </row>
    <row r="2868">
      <c r="A2868" s="20" t="n"/>
      <c r="B2868" s="26" t="n"/>
      <c r="C2868" s="27">
        <f>IF(COUNTA(A2868,D2868,G2868)=0,"",IF(B2868="","공통",IFERROR(INDEX(현장_고객,MATCH(B2868,현장번호,0))&amp;" · "&amp;INDEX(현장_주소,MATCH(B2868,현장번호,0)),"없는 번호")))</f>
        <v/>
      </c>
      <c r="D2868" s="21" t="n"/>
      <c r="E2868" s="27">
        <f>IF(D2868="","",IFERROR(INDEX(거래처분야,MATCH(D2868,거래처이름,0)),""))</f>
        <v/>
      </c>
      <c r="F2868" s="21" t="n"/>
      <c r="G2868" s="22" t="n"/>
      <c r="H2868" s="25">
        <f>IF(COUNTA(A2868,B2868,D2868,G2868)=0,"",IF(NOT(ISNUMBER(A2868)),"날짜를 확인하세요",IF(A2868&gt;TODAY(),"오늘 이후 날짜예요",IF(AND(B2868&lt;&gt;"",ISNA(MATCH(B2868,현장번호,0))),"현장 번호를 확인하세요",IF(ISNA(MATCH(D2868,거래처이름,0)),"거래처 목록에 없는 이름",IF(OR(NOT(ISNUMBER(G2868)),N(G2868)&lt;=0),"금액을 확인하세요",""))))))</f>
        <v/>
      </c>
    </row>
    <row r="2869">
      <c r="A2869" s="20" t="n"/>
      <c r="B2869" s="26" t="n"/>
      <c r="C2869" s="27">
        <f>IF(COUNTA(A2869,D2869,G2869)=0,"",IF(B2869="","공통",IFERROR(INDEX(현장_고객,MATCH(B2869,현장번호,0))&amp;" · "&amp;INDEX(현장_주소,MATCH(B2869,현장번호,0)),"없는 번호")))</f>
        <v/>
      </c>
      <c r="D2869" s="21" t="n"/>
      <c r="E2869" s="27">
        <f>IF(D2869="","",IFERROR(INDEX(거래처분야,MATCH(D2869,거래처이름,0)),""))</f>
        <v/>
      </c>
      <c r="F2869" s="21" t="n"/>
      <c r="G2869" s="22" t="n"/>
      <c r="H2869" s="25">
        <f>IF(COUNTA(A2869,B2869,D2869,G2869)=0,"",IF(NOT(ISNUMBER(A2869)),"날짜를 확인하세요",IF(A2869&gt;TODAY(),"오늘 이후 날짜예요",IF(AND(B2869&lt;&gt;"",ISNA(MATCH(B2869,현장번호,0))),"현장 번호를 확인하세요",IF(ISNA(MATCH(D2869,거래처이름,0)),"거래처 목록에 없는 이름",IF(OR(NOT(ISNUMBER(G2869)),N(G2869)&lt;=0),"금액을 확인하세요",""))))))</f>
        <v/>
      </c>
    </row>
    <row r="2870">
      <c r="A2870" s="20" t="n"/>
      <c r="B2870" s="26" t="n"/>
      <c r="C2870" s="27">
        <f>IF(COUNTA(A2870,D2870,G2870)=0,"",IF(B2870="","공통",IFERROR(INDEX(현장_고객,MATCH(B2870,현장번호,0))&amp;" · "&amp;INDEX(현장_주소,MATCH(B2870,현장번호,0)),"없는 번호")))</f>
        <v/>
      </c>
      <c r="D2870" s="21" t="n"/>
      <c r="E2870" s="27">
        <f>IF(D2870="","",IFERROR(INDEX(거래처분야,MATCH(D2870,거래처이름,0)),""))</f>
        <v/>
      </c>
      <c r="F2870" s="21" t="n"/>
      <c r="G2870" s="22" t="n"/>
      <c r="H2870" s="25">
        <f>IF(COUNTA(A2870,B2870,D2870,G2870)=0,"",IF(NOT(ISNUMBER(A2870)),"날짜를 확인하세요",IF(A2870&gt;TODAY(),"오늘 이후 날짜예요",IF(AND(B2870&lt;&gt;"",ISNA(MATCH(B2870,현장번호,0))),"현장 번호를 확인하세요",IF(ISNA(MATCH(D2870,거래처이름,0)),"거래처 목록에 없는 이름",IF(OR(NOT(ISNUMBER(G2870)),N(G2870)&lt;=0),"금액을 확인하세요",""))))))</f>
        <v/>
      </c>
    </row>
    <row r="2871">
      <c r="A2871" s="20" t="n"/>
      <c r="B2871" s="26" t="n"/>
      <c r="C2871" s="27">
        <f>IF(COUNTA(A2871,D2871,G2871)=0,"",IF(B2871="","공통",IFERROR(INDEX(현장_고객,MATCH(B2871,현장번호,0))&amp;" · "&amp;INDEX(현장_주소,MATCH(B2871,현장번호,0)),"없는 번호")))</f>
        <v/>
      </c>
      <c r="D2871" s="21" t="n"/>
      <c r="E2871" s="27">
        <f>IF(D2871="","",IFERROR(INDEX(거래처분야,MATCH(D2871,거래처이름,0)),""))</f>
        <v/>
      </c>
      <c r="F2871" s="21" t="n"/>
      <c r="G2871" s="22" t="n"/>
      <c r="H2871" s="25">
        <f>IF(COUNTA(A2871,B2871,D2871,G2871)=0,"",IF(NOT(ISNUMBER(A2871)),"날짜를 확인하세요",IF(A2871&gt;TODAY(),"오늘 이후 날짜예요",IF(AND(B2871&lt;&gt;"",ISNA(MATCH(B2871,현장번호,0))),"현장 번호를 확인하세요",IF(ISNA(MATCH(D2871,거래처이름,0)),"거래처 목록에 없는 이름",IF(OR(NOT(ISNUMBER(G2871)),N(G2871)&lt;=0),"금액을 확인하세요",""))))))</f>
        <v/>
      </c>
    </row>
    <row r="2872">
      <c r="A2872" s="20" t="n"/>
      <c r="B2872" s="26" t="n"/>
      <c r="C2872" s="27">
        <f>IF(COUNTA(A2872,D2872,G2872)=0,"",IF(B2872="","공통",IFERROR(INDEX(현장_고객,MATCH(B2872,현장번호,0))&amp;" · "&amp;INDEX(현장_주소,MATCH(B2872,현장번호,0)),"없는 번호")))</f>
        <v/>
      </c>
      <c r="D2872" s="21" t="n"/>
      <c r="E2872" s="27">
        <f>IF(D2872="","",IFERROR(INDEX(거래처분야,MATCH(D2872,거래처이름,0)),""))</f>
        <v/>
      </c>
      <c r="F2872" s="21" t="n"/>
      <c r="G2872" s="22" t="n"/>
      <c r="H2872" s="25">
        <f>IF(COUNTA(A2872,B2872,D2872,G2872)=0,"",IF(NOT(ISNUMBER(A2872)),"날짜를 확인하세요",IF(A2872&gt;TODAY(),"오늘 이후 날짜예요",IF(AND(B2872&lt;&gt;"",ISNA(MATCH(B2872,현장번호,0))),"현장 번호를 확인하세요",IF(ISNA(MATCH(D2872,거래처이름,0)),"거래처 목록에 없는 이름",IF(OR(NOT(ISNUMBER(G2872)),N(G2872)&lt;=0),"금액을 확인하세요",""))))))</f>
        <v/>
      </c>
    </row>
    <row r="2873">
      <c r="A2873" s="20" t="n"/>
      <c r="B2873" s="26" t="n"/>
      <c r="C2873" s="27">
        <f>IF(COUNTA(A2873,D2873,G2873)=0,"",IF(B2873="","공통",IFERROR(INDEX(현장_고객,MATCH(B2873,현장번호,0))&amp;" · "&amp;INDEX(현장_주소,MATCH(B2873,현장번호,0)),"없는 번호")))</f>
        <v/>
      </c>
      <c r="D2873" s="21" t="n"/>
      <c r="E2873" s="27">
        <f>IF(D2873="","",IFERROR(INDEX(거래처분야,MATCH(D2873,거래처이름,0)),""))</f>
        <v/>
      </c>
      <c r="F2873" s="21" t="n"/>
      <c r="G2873" s="22" t="n"/>
      <c r="H2873" s="25">
        <f>IF(COUNTA(A2873,B2873,D2873,G2873)=0,"",IF(NOT(ISNUMBER(A2873)),"날짜를 확인하세요",IF(A2873&gt;TODAY(),"오늘 이후 날짜예요",IF(AND(B2873&lt;&gt;"",ISNA(MATCH(B2873,현장번호,0))),"현장 번호를 확인하세요",IF(ISNA(MATCH(D2873,거래처이름,0)),"거래처 목록에 없는 이름",IF(OR(NOT(ISNUMBER(G2873)),N(G2873)&lt;=0),"금액을 확인하세요",""))))))</f>
        <v/>
      </c>
    </row>
    <row r="2874">
      <c r="A2874" s="20" t="n"/>
      <c r="B2874" s="26" t="n"/>
      <c r="C2874" s="27">
        <f>IF(COUNTA(A2874,D2874,G2874)=0,"",IF(B2874="","공통",IFERROR(INDEX(현장_고객,MATCH(B2874,현장번호,0))&amp;" · "&amp;INDEX(현장_주소,MATCH(B2874,현장번호,0)),"없는 번호")))</f>
        <v/>
      </c>
      <c r="D2874" s="21" t="n"/>
      <c r="E2874" s="27">
        <f>IF(D2874="","",IFERROR(INDEX(거래처분야,MATCH(D2874,거래처이름,0)),""))</f>
        <v/>
      </c>
      <c r="F2874" s="21" t="n"/>
      <c r="G2874" s="22" t="n"/>
      <c r="H2874" s="25">
        <f>IF(COUNTA(A2874,B2874,D2874,G2874)=0,"",IF(NOT(ISNUMBER(A2874)),"날짜를 확인하세요",IF(A2874&gt;TODAY(),"오늘 이후 날짜예요",IF(AND(B2874&lt;&gt;"",ISNA(MATCH(B2874,현장번호,0))),"현장 번호를 확인하세요",IF(ISNA(MATCH(D2874,거래처이름,0)),"거래처 목록에 없는 이름",IF(OR(NOT(ISNUMBER(G2874)),N(G2874)&lt;=0),"금액을 확인하세요",""))))))</f>
        <v/>
      </c>
    </row>
    <row r="2875">
      <c r="A2875" s="20" t="n"/>
      <c r="B2875" s="26" t="n"/>
      <c r="C2875" s="27">
        <f>IF(COUNTA(A2875,D2875,G2875)=0,"",IF(B2875="","공통",IFERROR(INDEX(현장_고객,MATCH(B2875,현장번호,0))&amp;" · "&amp;INDEX(현장_주소,MATCH(B2875,현장번호,0)),"없는 번호")))</f>
        <v/>
      </c>
      <c r="D2875" s="21" t="n"/>
      <c r="E2875" s="27">
        <f>IF(D2875="","",IFERROR(INDEX(거래처분야,MATCH(D2875,거래처이름,0)),""))</f>
        <v/>
      </c>
      <c r="F2875" s="21" t="n"/>
      <c r="G2875" s="22" t="n"/>
      <c r="H2875" s="25">
        <f>IF(COUNTA(A2875,B2875,D2875,G2875)=0,"",IF(NOT(ISNUMBER(A2875)),"날짜를 확인하세요",IF(A2875&gt;TODAY(),"오늘 이후 날짜예요",IF(AND(B2875&lt;&gt;"",ISNA(MATCH(B2875,현장번호,0))),"현장 번호를 확인하세요",IF(ISNA(MATCH(D2875,거래처이름,0)),"거래처 목록에 없는 이름",IF(OR(NOT(ISNUMBER(G2875)),N(G2875)&lt;=0),"금액을 확인하세요",""))))))</f>
        <v/>
      </c>
    </row>
    <row r="2876">
      <c r="A2876" s="20" t="n"/>
      <c r="B2876" s="26" t="n"/>
      <c r="C2876" s="27">
        <f>IF(COUNTA(A2876,D2876,G2876)=0,"",IF(B2876="","공통",IFERROR(INDEX(현장_고객,MATCH(B2876,현장번호,0))&amp;" · "&amp;INDEX(현장_주소,MATCH(B2876,현장번호,0)),"없는 번호")))</f>
        <v/>
      </c>
      <c r="D2876" s="21" t="n"/>
      <c r="E2876" s="27">
        <f>IF(D2876="","",IFERROR(INDEX(거래처분야,MATCH(D2876,거래처이름,0)),""))</f>
        <v/>
      </c>
      <c r="F2876" s="21" t="n"/>
      <c r="G2876" s="22" t="n"/>
      <c r="H2876" s="25">
        <f>IF(COUNTA(A2876,B2876,D2876,G2876)=0,"",IF(NOT(ISNUMBER(A2876)),"날짜를 확인하세요",IF(A2876&gt;TODAY(),"오늘 이후 날짜예요",IF(AND(B2876&lt;&gt;"",ISNA(MATCH(B2876,현장번호,0))),"현장 번호를 확인하세요",IF(ISNA(MATCH(D2876,거래처이름,0)),"거래처 목록에 없는 이름",IF(OR(NOT(ISNUMBER(G2876)),N(G2876)&lt;=0),"금액을 확인하세요",""))))))</f>
        <v/>
      </c>
    </row>
    <row r="2877">
      <c r="A2877" s="20" t="n"/>
      <c r="B2877" s="26" t="n"/>
      <c r="C2877" s="27">
        <f>IF(COUNTA(A2877,D2877,G2877)=0,"",IF(B2877="","공통",IFERROR(INDEX(현장_고객,MATCH(B2877,현장번호,0))&amp;" · "&amp;INDEX(현장_주소,MATCH(B2877,현장번호,0)),"없는 번호")))</f>
        <v/>
      </c>
      <c r="D2877" s="21" t="n"/>
      <c r="E2877" s="27">
        <f>IF(D2877="","",IFERROR(INDEX(거래처분야,MATCH(D2877,거래처이름,0)),""))</f>
        <v/>
      </c>
      <c r="F2877" s="21" t="n"/>
      <c r="G2877" s="22" t="n"/>
      <c r="H2877" s="25">
        <f>IF(COUNTA(A2877,B2877,D2877,G2877)=0,"",IF(NOT(ISNUMBER(A2877)),"날짜를 확인하세요",IF(A2877&gt;TODAY(),"오늘 이후 날짜예요",IF(AND(B2877&lt;&gt;"",ISNA(MATCH(B2877,현장번호,0))),"현장 번호를 확인하세요",IF(ISNA(MATCH(D2877,거래처이름,0)),"거래처 목록에 없는 이름",IF(OR(NOT(ISNUMBER(G2877)),N(G2877)&lt;=0),"금액을 확인하세요",""))))))</f>
        <v/>
      </c>
    </row>
    <row r="2878">
      <c r="A2878" s="20" t="n"/>
      <c r="B2878" s="26" t="n"/>
      <c r="C2878" s="27">
        <f>IF(COUNTA(A2878,D2878,G2878)=0,"",IF(B2878="","공통",IFERROR(INDEX(현장_고객,MATCH(B2878,현장번호,0))&amp;" · "&amp;INDEX(현장_주소,MATCH(B2878,현장번호,0)),"없는 번호")))</f>
        <v/>
      </c>
      <c r="D2878" s="21" t="n"/>
      <c r="E2878" s="27">
        <f>IF(D2878="","",IFERROR(INDEX(거래처분야,MATCH(D2878,거래처이름,0)),""))</f>
        <v/>
      </c>
      <c r="F2878" s="21" t="n"/>
      <c r="G2878" s="22" t="n"/>
      <c r="H2878" s="25">
        <f>IF(COUNTA(A2878,B2878,D2878,G2878)=0,"",IF(NOT(ISNUMBER(A2878)),"날짜를 확인하세요",IF(A2878&gt;TODAY(),"오늘 이후 날짜예요",IF(AND(B2878&lt;&gt;"",ISNA(MATCH(B2878,현장번호,0))),"현장 번호를 확인하세요",IF(ISNA(MATCH(D2878,거래처이름,0)),"거래처 목록에 없는 이름",IF(OR(NOT(ISNUMBER(G2878)),N(G2878)&lt;=0),"금액을 확인하세요",""))))))</f>
        <v/>
      </c>
    </row>
    <row r="2879">
      <c r="A2879" s="20" t="n"/>
      <c r="B2879" s="26" t="n"/>
      <c r="C2879" s="27">
        <f>IF(COUNTA(A2879,D2879,G2879)=0,"",IF(B2879="","공통",IFERROR(INDEX(현장_고객,MATCH(B2879,현장번호,0))&amp;" · "&amp;INDEX(현장_주소,MATCH(B2879,현장번호,0)),"없는 번호")))</f>
        <v/>
      </c>
      <c r="D2879" s="21" t="n"/>
      <c r="E2879" s="27">
        <f>IF(D2879="","",IFERROR(INDEX(거래처분야,MATCH(D2879,거래처이름,0)),""))</f>
        <v/>
      </c>
      <c r="F2879" s="21" t="n"/>
      <c r="G2879" s="22" t="n"/>
      <c r="H2879" s="25">
        <f>IF(COUNTA(A2879,B2879,D2879,G2879)=0,"",IF(NOT(ISNUMBER(A2879)),"날짜를 확인하세요",IF(A2879&gt;TODAY(),"오늘 이후 날짜예요",IF(AND(B2879&lt;&gt;"",ISNA(MATCH(B2879,현장번호,0))),"현장 번호를 확인하세요",IF(ISNA(MATCH(D2879,거래처이름,0)),"거래처 목록에 없는 이름",IF(OR(NOT(ISNUMBER(G2879)),N(G2879)&lt;=0),"금액을 확인하세요",""))))))</f>
        <v/>
      </c>
    </row>
    <row r="2880">
      <c r="A2880" s="20" t="n"/>
      <c r="B2880" s="26" t="n"/>
      <c r="C2880" s="27">
        <f>IF(COUNTA(A2880,D2880,G2880)=0,"",IF(B2880="","공통",IFERROR(INDEX(현장_고객,MATCH(B2880,현장번호,0))&amp;" · "&amp;INDEX(현장_주소,MATCH(B2880,현장번호,0)),"없는 번호")))</f>
        <v/>
      </c>
      <c r="D2880" s="21" t="n"/>
      <c r="E2880" s="27">
        <f>IF(D2880="","",IFERROR(INDEX(거래처분야,MATCH(D2880,거래처이름,0)),""))</f>
        <v/>
      </c>
      <c r="F2880" s="21" t="n"/>
      <c r="G2880" s="22" t="n"/>
      <c r="H2880" s="25">
        <f>IF(COUNTA(A2880,B2880,D2880,G2880)=0,"",IF(NOT(ISNUMBER(A2880)),"날짜를 확인하세요",IF(A2880&gt;TODAY(),"오늘 이후 날짜예요",IF(AND(B2880&lt;&gt;"",ISNA(MATCH(B2880,현장번호,0))),"현장 번호를 확인하세요",IF(ISNA(MATCH(D2880,거래처이름,0)),"거래처 목록에 없는 이름",IF(OR(NOT(ISNUMBER(G2880)),N(G2880)&lt;=0),"금액을 확인하세요",""))))))</f>
        <v/>
      </c>
    </row>
    <row r="2881">
      <c r="A2881" s="20" t="n"/>
      <c r="B2881" s="26" t="n"/>
      <c r="C2881" s="27">
        <f>IF(COUNTA(A2881,D2881,G2881)=0,"",IF(B2881="","공통",IFERROR(INDEX(현장_고객,MATCH(B2881,현장번호,0))&amp;" · "&amp;INDEX(현장_주소,MATCH(B2881,현장번호,0)),"없는 번호")))</f>
        <v/>
      </c>
      <c r="D2881" s="21" t="n"/>
      <c r="E2881" s="27">
        <f>IF(D2881="","",IFERROR(INDEX(거래처분야,MATCH(D2881,거래처이름,0)),""))</f>
        <v/>
      </c>
      <c r="F2881" s="21" t="n"/>
      <c r="G2881" s="22" t="n"/>
      <c r="H2881" s="25">
        <f>IF(COUNTA(A2881,B2881,D2881,G2881)=0,"",IF(NOT(ISNUMBER(A2881)),"날짜를 확인하세요",IF(A2881&gt;TODAY(),"오늘 이후 날짜예요",IF(AND(B2881&lt;&gt;"",ISNA(MATCH(B2881,현장번호,0))),"현장 번호를 확인하세요",IF(ISNA(MATCH(D2881,거래처이름,0)),"거래처 목록에 없는 이름",IF(OR(NOT(ISNUMBER(G2881)),N(G2881)&lt;=0),"금액을 확인하세요",""))))))</f>
        <v/>
      </c>
    </row>
    <row r="2882">
      <c r="A2882" s="20" t="n"/>
      <c r="B2882" s="26" t="n"/>
      <c r="C2882" s="27">
        <f>IF(COUNTA(A2882,D2882,G2882)=0,"",IF(B2882="","공통",IFERROR(INDEX(현장_고객,MATCH(B2882,현장번호,0))&amp;" · "&amp;INDEX(현장_주소,MATCH(B2882,현장번호,0)),"없는 번호")))</f>
        <v/>
      </c>
      <c r="D2882" s="21" t="n"/>
      <c r="E2882" s="27">
        <f>IF(D2882="","",IFERROR(INDEX(거래처분야,MATCH(D2882,거래처이름,0)),""))</f>
        <v/>
      </c>
      <c r="F2882" s="21" t="n"/>
      <c r="G2882" s="22" t="n"/>
      <c r="H2882" s="25">
        <f>IF(COUNTA(A2882,B2882,D2882,G2882)=0,"",IF(NOT(ISNUMBER(A2882)),"날짜를 확인하세요",IF(A2882&gt;TODAY(),"오늘 이후 날짜예요",IF(AND(B2882&lt;&gt;"",ISNA(MATCH(B2882,현장번호,0))),"현장 번호를 확인하세요",IF(ISNA(MATCH(D2882,거래처이름,0)),"거래처 목록에 없는 이름",IF(OR(NOT(ISNUMBER(G2882)),N(G2882)&lt;=0),"금액을 확인하세요",""))))))</f>
        <v/>
      </c>
    </row>
    <row r="2883">
      <c r="A2883" s="20" t="n"/>
      <c r="B2883" s="26" t="n"/>
      <c r="C2883" s="27">
        <f>IF(COUNTA(A2883,D2883,G2883)=0,"",IF(B2883="","공통",IFERROR(INDEX(현장_고객,MATCH(B2883,현장번호,0))&amp;" · "&amp;INDEX(현장_주소,MATCH(B2883,현장번호,0)),"없는 번호")))</f>
        <v/>
      </c>
      <c r="D2883" s="21" t="n"/>
      <c r="E2883" s="27">
        <f>IF(D2883="","",IFERROR(INDEX(거래처분야,MATCH(D2883,거래처이름,0)),""))</f>
        <v/>
      </c>
      <c r="F2883" s="21" t="n"/>
      <c r="G2883" s="22" t="n"/>
      <c r="H2883" s="25">
        <f>IF(COUNTA(A2883,B2883,D2883,G2883)=0,"",IF(NOT(ISNUMBER(A2883)),"날짜를 확인하세요",IF(A2883&gt;TODAY(),"오늘 이후 날짜예요",IF(AND(B2883&lt;&gt;"",ISNA(MATCH(B2883,현장번호,0))),"현장 번호를 확인하세요",IF(ISNA(MATCH(D2883,거래처이름,0)),"거래처 목록에 없는 이름",IF(OR(NOT(ISNUMBER(G2883)),N(G2883)&lt;=0),"금액을 확인하세요",""))))))</f>
        <v/>
      </c>
    </row>
    <row r="2884">
      <c r="A2884" s="20" t="n"/>
      <c r="B2884" s="26" t="n"/>
      <c r="C2884" s="27">
        <f>IF(COUNTA(A2884,D2884,G2884)=0,"",IF(B2884="","공통",IFERROR(INDEX(현장_고객,MATCH(B2884,현장번호,0))&amp;" · "&amp;INDEX(현장_주소,MATCH(B2884,현장번호,0)),"없는 번호")))</f>
        <v/>
      </c>
      <c r="D2884" s="21" t="n"/>
      <c r="E2884" s="27">
        <f>IF(D2884="","",IFERROR(INDEX(거래처분야,MATCH(D2884,거래처이름,0)),""))</f>
        <v/>
      </c>
      <c r="F2884" s="21" t="n"/>
      <c r="G2884" s="22" t="n"/>
      <c r="H2884" s="25">
        <f>IF(COUNTA(A2884,B2884,D2884,G2884)=0,"",IF(NOT(ISNUMBER(A2884)),"날짜를 확인하세요",IF(A2884&gt;TODAY(),"오늘 이후 날짜예요",IF(AND(B2884&lt;&gt;"",ISNA(MATCH(B2884,현장번호,0))),"현장 번호를 확인하세요",IF(ISNA(MATCH(D2884,거래처이름,0)),"거래처 목록에 없는 이름",IF(OR(NOT(ISNUMBER(G2884)),N(G2884)&lt;=0),"금액을 확인하세요",""))))))</f>
        <v/>
      </c>
    </row>
    <row r="2885">
      <c r="A2885" s="20" t="n"/>
      <c r="B2885" s="26" t="n"/>
      <c r="C2885" s="27">
        <f>IF(COUNTA(A2885,D2885,G2885)=0,"",IF(B2885="","공통",IFERROR(INDEX(현장_고객,MATCH(B2885,현장번호,0))&amp;" · "&amp;INDEX(현장_주소,MATCH(B2885,현장번호,0)),"없는 번호")))</f>
        <v/>
      </c>
      <c r="D2885" s="21" t="n"/>
      <c r="E2885" s="27">
        <f>IF(D2885="","",IFERROR(INDEX(거래처분야,MATCH(D2885,거래처이름,0)),""))</f>
        <v/>
      </c>
      <c r="F2885" s="21" t="n"/>
      <c r="G2885" s="22" t="n"/>
      <c r="H2885" s="25">
        <f>IF(COUNTA(A2885,B2885,D2885,G2885)=0,"",IF(NOT(ISNUMBER(A2885)),"날짜를 확인하세요",IF(A2885&gt;TODAY(),"오늘 이후 날짜예요",IF(AND(B2885&lt;&gt;"",ISNA(MATCH(B2885,현장번호,0))),"현장 번호를 확인하세요",IF(ISNA(MATCH(D2885,거래처이름,0)),"거래처 목록에 없는 이름",IF(OR(NOT(ISNUMBER(G2885)),N(G2885)&lt;=0),"금액을 확인하세요",""))))))</f>
        <v/>
      </c>
    </row>
    <row r="2886">
      <c r="A2886" s="20" t="n"/>
      <c r="B2886" s="26" t="n"/>
      <c r="C2886" s="27">
        <f>IF(COUNTA(A2886,D2886,G2886)=0,"",IF(B2886="","공통",IFERROR(INDEX(현장_고객,MATCH(B2886,현장번호,0))&amp;" · "&amp;INDEX(현장_주소,MATCH(B2886,현장번호,0)),"없는 번호")))</f>
        <v/>
      </c>
      <c r="D2886" s="21" t="n"/>
      <c r="E2886" s="27">
        <f>IF(D2886="","",IFERROR(INDEX(거래처분야,MATCH(D2886,거래처이름,0)),""))</f>
        <v/>
      </c>
      <c r="F2886" s="21" t="n"/>
      <c r="G2886" s="22" t="n"/>
      <c r="H2886" s="25">
        <f>IF(COUNTA(A2886,B2886,D2886,G2886)=0,"",IF(NOT(ISNUMBER(A2886)),"날짜를 확인하세요",IF(A2886&gt;TODAY(),"오늘 이후 날짜예요",IF(AND(B2886&lt;&gt;"",ISNA(MATCH(B2886,현장번호,0))),"현장 번호를 확인하세요",IF(ISNA(MATCH(D2886,거래처이름,0)),"거래처 목록에 없는 이름",IF(OR(NOT(ISNUMBER(G2886)),N(G2886)&lt;=0),"금액을 확인하세요",""))))))</f>
        <v/>
      </c>
    </row>
    <row r="2887">
      <c r="A2887" s="20" t="n"/>
      <c r="B2887" s="26" t="n"/>
      <c r="C2887" s="27">
        <f>IF(COUNTA(A2887,D2887,G2887)=0,"",IF(B2887="","공통",IFERROR(INDEX(현장_고객,MATCH(B2887,현장번호,0))&amp;" · "&amp;INDEX(현장_주소,MATCH(B2887,현장번호,0)),"없는 번호")))</f>
        <v/>
      </c>
      <c r="D2887" s="21" t="n"/>
      <c r="E2887" s="27">
        <f>IF(D2887="","",IFERROR(INDEX(거래처분야,MATCH(D2887,거래처이름,0)),""))</f>
        <v/>
      </c>
      <c r="F2887" s="21" t="n"/>
      <c r="G2887" s="22" t="n"/>
      <c r="H2887" s="25">
        <f>IF(COUNTA(A2887,B2887,D2887,G2887)=0,"",IF(NOT(ISNUMBER(A2887)),"날짜를 확인하세요",IF(A2887&gt;TODAY(),"오늘 이후 날짜예요",IF(AND(B2887&lt;&gt;"",ISNA(MATCH(B2887,현장번호,0))),"현장 번호를 확인하세요",IF(ISNA(MATCH(D2887,거래처이름,0)),"거래처 목록에 없는 이름",IF(OR(NOT(ISNUMBER(G2887)),N(G2887)&lt;=0),"금액을 확인하세요",""))))))</f>
        <v/>
      </c>
    </row>
    <row r="2888">
      <c r="A2888" s="20" t="n"/>
      <c r="B2888" s="26" t="n"/>
      <c r="C2888" s="27">
        <f>IF(COUNTA(A2888,D2888,G2888)=0,"",IF(B2888="","공통",IFERROR(INDEX(현장_고객,MATCH(B2888,현장번호,0))&amp;" · "&amp;INDEX(현장_주소,MATCH(B2888,현장번호,0)),"없는 번호")))</f>
        <v/>
      </c>
      <c r="D2888" s="21" t="n"/>
      <c r="E2888" s="27">
        <f>IF(D2888="","",IFERROR(INDEX(거래처분야,MATCH(D2888,거래처이름,0)),""))</f>
        <v/>
      </c>
      <c r="F2888" s="21" t="n"/>
      <c r="G2888" s="22" t="n"/>
      <c r="H2888" s="25">
        <f>IF(COUNTA(A2888,B2888,D2888,G2888)=0,"",IF(NOT(ISNUMBER(A2888)),"날짜를 확인하세요",IF(A2888&gt;TODAY(),"오늘 이후 날짜예요",IF(AND(B2888&lt;&gt;"",ISNA(MATCH(B2888,현장번호,0))),"현장 번호를 확인하세요",IF(ISNA(MATCH(D2888,거래처이름,0)),"거래처 목록에 없는 이름",IF(OR(NOT(ISNUMBER(G2888)),N(G2888)&lt;=0),"금액을 확인하세요",""))))))</f>
        <v/>
      </c>
    </row>
    <row r="2889">
      <c r="A2889" s="20" t="n"/>
      <c r="B2889" s="26" t="n"/>
      <c r="C2889" s="27">
        <f>IF(COUNTA(A2889,D2889,G2889)=0,"",IF(B2889="","공통",IFERROR(INDEX(현장_고객,MATCH(B2889,현장번호,0))&amp;" · "&amp;INDEX(현장_주소,MATCH(B2889,현장번호,0)),"없는 번호")))</f>
        <v/>
      </c>
      <c r="D2889" s="21" t="n"/>
      <c r="E2889" s="27">
        <f>IF(D2889="","",IFERROR(INDEX(거래처분야,MATCH(D2889,거래처이름,0)),""))</f>
        <v/>
      </c>
      <c r="F2889" s="21" t="n"/>
      <c r="G2889" s="22" t="n"/>
      <c r="H2889" s="25">
        <f>IF(COUNTA(A2889,B2889,D2889,G2889)=0,"",IF(NOT(ISNUMBER(A2889)),"날짜를 확인하세요",IF(A2889&gt;TODAY(),"오늘 이후 날짜예요",IF(AND(B2889&lt;&gt;"",ISNA(MATCH(B2889,현장번호,0))),"현장 번호를 확인하세요",IF(ISNA(MATCH(D2889,거래처이름,0)),"거래처 목록에 없는 이름",IF(OR(NOT(ISNUMBER(G2889)),N(G2889)&lt;=0),"금액을 확인하세요",""))))))</f>
        <v/>
      </c>
    </row>
    <row r="2890">
      <c r="A2890" s="20" t="n"/>
      <c r="B2890" s="26" t="n"/>
      <c r="C2890" s="27">
        <f>IF(COUNTA(A2890,D2890,G2890)=0,"",IF(B2890="","공통",IFERROR(INDEX(현장_고객,MATCH(B2890,현장번호,0))&amp;" · "&amp;INDEX(현장_주소,MATCH(B2890,현장번호,0)),"없는 번호")))</f>
        <v/>
      </c>
      <c r="D2890" s="21" t="n"/>
      <c r="E2890" s="27">
        <f>IF(D2890="","",IFERROR(INDEX(거래처분야,MATCH(D2890,거래처이름,0)),""))</f>
        <v/>
      </c>
      <c r="F2890" s="21" t="n"/>
      <c r="G2890" s="22" t="n"/>
      <c r="H2890" s="25">
        <f>IF(COUNTA(A2890,B2890,D2890,G2890)=0,"",IF(NOT(ISNUMBER(A2890)),"날짜를 확인하세요",IF(A2890&gt;TODAY(),"오늘 이후 날짜예요",IF(AND(B2890&lt;&gt;"",ISNA(MATCH(B2890,현장번호,0))),"현장 번호를 확인하세요",IF(ISNA(MATCH(D2890,거래처이름,0)),"거래처 목록에 없는 이름",IF(OR(NOT(ISNUMBER(G2890)),N(G2890)&lt;=0),"금액을 확인하세요",""))))))</f>
        <v/>
      </c>
    </row>
    <row r="2891">
      <c r="A2891" s="20" t="n"/>
      <c r="B2891" s="26" t="n"/>
      <c r="C2891" s="27">
        <f>IF(COUNTA(A2891,D2891,G2891)=0,"",IF(B2891="","공통",IFERROR(INDEX(현장_고객,MATCH(B2891,현장번호,0))&amp;" · "&amp;INDEX(현장_주소,MATCH(B2891,현장번호,0)),"없는 번호")))</f>
        <v/>
      </c>
      <c r="D2891" s="21" t="n"/>
      <c r="E2891" s="27">
        <f>IF(D2891="","",IFERROR(INDEX(거래처분야,MATCH(D2891,거래처이름,0)),""))</f>
        <v/>
      </c>
      <c r="F2891" s="21" t="n"/>
      <c r="G2891" s="22" t="n"/>
      <c r="H2891" s="25">
        <f>IF(COUNTA(A2891,B2891,D2891,G2891)=0,"",IF(NOT(ISNUMBER(A2891)),"날짜를 확인하세요",IF(A2891&gt;TODAY(),"오늘 이후 날짜예요",IF(AND(B2891&lt;&gt;"",ISNA(MATCH(B2891,현장번호,0))),"현장 번호를 확인하세요",IF(ISNA(MATCH(D2891,거래처이름,0)),"거래처 목록에 없는 이름",IF(OR(NOT(ISNUMBER(G2891)),N(G2891)&lt;=0),"금액을 확인하세요",""))))))</f>
        <v/>
      </c>
    </row>
    <row r="2892">
      <c r="A2892" s="20" t="n"/>
      <c r="B2892" s="26" t="n"/>
      <c r="C2892" s="27">
        <f>IF(COUNTA(A2892,D2892,G2892)=0,"",IF(B2892="","공통",IFERROR(INDEX(현장_고객,MATCH(B2892,현장번호,0))&amp;" · "&amp;INDEX(현장_주소,MATCH(B2892,현장번호,0)),"없는 번호")))</f>
        <v/>
      </c>
      <c r="D2892" s="21" t="n"/>
      <c r="E2892" s="27">
        <f>IF(D2892="","",IFERROR(INDEX(거래처분야,MATCH(D2892,거래처이름,0)),""))</f>
        <v/>
      </c>
      <c r="F2892" s="21" t="n"/>
      <c r="G2892" s="22" t="n"/>
      <c r="H2892" s="25">
        <f>IF(COUNTA(A2892,B2892,D2892,G2892)=0,"",IF(NOT(ISNUMBER(A2892)),"날짜를 확인하세요",IF(A2892&gt;TODAY(),"오늘 이후 날짜예요",IF(AND(B2892&lt;&gt;"",ISNA(MATCH(B2892,현장번호,0))),"현장 번호를 확인하세요",IF(ISNA(MATCH(D2892,거래처이름,0)),"거래처 목록에 없는 이름",IF(OR(NOT(ISNUMBER(G2892)),N(G2892)&lt;=0),"금액을 확인하세요",""))))))</f>
        <v/>
      </c>
    </row>
    <row r="2893">
      <c r="A2893" s="20" t="n"/>
      <c r="B2893" s="26" t="n"/>
      <c r="C2893" s="27">
        <f>IF(COUNTA(A2893,D2893,G2893)=0,"",IF(B2893="","공통",IFERROR(INDEX(현장_고객,MATCH(B2893,현장번호,0))&amp;" · "&amp;INDEX(현장_주소,MATCH(B2893,현장번호,0)),"없는 번호")))</f>
        <v/>
      </c>
      <c r="D2893" s="21" t="n"/>
      <c r="E2893" s="27">
        <f>IF(D2893="","",IFERROR(INDEX(거래처분야,MATCH(D2893,거래처이름,0)),""))</f>
        <v/>
      </c>
      <c r="F2893" s="21" t="n"/>
      <c r="G2893" s="22" t="n"/>
      <c r="H2893" s="25">
        <f>IF(COUNTA(A2893,B2893,D2893,G2893)=0,"",IF(NOT(ISNUMBER(A2893)),"날짜를 확인하세요",IF(A2893&gt;TODAY(),"오늘 이후 날짜예요",IF(AND(B2893&lt;&gt;"",ISNA(MATCH(B2893,현장번호,0))),"현장 번호를 확인하세요",IF(ISNA(MATCH(D2893,거래처이름,0)),"거래처 목록에 없는 이름",IF(OR(NOT(ISNUMBER(G2893)),N(G2893)&lt;=0),"금액을 확인하세요",""))))))</f>
        <v/>
      </c>
    </row>
    <row r="2894">
      <c r="A2894" s="20" t="n"/>
      <c r="B2894" s="26" t="n"/>
      <c r="C2894" s="27">
        <f>IF(COUNTA(A2894,D2894,G2894)=0,"",IF(B2894="","공통",IFERROR(INDEX(현장_고객,MATCH(B2894,현장번호,0))&amp;" · "&amp;INDEX(현장_주소,MATCH(B2894,현장번호,0)),"없는 번호")))</f>
        <v/>
      </c>
      <c r="D2894" s="21" t="n"/>
      <c r="E2894" s="27">
        <f>IF(D2894="","",IFERROR(INDEX(거래처분야,MATCH(D2894,거래처이름,0)),""))</f>
        <v/>
      </c>
      <c r="F2894" s="21" t="n"/>
      <c r="G2894" s="22" t="n"/>
      <c r="H2894" s="25">
        <f>IF(COUNTA(A2894,B2894,D2894,G2894)=0,"",IF(NOT(ISNUMBER(A2894)),"날짜를 확인하세요",IF(A2894&gt;TODAY(),"오늘 이후 날짜예요",IF(AND(B2894&lt;&gt;"",ISNA(MATCH(B2894,현장번호,0))),"현장 번호를 확인하세요",IF(ISNA(MATCH(D2894,거래처이름,0)),"거래처 목록에 없는 이름",IF(OR(NOT(ISNUMBER(G2894)),N(G2894)&lt;=0),"금액을 확인하세요",""))))))</f>
        <v/>
      </c>
    </row>
    <row r="2895">
      <c r="A2895" s="20" t="n"/>
      <c r="B2895" s="26" t="n"/>
      <c r="C2895" s="27">
        <f>IF(COUNTA(A2895,D2895,G2895)=0,"",IF(B2895="","공통",IFERROR(INDEX(현장_고객,MATCH(B2895,현장번호,0))&amp;" · "&amp;INDEX(현장_주소,MATCH(B2895,현장번호,0)),"없는 번호")))</f>
        <v/>
      </c>
      <c r="D2895" s="21" t="n"/>
      <c r="E2895" s="27">
        <f>IF(D2895="","",IFERROR(INDEX(거래처분야,MATCH(D2895,거래처이름,0)),""))</f>
        <v/>
      </c>
      <c r="F2895" s="21" t="n"/>
      <c r="G2895" s="22" t="n"/>
      <c r="H2895" s="25">
        <f>IF(COUNTA(A2895,B2895,D2895,G2895)=0,"",IF(NOT(ISNUMBER(A2895)),"날짜를 확인하세요",IF(A2895&gt;TODAY(),"오늘 이후 날짜예요",IF(AND(B2895&lt;&gt;"",ISNA(MATCH(B2895,현장번호,0))),"현장 번호를 확인하세요",IF(ISNA(MATCH(D2895,거래처이름,0)),"거래처 목록에 없는 이름",IF(OR(NOT(ISNUMBER(G2895)),N(G2895)&lt;=0),"금액을 확인하세요",""))))))</f>
        <v/>
      </c>
    </row>
    <row r="2896">
      <c r="A2896" s="20" t="n"/>
      <c r="B2896" s="26" t="n"/>
      <c r="C2896" s="27">
        <f>IF(COUNTA(A2896,D2896,G2896)=0,"",IF(B2896="","공통",IFERROR(INDEX(현장_고객,MATCH(B2896,현장번호,0))&amp;" · "&amp;INDEX(현장_주소,MATCH(B2896,현장번호,0)),"없는 번호")))</f>
        <v/>
      </c>
      <c r="D2896" s="21" t="n"/>
      <c r="E2896" s="27">
        <f>IF(D2896="","",IFERROR(INDEX(거래처분야,MATCH(D2896,거래처이름,0)),""))</f>
        <v/>
      </c>
      <c r="F2896" s="21" t="n"/>
      <c r="G2896" s="22" t="n"/>
      <c r="H2896" s="25">
        <f>IF(COUNTA(A2896,B2896,D2896,G2896)=0,"",IF(NOT(ISNUMBER(A2896)),"날짜를 확인하세요",IF(A2896&gt;TODAY(),"오늘 이후 날짜예요",IF(AND(B2896&lt;&gt;"",ISNA(MATCH(B2896,현장번호,0))),"현장 번호를 확인하세요",IF(ISNA(MATCH(D2896,거래처이름,0)),"거래처 목록에 없는 이름",IF(OR(NOT(ISNUMBER(G2896)),N(G2896)&lt;=0),"금액을 확인하세요",""))))))</f>
        <v/>
      </c>
    </row>
    <row r="2897">
      <c r="A2897" s="20" t="n"/>
      <c r="B2897" s="26" t="n"/>
      <c r="C2897" s="27">
        <f>IF(COUNTA(A2897,D2897,G2897)=0,"",IF(B2897="","공통",IFERROR(INDEX(현장_고객,MATCH(B2897,현장번호,0))&amp;" · "&amp;INDEX(현장_주소,MATCH(B2897,현장번호,0)),"없는 번호")))</f>
        <v/>
      </c>
      <c r="D2897" s="21" t="n"/>
      <c r="E2897" s="27">
        <f>IF(D2897="","",IFERROR(INDEX(거래처분야,MATCH(D2897,거래처이름,0)),""))</f>
        <v/>
      </c>
      <c r="F2897" s="21" t="n"/>
      <c r="G2897" s="22" t="n"/>
      <c r="H2897" s="25">
        <f>IF(COUNTA(A2897,B2897,D2897,G2897)=0,"",IF(NOT(ISNUMBER(A2897)),"날짜를 확인하세요",IF(A2897&gt;TODAY(),"오늘 이후 날짜예요",IF(AND(B2897&lt;&gt;"",ISNA(MATCH(B2897,현장번호,0))),"현장 번호를 확인하세요",IF(ISNA(MATCH(D2897,거래처이름,0)),"거래처 목록에 없는 이름",IF(OR(NOT(ISNUMBER(G2897)),N(G2897)&lt;=0),"금액을 확인하세요",""))))))</f>
        <v/>
      </c>
    </row>
    <row r="2898">
      <c r="A2898" s="20" t="n"/>
      <c r="B2898" s="26" t="n"/>
      <c r="C2898" s="27">
        <f>IF(COUNTA(A2898,D2898,G2898)=0,"",IF(B2898="","공통",IFERROR(INDEX(현장_고객,MATCH(B2898,현장번호,0))&amp;" · "&amp;INDEX(현장_주소,MATCH(B2898,현장번호,0)),"없는 번호")))</f>
        <v/>
      </c>
      <c r="D2898" s="21" t="n"/>
      <c r="E2898" s="27">
        <f>IF(D2898="","",IFERROR(INDEX(거래처분야,MATCH(D2898,거래처이름,0)),""))</f>
        <v/>
      </c>
      <c r="F2898" s="21" t="n"/>
      <c r="G2898" s="22" t="n"/>
      <c r="H2898" s="25">
        <f>IF(COUNTA(A2898,B2898,D2898,G2898)=0,"",IF(NOT(ISNUMBER(A2898)),"날짜를 확인하세요",IF(A2898&gt;TODAY(),"오늘 이후 날짜예요",IF(AND(B2898&lt;&gt;"",ISNA(MATCH(B2898,현장번호,0))),"현장 번호를 확인하세요",IF(ISNA(MATCH(D2898,거래처이름,0)),"거래처 목록에 없는 이름",IF(OR(NOT(ISNUMBER(G2898)),N(G2898)&lt;=0),"금액을 확인하세요",""))))))</f>
        <v/>
      </c>
    </row>
    <row r="2899">
      <c r="A2899" s="20" t="n"/>
      <c r="B2899" s="26" t="n"/>
      <c r="C2899" s="27">
        <f>IF(COUNTA(A2899,D2899,G2899)=0,"",IF(B2899="","공통",IFERROR(INDEX(현장_고객,MATCH(B2899,현장번호,0))&amp;" · "&amp;INDEX(현장_주소,MATCH(B2899,현장번호,0)),"없는 번호")))</f>
        <v/>
      </c>
      <c r="D2899" s="21" t="n"/>
      <c r="E2899" s="27">
        <f>IF(D2899="","",IFERROR(INDEX(거래처분야,MATCH(D2899,거래처이름,0)),""))</f>
        <v/>
      </c>
      <c r="F2899" s="21" t="n"/>
      <c r="G2899" s="22" t="n"/>
      <c r="H2899" s="25">
        <f>IF(COUNTA(A2899,B2899,D2899,G2899)=0,"",IF(NOT(ISNUMBER(A2899)),"날짜를 확인하세요",IF(A2899&gt;TODAY(),"오늘 이후 날짜예요",IF(AND(B2899&lt;&gt;"",ISNA(MATCH(B2899,현장번호,0))),"현장 번호를 확인하세요",IF(ISNA(MATCH(D2899,거래처이름,0)),"거래처 목록에 없는 이름",IF(OR(NOT(ISNUMBER(G2899)),N(G2899)&lt;=0),"금액을 확인하세요",""))))))</f>
        <v/>
      </c>
    </row>
    <row r="2900">
      <c r="A2900" s="20" t="n"/>
      <c r="B2900" s="26" t="n"/>
      <c r="C2900" s="27">
        <f>IF(COUNTA(A2900,D2900,G2900)=0,"",IF(B2900="","공통",IFERROR(INDEX(현장_고객,MATCH(B2900,현장번호,0))&amp;" · "&amp;INDEX(현장_주소,MATCH(B2900,현장번호,0)),"없는 번호")))</f>
        <v/>
      </c>
      <c r="D2900" s="21" t="n"/>
      <c r="E2900" s="27">
        <f>IF(D2900="","",IFERROR(INDEX(거래처분야,MATCH(D2900,거래처이름,0)),""))</f>
        <v/>
      </c>
      <c r="F2900" s="21" t="n"/>
      <c r="G2900" s="22" t="n"/>
      <c r="H2900" s="25">
        <f>IF(COUNTA(A2900,B2900,D2900,G2900)=0,"",IF(NOT(ISNUMBER(A2900)),"날짜를 확인하세요",IF(A2900&gt;TODAY(),"오늘 이후 날짜예요",IF(AND(B2900&lt;&gt;"",ISNA(MATCH(B2900,현장번호,0))),"현장 번호를 확인하세요",IF(ISNA(MATCH(D2900,거래처이름,0)),"거래처 목록에 없는 이름",IF(OR(NOT(ISNUMBER(G2900)),N(G2900)&lt;=0),"금액을 확인하세요",""))))))</f>
        <v/>
      </c>
    </row>
    <row r="2901">
      <c r="A2901" s="20" t="n"/>
      <c r="B2901" s="26" t="n"/>
      <c r="C2901" s="27">
        <f>IF(COUNTA(A2901,D2901,G2901)=0,"",IF(B2901="","공통",IFERROR(INDEX(현장_고객,MATCH(B2901,현장번호,0))&amp;" · "&amp;INDEX(현장_주소,MATCH(B2901,현장번호,0)),"없는 번호")))</f>
        <v/>
      </c>
      <c r="D2901" s="21" t="n"/>
      <c r="E2901" s="27">
        <f>IF(D2901="","",IFERROR(INDEX(거래처분야,MATCH(D2901,거래처이름,0)),""))</f>
        <v/>
      </c>
      <c r="F2901" s="21" t="n"/>
      <c r="G2901" s="22" t="n"/>
      <c r="H2901" s="25">
        <f>IF(COUNTA(A2901,B2901,D2901,G2901)=0,"",IF(NOT(ISNUMBER(A2901)),"날짜를 확인하세요",IF(A2901&gt;TODAY(),"오늘 이후 날짜예요",IF(AND(B2901&lt;&gt;"",ISNA(MATCH(B2901,현장번호,0))),"현장 번호를 확인하세요",IF(ISNA(MATCH(D2901,거래처이름,0)),"거래처 목록에 없는 이름",IF(OR(NOT(ISNUMBER(G2901)),N(G2901)&lt;=0),"금액을 확인하세요",""))))))</f>
        <v/>
      </c>
    </row>
    <row r="2902">
      <c r="A2902" s="20" t="n"/>
      <c r="B2902" s="26" t="n"/>
      <c r="C2902" s="27">
        <f>IF(COUNTA(A2902,D2902,G2902)=0,"",IF(B2902="","공통",IFERROR(INDEX(현장_고객,MATCH(B2902,현장번호,0))&amp;" · "&amp;INDEX(현장_주소,MATCH(B2902,현장번호,0)),"없는 번호")))</f>
        <v/>
      </c>
      <c r="D2902" s="21" t="n"/>
      <c r="E2902" s="27">
        <f>IF(D2902="","",IFERROR(INDEX(거래처분야,MATCH(D2902,거래처이름,0)),""))</f>
        <v/>
      </c>
      <c r="F2902" s="21" t="n"/>
      <c r="G2902" s="22" t="n"/>
      <c r="H2902" s="25">
        <f>IF(COUNTA(A2902,B2902,D2902,G2902)=0,"",IF(NOT(ISNUMBER(A2902)),"날짜를 확인하세요",IF(A2902&gt;TODAY(),"오늘 이후 날짜예요",IF(AND(B2902&lt;&gt;"",ISNA(MATCH(B2902,현장번호,0))),"현장 번호를 확인하세요",IF(ISNA(MATCH(D2902,거래처이름,0)),"거래처 목록에 없는 이름",IF(OR(NOT(ISNUMBER(G2902)),N(G2902)&lt;=0),"금액을 확인하세요",""))))))</f>
        <v/>
      </c>
    </row>
    <row r="2903">
      <c r="A2903" s="20" t="n"/>
      <c r="B2903" s="26" t="n"/>
      <c r="C2903" s="27">
        <f>IF(COUNTA(A2903,D2903,G2903)=0,"",IF(B2903="","공통",IFERROR(INDEX(현장_고객,MATCH(B2903,현장번호,0))&amp;" · "&amp;INDEX(현장_주소,MATCH(B2903,현장번호,0)),"없는 번호")))</f>
        <v/>
      </c>
      <c r="D2903" s="21" t="n"/>
      <c r="E2903" s="27">
        <f>IF(D2903="","",IFERROR(INDEX(거래처분야,MATCH(D2903,거래처이름,0)),""))</f>
        <v/>
      </c>
      <c r="F2903" s="21" t="n"/>
      <c r="G2903" s="22" t="n"/>
      <c r="H2903" s="25">
        <f>IF(COUNTA(A2903,B2903,D2903,G2903)=0,"",IF(NOT(ISNUMBER(A2903)),"날짜를 확인하세요",IF(A2903&gt;TODAY(),"오늘 이후 날짜예요",IF(AND(B2903&lt;&gt;"",ISNA(MATCH(B2903,현장번호,0))),"현장 번호를 확인하세요",IF(ISNA(MATCH(D2903,거래처이름,0)),"거래처 목록에 없는 이름",IF(OR(NOT(ISNUMBER(G2903)),N(G2903)&lt;=0),"금액을 확인하세요",""))))))</f>
        <v/>
      </c>
    </row>
    <row r="2904">
      <c r="A2904" s="20" t="n"/>
      <c r="B2904" s="26" t="n"/>
      <c r="C2904" s="27">
        <f>IF(COUNTA(A2904,D2904,G2904)=0,"",IF(B2904="","공통",IFERROR(INDEX(현장_고객,MATCH(B2904,현장번호,0))&amp;" · "&amp;INDEX(현장_주소,MATCH(B2904,현장번호,0)),"없는 번호")))</f>
        <v/>
      </c>
      <c r="D2904" s="21" t="n"/>
      <c r="E2904" s="27">
        <f>IF(D2904="","",IFERROR(INDEX(거래처분야,MATCH(D2904,거래처이름,0)),""))</f>
        <v/>
      </c>
      <c r="F2904" s="21" t="n"/>
      <c r="G2904" s="22" t="n"/>
      <c r="H2904" s="25">
        <f>IF(COUNTA(A2904,B2904,D2904,G2904)=0,"",IF(NOT(ISNUMBER(A2904)),"날짜를 확인하세요",IF(A2904&gt;TODAY(),"오늘 이후 날짜예요",IF(AND(B2904&lt;&gt;"",ISNA(MATCH(B2904,현장번호,0))),"현장 번호를 확인하세요",IF(ISNA(MATCH(D2904,거래처이름,0)),"거래처 목록에 없는 이름",IF(OR(NOT(ISNUMBER(G2904)),N(G2904)&lt;=0),"금액을 확인하세요",""))))))</f>
        <v/>
      </c>
    </row>
    <row r="2905">
      <c r="A2905" s="20" t="n"/>
      <c r="B2905" s="26" t="n"/>
      <c r="C2905" s="27">
        <f>IF(COUNTA(A2905,D2905,G2905)=0,"",IF(B2905="","공통",IFERROR(INDEX(현장_고객,MATCH(B2905,현장번호,0))&amp;" · "&amp;INDEX(현장_주소,MATCH(B2905,현장번호,0)),"없는 번호")))</f>
        <v/>
      </c>
      <c r="D2905" s="21" t="n"/>
      <c r="E2905" s="27">
        <f>IF(D2905="","",IFERROR(INDEX(거래처분야,MATCH(D2905,거래처이름,0)),""))</f>
        <v/>
      </c>
      <c r="F2905" s="21" t="n"/>
      <c r="G2905" s="22" t="n"/>
      <c r="H2905" s="25">
        <f>IF(COUNTA(A2905,B2905,D2905,G2905)=0,"",IF(NOT(ISNUMBER(A2905)),"날짜를 확인하세요",IF(A2905&gt;TODAY(),"오늘 이후 날짜예요",IF(AND(B2905&lt;&gt;"",ISNA(MATCH(B2905,현장번호,0))),"현장 번호를 확인하세요",IF(ISNA(MATCH(D2905,거래처이름,0)),"거래처 목록에 없는 이름",IF(OR(NOT(ISNUMBER(G2905)),N(G2905)&lt;=0),"금액을 확인하세요",""))))))</f>
        <v/>
      </c>
    </row>
    <row r="2906">
      <c r="A2906" s="20" t="n"/>
      <c r="B2906" s="26" t="n"/>
      <c r="C2906" s="27">
        <f>IF(COUNTA(A2906,D2906,G2906)=0,"",IF(B2906="","공통",IFERROR(INDEX(현장_고객,MATCH(B2906,현장번호,0))&amp;" · "&amp;INDEX(현장_주소,MATCH(B2906,현장번호,0)),"없는 번호")))</f>
        <v/>
      </c>
      <c r="D2906" s="21" t="n"/>
      <c r="E2906" s="27">
        <f>IF(D2906="","",IFERROR(INDEX(거래처분야,MATCH(D2906,거래처이름,0)),""))</f>
        <v/>
      </c>
      <c r="F2906" s="21" t="n"/>
      <c r="G2906" s="22" t="n"/>
      <c r="H2906" s="25">
        <f>IF(COUNTA(A2906,B2906,D2906,G2906)=0,"",IF(NOT(ISNUMBER(A2906)),"날짜를 확인하세요",IF(A2906&gt;TODAY(),"오늘 이후 날짜예요",IF(AND(B2906&lt;&gt;"",ISNA(MATCH(B2906,현장번호,0))),"현장 번호를 확인하세요",IF(ISNA(MATCH(D2906,거래처이름,0)),"거래처 목록에 없는 이름",IF(OR(NOT(ISNUMBER(G2906)),N(G2906)&lt;=0),"금액을 확인하세요",""))))))</f>
        <v/>
      </c>
    </row>
    <row r="2907">
      <c r="A2907" s="20" t="n"/>
      <c r="B2907" s="26" t="n"/>
      <c r="C2907" s="27">
        <f>IF(COUNTA(A2907,D2907,G2907)=0,"",IF(B2907="","공통",IFERROR(INDEX(현장_고객,MATCH(B2907,현장번호,0))&amp;" · "&amp;INDEX(현장_주소,MATCH(B2907,현장번호,0)),"없는 번호")))</f>
        <v/>
      </c>
      <c r="D2907" s="21" t="n"/>
      <c r="E2907" s="27">
        <f>IF(D2907="","",IFERROR(INDEX(거래처분야,MATCH(D2907,거래처이름,0)),""))</f>
        <v/>
      </c>
      <c r="F2907" s="21" t="n"/>
      <c r="G2907" s="22" t="n"/>
      <c r="H2907" s="25">
        <f>IF(COUNTA(A2907,B2907,D2907,G2907)=0,"",IF(NOT(ISNUMBER(A2907)),"날짜를 확인하세요",IF(A2907&gt;TODAY(),"오늘 이후 날짜예요",IF(AND(B2907&lt;&gt;"",ISNA(MATCH(B2907,현장번호,0))),"현장 번호를 확인하세요",IF(ISNA(MATCH(D2907,거래처이름,0)),"거래처 목록에 없는 이름",IF(OR(NOT(ISNUMBER(G2907)),N(G2907)&lt;=0),"금액을 확인하세요",""))))))</f>
        <v/>
      </c>
    </row>
    <row r="2908">
      <c r="A2908" s="20" t="n"/>
      <c r="B2908" s="26" t="n"/>
      <c r="C2908" s="27">
        <f>IF(COUNTA(A2908,D2908,G2908)=0,"",IF(B2908="","공통",IFERROR(INDEX(현장_고객,MATCH(B2908,현장번호,0))&amp;" · "&amp;INDEX(현장_주소,MATCH(B2908,현장번호,0)),"없는 번호")))</f>
        <v/>
      </c>
      <c r="D2908" s="21" t="n"/>
      <c r="E2908" s="27">
        <f>IF(D2908="","",IFERROR(INDEX(거래처분야,MATCH(D2908,거래처이름,0)),""))</f>
        <v/>
      </c>
      <c r="F2908" s="21" t="n"/>
      <c r="G2908" s="22" t="n"/>
      <c r="H2908" s="25">
        <f>IF(COUNTA(A2908,B2908,D2908,G2908)=0,"",IF(NOT(ISNUMBER(A2908)),"날짜를 확인하세요",IF(A2908&gt;TODAY(),"오늘 이후 날짜예요",IF(AND(B2908&lt;&gt;"",ISNA(MATCH(B2908,현장번호,0))),"현장 번호를 확인하세요",IF(ISNA(MATCH(D2908,거래처이름,0)),"거래처 목록에 없는 이름",IF(OR(NOT(ISNUMBER(G2908)),N(G2908)&lt;=0),"금액을 확인하세요",""))))))</f>
        <v/>
      </c>
    </row>
    <row r="2909">
      <c r="A2909" s="20" t="n"/>
      <c r="B2909" s="26" t="n"/>
      <c r="C2909" s="27">
        <f>IF(COUNTA(A2909,D2909,G2909)=0,"",IF(B2909="","공통",IFERROR(INDEX(현장_고객,MATCH(B2909,현장번호,0))&amp;" · "&amp;INDEX(현장_주소,MATCH(B2909,현장번호,0)),"없는 번호")))</f>
        <v/>
      </c>
      <c r="D2909" s="21" t="n"/>
      <c r="E2909" s="27">
        <f>IF(D2909="","",IFERROR(INDEX(거래처분야,MATCH(D2909,거래처이름,0)),""))</f>
        <v/>
      </c>
      <c r="F2909" s="21" t="n"/>
      <c r="G2909" s="22" t="n"/>
      <c r="H2909" s="25">
        <f>IF(COUNTA(A2909,B2909,D2909,G2909)=0,"",IF(NOT(ISNUMBER(A2909)),"날짜를 확인하세요",IF(A2909&gt;TODAY(),"오늘 이후 날짜예요",IF(AND(B2909&lt;&gt;"",ISNA(MATCH(B2909,현장번호,0))),"현장 번호를 확인하세요",IF(ISNA(MATCH(D2909,거래처이름,0)),"거래처 목록에 없는 이름",IF(OR(NOT(ISNUMBER(G2909)),N(G2909)&lt;=0),"금액을 확인하세요",""))))))</f>
        <v/>
      </c>
    </row>
    <row r="2910">
      <c r="A2910" s="20" t="n"/>
      <c r="B2910" s="26" t="n"/>
      <c r="C2910" s="27">
        <f>IF(COUNTA(A2910,D2910,G2910)=0,"",IF(B2910="","공통",IFERROR(INDEX(현장_고객,MATCH(B2910,현장번호,0))&amp;" · "&amp;INDEX(현장_주소,MATCH(B2910,현장번호,0)),"없는 번호")))</f>
        <v/>
      </c>
      <c r="D2910" s="21" t="n"/>
      <c r="E2910" s="27">
        <f>IF(D2910="","",IFERROR(INDEX(거래처분야,MATCH(D2910,거래처이름,0)),""))</f>
        <v/>
      </c>
      <c r="F2910" s="21" t="n"/>
      <c r="G2910" s="22" t="n"/>
      <c r="H2910" s="25">
        <f>IF(COUNTA(A2910,B2910,D2910,G2910)=0,"",IF(NOT(ISNUMBER(A2910)),"날짜를 확인하세요",IF(A2910&gt;TODAY(),"오늘 이후 날짜예요",IF(AND(B2910&lt;&gt;"",ISNA(MATCH(B2910,현장번호,0))),"현장 번호를 확인하세요",IF(ISNA(MATCH(D2910,거래처이름,0)),"거래처 목록에 없는 이름",IF(OR(NOT(ISNUMBER(G2910)),N(G2910)&lt;=0),"금액을 확인하세요",""))))))</f>
        <v/>
      </c>
    </row>
    <row r="2911">
      <c r="A2911" s="20" t="n"/>
      <c r="B2911" s="26" t="n"/>
      <c r="C2911" s="27">
        <f>IF(COUNTA(A2911,D2911,G2911)=0,"",IF(B2911="","공통",IFERROR(INDEX(현장_고객,MATCH(B2911,현장번호,0))&amp;" · "&amp;INDEX(현장_주소,MATCH(B2911,현장번호,0)),"없는 번호")))</f>
        <v/>
      </c>
      <c r="D2911" s="21" t="n"/>
      <c r="E2911" s="27">
        <f>IF(D2911="","",IFERROR(INDEX(거래처분야,MATCH(D2911,거래처이름,0)),""))</f>
        <v/>
      </c>
      <c r="F2911" s="21" t="n"/>
      <c r="G2911" s="22" t="n"/>
      <c r="H2911" s="25">
        <f>IF(COUNTA(A2911,B2911,D2911,G2911)=0,"",IF(NOT(ISNUMBER(A2911)),"날짜를 확인하세요",IF(A2911&gt;TODAY(),"오늘 이후 날짜예요",IF(AND(B2911&lt;&gt;"",ISNA(MATCH(B2911,현장번호,0))),"현장 번호를 확인하세요",IF(ISNA(MATCH(D2911,거래처이름,0)),"거래처 목록에 없는 이름",IF(OR(NOT(ISNUMBER(G2911)),N(G2911)&lt;=0),"금액을 확인하세요",""))))))</f>
        <v/>
      </c>
    </row>
    <row r="2912">
      <c r="A2912" s="20" t="n"/>
      <c r="B2912" s="26" t="n"/>
      <c r="C2912" s="27">
        <f>IF(COUNTA(A2912,D2912,G2912)=0,"",IF(B2912="","공통",IFERROR(INDEX(현장_고객,MATCH(B2912,현장번호,0))&amp;" · "&amp;INDEX(현장_주소,MATCH(B2912,현장번호,0)),"없는 번호")))</f>
        <v/>
      </c>
      <c r="D2912" s="21" t="n"/>
      <c r="E2912" s="27">
        <f>IF(D2912="","",IFERROR(INDEX(거래처분야,MATCH(D2912,거래처이름,0)),""))</f>
        <v/>
      </c>
      <c r="F2912" s="21" t="n"/>
      <c r="G2912" s="22" t="n"/>
      <c r="H2912" s="25">
        <f>IF(COUNTA(A2912,B2912,D2912,G2912)=0,"",IF(NOT(ISNUMBER(A2912)),"날짜를 확인하세요",IF(A2912&gt;TODAY(),"오늘 이후 날짜예요",IF(AND(B2912&lt;&gt;"",ISNA(MATCH(B2912,현장번호,0))),"현장 번호를 확인하세요",IF(ISNA(MATCH(D2912,거래처이름,0)),"거래처 목록에 없는 이름",IF(OR(NOT(ISNUMBER(G2912)),N(G2912)&lt;=0),"금액을 확인하세요",""))))))</f>
        <v/>
      </c>
    </row>
    <row r="2913">
      <c r="A2913" s="20" t="n"/>
      <c r="B2913" s="26" t="n"/>
      <c r="C2913" s="27">
        <f>IF(COUNTA(A2913,D2913,G2913)=0,"",IF(B2913="","공통",IFERROR(INDEX(현장_고객,MATCH(B2913,현장번호,0))&amp;" · "&amp;INDEX(현장_주소,MATCH(B2913,현장번호,0)),"없는 번호")))</f>
        <v/>
      </c>
      <c r="D2913" s="21" t="n"/>
      <c r="E2913" s="27">
        <f>IF(D2913="","",IFERROR(INDEX(거래처분야,MATCH(D2913,거래처이름,0)),""))</f>
        <v/>
      </c>
      <c r="F2913" s="21" t="n"/>
      <c r="G2913" s="22" t="n"/>
      <c r="H2913" s="25">
        <f>IF(COUNTA(A2913,B2913,D2913,G2913)=0,"",IF(NOT(ISNUMBER(A2913)),"날짜를 확인하세요",IF(A2913&gt;TODAY(),"오늘 이후 날짜예요",IF(AND(B2913&lt;&gt;"",ISNA(MATCH(B2913,현장번호,0))),"현장 번호를 확인하세요",IF(ISNA(MATCH(D2913,거래처이름,0)),"거래처 목록에 없는 이름",IF(OR(NOT(ISNUMBER(G2913)),N(G2913)&lt;=0),"금액을 확인하세요",""))))))</f>
        <v/>
      </c>
    </row>
    <row r="2914">
      <c r="A2914" s="20" t="n"/>
      <c r="B2914" s="26" t="n"/>
      <c r="C2914" s="27">
        <f>IF(COUNTA(A2914,D2914,G2914)=0,"",IF(B2914="","공통",IFERROR(INDEX(현장_고객,MATCH(B2914,현장번호,0))&amp;" · "&amp;INDEX(현장_주소,MATCH(B2914,현장번호,0)),"없는 번호")))</f>
        <v/>
      </c>
      <c r="D2914" s="21" t="n"/>
      <c r="E2914" s="27">
        <f>IF(D2914="","",IFERROR(INDEX(거래처분야,MATCH(D2914,거래처이름,0)),""))</f>
        <v/>
      </c>
      <c r="F2914" s="21" t="n"/>
      <c r="G2914" s="22" t="n"/>
      <c r="H2914" s="25">
        <f>IF(COUNTA(A2914,B2914,D2914,G2914)=0,"",IF(NOT(ISNUMBER(A2914)),"날짜를 확인하세요",IF(A2914&gt;TODAY(),"오늘 이후 날짜예요",IF(AND(B2914&lt;&gt;"",ISNA(MATCH(B2914,현장번호,0))),"현장 번호를 확인하세요",IF(ISNA(MATCH(D2914,거래처이름,0)),"거래처 목록에 없는 이름",IF(OR(NOT(ISNUMBER(G2914)),N(G2914)&lt;=0),"금액을 확인하세요",""))))))</f>
        <v/>
      </c>
    </row>
    <row r="2915">
      <c r="A2915" s="20" t="n"/>
      <c r="B2915" s="26" t="n"/>
      <c r="C2915" s="27">
        <f>IF(COUNTA(A2915,D2915,G2915)=0,"",IF(B2915="","공통",IFERROR(INDEX(현장_고객,MATCH(B2915,현장번호,0))&amp;" · "&amp;INDEX(현장_주소,MATCH(B2915,현장번호,0)),"없는 번호")))</f>
        <v/>
      </c>
      <c r="D2915" s="21" t="n"/>
      <c r="E2915" s="27">
        <f>IF(D2915="","",IFERROR(INDEX(거래처분야,MATCH(D2915,거래처이름,0)),""))</f>
        <v/>
      </c>
      <c r="F2915" s="21" t="n"/>
      <c r="G2915" s="22" t="n"/>
      <c r="H2915" s="25">
        <f>IF(COUNTA(A2915,B2915,D2915,G2915)=0,"",IF(NOT(ISNUMBER(A2915)),"날짜를 확인하세요",IF(A2915&gt;TODAY(),"오늘 이후 날짜예요",IF(AND(B2915&lt;&gt;"",ISNA(MATCH(B2915,현장번호,0))),"현장 번호를 확인하세요",IF(ISNA(MATCH(D2915,거래처이름,0)),"거래처 목록에 없는 이름",IF(OR(NOT(ISNUMBER(G2915)),N(G2915)&lt;=0),"금액을 확인하세요",""))))))</f>
        <v/>
      </c>
    </row>
    <row r="2916">
      <c r="A2916" s="20" t="n"/>
      <c r="B2916" s="26" t="n"/>
      <c r="C2916" s="27">
        <f>IF(COUNTA(A2916,D2916,G2916)=0,"",IF(B2916="","공통",IFERROR(INDEX(현장_고객,MATCH(B2916,현장번호,0))&amp;" · "&amp;INDEX(현장_주소,MATCH(B2916,현장번호,0)),"없는 번호")))</f>
        <v/>
      </c>
      <c r="D2916" s="21" t="n"/>
      <c r="E2916" s="27">
        <f>IF(D2916="","",IFERROR(INDEX(거래처분야,MATCH(D2916,거래처이름,0)),""))</f>
        <v/>
      </c>
      <c r="F2916" s="21" t="n"/>
      <c r="G2916" s="22" t="n"/>
      <c r="H2916" s="25">
        <f>IF(COUNTA(A2916,B2916,D2916,G2916)=0,"",IF(NOT(ISNUMBER(A2916)),"날짜를 확인하세요",IF(A2916&gt;TODAY(),"오늘 이후 날짜예요",IF(AND(B2916&lt;&gt;"",ISNA(MATCH(B2916,현장번호,0))),"현장 번호를 확인하세요",IF(ISNA(MATCH(D2916,거래처이름,0)),"거래처 목록에 없는 이름",IF(OR(NOT(ISNUMBER(G2916)),N(G2916)&lt;=0),"금액을 확인하세요",""))))))</f>
        <v/>
      </c>
    </row>
    <row r="2917">
      <c r="A2917" s="20" t="n"/>
      <c r="B2917" s="26" t="n"/>
      <c r="C2917" s="27">
        <f>IF(COUNTA(A2917,D2917,G2917)=0,"",IF(B2917="","공통",IFERROR(INDEX(현장_고객,MATCH(B2917,현장번호,0))&amp;" · "&amp;INDEX(현장_주소,MATCH(B2917,현장번호,0)),"없는 번호")))</f>
        <v/>
      </c>
      <c r="D2917" s="21" t="n"/>
      <c r="E2917" s="27">
        <f>IF(D2917="","",IFERROR(INDEX(거래처분야,MATCH(D2917,거래처이름,0)),""))</f>
        <v/>
      </c>
      <c r="F2917" s="21" t="n"/>
      <c r="G2917" s="22" t="n"/>
      <c r="H2917" s="25">
        <f>IF(COUNTA(A2917,B2917,D2917,G2917)=0,"",IF(NOT(ISNUMBER(A2917)),"날짜를 확인하세요",IF(A2917&gt;TODAY(),"오늘 이후 날짜예요",IF(AND(B2917&lt;&gt;"",ISNA(MATCH(B2917,현장번호,0))),"현장 번호를 확인하세요",IF(ISNA(MATCH(D2917,거래처이름,0)),"거래처 목록에 없는 이름",IF(OR(NOT(ISNUMBER(G2917)),N(G2917)&lt;=0),"금액을 확인하세요",""))))))</f>
        <v/>
      </c>
    </row>
    <row r="2918">
      <c r="A2918" s="20" t="n"/>
      <c r="B2918" s="26" t="n"/>
      <c r="C2918" s="27">
        <f>IF(COUNTA(A2918,D2918,G2918)=0,"",IF(B2918="","공통",IFERROR(INDEX(현장_고객,MATCH(B2918,현장번호,0))&amp;" · "&amp;INDEX(현장_주소,MATCH(B2918,현장번호,0)),"없는 번호")))</f>
        <v/>
      </c>
      <c r="D2918" s="21" t="n"/>
      <c r="E2918" s="27">
        <f>IF(D2918="","",IFERROR(INDEX(거래처분야,MATCH(D2918,거래처이름,0)),""))</f>
        <v/>
      </c>
      <c r="F2918" s="21" t="n"/>
      <c r="G2918" s="22" t="n"/>
      <c r="H2918" s="25">
        <f>IF(COUNTA(A2918,B2918,D2918,G2918)=0,"",IF(NOT(ISNUMBER(A2918)),"날짜를 확인하세요",IF(A2918&gt;TODAY(),"오늘 이후 날짜예요",IF(AND(B2918&lt;&gt;"",ISNA(MATCH(B2918,현장번호,0))),"현장 번호를 확인하세요",IF(ISNA(MATCH(D2918,거래처이름,0)),"거래처 목록에 없는 이름",IF(OR(NOT(ISNUMBER(G2918)),N(G2918)&lt;=0),"금액을 확인하세요",""))))))</f>
        <v/>
      </c>
    </row>
    <row r="2919">
      <c r="A2919" s="20" t="n"/>
      <c r="B2919" s="26" t="n"/>
      <c r="C2919" s="27">
        <f>IF(COUNTA(A2919,D2919,G2919)=0,"",IF(B2919="","공통",IFERROR(INDEX(현장_고객,MATCH(B2919,현장번호,0))&amp;" · "&amp;INDEX(현장_주소,MATCH(B2919,현장번호,0)),"없는 번호")))</f>
        <v/>
      </c>
      <c r="D2919" s="21" t="n"/>
      <c r="E2919" s="27">
        <f>IF(D2919="","",IFERROR(INDEX(거래처분야,MATCH(D2919,거래처이름,0)),""))</f>
        <v/>
      </c>
      <c r="F2919" s="21" t="n"/>
      <c r="G2919" s="22" t="n"/>
      <c r="H2919" s="25">
        <f>IF(COUNTA(A2919,B2919,D2919,G2919)=0,"",IF(NOT(ISNUMBER(A2919)),"날짜를 확인하세요",IF(A2919&gt;TODAY(),"오늘 이후 날짜예요",IF(AND(B2919&lt;&gt;"",ISNA(MATCH(B2919,현장번호,0))),"현장 번호를 확인하세요",IF(ISNA(MATCH(D2919,거래처이름,0)),"거래처 목록에 없는 이름",IF(OR(NOT(ISNUMBER(G2919)),N(G2919)&lt;=0),"금액을 확인하세요",""))))))</f>
        <v/>
      </c>
    </row>
    <row r="2920">
      <c r="A2920" s="20" t="n"/>
      <c r="B2920" s="26" t="n"/>
      <c r="C2920" s="27">
        <f>IF(COUNTA(A2920,D2920,G2920)=0,"",IF(B2920="","공통",IFERROR(INDEX(현장_고객,MATCH(B2920,현장번호,0))&amp;" · "&amp;INDEX(현장_주소,MATCH(B2920,현장번호,0)),"없는 번호")))</f>
        <v/>
      </c>
      <c r="D2920" s="21" t="n"/>
      <c r="E2920" s="27">
        <f>IF(D2920="","",IFERROR(INDEX(거래처분야,MATCH(D2920,거래처이름,0)),""))</f>
        <v/>
      </c>
      <c r="F2920" s="21" t="n"/>
      <c r="G2920" s="22" t="n"/>
      <c r="H2920" s="25">
        <f>IF(COUNTA(A2920,B2920,D2920,G2920)=0,"",IF(NOT(ISNUMBER(A2920)),"날짜를 확인하세요",IF(A2920&gt;TODAY(),"오늘 이후 날짜예요",IF(AND(B2920&lt;&gt;"",ISNA(MATCH(B2920,현장번호,0))),"현장 번호를 확인하세요",IF(ISNA(MATCH(D2920,거래처이름,0)),"거래처 목록에 없는 이름",IF(OR(NOT(ISNUMBER(G2920)),N(G2920)&lt;=0),"금액을 확인하세요",""))))))</f>
        <v/>
      </c>
    </row>
    <row r="2921">
      <c r="A2921" s="20" t="n"/>
      <c r="B2921" s="26" t="n"/>
      <c r="C2921" s="27">
        <f>IF(COUNTA(A2921,D2921,G2921)=0,"",IF(B2921="","공통",IFERROR(INDEX(현장_고객,MATCH(B2921,현장번호,0))&amp;" · "&amp;INDEX(현장_주소,MATCH(B2921,현장번호,0)),"없는 번호")))</f>
        <v/>
      </c>
      <c r="D2921" s="21" t="n"/>
      <c r="E2921" s="27">
        <f>IF(D2921="","",IFERROR(INDEX(거래처분야,MATCH(D2921,거래처이름,0)),""))</f>
        <v/>
      </c>
      <c r="F2921" s="21" t="n"/>
      <c r="G2921" s="22" t="n"/>
      <c r="H2921" s="25">
        <f>IF(COUNTA(A2921,B2921,D2921,G2921)=0,"",IF(NOT(ISNUMBER(A2921)),"날짜를 확인하세요",IF(A2921&gt;TODAY(),"오늘 이후 날짜예요",IF(AND(B2921&lt;&gt;"",ISNA(MATCH(B2921,현장번호,0))),"현장 번호를 확인하세요",IF(ISNA(MATCH(D2921,거래처이름,0)),"거래처 목록에 없는 이름",IF(OR(NOT(ISNUMBER(G2921)),N(G2921)&lt;=0),"금액을 확인하세요",""))))))</f>
        <v/>
      </c>
    </row>
    <row r="2922">
      <c r="A2922" s="20" t="n"/>
      <c r="B2922" s="26" t="n"/>
      <c r="C2922" s="27">
        <f>IF(COUNTA(A2922,D2922,G2922)=0,"",IF(B2922="","공통",IFERROR(INDEX(현장_고객,MATCH(B2922,현장번호,0))&amp;" · "&amp;INDEX(현장_주소,MATCH(B2922,현장번호,0)),"없는 번호")))</f>
        <v/>
      </c>
      <c r="D2922" s="21" t="n"/>
      <c r="E2922" s="27">
        <f>IF(D2922="","",IFERROR(INDEX(거래처분야,MATCH(D2922,거래처이름,0)),""))</f>
        <v/>
      </c>
      <c r="F2922" s="21" t="n"/>
      <c r="G2922" s="22" t="n"/>
      <c r="H2922" s="25">
        <f>IF(COUNTA(A2922,B2922,D2922,G2922)=0,"",IF(NOT(ISNUMBER(A2922)),"날짜를 확인하세요",IF(A2922&gt;TODAY(),"오늘 이후 날짜예요",IF(AND(B2922&lt;&gt;"",ISNA(MATCH(B2922,현장번호,0))),"현장 번호를 확인하세요",IF(ISNA(MATCH(D2922,거래처이름,0)),"거래처 목록에 없는 이름",IF(OR(NOT(ISNUMBER(G2922)),N(G2922)&lt;=0),"금액을 확인하세요",""))))))</f>
        <v/>
      </c>
    </row>
    <row r="2923">
      <c r="A2923" s="20" t="n"/>
      <c r="B2923" s="26" t="n"/>
      <c r="C2923" s="27">
        <f>IF(COUNTA(A2923,D2923,G2923)=0,"",IF(B2923="","공통",IFERROR(INDEX(현장_고객,MATCH(B2923,현장번호,0))&amp;" · "&amp;INDEX(현장_주소,MATCH(B2923,현장번호,0)),"없는 번호")))</f>
        <v/>
      </c>
      <c r="D2923" s="21" t="n"/>
      <c r="E2923" s="27">
        <f>IF(D2923="","",IFERROR(INDEX(거래처분야,MATCH(D2923,거래처이름,0)),""))</f>
        <v/>
      </c>
      <c r="F2923" s="21" t="n"/>
      <c r="G2923" s="22" t="n"/>
      <c r="H2923" s="25">
        <f>IF(COUNTA(A2923,B2923,D2923,G2923)=0,"",IF(NOT(ISNUMBER(A2923)),"날짜를 확인하세요",IF(A2923&gt;TODAY(),"오늘 이후 날짜예요",IF(AND(B2923&lt;&gt;"",ISNA(MATCH(B2923,현장번호,0))),"현장 번호를 확인하세요",IF(ISNA(MATCH(D2923,거래처이름,0)),"거래처 목록에 없는 이름",IF(OR(NOT(ISNUMBER(G2923)),N(G2923)&lt;=0),"금액을 확인하세요",""))))))</f>
        <v/>
      </c>
    </row>
    <row r="2924">
      <c r="A2924" s="20" t="n"/>
      <c r="B2924" s="26" t="n"/>
      <c r="C2924" s="27">
        <f>IF(COUNTA(A2924,D2924,G2924)=0,"",IF(B2924="","공통",IFERROR(INDEX(현장_고객,MATCH(B2924,현장번호,0))&amp;" · "&amp;INDEX(현장_주소,MATCH(B2924,현장번호,0)),"없는 번호")))</f>
        <v/>
      </c>
      <c r="D2924" s="21" t="n"/>
      <c r="E2924" s="27">
        <f>IF(D2924="","",IFERROR(INDEX(거래처분야,MATCH(D2924,거래처이름,0)),""))</f>
        <v/>
      </c>
      <c r="F2924" s="21" t="n"/>
      <c r="G2924" s="22" t="n"/>
      <c r="H2924" s="25">
        <f>IF(COUNTA(A2924,B2924,D2924,G2924)=0,"",IF(NOT(ISNUMBER(A2924)),"날짜를 확인하세요",IF(A2924&gt;TODAY(),"오늘 이후 날짜예요",IF(AND(B2924&lt;&gt;"",ISNA(MATCH(B2924,현장번호,0))),"현장 번호를 확인하세요",IF(ISNA(MATCH(D2924,거래처이름,0)),"거래처 목록에 없는 이름",IF(OR(NOT(ISNUMBER(G2924)),N(G2924)&lt;=0),"금액을 확인하세요",""))))))</f>
        <v/>
      </c>
    </row>
    <row r="2925">
      <c r="A2925" s="20" t="n"/>
      <c r="B2925" s="26" t="n"/>
      <c r="C2925" s="27">
        <f>IF(COUNTA(A2925,D2925,G2925)=0,"",IF(B2925="","공통",IFERROR(INDEX(현장_고객,MATCH(B2925,현장번호,0))&amp;" · "&amp;INDEX(현장_주소,MATCH(B2925,현장번호,0)),"없는 번호")))</f>
        <v/>
      </c>
      <c r="D2925" s="21" t="n"/>
      <c r="E2925" s="27">
        <f>IF(D2925="","",IFERROR(INDEX(거래처분야,MATCH(D2925,거래처이름,0)),""))</f>
        <v/>
      </c>
      <c r="F2925" s="21" t="n"/>
      <c r="G2925" s="22" t="n"/>
      <c r="H2925" s="25">
        <f>IF(COUNTA(A2925,B2925,D2925,G2925)=0,"",IF(NOT(ISNUMBER(A2925)),"날짜를 확인하세요",IF(A2925&gt;TODAY(),"오늘 이후 날짜예요",IF(AND(B2925&lt;&gt;"",ISNA(MATCH(B2925,현장번호,0))),"현장 번호를 확인하세요",IF(ISNA(MATCH(D2925,거래처이름,0)),"거래처 목록에 없는 이름",IF(OR(NOT(ISNUMBER(G2925)),N(G2925)&lt;=0),"금액을 확인하세요",""))))))</f>
        <v/>
      </c>
    </row>
    <row r="2926">
      <c r="A2926" s="20" t="n"/>
      <c r="B2926" s="26" t="n"/>
      <c r="C2926" s="27">
        <f>IF(COUNTA(A2926,D2926,G2926)=0,"",IF(B2926="","공통",IFERROR(INDEX(현장_고객,MATCH(B2926,현장번호,0))&amp;" · "&amp;INDEX(현장_주소,MATCH(B2926,현장번호,0)),"없는 번호")))</f>
        <v/>
      </c>
      <c r="D2926" s="21" t="n"/>
      <c r="E2926" s="27">
        <f>IF(D2926="","",IFERROR(INDEX(거래처분야,MATCH(D2926,거래처이름,0)),""))</f>
        <v/>
      </c>
      <c r="F2926" s="21" t="n"/>
      <c r="G2926" s="22" t="n"/>
      <c r="H2926" s="25">
        <f>IF(COUNTA(A2926,B2926,D2926,G2926)=0,"",IF(NOT(ISNUMBER(A2926)),"날짜를 확인하세요",IF(A2926&gt;TODAY(),"오늘 이후 날짜예요",IF(AND(B2926&lt;&gt;"",ISNA(MATCH(B2926,현장번호,0))),"현장 번호를 확인하세요",IF(ISNA(MATCH(D2926,거래처이름,0)),"거래처 목록에 없는 이름",IF(OR(NOT(ISNUMBER(G2926)),N(G2926)&lt;=0),"금액을 확인하세요",""))))))</f>
        <v/>
      </c>
    </row>
    <row r="2927">
      <c r="A2927" s="20" t="n"/>
      <c r="B2927" s="26" t="n"/>
      <c r="C2927" s="27">
        <f>IF(COUNTA(A2927,D2927,G2927)=0,"",IF(B2927="","공통",IFERROR(INDEX(현장_고객,MATCH(B2927,현장번호,0))&amp;" · "&amp;INDEX(현장_주소,MATCH(B2927,현장번호,0)),"없는 번호")))</f>
        <v/>
      </c>
      <c r="D2927" s="21" t="n"/>
      <c r="E2927" s="27">
        <f>IF(D2927="","",IFERROR(INDEX(거래처분야,MATCH(D2927,거래처이름,0)),""))</f>
        <v/>
      </c>
      <c r="F2927" s="21" t="n"/>
      <c r="G2927" s="22" t="n"/>
      <c r="H2927" s="25">
        <f>IF(COUNTA(A2927,B2927,D2927,G2927)=0,"",IF(NOT(ISNUMBER(A2927)),"날짜를 확인하세요",IF(A2927&gt;TODAY(),"오늘 이후 날짜예요",IF(AND(B2927&lt;&gt;"",ISNA(MATCH(B2927,현장번호,0))),"현장 번호를 확인하세요",IF(ISNA(MATCH(D2927,거래처이름,0)),"거래처 목록에 없는 이름",IF(OR(NOT(ISNUMBER(G2927)),N(G2927)&lt;=0),"금액을 확인하세요",""))))))</f>
        <v/>
      </c>
    </row>
    <row r="2928">
      <c r="A2928" s="20" t="n"/>
      <c r="B2928" s="26" t="n"/>
      <c r="C2928" s="27">
        <f>IF(COUNTA(A2928,D2928,G2928)=0,"",IF(B2928="","공통",IFERROR(INDEX(현장_고객,MATCH(B2928,현장번호,0))&amp;" · "&amp;INDEX(현장_주소,MATCH(B2928,현장번호,0)),"없는 번호")))</f>
        <v/>
      </c>
      <c r="D2928" s="21" t="n"/>
      <c r="E2928" s="27">
        <f>IF(D2928="","",IFERROR(INDEX(거래처분야,MATCH(D2928,거래처이름,0)),""))</f>
        <v/>
      </c>
      <c r="F2928" s="21" t="n"/>
      <c r="G2928" s="22" t="n"/>
      <c r="H2928" s="25">
        <f>IF(COUNTA(A2928,B2928,D2928,G2928)=0,"",IF(NOT(ISNUMBER(A2928)),"날짜를 확인하세요",IF(A2928&gt;TODAY(),"오늘 이후 날짜예요",IF(AND(B2928&lt;&gt;"",ISNA(MATCH(B2928,현장번호,0))),"현장 번호를 확인하세요",IF(ISNA(MATCH(D2928,거래처이름,0)),"거래처 목록에 없는 이름",IF(OR(NOT(ISNUMBER(G2928)),N(G2928)&lt;=0),"금액을 확인하세요",""))))))</f>
        <v/>
      </c>
    </row>
    <row r="2929">
      <c r="A2929" s="20" t="n"/>
      <c r="B2929" s="26" t="n"/>
      <c r="C2929" s="27">
        <f>IF(COUNTA(A2929,D2929,G2929)=0,"",IF(B2929="","공통",IFERROR(INDEX(현장_고객,MATCH(B2929,현장번호,0))&amp;" · "&amp;INDEX(현장_주소,MATCH(B2929,현장번호,0)),"없는 번호")))</f>
        <v/>
      </c>
      <c r="D2929" s="21" t="n"/>
      <c r="E2929" s="27">
        <f>IF(D2929="","",IFERROR(INDEX(거래처분야,MATCH(D2929,거래처이름,0)),""))</f>
        <v/>
      </c>
      <c r="F2929" s="21" t="n"/>
      <c r="G2929" s="22" t="n"/>
      <c r="H2929" s="25">
        <f>IF(COUNTA(A2929,B2929,D2929,G2929)=0,"",IF(NOT(ISNUMBER(A2929)),"날짜를 확인하세요",IF(A2929&gt;TODAY(),"오늘 이후 날짜예요",IF(AND(B2929&lt;&gt;"",ISNA(MATCH(B2929,현장번호,0))),"현장 번호를 확인하세요",IF(ISNA(MATCH(D2929,거래처이름,0)),"거래처 목록에 없는 이름",IF(OR(NOT(ISNUMBER(G2929)),N(G2929)&lt;=0),"금액을 확인하세요",""))))))</f>
        <v/>
      </c>
    </row>
    <row r="2930">
      <c r="A2930" s="20" t="n"/>
      <c r="B2930" s="26" t="n"/>
      <c r="C2930" s="27">
        <f>IF(COUNTA(A2930,D2930,G2930)=0,"",IF(B2930="","공통",IFERROR(INDEX(현장_고객,MATCH(B2930,현장번호,0))&amp;" · "&amp;INDEX(현장_주소,MATCH(B2930,현장번호,0)),"없는 번호")))</f>
        <v/>
      </c>
      <c r="D2930" s="21" t="n"/>
      <c r="E2930" s="27">
        <f>IF(D2930="","",IFERROR(INDEX(거래처분야,MATCH(D2930,거래처이름,0)),""))</f>
        <v/>
      </c>
      <c r="F2930" s="21" t="n"/>
      <c r="G2930" s="22" t="n"/>
      <c r="H2930" s="25">
        <f>IF(COUNTA(A2930,B2930,D2930,G2930)=0,"",IF(NOT(ISNUMBER(A2930)),"날짜를 확인하세요",IF(A2930&gt;TODAY(),"오늘 이후 날짜예요",IF(AND(B2930&lt;&gt;"",ISNA(MATCH(B2930,현장번호,0))),"현장 번호를 확인하세요",IF(ISNA(MATCH(D2930,거래처이름,0)),"거래처 목록에 없는 이름",IF(OR(NOT(ISNUMBER(G2930)),N(G2930)&lt;=0),"금액을 확인하세요",""))))))</f>
        <v/>
      </c>
    </row>
    <row r="2931">
      <c r="A2931" s="20" t="n"/>
      <c r="B2931" s="26" t="n"/>
      <c r="C2931" s="27">
        <f>IF(COUNTA(A2931,D2931,G2931)=0,"",IF(B2931="","공통",IFERROR(INDEX(현장_고객,MATCH(B2931,현장번호,0))&amp;" · "&amp;INDEX(현장_주소,MATCH(B2931,현장번호,0)),"없는 번호")))</f>
        <v/>
      </c>
      <c r="D2931" s="21" t="n"/>
      <c r="E2931" s="27">
        <f>IF(D2931="","",IFERROR(INDEX(거래처분야,MATCH(D2931,거래처이름,0)),""))</f>
        <v/>
      </c>
      <c r="F2931" s="21" t="n"/>
      <c r="G2931" s="22" t="n"/>
      <c r="H2931" s="25">
        <f>IF(COUNTA(A2931,B2931,D2931,G2931)=0,"",IF(NOT(ISNUMBER(A2931)),"날짜를 확인하세요",IF(A2931&gt;TODAY(),"오늘 이후 날짜예요",IF(AND(B2931&lt;&gt;"",ISNA(MATCH(B2931,현장번호,0))),"현장 번호를 확인하세요",IF(ISNA(MATCH(D2931,거래처이름,0)),"거래처 목록에 없는 이름",IF(OR(NOT(ISNUMBER(G2931)),N(G2931)&lt;=0),"금액을 확인하세요",""))))))</f>
        <v/>
      </c>
    </row>
    <row r="2932">
      <c r="A2932" s="20" t="n"/>
      <c r="B2932" s="26" t="n"/>
      <c r="C2932" s="27">
        <f>IF(COUNTA(A2932,D2932,G2932)=0,"",IF(B2932="","공통",IFERROR(INDEX(현장_고객,MATCH(B2932,현장번호,0))&amp;" · "&amp;INDEX(현장_주소,MATCH(B2932,현장번호,0)),"없는 번호")))</f>
        <v/>
      </c>
      <c r="D2932" s="21" t="n"/>
      <c r="E2932" s="27">
        <f>IF(D2932="","",IFERROR(INDEX(거래처분야,MATCH(D2932,거래처이름,0)),""))</f>
        <v/>
      </c>
      <c r="F2932" s="21" t="n"/>
      <c r="G2932" s="22" t="n"/>
      <c r="H2932" s="25">
        <f>IF(COUNTA(A2932,B2932,D2932,G2932)=0,"",IF(NOT(ISNUMBER(A2932)),"날짜를 확인하세요",IF(A2932&gt;TODAY(),"오늘 이후 날짜예요",IF(AND(B2932&lt;&gt;"",ISNA(MATCH(B2932,현장번호,0))),"현장 번호를 확인하세요",IF(ISNA(MATCH(D2932,거래처이름,0)),"거래처 목록에 없는 이름",IF(OR(NOT(ISNUMBER(G2932)),N(G2932)&lt;=0),"금액을 확인하세요",""))))))</f>
        <v/>
      </c>
    </row>
    <row r="2933">
      <c r="A2933" s="20" t="n"/>
      <c r="B2933" s="26" t="n"/>
      <c r="C2933" s="27">
        <f>IF(COUNTA(A2933,D2933,G2933)=0,"",IF(B2933="","공통",IFERROR(INDEX(현장_고객,MATCH(B2933,현장번호,0))&amp;" · "&amp;INDEX(현장_주소,MATCH(B2933,현장번호,0)),"없는 번호")))</f>
        <v/>
      </c>
      <c r="D2933" s="21" t="n"/>
      <c r="E2933" s="27">
        <f>IF(D2933="","",IFERROR(INDEX(거래처분야,MATCH(D2933,거래처이름,0)),""))</f>
        <v/>
      </c>
      <c r="F2933" s="21" t="n"/>
      <c r="G2933" s="22" t="n"/>
      <c r="H2933" s="25">
        <f>IF(COUNTA(A2933,B2933,D2933,G2933)=0,"",IF(NOT(ISNUMBER(A2933)),"날짜를 확인하세요",IF(A2933&gt;TODAY(),"오늘 이후 날짜예요",IF(AND(B2933&lt;&gt;"",ISNA(MATCH(B2933,현장번호,0))),"현장 번호를 확인하세요",IF(ISNA(MATCH(D2933,거래처이름,0)),"거래처 목록에 없는 이름",IF(OR(NOT(ISNUMBER(G2933)),N(G2933)&lt;=0),"금액을 확인하세요",""))))))</f>
        <v/>
      </c>
    </row>
    <row r="2934">
      <c r="A2934" s="20" t="n"/>
      <c r="B2934" s="26" t="n"/>
      <c r="C2934" s="27">
        <f>IF(COUNTA(A2934,D2934,G2934)=0,"",IF(B2934="","공통",IFERROR(INDEX(현장_고객,MATCH(B2934,현장번호,0))&amp;" · "&amp;INDEX(현장_주소,MATCH(B2934,현장번호,0)),"없는 번호")))</f>
        <v/>
      </c>
      <c r="D2934" s="21" t="n"/>
      <c r="E2934" s="27">
        <f>IF(D2934="","",IFERROR(INDEX(거래처분야,MATCH(D2934,거래처이름,0)),""))</f>
        <v/>
      </c>
      <c r="F2934" s="21" t="n"/>
      <c r="G2934" s="22" t="n"/>
      <c r="H2934" s="25">
        <f>IF(COUNTA(A2934,B2934,D2934,G2934)=0,"",IF(NOT(ISNUMBER(A2934)),"날짜를 확인하세요",IF(A2934&gt;TODAY(),"오늘 이후 날짜예요",IF(AND(B2934&lt;&gt;"",ISNA(MATCH(B2934,현장번호,0))),"현장 번호를 확인하세요",IF(ISNA(MATCH(D2934,거래처이름,0)),"거래처 목록에 없는 이름",IF(OR(NOT(ISNUMBER(G2934)),N(G2934)&lt;=0),"금액을 확인하세요",""))))))</f>
        <v/>
      </c>
    </row>
    <row r="2935">
      <c r="A2935" s="20" t="n"/>
      <c r="B2935" s="26" t="n"/>
      <c r="C2935" s="27">
        <f>IF(COUNTA(A2935,D2935,G2935)=0,"",IF(B2935="","공통",IFERROR(INDEX(현장_고객,MATCH(B2935,현장번호,0))&amp;" · "&amp;INDEX(현장_주소,MATCH(B2935,현장번호,0)),"없는 번호")))</f>
        <v/>
      </c>
      <c r="D2935" s="21" t="n"/>
      <c r="E2935" s="27">
        <f>IF(D2935="","",IFERROR(INDEX(거래처분야,MATCH(D2935,거래처이름,0)),""))</f>
        <v/>
      </c>
      <c r="F2935" s="21" t="n"/>
      <c r="G2935" s="22" t="n"/>
      <c r="H2935" s="25">
        <f>IF(COUNTA(A2935,B2935,D2935,G2935)=0,"",IF(NOT(ISNUMBER(A2935)),"날짜를 확인하세요",IF(A2935&gt;TODAY(),"오늘 이후 날짜예요",IF(AND(B2935&lt;&gt;"",ISNA(MATCH(B2935,현장번호,0))),"현장 번호를 확인하세요",IF(ISNA(MATCH(D2935,거래처이름,0)),"거래처 목록에 없는 이름",IF(OR(NOT(ISNUMBER(G2935)),N(G2935)&lt;=0),"금액을 확인하세요",""))))))</f>
        <v/>
      </c>
    </row>
    <row r="2936">
      <c r="A2936" s="20" t="n"/>
      <c r="B2936" s="26" t="n"/>
      <c r="C2936" s="27">
        <f>IF(COUNTA(A2936,D2936,G2936)=0,"",IF(B2936="","공통",IFERROR(INDEX(현장_고객,MATCH(B2936,현장번호,0))&amp;" · "&amp;INDEX(현장_주소,MATCH(B2936,현장번호,0)),"없는 번호")))</f>
        <v/>
      </c>
      <c r="D2936" s="21" t="n"/>
      <c r="E2936" s="27">
        <f>IF(D2936="","",IFERROR(INDEX(거래처분야,MATCH(D2936,거래처이름,0)),""))</f>
        <v/>
      </c>
      <c r="F2936" s="21" t="n"/>
      <c r="G2936" s="22" t="n"/>
      <c r="H2936" s="25">
        <f>IF(COUNTA(A2936,B2936,D2936,G2936)=0,"",IF(NOT(ISNUMBER(A2936)),"날짜를 확인하세요",IF(A2936&gt;TODAY(),"오늘 이후 날짜예요",IF(AND(B2936&lt;&gt;"",ISNA(MATCH(B2936,현장번호,0))),"현장 번호를 확인하세요",IF(ISNA(MATCH(D2936,거래처이름,0)),"거래처 목록에 없는 이름",IF(OR(NOT(ISNUMBER(G2936)),N(G2936)&lt;=0),"금액을 확인하세요",""))))))</f>
        <v/>
      </c>
    </row>
    <row r="2937">
      <c r="A2937" s="20" t="n"/>
      <c r="B2937" s="26" t="n"/>
      <c r="C2937" s="27">
        <f>IF(COUNTA(A2937,D2937,G2937)=0,"",IF(B2937="","공통",IFERROR(INDEX(현장_고객,MATCH(B2937,현장번호,0))&amp;" · "&amp;INDEX(현장_주소,MATCH(B2937,현장번호,0)),"없는 번호")))</f>
        <v/>
      </c>
      <c r="D2937" s="21" t="n"/>
      <c r="E2937" s="27">
        <f>IF(D2937="","",IFERROR(INDEX(거래처분야,MATCH(D2937,거래처이름,0)),""))</f>
        <v/>
      </c>
      <c r="F2937" s="21" t="n"/>
      <c r="G2937" s="22" t="n"/>
      <c r="H2937" s="25">
        <f>IF(COUNTA(A2937,B2937,D2937,G2937)=0,"",IF(NOT(ISNUMBER(A2937)),"날짜를 확인하세요",IF(A2937&gt;TODAY(),"오늘 이후 날짜예요",IF(AND(B2937&lt;&gt;"",ISNA(MATCH(B2937,현장번호,0))),"현장 번호를 확인하세요",IF(ISNA(MATCH(D2937,거래처이름,0)),"거래처 목록에 없는 이름",IF(OR(NOT(ISNUMBER(G2937)),N(G2937)&lt;=0),"금액을 확인하세요",""))))))</f>
        <v/>
      </c>
    </row>
    <row r="2938">
      <c r="A2938" s="20" t="n"/>
      <c r="B2938" s="26" t="n"/>
      <c r="C2938" s="27">
        <f>IF(COUNTA(A2938,D2938,G2938)=0,"",IF(B2938="","공통",IFERROR(INDEX(현장_고객,MATCH(B2938,현장번호,0))&amp;" · "&amp;INDEX(현장_주소,MATCH(B2938,현장번호,0)),"없는 번호")))</f>
        <v/>
      </c>
      <c r="D2938" s="21" t="n"/>
      <c r="E2938" s="27">
        <f>IF(D2938="","",IFERROR(INDEX(거래처분야,MATCH(D2938,거래처이름,0)),""))</f>
        <v/>
      </c>
      <c r="F2938" s="21" t="n"/>
      <c r="G2938" s="22" t="n"/>
      <c r="H2938" s="25">
        <f>IF(COUNTA(A2938,B2938,D2938,G2938)=0,"",IF(NOT(ISNUMBER(A2938)),"날짜를 확인하세요",IF(A2938&gt;TODAY(),"오늘 이후 날짜예요",IF(AND(B2938&lt;&gt;"",ISNA(MATCH(B2938,현장번호,0))),"현장 번호를 확인하세요",IF(ISNA(MATCH(D2938,거래처이름,0)),"거래처 목록에 없는 이름",IF(OR(NOT(ISNUMBER(G2938)),N(G2938)&lt;=0),"금액을 확인하세요",""))))))</f>
        <v/>
      </c>
    </row>
    <row r="2939">
      <c r="A2939" s="20" t="n"/>
      <c r="B2939" s="26" t="n"/>
      <c r="C2939" s="27">
        <f>IF(COUNTA(A2939,D2939,G2939)=0,"",IF(B2939="","공통",IFERROR(INDEX(현장_고객,MATCH(B2939,현장번호,0))&amp;" · "&amp;INDEX(현장_주소,MATCH(B2939,현장번호,0)),"없는 번호")))</f>
        <v/>
      </c>
      <c r="D2939" s="21" t="n"/>
      <c r="E2939" s="27">
        <f>IF(D2939="","",IFERROR(INDEX(거래처분야,MATCH(D2939,거래처이름,0)),""))</f>
        <v/>
      </c>
      <c r="F2939" s="21" t="n"/>
      <c r="G2939" s="22" t="n"/>
      <c r="H2939" s="25">
        <f>IF(COUNTA(A2939,B2939,D2939,G2939)=0,"",IF(NOT(ISNUMBER(A2939)),"날짜를 확인하세요",IF(A2939&gt;TODAY(),"오늘 이후 날짜예요",IF(AND(B2939&lt;&gt;"",ISNA(MATCH(B2939,현장번호,0))),"현장 번호를 확인하세요",IF(ISNA(MATCH(D2939,거래처이름,0)),"거래처 목록에 없는 이름",IF(OR(NOT(ISNUMBER(G2939)),N(G2939)&lt;=0),"금액을 확인하세요",""))))))</f>
        <v/>
      </c>
    </row>
    <row r="2940">
      <c r="A2940" s="20" t="n"/>
      <c r="B2940" s="26" t="n"/>
      <c r="C2940" s="27">
        <f>IF(COUNTA(A2940,D2940,G2940)=0,"",IF(B2940="","공통",IFERROR(INDEX(현장_고객,MATCH(B2940,현장번호,0))&amp;" · "&amp;INDEX(현장_주소,MATCH(B2940,현장번호,0)),"없는 번호")))</f>
        <v/>
      </c>
      <c r="D2940" s="21" t="n"/>
      <c r="E2940" s="27">
        <f>IF(D2940="","",IFERROR(INDEX(거래처분야,MATCH(D2940,거래처이름,0)),""))</f>
        <v/>
      </c>
      <c r="F2940" s="21" t="n"/>
      <c r="G2940" s="22" t="n"/>
      <c r="H2940" s="25">
        <f>IF(COUNTA(A2940,B2940,D2940,G2940)=0,"",IF(NOT(ISNUMBER(A2940)),"날짜를 확인하세요",IF(A2940&gt;TODAY(),"오늘 이후 날짜예요",IF(AND(B2940&lt;&gt;"",ISNA(MATCH(B2940,현장번호,0))),"현장 번호를 확인하세요",IF(ISNA(MATCH(D2940,거래처이름,0)),"거래처 목록에 없는 이름",IF(OR(NOT(ISNUMBER(G2940)),N(G2940)&lt;=0),"금액을 확인하세요",""))))))</f>
        <v/>
      </c>
    </row>
    <row r="2941">
      <c r="A2941" s="20" t="n"/>
      <c r="B2941" s="26" t="n"/>
      <c r="C2941" s="27">
        <f>IF(COUNTA(A2941,D2941,G2941)=0,"",IF(B2941="","공통",IFERROR(INDEX(현장_고객,MATCH(B2941,현장번호,0))&amp;" · "&amp;INDEX(현장_주소,MATCH(B2941,현장번호,0)),"없는 번호")))</f>
        <v/>
      </c>
      <c r="D2941" s="21" t="n"/>
      <c r="E2941" s="27">
        <f>IF(D2941="","",IFERROR(INDEX(거래처분야,MATCH(D2941,거래처이름,0)),""))</f>
        <v/>
      </c>
      <c r="F2941" s="21" t="n"/>
      <c r="G2941" s="22" t="n"/>
      <c r="H2941" s="25">
        <f>IF(COUNTA(A2941,B2941,D2941,G2941)=0,"",IF(NOT(ISNUMBER(A2941)),"날짜를 확인하세요",IF(A2941&gt;TODAY(),"오늘 이후 날짜예요",IF(AND(B2941&lt;&gt;"",ISNA(MATCH(B2941,현장번호,0))),"현장 번호를 확인하세요",IF(ISNA(MATCH(D2941,거래처이름,0)),"거래처 목록에 없는 이름",IF(OR(NOT(ISNUMBER(G2941)),N(G2941)&lt;=0),"금액을 확인하세요",""))))))</f>
        <v/>
      </c>
    </row>
    <row r="2942">
      <c r="A2942" s="20" t="n"/>
      <c r="B2942" s="26" t="n"/>
      <c r="C2942" s="27">
        <f>IF(COUNTA(A2942,D2942,G2942)=0,"",IF(B2942="","공통",IFERROR(INDEX(현장_고객,MATCH(B2942,현장번호,0))&amp;" · "&amp;INDEX(현장_주소,MATCH(B2942,현장번호,0)),"없는 번호")))</f>
        <v/>
      </c>
      <c r="D2942" s="21" t="n"/>
      <c r="E2942" s="27">
        <f>IF(D2942="","",IFERROR(INDEX(거래처분야,MATCH(D2942,거래처이름,0)),""))</f>
        <v/>
      </c>
      <c r="F2942" s="21" t="n"/>
      <c r="G2942" s="22" t="n"/>
      <c r="H2942" s="25">
        <f>IF(COUNTA(A2942,B2942,D2942,G2942)=0,"",IF(NOT(ISNUMBER(A2942)),"날짜를 확인하세요",IF(A2942&gt;TODAY(),"오늘 이후 날짜예요",IF(AND(B2942&lt;&gt;"",ISNA(MATCH(B2942,현장번호,0))),"현장 번호를 확인하세요",IF(ISNA(MATCH(D2942,거래처이름,0)),"거래처 목록에 없는 이름",IF(OR(NOT(ISNUMBER(G2942)),N(G2942)&lt;=0),"금액을 확인하세요",""))))))</f>
        <v/>
      </c>
    </row>
    <row r="2943">
      <c r="A2943" s="20" t="n"/>
      <c r="B2943" s="26" t="n"/>
      <c r="C2943" s="27">
        <f>IF(COUNTA(A2943,D2943,G2943)=0,"",IF(B2943="","공통",IFERROR(INDEX(현장_고객,MATCH(B2943,현장번호,0))&amp;" · "&amp;INDEX(현장_주소,MATCH(B2943,현장번호,0)),"없는 번호")))</f>
        <v/>
      </c>
      <c r="D2943" s="21" t="n"/>
      <c r="E2943" s="27">
        <f>IF(D2943="","",IFERROR(INDEX(거래처분야,MATCH(D2943,거래처이름,0)),""))</f>
        <v/>
      </c>
      <c r="F2943" s="21" t="n"/>
      <c r="G2943" s="22" t="n"/>
      <c r="H2943" s="25">
        <f>IF(COUNTA(A2943,B2943,D2943,G2943)=0,"",IF(NOT(ISNUMBER(A2943)),"날짜를 확인하세요",IF(A2943&gt;TODAY(),"오늘 이후 날짜예요",IF(AND(B2943&lt;&gt;"",ISNA(MATCH(B2943,현장번호,0))),"현장 번호를 확인하세요",IF(ISNA(MATCH(D2943,거래처이름,0)),"거래처 목록에 없는 이름",IF(OR(NOT(ISNUMBER(G2943)),N(G2943)&lt;=0),"금액을 확인하세요",""))))))</f>
        <v/>
      </c>
    </row>
    <row r="2944">
      <c r="A2944" s="20" t="n"/>
      <c r="B2944" s="26" t="n"/>
      <c r="C2944" s="27">
        <f>IF(COUNTA(A2944,D2944,G2944)=0,"",IF(B2944="","공통",IFERROR(INDEX(현장_고객,MATCH(B2944,현장번호,0))&amp;" · "&amp;INDEX(현장_주소,MATCH(B2944,현장번호,0)),"없는 번호")))</f>
        <v/>
      </c>
      <c r="D2944" s="21" t="n"/>
      <c r="E2944" s="27">
        <f>IF(D2944="","",IFERROR(INDEX(거래처분야,MATCH(D2944,거래처이름,0)),""))</f>
        <v/>
      </c>
      <c r="F2944" s="21" t="n"/>
      <c r="G2944" s="22" t="n"/>
      <c r="H2944" s="25">
        <f>IF(COUNTA(A2944,B2944,D2944,G2944)=0,"",IF(NOT(ISNUMBER(A2944)),"날짜를 확인하세요",IF(A2944&gt;TODAY(),"오늘 이후 날짜예요",IF(AND(B2944&lt;&gt;"",ISNA(MATCH(B2944,현장번호,0))),"현장 번호를 확인하세요",IF(ISNA(MATCH(D2944,거래처이름,0)),"거래처 목록에 없는 이름",IF(OR(NOT(ISNUMBER(G2944)),N(G2944)&lt;=0),"금액을 확인하세요",""))))))</f>
        <v/>
      </c>
    </row>
    <row r="2945">
      <c r="A2945" s="20" t="n"/>
      <c r="B2945" s="26" t="n"/>
      <c r="C2945" s="27">
        <f>IF(COUNTA(A2945,D2945,G2945)=0,"",IF(B2945="","공통",IFERROR(INDEX(현장_고객,MATCH(B2945,현장번호,0))&amp;" · "&amp;INDEX(현장_주소,MATCH(B2945,현장번호,0)),"없는 번호")))</f>
        <v/>
      </c>
      <c r="D2945" s="21" t="n"/>
      <c r="E2945" s="27">
        <f>IF(D2945="","",IFERROR(INDEX(거래처분야,MATCH(D2945,거래처이름,0)),""))</f>
        <v/>
      </c>
      <c r="F2945" s="21" t="n"/>
      <c r="G2945" s="22" t="n"/>
      <c r="H2945" s="25">
        <f>IF(COUNTA(A2945,B2945,D2945,G2945)=0,"",IF(NOT(ISNUMBER(A2945)),"날짜를 확인하세요",IF(A2945&gt;TODAY(),"오늘 이후 날짜예요",IF(AND(B2945&lt;&gt;"",ISNA(MATCH(B2945,현장번호,0))),"현장 번호를 확인하세요",IF(ISNA(MATCH(D2945,거래처이름,0)),"거래처 목록에 없는 이름",IF(OR(NOT(ISNUMBER(G2945)),N(G2945)&lt;=0),"금액을 확인하세요",""))))))</f>
        <v/>
      </c>
    </row>
    <row r="2946">
      <c r="A2946" s="20" t="n"/>
      <c r="B2946" s="26" t="n"/>
      <c r="C2946" s="27">
        <f>IF(COUNTA(A2946,D2946,G2946)=0,"",IF(B2946="","공통",IFERROR(INDEX(현장_고객,MATCH(B2946,현장번호,0))&amp;" · "&amp;INDEX(현장_주소,MATCH(B2946,현장번호,0)),"없는 번호")))</f>
        <v/>
      </c>
      <c r="D2946" s="21" t="n"/>
      <c r="E2946" s="27">
        <f>IF(D2946="","",IFERROR(INDEX(거래처분야,MATCH(D2946,거래처이름,0)),""))</f>
        <v/>
      </c>
      <c r="F2946" s="21" t="n"/>
      <c r="G2946" s="22" t="n"/>
      <c r="H2946" s="25">
        <f>IF(COUNTA(A2946,B2946,D2946,G2946)=0,"",IF(NOT(ISNUMBER(A2946)),"날짜를 확인하세요",IF(A2946&gt;TODAY(),"오늘 이후 날짜예요",IF(AND(B2946&lt;&gt;"",ISNA(MATCH(B2946,현장번호,0))),"현장 번호를 확인하세요",IF(ISNA(MATCH(D2946,거래처이름,0)),"거래처 목록에 없는 이름",IF(OR(NOT(ISNUMBER(G2946)),N(G2946)&lt;=0),"금액을 확인하세요",""))))))</f>
        <v/>
      </c>
    </row>
    <row r="2947">
      <c r="A2947" s="20" t="n"/>
      <c r="B2947" s="26" t="n"/>
      <c r="C2947" s="27">
        <f>IF(COUNTA(A2947,D2947,G2947)=0,"",IF(B2947="","공통",IFERROR(INDEX(현장_고객,MATCH(B2947,현장번호,0))&amp;" · "&amp;INDEX(현장_주소,MATCH(B2947,현장번호,0)),"없는 번호")))</f>
        <v/>
      </c>
      <c r="D2947" s="21" t="n"/>
      <c r="E2947" s="27">
        <f>IF(D2947="","",IFERROR(INDEX(거래처분야,MATCH(D2947,거래처이름,0)),""))</f>
        <v/>
      </c>
      <c r="F2947" s="21" t="n"/>
      <c r="G2947" s="22" t="n"/>
      <c r="H2947" s="25">
        <f>IF(COUNTA(A2947,B2947,D2947,G2947)=0,"",IF(NOT(ISNUMBER(A2947)),"날짜를 확인하세요",IF(A2947&gt;TODAY(),"오늘 이후 날짜예요",IF(AND(B2947&lt;&gt;"",ISNA(MATCH(B2947,현장번호,0))),"현장 번호를 확인하세요",IF(ISNA(MATCH(D2947,거래처이름,0)),"거래처 목록에 없는 이름",IF(OR(NOT(ISNUMBER(G2947)),N(G2947)&lt;=0),"금액을 확인하세요",""))))))</f>
        <v/>
      </c>
    </row>
    <row r="2948">
      <c r="A2948" s="20" t="n"/>
      <c r="B2948" s="26" t="n"/>
      <c r="C2948" s="27">
        <f>IF(COUNTA(A2948,D2948,G2948)=0,"",IF(B2948="","공통",IFERROR(INDEX(현장_고객,MATCH(B2948,현장번호,0))&amp;" · "&amp;INDEX(현장_주소,MATCH(B2948,현장번호,0)),"없는 번호")))</f>
        <v/>
      </c>
      <c r="D2948" s="21" t="n"/>
      <c r="E2948" s="27">
        <f>IF(D2948="","",IFERROR(INDEX(거래처분야,MATCH(D2948,거래처이름,0)),""))</f>
        <v/>
      </c>
      <c r="F2948" s="21" t="n"/>
      <c r="G2948" s="22" t="n"/>
      <c r="H2948" s="25">
        <f>IF(COUNTA(A2948,B2948,D2948,G2948)=0,"",IF(NOT(ISNUMBER(A2948)),"날짜를 확인하세요",IF(A2948&gt;TODAY(),"오늘 이후 날짜예요",IF(AND(B2948&lt;&gt;"",ISNA(MATCH(B2948,현장번호,0))),"현장 번호를 확인하세요",IF(ISNA(MATCH(D2948,거래처이름,0)),"거래처 목록에 없는 이름",IF(OR(NOT(ISNUMBER(G2948)),N(G2948)&lt;=0),"금액을 확인하세요",""))))))</f>
        <v/>
      </c>
    </row>
    <row r="2949">
      <c r="A2949" s="20" t="n"/>
      <c r="B2949" s="26" t="n"/>
      <c r="C2949" s="27">
        <f>IF(COUNTA(A2949,D2949,G2949)=0,"",IF(B2949="","공통",IFERROR(INDEX(현장_고객,MATCH(B2949,현장번호,0))&amp;" · "&amp;INDEX(현장_주소,MATCH(B2949,현장번호,0)),"없는 번호")))</f>
        <v/>
      </c>
      <c r="D2949" s="21" t="n"/>
      <c r="E2949" s="27">
        <f>IF(D2949="","",IFERROR(INDEX(거래처분야,MATCH(D2949,거래처이름,0)),""))</f>
        <v/>
      </c>
      <c r="F2949" s="21" t="n"/>
      <c r="G2949" s="22" t="n"/>
      <c r="H2949" s="25">
        <f>IF(COUNTA(A2949,B2949,D2949,G2949)=0,"",IF(NOT(ISNUMBER(A2949)),"날짜를 확인하세요",IF(A2949&gt;TODAY(),"오늘 이후 날짜예요",IF(AND(B2949&lt;&gt;"",ISNA(MATCH(B2949,현장번호,0))),"현장 번호를 확인하세요",IF(ISNA(MATCH(D2949,거래처이름,0)),"거래처 목록에 없는 이름",IF(OR(NOT(ISNUMBER(G2949)),N(G2949)&lt;=0),"금액을 확인하세요",""))))))</f>
        <v/>
      </c>
    </row>
    <row r="2950">
      <c r="A2950" s="20" t="n"/>
      <c r="B2950" s="26" t="n"/>
      <c r="C2950" s="27">
        <f>IF(COUNTA(A2950,D2950,G2950)=0,"",IF(B2950="","공통",IFERROR(INDEX(현장_고객,MATCH(B2950,현장번호,0))&amp;" · "&amp;INDEX(현장_주소,MATCH(B2950,현장번호,0)),"없는 번호")))</f>
        <v/>
      </c>
      <c r="D2950" s="21" t="n"/>
      <c r="E2950" s="27">
        <f>IF(D2950="","",IFERROR(INDEX(거래처분야,MATCH(D2950,거래처이름,0)),""))</f>
        <v/>
      </c>
      <c r="F2950" s="21" t="n"/>
      <c r="G2950" s="22" t="n"/>
      <c r="H2950" s="25">
        <f>IF(COUNTA(A2950,B2950,D2950,G2950)=0,"",IF(NOT(ISNUMBER(A2950)),"날짜를 확인하세요",IF(A2950&gt;TODAY(),"오늘 이후 날짜예요",IF(AND(B2950&lt;&gt;"",ISNA(MATCH(B2950,현장번호,0))),"현장 번호를 확인하세요",IF(ISNA(MATCH(D2950,거래처이름,0)),"거래처 목록에 없는 이름",IF(OR(NOT(ISNUMBER(G2950)),N(G2950)&lt;=0),"금액을 확인하세요",""))))))</f>
        <v/>
      </c>
    </row>
    <row r="2951">
      <c r="A2951" s="20" t="n"/>
      <c r="B2951" s="26" t="n"/>
      <c r="C2951" s="27">
        <f>IF(COUNTA(A2951,D2951,G2951)=0,"",IF(B2951="","공통",IFERROR(INDEX(현장_고객,MATCH(B2951,현장번호,0))&amp;" · "&amp;INDEX(현장_주소,MATCH(B2951,현장번호,0)),"없는 번호")))</f>
        <v/>
      </c>
      <c r="D2951" s="21" t="n"/>
      <c r="E2951" s="27">
        <f>IF(D2951="","",IFERROR(INDEX(거래처분야,MATCH(D2951,거래처이름,0)),""))</f>
        <v/>
      </c>
      <c r="F2951" s="21" t="n"/>
      <c r="G2951" s="22" t="n"/>
      <c r="H2951" s="25">
        <f>IF(COUNTA(A2951,B2951,D2951,G2951)=0,"",IF(NOT(ISNUMBER(A2951)),"날짜를 확인하세요",IF(A2951&gt;TODAY(),"오늘 이후 날짜예요",IF(AND(B2951&lt;&gt;"",ISNA(MATCH(B2951,현장번호,0))),"현장 번호를 확인하세요",IF(ISNA(MATCH(D2951,거래처이름,0)),"거래처 목록에 없는 이름",IF(OR(NOT(ISNUMBER(G2951)),N(G2951)&lt;=0),"금액을 확인하세요",""))))))</f>
        <v/>
      </c>
    </row>
    <row r="2952">
      <c r="A2952" s="20" t="n"/>
      <c r="B2952" s="26" t="n"/>
      <c r="C2952" s="27">
        <f>IF(COUNTA(A2952,D2952,G2952)=0,"",IF(B2952="","공통",IFERROR(INDEX(현장_고객,MATCH(B2952,현장번호,0))&amp;" · "&amp;INDEX(현장_주소,MATCH(B2952,현장번호,0)),"없는 번호")))</f>
        <v/>
      </c>
      <c r="D2952" s="21" t="n"/>
      <c r="E2952" s="27">
        <f>IF(D2952="","",IFERROR(INDEX(거래처분야,MATCH(D2952,거래처이름,0)),""))</f>
        <v/>
      </c>
      <c r="F2952" s="21" t="n"/>
      <c r="G2952" s="22" t="n"/>
      <c r="H2952" s="25">
        <f>IF(COUNTA(A2952,B2952,D2952,G2952)=0,"",IF(NOT(ISNUMBER(A2952)),"날짜를 확인하세요",IF(A2952&gt;TODAY(),"오늘 이후 날짜예요",IF(AND(B2952&lt;&gt;"",ISNA(MATCH(B2952,현장번호,0))),"현장 번호를 확인하세요",IF(ISNA(MATCH(D2952,거래처이름,0)),"거래처 목록에 없는 이름",IF(OR(NOT(ISNUMBER(G2952)),N(G2952)&lt;=0),"금액을 확인하세요",""))))))</f>
        <v/>
      </c>
    </row>
    <row r="2953">
      <c r="A2953" s="20" t="n"/>
      <c r="B2953" s="26" t="n"/>
      <c r="C2953" s="27">
        <f>IF(COUNTA(A2953,D2953,G2953)=0,"",IF(B2953="","공통",IFERROR(INDEX(현장_고객,MATCH(B2953,현장번호,0))&amp;" · "&amp;INDEX(현장_주소,MATCH(B2953,현장번호,0)),"없는 번호")))</f>
        <v/>
      </c>
      <c r="D2953" s="21" t="n"/>
      <c r="E2953" s="27">
        <f>IF(D2953="","",IFERROR(INDEX(거래처분야,MATCH(D2953,거래처이름,0)),""))</f>
        <v/>
      </c>
      <c r="F2953" s="21" t="n"/>
      <c r="G2953" s="22" t="n"/>
      <c r="H2953" s="25">
        <f>IF(COUNTA(A2953,B2953,D2953,G2953)=0,"",IF(NOT(ISNUMBER(A2953)),"날짜를 확인하세요",IF(A2953&gt;TODAY(),"오늘 이후 날짜예요",IF(AND(B2953&lt;&gt;"",ISNA(MATCH(B2953,현장번호,0))),"현장 번호를 확인하세요",IF(ISNA(MATCH(D2953,거래처이름,0)),"거래처 목록에 없는 이름",IF(OR(NOT(ISNUMBER(G2953)),N(G2953)&lt;=0),"금액을 확인하세요",""))))))</f>
        <v/>
      </c>
    </row>
    <row r="2954">
      <c r="A2954" s="20" t="n"/>
      <c r="B2954" s="26" t="n"/>
      <c r="C2954" s="27">
        <f>IF(COUNTA(A2954,D2954,G2954)=0,"",IF(B2954="","공통",IFERROR(INDEX(현장_고객,MATCH(B2954,현장번호,0))&amp;" · "&amp;INDEX(현장_주소,MATCH(B2954,현장번호,0)),"없는 번호")))</f>
        <v/>
      </c>
      <c r="D2954" s="21" t="n"/>
      <c r="E2954" s="27">
        <f>IF(D2954="","",IFERROR(INDEX(거래처분야,MATCH(D2954,거래처이름,0)),""))</f>
        <v/>
      </c>
      <c r="F2954" s="21" t="n"/>
      <c r="G2954" s="22" t="n"/>
      <c r="H2954" s="25">
        <f>IF(COUNTA(A2954,B2954,D2954,G2954)=0,"",IF(NOT(ISNUMBER(A2954)),"날짜를 확인하세요",IF(A2954&gt;TODAY(),"오늘 이후 날짜예요",IF(AND(B2954&lt;&gt;"",ISNA(MATCH(B2954,현장번호,0))),"현장 번호를 확인하세요",IF(ISNA(MATCH(D2954,거래처이름,0)),"거래처 목록에 없는 이름",IF(OR(NOT(ISNUMBER(G2954)),N(G2954)&lt;=0),"금액을 확인하세요",""))))))</f>
        <v/>
      </c>
    </row>
    <row r="2955">
      <c r="A2955" s="20" t="n"/>
      <c r="B2955" s="26" t="n"/>
      <c r="C2955" s="27">
        <f>IF(COUNTA(A2955,D2955,G2955)=0,"",IF(B2955="","공통",IFERROR(INDEX(현장_고객,MATCH(B2955,현장번호,0))&amp;" · "&amp;INDEX(현장_주소,MATCH(B2955,현장번호,0)),"없는 번호")))</f>
        <v/>
      </c>
      <c r="D2955" s="21" t="n"/>
      <c r="E2955" s="27">
        <f>IF(D2955="","",IFERROR(INDEX(거래처분야,MATCH(D2955,거래처이름,0)),""))</f>
        <v/>
      </c>
      <c r="F2955" s="21" t="n"/>
      <c r="G2955" s="22" t="n"/>
      <c r="H2955" s="25">
        <f>IF(COUNTA(A2955,B2955,D2955,G2955)=0,"",IF(NOT(ISNUMBER(A2955)),"날짜를 확인하세요",IF(A2955&gt;TODAY(),"오늘 이후 날짜예요",IF(AND(B2955&lt;&gt;"",ISNA(MATCH(B2955,현장번호,0))),"현장 번호를 확인하세요",IF(ISNA(MATCH(D2955,거래처이름,0)),"거래처 목록에 없는 이름",IF(OR(NOT(ISNUMBER(G2955)),N(G2955)&lt;=0),"금액을 확인하세요",""))))))</f>
        <v/>
      </c>
    </row>
    <row r="2956">
      <c r="A2956" s="20" t="n"/>
      <c r="B2956" s="26" t="n"/>
      <c r="C2956" s="27">
        <f>IF(COUNTA(A2956,D2956,G2956)=0,"",IF(B2956="","공통",IFERROR(INDEX(현장_고객,MATCH(B2956,현장번호,0))&amp;" · "&amp;INDEX(현장_주소,MATCH(B2956,현장번호,0)),"없는 번호")))</f>
        <v/>
      </c>
      <c r="D2956" s="21" t="n"/>
      <c r="E2956" s="27">
        <f>IF(D2956="","",IFERROR(INDEX(거래처분야,MATCH(D2956,거래처이름,0)),""))</f>
        <v/>
      </c>
      <c r="F2956" s="21" t="n"/>
      <c r="G2956" s="22" t="n"/>
      <c r="H2956" s="25">
        <f>IF(COUNTA(A2956,B2956,D2956,G2956)=0,"",IF(NOT(ISNUMBER(A2956)),"날짜를 확인하세요",IF(A2956&gt;TODAY(),"오늘 이후 날짜예요",IF(AND(B2956&lt;&gt;"",ISNA(MATCH(B2956,현장번호,0))),"현장 번호를 확인하세요",IF(ISNA(MATCH(D2956,거래처이름,0)),"거래처 목록에 없는 이름",IF(OR(NOT(ISNUMBER(G2956)),N(G2956)&lt;=0),"금액을 확인하세요",""))))))</f>
        <v/>
      </c>
    </row>
    <row r="2957">
      <c r="A2957" s="20" t="n"/>
      <c r="B2957" s="26" t="n"/>
      <c r="C2957" s="27">
        <f>IF(COUNTA(A2957,D2957,G2957)=0,"",IF(B2957="","공통",IFERROR(INDEX(현장_고객,MATCH(B2957,현장번호,0))&amp;" · "&amp;INDEX(현장_주소,MATCH(B2957,현장번호,0)),"없는 번호")))</f>
        <v/>
      </c>
      <c r="D2957" s="21" t="n"/>
      <c r="E2957" s="27">
        <f>IF(D2957="","",IFERROR(INDEX(거래처분야,MATCH(D2957,거래처이름,0)),""))</f>
        <v/>
      </c>
      <c r="F2957" s="21" t="n"/>
      <c r="G2957" s="22" t="n"/>
      <c r="H2957" s="25">
        <f>IF(COUNTA(A2957,B2957,D2957,G2957)=0,"",IF(NOT(ISNUMBER(A2957)),"날짜를 확인하세요",IF(A2957&gt;TODAY(),"오늘 이후 날짜예요",IF(AND(B2957&lt;&gt;"",ISNA(MATCH(B2957,현장번호,0))),"현장 번호를 확인하세요",IF(ISNA(MATCH(D2957,거래처이름,0)),"거래처 목록에 없는 이름",IF(OR(NOT(ISNUMBER(G2957)),N(G2957)&lt;=0),"금액을 확인하세요",""))))))</f>
        <v/>
      </c>
    </row>
    <row r="2958">
      <c r="A2958" s="20" t="n"/>
      <c r="B2958" s="26" t="n"/>
      <c r="C2958" s="27">
        <f>IF(COUNTA(A2958,D2958,G2958)=0,"",IF(B2958="","공통",IFERROR(INDEX(현장_고객,MATCH(B2958,현장번호,0))&amp;" · "&amp;INDEX(현장_주소,MATCH(B2958,현장번호,0)),"없는 번호")))</f>
        <v/>
      </c>
      <c r="D2958" s="21" t="n"/>
      <c r="E2958" s="27">
        <f>IF(D2958="","",IFERROR(INDEX(거래처분야,MATCH(D2958,거래처이름,0)),""))</f>
        <v/>
      </c>
      <c r="F2958" s="21" t="n"/>
      <c r="G2958" s="22" t="n"/>
      <c r="H2958" s="25">
        <f>IF(COUNTA(A2958,B2958,D2958,G2958)=0,"",IF(NOT(ISNUMBER(A2958)),"날짜를 확인하세요",IF(A2958&gt;TODAY(),"오늘 이후 날짜예요",IF(AND(B2958&lt;&gt;"",ISNA(MATCH(B2958,현장번호,0))),"현장 번호를 확인하세요",IF(ISNA(MATCH(D2958,거래처이름,0)),"거래처 목록에 없는 이름",IF(OR(NOT(ISNUMBER(G2958)),N(G2958)&lt;=0),"금액을 확인하세요",""))))))</f>
        <v/>
      </c>
    </row>
    <row r="2959">
      <c r="A2959" s="20" t="n"/>
      <c r="B2959" s="26" t="n"/>
      <c r="C2959" s="27">
        <f>IF(COUNTA(A2959,D2959,G2959)=0,"",IF(B2959="","공통",IFERROR(INDEX(현장_고객,MATCH(B2959,현장번호,0))&amp;" · "&amp;INDEX(현장_주소,MATCH(B2959,현장번호,0)),"없는 번호")))</f>
        <v/>
      </c>
      <c r="D2959" s="21" t="n"/>
      <c r="E2959" s="27">
        <f>IF(D2959="","",IFERROR(INDEX(거래처분야,MATCH(D2959,거래처이름,0)),""))</f>
        <v/>
      </c>
      <c r="F2959" s="21" t="n"/>
      <c r="G2959" s="22" t="n"/>
      <c r="H2959" s="25">
        <f>IF(COUNTA(A2959,B2959,D2959,G2959)=0,"",IF(NOT(ISNUMBER(A2959)),"날짜를 확인하세요",IF(A2959&gt;TODAY(),"오늘 이후 날짜예요",IF(AND(B2959&lt;&gt;"",ISNA(MATCH(B2959,현장번호,0))),"현장 번호를 확인하세요",IF(ISNA(MATCH(D2959,거래처이름,0)),"거래처 목록에 없는 이름",IF(OR(NOT(ISNUMBER(G2959)),N(G2959)&lt;=0),"금액을 확인하세요",""))))))</f>
        <v/>
      </c>
    </row>
    <row r="2960">
      <c r="A2960" s="20" t="n"/>
      <c r="B2960" s="26" t="n"/>
      <c r="C2960" s="27">
        <f>IF(COUNTA(A2960,D2960,G2960)=0,"",IF(B2960="","공통",IFERROR(INDEX(현장_고객,MATCH(B2960,현장번호,0))&amp;" · "&amp;INDEX(현장_주소,MATCH(B2960,현장번호,0)),"없는 번호")))</f>
        <v/>
      </c>
      <c r="D2960" s="21" t="n"/>
      <c r="E2960" s="27">
        <f>IF(D2960="","",IFERROR(INDEX(거래처분야,MATCH(D2960,거래처이름,0)),""))</f>
        <v/>
      </c>
      <c r="F2960" s="21" t="n"/>
      <c r="G2960" s="22" t="n"/>
      <c r="H2960" s="25">
        <f>IF(COUNTA(A2960,B2960,D2960,G2960)=0,"",IF(NOT(ISNUMBER(A2960)),"날짜를 확인하세요",IF(A2960&gt;TODAY(),"오늘 이후 날짜예요",IF(AND(B2960&lt;&gt;"",ISNA(MATCH(B2960,현장번호,0))),"현장 번호를 확인하세요",IF(ISNA(MATCH(D2960,거래처이름,0)),"거래처 목록에 없는 이름",IF(OR(NOT(ISNUMBER(G2960)),N(G2960)&lt;=0),"금액을 확인하세요",""))))))</f>
        <v/>
      </c>
    </row>
    <row r="2961">
      <c r="A2961" s="20" t="n"/>
      <c r="B2961" s="26" t="n"/>
      <c r="C2961" s="27">
        <f>IF(COUNTA(A2961,D2961,G2961)=0,"",IF(B2961="","공통",IFERROR(INDEX(현장_고객,MATCH(B2961,현장번호,0))&amp;" · "&amp;INDEX(현장_주소,MATCH(B2961,현장번호,0)),"없는 번호")))</f>
        <v/>
      </c>
      <c r="D2961" s="21" t="n"/>
      <c r="E2961" s="27">
        <f>IF(D2961="","",IFERROR(INDEX(거래처분야,MATCH(D2961,거래처이름,0)),""))</f>
        <v/>
      </c>
      <c r="F2961" s="21" t="n"/>
      <c r="G2961" s="22" t="n"/>
      <c r="H2961" s="25">
        <f>IF(COUNTA(A2961,B2961,D2961,G2961)=0,"",IF(NOT(ISNUMBER(A2961)),"날짜를 확인하세요",IF(A2961&gt;TODAY(),"오늘 이후 날짜예요",IF(AND(B2961&lt;&gt;"",ISNA(MATCH(B2961,현장번호,0))),"현장 번호를 확인하세요",IF(ISNA(MATCH(D2961,거래처이름,0)),"거래처 목록에 없는 이름",IF(OR(NOT(ISNUMBER(G2961)),N(G2961)&lt;=0),"금액을 확인하세요",""))))))</f>
        <v/>
      </c>
    </row>
    <row r="2962">
      <c r="A2962" s="20" t="n"/>
      <c r="B2962" s="26" t="n"/>
      <c r="C2962" s="27">
        <f>IF(COUNTA(A2962,D2962,G2962)=0,"",IF(B2962="","공통",IFERROR(INDEX(현장_고객,MATCH(B2962,현장번호,0))&amp;" · "&amp;INDEX(현장_주소,MATCH(B2962,현장번호,0)),"없는 번호")))</f>
        <v/>
      </c>
      <c r="D2962" s="21" t="n"/>
      <c r="E2962" s="27">
        <f>IF(D2962="","",IFERROR(INDEX(거래처분야,MATCH(D2962,거래처이름,0)),""))</f>
        <v/>
      </c>
      <c r="F2962" s="21" t="n"/>
      <c r="G2962" s="22" t="n"/>
      <c r="H2962" s="25">
        <f>IF(COUNTA(A2962,B2962,D2962,G2962)=0,"",IF(NOT(ISNUMBER(A2962)),"날짜를 확인하세요",IF(A2962&gt;TODAY(),"오늘 이후 날짜예요",IF(AND(B2962&lt;&gt;"",ISNA(MATCH(B2962,현장번호,0))),"현장 번호를 확인하세요",IF(ISNA(MATCH(D2962,거래처이름,0)),"거래처 목록에 없는 이름",IF(OR(NOT(ISNUMBER(G2962)),N(G2962)&lt;=0),"금액을 확인하세요",""))))))</f>
        <v/>
      </c>
    </row>
    <row r="2963">
      <c r="A2963" s="20" t="n"/>
      <c r="B2963" s="26" t="n"/>
      <c r="C2963" s="27">
        <f>IF(COUNTA(A2963,D2963,G2963)=0,"",IF(B2963="","공통",IFERROR(INDEX(현장_고객,MATCH(B2963,현장번호,0))&amp;" · "&amp;INDEX(현장_주소,MATCH(B2963,현장번호,0)),"없는 번호")))</f>
        <v/>
      </c>
      <c r="D2963" s="21" t="n"/>
      <c r="E2963" s="27">
        <f>IF(D2963="","",IFERROR(INDEX(거래처분야,MATCH(D2963,거래처이름,0)),""))</f>
        <v/>
      </c>
      <c r="F2963" s="21" t="n"/>
      <c r="G2963" s="22" t="n"/>
      <c r="H2963" s="25">
        <f>IF(COUNTA(A2963,B2963,D2963,G2963)=0,"",IF(NOT(ISNUMBER(A2963)),"날짜를 확인하세요",IF(A2963&gt;TODAY(),"오늘 이후 날짜예요",IF(AND(B2963&lt;&gt;"",ISNA(MATCH(B2963,현장번호,0))),"현장 번호를 확인하세요",IF(ISNA(MATCH(D2963,거래처이름,0)),"거래처 목록에 없는 이름",IF(OR(NOT(ISNUMBER(G2963)),N(G2963)&lt;=0),"금액을 확인하세요",""))))))</f>
        <v/>
      </c>
    </row>
    <row r="2964">
      <c r="A2964" s="20" t="n"/>
      <c r="B2964" s="26" t="n"/>
      <c r="C2964" s="27">
        <f>IF(COUNTA(A2964,D2964,G2964)=0,"",IF(B2964="","공통",IFERROR(INDEX(현장_고객,MATCH(B2964,현장번호,0))&amp;" · "&amp;INDEX(현장_주소,MATCH(B2964,현장번호,0)),"없는 번호")))</f>
        <v/>
      </c>
      <c r="D2964" s="21" t="n"/>
      <c r="E2964" s="27">
        <f>IF(D2964="","",IFERROR(INDEX(거래처분야,MATCH(D2964,거래처이름,0)),""))</f>
        <v/>
      </c>
      <c r="F2964" s="21" t="n"/>
      <c r="G2964" s="22" t="n"/>
      <c r="H2964" s="25">
        <f>IF(COUNTA(A2964,B2964,D2964,G2964)=0,"",IF(NOT(ISNUMBER(A2964)),"날짜를 확인하세요",IF(A2964&gt;TODAY(),"오늘 이후 날짜예요",IF(AND(B2964&lt;&gt;"",ISNA(MATCH(B2964,현장번호,0))),"현장 번호를 확인하세요",IF(ISNA(MATCH(D2964,거래처이름,0)),"거래처 목록에 없는 이름",IF(OR(NOT(ISNUMBER(G2964)),N(G2964)&lt;=0),"금액을 확인하세요",""))))))</f>
        <v/>
      </c>
    </row>
    <row r="2965">
      <c r="A2965" s="20" t="n"/>
      <c r="B2965" s="26" t="n"/>
      <c r="C2965" s="27">
        <f>IF(COUNTA(A2965,D2965,G2965)=0,"",IF(B2965="","공통",IFERROR(INDEX(현장_고객,MATCH(B2965,현장번호,0))&amp;" · "&amp;INDEX(현장_주소,MATCH(B2965,현장번호,0)),"없는 번호")))</f>
        <v/>
      </c>
      <c r="D2965" s="21" t="n"/>
      <c r="E2965" s="27">
        <f>IF(D2965="","",IFERROR(INDEX(거래처분야,MATCH(D2965,거래처이름,0)),""))</f>
        <v/>
      </c>
      <c r="F2965" s="21" t="n"/>
      <c r="G2965" s="22" t="n"/>
      <c r="H2965" s="25">
        <f>IF(COUNTA(A2965,B2965,D2965,G2965)=0,"",IF(NOT(ISNUMBER(A2965)),"날짜를 확인하세요",IF(A2965&gt;TODAY(),"오늘 이후 날짜예요",IF(AND(B2965&lt;&gt;"",ISNA(MATCH(B2965,현장번호,0))),"현장 번호를 확인하세요",IF(ISNA(MATCH(D2965,거래처이름,0)),"거래처 목록에 없는 이름",IF(OR(NOT(ISNUMBER(G2965)),N(G2965)&lt;=0),"금액을 확인하세요",""))))))</f>
        <v/>
      </c>
    </row>
    <row r="2966">
      <c r="A2966" s="20" t="n"/>
      <c r="B2966" s="26" t="n"/>
      <c r="C2966" s="27">
        <f>IF(COUNTA(A2966,D2966,G2966)=0,"",IF(B2966="","공통",IFERROR(INDEX(현장_고객,MATCH(B2966,현장번호,0))&amp;" · "&amp;INDEX(현장_주소,MATCH(B2966,현장번호,0)),"없는 번호")))</f>
        <v/>
      </c>
      <c r="D2966" s="21" t="n"/>
      <c r="E2966" s="27">
        <f>IF(D2966="","",IFERROR(INDEX(거래처분야,MATCH(D2966,거래처이름,0)),""))</f>
        <v/>
      </c>
      <c r="F2966" s="21" t="n"/>
      <c r="G2966" s="22" t="n"/>
      <c r="H2966" s="25">
        <f>IF(COUNTA(A2966,B2966,D2966,G2966)=0,"",IF(NOT(ISNUMBER(A2966)),"날짜를 확인하세요",IF(A2966&gt;TODAY(),"오늘 이후 날짜예요",IF(AND(B2966&lt;&gt;"",ISNA(MATCH(B2966,현장번호,0))),"현장 번호를 확인하세요",IF(ISNA(MATCH(D2966,거래처이름,0)),"거래처 목록에 없는 이름",IF(OR(NOT(ISNUMBER(G2966)),N(G2966)&lt;=0),"금액을 확인하세요",""))))))</f>
        <v/>
      </c>
    </row>
    <row r="2967">
      <c r="A2967" s="20" t="n"/>
      <c r="B2967" s="26" t="n"/>
      <c r="C2967" s="27">
        <f>IF(COUNTA(A2967,D2967,G2967)=0,"",IF(B2967="","공통",IFERROR(INDEX(현장_고객,MATCH(B2967,현장번호,0))&amp;" · "&amp;INDEX(현장_주소,MATCH(B2967,현장번호,0)),"없는 번호")))</f>
        <v/>
      </c>
      <c r="D2967" s="21" t="n"/>
      <c r="E2967" s="27">
        <f>IF(D2967="","",IFERROR(INDEX(거래처분야,MATCH(D2967,거래처이름,0)),""))</f>
        <v/>
      </c>
      <c r="F2967" s="21" t="n"/>
      <c r="G2967" s="22" t="n"/>
      <c r="H2967" s="25">
        <f>IF(COUNTA(A2967,B2967,D2967,G2967)=0,"",IF(NOT(ISNUMBER(A2967)),"날짜를 확인하세요",IF(A2967&gt;TODAY(),"오늘 이후 날짜예요",IF(AND(B2967&lt;&gt;"",ISNA(MATCH(B2967,현장번호,0))),"현장 번호를 확인하세요",IF(ISNA(MATCH(D2967,거래처이름,0)),"거래처 목록에 없는 이름",IF(OR(NOT(ISNUMBER(G2967)),N(G2967)&lt;=0),"금액을 확인하세요",""))))))</f>
        <v/>
      </c>
    </row>
    <row r="2968">
      <c r="A2968" s="20" t="n"/>
      <c r="B2968" s="26" t="n"/>
      <c r="C2968" s="27">
        <f>IF(COUNTA(A2968,D2968,G2968)=0,"",IF(B2968="","공통",IFERROR(INDEX(현장_고객,MATCH(B2968,현장번호,0))&amp;" · "&amp;INDEX(현장_주소,MATCH(B2968,현장번호,0)),"없는 번호")))</f>
        <v/>
      </c>
      <c r="D2968" s="21" t="n"/>
      <c r="E2968" s="27">
        <f>IF(D2968="","",IFERROR(INDEX(거래처분야,MATCH(D2968,거래처이름,0)),""))</f>
        <v/>
      </c>
      <c r="F2968" s="21" t="n"/>
      <c r="G2968" s="22" t="n"/>
      <c r="H2968" s="25">
        <f>IF(COUNTA(A2968,B2968,D2968,G2968)=0,"",IF(NOT(ISNUMBER(A2968)),"날짜를 확인하세요",IF(A2968&gt;TODAY(),"오늘 이후 날짜예요",IF(AND(B2968&lt;&gt;"",ISNA(MATCH(B2968,현장번호,0))),"현장 번호를 확인하세요",IF(ISNA(MATCH(D2968,거래처이름,0)),"거래처 목록에 없는 이름",IF(OR(NOT(ISNUMBER(G2968)),N(G2968)&lt;=0),"금액을 확인하세요",""))))))</f>
        <v/>
      </c>
    </row>
    <row r="2969">
      <c r="A2969" s="20" t="n"/>
      <c r="B2969" s="26" t="n"/>
      <c r="C2969" s="27">
        <f>IF(COUNTA(A2969,D2969,G2969)=0,"",IF(B2969="","공통",IFERROR(INDEX(현장_고객,MATCH(B2969,현장번호,0))&amp;" · "&amp;INDEX(현장_주소,MATCH(B2969,현장번호,0)),"없는 번호")))</f>
        <v/>
      </c>
      <c r="D2969" s="21" t="n"/>
      <c r="E2969" s="27">
        <f>IF(D2969="","",IFERROR(INDEX(거래처분야,MATCH(D2969,거래처이름,0)),""))</f>
        <v/>
      </c>
      <c r="F2969" s="21" t="n"/>
      <c r="G2969" s="22" t="n"/>
      <c r="H2969" s="25">
        <f>IF(COUNTA(A2969,B2969,D2969,G2969)=0,"",IF(NOT(ISNUMBER(A2969)),"날짜를 확인하세요",IF(A2969&gt;TODAY(),"오늘 이후 날짜예요",IF(AND(B2969&lt;&gt;"",ISNA(MATCH(B2969,현장번호,0))),"현장 번호를 확인하세요",IF(ISNA(MATCH(D2969,거래처이름,0)),"거래처 목록에 없는 이름",IF(OR(NOT(ISNUMBER(G2969)),N(G2969)&lt;=0),"금액을 확인하세요",""))))))</f>
        <v/>
      </c>
    </row>
    <row r="2970">
      <c r="A2970" s="20" t="n"/>
      <c r="B2970" s="26" t="n"/>
      <c r="C2970" s="27">
        <f>IF(COUNTA(A2970,D2970,G2970)=0,"",IF(B2970="","공통",IFERROR(INDEX(현장_고객,MATCH(B2970,현장번호,0))&amp;" · "&amp;INDEX(현장_주소,MATCH(B2970,현장번호,0)),"없는 번호")))</f>
        <v/>
      </c>
      <c r="D2970" s="21" t="n"/>
      <c r="E2970" s="27">
        <f>IF(D2970="","",IFERROR(INDEX(거래처분야,MATCH(D2970,거래처이름,0)),""))</f>
        <v/>
      </c>
      <c r="F2970" s="21" t="n"/>
      <c r="G2970" s="22" t="n"/>
      <c r="H2970" s="25">
        <f>IF(COUNTA(A2970,B2970,D2970,G2970)=0,"",IF(NOT(ISNUMBER(A2970)),"날짜를 확인하세요",IF(A2970&gt;TODAY(),"오늘 이후 날짜예요",IF(AND(B2970&lt;&gt;"",ISNA(MATCH(B2970,현장번호,0))),"현장 번호를 확인하세요",IF(ISNA(MATCH(D2970,거래처이름,0)),"거래처 목록에 없는 이름",IF(OR(NOT(ISNUMBER(G2970)),N(G2970)&lt;=0),"금액을 확인하세요",""))))))</f>
        <v/>
      </c>
    </row>
    <row r="2971">
      <c r="A2971" s="20" t="n"/>
      <c r="B2971" s="26" t="n"/>
      <c r="C2971" s="27">
        <f>IF(COUNTA(A2971,D2971,G2971)=0,"",IF(B2971="","공통",IFERROR(INDEX(현장_고객,MATCH(B2971,현장번호,0))&amp;" · "&amp;INDEX(현장_주소,MATCH(B2971,현장번호,0)),"없는 번호")))</f>
        <v/>
      </c>
      <c r="D2971" s="21" t="n"/>
      <c r="E2971" s="27">
        <f>IF(D2971="","",IFERROR(INDEX(거래처분야,MATCH(D2971,거래처이름,0)),""))</f>
        <v/>
      </c>
      <c r="F2971" s="21" t="n"/>
      <c r="G2971" s="22" t="n"/>
      <c r="H2971" s="25">
        <f>IF(COUNTA(A2971,B2971,D2971,G2971)=0,"",IF(NOT(ISNUMBER(A2971)),"날짜를 확인하세요",IF(A2971&gt;TODAY(),"오늘 이후 날짜예요",IF(AND(B2971&lt;&gt;"",ISNA(MATCH(B2971,현장번호,0))),"현장 번호를 확인하세요",IF(ISNA(MATCH(D2971,거래처이름,0)),"거래처 목록에 없는 이름",IF(OR(NOT(ISNUMBER(G2971)),N(G2971)&lt;=0),"금액을 확인하세요",""))))))</f>
        <v/>
      </c>
    </row>
    <row r="2972">
      <c r="A2972" s="20" t="n"/>
      <c r="B2972" s="26" t="n"/>
      <c r="C2972" s="27">
        <f>IF(COUNTA(A2972,D2972,G2972)=0,"",IF(B2972="","공통",IFERROR(INDEX(현장_고객,MATCH(B2972,현장번호,0))&amp;" · "&amp;INDEX(현장_주소,MATCH(B2972,현장번호,0)),"없는 번호")))</f>
        <v/>
      </c>
      <c r="D2972" s="21" t="n"/>
      <c r="E2972" s="27">
        <f>IF(D2972="","",IFERROR(INDEX(거래처분야,MATCH(D2972,거래처이름,0)),""))</f>
        <v/>
      </c>
      <c r="F2972" s="21" t="n"/>
      <c r="G2972" s="22" t="n"/>
      <c r="H2972" s="25">
        <f>IF(COUNTA(A2972,B2972,D2972,G2972)=0,"",IF(NOT(ISNUMBER(A2972)),"날짜를 확인하세요",IF(A2972&gt;TODAY(),"오늘 이후 날짜예요",IF(AND(B2972&lt;&gt;"",ISNA(MATCH(B2972,현장번호,0))),"현장 번호를 확인하세요",IF(ISNA(MATCH(D2972,거래처이름,0)),"거래처 목록에 없는 이름",IF(OR(NOT(ISNUMBER(G2972)),N(G2972)&lt;=0),"금액을 확인하세요",""))))))</f>
        <v/>
      </c>
    </row>
    <row r="2973">
      <c r="A2973" s="20" t="n"/>
      <c r="B2973" s="26" t="n"/>
      <c r="C2973" s="27">
        <f>IF(COUNTA(A2973,D2973,G2973)=0,"",IF(B2973="","공통",IFERROR(INDEX(현장_고객,MATCH(B2973,현장번호,0))&amp;" · "&amp;INDEX(현장_주소,MATCH(B2973,현장번호,0)),"없는 번호")))</f>
        <v/>
      </c>
      <c r="D2973" s="21" t="n"/>
      <c r="E2973" s="27">
        <f>IF(D2973="","",IFERROR(INDEX(거래처분야,MATCH(D2973,거래처이름,0)),""))</f>
        <v/>
      </c>
      <c r="F2973" s="21" t="n"/>
      <c r="G2973" s="22" t="n"/>
      <c r="H2973" s="25">
        <f>IF(COUNTA(A2973,B2973,D2973,G2973)=0,"",IF(NOT(ISNUMBER(A2973)),"날짜를 확인하세요",IF(A2973&gt;TODAY(),"오늘 이후 날짜예요",IF(AND(B2973&lt;&gt;"",ISNA(MATCH(B2973,현장번호,0))),"현장 번호를 확인하세요",IF(ISNA(MATCH(D2973,거래처이름,0)),"거래처 목록에 없는 이름",IF(OR(NOT(ISNUMBER(G2973)),N(G2973)&lt;=0),"금액을 확인하세요",""))))))</f>
        <v/>
      </c>
    </row>
    <row r="2974">
      <c r="A2974" s="20" t="n"/>
      <c r="B2974" s="26" t="n"/>
      <c r="C2974" s="27">
        <f>IF(COUNTA(A2974,D2974,G2974)=0,"",IF(B2974="","공통",IFERROR(INDEX(현장_고객,MATCH(B2974,현장번호,0))&amp;" · "&amp;INDEX(현장_주소,MATCH(B2974,현장번호,0)),"없는 번호")))</f>
        <v/>
      </c>
      <c r="D2974" s="21" t="n"/>
      <c r="E2974" s="27">
        <f>IF(D2974="","",IFERROR(INDEX(거래처분야,MATCH(D2974,거래처이름,0)),""))</f>
        <v/>
      </c>
      <c r="F2974" s="21" t="n"/>
      <c r="G2974" s="22" t="n"/>
      <c r="H2974" s="25">
        <f>IF(COUNTA(A2974,B2974,D2974,G2974)=0,"",IF(NOT(ISNUMBER(A2974)),"날짜를 확인하세요",IF(A2974&gt;TODAY(),"오늘 이후 날짜예요",IF(AND(B2974&lt;&gt;"",ISNA(MATCH(B2974,현장번호,0))),"현장 번호를 확인하세요",IF(ISNA(MATCH(D2974,거래처이름,0)),"거래처 목록에 없는 이름",IF(OR(NOT(ISNUMBER(G2974)),N(G2974)&lt;=0),"금액을 확인하세요",""))))))</f>
        <v/>
      </c>
    </row>
    <row r="2975">
      <c r="A2975" s="20" t="n"/>
      <c r="B2975" s="26" t="n"/>
      <c r="C2975" s="27">
        <f>IF(COUNTA(A2975,D2975,G2975)=0,"",IF(B2975="","공통",IFERROR(INDEX(현장_고객,MATCH(B2975,현장번호,0))&amp;" · "&amp;INDEX(현장_주소,MATCH(B2975,현장번호,0)),"없는 번호")))</f>
        <v/>
      </c>
      <c r="D2975" s="21" t="n"/>
      <c r="E2975" s="27">
        <f>IF(D2975="","",IFERROR(INDEX(거래처분야,MATCH(D2975,거래처이름,0)),""))</f>
        <v/>
      </c>
      <c r="F2975" s="21" t="n"/>
      <c r="G2975" s="22" t="n"/>
      <c r="H2975" s="25">
        <f>IF(COUNTA(A2975,B2975,D2975,G2975)=0,"",IF(NOT(ISNUMBER(A2975)),"날짜를 확인하세요",IF(A2975&gt;TODAY(),"오늘 이후 날짜예요",IF(AND(B2975&lt;&gt;"",ISNA(MATCH(B2975,현장번호,0))),"현장 번호를 확인하세요",IF(ISNA(MATCH(D2975,거래처이름,0)),"거래처 목록에 없는 이름",IF(OR(NOT(ISNUMBER(G2975)),N(G2975)&lt;=0),"금액을 확인하세요",""))))))</f>
        <v/>
      </c>
    </row>
    <row r="2976">
      <c r="A2976" s="20" t="n"/>
      <c r="B2976" s="26" t="n"/>
      <c r="C2976" s="27">
        <f>IF(COUNTA(A2976,D2976,G2976)=0,"",IF(B2976="","공통",IFERROR(INDEX(현장_고객,MATCH(B2976,현장번호,0))&amp;" · "&amp;INDEX(현장_주소,MATCH(B2976,현장번호,0)),"없는 번호")))</f>
        <v/>
      </c>
      <c r="D2976" s="21" t="n"/>
      <c r="E2976" s="27">
        <f>IF(D2976="","",IFERROR(INDEX(거래처분야,MATCH(D2976,거래처이름,0)),""))</f>
        <v/>
      </c>
      <c r="F2976" s="21" t="n"/>
      <c r="G2976" s="22" t="n"/>
      <c r="H2976" s="25">
        <f>IF(COUNTA(A2976,B2976,D2976,G2976)=0,"",IF(NOT(ISNUMBER(A2976)),"날짜를 확인하세요",IF(A2976&gt;TODAY(),"오늘 이후 날짜예요",IF(AND(B2976&lt;&gt;"",ISNA(MATCH(B2976,현장번호,0))),"현장 번호를 확인하세요",IF(ISNA(MATCH(D2976,거래처이름,0)),"거래처 목록에 없는 이름",IF(OR(NOT(ISNUMBER(G2976)),N(G2976)&lt;=0),"금액을 확인하세요",""))))))</f>
        <v/>
      </c>
    </row>
    <row r="2977">
      <c r="A2977" s="20" t="n"/>
      <c r="B2977" s="26" t="n"/>
      <c r="C2977" s="27">
        <f>IF(COUNTA(A2977,D2977,G2977)=0,"",IF(B2977="","공통",IFERROR(INDEX(현장_고객,MATCH(B2977,현장번호,0))&amp;" · "&amp;INDEX(현장_주소,MATCH(B2977,현장번호,0)),"없는 번호")))</f>
        <v/>
      </c>
      <c r="D2977" s="21" t="n"/>
      <c r="E2977" s="27">
        <f>IF(D2977="","",IFERROR(INDEX(거래처분야,MATCH(D2977,거래처이름,0)),""))</f>
        <v/>
      </c>
      <c r="F2977" s="21" t="n"/>
      <c r="G2977" s="22" t="n"/>
      <c r="H2977" s="25">
        <f>IF(COUNTA(A2977,B2977,D2977,G2977)=0,"",IF(NOT(ISNUMBER(A2977)),"날짜를 확인하세요",IF(A2977&gt;TODAY(),"오늘 이후 날짜예요",IF(AND(B2977&lt;&gt;"",ISNA(MATCH(B2977,현장번호,0))),"현장 번호를 확인하세요",IF(ISNA(MATCH(D2977,거래처이름,0)),"거래처 목록에 없는 이름",IF(OR(NOT(ISNUMBER(G2977)),N(G2977)&lt;=0),"금액을 확인하세요",""))))))</f>
        <v/>
      </c>
    </row>
    <row r="2978">
      <c r="A2978" s="20" t="n"/>
      <c r="B2978" s="26" t="n"/>
      <c r="C2978" s="27">
        <f>IF(COUNTA(A2978,D2978,G2978)=0,"",IF(B2978="","공통",IFERROR(INDEX(현장_고객,MATCH(B2978,현장번호,0))&amp;" · "&amp;INDEX(현장_주소,MATCH(B2978,현장번호,0)),"없는 번호")))</f>
        <v/>
      </c>
      <c r="D2978" s="21" t="n"/>
      <c r="E2978" s="27">
        <f>IF(D2978="","",IFERROR(INDEX(거래처분야,MATCH(D2978,거래처이름,0)),""))</f>
        <v/>
      </c>
      <c r="F2978" s="21" t="n"/>
      <c r="G2978" s="22" t="n"/>
      <c r="H2978" s="25">
        <f>IF(COUNTA(A2978,B2978,D2978,G2978)=0,"",IF(NOT(ISNUMBER(A2978)),"날짜를 확인하세요",IF(A2978&gt;TODAY(),"오늘 이후 날짜예요",IF(AND(B2978&lt;&gt;"",ISNA(MATCH(B2978,현장번호,0))),"현장 번호를 확인하세요",IF(ISNA(MATCH(D2978,거래처이름,0)),"거래처 목록에 없는 이름",IF(OR(NOT(ISNUMBER(G2978)),N(G2978)&lt;=0),"금액을 확인하세요",""))))))</f>
        <v/>
      </c>
    </row>
    <row r="2979">
      <c r="A2979" s="20" t="n"/>
      <c r="B2979" s="26" t="n"/>
      <c r="C2979" s="27">
        <f>IF(COUNTA(A2979,D2979,G2979)=0,"",IF(B2979="","공통",IFERROR(INDEX(현장_고객,MATCH(B2979,현장번호,0))&amp;" · "&amp;INDEX(현장_주소,MATCH(B2979,현장번호,0)),"없는 번호")))</f>
        <v/>
      </c>
      <c r="D2979" s="21" t="n"/>
      <c r="E2979" s="27">
        <f>IF(D2979="","",IFERROR(INDEX(거래처분야,MATCH(D2979,거래처이름,0)),""))</f>
        <v/>
      </c>
      <c r="F2979" s="21" t="n"/>
      <c r="G2979" s="22" t="n"/>
      <c r="H2979" s="25">
        <f>IF(COUNTA(A2979,B2979,D2979,G2979)=0,"",IF(NOT(ISNUMBER(A2979)),"날짜를 확인하세요",IF(A2979&gt;TODAY(),"오늘 이후 날짜예요",IF(AND(B2979&lt;&gt;"",ISNA(MATCH(B2979,현장번호,0))),"현장 번호를 확인하세요",IF(ISNA(MATCH(D2979,거래처이름,0)),"거래처 목록에 없는 이름",IF(OR(NOT(ISNUMBER(G2979)),N(G2979)&lt;=0),"금액을 확인하세요",""))))))</f>
        <v/>
      </c>
    </row>
    <row r="2980">
      <c r="A2980" s="20" t="n"/>
      <c r="B2980" s="26" t="n"/>
      <c r="C2980" s="27">
        <f>IF(COUNTA(A2980,D2980,G2980)=0,"",IF(B2980="","공통",IFERROR(INDEX(현장_고객,MATCH(B2980,현장번호,0))&amp;" · "&amp;INDEX(현장_주소,MATCH(B2980,현장번호,0)),"없는 번호")))</f>
        <v/>
      </c>
      <c r="D2980" s="21" t="n"/>
      <c r="E2980" s="27">
        <f>IF(D2980="","",IFERROR(INDEX(거래처분야,MATCH(D2980,거래처이름,0)),""))</f>
        <v/>
      </c>
      <c r="F2980" s="21" t="n"/>
      <c r="G2980" s="22" t="n"/>
      <c r="H2980" s="25">
        <f>IF(COUNTA(A2980,B2980,D2980,G2980)=0,"",IF(NOT(ISNUMBER(A2980)),"날짜를 확인하세요",IF(A2980&gt;TODAY(),"오늘 이후 날짜예요",IF(AND(B2980&lt;&gt;"",ISNA(MATCH(B2980,현장번호,0))),"현장 번호를 확인하세요",IF(ISNA(MATCH(D2980,거래처이름,0)),"거래처 목록에 없는 이름",IF(OR(NOT(ISNUMBER(G2980)),N(G2980)&lt;=0),"금액을 확인하세요",""))))))</f>
        <v/>
      </c>
    </row>
    <row r="2981">
      <c r="A2981" s="20" t="n"/>
      <c r="B2981" s="26" t="n"/>
      <c r="C2981" s="27">
        <f>IF(COUNTA(A2981,D2981,G2981)=0,"",IF(B2981="","공통",IFERROR(INDEX(현장_고객,MATCH(B2981,현장번호,0))&amp;" · "&amp;INDEX(현장_주소,MATCH(B2981,현장번호,0)),"없는 번호")))</f>
        <v/>
      </c>
      <c r="D2981" s="21" t="n"/>
      <c r="E2981" s="27">
        <f>IF(D2981="","",IFERROR(INDEX(거래처분야,MATCH(D2981,거래처이름,0)),""))</f>
        <v/>
      </c>
      <c r="F2981" s="21" t="n"/>
      <c r="G2981" s="22" t="n"/>
      <c r="H2981" s="25">
        <f>IF(COUNTA(A2981,B2981,D2981,G2981)=0,"",IF(NOT(ISNUMBER(A2981)),"날짜를 확인하세요",IF(A2981&gt;TODAY(),"오늘 이후 날짜예요",IF(AND(B2981&lt;&gt;"",ISNA(MATCH(B2981,현장번호,0))),"현장 번호를 확인하세요",IF(ISNA(MATCH(D2981,거래처이름,0)),"거래처 목록에 없는 이름",IF(OR(NOT(ISNUMBER(G2981)),N(G2981)&lt;=0),"금액을 확인하세요",""))))))</f>
        <v/>
      </c>
    </row>
    <row r="2982">
      <c r="A2982" s="20" t="n"/>
      <c r="B2982" s="26" t="n"/>
      <c r="C2982" s="27">
        <f>IF(COUNTA(A2982,D2982,G2982)=0,"",IF(B2982="","공통",IFERROR(INDEX(현장_고객,MATCH(B2982,현장번호,0))&amp;" · "&amp;INDEX(현장_주소,MATCH(B2982,현장번호,0)),"없는 번호")))</f>
        <v/>
      </c>
      <c r="D2982" s="21" t="n"/>
      <c r="E2982" s="27">
        <f>IF(D2982="","",IFERROR(INDEX(거래처분야,MATCH(D2982,거래처이름,0)),""))</f>
        <v/>
      </c>
      <c r="F2982" s="21" t="n"/>
      <c r="G2982" s="22" t="n"/>
      <c r="H2982" s="25">
        <f>IF(COUNTA(A2982,B2982,D2982,G2982)=0,"",IF(NOT(ISNUMBER(A2982)),"날짜를 확인하세요",IF(A2982&gt;TODAY(),"오늘 이후 날짜예요",IF(AND(B2982&lt;&gt;"",ISNA(MATCH(B2982,현장번호,0))),"현장 번호를 확인하세요",IF(ISNA(MATCH(D2982,거래처이름,0)),"거래처 목록에 없는 이름",IF(OR(NOT(ISNUMBER(G2982)),N(G2982)&lt;=0),"금액을 확인하세요",""))))))</f>
        <v/>
      </c>
    </row>
    <row r="2983">
      <c r="A2983" s="20" t="n"/>
      <c r="B2983" s="26" t="n"/>
      <c r="C2983" s="27">
        <f>IF(COUNTA(A2983,D2983,G2983)=0,"",IF(B2983="","공통",IFERROR(INDEX(현장_고객,MATCH(B2983,현장번호,0))&amp;" · "&amp;INDEX(현장_주소,MATCH(B2983,현장번호,0)),"없는 번호")))</f>
        <v/>
      </c>
      <c r="D2983" s="21" t="n"/>
      <c r="E2983" s="27">
        <f>IF(D2983="","",IFERROR(INDEX(거래처분야,MATCH(D2983,거래처이름,0)),""))</f>
        <v/>
      </c>
      <c r="F2983" s="21" t="n"/>
      <c r="G2983" s="22" t="n"/>
      <c r="H2983" s="25">
        <f>IF(COUNTA(A2983,B2983,D2983,G2983)=0,"",IF(NOT(ISNUMBER(A2983)),"날짜를 확인하세요",IF(A2983&gt;TODAY(),"오늘 이후 날짜예요",IF(AND(B2983&lt;&gt;"",ISNA(MATCH(B2983,현장번호,0))),"현장 번호를 확인하세요",IF(ISNA(MATCH(D2983,거래처이름,0)),"거래처 목록에 없는 이름",IF(OR(NOT(ISNUMBER(G2983)),N(G2983)&lt;=0),"금액을 확인하세요",""))))))</f>
        <v/>
      </c>
    </row>
    <row r="2984">
      <c r="A2984" s="20" t="n"/>
      <c r="B2984" s="26" t="n"/>
      <c r="C2984" s="27">
        <f>IF(COUNTA(A2984,D2984,G2984)=0,"",IF(B2984="","공통",IFERROR(INDEX(현장_고객,MATCH(B2984,현장번호,0))&amp;" · "&amp;INDEX(현장_주소,MATCH(B2984,현장번호,0)),"없는 번호")))</f>
        <v/>
      </c>
      <c r="D2984" s="21" t="n"/>
      <c r="E2984" s="27">
        <f>IF(D2984="","",IFERROR(INDEX(거래처분야,MATCH(D2984,거래처이름,0)),""))</f>
        <v/>
      </c>
      <c r="F2984" s="21" t="n"/>
      <c r="G2984" s="22" t="n"/>
      <c r="H2984" s="25">
        <f>IF(COUNTA(A2984,B2984,D2984,G2984)=0,"",IF(NOT(ISNUMBER(A2984)),"날짜를 확인하세요",IF(A2984&gt;TODAY(),"오늘 이후 날짜예요",IF(AND(B2984&lt;&gt;"",ISNA(MATCH(B2984,현장번호,0))),"현장 번호를 확인하세요",IF(ISNA(MATCH(D2984,거래처이름,0)),"거래처 목록에 없는 이름",IF(OR(NOT(ISNUMBER(G2984)),N(G2984)&lt;=0),"금액을 확인하세요",""))))))</f>
        <v/>
      </c>
    </row>
    <row r="2985">
      <c r="A2985" s="20" t="n"/>
      <c r="B2985" s="26" t="n"/>
      <c r="C2985" s="27">
        <f>IF(COUNTA(A2985,D2985,G2985)=0,"",IF(B2985="","공통",IFERROR(INDEX(현장_고객,MATCH(B2985,현장번호,0))&amp;" · "&amp;INDEX(현장_주소,MATCH(B2985,현장번호,0)),"없는 번호")))</f>
        <v/>
      </c>
      <c r="D2985" s="21" t="n"/>
      <c r="E2985" s="27">
        <f>IF(D2985="","",IFERROR(INDEX(거래처분야,MATCH(D2985,거래처이름,0)),""))</f>
        <v/>
      </c>
      <c r="F2985" s="21" t="n"/>
      <c r="G2985" s="22" t="n"/>
      <c r="H2985" s="25">
        <f>IF(COUNTA(A2985,B2985,D2985,G2985)=0,"",IF(NOT(ISNUMBER(A2985)),"날짜를 확인하세요",IF(A2985&gt;TODAY(),"오늘 이후 날짜예요",IF(AND(B2985&lt;&gt;"",ISNA(MATCH(B2985,현장번호,0))),"현장 번호를 확인하세요",IF(ISNA(MATCH(D2985,거래처이름,0)),"거래처 목록에 없는 이름",IF(OR(NOT(ISNUMBER(G2985)),N(G2985)&lt;=0),"금액을 확인하세요",""))))))</f>
        <v/>
      </c>
    </row>
    <row r="2986">
      <c r="A2986" s="20" t="n"/>
      <c r="B2986" s="26" t="n"/>
      <c r="C2986" s="27">
        <f>IF(COUNTA(A2986,D2986,G2986)=0,"",IF(B2986="","공통",IFERROR(INDEX(현장_고객,MATCH(B2986,현장번호,0))&amp;" · "&amp;INDEX(현장_주소,MATCH(B2986,현장번호,0)),"없는 번호")))</f>
        <v/>
      </c>
      <c r="D2986" s="21" t="n"/>
      <c r="E2986" s="27">
        <f>IF(D2986="","",IFERROR(INDEX(거래처분야,MATCH(D2986,거래처이름,0)),""))</f>
        <v/>
      </c>
      <c r="F2986" s="21" t="n"/>
      <c r="G2986" s="22" t="n"/>
      <c r="H2986" s="25">
        <f>IF(COUNTA(A2986,B2986,D2986,G2986)=0,"",IF(NOT(ISNUMBER(A2986)),"날짜를 확인하세요",IF(A2986&gt;TODAY(),"오늘 이후 날짜예요",IF(AND(B2986&lt;&gt;"",ISNA(MATCH(B2986,현장번호,0))),"현장 번호를 확인하세요",IF(ISNA(MATCH(D2986,거래처이름,0)),"거래처 목록에 없는 이름",IF(OR(NOT(ISNUMBER(G2986)),N(G2986)&lt;=0),"금액을 확인하세요",""))))))</f>
        <v/>
      </c>
    </row>
    <row r="2987">
      <c r="A2987" s="20" t="n"/>
      <c r="B2987" s="26" t="n"/>
      <c r="C2987" s="27">
        <f>IF(COUNTA(A2987,D2987,G2987)=0,"",IF(B2987="","공통",IFERROR(INDEX(현장_고객,MATCH(B2987,현장번호,0))&amp;" · "&amp;INDEX(현장_주소,MATCH(B2987,현장번호,0)),"없는 번호")))</f>
        <v/>
      </c>
      <c r="D2987" s="21" t="n"/>
      <c r="E2987" s="27">
        <f>IF(D2987="","",IFERROR(INDEX(거래처분야,MATCH(D2987,거래처이름,0)),""))</f>
        <v/>
      </c>
      <c r="F2987" s="21" t="n"/>
      <c r="G2987" s="22" t="n"/>
      <c r="H2987" s="25">
        <f>IF(COUNTA(A2987,B2987,D2987,G2987)=0,"",IF(NOT(ISNUMBER(A2987)),"날짜를 확인하세요",IF(A2987&gt;TODAY(),"오늘 이후 날짜예요",IF(AND(B2987&lt;&gt;"",ISNA(MATCH(B2987,현장번호,0))),"현장 번호를 확인하세요",IF(ISNA(MATCH(D2987,거래처이름,0)),"거래처 목록에 없는 이름",IF(OR(NOT(ISNUMBER(G2987)),N(G2987)&lt;=0),"금액을 확인하세요",""))))))</f>
        <v/>
      </c>
    </row>
    <row r="2988">
      <c r="A2988" s="20" t="n"/>
      <c r="B2988" s="26" t="n"/>
      <c r="C2988" s="27">
        <f>IF(COUNTA(A2988,D2988,G2988)=0,"",IF(B2988="","공통",IFERROR(INDEX(현장_고객,MATCH(B2988,현장번호,0))&amp;" · "&amp;INDEX(현장_주소,MATCH(B2988,현장번호,0)),"없는 번호")))</f>
        <v/>
      </c>
      <c r="D2988" s="21" t="n"/>
      <c r="E2988" s="27">
        <f>IF(D2988="","",IFERROR(INDEX(거래처분야,MATCH(D2988,거래처이름,0)),""))</f>
        <v/>
      </c>
      <c r="F2988" s="21" t="n"/>
      <c r="G2988" s="22" t="n"/>
      <c r="H2988" s="25">
        <f>IF(COUNTA(A2988,B2988,D2988,G2988)=0,"",IF(NOT(ISNUMBER(A2988)),"날짜를 확인하세요",IF(A2988&gt;TODAY(),"오늘 이후 날짜예요",IF(AND(B2988&lt;&gt;"",ISNA(MATCH(B2988,현장번호,0))),"현장 번호를 확인하세요",IF(ISNA(MATCH(D2988,거래처이름,0)),"거래처 목록에 없는 이름",IF(OR(NOT(ISNUMBER(G2988)),N(G2988)&lt;=0),"금액을 확인하세요",""))))))</f>
        <v/>
      </c>
    </row>
    <row r="2989">
      <c r="A2989" s="20" t="n"/>
      <c r="B2989" s="26" t="n"/>
      <c r="C2989" s="27">
        <f>IF(COUNTA(A2989,D2989,G2989)=0,"",IF(B2989="","공통",IFERROR(INDEX(현장_고객,MATCH(B2989,현장번호,0))&amp;" · "&amp;INDEX(현장_주소,MATCH(B2989,현장번호,0)),"없는 번호")))</f>
        <v/>
      </c>
      <c r="D2989" s="21" t="n"/>
      <c r="E2989" s="27">
        <f>IF(D2989="","",IFERROR(INDEX(거래처분야,MATCH(D2989,거래처이름,0)),""))</f>
        <v/>
      </c>
      <c r="F2989" s="21" t="n"/>
      <c r="G2989" s="22" t="n"/>
      <c r="H2989" s="25">
        <f>IF(COUNTA(A2989,B2989,D2989,G2989)=0,"",IF(NOT(ISNUMBER(A2989)),"날짜를 확인하세요",IF(A2989&gt;TODAY(),"오늘 이후 날짜예요",IF(AND(B2989&lt;&gt;"",ISNA(MATCH(B2989,현장번호,0))),"현장 번호를 확인하세요",IF(ISNA(MATCH(D2989,거래처이름,0)),"거래처 목록에 없는 이름",IF(OR(NOT(ISNUMBER(G2989)),N(G2989)&lt;=0),"금액을 확인하세요",""))))))</f>
        <v/>
      </c>
    </row>
    <row r="2990">
      <c r="A2990" s="20" t="n"/>
      <c r="B2990" s="26" t="n"/>
      <c r="C2990" s="27">
        <f>IF(COUNTA(A2990,D2990,G2990)=0,"",IF(B2990="","공통",IFERROR(INDEX(현장_고객,MATCH(B2990,현장번호,0))&amp;" · "&amp;INDEX(현장_주소,MATCH(B2990,현장번호,0)),"없는 번호")))</f>
        <v/>
      </c>
      <c r="D2990" s="21" t="n"/>
      <c r="E2990" s="27">
        <f>IF(D2990="","",IFERROR(INDEX(거래처분야,MATCH(D2990,거래처이름,0)),""))</f>
        <v/>
      </c>
      <c r="F2990" s="21" t="n"/>
      <c r="G2990" s="22" t="n"/>
      <c r="H2990" s="25">
        <f>IF(COUNTA(A2990,B2990,D2990,G2990)=0,"",IF(NOT(ISNUMBER(A2990)),"날짜를 확인하세요",IF(A2990&gt;TODAY(),"오늘 이후 날짜예요",IF(AND(B2990&lt;&gt;"",ISNA(MATCH(B2990,현장번호,0))),"현장 번호를 확인하세요",IF(ISNA(MATCH(D2990,거래처이름,0)),"거래처 목록에 없는 이름",IF(OR(NOT(ISNUMBER(G2990)),N(G2990)&lt;=0),"금액을 확인하세요",""))))))</f>
        <v/>
      </c>
    </row>
    <row r="2991">
      <c r="A2991" s="20" t="n"/>
      <c r="B2991" s="26" t="n"/>
      <c r="C2991" s="27">
        <f>IF(COUNTA(A2991,D2991,G2991)=0,"",IF(B2991="","공통",IFERROR(INDEX(현장_고객,MATCH(B2991,현장번호,0))&amp;" · "&amp;INDEX(현장_주소,MATCH(B2991,현장번호,0)),"없는 번호")))</f>
        <v/>
      </c>
      <c r="D2991" s="21" t="n"/>
      <c r="E2991" s="27">
        <f>IF(D2991="","",IFERROR(INDEX(거래처분야,MATCH(D2991,거래처이름,0)),""))</f>
        <v/>
      </c>
      <c r="F2991" s="21" t="n"/>
      <c r="G2991" s="22" t="n"/>
      <c r="H2991" s="25">
        <f>IF(COUNTA(A2991,B2991,D2991,G2991)=0,"",IF(NOT(ISNUMBER(A2991)),"날짜를 확인하세요",IF(A2991&gt;TODAY(),"오늘 이후 날짜예요",IF(AND(B2991&lt;&gt;"",ISNA(MATCH(B2991,현장번호,0))),"현장 번호를 확인하세요",IF(ISNA(MATCH(D2991,거래처이름,0)),"거래처 목록에 없는 이름",IF(OR(NOT(ISNUMBER(G2991)),N(G2991)&lt;=0),"금액을 확인하세요",""))))))</f>
        <v/>
      </c>
    </row>
    <row r="2992">
      <c r="A2992" s="20" t="n"/>
      <c r="B2992" s="26" t="n"/>
      <c r="C2992" s="27">
        <f>IF(COUNTA(A2992,D2992,G2992)=0,"",IF(B2992="","공통",IFERROR(INDEX(현장_고객,MATCH(B2992,현장번호,0))&amp;" · "&amp;INDEX(현장_주소,MATCH(B2992,현장번호,0)),"없는 번호")))</f>
        <v/>
      </c>
      <c r="D2992" s="21" t="n"/>
      <c r="E2992" s="27">
        <f>IF(D2992="","",IFERROR(INDEX(거래처분야,MATCH(D2992,거래처이름,0)),""))</f>
        <v/>
      </c>
      <c r="F2992" s="21" t="n"/>
      <c r="G2992" s="22" t="n"/>
      <c r="H2992" s="25">
        <f>IF(COUNTA(A2992,B2992,D2992,G2992)=0,"",IF(NOT(ISNUMBER(A2992)),"날짜를 확인하세요",IF(A2992&gt;TODAY(),"오늘 이후 날짜예요",IF(AND(B2992&lt;&gt;"",ISNA(MATCH(B2992,현장번호,0))),"현장 번호를 확인하세요",IF(ISNA(MATCH(D2992,거래처이름,0)),"거래처 목록에 없는 이름",IF(OR(NOT(ISNUMBER(G2992)),N(G2992)&lt;=0),"금액을 확인하세요",""))))))</f>
        <v/>
      </c>
    </row>
    <row r="2993">
      <c r="A2993" s="20" t="n"/>
      <c r="B2993" s="26" t="n"/>
      <c r="C2993" s="27">
        <f>IF(COUNTA(A2993,D2993,G2993)=0,"",IF(B2993="","공통",IFERROR(INDEX(현장_고객,MATCH(B2993,현장번호,0))&amp;" · "&amp;INDEX(현장_주소,MATCH(B2993,현장번호,0)),"없는 번호")))</f>
        <v/>
      </c>
      <c r="D2993" s="21" t="n"/>
      <c r="E2993" s="27">
        <f>IF(D2993="","",IFERROR(INDEX(거래처분야,MATCH(D2993,거래처이름,0)),""))</f>
        <v/>
      </c>
      <c r="F2993" s="21" t="n"/>
      <c r="G2993" s="22" t="n"/>
      <c r="H2993" s="25">
        <f>IF(COUNTA(A2993,B2993,D2993,G2993)=0,"",IF(NOT(ISNUMBER(A2993)),"날짜를 확인하세요",IF(A2993&gt;TODAY(),"오늘 이후 날짜예요",IF(AND(B2993&lt;&gt;"",ISNA(MATCH(B2993,현장번호,0))),"현장 번호를 확인하세요",IF(ISNA(MATCH(D2993,거래처이름,0)),"거래처 목록에 없는 이름",IF(OR(NOT(ISNUMBER(G2993)),N(G2993)&lt;=0),"금액을 확인하세요",""))))))</f>
        <v/>
      </c>
    </row>
    <row r="2994">
      <c r="A2994" s="20" t="n"/>
      <c r="B2994" s="26" t="n"/>
      <c r="C2994" s="27">
        <f>IF(COUNTA(A2994,D2994,G2994)=0,"",IF(B2994="","공통",IFERROR(INDEX(현장_고객,MATCH(B2994,현장번호,0))&amp;" · "&amp;INDEX(현장_주소,MATCH(B2994,현장번호,0)),"없는 번호")))</f>
        <v/>
      </c>
      <c r="D2994" s="21" t="n"/>
      <c r="E2994" s="27">
        <f>IF(D2994="","",IFERROR(INDEX(거래처분야,MATCH(D2994,거래처이름,0)),""))</f>
        <v/>
      </c>
      <c r="F2994" s="21" t="n"/>
      <c r="G2994" s="22" t="n"/>
      <c r="H2994" s="25">
        <f>IF(COUNTA(A2994,B2994,D2994,G2994)=0,"",IF(NOT(ISNUMBER(A2994)),"날짜를 확인하세요",IF(A2994&gt;TODAY(),"오늘 이후 날짜예요",IF(AND(B2994&lt;&gt;"",ISNA(MATCH(B2994,현장번호,0))),"현장 번호를 확인하세요",IF(ISNA(MATCH(D2994,거래처이름,0)),"거래처 목록에 없는 이름",IF(OR(NOT(ISNUMBER(G2994)),N(G2994)&lt;=0),"금액을 확인하세요",""))))))</f>
        <v/>
      </c>
    </row>
    <row r="2995">
      <c r="A2995" s="20" t="n"/>
      <c r="B2995" s="26" t="n"/>
      <c r="C2995" s="27">
        <f>IF(COUNTA(A2995,D2995,G2995)=0,"",IF(B2995="","공통",IFERROR(INDEX(현장_고객,MATCH(B2995,현장번호,0))&amp;" · "&amp;INDEX(현장_주소,MATCH(B2995,현장번호,0)),"없는 번호")))</f>
        <v/>
      </c>
      <c r="D2995" s="21" t="n"/>
      <c r="E2995" s="27">
        <f>IF(D2995="","",IFERROR(INDEX(거래처분야,MATCH(D2995,거래처이름,0)),""))</f>
        <v/>
      </c>
      <c r="F2995" s="21" t="n"/>
      <c r="G2995" s="22" t="n"/>
      <c r="H2995" s="25">
        <f>IF(COUNTA(A2995,B2995,D2995,G2995)=0,"",IF(NOT(ISNUMBER(A2995)),"날짜를 확인하세요",IF(A2995&gt;TODAY(),"오늘 이후 날짜예요",IF(AND(B2995&lt;&gt;"",ISNA(MATCH(B2995,현장번호,0))),"현장 번호를 확인하세요",IF(ISNA(MATCH(D2995,거래처이름,0)),"거래처 목록에 없는 이름",IF(OR(NOT(ISNUMBER(G2995)),N(G2995)&lt;=0),"금액을 확인하세요",""))))))</f>
        <v/>
      </c>
    </row>
    <row r="2996">
      <c r="A2996" s="20" t="n"/>
      <c r="B2996" s="26" t="n"/>
      <c r="C2996" s="27">
        <f>IF(COUNTA(A2996,D2996,G2996)=0,"",IF(B2996="","공통",IFERROR(INDEX(현장_고객,MATCH(B2996,현장번호,0))&amp;" · "&amp;INDEX(현장_주소,MATCH(B2996,현장번호,0)),"없는 번호")))</f>
        <v/>
      </c>
      <c r="D2996" s="21" t="n"/>
      <c r="E2996" s="27">
        <f>IF(D2996="","",IFERROR(INDEX(거래처분야,MATCH(D2996,거래처이름,0)),""))</f>
        <v/>
      </c>
      <c r="F2996" s="21" t="n"/>
      <c r="G2996" s="22" t="n"/>
      <c r="H2996" s="25">
        <f>IF(COUNTA(A2996,B2996,D2996,G2996)=0,"",IF(NOT(ISNUMBER(A2996)),"날짜를 확인하세요",IF(A2996&gt;TODAY(),"오늘 이후 날짜예요",IF(AND(B2996&lt;&gt;"",ISNA(MATCH(B2996,현장번호,0))),"현장 번호를 확인하세요",IF(ISNA(MATCH(D2996,거래처이름,0)),"거래처 목록에 없는 이름",IF(OR(NOT(ISNUMBER(G2996)),N(G2996)&lt;=0),"금액을 확인하세요",""))))))</f>
        <v/>
      </c>
    </row>
    <row r="2997">
      <c r="A2997" s="20" t="n"/>
      <c r="B2997" s="26" t="n"/>
      <c r="C2997" s="27">
        <f>IF(COUNTA(A2997,D2997,G2997)=0,"",IF(B2997="","공통",IFERROR(INDEX(현장_고객,MATCH(B2997,현장번호,0))&amp;" · "&amp;INDEX(현장_주소,MATCH(B2997,현장번호,0)),"없는 번호")))</f>
        <v/>
      </c>
      <c r="D2997" s="21" t="n"/>
      <c r="E2997" s="27">
        <f>IF(D2997="","",IFERROR(INDEX(거래처분야,MATCH(D2997,거래처이름,0)),""))</f>
        <v/>
      </c>
      <c r="F2997" s="21" t="n"/>
      <c r="G2997" s="22" t="n"/>
      <c r="H2997" s="25">
        <f>IF(COUNTA(A2997,B2997,D2997,G2997)=0,"",IF(NOT(ISNUMBER(A2997)),"날짜를 확인하세요",IF(A2997&gt;TODAY(),"오늘 이후 날짜예요",IF(AND(B2997&lt;&gt;"",ISNA(MATCH(B2997,현장번호,0))),"현장 번호를 확인하세요",IF(ISNA(MATCH(D2997,거래처이름,0)),"거래처 목록에 없는 이름",IF(OR(NOT(ISNUMBER(G2997)),N(G2997)&lt;=0),"금액을 확인하세요",""))))))</f>
        <v/>
      </c>
    </row>
    <row r="2998">
      <c r="A2998" s="20" t="n"/>
      <c r="B2998" s="26" t="n"/>
      <c r="C2998" s="27">
        <f>IF(COUNTA(A2998,D2998,G2998)=0,"",IF(B2998="","공통",IFERROR(INDEX(현장_고객,MATCH(B2998,현장번호,0))&amp;" · "&amp;INDEX(현장_주소,MATCH(B2998,현장번호,0)),"없는 번호")))</f>
        <v/>
      </c>
      <c r="D2998" s="21" t="n"/>
      <c r="E2998" s="27">
        <f>IF(D2998="","",IFERROR(INDEX(거래처분야,MATCH(D2998,거래처이름,0)),""))</f>
        <v/>
      </c>
      <c r="F2998" s="21" t="n"/>
      <c r="G2998" s="22" t="n"/>
      <c r="H2998" s="25">
        <f>IF(COUNTA(A2998,B2998,D2998,G2998)=0,"",IF(NOT(ISNUMBER(A2998)),"날짜를 확인하세요",IF(A2998&gt;TODAY(),"오늘 이후 날짜예요",IF(AND(B2998&lt;&gt;"",ISNA(MATCH(B2998,현장번호,0))),"현장 번호를 확인하세요",IF(ISNA(MATCH(D2998,거래처이름,0)),"거래처 목록에 없는 이름",IF(OR(NOT(ISNUMBER(G2998)),N(G2998)&lt;=0),"금액을 확인하세요",""))))))</f>
        <v/>
      </c>
    </row>
    <row r="2999">
      <c r="A2999" s="20" t="n"/>
      <c r="B2999" s="26" t="n"/>
      <c r="C2999" s="27">
        <f>IF(COUNTA(A2999,D2999,G2999)=0,"",IF(B2999="","공통",IFERROR(INDEX(현장_고객,MATCH(B2999,현장번호,0))&amp;" · "&amp;INDEX(현장_주소,MATCH(B2999,현장번호,0)),"없는 번호")))</f>
        <v/>
      </c>
      <c r="D2999" s="21" t="n"/>
      <c r="E2999" s="27">
        <f>IF(D2999="","",IFERROR(INDEX(거래처분야,MATCH(D2999,거래처이름,0)),""))</f>
        <v/>
      </c>
      <c r="F2999" s="21" t="n"/>
      <c r="G2999" s="22" t="n"/>
      <c r="H2999" s="25">
        <f>IF(COUNTA(A2999,B2999,D2999,G2999)=0,"",IF(NOT(ISNUMBER(A2999)),"날짜를 확인하세요",IF(A2999&gt;TODAY(),"오늘 이후 날짜예요",IF(AND(B2999&lt;&gt;"",ISNA(MATCH(B2999,현장번호,0))),"현장 번호를 확인하세요",IF(ISNA(MATCH(D2999,거래처이름,0)),"거래처 목록에 없는 이름",IF(OR(NOT(ISNUMBER(G2999)),N(G2999)&lt;=0),"금액을 확인하세요",""))))))</f>
        <v/>
      </c>
    </row>
    <row r="3000">
      <c r="A3000" s="20" t="n"/>
      <c r="B3000" s="26" t="n"/>
      <c r="C3000" s="27">
        <f>IF(COUNTA(A3000,D3000,G3000)=0,"",IF(B3000="","공통",IFERROR(INDEX(현장_고객,MATCH(B3000,현장번호,0))&amp;" · "&amp;INDEX(현장_주소,MATCH(B3000,현장번호,0)),"없는 번호")))</f>
        <v/>
      </c>
      <c r="D3000" s="21" t="n"/>
      <c r="E3000" s="27">
        <f>IF(D3000="","",IFERROR(INDEX(거래처분야,MATCH(D3000,거래처이름,0)),""))</f>
        <v/>
      </c>
      <c r="F3000" s="21" t="n"/>
      <c r="G3000" s="22" t="n"/>
      <c r="H3000" s="25">
        <f>IF(COUNTA(A3000,B3000,D3000,G3000)=0,"",IF(NOT(ISNUMBER(A3000)),"날짜를 확인하세요",IF(A3000&gt;TODAY(),"오늘 이후 날짜예요",IF(AND(B3000&lt;&gt;"",ISNA(MATCH(B3000,현장번호,0))),"현장 번호를 확인하세요",IF(ISNA(MATCH(D3000,거래처이름,0)),"거래처 목록에 없는 이름",IF(OR(NOT(ISNUMBER(G3000)),N(G3000)&lt;=0),"금액을 확인하세요",""))))))</f>
        <v/>
      </c>
    </row>
    <row r="3001">
      <c r="A3001" s="20" t="n"/>
      <c r="B3001" s="26" t="n"/>
      <c r="C3001" s="27">
        <f>IF(COUNTA(A3001,D3001,G3001)=0,"",IF(B3001="","공통",IFERROR(INDEX(현장_고객,MATCH(B3001,현장번호,0))&amp;" · "&amp;INDEX(현장_주소,MATCH(B3001,현장번호,0)),"없는 번호")))</f>
        <v/>
      </c>
      <c r="D3001" s="21" t="n"/>
      <c r="E3001" s="27">
        <f>IF(D3001="","",IFERROR(INDEX(거래처분야,MATCH(D3001,거래처이름,0)),""))</f>
        <v/>
      </c>
      <c r="F3001" s="21" t="n"/>
      <c r="G3001" s="22" t="n"/>
      <c r="H3001" s="25">
        <f>IF(COUNTA(A3001,B3001,D3001,G3001)=0,"",IF(NOT(ISNUMBER(A3001)),"날짜를 확인하세요",IF(A3001&gt;TODAY(),"오늘 이후 날짜예요",IF(AND(B3001&lt;&gt;"",ISNA(MATCH(B3001,현장번호,0))),"현장 번호를 확인하세요",IF(ISNA(MATCH(D3001,거래처이름,0)),"거래처 목록에 없는 이름",IF(OR(NOT(ISNUMBER(G3001)),N(G3001)&lt;=0),"금액을 확인하세요",""))))))</f>
        <v/>
      </c>
    </row>
    <row r="3002">
      <c r="A3002" s="20" t="n"/>
      <c r="B3002" s="26" t="n"/>
      <c r="C3002" s="27">
        <f>IF(COUNTA(A3002,D3002,G3002)=0,"",IF(B3002="","공통",IFERROR(INDEX(현장_고객,MATCH(B3002,현장번호,0))&amp;" · "&amp;INDEX(현장_주소,MATCH(B3002,현장번호,0)),"없는 번호")))</f>
        <v/>
      </c>
      <c r="D3002" s="21" t="n"/>
      <c r="E3002" s="27">
        <f>IF(D3002="","",IFERROR(INDEX(거래처분야,MATCH(D3002,거래처이름,0)),""))</f>
        <v/>
      </c>
      <c r="F3002" s="21" t="n"/>
      <c r="G3002" s="22" t="n"/>
      <c r="H3002" s="25">
        <f>IF(COUNTA(A3002,B3002,D3002,G3002)=0,"",IF(NOT(ISNUMBER(A3002)),"날짜를 확인하세요",IF(A3002&gt;TODAY(),"오늘 이후 날짜예요",IF(AND(B3002&lt;&gt;"",ISNA(MATCH(B3002,현장번호,0))),"현장 번호를 확인하세요",IF(ISNA(MATCH(D3002,거래처이름,0)),"거래처 목록에 없는 이름",IF(OR(NOT(ISNUMBER(G3002)),N(G3002)&lt;=0),"금액을 확인하세요",""))))))</f>
        <v/>
      </c>
    </row>
    <row r="3003">
      <c r="A3003" s="20" t="n"/>
      <c r="B3003" s="26" t="n"/>
      <c r="C3003" s="27">
        <f>IF(COUNTA(A3003,D3003,G3003)=0,"",IF(B3003="","공통",IFERROR(INDEX(현장_고객,MATCH(B3003,현장번호,0))&amp;" · "&amp;INDEX(현장_주소,MATCH(B3003,현장번호,0)),"없는 번호")))</f>
        <v/>
      </c>
      <c r="D3003" s="21" t="n"/>
      <c r="E3003" s="27">
        <f>IF(D3003="","",IFERROR(INDEX(거래처분야,MATCH(D3003,거래처이름,0)),""))</f>
        <v/>
      </c>
      <c r="F3003" s="21" t="n"/>
      <c r="G3003" s="22" t="n"/>
      <c r="H3003" s="25">
        <f>IF(COUNTA(A3003,B3003,D3003,G3003)=0,"",IF(NOT(ISNUMBER(A3003)),"날짜를 확인하세요",IF(A3003&gt;TODAY(),"오늘 이후 날짜예요",IF(AND(B3003&lt;&gt;"",ISNA(MATCH(B3003,현장번호,0))),"현장 번호를 확인하세요",IF(ISNA(MATCH(D3003,거래처이름,0)),"거래처 목록에 없는 이름",IF(OR(NOT(ISNUMBER(G3003)),N(G3003)&lt;=0),"금액을 확인하세요",""))))))</f>
        <v/>
      </c>
    </row>
    <row r="3004">
      <c r="A3004" s="20" t="n"/>
      <c r="B3004" s="26" t="n"/>
      <c r="C3004" s="27">
        <f>IF(COUNTA(A3004,D3004,G3004)=0,"",IF(B3004="","공통",IFERROR(INDEX(현장_고객,MATCH(B3004,현장번호,0))&amp;" · "&amp;INDEX(현장_주소,MATCH(B3004,현장번호,0)),"없는 번호")))</f>
        <v/>
      </c>
      <c r="D3004" s="21" t="n"/>
      <c r="E3004" s="27">
        <f>IF(D3004="","",IFERROR(INDEX(거래처분야,MATCH(D3004,거래처이름,0)),""))</f>
        <v/>
      </c>
      <c r="F3004" s="21" t="n"/>
      <c r="G3004" s="22" t="n"/>
      <c r="H3004" s="25">
        <f>IF(COUNTA(A3004,B3004,D3004,G3004)=0,"",IF(NOT(ISNUMBER(A3004)),"날짜를 확인하세요",IF(A3004&gt;TODAY(),"오늘 이후 날짜예요",IF(AND(B3004&lt;&gt;"",ISNA(MATCH(B3004,현장번호,0))),"현장 번호를 확인하세요",IF(ISNA(MATCH(D3004,거래처이름,0)),"거래처 목록에 없는 이름",IF(OR(NOT(ISNUMBER(G3004)),N(G3004)&lt;=0),"금액을 확인하세요",""))))))</f>
        <v/>
      </c>
    </row>
    <row r="3005">
      <c r="A3005" s="20" t="n"/>
      <c r="B3005" s="26" t="n"/>
      <c r="C3005" s="27">
        <f>IF(COUNTA(A3005,D3005,G3005)=0,"",IF(B3005="","공통",IFERROR(INDEX(현장_고객,MATCH(B3005,현장번호,0))&amp;" · "&amp;INDEX(현장_주소,MATCH(B3005,현장번호,0)),"없는 번호")))</f>
        <v/>
      </c>
      <c r="D3005" s="21" t="n"/>
      <c r="E3005" s="27">
        <f>IF(D3005="","",IFERROR(INDEX(거래처분야,MATCH(D3005,거래처이름,0)),""))</f>
        <v/>
      </c>
      <c r="F3005" s="21" t="n"/>
      <c r="G3005" s="22" t="n"/>
      <c r="H3005" s="25">
        <f>IF(COUNTA(A3005,B3005,D3005,G3005)=0,"",IF(NOT(ISNUMBER(A3005)),"날짜를 확인하세요",IF(A3005&gt;TODAY(),"오늘 이후 날짜예요",IF(AND(B3005&lt;&gt;"",ISNA(MATCH(B3005,현장번호,0))),"현장 번호를 확인하세요",IF(ISNA(MATCH(D3005,거래처이름,0)),"거래처 목록에 없는 이름",IF(OR(NOT(ISNUMBER(G3005)),N(G3005)&lt;=0),"금액을 확인하세요",""))))))</f>
        <v/>
      </c>
    </row>
    <row r="3006">
      <c r="A3006" s="20" t="n"/>
      <c r="B3006" s="26" t="n"/>
      <c r="C3006" s="27">
        <f>IF(COUNTA(A3006,D3006,G3006)=0,"",IF(B3006="","공통",IFERROR(INDEX(현장_고객,MATCH(B3006,현장번호,0))&amp;" · "&amp;INDEX(현장_주소,MATCH(B3006,현장번호,0)),"없는 번호")))</f>
        <v/>
      </c>
      <c r="D3006" s="21" t="n"/>
      <c r="E3006" s="27">
        <f>IF(D3006="","",IFERROR(INDEX(거래처분야,MATCH(D3006,거래처이름,0)),""))</f>
        <v/>
      </c>
      <c r="F3006" s="21" t="n"/>
      <c r="G3006" s="22" t="n"/>
      <c r="H3006" s="25">
        <f>IF(COUNTA(A3006,B3006,D3006,G3006)=0,"",IF(NOT(ISNUMBER(A3006)),"날짜를 확인하세요",IF(A3006&gt;TODAY(),"오늘 이후 날짜예요",IF(AND(B3006&lt;&gt;"",ISNA(MATCH(B3006,현장번호,0))),"현장 번호를 확인하세요",IF(ISNA(MATCH(D3006,거래처이름,0)),"거래처 목록에 없는 이름",IF(OR(NOT(ISNUMBER(G3006)),N(G3006)&lt;=0),"금액을 확인하세요",""))))))</f>
        <v/>
      </c>
    </row>
    <row r="3007">
      <c r="A3007" s="20" t="n"/>
      <c r="B3007" s="26" t="n"/>
      <c r="C3007" s="27">
        <f>IF(COUNTA(A3007,D3007,G3007)=0,"",IF(B3007="","공통",IFERROR(INDEX(현장_고객,MATCH(B3007,현장번호,0))&amp;" · "&amp;INDEX(현장_주소,MATCH(B3007,현장번호,0)),"없는 번호")))</f>
        <v/>
      </c>
      <c r="D3007" s="21" t="n"/>
      <c r="E3007" s="27">
        <f>IF(D3007="","",IFERROR(INDEX(거래처분야,MATCH(D3007,거래처이름,0)),""))</f>
        <v/>
      </c>
      <c r="F3007" s="21" t="n"/>
      <c r="G3007" s="22" t="n"/>
      <c r="H3007" s="25">
        <f>IF(COUNTA(A3007,B3007,D3007,G3007)=0,"",IF(NOT(ISNUMBER(A3007)),"날짜를 확인하세요",IF(A3007&gt;TODAY(),"오늘 이후 날짜예요",IF(AND(B3007&lt;&gt;"",ISNA(MATCH(B3007,현장번호,0))),"현장 번호를 확인하세요",IF(ISNA(MATCH(D3007,거래처이름,0)),"거래처 목록에 없는 이름",IF(OR(NOT(ISNUMBER(G3007)),N(G3007)&lt;=0),"금액을 확인하세요",""))))))</f>
        <v/>
      </c>
    </row>
    <row r="3008">
      <c r="A3008" s="20" t="n"/>
      <c r="B3008" s="26" t="n"/>
      <c r="C3008" s="27">
        <f>IF(COUNTA(A3008,D3008,G3008)=0,"",IF(B3008="","공통",IFERROR(INDEX(현장_고객,MATCH(B3008,현장번호,0))&amp;" · "&amp;INDEX(현장_주소,MATCH(B3008,현장번호,0)),"없는 번호")))</f>
        <v/>
      </c>
      <c r="D3008" s="21" t="n"/>
      <c r="E3008" s="27">
        <f>IF(D3008="","",IFERROR(INDEX(거래처분야,MATCH(D3008,거래처이름,0)),""))</f>
        <v/>
      </c>
      <c r="F3008" s="21" t="n"/>
      <c r="G3008" s="22" t="n"/>
      <c r="H3008" s="25">
        <f>IF(COUNTA(A3008,B3008,D3008,G3008)=0,"",IF(NOT(ISNUMBER(A3008)),"날짜를 확인하세요",IF(A3008&gt;TODAY(),"오늘 이후 날짜예요",IF(AND(B3008&lt;&gt;"",ISNA(MATCH(B3008,현장번호,0))),"현장 번호를 확인하세요",IF(ISNA(MATCH(D3008,거래처이름,0)),"거래처 목록에 없는 이름",IF(OR(NOT(ISNUMBER(G3008)),N(G3008)&lt;=0),"금액을 확인하세요",""))))))</f>
        <v/>
      </c>
    </row>
    <row r="3009">
      <c r="A3009" s="20" t="n"/>
      <c r="B3009" s="26" t="n"/>
      <c r="C3009" s="27">
        <f>IF(COUNTA(A3009,D3009,G3009)=0,"",IF(B3009="","공통",IFERROR(INDEX(현장_고객,MATCH(B3009,현장번호,0))&amp;" · "&amp;INDEX(현장_주소,MATCH(B3009,현장번호,0)),"없는 번호")))</f>
        <v/>
      </c>
      <c r="D3009" s="21" t="n"/>
      <c r="E3009" s="27">
        <f>IF(D3009="","",IFERROR(INDEX(거래처분야,MATCH(D3009,거래처이름,0)),""))</f>
        <v/>
      </c>
      <c r="F3009" s="21" t="n"/>
      <c r="G3009" s="22" t="n"/>
      <c r="H3009" s="25">
        <f>IF(COUNTA(A3009,B3009,D3009,G3009)=0,"",IF(NOT(ISNUMBER(A3009)),"날짜를 확인하세요",IF(A3009&gt;TODAY(),"오늘 이후 날짜예요",IF(AND(B3009&lt;&gt;"",ISNA(MATCH(B3009,현장번호,0))),"현장 번호를 확인하세요",IF(ISNA(MATCH(D3009,거래처이름,0)),"거래처 목록에 없는 이름",IF(OR(NOT(ISNUMBER(G3009)),N(G3009)&lt;=0),"금액을 확인하세요",""))))))</f>
        <v/>
      </c>
    </row>
    <row r="3010">
      <c r="A3010" s="20" t="n"/>
      <c r="B3010" s="26" t="n"/>
      <c r="C3010" s="27">
        <f>IF(COUNTA(A3010,D3010,G3010)=0,"",IF(B3010="","공통",IFERROR(INDEX(현장_고객,MATCH(B3010,현장번호,0))&amp;" · "&amp;INDEX(현장_주소,MATCH(B3010,현장번호,0)),"없는 번호")))</f>
        <v/>
      </c>
      <c r="D3010" s="21" t="n"/>
      <c r="E3010" s="27">
        <f>IF(D3010="","",IFERROR(INDEX(거래처분야,MATCH(D3010,거래처이름,0)),""))</f>
        <v/>
      </c>
      <c r="F3010" s="21" t="n"/>
      <c r="G3010" s="22" t="n"/>
      <c r="H3010" s="25">
        <f>IF(COUNTA(A3010,B3010,D3010,G3010)=0,"",IF(NOT(ISNUMBER(A3010)),"날짜를 확인하세요",IF(A3010&gt;TODAY(),"오늘 이후 날짜예요",IF(AND(B3010&lt;&gt;"",ISNA(MATCH(B3010,현장번호,0))),"현장 번호를 확인하세요",IF(ISNA(MATCH(D3010,거래처이름,0)),"거래처 목록에 없는 이름",IF(OR(NOT(ISNUMBER(G3010)),N(G3010)&lt;=0),"금액을 확인하세요",""))))))</f>
        <v/>
      </c>
    </row>
    <row r="3011">
      <c r="A3011" s="20" t="n"/>
      <c r="B3011" s="26" t="n"/>
      <c r="C3011" s="27">
        <f>IF(COUNTA(A3011,D3011,G3011)=0,"",IF(B3011="","공통",IFERROR(INDEX(현장_고객,MATCH(B3011,현장번호,0))&amp;" · "&amp;INDEX(현장_주소,MATCH(B3011,현장번호,0)),"없는 번호")))</f>
        <v/>
      </c>
      <c r="D3011" s="21" t="n"/>
      <c r="E3011" s="27">
        <f>IF(D3011="","",IFERROR(INDEX(거래처분야,MATCH(D3011,거래처이름,0)),""))</f>
        <v/>
      </c>
      <c r="F3011" s="21" t="n"/>
      <c r="G3011" s="22" t="n"/>
      <c r="H3011" s="25">
        <f>IF(COUNTA(A3011,B3011,D3011,G3011)=0,"",IF(NOT(ISNUMBER(A3011)),"날짜를 확인하세요",IF(A3011&gt;TODAY(),"오늘 이후 날짜예요",IF(AND(B3011&lt;&gt;"",ISNA(MATCH(B3011,현장번호,0))),"현장 번호를 확인하세요",IF(ISNA(MATCH(D3011,거래처이름,0)),"거래처 목록에 없는 이름",IF(OR(NOT(ISNUMBER(G3011)),N(G3011)&lt;=0),"금액을 확인하세요",""))))))</f>
        <v/>
      </c>
    </row>
    <row r="3012">
      <c r="A3012" s="20" t="n"/>
      <c r="B3012" s="26" t="n"/>
      <c r="C3012" s="27">
        <f>IF(COUNTA(A3012,D3012,G3012)=0,"",IF(B3012="","공통",IFERROR(INDEX(현장_고객,MATCH(B3012,현장번호,0))&amp;" · "&amp;INDEX(현장_주소,MATCH(B3012,현장번호,0)),"없는 번호")))</f>
        <v/>
      </c>
      <c r="D3012" s="21" t="n"/>
      <c r="E3012" s="27">
        <f>IF(D3012="","",IFERROR(INDEX(거래처분야,MATCH(D3012,거래처이름,0)),""))</f>
        <v/>
      </c>
      <c r="F3012" s="21" t="n"/>
      <c r="G3012" s="22" t="n"/>
      <c r="H3012" s="25">
        <f>IF(COUNTA(A3012,B3012,D3012,G3012)=0,"",IF(NOT(ISNUMBER(A3012)),"날짜를 확인하세요",IF(A3012&gt;TODAY(),"오늘 이후 날짜예요",IF(AND(B3012&lt;&gt;"",ISNA(MATCH(B3012,현장번호,0))),"현장 번호를 확인하세요",IF(ISNA(MATCH(D3012,거래처이름,0)),"거래처 목록에 없는 이름",IF(OR(NOT(ISNUMBER(G3012)),N(G3012)&lt;=0),"금액을 확인하세요",""))))))</f>
        <v/>
      </c>
    </row>
    <row r="3013">
      <c r="A3013" s="20" t="n"/>
      <c r="B3013" s="26" t="n"/>
      <c r="C3013" s="27">
        <f>IF(COUNTA(A3013,D3013,G3013)=0,"",IF(B3013="","공통",IFERROR(INDEX(현장_고객,MATCH(B3013,현장번호,0))&amp;" · "&amp;INDEX(현장_주소,MATCH(B3013,현장번호,0)),"없는 번호")))</f>
        <v/>
      </c>
      <c r="D3013" s="21" t="n"/>
      <c r="E3013" s="27">
        <f>IF(D3013="","",IFERROR(INDEX(거래처분야,MATCH(D3013,거래처이름,0)),""))</f>
        <v/>
      </c>
      <c r="F3013" s="21" t="n"/>
      <c r="G3013" s="22" t="n"/>
      <c r="H3013" s="25">
        <f>IF(COUNTA(A3013,B3013,D3013,G3013)=0,"",IF(NOT(ISNUMBER(A3013)),"날짜를 확인하세요",IF(A3013&gt;TODAY(),"오늘 이후 날짜예요",IF(AND(B3013&lt;&gt;"",ISNA(MATCH(B3013,현장번호,0))),"현장 번호를 확인하세요",IF(ISNA(MATCH(D3013,거래처이름,0)),"거래처 목록에 없는 이름",IF(OR(NOT(ISNUMBER(G3013)),N(G3013)&lt;=0),"금액을 확인하세요",""))))))</f>
        <v/>
      </c>
    </row>
    <row r="3014">
      <c r="A3014" s="20" t="n"/>
      <c r="B3014" s="26" t="n"/>
      <c r="C3014" s="27">
        <f>IF(COUNTA(A3014,D3014,G3014)=0,"",IF(B3014="","공통",IFERROR(INDEX(현장_고객,MATCH(B3014,현장번호,0))&amp;" · "&amp;INDEX(현장_주소,MATCH(B3014,현장번호,0)),"없는 번호")))</f>
        <v/>
      </c>
      <c r="D3014" s="21" t="n"/>
      <c r="E3014" s="27">
        <f>IF(D3014="","",IFERROR(INDEX(거래처분야,MATCH(D3014,거래처이름,0)),""))</f>
        <v/>
      </c>
      <c r="F3014" s="21" t="n"/>
      <c r="G3014" s="22" t="n"/>
      <c r="H3014" s="25">
        <f>IF(COUNTA(A3014,B3014,D3014,G3014)=0,"",IF(NOT(ISNUMBER(A3014)),"날짜를 확인하세요",IF(A3014&gt;TODAY(),"오늘 이후 날짜예요",IF(AND(B3014&lt;&gt;"",ISNA(MATCH(B3014,현장번호,0))),"현장 번호를 확인하세요",IF(ISNA(MATCH(D3014,거래처이름,0)),"거래처 목록에 없는 이름",IF(OR(NOT(ISNUMBER(G3014)),N(G3014)&lt;=0),"금액을 확인하세요",""))))))</f>
        <v/>
      </c>
    </row>
    <row r="3015">
      <c r="A3015" s="20" t="n"/>
      <c r="B3015" s="26" t="n"/>
      <c r="C3015" s="27">
        <f>IF(COUNTA(A3015,D3015,G3015)=0,"",IF(B3015="","공통",IFERROR(INDEX(현장_고객,MATCH(B3015,현장번호,0))&amp;" · "&amp;INDEX(현장_주소,MATCH(B3015,현장번호,0)),"없는 번호")))</f>
        <v/>
      </c>
      <c r="D3015" s="21" t="n"/>
      <c r="E3015" s="27">
        <f>IF(D3015="","",IFERROR(INDEX(거래처분야,MATCH(D3015,거래처이름,0)),""))</f>
        <v/>
      </c>
      <c r="F3015" s="21" t="n"/>
      <c r="G3015" s="22" t="n"/>
      <c r="H3015" s="25">
        <f>IF(COUNTA(A3015,B3015,D3015,G3015)=0,"",IF(NOT(ISNUMBER(A3015)),"날짜를 확인하세요",IF(A3015&gt;TODAY(),"오늘 이후 날짜예요",IF(AND(B3015&lt;&gt;"",ISNA(MATCH(B3015,현장번호,0))),"현장 번호를 확인하세요",IF(ISNA(MATCH(D3015,거래처이름,0)),"거래처 목록에 없는 이름",IF(OR(NOT(ISNUMBER(G3015)),N(G3015)&lt;=0),"금액을 확인하세요",""))))))</f>
        <v/>
      </c>
    </row>
    <row r="3016">
      <c r="A3016" s="20" t="n"/>
      <c r="B3016" s="26" t="n"/>
      <c r="C3016" s="27">
        <f>IF(COUNTA(A3016,D3016,G3016)=0,"",IF(B3016="","공통",IFERROR(INDEX(현장_고객,MATCH(B3016,현장번호,0))&amp;" · "&amp;INDEX(현장_주소,MATCH(B3016,현장번호,0)),"없는 번호")))</f>
        <v/>
      </c>
      <c r="D3016" s="21" t="n"/>
      <c r="E3016" s="27">
        <f>IF(D3016="","",IFERROR(INDEX(거래처분야,MATCH(D3016,거래처이름,0)),""))</f>
        <v/>
      </c>
      <c r="F3016" s="21" t="n"/>
      <c r="G3016" s="22" t="n"/>
      <c r="H3016" s="25">
        <f>IF(COUNTA(A3016,B3016,D3016,G3016)=0,"",IF(NOT(ISNUMBER(A3016)),"날짜를 확인하세요",IF(A3016&gt;TODAY(),"오늘 이후 날짜예요",IF(AND(B3016&lt;&gt;"",ISNA(MATCH(B3016,현장번호,0))),"현장 번호를 확인하세요",IF(ISNA(MATCH(D3016,거래처이름,0)),"거래처 목록에 없는 이름",IF(OR(NOT(ISNUMBER(G3016)),N(G3016)&lt;=0),"금액을 확인하세요",""))))))</f>
        <v/>
      </c>
    </row>
    <row r="3017">
      <c r="A3017" s="20" t="n"/>
      <c r="B3017" s="26" t="n"/>
      <c r="C3017" s="27">
        <f>IF(COUNTA(A3017,D3017,G3017)=0,"",IF(B3017="","공통",IFERROR(INDEX(현장_고객,MATCH(B3017,현장번호,0))&amp;" · "&amp;INDEX(현장_주소,MATCH(B3017,현장번호,0)),"없는 번호")))</f>
        <v/>
      </c>
      <c r="D3017" s="21" t="n"/>
      <c r="E3017" s="27">
        <f>IF(D3017="","",IFERROR(INDEX(거래처분야,MATCH(D3017,거래처이름,0)),""))</f>
        <v/>
      </c>
      <c r="F3017" s="21" t="n"/>
      <c r="G3017" s="22" t="n"/>
      <c r="H3017" s="25">
        <f>IF(COUNTA(A3017,B3017,D3017,G3017)=0,"",IF(NOT(ISNUMBER(A3017)),"날짜를 확인하세요",IF(A3017&gt;TODAY(),"오늘 이후 날짜예요",IF(AND(B3017&lt;&gt;"",ISNA(MATCH(B3017,현장번호,0))),"현장 번호를 확인하세요",IF(ISNA(MATCH(D3017,거래처이름,0)),"거래처 목록에 없는 이름",IF(OR(NOT(ISNUMBER(G3017)),N(G3017)&lt;=0),"금액을 확인하세요",""))))))</f>
        <v/>
      </c>
    </row>
    <row r="3018">
      <c r="A3018" s="20" t="n"/>
      <c r="B3018" s="26" t="n"/>
      <c r="C3018" s="27">
        <f>IF(COUNTA(A3018,D3018,G3018)=0,"",IF(B3018="","공통",IFERROR(INDEX(현장_고객,MATCH(B3018,현장번호,0))&amp;" · "&amp;INDEX(현장_주소,MATCH(B3018,현장번호,0)),"없는 번호")))</f>
        <v/>
      </c>
      <c r="D3018" s="21" t="n"/>
      <c r="E3018" s="27">
        <f>IF(D3018="","",IFERROR(INDEX(거래처분야,MATCH(D3018,거래처이름,0)),""))</f>
        <v/>
      </c>
      <c r="F3018" s="21" t="n"/>
      <c r="G3018" s="22" t="n"/>
      <c r="H3018" s="25">
        <f>IF(COUNTA(A3018,B3018,D3018,G3018)=0,"",IF(NOT(ISNUMBER(A3018)),"날짜를 확인하세요",IF(A3018&gt;TODAY(),"오늘 이후 날짜예요",IF(AND(B3018&lt;&gt;"",ISNA(MATCH(B3018,현장번호,0))),"현장 번호를 확인하세요",IF(ISNA(MATCH(D3018,거래처이름,0)),"거래처 목록에 없는 이름",IF(OR(NOT(ISNUMBER(G3018)),N(G3018)&lt;=0),"금액을 확인하세요",""))))))</f>
        <v/>
      </c>
    </row>
    <row r="3019">
      <c r="A3019" s="20" t="n"/>
      <c r="B3019" s="26" t="n"/>
      <c r="C3019" s="27">
        <f>IF(COUNTA(A3019,D3019,G3019)=0,"",IF(B3019="","공통",IFERROR(INDEX(현장_고객,MATCH(B3019,현장번호,0))&amp;" · "&amp;INDEX(현장_주소,MATCH(B3019,현장번호,0)),"없는 번호")))</f>
        <v/>
      </c>
      <c r="D3019" s="21" t="n"/>
      <c r="E3019" s="27">
        <f>IF(D3019="","",IFERROR(INDEX(거래처분야,MATCH(D3019,거래처이름,0)),""))</f>
        <v/>
      </c>
      <c r="F3019" s="21" t="n"/>
      <c r="G3019" s="22" t="n"/>
      <c r="H3019" s="25">
        <f>IF(COUNTA(A3019,B3019,D3019,G3019)=0,"",IF(NOT(ISNUMBER(A3019)),"날짜를 확인하세요",IF(A3019&gt;TODAY(),"오늘 이후 날짜예요",IF(AND(B3019&lt;&gt;"",ISNA(MATCH(B3019,현장번호,0))),"현장 번호를 확인하세요",IF(ISNA(MATCH(D3019,거래처이름,0)),"거래처 목록에 없는 이름",IF(OR(NOT(ISNUMBER(G3019)),N(G3019)&lt;=0),"금액을 확인하세요",""))))))</f>
        <v/>
      </c>
    </row>
    <row r="3020">
      <c r="A3020" s="20" t="n"/>
      <c r="B3020" s="26" t="n"/>
      <c r="C3020" s="27">
        <f>IF(COUNTA(A3020,D3020,G3020)=0,"",IF(B3020="","공통",IFERROR(INDEX(현장_고객,MATCH(B3020,현장번호,0))&amp;" · "&amp;INDEX(현장_주소,MATCH(B3020,현장번호,0)),"없는 번호")))</f>
        <v/>
      </c>
      <c r="D3020" s="21" t="n"/>
      <c r="E3020" s="27">
        <f>IF(D3020="","",IFERROR(INDEX(거래처분야,MATCH(D3020,거래처이름,0)),""))</f>
        <v/>
      </c>
      <c r="F3020" s="21" t="n"/>
      <c r="G3020" s="22" t="n"/>
      <c r="H3020" s="25">
        <f>IF(COUNTA(A3020,B3020,D3020,G3020)=0,"",IF(NOT(ISNUMBER(A3020)),"날짜를 확인하세요",IF(A3020&gt;TODAY(),"오늘 이후 날짜예요",IF(AND(B3020&lt;&gt;"",ISNA(MATCH(B3020,현장번호,0))),"현장 번호를 확인하세요",IF(ISNA(MATCH(D3020,거래처이름,0)),"거래처 목록에 없는 이름",IF(OR(NOT(ISNUMBER(G3020)),N(G3020)&lt;=0),"금액을 확인하세요",""))))))</f>
        <v/>
      </c>
    </row>
    <row r="3021">
      <c r="A3021" s="20" t="n"/>
      <c r="B3021" s="26" t="n"/>
      <c r="C3021" s="27">
        <f>IF(COUNTA(A3021,D3021,G3021)=0,"",IF(B3021="","공통",IFERROR(INDEX(현장_고객,MATCH(B3021,현장번호,0))&amp;" · "&amp;INDEX(현장_주소,MATCH(B3021,현장번호,0)),"없는 번호")))</f>
        <v/>
      </c>
      <c r="D3021" s="21" t="n"/>
      <c r="E3021" s="27">
        <f>IF(D3021="","",IFERROR(INDEX(거래처분야,MATCH(D3021,거래처이름,0)),""))</f>
        <v/>
      </c>
      <c r="F3021" s="21" t="n"/>
      <c r="G3021" s="22" t="n"/>
      <c r="H3021" s="25">
        <f>IF(COUNTA(A3021,B3021,D3021,G3021)=0,"",IF(NOT(ISNUMBER(A3021)),"날짜를 확인하세요",IF(A3021&gt;TODAY(),"오늘 이후 날짜예요",IF(AND(B3021&lt;&gt;"",ISNA(MATCH(B3021,현장번호,0))),"현장 번호를 확인하세요",IF(ISNA(MATCH(D3021,거래처이름,0)),"거래처 목록에 없는 이름",IF(OR(NOT(ISNUMBER(G3021)),N(G3021)&lt;=0),"금액을 확인하세요",""))))))</f>
        <v/>
      </c>
    </row>
    <row r="3022">
      <c r="A3022" s="20" t="n"/>
      <c r="B3022" s="26" t="n"/>
      <c r="C3022" s="27">
        <f>IF(COUNTA(A3022,D3022,G3022)=0,"",IF(B3022="","공통",IFERROR(INDEX(현장_고객,MATCH(B3022,현장번호,0))&amp;" · "&amp;INDEX(현장_주소,MATCH(B3022,현장번호,0)),"없는 번호")))</f>
        <v/>
      </c>
      <c r="D3022" s="21" t="n"/>
      <c r="E3022" s="27">
        <f>IF(D3022="","",IFERROR(INDEX(거래처분야,MATCH(D3022,거래처이름,0)),""))</f>
        <v/>
      </c>
      <c r="F3022" s="21" t="n"/>
      <c r="G3022" s="22" t="n"/>
      <c r="H3022" s="25">
        <f>IF(COUNTA(A3022,B3022,D3022,G3022)=0,"",IF(NOT(ISNUMBER(A3022)),"날짜를 확인하세요",IF(A3022&gt;TODAY(),"오늘 이후 날짜예요",IF(AND(B3022&lt;&gt;"",ISNA(MATCH(B3022,현장번호,0))),"현장 번호를 확인하세요",IF(ISNA(MATCH(D3022,거래처이름,0)),"거래처 목록에 없는 이름",IF(OR(NOT(ISNUMBER(G3022)),N(G3022)&lt;=0),"금액을 확인하세요",""))))))</f>
        <v/>
      </c>
    </row>
    <row r="3023">
      <c r="A3023" s="20" t="n"/>
      <c r="B3023" s="26" t="n"/>
      <c r="C3023" s="27">
        <f>IF(COUNTA(A3023,D3023,G3023)=0,"",IF(B3023="","공통",IFERROR(INDEX(현장_고객,MATCH(B3023,현장번호,0))&amp;" · "&amp;INDEX(현장_주소,MATCH(B3023,현장번호,0)),"없는 번호")))</f>
        <v/>
      </c>
      <c r="D3023" s="21" t="n"/>
      <c r="E3023" s="27">
        <f>IF(D3023="","",IFERROR(INDEX(거래처분야,MATCH(D3023,거래처이름,0)),""))</f>
        <v/>
      </c>
      <c r="F3023" s="21" t="n"/>
      <c r="G3023" s="22" t="n"/>
      <c r="H3023" s="25">
        <f>IF(COUNTA(A3023,B3023,D3023,G3023)=0,"",IF(NOT(ISNUMBER(A3023)),"날짜를 확인하세요",IF(A3023&gt;TODAY(),"오늘 이후 날짜예요",IF(AND(B3023&lt;&gt;"",ISNA(MATCH(B3023,현장번호,0))),"현장 번호를 확인하세요",IF(ISNA(MATCH(D3023,거래처이름,0)),"거래처 목록에 없는 이름",IF(OR(NOT(ISNUMBER(G3023)),N(G3023)&lt;=0),"금액을 확인하세요",""))))))</f>
        <v/>
      </c>
    </row>
    <row r="3024">
      <c r="A3024" s="20" t="n"/>
      <c r="B3024" s="26" t="n"/>
      <c r="C3024" s="27">
        <f>IF(COUNTA(A3024,D3024,G3024)=0,"",IF(B3024="","공통",IFERROR(INDEX(현장_고객,MATCH(B3024,현장번호,0))&amp;" · "&amp;INDEX(현장_주소,MATCH(B3024,현장번호,0)),"없는 번호")))</f>
        <v/>
      </c>
      <c r="D3024" s="21" t="n"/>
      <c r="E3024" s="27">
        <f>IF(D3024="","",IFERROR(INDEX(거래처분야,MATCH(D3024,거래처이름,0)),""))</f>
        <v/>
      </c>
      <c r="F3024" s="21" t="n"/>
      <c r="G3024" s="22" t="n"/>
      <c r="H3024" s="25">
        <f>IF(COUNTA(A3024,B3024,D3024,G3024)=0,"",IF(NOT(ISNUMBER(A3024)),"날짜를 확인하세요",IF(A3024&gt;TODAY(),"오늘 이후 날짜예요",IF(AND(B3024&lt;&gt;"",ISNA(MATCH(B3024,현장번호,0))),"현장 번호를 확인하세요",IF(ISNA(MATCH(D3024,거래처이름,0)),"거래처 목록에 없는 이름",IF(OR(NOT(ISNUMBER(G3024)),N(G3024)&lt;=0),"금액을 확인하세요",""))))))</f>
        <v/>
      </c>
    </row>
    <row r="3025">
      <c r="A3025" s="20" t="n"/>
      <c r="B3025" s="26" t="n"/>
      <c r="C3025" s="27">
        <f>IF(COUNTA(A3025,D3025,G3025)=0,"",IF(B3025="","공통",IFERROR(INDEX(현장_고객,MATCH(B3025,현장번호,0))&amp;" · "&amp;INDEX(현장_주소,MATCH(B3025,현장번호,0)),"없는 번호")))</f>
        <v/>
      </c>
      <c r="D3025" s="21" t="n"/>
      <c r="E3025" s="27">
        <f>IF(D3025="","",IFERROR(INDEX(거래처분야,MATCH(D3025,거래처이름,0)),""))</f>
        <v/>
      </c>
      <c r="F3025" s="21" t="n"/>
      <c r="G3025" s="22" t="n"/>
      <c r="H3025" s="25">
        <f>IF(COUNTA(A3025,B3025,D3025,G3025)=0,"",IF(NOT(ISNUMBER(A3025)),"날짜를 확인하세요",IF(A3025&gt;TODAY(),"오늘 이후 날짜예요",IF(AND(B3025&lt;&gt;"",ISNA(MATCH(B3025,현장번호,0))),"현장 번호를 확인하세요",IF(ISNA(MATCH(D3025,거래처이름,0)),"거래처 목록에 없는 이름",IF(OR(NOT(ISNUMBER(G3025)),N(G3025)&lt;=0),"금액을 확인하세요",""))))))</f>
        <v/>
      </c>
    </row>
    <row r="3026">
      <c r="A3026" s="20" t="n"/>
      <c r="B3026" s="26" t="n"/>
      <c r="C3026" s="27">
        <f>IF(COUNTA(A3026,D3026,G3026)=0,"",IF(B3026="","공통",IFERROR(INDEX(현장_고객,MATCH(B3026,현장번호,0))&amp;" · "&amp;INDEX(현장_주소,MATCH(B3026,현장번호,0)),"없는 번호")))</f>
        <v/>
      </c>
      <c r="D3026" s="21" t="n"/>
      <c r="E3026" s="27">
        <f>IF(D3026="","",IFERROR(INDEX(거래처분야,MATCH(D3026,거래처이름,0)),""))</f>
        <v/>
      </c>
      <c r="F3026" s="21" t="n"/>
      <c r="G3026" s="22" t="n"/>
      <c r="H3026" s="25">
        <f>IF(COUNTA(A3026,B3026,D3026,G3026)=0,"",IF(NOT(ISNUMBER(A3026)),"날짜를 확인하세요",IF(A3026&gt;TODAY(),"오늘 이후 날짜예요",IF(AND(B3026&lt;&gt;"",ISNA(MATCH(B3026,현장번호,0))),"현장 번호를 확인하세요",IF(ISNA(MATCH(D3026,거래처이름,0)),"거래처 목록에 없는 이름",IF(OR(NOT(ISNUMBER(G3026)),N(G3026)&lt;=0),"금액을 확인하세요",""))))))</f>
        <v/>
      </c>
    </row>
    <row r="3027">
      <c r="A3027" s="20" t="n"/>
      <c r="B3027" s="26" t="n"/>
      <c r="C3027" s="27">
        <f>IF(COUNTA(A3027,D3027,G3027)=0,"",IF(B3027="","공통",IFERROR(INDEX(현장_고객,MATCH(B3027,현장번호,0))&amp;" · "&amp;INDEX(현장_주소,MATCH(B3027,현장번호,0)),"없는 번호")))</f>
        <v/>
      </c>
      <c r="D3027" s="21" t="n"/>
      <c r="E3027" s="27">
        <f>IF(D3027="","",IFERROR(INDEX(거래처분야,MATCH(D3027,거래처이름,0)),""))</f>
        <v/>
      </c>
      <c r="F3027" s="21" t="n"/>
      <c r="G3027" s="22" t="n"/>
      <c r="H3027" s="25">
        <f>IF(COUNTA(A3027,B3027,D3027,G3027)=0,"",IF(NOT(ISNUMBER(A3027)),"날짜를 확인하세요",IF(A3027&gt;TODAY(),"오늘 이후 날짜예요",IF(AND(B3027&lt;&gt;"",ISNA(MATCH(B3027,현장번호,0))),"현장 번호를 확인하세요",IF(ISNA(MATCH(D3027,거래처이름,0)),"거래처 목록에 없는 이름",IF(OR(NOT(ISNUMBER(G3027)),N(G3027)&lt;=0),"금액을 확인하세요",""))))))</f>
        <v/>
      </c>
    </row>
    <row r="3028">
      <c r="A3028" s="20" t="n"/>
      <c r="B3028" s="26" t="n"/>
      <c r="C3028" s="27">
        <f>IF(COUNTA(A3028,D3028,G3028)=0,"",IF(B3028="","공통",IFERROR(INDEX(현장_고객,MATCH(B3028,현장번호,0))&amp;" · "&amp;INDEX(현장_주소,MATCH(B3028,현장번호,0)),"없는 번호")))</f>
        <v/>
      </c>
      <c r="D3028" s="21" t="n"/>
      <c r="E3028" s="27">
        <f>IF(D3028="","",IFERROR(INDEX(거래처분야,MATCH(D3028,거래처이름,0)),""))</f>
        <v/>
      </c>
      <c r="F3028" s="21" t="n"/>
      <c r="G3028" s="22" t="n"/>
      <c r="H3028" s="25">
        <f>IF(COUNTA(A3028,B3028,D3028,G3028)=0,"",IF(NOT(ISNUMBER(A3028)),"날짜를 확인하세요",IF(A3028&gt;TODAY(),"오늘 이후 날짜예요",IF(AND(B3028&lt;&gt;"",ISNA(MATCH(B3028,현장번호,0))),"현장 번호를 확인하세요",IF(ISNA(MATCH(D3028,거래처이름,0)),"거래처 목록에 없는 이름",IF(OR(NOT(ISNUMBER(G3028)),N(G3028)&lt;=0),"금액을 확인하세요",""))))))</f>
        <v/>
      </c>
    </row>
    <row r="3029">
      <c r="A3029" s="20" t="n"/>
      <c r="B3029" s="26" t="n"/>
      <c r="C3029" s="27">
        <f>IF(COUNTA(A3029,D3029,G3029)=0,"",IF(B3029="","공통",IFERROR(INDEX(현장_고객,MATCH(B3029,현장번호,0))&amp;" · "&amp;INDEX(현장_주소,MATCH(B3029,현장번호,0)),"없는 번호")))</f>
        <v/>
      </c>
      <c r="D3029" s="21" t="n"/>
      <c r="E3029" s="27">
        <f>IF(D3029="","",IFERROR(INDEX(거래처분야,MATCH(D3029,거래처이름,0)),""))</f>
        <v/>
      </c>
      <c r="F3029" s="21" t="n"/>
      <c r="G3029" s="22" t="n"/>
      <c r="H3029" s="25">
        <f>IF(COUNTA(A3029,B3029,D3029,G3029)=0,"",IF(NOT(ISNUMBER(A3029)),"날짜를 확인하세요",IF(A3029&gt;TODAY(),"오늘 이후 날짜예요",IF(AND(B3029&lt;&gt;"",ISNA(MATCH(B3029,현장번호,0))),"현장 번호를 확인하세요",IF(ISNA(MATCH(D3029,거래처이름,0)),"거래처 목록에 없는 이름",IF(OR(NOT(ISNUMBER(G3029)),N(G3029)&lt;=0),"금액을 확인하세요",""))))))</f>
        <v/>
      </c>
    </row>
    <row r="3030">
      <c r="A3030" s="20" t="n"/>
      <c r="B3030" s="26" t="n"/>
      <c r="C3030" s="27">
        <f>IF(COUNTA(A3030,D3030,G3030)=0,"",IF(B3030="","공통",IFERROR(INDEX(현장_고객,MATCH(B3030,현장번호,0))&amp;" · "&amp;INDEX(현장_주소,MATCH(B3030,현장번호,0)),"없는 번호")))</f>
        <v/>
      </c>
      <c r="D3030" s="21" t="n"/>
      <c r="E3030" s="27">
        <f>IF(D3030="","",IFERROR(INDEX(거래처분야,MATCH(D3030,거래처이름,0)),""))</f>
        <v/>
      </c>
      <c r="F3030" s="21" t="n"/>
      <c r="G3030" s="22" t="n"/>
      <c r="H3030" s="25">
        <f>IF(COUNTA(A3030,B3030,D3030,G3030)=0,"",IF(NOT(ISNUMBER(A3030)),"날짜를 확인하세요",IF(A3030&gt;TODAY(),"오늘 이후 날짜예요",IF(AND(B3030&lt;&gt;"",ISNA(MATCH(B3030,현장번호,0))),"현장 번호를 확인하세요",IF(ISNA(MATCH(D3030,거래처이름,0)),"거래처 목록에 없는 이름",IF(OR(NOT(ISNUMBER(G3030)),N(G3030)&lt;=0),"금액을 확인하세요",""))))))</f>
        <v/>
      </c>
    </row>
    <row r="3031">
      <c r="A3031" s="20" t="n"/>
      <c r="B3031" s="26" t="n"/>
      <c r="C3031" s="27">
        <f>IF(COUNTA(A3031,D3031,G3031)=0,"",IF(B3031="","공통",IFERROR(INDEX(현장_고객,MATCH(B3031,현장번호,0))&amp;" · "&amp;INDEX(현장_주소,MATCH(B3031,현장번호,0)),"없는 번호")))</f>
        <v/>
      </c>
      <c r="D3031" s="21" t="n"/>
      <c r="E3031" s="27">
        <f>IF(D3031="","",IFERROR(INDEX(거래처분야,MATCH(D3031,거래처이름,0)),""))</f>
        <v/>
      </c>
      <c r="F3031" s="21" t="n"/>
      <c r="G3031" s="22" t="n"/>
      <c r="H3031" s="25">
        <f>IF(COUNTA(A3031,B3031,D3031,G3031)=0,"",IF(NOT(ISNUMBER(A3031)),"날짜를 확인하세요",IF(A3031&gt;TODAY(),"오늘 이후 날짜예요",IF(AND(B3031&lt;&gt;"",ISNA(MATCH(B3031,현장번호,0))),"현장 번호를 확인하세요",IF(ISNA(MATCH(D3031,거래처이름,0)),"거래처 목록에 없는 이름",IF(OR(NOT(ISNUMBER(G3031)),N(G3031)&lt;=0),"금액을 확인하세요",""))))))</f>
        <v/>
      </c>
    </row>
    <row r="3032">
      <c r="A3032" s="20" t="n"/>
      <c r="B3032" s="26" t="n"/>
      <c r="C3032" s="27">
        <f>IF(COUNTA(A3032,D3032,G3032)=0,"",IF(B3032="","공통",IFERROR(INDEX(현장_고객,MATCH(B3032,현장번호,0))&amp;" · "&amp;INDEX(현장_주소,MATCH(B3032,현장번호,0)),"없는 번호")))</f>
        <v/>
      </c>
      <c r="D3032" s="21" t="n"/>
      <c r="E3032" s="27">
        <f>IF(D3032="","",IFERROR(INDEX(거래처분야,MATCH(D3032,거래처이름,0)),""))</f>
        <v/>
      </c>
      <c r="F3032" s="21" t="n"/>
      <c r="G3032" s="22" t="n"/>
      <c r="H3032" s="25">
        <f>IF(COUNTA(A3032,B3032,D3032,G3032)=0,"",IF(NOT(ISNUMBER(A3032)),"날짜를 확인하세요",IF(A3032&gt;TODAY(),"오늘 이후 날짜예요",IF(AND(B3032&lt;&gt;"",ISNA(MATCH(B3032,현장번호,0))),"현장 번호를 확인하세요",IF(ISNA(MATCH(D3032,거래처이름,0)),"거래처 목록에 없는 이름",IF(OR(NOT(ISNUMBER(G3032)),N(G3032)&lt;=0),"금액을 확인하세요",""))))))</f>
        <v/>
      </c>
    </row>
    <row r="3033">
      <c r="A3033" s="20" t="n"/>
      <c r="B3033" s="26" t="n"/>
      <c r="C3033" s="27">
        <f>IF(COUNTA(A3033,D3033,G3033)=0,"",IF(B3033="","공통",IFERROR(INDEX(현장_고객,MATCH(B3033,현장번호,0))&amp;" · "&amp;INDEX(현장_주소,MATCH(B3033,현장번호,0)),"없는 번호")))</f>
        <v/>
      </c>
      <c r="D3033" s="21" t="n"/>
      <c r="E3033" s="27">
        <f>IF(D3033="","",IFERROR(INDEX(거래처분야,MATCH(D3033,거래처이름,0)),""))</f>
        <v/>
      </c>
      <c r="F3033" s="21" t="n"/>
      <c r="G3033" s="22" t="n"/>
      <c r="H3033" s="25">
        <f>IF(COUNTA(A3033,B3033,D3033,G3033)=0,"",IF(NOT(ISNUMBER(A3033)),"날짜를 확인하세요",IF(A3033&gt;TODAY(),"오늘 이후 날짜예요",IF(AND(B3033&lt;&gt;"",ISNA(MATCH(B3033,현장번호,0))),"현장 번호를 확인하세요",IF(ISNA(MATCH(D3033,거래처이름,0)),"거래처 목록에 없는 이름",IF(OR(NOT(ISNUMBER(G3033)),N(G3033)&lt;=0),"금액을 확인하세요",""))))))</f>
        <v/>
      </c>
    </row>
    <row r="3034">
      <c r="A3034" s="20" t="n"/>
      <c r="B3034" s="26" t="n"/>
      <c r="C3034" s="27">
        <f>IF(COUNTA(A3034,D3034,G3034)=0,"",IF(B3034="","공통",IFERROR(INDEX(현장_고객,MATCH(B3034,현장번호,0))&amp;" · "&amp;INDEX(현장_주소,MATCH(B3034,현장번호,0)),"없는 번호")))</f>
        <v/>
      </c>
      <c r="D3034" s="21" t="n"/>
      <c r="E3034" s="27">
        <f>IF(D3034="","",IFERROR(INDEX(거래처분야,MATCH(D3034,거래처이름,0)),""))</f>
        <v/>
      </c>
      <c r="F3034" s="21" t="n"/>
      <c r="G3034" s="22" t="n"/>
      <c r="H3034" s="25">
        <f>IF(COUNTA(A3034,B3034,D3034,G3034)=0,"",IF(NOT(ISNUMBER(A3034)),"날짜를 확인하세요",IF(A3034&gt;TODAY(),"오늘 이후 날짜예요",IF(AND(B3034&lt;&gt;"",ISNA(MATCH(B3034,현장번호,0))),"현장 번호를 확인하세요",IF(ISNA(MATCH(D3034,거래처이름,0)),"거래처 목록에 없는 이름",IF(OR(NOT(ISNUMBER(G3034)),N(G3034)&lt;=0),"금액을 확인하세요",""))))))</f>
        <v/>
      </c>
    </row>
    <row r="3035">
      <c r="A3035" s="20" t="n"/>
      <c r="B3035" s="26" t="n"/>
      <c r="C3035" s="27">
        <f>IF(COUNTA(A3035,D3035,G3035)=0,"",IF(B3035="","공통",IFERROR(INDEX(현장_고객,MATCH(B3035,현장번호,0))&amp;" · "&amp;INDEX(현장_주소,MATCH(B3035,현장번호,0)),"없는 번호")))</f>
        <v/>
      </c>
      <c r="D3035" s="21" t="n"/>
      <c r="E3035" s="27">
        <f>IF(D3035="","",IFERROR(INDEX(거래처분야,MATCH(D3035,거래처이름,0)),""))</f>
        <v/>
      </c>
      <c r="F3035" s="21" t="n"/>
      <c r="G3035" s="22" t="n"/>
      <c r="H3035" s="25">
        <f>IF(COUNTA(A3035,B3035,D3035,G3035)=0,"",IF(NOT(ISNUMBER(A3035)),"날짜를 확인하세요",IF(A3035&gt;TODAY(),"오늘 이후 날짜예요",IF(AND(B3035&lt;&gt;"",ISNA(MATCH(B3035,현장번호,0))),"현장 번호를 확인하세요",IF(ISNA(MATCH(D3035,거래처이름,0)),"거래처 목록에 없는 이름",IF(OR(NOT(ISNUMBER(G3035)),N(G3035)&lt;=0),"금액을 확인하세요",""))))))</f>
        <v/>
      </c>
    </row>
    <row r="3036">
      <c r="A3036" s="20" t="n"/>
      <c r="B3036" s="26" t="n"/>
      <c r="C3036" s="27">
        <f>IF(COUNTA(A3036,D3036,G3036)=0,"",IF(B3036="","공통",IFERROR(INDEX(현장_고객,MATCH(B3036,현장번호,0))&amp;" · "&amp;INDEX(현장_주소,MATCH(B3036,현장번호,0)),"없는 번호")))</f>
        <v/>
      </c>
      <c r="D3036" s="21" t="n"/>
      <c r="E3036" s="27">
        <f>IF(D3036="","",IFERROR(INDEX(거래처분야,MATCH(D3036,거래처이름,0)),""))</f>
        <v/>
      </c>
      <c r="F3036" s="21" t="n"/>
      <c r="G3036" s="22" t="n"/>
      <c r="H3036" s="25">
        <f>IF(COUNTA(A3036,B3036,D3036,G3036)=0,"",IF(NOT(ISNUMBER(A3036)),"날짜를 확인하세요",IF(A3036&gt;TODAY(),"오늘 이후 날짜예요",IF(AND(B3036&lt;&gt;"",ISNA(MATCH(B3036,현장번호,0))),"현장 번호를 확인하세요",IF(ISNA(MATCH(D3036,거래처이름,0)),"거래처 목록에 없는 이름",IF(OR(NOT(ISNUMBER(G3036)),N(G3036)&lt;=0),"금액을 확인하세요",""))))))</f>
        <v/>
      </c>
    </row>
    <row r="3037">
      <c r="A3037" s="20" t="n"/>
      <c r="B3037" s="26" t="n"/>
      <c r="C3037" s="27">
        <f>IF(COUNTA(A3037,D3037,G3037)=0,"",IF(B3037="","공통",IFERROR(INDEX(현장_고객,MATCH(B3037,현장번호,0))&amp;" · "&amp;INDEX(현장_주소,MATCH(B3037,현장번호,0)),"없는 번호")))</f>
        <v/>
      </c>
      <c r="D3037" s="21" t="n"/>
      <c r="E3037" s="27">
        <f>IF(D3037="","",IFERROR(INDEX(거래처분야,MATCH(D3037,거래처이름,0)),""))</f>
        <v/>
      </c>
      <c r="F3037" s="21" t="n"/>
      <c r="G3037" s="22" t="n"/>
      <c r="H3037" s="25">
        <f>IF(COUNTA(A3037,B3037,D3037,G3037)=0,"",IF(NOT(ISNUMBER(A3037)),"날짜를 확인하세요",IF(A3037&gt;TODAY(),"오늘 이후 날짜예요",IF(AND(B3037&lt;&gt;"",ISNA(MATCH(B3037,현장번호,0))),"현장 번호를 확인하세요",IF(ISNA(MATCH(D3037,거래처이름,0)),"거래처 목록에 없는 이름",IF(OR(NOT(ISNUMBER(G3037)),N(G3037)&lt;=0),"금액을 확인하세요",""))))))</f>
        <v/>
      </c>
    </row>
    <row r="3038">
      <c r="A3038" s="20" t="n"/>
      <c r="B3038" s="26" t="n"/>
      <c r="C3038" s="27">
        <f>IF(COUNTA(A3038,D3038,G3038)=0,"",IF(B3038="","공통",IFERROR(INDEX(현장_고객,MATCH(B3038,현장번호,0))&amp;" · "&amp;INDEX(현장_주소,MATCH(B3038,현장번호,0)),"없는 번호")))</f>
        <v/>
      </c>
      <c r="D3038" s="21" t="n"/>
      <c r="E3038" s="27">
        <f>IF(D3038="","",IFERROR(INDEX(거래처분야,MATCH(D3038,거래처이름,0)),""))</f>
        <v/>
      </c>
      <c r="F3038" s="21" t="n"/>
      <c r="G3038" s="22" t="n"/>
      <c r="H3038" s="25">
        <f>IF(COUNTA(A3038,B3038,D3038,G3038)=0,"",IF(NOT(ISNUMBER(A3038)),"날짜를 확인하세요",IF(A3038&gt;TODAY(),"오늘 이후 날짜예요",IF(AND(B3038&lt;&gt;"",ISNA(MATCH(B3038,현장번호,0))),"현장 번호를 확인하세요",IF(ISNA(MATCH(D3038,거래처이름,0)),"거래처 목록에 없는 이름",IF(OR(NOT(ISNUMBER(G3038)),N(G3038)&lt;=0),"금액을 확인하세요",""))))))</f>
        <v/>
      </c>
    </row>
    <row r="3039">
      <c r="A3039" s="20" t="n"/>
      <c r="B3039" s="26" t="n"/>
      <c r="C3039" s="27">
        <f>IF(COUNTA(A3039,D3039,G3039)=0,"",IF(B3039="","공통",IFERROR(INDEX(현장_고객,MATCH(B3039,현장번호,0))&amp;" · "&amp;INDEX(현장_주소,MATCH(B3039,현장번호,0)),"없는 번호")))</f>
        <v/>
      </c>
      <c r="D3039" s="21" t="n"/>
      <c r="E3039" s="27">
        <f>IF(D3039="","",IFERROR(INDEX(거래처분야,MATCH(D3039,거래처이름,0)),""))</f>
        <v/>
      </c>
      <c r="F3039" s="21" t="n"/>
      <c r="G3039" s="22" t="n"/>
      <c r="H3039" s="25">
        <f>IF(COUNTA(A3039,B3039,D3039,G3039)=0,"",IF(NOT(ISNUMBER(A3039)),"날짜를 확인하세요",IF(A3039&gt;TODAY(),"오늘 이후 날짜예요",IF(AND(B3039&lt;&gt;"",ISNA(MATCH(B3039,현장번호,0))),"현장 번호를 확인하세요",IF(ISNA(MATCH(D3039,거래처이름,0)),"거래처 목록에 없는 이름",IF(OR(NOT(ISNUMBER(G3039)),N(G3039)&lt;=0),"금액을 확인하세요",""))))))</f>
        <v/>
      </c>
    </row>
    <row r="3040">
      <c r="A3040" s="20" t="n"/>
      <c r="B3040" s="26" t="n"/>
      <c r="C3040" s="27">
        <f>IF(COUNTA(A3040,D3040,G3040)=0,"",IF(B3040="","공통",IFERROR(INDEX(현장_고객,MATCH(B3040,현장번호,0))&amp;" · "&amp;INDEX(현장_주소,MATCH(B3040,현장번호,0)),"없는 번호")))</f>
        <v/>
      </c>
      <c r="D3040" s="21" t="n"/>
      <c r="E3040" s="27">
        <f>IF(D3040="","",IFERROR(INDEX(거래처분야,MATCH(D3040,거래처이름,0)),""))</f>
        <v/>
      </c>
      <c r="F3040" s="21" t="n"/>
      <c r="G3040" s="22" t="n"/>
      <c r="H3040" s="25">
        <f>IF(COUNTA(A3040,B3040,D3040,G3040)=0,"",IF(NOT(ISNUMBER(A3040)),"날짜를 확인하세요",IF(A3040&gt;TODAY(),"오늘 이후 날짜예요",IF(AND(B3040&lt;&gt;"",ISNA(MATCH(B3040,현장번호,0))),"현장 번호를 확인하세요",IF(ISNA(MATCH(D3040,거래처이름,0)),"거래처 목록에 없는 이름",IF(OR(NOT(ISNUMBER(G3040)),N(G3040)&lt;=0),"금액을 확인하세요",""))))))</f>
        <v/>
      </c>
    </row>
    <row r="3041">
      <c r="A3041" s="20" t="n"/>
      <c r="B3041" s="26" t="n"/>
      <c r="C3041" s="27">
        <f>IF(COUNTA(A3041,D3041,G3041)=0,"",IF(B3041="","공통",IFERROR(INDEX(현장_고객,MATCH(B3041,현장번호,0))&amp;" · "&amp;INDEX(현장_주소,MATCH(B3041,현장번호,0)),"없는 번호")))</f>
        <v/>
      </c>
      <c r="D3041" s="21" t="n"/>
      <c r="E3041" s="27">
        <f>IF(D3041="","",IFERROR(INDEX(거래처분야,MATCH(D3041,거래처이름,0)),""))</f>
        <v/>
      </c>
      <c r="F3041" s="21" t="n"/>
      <c r="G3041" s="22" t="n"/>
      <c r="H3041" s="25">
        <f>IF(COUNTA(A3041,B3041,D3041,G3041)=0,"",IF(NOT(ISNUMBER(A3041)),"날짜를 확인하세요",IF(A3041&gt;TODAY(),"오늘 이후 날짜예요",IF(AND(B3041&lt;&gt;"",ISNA(MATCH(B3041,현장번호,0))),"현장 번호를 확인하세요",IF(ISNA(MATCH(D3041,거래처이름,0)),"거래처 목록에 없는 이름",IF(OR(NOT(ISNUMBER(G3041)),N(G3041)&lt;=0),"금액을 확인하세요",""))))))</f>
        <v/>
      </c>
    </row>
    <row r="3042">
      <c r="A3042" s="20" t="n"/>
      <c r="B3042" s="26" t="n"/>
      <c r="C3042" s="27">
        <f>IF(COUNTA(A3042,D3042,G3042)=0,"",IF(B3042="","공통",IFERROR(INDEX(현장_고객,MATCH(B3042,현장번호,0))&amp;" · "&amp;INDEX(현장_주소,MATCH(B3042,현장번호,0)),"없는 번호")))</f>
        <v/>
      </c>
      <c r="D3042" s="21" t="n"/>
      <c r="E3042" s="27">
        <f>IF(D3042="","",IFERROR(INDEX(거래처분야,MATCH(D3042,거래처이름,0)),""))</f>
        <v/>
      </c>
      <c r="F3042" s="21" t="n"/>
      <c r="G3042" s="22" t="n"/>
      <c r="H3042" s="25">
        <f>IF(COUNTA(A3042,B3042,D3042,G3042)=0,"",IF(NOT(ISNUMBER(A3042)),"날짜를 확인하세요",IF(A3042&gt;TODAY(),"오늘 이후 날짜예요",IF(AND(B3042&lt;&gt;"",ISNA(MATCH(B3042,현장번호,0))),"현장 번호를 확인하세요",IF(ISNA(MATCH(D3042,거래처이름,0)),"거래처 목록에 없는 이름",IF(OR(NOT(ISNUMBER(G3042)),N(G3042)&lt;=0),"금액을 확인하세요",""))))))</f>
        <v/>
      </c>
    </row>
    <row r="3043">
      <c r="A3043" s="20" t="n"/>
      <c r="B3043" s="26" t="n"/>
      <c r="C3043" s="27">
        <f>IF(COUNTA(A3043,D3043,G3043)=0,"",IF(B3043="","공통",IFERROR(INDEX(현장_고객,MATCH(B3043,현장번호,0))&amp;" · "&amp;INDEX(현장_주소,MATCH(B3043,현장번호,0)),"없는 번호")))</f>
        <v/>
      </c>
      <c r="D3043" s="21" t="n"/>
      <c r="E3043" s="27">
        <f>IF(D3043="","",IFERROR(INDEX(거래처분야,MATCH(D3043,거래처이름,0)),""))</f>
        <v/>
      </c>
      <c r="F3043" s="21" t="n"/>
      <c r="G3043" s="22" t="n"/>
      <c r="H3043" s="25">
        <f>IF(COUNTA(A3043,B3043,D3043,G3043)=0,"",IF(NOT(ISNUMBER(A3043)),"날짜를 확인하세요",IF(A3043&gt;TODAY(),"오늘 이후 날짜예요",IF(AND(B3043&lt;&gt;"",ISNA(MATCH(B3043,현장번호,0))),"현장 번호를 확인하세요",IF(ISNA(MATCH(D3043,거래처이름,0)),"거래처 목록에 없는 이름",IF(OR(NOT(ISNUMBER(G3043)),N(G3043)&lt;=0),"금액을 확인하세요",""))))))</f>
        <v/>
      </c>
    </row>
    <row r="3044">
      <c r="A3044" s="20" t="n"/>
      <c r="B3044" s="26" t="n"/>
      <c r="C3044" s="27">
        <f>IF(COUNTA(A3044,D3044,G3044)=0,"",IF(B3044="","공통",IFERROR(INDEX(현장_고객,MATCH(B3044,현장번호,0))&amp;" · "&amp;INDEX(현장_주소,MATCH(B3044,현장번호,0)),"없는 번호")))</f>
        <v/>
      </c>
      <c r="D3044" s="21" t="n"/>
      <c r="E3044" s="27">
        <f>IF(D3044="","",IFERROR(INDEX(거래처분야,MATCH(D3044,거래처이름,0)),""))</f>
        <v/>
      </c>
      <c r="F3044" s="21" t="n"/>
      <c r="G3044" s="22" t="n"/>
      <c r="H3044" s="25">
        <f>IF(COUNTA(A3044,B3044,D3044,G3044)=0,"",IF(NOT(ISNUMBER(A3044)),"날짜를 확인하세요",IF(A3044&gt;TODAY(),"오늘 이후 날짜예요",IF(AND(B3044&lt;&gt;"",ISNA(MATCH(B3044,현장번호,0))),"현장 번호를 확인하세요",IF(ISNA(MATCH(D3044,거래처이름,0)),"거래처 목록에 없는 이름",IF(OR(NOT(ISNUMBER(G3044)),N(G3044)&lt;=0),"금액을 확인하세요",""))))))</f>
        <v/>
      </c>
    </row>
    <row r="3045">
      <c r="A3045" s="20" t="n"/>
      <c r="B3045" s="26" t="n"/>
      <c r="C3045" s="27">
        <f>IF(COUNTA(A3045,D3045,G3045)=0,"",IF(B3045="","공통",IFERROR(INDEX(현장_고객,MATCH(B3045,현장번호,0))&amp;" · "&amp;INDEX(현장_주소,MATCH(B3045,현장번호,0)),"없는 번호")))</f>
        <v/>
      </c>
      <c r="D3045" s="21" t="n"/>
      <c r="E3045" s="27">
        <f>IF(D3045="","",IFERROR(INDEX(거래처분야,MATCH(D3045,거래처이름,0)),""))</f>
        <v/>
      </c>
      <c r="F3045" s="21" t="n"/>
      <c r="G3045" s="22" t="n"/>
      <c r="H3045" s="25">
        <f>IF(COUNTA(A3045,B3045,D3045,G3045)=0,"",IF(NOT(ISNUMBER(A3045)),"날짜를 확인하세요",IF(A3045&gt;TODAY(),"오늘 이후 날짜예요",IF(AND(B3045&lt;&gt;"",ISNA(MATCH(B3045,현장번호,0))),"현장 번호를 확인하세요",IF(ISNA(MATCH(D3045,거래처이름,0)),"거래처 목록에 없는 이름",IF(OR(NOT(ISNUMBER(G3045)),N(G3045)&lt;=0),"금액을 확인하세요",""))))))</f>
        <v/>
      </c>
    </row>
    <row r="3046">
      <c r="A3046" s="20" t="n"/>
      <c r="B3046" s="26" t="n"/>
      <c r="C3046" s="27">
        <f>IF(COUNTA(A3046,D3046,G3046)=0,"",IF(B3046="","공통",IFERROR(INDEX(현장_고객,MATCH(B3046,현장번호,0))&amp;" · "&amp;INDEX(현장_주소,MATCH(B3046,현장번호,0)),"없는 번호")))</f>
        <v/>
      </c>
      <c r="D3046" s="21" t="n"/>
      <c r="E3046" s="27">
        <f>IF(D3046="","",IFERROR(INDEX(거래처분야,MATCH(D3046,거래처이름,0)),""))</f>
        <v/>
      </c>
      <c r="F3046" s="21" t="n"/>
      <c r="G3046" s="22" t="n"/>
      <c r="H3046" s="25">
        <f>IF(COUNTA(A3046,B3046,D3046,G3046)=0,"",IF(NOT(ISNUMBER(A3046)),"날짜를 확인하세요",IF(A3046&gt;TODAY(),"오늘 이후 날짜예요",IF(AND(B3046&lt;&gt;"",ISNA(MATCH(B3046,현장번호,0))),"현장 번호를 확인하세요",IF(ISNA(MATCH(D3046,거래처이름,0)),"거래처 목록에 없는 이름",IF(OR(NOT(ISNUMBER(G3046)),N(G3046)&lt;=0),"금액을 확인하세요",""))))))</f>
        <v/>
      </c>
    </row>
    <row r="3047">
      <c r="A3047" s="20" t="n"/>
      <c r="B3047" s="26" t="n"/>
      <c r="C3047" s="27">
        <f>IF(COUNTA(A3047,D3047,G3047)=0,"",IF(B3047="","공통",IFERROR(INDEX(현장_고객,MATCH(B3047,현장번호,0))&amp;" · "&amp;INDEX(현장_주소,MATCH(B3047,현장번호,0)),"없는 번호")))</f>
        <v/>
      </c>
      <c r="D3047" s="21" t="n"/>
      <c r="E3047" s="27">
        <f>IF(D3047="","",IFERROR(INDEX(거래처분야,MATCH(D3047,거래처이름,0)),""))</f>
        <v/>
      </c>
      <c r="F3047" s="21" t="n"/>
      <c r="G3047" s="22" t="n"/>
      <c r="H3047" s="25">
        <f>IF(COUNTA(A3047,B3047,D3047,G3047)=0,"",IF(NOT(ISNUMBER(A3047)),"날짜를 확인하세요",IF(A3047&gt;TODAY(),"오늘 이후 날짜예요",IF(AND(B3047&lt;&gt;"",ISNA(MATCH(B3047,현장번호,0))),"현장 번호를 확인하세요",IF(ISNA(MATCH(D3047,거래처이름,0)),"거래처 목록에 없는 이름",IF(OR(NOT(ISNUMBER(G3047)),N(G3047)&lt;=0),"금액을 확인하세요",""))))))</f>
        <v/>
      </c>
    </row>
    <row r="3048">
      <c r="A3048" s="20" t="n"/>
      <c r="B3048" s="26" t="n"/>
      <c r="C3048" s="27">
        <f>IF(COUNTA(A3048,D3048,G3048)=0,"",IF(B3048="","공통",IFERROR(INDEX(현장_고객,MATCH(B3048,현장번호,0))&amp;" · "&amp;INDEX(현장_주소,MATCH(B3048,현장번호,0)),"없는 번호")))</f>
        <v/>
      </c>
      <c r="D3048" s="21" t="n"/>
      <c r="E3048" s="27">
        <f>IF(D3048="","",IFERROR(INDEX(거래처분야,MATCH(D3048,거래처이름,0)),""))</f>
        <v/>
      </c>
      <c r="F3048" s="21" t="n"/>
      <c r="G3048" s="22" t="n"/>
      <c r="H3048" s="25">
        <f>IF(COUNTA(A3048,B3048,D3048,G3048)=0,"",IF(NOT(ISNUMBER(A3048)),"날짜를 확인하세요",IF(A3048&gt;TODAY(),"오늘 이후 날짜예요",IF(AND(B3048&lt;&gt;"",ISNA(MATCH(B3048,현장번호,0))),"현장 번호를 확인하세요",IF(ISNA(MATCH(D3048,거래처이름,0)),"거래처 목록에 없는 이름",IF(OR(NOT(ISNUMBER(G3048)),N(G3048)&lt;=0),"금액을 확인하세요",""))))))</f>
        <v/>
      </c>
    </row>
    <row r="3049">
      <c r="A3049" s="20" t="n"/>
      <c r="B3049" s="26" t="n"/>
      <c r="C3049" s="27">
        <f>IF(COUNTA(A3049,D3049,G3049)=0,"",IF(B3049="","공통",IFERROR(INDEX(현장_고객,MATCH(B3049,현장번호,0))&amp;" · "&amp;INDEX(현장_주소,MATCH(B3049,현장번호,0)),"없는 번호")))</f>
        <v/>
      </c>
      <c r="D3049" s="21" t="n"/>
      <c r="E3049" s="27">
        <f>IF(D3049="","",IFERROR(INDEX(거래처분야,MATCH(D3049,거래처이름,0)),""))</f>
        <v/>
      </c>
      <c r="F3049" s="21" t="n"/>
      <c r="G3049" s="22" t="n"/>
      <c r="H3049" s="25">
        <f>IF(COUNTA(A3049,B3049,D3049,G3049)=0,"",IF(NOT(ISNUMBER(A3049)),"날짜를 확인하세요",IF(A3049&gt;TODAY(),"오늘 이후 날짜예요",IF(AND(B3049&lt;&gt;"",ISNA(MATCH(B3049,현장번호,0))),"현장 번호를 확인하세요",IF(ISNA(MATCH(D3049,거래처이름,0)),"거래처 목록에 없는 이름",IF(OR(NOT(ISNUMBER(G3049)),N(G3049)&lt;=0),"금액을 확인하세요",""))))))</f>
        <v/>
      </c>
    </row>
    <row r="3050">
      <c r="A3050" s="20" t="n"/>
      <c r="B3050" s="26" t="n"/>
      <c r="C3050" s="27">
        <f>IF(COUNTA(A3050,D3050,G3050)=0,"",IF(B3050="","공통",IFERROR(INDEX(현장_고객,MATCH(B3050,현장번호,0))&amp;" · "&amp;INDEX(현장_주소,MATCH(B3050,현장번호,0)),"없는 번호")))</f>
        <v/>
      </c>
      <c r="D3050" s="21" t="n"/>
      <c r="E3050" s="27">
        <f>IF(D3050="","",IFERROR(INDEX(거래처분야,MATCH(D3050,거래처이름,0)),""))</f>
        <v/>
      </c>
      <c r="F3050" s="21" t="n"/>
      <c r="G3050" s="22" t="n"/>
      <c r="H3050" s="25">
        <f>IF(COUNTA(A3050,B3050,D3050,G3050)=0,"",IF(NOT(ISNUMBER(A3050)),"날짜를 확인하세요",IF(A3050&gt;TODAY(),"오늘 이후 날짜예요",IF(AND(B3050&lt;&gt;"",ISNA(MATCH(B3050,현장번호,0))),"현장 번호를 확인하세요",IF(ISNA(MATCH(D3050,거래처이름,0)),"거래처 목록에 없는 이름",IF(OR(NOT(ISNUMBER(G3050)),N(G3050)&lt;=0),"금액을 확인하세요",""))))))</f>
        <v/>
      </c>
    </row>
    <row r="3051">
      <c r="A3051" s="20" t="n"/>
      <c r="B3051" s="26" t="n"/>
      <c r="C3051" s="27">
        <f>IF(COUNTA(A3051,D3051,G3051)=0,"",IF(B3051="","공통",IFERROR(INDEX(현장_고객,MATCH(B3051,현장번호,0))&amp;" · "&amp;INDEX(현장_주소,MATCH(B3051,현장번호,0)),"없는 번호")))</f>
        <v/>
      </c>
      <c r="D3051" s="21" t="n"/>
      <c r="E3051" s="27">
        <f>IF(D3051="","",IFERROR(INDEX(거래처분야,MATCH(D3051,거래처이름,0)),""))</f>
        <v/>
      </c>
      <c r="F3051" s="21" t="n"/>
      <c r="G3051" s="22" t="n"/>
      <c r="H3051" s="25">
        <f>IF(COUNTA(A3051,B3051,D3051,G3051)=0,"",IF(NOT(ISNUMBER(A3051)),"날짜를 확인하세요",IF(A3051&gt;TODAY(),"오늘 이후 날짜예요",IF(AND(B3051&lt;&gt;"",ISNA(MATCH(B3051,현장번호,0))),"현장 번호를 확인하세요",IF(ISNA(MATCH(D3051,거래처이름,0)),"거래처 목록에 없는 이름",IF(OR(NOT(ISNUMBER(G3051)),N(G3051)&lt;=0),"금액을 확인하세요",""))))))</f>
        <v/>
      </c>
    </row>
    <row r="3052">
      <c r="A3052" s="20" t="n"/>
      <c r="B3052" s="26" t="n"/>
      <c r="C3052" s="27">
        <f>IF(COUNTA(A3052,D3052,G3052)=0,"",IF(B3052="","공통",IFERROR(INDEX(현장_고객,MATCH(B3052,현장번호,0))&amp;" · "&amp;INDEX(현장_주소,MATCH(B3052,현장번호,0)),"없는 번호")))</f>
        <v/>
      </c>
      <c r="D3052" s="21" t="n"/>
      <c r="E3052" s="27">
        <f>IF(D3052="","",IFERROR(INDEX(거래처분야,MATCH(D3052,거래처이름,0)),""))</f>
        <v/>
      </c>
      <c r="F3052" s="21" t="n"/>
      <c r="G3052" s="22" t="n"/>
      <c r="H3052" s="25">
        <f>IF(COUNTA(A3052,B3052,D3052,G3052)=0,"",IF(NOT(ISNUMBER(A3052)),"날짜를 확인하세요",IF(A3052&gt;TODAY(),"오늘 이후 날짜예요",IF(AND(B3052&lt;&gt;"",ISNA(MATCH(B3052,현장번호,0))),"현장 번호를 확인하세요",IF(ISNA(MATCH(D3052,거래처이름,0)),"거래처 목록에 없는 이름",IF(OR(NOT(ISNUMBER(G3052)),N(G3052)&lt;=0),"금액을 확인하세요",""))))))</f>
        <v/>
      </c>
    </row>
    <row r="3053">
      <c r="A3053" s="20" t="n"/>
      <c r="B3053" s="26" t="n"/>
      <c r="C3053" s="27">
        <f>IF(COUNTA(A3053,D3053,G3053)=0,"",IF(B3053="","공통",IFERROR(INDEX(현장_고객,MATCH(B3053,현장번호,0))&amp;" · "&amp;INDEX(현장_주소,MATCH(B3053,현장번호,0)),"없는 번호")))</f>
        <v/>
      </c>
      <c r="D3053" s="21" t="n"/>
      <c r="E3053" s="27">
        <f>IF(D3053="","",IFERROR(INDEX(거래처분야,MATCH(D3053,거래처이름,0)),""))</f>
        <v/>
      </c>
      <c r="F3053" s="21" t="n"/>
      <c r="G3053" s="22" t="n"/>
      <c r="H3053" s="25">
        <f>IF(COUNTA(A3053,B3053,D3053,G3053)=0,"",IF(NOT(ISNUMBER(A3053)),"날짜를 확인하세요",IF(A3053&gt;TODAY(),"오늘 이후 날짜예요",IF(AND(B3053&lt;&gt;"",ISNA(MATCH(B3053,현장번호,0))),"현장 번호를 확인하세요",IF(ISNA(MATCH(D3053,거래처이름,0)),"거래처 목록에 없는 이름",IF(OR(NOT(ISNUMBER(G3053)),N(G3053)&lt;=0),"금액을 확인하세요",""))))))</f>
        <v/>
      </c>
    </row>
    <row r="3054">
      <c r="A3054" s="20" t="n"/>
      <c r="B3054" s="26" t="n"/>
      <c r="C3054" s="27">
        <f>IF(COUNTA(A3054,D3054,G3054)=0,"",IF(B3054="","공통",IFERROR(INDEX(현장_고객,MATCH(B3054,현장번호,0))&amp;" · "&amp;INDEX(현장_주소,MATCH(B3054,현장번호,0)),"없는 번호")))</f>
        <v/>
      </c>
      <c r="D3054" s="21" t="n"/>
      <c r="E3054" s="27">
        <f>IF(D3054="","",IFERROR(INDEX(거래처분야,MATCH(D3054,거래처이름,0)),""))</f>
        <v/>
      </c>
      <c r="F3054" s="21" t="n"/>
      <c r="G3054" s="22" t="n"/>
      <c r="H3054" s="25">
        <f>IF(COUNTA(A3054,B3054,D3054,G3054)=0,"",IF(NOT(ISNUMBER(A3054)),"날짜를 확인하세요",IF(A3054&gt;TODAY(),"오늘 이후 날짜예요",IF(AND(B3054&lt;&gt;"",ISNA(MATCH(B3054,현장번호,0))),"현장 번호를 확인하세요",IF(ISNA(MATCH(D3054,거래처이름,0)),"거래처 목록에 없는 이름",IF(OR(NOT(ISNUMBER(G3054)),N(G3054)&lt;=0),"금액을 확인하세요",""))))))</f>
        <v/>
      </c>
    </row>
    <row r="3055">
      <c r="A3055" s="20" t="n"/>
      <c r="B3055" s="26" t="n"/>
      <c r="C3055" s="27">
        <f>IF(COUNTA(A3055,D3055,G3055)=0,"",IF(B3055="","공통",IFERROR(INDEX(현장_고객,MATCH(B3055,현장번호,0))&amp;" · "&amp;INDEX(현장_주소,MATCH(B3055,현장번호,0)),"없는 번호")))</f>
        <v/>
      </c>
      <c r="D3055" s="21" t="n"/>
      <c r="E3055" s="27">
        <f>IF(D3055="","",IFERROR(INDEX(거래처분야,MATCH(D3055,거래처이름,0)),""))</f>
        <v/>
      </c>
      <c r="F3055" s="21" t="n"/>
      <c r="G3055" s="22" t="n"/>
      <c r="H3055" s="25">
        <f>IF(COUNTA(A3055,B3055,D3055,G3055)=0,"",IF(NOT(ISNUMBER(A3055)),"날짜를 확인하세요",IF(A3055&gt;TODAY(),"오늘 이후 날짜예요",IF(AND(B3055&lt;&gt;"",ISNA(MATCH(B3055,현장번호,0))),"현장 번호를 확인하세요",IF(ISNA(MATCH(D3055,거래처이름,0)),"거래처 목록에 없는 이름",IF(OR(NOT(ISNUMBER(G3055)),N(G3055)&lt;=0),"금액을 확인하세요",""))))))</f>
        <v/>
      </c>
    </row>
    <row r="3056">
      <c r="A3056" s="20" t="n"/>
      <c r="B3056" s="26" t="n"/>
      <c r="C3056" s="27">
        <f>IF(COUNTA(A3056,D3056,G3056)=0,"",IF(B3056="","공통",IFERROR(INDEX(현장_고객,MATCH(B3056,현장번호,0))&amp;" · "&amp;INDEX(현장_주소,MATCH(B3056,현장번호,0)),"없는 번호")))</f>
        <v/>
      </c>
      <c r="D3056" s="21" t="n"/>
      <c r="E3056" s="27">
        <f>IF(D3056="","",IFERROR(INDEX(거래처분야,MATCH(D3056,거래처이름,0)),""))</f>
        <v/>
      </c>
      <c r="F3056" s="21" t="n"/>
      <c r="G3056" s="22" t="n"/>
      <c r="H3056" s="25">
        <f>IF(COUNTA(A3056,B3056,D3056,G3056)=0,"",IF(NOT(ISNUMBER(A3056)),"날짜를 확인하세요",IF(A3056&gt;TODAY(),"오늘 이후 날짜예요",IF(AND(B3056&lt;&gt;"",ISNA(MATCH(B3056,현장번호,0))),"현장 번호를 확인하세요",IF(ISNA(MATCH(D3056,거래처이름,0)),"거래처 목록에 없는 이름",IF(OR(NOT(ISNUMBER(G3056)),N(G3056)&lt;=0),"금액을 확인하세요",""))))))</f>
        <v/>
      </c>
    </row>
    <row r="3057">
      <c r="A3057" s="20" t="n"/>
      <c r="B3057" s="26" t="n"/>
      <c r="C3057" s="27">
        <f>IF(COUNTA(A3057,D3057,G3057)=0,"",IF(B3057="","공통",IFERROR(INDEX(현장_고객,MATCH(B3057,현장번호,0))&amp;" · "&amp;INDEX(현장_주소,MATCH(B3057,현장번호,0)),"없는 번호")))</f>
        <v/>
      </c>
      <c r="D3057" s="21" t="n"/>
      <c r="E3057" s="27">
        <f>IF(D3057="","",IFERROR(INDEX(거래처분야,MATCH(D3057,거래처이름,0)),""))</f>
        <v/>
      </c>
      <c r="F3057" s="21" t="n"/>
      <c r="G3057" s="22" t="n"/>
      <c r="H3057" s="25">
        <f>IF(COUNTA(A3057,B3057,D3057,G3057)=0,"",IF(NOT(ISNUMBER(A3057)),"날짜를 확인하세요",IF(A3057&gt;TODAY(),"오늘 이후 날짜예요",IF(AND(B3057&lt;&gt;"",ISNA(MATCH(B3057,현장번호,0))),"현장 번호를 확인하세요",IF(ISNA(MATCH(D3057,거래처이름,0)),"거래처 목록에 없는 이름",IF(OR(NOT(ISNUMBER(G3057)),N(G3057)&lt;=0),"금액을 확인하세요",""))))))</f>
        <v/>
      </c>
    </row>
    <row r="3058">
      <c r="A3058" s="20" t="n"/>
      <c r="B3058" s="26" t="n"/>
      <c r="C3058" s="27">
        <f>IF(COUNTA(A3058,D3058,G3058)=0,"",IF(B3058="","공통",IFERROR(INDEX(현장_고객,MATCH(B3058,현장번호,0))&amp;" · "&amp;INDEX(현장_주소,MATCH(B3058,현장번호,0)),"없는 번호")))</f>
        <v/>
      </c>
      <c r="D3058" s="21" t="n"/>
      <c r="E3058" s="27">
        <f>IF(D3058="","",IFERROR(INDEX(거래처분야,MATCH(D3058,거래처이름,0)),""))</f>
        <v/>
      </c>
      <c r="F3058" s="21" t="n"/>
      <c r="G3058" s="22" t="n"/>
      <c r="H3058" s="25">
        <f>IF(COUNTA(A3058,B3058,D3058,G3058)=0,"",IF(NOT(ISNUMBER(A3058)),"날짜를 확인하세요",IF(A3058&gt;TODAY(),"오늘 이후 날짜예요",IF(AND(B3058&lt;&gt;"",ISNA(MATCH(B3058,현장번호,0))),"현장 번호를 확인하세요",IF(ISNA(MATCH(D3058,거래처이름,0)),"거래처 목록에 없는 이름",IF(OR(NOT(ISNUMBER(G3058)),N(G3058)&lt;=0),"금액을 확인하세요",""))))))</f>
        <v/>
      </c>
    </row>
    <row r="3059">
      <c r="A3059" s="20" t="n"/>
      <c r="B3059" s="26" t="n"/>
      <c r="C3059" s="27">
        <f>IF(COUNTA(A3059,D3059,G3059)=0,"",IF(B3059="","공통",IFERROR(INDEX(현장_고객,MATCH(B3059,현장번호,0))&amp;" · "&amp;INDEX(현장_주소,MATCH(B3059,현장번호,0)),"없는 번호")))</f>
        <v/>
      </c>
      <c r="D3059" s="21" t="n"/>
      <c r="E3059" s="27">
        <f>IF(D3059="","",IFERROR(INDEX(거래처분야,MATCH(D3059,거래처이름,0)),""))</f>
        <v/>
      </c>
      <c r="F3059" s="21" t="n"/>
      <c r="G3059" s="22" t="n"/>
      <c r="H3059" s="25">
        <f>IF(COUNTA(A3059,B3059,D3059,G3059)=0,"",IF(NOT(ISNUMBER(A3059)),"날짜를 확인하세요",IF(A3059&gt;TODAY(),"오늘 이후 날짜예요",IF(AND(B3059&lt;&gt;"",ISNA(MATCH(B3059,현장번호,0))),"현장 번호를 확인하세요",IF(ISNA(MATCH(D3059,거래처이름,0)),"거래처 목록에 없는 이름",IF(OR(NOT(ISNUMBER(G3059)),N(G3059)&lt;=0),"금액을 확인하세요",""))))))</f>
        <v/>
      </c>
    </row>
    <row r="3060">
      <c r="A3060" s="20" t="n"/>
      <c r="B3060" s="26" t="n"/>
      <c r="C3060" s="27">
        <f>IF(COUNTA(A3060,D3060,G3060)=0,"",IF(B3060="","공통",IFERROR(INDEX(현장_고객,MATCH(B3060,현장번호,0))&amp;" · "&amp;INDEX(현장_주소,MATCH(B3060,현장번호,0)),"없는 번호")))</f>
        <v/>
      </c>
      <c r="D3060" s="21" t="n"/>
      <c r="E3060" s="27">
        <f>IF(D3060="","",IFERROR(INDEX(거래처분야,MATCH(D3060,거래처이름,0)),""))</f>
        <v/>
      </c>
      <c r="F3060" s="21" t="n"/>
      <c r="G3060" s="22" t="n"/>
      <c r="H3060" s="25">
        <f>IF(COUNTA(A3060,B3060,D3060,G3060)=0,"",IF(NOT(ISNUMBER(A3060)),"날짜를 확인하세요",IF(A3060&gt;TODAY(),"오늘 이후 날짜예요",IF(AND(B3060&lt;&gt;"",ISNA(MATCH(B3060,현장번호,0))),"현장 번호를 확인하세요",IF(ISNA(MATCH(D3060,거래처이름,0)),"거래처 목록에 없는 이름",IF(OR(NOT(ISNUMBER(G3060)),N(G3060)&lt;=0),"금액을 확인하세요",""))))))</f>
        <v/>
      </c>
    </row>
    <row r="3061">
      <c r="A3061" s="20" t="n"/>
      <c r="B3061" s="26" t="n"/>
      <c r="C3061" s="27">
        <f>IF(COUNTA(A3061,D3061,G3061)=0,"",IF(B3061="","공통",IFERROR(INDEX(현장_고객,MATCH(B3061,현장번호,0))&amp;" · "&amp;INDEX(현장_주소,MATCH(B3061,현장번호,0)),"없는 번호")))</f>
        <v/>
      </c>
      <c r="D3061" s="21" t="n"/>
      <c r="E3061" s="27">
        <f>IF(D3061="","",IFERROR(INDEX(거래처분야,MATCH(D3061,거래처이름,0)),""))</f>
        <v/>
      </c>
      <c r="F3061" s="21" t="n"/>
      <c r="G3061" s="22" t="n"/>
      <c r="H3061" s="25">
        <f>IF(COUNTA(A3061,B3061,D3061,G3061)=0,"",IF(NOT(ISNUMBER(A3061)),"날짜를 확인하세요",IF(A3061&gt;TODAY(),"오늘 이후 날짜예요",IF(AND(B3061&lt;&gt;"",ISNA(MATCH(B3061,현장번호,0))),"현장 번호를 확인하세요",IF(ISNA(MATCH(D3061,거래처이름,0)),"거래처 목록에 없는 이름",IF(OR(NOT(ISNUMBER(G3061)),N(G3061)&lt;=0),"금액을 확인하세요",""))))))</f>
        <v/>
      </c>
    </row>
    <row r="3062">
      <c r="A3062" s="20" t="n"/>
      <c r="B3062" s="26" t="n"/>
      <c r="C3062" s="27">
        <f>IF(COUNTA(A3062,D3062,G3062)=0,"",IF(B3062="","공통",IFERROR(INDEX(현장_고객,MATCH(B3062,현장번호,0))&amp;" · "&amp;INDEX(현장_주소,MATCH(B3062,현장번호,0)),"없는 번호")))</f>
        <v/>
      </c>
      <c r="D3062" s="21" t="n"/>
      <c r="E3062" s="27">
        <f>IF(D3062="","",IFERROR(INDEX(거래처분야,MATCH(D3062,거래처이름,0)),""))</f>
        <v/>
      </c>
      <c r="F3062" s="21" t="n"/>
      <c r="G3062" s="22" t="n"/>
      <c r="H3062" s="25">
        <f>IF(COUNTA(A3062,B3062,D3062,G3062)=0,"",IF(NOT(ISNUMBER(A3062)),"날짜를 확인하세요",IF(A3062&gt;TODAY(),"오늘 이후 날짜예요",IF(AND(B3062&lt;&gt;"",ISNA(MATCH(B3062,현장번호,0))),"현장 번호를 확인하세요",IF(ISNA(MATCH(D3062,거래처이름,0)),"거래처 목록에 없는 이름",IF(OR(NOT(ISNUMBER(G3062)),N(G3062)&lt;=0),"금액을 확인하세요",""))))))</f>
        <v/>
      </c>
    </row>
    <row r="3063">
      <c r="A3063" s="20" t="n"/>
      <c r="B3063" s="26" t="n"/>
      <c r="C3063" s="27">
        <f>IF(COUNTA(A3063,D3063,G3063)=0,"",IF(B3063="","공통",IFERROR(INDEX(현장_고객,MATCH(B3063,현장번호,0))&amp;" · "&amp;INDEX(현장_주소,MATCH(B3063,현장번호,0)),"없는 번호")))</f>
        <v/>
      </c>
      <c r="D3063" s="21" t="n"/>
      <c r="E3063" s="27">
        <f>IF(D3063="","",IFERROR(INDEX(거래처분야,MATCH(D3063,거래처이름,0)),""))</f>
        <v/>
      </c>
      <c r="F3063" s="21" t="n"/>
      <c r="G3063" s="22" t="n"/>
      <c r="H3063" s="25">
        <f>IF(COUNTA(A3063,B3063,D3063,G3063)=0,"",IF(NOT(ISNUMBER(A3063)),"날짜를 확인하세요",IF(A3063&gt;TODAY(),"오늘 이후 날짜예요",IF(AND(B3063&lt;&gt;"",ISNA(MATCH(B3063,현장번호,0))),"현장 번호를 확인하세요",IF(ISNA(MATCH(D3063,거래처이름,0)),"거래처 목록에 없는 이름",IF(OR(NOT(ISNUMBER(G3063)),N(G3063)&lt;=0),"금액을 확인하세요",""))))))</f>
        <v/>
      </c>
    </row>
    <row r="3064">
      <c r="A3064" s="20" t="n"/>
      <c r="B3064" s="26" t="n"/>
      <c r="C3064" s="27">
        <f>IF(COUNTA(A3064,D3064,G3064)=0,"",IF(B3064="","공통",IFERROR(INDEX(현장_고객,MATCH(B3064,현장번호,0))&amp;" · "&amp;INDEX(현장_주소,MATCH(B3064,현장번호,0)),"없는 번호")))</f>
        <v/>
      </c>
      <c r="D3064" s="21" t="n"/>
      <c r="E3064" s="27">
        <f>IF(D3064="","",IFERROR(INDEX(거래처분야,MATCH(D3064,거래처이름,0)),""))</f>
        <v/>
      </c>
      <c r="F3064" s="21" t="n"/>
      <c r="G3064" s="22" t="n"/>
      <c r="H3064" s="25">
        <f>IF(COUNTA(A3064,B3064,D3064,G3064)=0,"",IF(NOT(ISNUMBER(A3064)),"날짜를 확인하세요",IF(A3064&gt;TODAY(),"오늘 이후 날짜예요",IF(AND(B3064&lt;&gt;"",ISNA(MATCH(B3064,현장번호,0))),"현장 번호를 확인하세요",IF(ISNA(MATCH(D3064,거래처이름,0)),"거래처 목록에 없는 이름",IF(OR(NOT(ISNUMBER(G3064)),N(G3064)&lt;=0),"금액을 확인하세요",""))))))</f>
        <v/>
      </c>
    </row>
    <row r="3065">
      <c r="A3065" s="20" t="n"/>
      <c r="B3065" s="26" t="n"/>
      <c r="C3065" s="27">
        <f>IF(COUNTA(A3065,D3065,G3065)=0,"",IF(B3065="","공통",IFERROR(INDEX(현장_고객,MATCH(B3065,현장번호,0))&amp;" · "&amp;INDEX(현장_주소,MATCH(B3065,현장번호,0)),"없는 번호")))</f>
        <v/>
      </c>
      <c r="D3065" s="21" t="n"/>
      <c r="E3065" s="27">
        <f>IF(D3065="","",IFERROR(INDEX(거래처분야,MATCH(D3065,거래처이름,0)),""))</f>
        <v/>
      </c>
      <c r="F3065" s="21" t="n"/>
      <c r="G3065" s="22" t="n"/>
      <c r="H3065" s="25">
        <f>IF(COUNTA(A3065,B3065,D3065,G3065)=0,"",IF(NOT(ISNUMBER(A3065)),"날짜를 확인하세요",IF(A3065&gt;TODAY(),"오늘 이후 날짜예요",IF(AND(B3065&lt;&gt;"",ISNA(MATCH(B3065,현장번호,0))),"현장 번호를 확인하세요",IF(ISNA(MATCH(D3065,거래처이름,0)),"거래처 목록에 없는 이름",IF(OR(NOT(ISNUMBER(G3065)),N(G3065)&lt;=0),"금액을 확인하세요",""))))))</f>
        <v/>
      </c>
    </row>
    <row r="3066">
      <c r="A3066" s="20" t="n"/>
      <c r="B3066" s="26" t="n"/>
      <c r="C3066" s="27">
        <f>IF(COUNTA(A3066,D3066,G3066)=0,"",IF(B3066="","공통",IFERROR(INDEX(현장_고객,MATCH(B3066,현장번호,0))&amp;" · "&amp;INDEX(현장_주소,MATCH(B3066,현장번호,0)),"없는 번호")))</f>
        <v/>
      </c>
      <c r="D3066" s="21" t="n"/>
      <c r="E3066" s="27">
        <f>IF(D3066="","",IFERROR(INDEX(거래처분야,MATCH(D3066,거래처이름,0)),""))</f>
        <v/>
      </c>
      <c r="F3066" s="21" t="n"/>
      <c r="G3066" s="22" t="n"/>
      <c r="H3066" s="25">
        <f>IF(COUNTA(A3066,B3066,D3066,G3066)=0,"",IF(NOT(ISNUMBER(A3066)),"날짜를 확인하세요",IF(A3066&gt;TODAY(),"오늘 이후 날짜예요",IF(AND(B3066&lt;&gt;"",ISNA(MATCH(B3066,현장번호,0))),"현장 번호를 확인하세요",IF(ISNA(MATCH(D3066,거래처이름,0)),"거래처 목록에 없는 이름",IF(OR(NOT(ISNUMBER(G3066)),N(G3066)&lt;=0),"금액을 확인하세요",""))))))</f>
        <v/>
      </c>
    </row>
    <row r="3067">
      <c r="A3067" s="20" t="n"/>
      <c r="B3067" s="26" t="n"/>
      <c r="C3067" s="27">
        <f>IF(COUNTA(A3067,D3067,G3067)=0,"",IF(B3067="","공통",IFERROR(INDEX(현장_고객,MATCH(B3067,현장번호,0))&amp;" · "&amp;INDEX(현장_주소,MATCH(B3067,현장번호,0)),"없는 번호")))</f>
        <v/>
      </c>
      <c r="D3067" s="21" t="n"/>
      <c r="E3067" s="27">
        <f>IF(D3067="","",IFERROR(INDEX(거래처분야,MATCH(D3067,거래처이름,0)),""))</f>
        <v/>
      </c>
      <c r="F3067" s="21" t="n"/>
      <c r="G3067" s="22" t="n"/>
      <c r="H3067" s="25">
        <f>IF(COUNTA(A3067,B3067,D3067,G3067)=0,"",IF(NOT(ISNUMBER(A3067)),"날짜를 확인하세요",IF(A3067&gt;TODAY(),"오늘 이후 날짜예요",IF(AND(B3067&lt;&gt;"",ISNA(MATCH(B3067,현장번호,0))),"현장 번호를 확인하세요",IF(ISNA(MATCH(D3067,거래처이름,0)),"거래처 목록에 없는 이름",IF(OR(NOT(ISNUMBER(G3067)),N(G3067)&lt;=0),"금액을 확인하세요",""))))))</f>
        <v/>
      </c>
    </row>
    <row r="3068">
      <c r="A3068" s="20" t="n"/>
      <c r="B3068" s="26" t="n"/>
      <c r="C3068" s="27">
        <f>IF(COUNTA(A3068,D3068,G3068)=0,"",IF(B3068="","공통",IFERROR(INDEX(현장_고객,MATCH(B3068,현장번호,0))&amp;" · "&amp;INDEX(현장_주소,MATCH(B3068,현장번호,0)),"없는 번호")))</f>
        <v/>
      </c>
      <c r="D3068" s="21" t="n"/>
      <c r="E3068" s="27">
        <f>IF(D3068="","",IFERROR(INDEX(거래처분야,MATCH(D3068,거래처이름,0)),""))</f>
        <v/>
      </c>
      <c r="F3068" s="21" t="n"/>
      <c r="G3068" s="22" t="n"/>
      <c r="H3068" s="25">
        <f>IF(COUNTA(A3068,B3068,D3068,G3068)=0,"",IF(NOT(ISNUMBER(A3068)),"날짜를 확인하세요",IF(A3068&gt;TODAY(),"오늘 이후 날짜예요",IF(AND(B3068&lt;&gt;"",ISNA(MATCH(B3068,현장번호,0))),"현장 번호를 확인하세요",IF(ISNA(MATCH(D3068,거래처이름,0)),"거래처 목록에 없는 이름",IF(OR(NOT(ISNUMBER(G3068)),N(G3068)&lt;=0),"금액을 확인하세요",""))))))</f>
        <v/>
      </c>
    </row>
    <row r="3069">
      <c r="A3069" s="20" t="n"/>
      <c r="B3069" s="26" t="n"/>
      <c r="C3069" s="27">
        <f>IF(COUNTA(A3069,D3069,G3069)=0,"",IF(B3069="","공통",IFERROR(INDEX(현장_고객,MATCH(B3069,현장번호,0))&amp;" · "&amp;INDEX(현장_주소,MATCH(B3069,현장번호,0)),"없는 번호")))</f>
        <v/>
      </c>
      <c r="D3069" s="21" t="n"/>
      <c r="E3069" s="27">
        <f>IF(D3069="","",IFERROR(INDEX(거래처분야,MATCH(D3069,거래처이름,0)),""))</f>
        <v/>
      </c>
      <c r="F3069" s="21" t="n"/>
      <c r="G3069" s="22" t="n"/>
      <c r="H3069" s="25">
        <f>IF(COUNTA(A3069,B3069,D3069,G3069)=0,"",IF(NOT(ISNUMBER(A3069)),"날짜를 확인하세요",IF(A3069&gt;TODAY(),"오늘 이후 날짜예요",IF(AND(B3069&lt;&gt;"",ISNA(MATCH(B3069,현장번호,0))),"현장 번호를 확인하세요",IF(ISNA(MATCH(D3069,거래처이름,0)),"거래처 목록에 없는 이름",IF(OR(NOT(ISNUMBER(G3069)),N(G3069)&lt;=0),"금액을 확인하세요",""))))))</f>
        <v/>
      </c>
    </row>
    <row r="3070">
      <c r="A3070" s="20" t="n"/>
      <c r="B3070" s="26" t="n"/>
      <c r="C3070" s="27">
        <f>IF(COUNTA(A3070,D3070,G3070)=0,"",IF(B3070="","공통",IFERROR(INDEX(현장_고객,MATCH(B3070,현장번호,0))&amp;" · "&amp;INDEX(현장_주소,MATCH(B3070,현장번호,0)),"없는 번호")))</f>
        <v/>
      </c>
      <c r="D3070" s="21" t="n"/>
      <c r="E3070" s="27">
        <f>IF(D3070="","",IFERROR(INDEX(거래처분야,MATCH(D3070,거래처이름,0)),""))</f>
        <v/>
      </c>
      <c r="F3070" s="21" t="n"/>
      <c r="G3070" s="22" t="n"/>
      <c r="H3070" s="25">
        <f>IF(COUNTA(A3070,B3070,D3070,G3070)=0,"",IF(NOT(ISNUMBER(A3070)),"날짜를 확인하세요",IF(A3070&gt;TODAY(),"오늘 이후 날짜예요",IF(AND(B3070&lt;&gt;"",ISNA(MATCH(B3070,현장번호,0))),"현장 번호를 확인하세요",IF(ISNA(MATCH(D3070,거래처이름,0)),"거래처 목록에 없는 이름",IF(OR(NOT(ISNUMBER(G3070)),N(G3070)&lt;=0),"금액을 확인하세요",""))))))</f>
        <v/>
      </c>
    </row>
    <row r="3071">
      <c r="A3071" s="20" t="n"/>
      <c r="B3071" s="26" t="n"/>
      <c r="C3071" s="27">
        <f>IF(COUNTA(A3071,D3071,G3071)=0,"",IF(B3071="","공통",IFERROR(INDEX(현장_고객,MATCH(B3071,현장번호,0))&amp;" · "&amp;INDEX(현장_주소,MATCH(B3071,현장번호,0)),"없는 번호")))</f>
        <v/>
      </c>
      <c r="D3071" s="21" t="n"/>
      <c r="E3071" s="27">
        <f>IF(D3071="","",IFERROR(INDEX(거래처분야,MATCH(D3071,거래처이름,0)),""))</f>
        <v/>
      </c>
      <c r="F3071" s="21" t="n"/>
      <c r="G3071" s="22" t="n"/>
      <c r="H3071" s="25">
        <f>IF(COUNTA(A3071,B3071,D3071,G3071)=0,"",IF(NOT(ISNUMBER(A3071)),"날짜를 확인하세요",IF(A3071&gt;TODAY(),"오늘 이후 날짜예요",IF(AND(B3071&lt;&gt;"",ISNA(MATCH(B3071,현장번호,0))),"현장 번호를 확인하세요",IF(ISNA(MATCH(D3071,거래처이름,0)),"거래처 목록에 없는 이름",IF(OR(NOT(ISNUMBER(G3071)),N(G3071)&lt;=0),"금액을 확인하세요",""))))))</f>
        <v/>
      </c>
    </row>
    <row r="3072">
      <c r="A3072" s="20" t="n"/>
      <c r="B3072" s="26" t="n"/>
      <c r="C3072" s="27">
        <f>IF(COUNTA(A3072,D3072,G3072)=0,"",IF(B3072="","공통",IFERROR(INDEX(현장_고객,MATCH(B3072,현장번호,0))&amp;" · "&amp;INDEX(현장_주소,MATCH(B3072,현장번호,0)),"없는 번호")))</f>
        <v/>
      </c>
      <c r="D3072" s="21" t="n"/>
      <c r="E3072" s="27">
        <f>IF(D3072="","",IFERROR(INDEX(거래처분야,MATCH(D3072,거래처이름,0)),""))</f>
        <v/>
      </c>
      <c r="F3072" s="21" t="n"/>
      <c r="G3072" s="22" t="n"/>
      <c r="H3072" s="25">
        <f>IF(COUNTA(A3072,B3072,D3072,G3072)=0,"",IF(NOT(ISNUMBER(A3072)),"날짜를 확인하세요",IF(A3072&gt;TODAY(),"오늘 이후 날짜예요",IF(AND(B3072&lt;&gt;"",ISNA(MATCH(B3072,현장번호,0))),"현장 번호를 확인하세요",IF(ISNA(MATCH(D3072,거래처이름,0)),"거래처 목록에 없는 이름",IF(OR(NOT(ISNUMBER(G3072)),N(G3072)&lt;=0),"금액을 확인하세요",""))))))</f>
        <v/>
      </c>
    </row>
    <row r="3073">
      <c r="A3073" s="20" t="n"/>
      <c r="B3073" s="26" t="n"/>
      <c r="C3073" s="27">
        <f>IF(COUNTA(A3073,D3073,G3073)=0,"",IF(B3073="","공통",IFERROR(INDEX(현장_고객,MATCH(B3073,현장번호,0))&amp;" · "&amp;INDEX(현장_주소,MATCH(B3073,현장번호,0)),"없는 번호")))</f>
        <v/>
      </c>
      <c r="D3073" s="21" t="n"/>
      <c r="E3073" s="27">
        <f>IF(D3073="","",IFERROR(INDEX(거래처분야,MATCH(D3073,거래처이름,0)),""))</f>
        <v/>
      </c>
      <c r="F3073" s="21" t="n"/>
      <c r="G3073" s="22" t="n"/>
      <c r="H3073" s="25">
        <f>IF(COUNTA(A3073,B3073,D3073,G3073)=0,"",IF(NOT(ISNUMBER(A3073)),"날짜를 확인하세요",IF(A3073&gt;TODAY(),"오늘 이후 날짜예요",IF(AND(B3073&lt;&gt;"",ISNA(MATCH(B3073,현장번호,0))),"현장 번호를 확인하세요",IF(ISNA(MATCH(D3073,거래처이름,0)),"거래처 목록에 없는 이름",IF(OR(NOT(ISNUMBER(G3073)),N(G3073)&lt;=0),"금액을 확인하세요",""))))))</f>
        <v/>
      </c>
    </row>
    <row r="3074">
      <c r="A3074" s="20" t="n"/>
      <c r="B3074" s="26" t="n"/>
      <c r="C3074" s="27">
        <f>IF(COUNTA(A3074,D3074,G3074)=0,"",IF(B3074="","공통",IFERROR(INDEX(현장_고객,MATCH(B3074,현장번호,0))&amp;" · "&amp;INDEX(현장_주소,MATCH(B3074,현장번호,0)),"없는 번호")))</f>
        <v/>
      </c>
      <c r="D3074" s="21" t="n"/>
      <c r="E3074" s="27">
        <f>IF(D3074="","",IFERROR(INDEX(거래처분야,MATCH(D3074,거래처이름,0)),""))</f>
        <v/>
      </c>
      <c r="F3074" s="21" t="n"/>
      <c r="G3074" s="22" t="n"/>
      <c r="H3074" s="25">
        <f>IF(COUNTA(A3074,B3074,D3074,G3074)=0,"",IF(NOT(ISNUMBER(A3074)),"날짜를 확인하세요",IF(A3074&gt;TODAY(),"오늘 이후 날짜예요",IF(AND(B3074&lt;&gt;"",ISNA(MATCH(B3074,현장번호,0))),"현장 번호를 확인하세요",IF(ISNA(MATCH(D3074,거래처이름,0)),"거래처 목록에 없는 이름",IF(OR(NOT(ISNUMBER(G3074)),N(G3074)&lt;=0),"금액을 확인하세요",""))))))</f>
        <v/>
      </c>
    </row>
    <row r="3075">
      <c r="A3075" s="20" t="n"/>
      <c r="B3075" s="26" t="n"/>
      <c r="C3075" s="27">
        <f>IF(COUNTA(A3075,D3075,G3075)=0,"",IF(B3075="","공통",IFERROR(INDEX(현장_고객,MATCH(B3075,현장번호,0))&amp;" · "&amp;INDEX(현장_주소,MATCH(B3075,현장번호,0)),"없는 번호")))</f>
        <v/>
      </c>
      <c r="D3075" s="21" t="n"/>
      <c r="E3075" s="27">
        <f>IF(D3075="","",IFERROR(INDEX(거래처분야,MATCH(D3075,거래처이름,0)),""))</f>
        <v/>
      </c>
      <c r="F3075" s="21" t="n"/>
      <c r="G3075" s="22" t="n"/>
      <c r="H3075" s="25">
        <f>IF(COUNTA(A3075,B3075,D3075,G3075)=0,"",IF(NOT(ISNUMBER(A3075)),"날짜를 확인하세요",IF(A3075&gt;TODAY(),"오늘 이후 날짜예요",IF(AND(B3075&lt;&gt;"",ISNA(MATCH(B3075,현장번호,0))),"현장 번호를 확인하세요",IF(ISNA(MATCH(D3075,거래처이름,0)),"거래처 목록에 없는 이름",IF(OR(NOT(ISNUMBER(G3075)),N(G3075)&lt;=0),"금액을 확인하세요",""))))))</f>
        <v/>
      </c>
    </row>
    <row r="3076">
      <c r="A3076" s="20" t="n"/>
      <c r="B3076" s="26" t="n"/>
      <c r="C3076" s="27">
        <f>IF(COUNTA(A3076,D3076,G3076)=0,"",IF(B3076="","공통",IFERROR(INDEX(현장_고객,MATCH(B3076,현장번호,0))&amp;" · "&amp;INDEX(현장_주소,MATCH(B3076,현장번호,0)),"없는 번호")))</f>
        <v/>
      </c>
      <c r="D3076" s="21" t="n"/>
      <c r="E3076" s="27">
        <f>IF(D3076="","",IFERROR(INDEX(거래처분야,MATCH(D3076,거래처이름,0)),""))</f>
        <v/>
      </c>
      <c r="F3076" s="21" t="n"/>
      <c r="G3076" s="22" t="n"/>
      <c r="H3076" s="25">
        <f>IF(COUNTA(A3076,B3076,D3076,G3076)=0,"",IF(NOT(ISNUMBER(A3076)),"날짜를 확인하세요",IF(A3076&gt;TODAY(),"오늘 이후 날짜예요",IF(AND(B3076&lt;&gt;"",ISNA(MATCH(B3076,현장번호,0))),"현장 번호를 확인하세요",IF(ISNA(MATCH(D3076,거래처이름,0)),"거래처 목록에 없는 이름",IF(OR(NOT(ISNUMBER(G3076)),N(G3076)&lt;=0),"금액을 확인하세요",""))))))</f>
        <v/>
      </c>
    </row>
    <row r="3077">
      <c r="A3077" s="20" t="n"/>
      <c r="B3077" s="26" t="n"/>
      <c r="C3077" s="27">
        <f>IF(COUNTA(A3077,D3077,G3077)=0,"",IF(B3077="","공통",IFERROR(INDEX(현장_고객,MATCH(B3077,현장번호,0))&amp;" · "&amp;INDEX(현장_주소,MATCH(B3077,현장번호,0)),"없는 번호")))</f>
        <v/>
      </c>
      <c r="D3077" s="21" t="n"/>
      <c r="E3077" s="27">
        <f>IF(D3077="","",IFERROR(INDEX(거래처분야,MATCH(D3077,거래처이름,0)),""))</f>
        <v/>
      </c>
      <c r="F3077" s="21" t="n"/>
      <c r="G3077" s="22" t="n"/>
      <c r="H3077" s="25">
        <f>IF(COUNTA(A3077,B3077,D3077,G3077)=0,"",IF(NOT(ISNUMBER(A3077)),"날짜를 확인하세요",IF(A3077&gt;TODAY(),"오늘 이후 날짜예요",IF(AND(B3077&lt;&gt;"",ISNA(MATCH(B3077,현장번호,0))),"현장 번호를 확인하세요",IF(ISNA(MATCH(D3077,거래처이름,0)),"거래처 목록에 없는 이름",IF(OR(NOT(ISNUMBER(G3077)),N(G3077)&lt;=0),"금액을 확인하세요",""))))))</f>
        <v/>
      </c>
    </row>
    <row r="3078">
      <c r="A3078" s="20" t="n"/>
      <c r="B3078" s="26" t="n"/>
      <c r="C3078" s="27">
        <f>IF(COUNTA(A3078,D3078,G3078)=0,"",IF(B3078="","공통",IFERROR(INDEX(현장_고객,MATCH(B3078,현장번호,0))&amp;" · "&amp;INDEX(현장_주소,MATCH(B3078,현장번호,0)),"없는 번호")))</f>
        <v/>
      </c>
      <c r="D3078" s="21" t="n"/>
      <c r="E3078" s="27">
        <f>IF(D3078="","",IFERROR(INDEX(거래처분야,MATCH(D3078,거래처이름,0)),""))</f>
        <v/>
      </c>
      <c r="F3078" s="21" t="n"/>
      <c r="G3078" s="22" t="n"/>
      <c r="H3078" s="25">
        <f>IF(COUNTA(A3078,B3078,D3078,G3078)=0,"",IF(NOT(ISNUMBER(A3078)),"날짜를 확인하세요",IF(A3078&gt;TODAY(),"오늘 이후 날짜예요",IF(AND(B3078&lt;&gt;"",ISNA(MATCH(B3078,현장번호,0))),"현장 번호를 확인하세요",IF(ISNA(MATCH(D3078,거래처이름,0)),"거래처 목록에 없는 이름",IF(OR(NOT(ISNUMBER(G3078)),N(G3078)&lt;=0),"금액을 확인하세요",""))))))</f>
        <v/>
      </c>
    </row>
    <row r="3079">
      <c r="A3079" s="20" t="n"/>
      <c r="B3079" s="26" t="n"/>
      <c r="C3079" s="27">
        <f>IF(COUNTA(A3079,D3079,G3079)=0,"",IF(B3079="","공통",IFERROR(INDEX(현장_고객,MATCH(B3079,현장번호,0))&amp;" · "&amp;INDEX(현장_주소,MATCH(B3079,현장번호,0)),"없는 번호")))</f>
        <v/>
      </c>
      <c r="D3079" s="21" t="n"/>
      <c r="E3079" s="27">
        <f>IF(D3079="","",IFERROR(INDEX(거래처분야,MATCH(D3079,거래처이름,0)),""))</f>
        <v/>
      </c>
      <c r="F3079" s="21" t="n"/>
      <c r="G3079" s="22" t="n"/>
      <c r="H3079" s="25">
        <f>IF(COUNTA(A3079,B3079,D3079,G3079)=0,"",IF(NOT(ISNUMBER(A3079)),"날짜를 확인하세요",IF(A3079&gt;TODAY(),"오늘 이후 날짜예요",IF(AND(B3079&lt;&gt;"",ISNA(MATCH(B3079,현장번호,0))),"현장 번호를 확인하세요",IF(ISNA(MATCH(D3079,거래처이름,0)),"거래처 목록에 없는 이름",IF(OR(NOT(ISNUMBER(G3079)),N(G3079)&lt;=0),"금액을 확인하세요",""))))))</f>
        <v/>
      </c>
    </row>
    <row r="3080">
      <c r="A3080" s="20" t="n"/>
      <c r="B3080" s="26" t="n"/>
      <c r="C3080" s="27">
        <f>IF(COUNTA(A3080,D3080,G3080)=0,"",IF(B3080="","공통",IFERROR(INDEX(현장_고객,MATCH(B3080,현장번호,0))&amp;" · "&amp;INDEX(현장_주소,MATCH(B3080,현장번호,0)),"없는 번호")))</f>
        <v/>
      </c>
      <c r="D3080" s="21" t="n"/>
      <c r="E3080" s="27">
        <f>IF(D3080="","",IFERROR(INDEX(거래처분야,MATCH(D3080,거래처이름,0)),""))</f>
        <v/>
      </c>
      <c r="F3080" s="21" t="n"/>
      <c r="G3080" s="22" t="n"/>
      <c r="H3080" s="25">
        <f>IF(COUNTA(A3080,B3080,D3080,G3080)=0,"",IF(NOT(ISNUMBER(A3080)),"날짜를 확인하세요",IF(A3080&gt;TODAY(),"오늘 이후 날짜예요",IF(AND(B3080&lt;&gt;"",ISNA(MATCH(B3080,현장번호,0))),"현장 번호를 확인하세요",IF(ISNA(MATCH(D3080,거래처이름,0)),"거래처 목록에 없는 이름",IF(OR(NOT(ISNUMBER(G3080)),N(G3080)&lt;=0),"금액을 확인하세요",""))))))</f>
        <v/>
      </c>
    </row>
    <row r="3081">
      <c r="A3081" s="20" t="n"/>
      <c r="B3081" s="26" t="n"/>
      <c r="C3081" s="27">
        <f>IF(COUNTA(A3081,D3081,G3081)=0,"",IF(B3081="","공통",IFERROR(INDEX(현장_고객,MATCH(B3081,현장번호,0))&amp;" · "&amp;INDEX(현장_주소,MATCH(B3081,현장번호,0)),"없는 번호")))</f>
        <v/>
      </c>
      <c r="D3081" s="21" t="n"/>
      <c r="E3081" s="27">
        <f>IF(D3081="","",IFERROR(INDEX(거래처분야,MATCH(D3081,거래처이름,0)),""))</f>
        <v/>
      </c>
      <c r="F3081" s="21" t="n"/>
      <c r="G3081" s="22" t="n"/>
      <c r="H3081" s="25">
        <f>IF(COUNTA(A3081,B3081,D3081,G3081)=0,"",IF(NOT(ISNUMBER(A3081)),"날짜를 확인하세요",IF(A3081&gt;TODAY(),"오늘 이후 날짜예요",IF(AND(B3081&lt;&gt;"",ISNA(MATCH(B3081,현장번호,0))),"현장 번호를 확인하세요",IF(ISNA(MATCH(D3081,거래처이름,0)),"거래처 목록에 없는 이름",IF(OR(NOT(ISNUMBER(G3081)),N(G3081)&lt;=0),"금액을 확인하세요",""))))))</f>
        <v/>
      </c>
    </row>
    <row r="3082">
      <c r="A3082" s="20" t="n"/>
      <c r="B3082" s="26" t="n"/>
      <c r="C3082" s="27">
        <f>IF(COUNTA(A3082,D3082,G3082)=0,"",IF(B3082="","공통",IFERROR(INDEX(현장_고객,MATCH(B3082,현장번호,0))&amp;" · "&amp;INDEX(현장_주소,MATCH(B3082,현장번호,0)),"없는 번호")))</f>
        <v/>
      </c>
      <c r="D3082" s="21" t="n"/>
      <c r="E3082" s="27">
        <f>IF(D3082="","",IFERROR(INDEX(거래처분야,MATCH(D3082,거래처이름,0)),""))</f>
        <v/>
      </c>
      <c r="F3082" s="21" t="n"/>
      <c r="G3082" s="22" t="n"/>
      <c r="H3082" s="25">
        <f>IF(COUNTA(A3082,B3082,D3082,G3082)=0,"",IF(NOT(ISNUMBER(A3082)),"날짜를 확인하세요",IF(A3082&gt;TODAY(),"오늘 이후 날짜예요",IF(AND(B3082&lt;&gt;"",ISNA(MATCH(B3082,현장번호,0))),"현장 번호를 확인하세요",IF(ISNA(MATCH(D3082,거래처이름,0)),"거래처 목록에 없는 이름",IF(OR(NOT(ISNUMBER(G3082)),N(G3082)&lt;=0),"금액을 확인하세요",""))))))</f>
        <v/>
      </c>
    </row>
    <row r="3083">
      <c r="A3083" s="20" t="n"/>
      <c r="B3083" s="26" t="n"/>
      <c r="C3083" s="27">
        <f>IF(COUNTA(A3083,D3083,G3083)=0,"",IF(B3083="","공통",IFERROR(INDEX(현장_고객,MATCH(B3083,현장번호,0))&amp;" · "&amp;INDEX(현장_주소,MATCH(B3083,현장번호,0)),"없는 번호")))</f>
        <v/>
      </c>
      <c r="D3083" s="21" t="n"/>
      <c r="E3083" s="27">
        <f>IF(D3083="","",IFERROR(INDEX(거래처분야,MATCH(D3083,거래처이름,0)),""))</f>
        <v/>
      </c>
      <c r="F3083" s="21" t="n"/>
      <c r="G3083" s="22" t="n"/>
      <c r="H3083" s="25">
        <f>IF(COUNTA(A3083,B3083,D3083,G3083)=0,"",IF(NOT(ISNUMBER(A3083)),"날짜를 확인하세요",IF(A3083&gt;TODAY(),"오늘 이후 날짜예요",IF(AND(B3083&lt;&gt;"",ISNA(MATCH(B3083,현장번호,0))),"현장 번호를 확인하세요",IF(ISNA(MATCH(D3083,거래처이름,0)),"거래처 목록에 없는 이름",IF(OR(NOT(ISNUMBER(G3083)),N(G3083)&lt;=0),"금액을 확인하세요",""))))))</f>
        <v/>
      </c>
    </row>
    <row r="3084">
      <c r="A3084" s="20" t="n"/>
      <c r="B3084" s="26" t="n"/>
      <c r="C3084" s="27">
        <f>IF(COUNTA(A3084,D3084,G3084)=0,"",IF(B3084="","공통",IFERROR(INDEX(현장_고객,MATCH(B3084,현장번호,0))&amp;" · "&amp;INDEX(현장_주소,MATCH(B3084,현장번호,0)),"없는 번호")))</f>
        <v/>
      </c>
      <c r="D3084" s="21" t="n"/>
      <c r="E3084" s="27">
        <f>IF(D3084="","",IFERROR(INDEX(거래처분야,MATCH(D3084,거래처이름,0)),""))</f>
        <v/>
      </c>
      <c r="F3084" s="21" t="n"/>
      <c r="G3084" s="22" t="n"/>
      <c r="H3084" s="25">
        <f>IF(COUNTA(A3084,B3084,D3084,G3084)=0,"",IF(NOT(ISNUMBER(A3084)),"날짜를 확인하세요",IF(A3084&gt;TODAY(),"오늘 이후 날짜예요",IF(AND(B3084&lt;&gt;"",ISNA(MATCH(B3084,현장번호,0))),"현장 번호를 확인하세요",IF(ISNA(MATCH(D3084,거래처이름,0)),"거래처 목록에 없는 이름",IF(OR(NOT(ISNUMBER(G3084)),N(G3084)&lt;=0),"금액을 확인하세요",""))))))</f>
        <v/>
      </c>
    </row>
    <row r="3085">
      <c r="A3085" s="20" t="n"/>
      <c r="B3085" s="26" t="n"/>
      <c r="C3085" s="27">
        <f>IF(COUNTA(A3085,D3085,G3085)=0,"",IF(B3085="","공통",IFERROR(INDEX(현장_고객,MATCH(B3085,현장번호,0))&amp;" · "&amp;INDEX(현장_주소,MATCH(B3085,현장번호,0)),"없는 번호")))</f>
        <v/>
      </c>
      <c r="D3085" s="21" t="n"/>
      <c r="E3085" s="27">
        <f>IF(D3085="","",IFERROR(INDEX(거래처분야,MATCH(D3085,거래처이름,0)),""))</f>
        <v/>
      </c>
      <c r="F3085" s="21" t="n"/>
      <c r="G3085" s="22" t="n"/>
      <c r="H3085" s="25">
        <f>IF(COUNTA(A3085,B3085,D3085,G3085)=0,"",IF(NOT(ISNUMBER(A3085)),"날짜를 확인하세요",IF(A3085&gt;TODAY(),"오늘 이후 날짜예요",IF(AND(B3085&lt;&gt;"",ISNA(MATCH(B3085,현장번호,0))),"현장 번호를 확인하세요",IF(ISNA(MATCH(D3085,거래처이름,0)),"거래처 목록에 없는 이름",IF(OR(NOT(ISNUMBER(G3085)),N(G3085)&lt;=0),"금액을 확인하세요",""))))))</f>
        <v/>
      </c>
    </row>
    <row r="3086">
      <c r="A3086" s="20" t="n"/>
      <c r="B3086" s="26" t="n"/>
      <c r="C3086" s="27">
        <f>IF(COUNTA(A3086,D3086,G3086)=0,"",IF(B3086="","공통",IFERROR(INDEX(현장_고객,MATCH(B3086,현장번호,0))&amp;" · "&amp;INDEX(현장_주소,MATCH(B3086,현장번호,0)),"없는 번호")))</f>
        <v/>
      </c>
      <c r="D3086" s="21" t="n"/>
      <c r="E3086" s="27">
        <f>IF(D3086="","",IFERROR(INDEX(거래처분야,MATCH(D3086,거래처이름,0)),""))</f>
        <v/>
      </c>
      <c r="F3086" s="21" t="n"/>
      <c r="G3086" s="22" t="n"/>
      <c r="H3086" s="25">
        <f>IF(COUNTA(A3086,B3086,D3086,G3086)=0,"",IF(NOT(ISNUMBER(A3086)),"날짜를 확인하세요",IF(A3086&gt;TODAY(),"오늘 이후 날짜예요",IF(AND(B3086&lt;&gt;"",ISNA(MATCH(B3086,현장번호,0))),"현장 번호를 확인하세요",IF(ISNA(MATCH(D3086,거래처이름,0)),"거래처 목록에 없는 이름",IF(OR(NOT(ISNUMBER(G3086)),N(G3086)&lt;=0),"금액을 확인하세요",""))))))</f>
        <v/>
      </c>
    </row>
    <row r="3087">
      <c r="A3087" s="20" t="n"/>
      <c r="B3087" s="26" t="n"/>
      <c r="C3087" s="27">
        <f>IF(COUNTA(A3087,D3087,G3087)=0,"",IF(B3087="","공통",IFERROR(INDEX(현장_고객,MATCH(B3087,현장번호,0))&amp;" · "&amp;INDEX(현장_주소,MATCH(B3087,현장번호,0)),"없는 번호")))</f>
        <v/>
      </c>
      <c r="D3087" s="21" t="n"/>
      <c r="E3087" s="27">
        <f>IF(D3087="","",IFERROR(INDEX(거래처분야,MATCH(D3087,거래처이름,0)),""))</f>
        <v/>
      </c>
      <c r="F3087" s="21" t="n"/>
      <c r="G3087" s="22" t="n"/>
      <c r="H3087" s="25">
        <f>IF(COUNTA(A3087,B3087,D3087,G3087)=0,"",IF(NOT(ISNUMBER(A3087)),"날짜를 확인하세요",IF(A3087&gt;TODAY(),"오늘 이후 날짜예요",IF(AND(B3087&lt;&gt;"",ISNA(MATCH(B3087,현장번호,0))),"현장 번호를 확인하세요",IF(ISNA(MATCH(D3087,거래처이름,0)),"거래처 목록에 없는 이름",IF(OR(NOT(ISNUMBER(G3087)),N(G3087)&lt;=0),"금액을 확인하세요",""))))))</f>
        <v/>
      </c>
    </row>
    <row r="3088">
      <c r="A3088" s="20" t="n"/>
      <c r="B3088" s="26" t="n"/>
      <c r="C3088" s="27">
        <f>IF(COUNTA(A3088,D3088,G3088)=0,"",IF(B3088="","공통",IFERROR(INDEX(현장_고객,MATCH(B3088,현장번호,0))&amp;" · "&amp;INDEX(현장_주소,MATCH(B3088,현장번호,0)),"없는 번호")))</f>
        <v/>
      </c>
      <c r="D3088" s="21" t="n"/>
      <c r="E3088" s="27">
        <f>IF(D3088="","",IFERROR(INDEX(거래처분야,MATCH(D3088,거래처이름,0)),""))</f>
        <v/>
      </c>
      <c r="F3088" s="21" t="n"/>
      <c r="G3088" s="22" t="n"/>
      <c r="H3088" s="25">
        <f>IF(COUNTA(A3088,B3088,D3088,G3088)=0,"",IF(NOT(ISNUMBER(A3088)),"날짜를 확인하세요",IF(A3088&gt;TODAY(),"오늘 이후 날짜예요",IF(AND(B3088&lt;&gt;"",ISNA(MATCH(B3088,현장번호,0))),"현장 번호를 확인하세요",IF(ISNA(MATCH(D3088,거래처이름,0)),"거래처 목록에 없는 이름",IF(OR(NOT(ISNUMBER(G3088)),N(G3088)&lt;=0),"금액을 확인하세요",""))))))</f>
        <v/>
      </c>
    </row>
    <row r="3089">
      <c r="A3089" s="20" t="n"/>
      <c r="B3089" s="26" t="n"/>
      <c r="C3089" s="27">
        <f>IF(COUNTA(A3089,D3089,G3089)=0,"",IF(B3089="","공통",IFERROR(INDEX(현장_고객,MATCH(B3089,현장번호,0))&amp;" · "&amp;INDEX(현장_주소,MATCH(B3089,현장번호,0)),"없는 번호")))</f>
        <v/>
      </c>
      <c r="D3089" s="21" t="n"/>
      <c r="E3089" s="27">
        <f>IF(D3089="","",IFERROR(INDEX(거래처분야,MATCH(D3089,거래처이름,0)),""))</f>
        <v/>
      </c>
      <c r="F3089" s="21" t="n"/>
      <c r="G3089" s="22" t="n"/>
      <c r="H3089" s="25">
        <f>IF(COUNTA(A3089,B3089,D3089,G3089)=0,"",IF(NOT(ISNUMBER(A3089)),"날짜를 확인하세요",IF(A3089&gt;TODAY(),"오늘 이후 날짜예요",IF(AND(B3089&lt;&gt;"",ISNA(MATCH(B3089,현장번호,0))),"현장 번호를 확인하세요",IF(ISNA(MATCH(D3089,거래처이름,0)),"거래처 목록에 없는 이름",IF(OR(NOT(ISNUMBER(G3089)),N(G3089)&lt;=0),"금액을 확인하세요",""))))))</f>
        <v/>
      </c>
    </row>
    <row r="3090">
      <c r="A3090" s="20" t="n"/>
      <c r="B3090" s="26" t="n"/>
      <c r="C3090" s="27">
        <f>IF(COUNTA(A3090,D3090,G3090)=0,"",IF(B3090="","공통",IFERROR(INDEX(현장_고객,MATCH(B3090,현장번호,0))&amp;" · "&amp;INDEX(현장_주소,MATCH(B3090,현장번호,0)),"없는 번호")))</f>
        <v/>
      </c>
      <c r="D3090" s="21" t="n"/>
      <c r="E3090" s="27">
        <f>IF(D3090="","",IFERROR(INDEX(거래처분야,MATCH(D3090,거래처이름,0)),""))</f>
        <v/>
      </c>
      <c r="F3090" s="21" t="n"/>
      <c r="G3090" s="22" t="n"/>
      <c r="H3090" s="25">
        <f>IF(COUNTA(A3090,B3090,D3090,G3090)=0,"",IF(NOT(ISNUMBER(A3090)),"날짜를 확인하세요",IF(A3090&gt;TODAY(),"오늘 이후 날짜예요",IF(AND(B3090&lt;&gt;"",ISNA(MATCH(B3090,현장번호,0))),"현장 번호를 확인하세요",IF(ISNA(MATCH(D3090,거래처이름,0)),"거래처 목록에 없는 이름",IF(OR(NOT(ISNUMBER(G3090)),N(G3090)&lt;=0),"금액을 확인하세요",""))))))</f>
        <v/>
      </c>
    </row>
    <row r="3091">
      <c r="A3091" s="20" t="n"/>
      <c r="B3091" s="26" t="n"/>
      <c r="C3091" s="27">
        <f>IF(COUNTA(A3091,D3091,G3091)=0,"",IF(B3091="","공통",IFERROR(INDEX(현장_고객,MATCH(B3091,현장번호,0))&amp;" · "&amp;INDEX(현장_주소,MATCH(B3091,현장번호,0)),"없는 번호")))</f>
        <v/>
      </c>
      <c r="D3091" s="21" t="n"/>
      <c r="E3091" s="27">
        <f>IF(D3091="","",IFERROR(INDEX(거래처분야,MATCH(D3091,거래처이름,0)),""))</f>
        <v/>
      </c>
      <c r="F3091" s="21" t="n"/>
      <c r="G3091" s="22" t="n"/>
      <c r="H3091" s="25">
        <f>IF(COUNTA(A3091,B3091,D3091,G3091)=0,"",IF(NOT(ISNUMBER(A3091)),"날짜를 확인하세요",IF(A3091&gt;TODAY(),"오늘 이후 날짜예요",IF(AND(B3091&lt;&gt;"",ISNA(MATCH(B3091,현장번호,0))),"현장 번호를 확인하세요",IF(ISNA(MATCH(D3091,거래처이름,0)),"거래처 목록에 없는 이름",IF(OR(NOT(ISNUMBER(G3091)),N(G3091)&lt;=0),"금액을 확인하세요",""))))))</f>
        <v/>
      </c>
    </row>
    <row r="3092">
      <c r="A3092" s="20" t="n"/>
      <c r="B3092" s="26" t="n"/>
      <c r="C3092" s="27">
        <f>IF(COUNTA(A3092,D3092,G3092)=0,"",IF(B3092="","공통",IFERROR(INDEX(현장_고객,MATCH(B3092,현장번호,0))&amp;" · "&amp;INDEX(현장_주소,MATCH(B3092,현장번호,0)),"없는 번호")))</f>
        <v/>
      </c>
      <c r="D3092" s="21" t="n"/>
      <c r="E3092" s="27">
        <f>IF(D3092="","",IFERROR(INDEX(거래처분야,MATCH(D3092,거래처이름,0)),""))</f>
        <v/>
      </c>
      <c r="F3092" s="21" t="n"/>
      <c r="G3092" s="22" t="n"/>
      <c r="H3092" s="25">
        <f>IF(COUNTA(A3092,B3092,D3092,G3092)=0,"",IF(NOT(ISNUMBER(A3092)),"날짜를 확인하세요",IF(A3092&gt;TODAY(),"오늘 이후 날짜예요",IF(AND(B3092&lt;&gt;"",ISNA(MATCH(B3092,현장번호,0))),"현장 번호를 확인하세요",IF(ISNA(MATCH(D3092,거래처이름,0)),"거래처 목록에 없는 이름",IF(OR(NOT(ISNUMBER(G3092)),N(G3092)&lt;=0),"금액을 확인하세요",""))))))</f>
        <v/>
      </c>
    </row>
    <row r="3093">
      <c r="A3093" s="20" t="n"/>
      <c r="B3093" s="26" t="n"/>
      <c r="C3093" s="27">
        <f>IF(COUNTA(A3093,D3093,G3093)=0,"",IF(B3093="","공통",IFERROR(INDEX(현장_고객,MATCH(B3093,현장번호,0))&amp;" · "&amp;INDEX(현장_주소,MATCH(B3093,현장번호,0)),"없는 번호")))</f>
        <v/>
      </c>
      <c r="D3093" s="21" t="n"/>
      <c r="E3093" s="27">
        <f>IF(D3093="","",IFERROR(INDEX(거래처분야,MATCH(D3093,거래처이름,0)),""))</f>
        <v/>
      </c>
      <c r="F3093" s="21" t="n"/>
      <c r="G3093" s="22" t="n"/>
      <c r="H3093" s="25">
        <f>IF(COUNTA(A3093,B3093,D3093,G3093)=0,"",IF(NOT(ISNUMBER(A3093)),"날짜를 확인하세요",IF(A3093&gt;TODAY(),"오늘 이후 날짜예요",IF(AND(B3093&lt;&gt;"",ISNA(MATCH(B3093,현장번호,0))),"현장 번호를 확인하세요",IF(ISNA(MATCH(D3093,거래처이름,0)),"거래처 목록에 없는 이름",IF(OR(NOT(ISNUMBER(G3093)),N(G3093)&lt;=0),"금액을 확인하세요",""))))))</f>
        <v/>
      </c>
    </row>
    <row r="3094">
      <c r="A3094" s="20" t="n"/>
      <c r="B3094" s="26" t="n"/>
      <c r="C3094" s="27">
        <f>IF(COUNTA(A3094,D3094,G3094)=0,"",IF(B3094="","공통",IFERROR(INDEX(현장_고객,MATCH(B3094,현장번호,0))&amp;" · "&amp;INDEX(현장_주소,MATCH(B3094,현장번호,0)),"없는 번호")))</f>
        <v/>
      </c>
      <c r="D3094" s="21" t="n"/>
      <c r="E3094" s="27">
        <f>IF(D3094="","",IFERROR(INDEX(거래처분야,MATCH(D3094,거래처이름,0)),""))</f>
        <v/>
      </c>
      <c r="F3094" s="21" t="n"/>
      <c r="G3094" s="22" t="n"/>
      <c r="H3094" s="25">
        <f>IF(COUNTA(A3094,B3094,D3094,G3094)=0,"",IF(NOT(ISNUMBER(A3094)),"날짜를 확인하세요",IF(A3094&gt;TODAY(),"오늘 이후 날짜예요",IF(AND(B3094&lt;&gt;"",ISNA(MATCH(B3094,현장번호,0))),"현장 번호를 확인하세요",IF(ISNA(MATCH(D3094,거래처이름,0)),"거래처 목록에 없는 이름",IF(OR(NOT(ISNUMBER(G3094)),N(G3094)&lt;=0),"금액을 확인하세요",""))))))</f>
        <v/>
      </c>
    </row>
    <row r="3095">
      <c r="A3095" s="20" t="n"/>
      <c r="B3095" s="26" t="n"/>
      <c r="C3095" s="27">
        <f>IF(COUNTA(A3095,D3095,G3095)=0,"",IF(B3095="","공통",IFERROR(INDEX(현장_고객,MATCH(B3095,현장번호,0))&amp;" · "&amp;INDEX(현장_주소,MATCH(B3095,현장번호,0)),"없는 번호")))</f>
        <v/>
      </c>
      <c r="D3095" s="21" t="n"/>
      <c r="E3095" s="27">
        <f>IF(D3095="","",IFERROR(INDEX(거래처분야,MATCH(D3095,거래처이름,0)),""))</f>
        <v/>
      </c>
      <c r="F3095" s="21" t="n"/>
      <c r="G3095" s="22" t="n"/>
      <c r="H3095" s="25">
        <f>IF(COUNTA(A3095,B3095,D3095,G3095)=0,"",IF(NOT(ISNUMBER(A3095)),"날짜를 확인하세요",IF(A3095&gt;TODAY(),"오늘 이후 날짜예요",IF(AND(B3095&lt;&gt;"",ISNA(MATCH(B3095,현장번호,0))),"현장 번호를 확인하세요",IF(ISNA(MATCH(D3095,거래처이름,0)),"거래처 목록에 없는 이름",IF(OR(NOT(ISNUMBER(G3095)),N(G3095)&lt;=0),"금액을 확인하세요",""))))))</f>
        <v/>
      </c>
    </row>
    <row r="3096">
      <c r="A3096" s="20" t="n"/>
      <c r="B3096" s="26" t="n"/>
      <c r="C3096" s="27">
        <f>IF(COUNTA(A3096,D3096,G3096)=0,"",IF(B3096="","공통",IFERROR(INDEX(현장_고객,MATCH(B3096,현장번호,0))&amp;" · "&amp;INDEX(현장_주소,MATCH(B3096,현장번호,0)),"없는 번호")))</f>
        <v/>
      </c>
      <c r="D3096" s="21" t="n"/>
      <c r="E3096" s="27">
        <f>IF(D3096="","",IFERROR(INDEX(거래처분야,MATCH(D3096,거래처이름,0)),""))</f>
        <v/>
      </c>
      <c r="F3096" s="21" t="n"/>
      <c r="G3096" s="22" t="n"/>
      <c r="H3096" s="25">
        <f>IF(COUNTA(A3096,B3096,D3096,G3096)=0,"",IF(NOT(ISNUMBER(A3096)),"날짜를 확인하세요",IF(A3096&gt;TODAY(),"오늘 이후 날짜예요",IF(AND(B3096&lt;&gt;"",ISNA(MATCH(B3096,현장번호,0))),"현장 번호를 확인하세요",IF(ISNA(MATCH(D3096,거래처이름,0)),"거래처 목록에 없는 이름",IF(OR(NOT(ISNUMBER(G3096)),N(G3096)&lt;=0),"금액을 확인하세요",""))))))</f>
        <v/>
      </c>
    </row>
    <row r="3097">
      <c r="A3097" s="20" t="n"/>
      <c r="B3097" s="26" t="n"/>
      <c r="C3097" s="27">
        <f>IF(COUNTA(A3097,D3097,G3097)=0,"",IF(B3097="","공통",IFERROR(INDEX(현장_고객,MATCH(B3097,현장번호,0))&amp;" · "&amp;INDEX(현장_주소,MATCH(B3097,현장번호,0)),"없는 번호")))</f>
        <v/>
      </c>
      <c r="D3097" s="21" t="n"/>
      <c r="E3097" s="27">
        <f>IF(D3097="","",IFERROR(INDEX(거래처분야,MATCH(D3097,거래처이름,0)),""))</f>
        <v/>
      </c>
      <c r="F3097" s="21" t="n"/>
      <c r="G3097" s="22" t="n"/>
      <c r="H3097" s="25">
        <f>IF(COUNTA(A3097,B3097,D3097,G3097)=0,"",IF(NOT(ISNUMBER(A3097)),"날짜를 확인하세요",IF(A3097&gt;TODAY(),"오늘 이후 날짜예요",IF(AND(B3097&lt;&gt;"",ISNA(MATCH(B3097,현장번호,0))),"현장 번호를 확인하세요",IF(ISNA(MATCH(D3097,거래처이름,0)),"거래처 목록에 없는 이름",IF(OR(NOT(ISNUMBER(G3097)),N(G3097)&lt;=0),"금액을 확인하세요",""))))))</f>
        <v/>
      </c>
    </row>
    <row r="3098">
      <c r="A3098" s="20" t="n"/>
      <c r="B3098" s="26" t="n"/>
      <c r="C3098" s="27">
        <f>IF(COUNTA(A3098,D3098,G3098)=0,"",IF(B3098="","공통",IFERROR(INDEX(현장_고객,MATCH(B3098,현장번호,0))&amp;" · "&amp;INDEX(현장_주소,MATCH(B3098,현장번호,0)),"없는 번호")))</f>
        <v/>
      </c>
      <c r="D3098" s="21" t="n"/>
      <c r="E3098" s="27">
        <f>IF(D3098="","",IFERROR(INDEX(거래처분야,MATCH(D3098,거래처이름,0)),""))</f>
        <v/>
      </c>
      <c r="F3098" s="21" t="n"/>
      <c r="G3098" s="22" t="n"/>
      <c r="H3098" s="25">
        <f>IF(COUNTA(A3098,B3098,D3098,G3098)=0,"",IF(NOT(ISNUMBER(A3098)),"날짜를 확인하세요",IF(A3098&gt;TODAY(),"오늘 이후 날짜예요",IF(AND(B3098&lt;&gt;"",ISNA(MATCH(B3098,현장번호,0))),"현장 번호를 확인하세요",IF(ISNA(MATCH(D3098,거래처이름,0)),"거래처 목록에 없는 이름",IF(OR(NOT(ISNUMBER(G3098)),N(G3098)&lt;=0),"금액을 확인하세요",""))))))</f>
        <v/>
      </c>
    </row>
    <row r="3099">
      <c r="A3099" s="20" t="n"/>
      <c r="B3099" s="26" t="n"/>
      <c r="C3099" s="27">
        <f>IF(COUNTA(A3099,D3099,G3099)=0,"",IF(B3099="","공통",IFERROR(INDEX(현장_고객,MATCH(B3099,현장번호,0))&amp;" · "&amp;INDEX(현장_주소,MATCH(B3099,현장번호,0)),"없는 번호")))</f>
        <v/>
      </c>
      <c r="D3099" s="21" t="n"/>
      <c r="E3099" s="27">
        <f>IF(D3099="","",IFERROR(INDEX(거래처분야,MATCH(D3099,거래처이름,0)),""))</f>
        <v/>
      </c>
      <c r="F3099" s="21" t="n"/>
      <c r="G3099" s="22" t="n"/>
      <c r="H3099" s="25">
        <f>IF(COUNTA(A3099,B3099,D3099,G3099)=0,"",IF(NOT(ISNUMBER(A3099)),"날짜를 확인하세요",IF(A3099&gt;TODAY(),"오늘 이후 날짜예요",IF(AND(B3099&lt;&gt;"",ISNA(MATCH(B3099,현장번호,0))),"현장 번호를 확인하세요",IF(ISNA(MATCH(D3099,거래처이름,0)),"거래처 목록에 없는 이름",IF(OR(NOT(ISNUMBER(G3099)),N(G3099)&lt;=0),"금액을 확인하세요",""))))))</f>
        <v/>
      </c>
    </row>
    <row r="3100">
      <c r="A3100" s="20" t="n"/>
      <c r="B3100" s="26" t="n"/>
      <c r="C3100" s="27">
        <f>IF(COUNTA(A3100,D3100,G3100)=0,"",IF(B3100="","공통",IFERROR(INDEX(현장_고객,MATCH(B3100,현장번호,0))&amp;" · "&amp;INDEX(현장_주소,MATCH(B3100,현장번호,0)),"없는 번호")))</f>
        <v/>
      </c>
      <c r="D3100" s="21" t="n"/>
      <c r="E3100" s="27">
        <f>IF(D3100="","",IFERROR(INDEX(거래처분야,MATCH(D3100,거래처이름,0)),""))</f>
        <v/>
      </c>
      <c r="F3100" s="21" t="n"/>
      <c r="G3100" s="22" t="n"/>
      <c r="H3100" s="25">
        <f>IF(COUNTA(A3100,B3100,D3100,G3100)=0,"",IF(NOT(ISNUMBER(A3100)),"날짜를 확인하세요",IF(A3100&gt;TODAY(),"오늘 이후 날짜예요",IF(AND(B3100&lt;&gt;"",ISNA(MATCH(B3100,현장번호,0))),"현장 번호를 확인하세요",IF(ISNA(MATCH(D3100,거래처이름,0)),"거래처 목록에 없는 이름",IF(OR(NOT(ISNUMBER(G3100)),N(G3100)&lt;=0),"금액을 확인하세요",""))))))</f>
        <v/>
      </c>
    </row>
    <row r="3101">
      <c r="A3101" s="20" t="n"/>
      <c r="B3101" s="26" t="n"/>
      <c r="C3101" s="27">
        <f>IF(COUNTA(A3101,D3101,G3101)=0,"",IF(B3101="","공통",IFERROR(INDEX(현장_고객,MATCH(B3101,현장번호,0))&amp;" · "&amp;INDEX(현장_주소,MATCH(B3101,현장번호,0)),"없는 번호")))</f>
        <v/>
      </c>
      <c r="D3101" s="21" t="n"/>
      <c r="E3101" s="27">
        <f>IF(D3101="","",IFERROR(INDEX(거래처분야,MATCH(D3101,거래처이름,0)),""))</f>
        <v/>
      </c>
      <c r="F3101" s="21" t="n"/>
      <c r="G3101" s="22" t="n"/>
      <c r="H3101" s="25">
        <f>IF(COUNTA(A3101,B3101,D3101,G3101)=0,"",IF(NOT(ISNUMBER(A3101)),"날짜를 확인하세요",IF(A3101&gt;TODAY(),"오늘 이후 날짜예요",IF(AND(B3101&lt;&gt;"",ISNA(MATCH(B3101,현장번호,0))),"현장 번호를 확인하세요",IF(ISNA(MATCH(D3101,거래처이름,0)),"거래처 목록에 없는 이름",IF(OR(NOT(ISNUMBER(G3101)),N(G3101)&lt;=0),"금액을 확인하세요",""))))))</f>
        <v/>
      </c>
    </row>
    <row r="3102">
      <c r="A3102" s="20" t="n"/>
      <c r="B3102" s="26" t="n"/>
      <c r="C3102" s="27">
        <f>IF(COUNTA(A3102,D3102,G3102)=0,"",IF(B3102="","공통",IFERROR(INDEX(현장_고객,MATCH(B3102,현장번호,0))&amp;" · "&amp;INDEX(현장_주소,MATCH(B3102,현장번호,0)),"없는 번호")))</f>
        <v/>
      </c>
      <c r="D3102" s="21" t="n"/>
      <c r="E3102" s="27">
        <f>IF(D3102="","",IFERROR(INDEX(거래처분야,MATCH(D3102,거래처이름,0)),""))</f>
        <v/>
      </c>
      <c r="F3102" s="21" t="n"/>
      <c r="G3102" s="22" t="n"/>
      <c r="H3102" s="25">
        <f>IF(COUNTA(A3102,B3102,D3102,G3102)=0,"",IF(NOT(ISNUMBER(A3102)),"날짜를 확인하세요",IF(A3102&gt;TODAY(),"오늘 이후 날짜예요",IF(AND(B3102&lt;&gt;"",ISNA(MATCH(B3102,현장번호,0))),"현장 번호를 확인하세요",IF(ISNA(MATCH(D3102,거래처이름,0)),"거래처 목록에 없는 이름",IF(OR(NOT(ISNUMBER(G3102)),N(G3102)&lt;=0),"금액을 확인하세요",""))))))</f>
        <v/>
      </c>
    </row>
    <row r="3103">
      <c r="A3103" s="20" t="n"/>
      <c r="B3103" s="26" t="n"/>
      <c r="C3103" s="27">
        <f>IF(COUNTA(A3103,D3103,G3103)=0,"",IF(B3103="","공통",IFERROR(INDEX(현장_고객,MATCH(B3103,현장번호,0))&amp;" · "&amp;INDEX(현장_주소,MATCH(B3103,현장번호,0)),"없는 번호")))</f>
        <v/>
      </c>
      <c r="D3103" s="21" t="n"/>
      <c r="E3103" s="27">
        <f>IF(D3103="","",IFERROR(INDEX(거래처분야,MATCH(D3103,거래처이름,0)),""))</f>
        <v/>
      </c>
      <c r="F3103" s="21" t="n"/>
      <c r="G3103" s="22" t="n"/>
      <c r="H3103" s="25">
        <f>IF(COUNTA(A3103,B3103,D3103,G3103)=0,"",IF(NOT(ISNUMBER(A3103)),"날짜를 확인하세요",IF(A3103&gt;TODAY(),"오늘 이후 날짜예요",IF(AND(B3103&lt;&gt;"",ISNA(MATCH(B3103,현장번호,0))),"현장 번호를 확인하세요",IF(ISNA(MATCH(D3103,거래처이름,0)),"거래처 목록에 없는 이름",IF(OR(NOT(ISNUMBER(G3103)),N(G3103)&lt;=0),"금액을 확인하세요",""))))))</f>
        <v/>
      </c>
    </row>
    <row r="3104">
      <c r="A3104" s="20" t="n"/>
      <c r="B3104" s="26" t="n"/>
      <c r="C3104" s="27">
        <f>IF(COUNTA(A3104,D3104,G3104)=0,"",IF(B3104="","공통",IFERROR(INDEX(현장_고객,MATCH(B3104,현장번호,0))&amp;" · "&amp;INDEX(현장_주소,MATCH(B3104,현장번호,0)),"없는 번호")))</f>
        <v/>
      </c>
      <c r="D3104" s="21" t="n"/>
      <c r="E3104" s="27">
        <f>IF(D3104="","",IFERROR(INDEX(거래처분야,MATCH(D3104,거래처이름,0)),""))</f>
        <v/>
      </c>
      <c r="F3104" s="21" t="n"/>
      <c r="G3104" s="22" t="n"/>
      <c r="H3104" s="25">
        <f>IF(COUNTA(A3104,B3104,D3104,G3104)=0,"",IF(NOT(ISNUMBER(A3104)),"날짜를 확인하세요",IF(A3104&gt;TODAY(),"오늘 이후 날짜예요",IF(AND(B3104&lt;&gt;"",ISNA(MATCH(B3104,현장번호,0))),"현장 번호를 확인하세요",IF(ISNA(MATCH(D3104,거래처이름,0)),"거래처 목록에 없는 이름",IF(OR(NOT(ISNUMBER(G3104)),N(G3104)&lt;=0),"금액을 확인하세요",""))))))</f>
        <v/>
      </c>
    </row>
    <row r="3105">
      <c r="A3105" s="20" t="n"/>
      <c r="B3105" s="26" t="n"/>
      <c r="C3105" s="27">
        <f>IF(COUNTA(A3105,D3105,G3105)=0,"",IF(B3105="","공통",IFERROR(INDEX(현장_고객,MATCH(B3105,현장번호,0))&amp;" · "&amp;INDEX(현장_주소,MATCH(B3105,현장번호,0)),"없는 번호")))</f>
        <v/>
      </c>
      <c r="D3105" s="21" t="n"/>
      <c r="E3105" s="27">
        <f>IF(D3105="","",IFERROR(INDEX(거래처분야,MATCH(D3105,거래처이름,0)),""))</f>
        <v/>
      </c>
      <c r="F3105" s="21" t="n"/>
      <c r="G3105" s="22" t="n"/>
      <c r="H3105" s="25">
        <f>IF(COUNTA(A3105,B3105,D3105,G3105)=0,"",IF(NOT(ISNUMBER(A3105)),"날짜를 확인하세요",IF(A3105&gt;TODAY(),"오늘 이후 날짜예요",IF(AND(B3105&lt;&gt;"",ISNA(MATCH(B3105,현장번호,0))),"현장 번호를 확인하세요",IF(ISNA(MATCH(D3105,거래처이름,0)),"거래처 목록에 없는 이름",IF(OR(NOT(ISNUMBER(G3105)),N(G3105)&lt;=0),"금액을 확인하세요",""))))))</f>
        <v/>
      </c>
    </row>
    <row r="3106">
      <c r="A3106" s="20" t="n"/>
      <c r="B3106" s="26" t="n"/>
      <c r="C3106" s="27">
        <f>IF(COUNTA(A3106,D3106,G3106)=0,"",IF(B3106="","공통",IFERROR(INDEX(현장_고객,MATCH(B3106,현장번호,0))&amp;" · "&amp;INDEX(현장_주소,MATCH(B3106,현장번호,0)),"없는 번호")))</f>
        <v/>
      </c>
      <c r="D3106" s="21" t="n"/>
      <c r="E3106" s="27">
        <f>IF(D3106="","",IFERROR(INDEX(거래처분야,MATCH(D3106,거래처이름,0)),""))</f>
        <v/>
      </c>
      <c r="F3106" s="21" t="n"/>
      <c r="G3106" s="22" t="n"/>
      <c r="H3106" s="25">
        <f>IF(COUNTA(A3106,B3106,D3106,G3106)=0,"",IF(NOT(ISNUMBER(A3106)),"날짜를 확인하세요",IF(A3106&gt;TODAY(),"오늘 이후 날짜예요",IF(AND(B3106&lt;&gt;"",ISNA(MATCH(B3106,현장번호,0))),"현장 번호를 확인하세요",IF(ISNA(MATCH(D3106,거래처이름,0)),"거래처 목록에 없는 이름",IF(OR(NOT(ISNUMBER(G3106)),N(G3106)&lt;=0),"금액을 확인하세요",""))))))</f>
        <v/>
      </c>
    </row>
    <row r="3107">
      <c r="A3107" s="20" t="n"/>
      <c r="B3107" s="26" t="n"/>
      <c r="C3107" s="27">
        <f>IF(COUNTA(A3107,D3107,G3107)=0,"",IF(B3107="","공통",IFERROR(INDEX(현장_고객,MATCH(B3107,현장번호,0))&amp;" · "&amp;INDEX(현장_주소,MATCH(B3107,현장번호,0)),"없는 번호")))</f>
        <v/>
      </c>
      <c r="D3107" s="21" t="n"/>
      <c r="E3107" s="27">
        <f>IF(D3107="","",IFERROR(INDEX(거래처분야,MATCH(D3107,거래처이름,0)),""))</f>
        <v/>
      </c>
      <c r="F3107" s="21" t="n"/>
      <c r="G3107" s="22" t="n"/>
      <c r="H3107" s="25">
        <f>IF(COUNTA(A3107,B3107,D3107,G3107)=0,"",IF(NOT(ISNUMBER(A3107)),"날짜를 확인하세요",IF(A3107&gt;TODAY(),"오늘 이후 날짜예요",IF(AND(B3107&lt;&gt;"",ISNA(MATCH(B3107,현장번호,0))),"현장 번호를 확인하세요",IF(ISNA(MATCH(D3107,거래처이름,0)),"거래처 목록에 없는 이름",IF(OR(NOT(ISNUMBER(G3107)),N(G3107)&lt;=0),"금액을 확인하세요",""))))))</f>
        <v/>
      </c>
    </row>
    <row r="3108">
      <c r="A3108" s="20" t="n"/>
      <c r="B3108" s="26" t="n"/>
      <c r="C3108" s="27">
        <f>IF(COUNTA(A3108,D3108,G3108)=0,"",IF(B3108="","공통",IFERROR(INDEX(현장_고객,MATCH(B3108,현장번호,0))&amp;" · "&amp;INDEX(현장_주소,MATCH(B3108,현장번호,0)),"없는 번호")))</f>
        <v/>
      </c>
      <c r="D3108" s="21" t="n"/>
      <c r="E3108" s="27">
        <f>IF(D3108="","",IFERROR(INDEX(거래처분야,MATCH(D3108,거래처이름,0)),""))</f>
        <v/>
      </c>
      <c r="F3108" s="21" t="n"/>
      <c r="G3108" s="22" t="n"/>
      <c r="H3108" s="25">
        <f>IF(COUNTA(A3108,B3108,D3108,G3108)=0,"",IF(NOT(ISNUMBER(A3108)),"날짜를 확인하세요",IF(A3108&gt;TODAY(),"오늘 이후 날짜예요",IF(AND(B3108&lt;&gt;"",ISNA(MATCH(B3108,현장번호,0))),"현장 번호를 확인하세요",IF(ISNA(MATCH(D3108,거래처이름,0)),"거래처 목록에 없는 이름",IF(OR(NOT(ISNUMBER(G3108)),N(G3108)&lt;=0),"금액을 확인하세요",""))))))</f>
        <v/>
      </c>
    </row>
    <row r="3109">
      <c r="A3109" s="20" t="n"/>
      <c r="B3109" s="26" t="n"/>
      <c r="C3109" s="27">
        <f>IF(COUNTA(A3109,D3109,G3109)=0,"",IF(B3109="","공통",IFERROR(INDEX(현장_고객,MATCH(B3109,현장번호,0))&amp;" · "&amp;INDEX(현장_주소,MATCH(B3109,현장번호,0)),"없는 번호")))</f>
        <v/>
      </c>
      <c r="D3109" s="21" t="n"/>
      <c r="E3109" s="27">
        <f>IF(D3109="","",IFERROR(INDEX(거래처분야,MATCH(D3109,거래처이름,0)),""))</f>
        <v/>
      </c>
      <c r="F3109" s="21" t="n"/>
      <c r="G3109" s="22" t="n"/>
      <c r="H3109" s="25">
        <f>IF(COUNTA(A3109,B3109,D3109,G3109)=0,"",IF(NOT(ISNUMBER(A3109)),"날짜를 확인하세요",IF(A3109&gt;TODAY(),"오늘 이후 날짜예요",IF(AND(B3109&lt;&gt;"",ISNA(MATCH(B3109,현장번호,0))),"현장 번호를 확인하세요",IF(ISNA(MATCH(D3109,거래처이름,0)),"거래처 목록에 없는 이름",IF(OR(NOT(ISNUMBER(G3109)),N(G3109)&lt;=0),"금액을 확인하세요",""))))))</f>
        <v/>
      </c>
    </row>
    <row r="3110">
      <c r="A3110" s="20" t="n"/>
      <c r="B3110" s="26" t="n"/>
      <c r="C3110" s="27">
        <f>IF(COUNTA(A3110,D3110,G3110)=0,"",IF(B3110="","공통",IFERROR(INDEX(현장_고객,MATCH(B3110,현장번호,0))&amp;" · "&amp;INDEX(현장_주소,MATCH(B3110,현장번호,0)),"없는 번호")))</f>
        <v/>
      </c>
      <c r="D3110" s="21" t="n"/>
      <c r="E3110" s="27">
        <f>IF(D3110="","",IFERROR(INDEX(거래처분야,MATCH(D3110,거래처이름,0)),""))</f>
        <v/>
      </c>
      <c r="F3110" s="21" t="n"/>
      <c r="G3110" s="22" t="n"/>
      <c r="H3110" s="25">
        <f>IF(COUNTA(A3110,B3110,D3110,G3110)=0,"",IF(NOT(ISNUMBER(A3110)),"날짜를 확인하세요",IF(A3110&gt;TODAY(),"오늘 이후 날짜예요",IF(AND(B3110&lt;&gt;"",ISNA(MATCH(B3110,현장번호,0))),"현장 번호를 확인하세요",IF(ISNA(MATCH(D3110,거래처이름,0)),"거래처 목록에 없는 이름",IF(OR(NOT(ISNUMBER(G3110)),N(G3110)&lt;=0),"금액을 확인하세요",""))))))</f>
        <v/>
      </c>
    </row>
    <row r="3111">
      <c r="A3111" s="20" t="n"/>
      <c r="B3111" s="26" t="n"/>
      <c r="C3111" s="27">
        <f>IF(COUNTA(A3111,D3111,G3111)=0,"",IF(B3111="","공통",IFERROR(INDEX(현장_고객,MATCH(B3111,현장번호,0))&amp;" · "&amp;INDEX(현장_주소,MATCH(B3111,현장번호,0)),"없는 번호")))</f>
        <v/>
      </c>
      <c r="D3111" s="21" t="n"/>
      <c r="E3111" s="27">
        <f>IF(D3111="","",IFERROR(INDEX(거래처분야,MATCH(D3111,거래처이름,0)),""))</f>
        <v/>
      </c>
      <c r="F3111" s="21" t="n"/>
      <c r="G3111" s="22" t="n"/>
      <c r="H3111" s="25">
        <f>IF(COUNTA(A3111,B3111,D3111,G3111)=0,"",IF(NOT(ISNUMBER(A3111)),"날짜를 확인하세요",IF(A3111&gt;TODAY(),"오늘 이후 날짜예요",IF(AND(B3111&lt;&gt;"",ISNA(MATCH(B3111,현장번호,0))),"현장 번호를 확인하세요",IF(ISNA(MATCH(D3111,거래처이름,0)),"거래처 목록에 없는 이름",IF(OR(NOT(ISNUMBER(G3111)),N(G3111)&lt;=0),"금액을 확인하세요",""))))))</f>
        <v/>
      </c>
    </row>
    <row r="3112">
      <c r="A3112" s="20" t="n"/>
      <c r="B3112" s="26" t="n"/>
      <c r="C3112" s="27">
        <f>IF(COUNTA(A3112,D3112,G3112)=0,"",IF(B3112="","공통",IFERROR(INDEX(현장_고객,MATCH(B3112,현장번호,0))&amp;" · "&amp;INDEX(현장_주소,MATCH(B3112,현장번호,0)),"없는 번호")))</f>
        <v/>
      </c>
      <c r="D3112" s="21" t="n"/>
      <c r="E3112" s="27">
        <f>IF(D3112="","",IFERROR(INDEX(거래처분야,MATCH(D3112,거래처이름,0)),""))</f>
        <v/>
      </c>
      <c r="F3112" s="21" t="n"/>
      <c r="G3112" s="22" t="n"/>
      <c r="H3112" s="25">
        <f>IF(COUNTA(A3112,B3112,D3112,G3112)=0,"",IF(NOT(ISNUMBER(A3112)),"날짜를 확인하세요",IF(A3112&gt;TODAY(),"오늘 이후 날짜예요",IF(AND(B3112&lt;&gt;"",ISNA(MATCH(B3112,현장번호,0))),"현장 번호를 확인하세요",IF(ISNA(MATCH(D3112,거래처이름,0)),"거래처 목록에 없는 이름",IF(OR(NOT(ISNUMBER(G3112)),N(G3112)&lt;=0),"금액을 확인하세요",""))))))</f>
        <v/>
      </c>
    </row>
    <row r="3113">
      <c r="A3113" s="20" t="n"/>
      <c r="B3113" s="26" t="n"/>
      <c r="C3113" s="27">
        <f>IF(COUNTA(A3113,D3113,G3113)=0,"",IF(B3113="","공통",IFERROR(INDEX(현장_고객,MATCH(B3113,현장번호,0))&amp;" · "&amp;INDEX(현장_주소,MATCH(B3113,현장번호,0)),"없는 번호")))</f>
        <v/>
      </c>
      <c r="D3113" s="21" t="n"/>
      <c r="E3113" s="27">
        <f>IF(D3113="","",IFERROR(INDEX(거래처분야,MATCH(D3113,거래처이름,0)),""))</f>
        <v/>
      </c>
      <c r="F3113" s="21" t="n"/>
      <c r="G3113" s="22" t="n"/>
      <c r="H3113" s="25">
        <f>IF(COUNTA(A3113,B3113,D3113,G3113)=0,"",IF(NOT(ISNUMBER(A3113)),"날짜를 확인하세요",IF(A3113&gt;TODAY(),"오늘 이후 날짜예요",IF(AND(B3113&lt;&gt;"",ISNA(MATCH(B3113,현장번호,0))),"현장 번호를 확인하세요",IF(ISNA(MATCH(D3113,거래처이름,0)),"거래처 목록에 없는 이름",IF(OR(NOT(ISNUMBER(G3113)),N(G3113)&lt;=0),"금액을 확인하세요",""))))))</f>
        <v/>
      </c>
    </row>
    <row r="3114">
      <c r="A3114" s="20" t="n"/>
      <c r="B3114" s="26" t="n"/>
      <c r="C3114" s="27">
        <f>IF(COUNTA(A3114,D3114,G3114)=0,"",IF(B3114="","공통",IFERROR(INDEX(현장_고객,MATCH(B3114,현장번호,0))&amp;" · "&amp;INDEX(현장_주소,MATCH(B3114,현장번호,0)),"없는 번호")))</f>
        <v/>
      </c>
      <c r="D3114" s="21" t="n"/>
      <c r="E3114" s="27">
        <f>IF(D3114="","",IFERROR(INDEX(거래처분야,MATCH(D3114,거래처이름,0)),""))</f>
        <v/>
      </c>
      <c r="F3114" s="21" t="n"/>
      <c r="G3114" s="22" t="n"/>
      <c r="H3114" s="25">
        <f>IF(COUNTA(A3114,B3114,D3114,G3114)=0,"",IF(NOT(ISNUMBER(A3114)),"날짜를 확인하세요",IF(A3114&gt;TODAY(),"오늘 이후 날짜예요",IF(AND(B3114&lt;&gt;"",ISNA(MATCH(B3114,현장번호,0))),"현장 번호를 확인하세요",IF(ISNA(MATCH(D3114,거래처이름,0)),"거래처 목록에 없는 이름",IF(OR(NOT(ISNUMBER(G3114)),N(G3114)&lt;=0),"금액을 확인하세요",""))))))</f>
        <v/>
      </c>
    </row>
    <row r="3115">
      <c r="A3115" s="20" t="n"/>
      <c r="B3115" s="26" t="n"/>
      <c r="C3115" s="27">
        <f>IF(COUNTA(A3115,D3115,G3115)=0,"",IF(B3115="","공통",IFERROR(INDEX(현장_고객,MATCH(B3115,현장번호,0))&amp;" · "&amp;INDEX(현장_주소,MATCH(B3115,현장번호,0)),"없는 번호")))</f>
        <v/>
      </c>
      <c r="D3115" s="21" t="n"/>
      <c r="E3115" s="27">
        <f>IF(D3115="","",IFERROR(INDEX(거래처분야,MATCH(D3115,거래처이름,0)),""))</f>
        <v/>
      </c>
      <c r="F3115" s="21" t="n"/>
      <c r="G3115" s="22" t="n"/>
      <c r="H3115" s="25">
        <f>IF(COUNTA(A3115,B3115,D3115,G3115)=0,"",IF(NOT(ISNUMBER(A3115)),"날짜를 확인하세요",IF(A3115&gt;TODAY(),"오늘 이후 날짜예요",IF(AND(B3115&lt;&gt;"",ISNA(MATCH(B3115,현장번호,0))),"현장 번호를 확인하세요",IF(ISNA(MATCH(D3115,거래처이름,0)),"거래처 목록에 없는 이름",IF(OR(NOT(ISNUMBER(G3115)),N(G3115)&lt;=0),"금액을 확인하세요",""))))))</f>
        <v/>
      </c>
    </row>
    <row r="3116">
      <c r="A3116" s="20" t="n"/>
      <c r="B3116" s="26" t="n"/>
      <c r="C3116" s="27">
        <f>IF(COUNTA(A3116,D3116,G3116)=0,"",IF(B3116="","공통",IFERROR(INDEX(현장_고객,MATCH(B3116,현장번호,0))&amp;" · "&amp;INDEX(현장_주소,MATCH(B3116,현장번호,0)),"없는 번호")))</f>
        <v/>
      </c>
      <c r="D3116" s="21" t="n"/>
      <c r="E3116" s="27">
        <f>IF(D3116="","",IFERROR(INDEX(거래처분야,MATCH(D3116,거래처이름,0)),""))</f>
        <v/>
      </c>
      <c r="F3116" s="21" t="n"/>
      <c r="G3116" s="22" t="n"/>
      <c r="H3116" s="25">
        <f>IF(COUNTA(A3116,B3116,D3116,G3116)=0,"",IF(NOT(ISNUMBER(A3116)),"날짜를 확인하세요",IF(A3116&gt;TODAY(),"오늘 이후 날짜예요",IF(AND(B3116&lt;&gt;"",ISNA(MATCH(B3116,현장번호,0))),"현장 번호를 확인하세요",IF(ISNA(MATCH(D3116,거래처이름,0)),"거래처 목록에 없는 이름",IF(OR(NOT(ISNUMBER(G3116)),N(G3116)&lt;=0),"금액을 확인하세요",""))))))</f>
        <v/>
      </c>
    </row>
    <row r="3117">
      <c r="A3117" s="20" t="n"/>
      <c r="B3117" s="26" t="n"/>
      <c r="C3117" s="27">
        <f>IF(COUNTA(A3117,D3117,G3117)=0,"",IF(B3117="","공통",IFERROR(INDEX(현장_고객,MATCH(B3117,현장번호,0))&amp;" · "&amp;INDEX(현장_주소,MATCH(B3117,현장번호,0)),"없는 번호")))</f>
        <v/>
      </c>
      <c r="D3117" s="21" t="n"/>
      <c r="E3117" s="27">
        <f>IF(D3117="","",IFERROR(INDEX(거래처분야,MATCH(D3117,거래처이름,0)),""))</f>
        <v/>
      </c>
      <c r="F3117" s="21" t="n"/>
      <c r="G3117" s="22" t="n"/>
      <c r="H3117" s="25">
        <f>IF(COUNTA(A3117,B3117,D3117,G3117)=0,"",IF(NOT(ISNUMBER(A3117)),"날짜를 확인하세요",IF(A3117&gt;TODAY(),"오늘 이후 날짜예요",IF(AND(B3117&lt;&gt;"",ISNA(MATCH(B3117,현장번호,0))),"현장 번호를 확인하세요",IF(ISNA(MATCH(D3117,거래처이름,0)),"거래처 목록에 없는 이름",IF(OR(NOT(ISNUMBER(G3117)),N(G3117)&lt;=0),"금액을 확인하세요",""))))))</f>
        <v/>
      </c>
    </row>
    <row r="3118">
      <c r="A3118" s="20" t="n"/>
      <c r="B3118" s="26" t="n"/>
      <c r="C3118" s="27">
        <f>IF(COUNTA(A3118,D3118,G3118)=0,"",IF(B3118="","공통",IFERROR(INDEX(현장_고객,MATCH(B3118,현장번호,0))&amp;" · "&amp;INDEX(현장_주소,MATCH(B3118,현장번호,0)),"없는 번호")))</f>
        <v/>
      </c>
      <c r="D3118" s="21" t="n"/>
      <c r="E3118" s="27">
        <f>IF(D3118="","",IFERROR(INDEX(거래처분야,MATCH(D3118,거래처이름,0)),""))</f>
        <v/>
      </c>
      <c r="F3118" s="21" t="n"/>
      <c r="G3118" s="22" t="n"/>
      <c r="H3118" s="25">
        <f>IF(COUNTA(A3118,B3118,D3118,G3118)=0,"",IF(NOT(ISNUMBER(A3118)),"날짜를 확인하세요",IF(A3118&gt;TODAY(),"오늘 이후 날짜예요",IF(AND(B3118&lt;&gt;"",ISNA(MATCH(B3118,현장번호,0))),"현장 번호를 확인하세요",IF(ISNA(MATCH(D3118,거래처이름,0)),"거래처 목록에 없는 이름",IF(OR(NOT(ISNUMBER(G3118)),N(G3118)&lt;=0),"금액을 확인하세요",""))))))</f>
        <v/>
      </c>
    </row>
    <row r="3119">
      <c r="A3119" s="20" t="n"/>
      <c r="B3119" s="26" t="n"/>
      <c r="C3119" s="27">
        <f>IF(COUNTA(A3119,D3119,G3119)=0,"",IF(B3119="","공통",IFERROR(INDEX(현장_고객,MATCH(B3119,현장번호,0))&amp;" · "&amp;INDEX(현장_주소,MATCH(B3119,현장번호,0)),"없는 번호")))</f>
        <v/>
      </c>
      <c r="D3119" s="21" t="n"/>
      <c r="E3119" s="27">
        <f>IF(D3119="","",IFERROR(INDEX(거래처분야,MATCH(D3119,거래처이름,0)),""))</f>
        <v/>
      </c>
      <c r="F3119" s="21" t="n"/>
      <c r="G3119" s="22" t="n"/>
      <c r="H3119" s="25">
        <f>IF(COUNTA(A3119,B3119,D3119,G3119)=0,"",IF(NOT(ISNUMBER(A3119)),"날짜를 확인하세요",IF(A3119&gt;TODAY(),"오늘 이후 날짜예요",IF(AND(B3119&lt;&gt;"",ISNA(MATCH(B3119,현장번호,0))),"현장 번호를 확인하세요",IF(ISNA(MATCH(D3119,거래처이름,0)),"거래처 목록에 없는 이름",IF(OR(NOT(ISNUMBER(G3119)),N(G3119)&lt;=0),"금액을 확인하세요",""))))))</f>
        <v/>
      </c>
    </row>
    <row r="3120">
      <c r="A3120" s="20" t="n"/>
      <c r="B3120" s="26" t="n"/>
      <c r="C3120" s="27">
        <f>IF(COUNTA(A3120,D3120,G3120)=0,"",IF(B3120="","공통",IFERROR(INDEX(현장_고객,MATCH(B3120,현장번호,0))&amp;" · "&amp;INDEX(현장_주소,MATCH(B3120,현장번호,0)),"없는 번호")))</f>
        <v/>
      </c>
      <c r="D3120" s="21" t="n"/>
      <c r="E3120" s="27">
        <f>IF(D3120="","",IFERROR(INDEX(거래처분야,MATCH(D3120,거래처이름,0)),""))</f>
        <v/>
      </c>
      <c r="F3120" s="21" t="n"/>
      <c r="G3120" s="22" t="n"/>
      <c r="H3120" s="25">
        <f>IF(COUNTA(A3120,B3120,D3120,G3120)=0,"",IF(NOT(ISNUMBER(A3120)),"날짜를 확인하세요",IF(A3120&gt;TODAY(),"오늘 이후 날짜예요",IF(AND(B3120&lt;&gt;"",ISNA(MATCH(B3120,현장번호,0))),"현장 번호를 확인하세요",IF(ISNA(MATCH(D3120,거래처이름,0)),"거래처 목록에 없는 이름",IF(OR(NOT(ISNUMBER(G3120)),N(G3120)&lt;=0),"금액을 확인하세요",""))))))</f>
        <v/>
      </c>
    </row>
    <row r="3121">
      <c r="A3121" s="20" t="n"/>
      <c r="B3121" s="26" t="n"/>
      <c r="C3121" s="27">
        <f>IF(COUNTA(A3121,D3121,G3121)=0,"",IF(B3121="","공통",IFERROR(INDEX(현장_고객,MATCH(B3121,현장번호,0))&amp;" · "&amp;INDEX(현장_주소,MATCH(B3121,현장번호,0)),"없는 번호")))</f>
        <v/>
      </c>
      <c r="D3121" s="21" t="n"/>
      <c r="E3121" s="27">
        <f>IF(D3121="","",IFERROR(INDEX(거래처분야,MATCH(D3121,거래처이름,0)),""))</f>
        <v/>
      </c>
      <c r="F3121" s="21" t="n"/>
      <c r="G3121" s="22" t="n"/>
      <c r="H3121" s="25">
        <f>IF(COUNTA(A3121,B3121,D3121,G3121)=0,"",IF(NOT(ISNUMBER(A3121)),"날짜를 확인하세요",IF(A3121&gt;TODAY(),"오늘 이후 날짜예요",IF(AND(B3121&lt;&gt;"",ISNA(MATCH(B3121,현장번호,0))),"현장 번호를 확인하세요",IF(ISNA(MATCH(D3121,거래처이름,0)),"거래처 목록에 없는 이름",IF(OR(NOT(ISNUMBER(G3121)),N(G3121)&lt;=0),"금액을 확인하세요",""))))))</f>
        <v/>
      </c>
    </row>
    <row r="3122">
      <c r="A3122" s="20" t="n"/>
      <c r="B3122" s="26" t="n"/>
      <c r="C3122" s="27">
        <f>IF(COUNTA(A3122,D3122,G3122)=0,"",IF(B3122="","공통",IFERROR(INDEX(현장_고객,MATCH(B3122,현장번호,0))&amp;" · "&amp;INDEX(현장_주소,MATCH(B3122,현장번호,0)),"없는 번호")))</f>
        <v/>
      </c>
      <c r="D3122" s="21" t="n"/>
      <c r="E3122" s="27">
        <f>IF(D3122="","",IFERROR(INDEX(거래처분야,MATCH(D3122,거래처이름,0)),""))</f>
        <v/>
      </c>
      <c r="F3122" s="21" t="n"/>
      <c r="G3122" s="22" t="n"/>
      <c r="H3122" s="25">
        <f>IF(COUNTA(A3122,B3122,D3122,G3122)=0,"",IF(NOT(ISNUMBER(A3122)),"날짜를 확인하세요",IF(A3122&gt;TODAY(),"오늘 이후 날짜예요",IF(AND(B3122&lt;&gt;"",ISNA(MATCH(B3122,현장번호,0))),"현장 번호를 확인하세요",IF(ISNA(MATCH(D3122,거래처이름,0)),"거래처 목록에 없는 이름",IF(OR(NOT(ISNUMBER(G3122)),N(G3122)&lt;=0),"금액을 확인하세요",""))))))</f>
        <v/>
      </c>
    </row>
    <row r="3123">
      <c r="A3123" s="20" t="n"/>
      <c r="B3123" s="26" t="n"/>
      <c r="C3123" s="27">
        <f>IF(COUNTA(A3123,D3123,G3123)=0,"",IF(B3123="","공통",IFERROR(INDEX(현장_고객,MATCH(B3123,현장번호,0))&amp;" · "&amp;INDEX(현장_주소,MATCH(B3123,현장번호,0)),"없는 번호")))</f>
        <v/>
      </c>
      <c r="D3123" s="21" t="n"/>
      <c r="E3123" s="27">
        <f>IF(D3123="","",IFERROR(INDEX(거래처분야,MATCH(D3123,거래처이름,0)),""))</f>
        <v/>
      </c>
      <c r="F3123" s="21" t="n"/>
      <c r="G3123" s="22" t="n"/>
      <c r="H3123" s="25">
        <f>IF(COUNTA(A3123,B3123,D3123,G3123)=0,"",IF(NOT(ISNUMBER(A3123)),"날짜를 확인하세요",IF(A3123&gt;TODAY(),"오늘 이후 날짜예요",IF(AND(B3123&lt;&gt;"",ISNA(MATCH(B3123,현장번호,0))),"현장 번호를 확인하세요",IF(ISNA(MATCH(D3123,거래처이름,0)),"거래처 목록에 없는 이름",IF(OR(NOT(ISNUMBER(G3123)),N(G3123)&lt;=0),"금액을 확인하세요",""))))))</f>
        <v/>
      </c>
    </row>
    <row r="3124">
      <c r="A3124" s="20" t="n"/>
      <c r="B3124" s="26" t="n"/>
      <c r="C3124" s="27">
        <f>IF(COUNTA(A3124,D3124,G3124)=0,"",IF(B3124="","공통",IFERROR(INDEX(현장_고객,MATCH(B3124,현장번호,0))&amp;" · "&amp;INDEX(현장_주소,MATCH(B3124,현장번호,0)),"없는 번호")))</f>
        <v/>
      </c>
      <c r="D3124" s="21" t="n"/>
      <c r="E3124" s="27">
        <f>IF(D3124="","",IFERROR(INDEX(거래처분야,MATCH(D3124,거래처이름,0)),""))</f>
        <v/>
      </c>
      <c r="F3124" s="21" t="n"/>
      <c r="G3124" s="22" t="n"/>
      <c r="H3124" s="25">
        <f>IF(COUNTA(A3124,B3124,D3124,G3124)=0,"",IF(NOT(ISNUMBER(A3124)),"날짜를 확인하세요",IF(A3124&gt;TODAY(),"오늘 이후 날짜예요",IF(AND(B3124&lt;&gt;"",ISNA(MATCH(B3124,현장번호,0))),"현장 번호를 확인하세요",IF(ISNA(MATCH(D3124,거래처이름,0)),"거래처 목록에 없는 이름",IF(OR(NOT(ISNUMBER(G3124)),N(G3124)&lt;=0),"금액을 확인하세요",""))))))</f>
        <v/>
      </c>
    </row>
    <row r="3125">
      <c r="A3125" s="20" t="n"/>
      <c r="B3125" s="26" t="n"/>
      <c r="C3125" s="27">
        <f>IF(COUNTA(A3125,D3125,G3125)=0,"",IF(B3125="","공통",IFERROR(INDEX(현장_고객,MATCH(B3125,현장번호,0))&amp;" · "&amp;INDEX(현장_주소,MATCH(B3125,현장번호,0)),"없는 번호")))</f>
        <v/>
      </c>
      <c r="D3125" s="21" t="n"/>
      <c r="E3125" s="27">
        <f>IF(D3125="","",IFERROR(INDEX(거래처분야,MATCH(D3125,거래처이름,0)),""))</f>
        <v/>
      </c>
      <c r="F3125" s="21" t="n"/>
      <c r="G3125" s="22" t="n"/>
      <c r="H3125" s="25">
        <f>IF(COUNTA(A3125,B3125,D3125,G3125)=0,"",IF(NOT(ISNUMBER(A3125)),"날짜를 확인하세요",IF(A3125&gt;TODAY(),"오늘 이후 날짜예요",IF(AND(B3125&lt;&gt;"",ISNA(MATCH(B3125,현장번호,0))),"현장 번호를 확인하세요",IF(ISNA(MATCH(D3125,거래처이름,0)),"거래처 목록에 없는 이름",IF(OR(NOT(ISNUMBER(G3125)),N(G3125)&lt;=0),"금액을 확인하세요",""))))))</f>
        <v/>
      </c>
    </row>
    <row r="3126">
      <c r="A3126" s="20" t="n"/>
      <c r="B3126" s="26" t="n"/>
      <c r="C3126" s="27">
        <f>IF(COUNTA(A3126,D3126,G3126)=0,"",IF(B3126="","공통",IFERROR(INDEX(현장_고객,MATCH(B3126,현장번호,0))&amp;" · "&amp;INDEX(현장_주소,MATCH(B3126,현장번호,0)),"없는 번호")))</f>
        <v/>
      </c>
      <c r="D3126" s="21" t="n"/>
      <c r="E3126" s="27">
        <f>IF(D3126="","",IFERROR(INDEX(거래처분야,MATCH(D3126,거래처이름,0)),""))</f>
        <v/>
      </c>
      <c r="F3126" s="21" t="n"/>
      <c r="G3126" s="22" t="n"/>
      <c r="H3126" s="25">
        <f>IF(COUNTA(A3126,B3126,D3126,G3126)=0,"",IF(NOT(ISNUMBER(A3126)),"날짜를 확인하세요",IF(A3126&gt;TODAY(),"오늘 이후 날짜예요",IF(AND(B3126&lt;&gt;"",ISNA(MATCH(B3126,현장번호,0))),"현장 번호를 확인하세요",IF(ISNA(MATCH(D3126,거래처이름,0)),"거래처 목록에 없는 이름",IF(OR(NOT(ISNUMBER(G3126)),N(G3126)&lt;=0),"금액을 확인하세요",""))))))</f>
        <v/>
      </c>
    </row>
    <row r="3127">
      <c r="A3127" s="20" t="n"/>
      <c r="B3127" s="26" t="n"/>
      <c r="C3127" s="27">
        <f>IF(COUNTA(A3127,D3127,G3127)=0,"",IF(B3127="","공통",IFERROR(INDEX(현장_고객,MATCH(B3127,현장번호,0))&amp;" · "&amp;INDEX(현장_주소,MATCH(B3127,현장번호,0)),"없는 번호")))</f>
        <v/>
      </c>
      <c r="D3127" s="21" t="n"/>
      <c r="E3127" s="27">
        <f>IF(D3127="","",IFERROR(INDEX(거래처분야,MATCH(D3127,거래처이름,0)),""))</f>
        <v/>
      </c>
      <c r="F3127" s="21" t="n"/>
      <c r="G3127" s="22" t="n"/>
      <c r="H3127" s="25">
        <f>IF(COUNTA(A3127,B3127,D3127,G3127)=0,"",IF(NOT(ISNUMBER(A3127)),"날짜를 확인하세요",IF(A3127&gt;TODAY(),"오늘 이후 날짜예요",IF(AND(B3127&lt;&gt;"",ISNA(MATCH(B3127,현장번호,0))),"현장 번호를 확인하세요",IF(ISNA(MATCH(D3127,거래처이름,0)),"거래처 목록에 없는 이름",IF(OR(NOT(ISNUMBER(G3127)),N(G3127)&lt;=0),"금액을 확인하세요",""))))))</f>
        <v/>
      </c>
    </row>
    <row r="3128">
      <c r="A3128" s="20" t="n"/>
      <c r="B3128" s="26" t="n"/>
      <c r="C3128" s="27">
        <f>IF(COUNTA(A3128,D3128,G3128)=0,"",IF(B3128="","공통",IFERROR(INDEX(현장_고객,MATCH(B3128,현장번호,0))&amp;" · "&amp;INDEX(현장_주소,MATCH(B3128,현장번호,0)),"없는 번호")))</f>
        <v/>
      </c>
      <c r="D3128" s="21" t="n"/>
      <c r="E3128" s="27">
        <f>IF(D3128="","",IFERROR(INDEX(거래처분야,MATCH(D3128,거래처이름,0)),""))</f>
        <v/>
      </c>
      <c r="F3128" s="21" t="n"/>
      <c r="G3128" s="22" t="n"/>
      <c r="H3128" s="25">
        <f>IF(COUNTA(A3128,B3128,D3128,G3128)=0,"",IF(NOT(ISNUMBER(A3128)),"날짜를 확인하세요",IF(A3128&gt;TODAY(),"오늘 이후 날짜예요",IF(AND(B3128&lt;&gt;"",ISNA(MATCH(B3128,현장번호,0))),"현장 번호를 확인하세요",IF(ISNA(MATCH(D3128,거래처이름,0)),"거래처 목록에 없는 이름",IF(OR(NOT(ISNUMBER(G3128)),N(G3128)&lt;=0),"금액을 확인하세요",""))))))</f>
        <v/>
      </c>
    </row>
    <row r="3129">
      <c r="A3129" s="20" t="n"/>
      <c r="B3129" s="26" t="n"/>
      <c r="C3129" s="27">
        <f>IF(COUNTA(A3129,D3129,G3129)=0,"",IF(B3129="","공통",IFERROR(INDEX(현장_고객,MATCH(B3129,현장번호,0))&amp;" · "&amp;INDEX(현장_주소,MATCH(B3129,현장번호,0)),"없는 번호")))</f>
        <v/>
      </c>
      <c r="D3129" s="21" t="n"/>
      <c r="E3129" s="27">
        <f>IF(D3129="","",IFERROR(INDEX(거래처분야,MATCH(D3129,거래처이름,0)),""))</f>
        <v/>
      </c>
      <c r="F3129" s="21" t="n"/>
      <c r="G3129" s="22" t="n"/>
      <c r="H3129" s="25">
        <f>IF(COUNTA(A3129,B3129,D3129,G3129)=0,"",IF(NOT(ISNUMBER(A3129)),"날짜를 확인하세요",IF(A3129&gt;TODAY(),"오늘 이후 날짜예요",IF(AND(B3129&lt;&gt;"",ISNA(MATCH(B3129,현장번호,0))),"현장 번호를 확인하세요",IF(ISNA(MATCH(D3129,거래처이름,0)),"거래처 목록에 없는 이름",IF(OR(NOT(ISNUMBER(G3129)),N(G3129)&lt;=0),"금액을 확인하세요",""))))))</f>
        <v/>
      </c>
    </row>
    <row r="3130">
      <c r="A3130" s="20" t="n"/>
      <c r="B3130" s="26" t="n"/>
      <c r="C3130" s="27">
        <f>IF(COUNTA(A3130,D3130,G3130)=0,"",IF(B3130="","공통",IFERROR(INDEX(현장_고객,MATCH(B3130,현장번호,0))&amp;" · "&amp;INDEX(현장_주소,MATCH(B3130,현장번호,0)),"없는 번호")))</f>
        <v/>
      </c>
      <c r="D3130" s="21" t="n"/>
      <c r="E3130" s="27">
        <f>IF(D3130="","",IFERROR(INDEX(거래처분야,MATCH(D3130,거래처이름,0)),""))</f>
        <v/>
      </c>
      <c r="F3130" s="21" t="n"/>
      <c r="G3130" s="22" t="n"/>
      <c r="H3130" s="25">
        <f>IF(COUNTA(A3130,B3130,D3130,G3130)=0,"",IF(NOT(ISNUMBER(A3130)),"날짜를 확인하세요",IF(A3130&gt;TODAY(),"오늘 이후 날짜예요",IF(AND(B3130&lt;&gt;"",ISNA(MATCH(B3130,현장번호,0))),"현장 번호를 확인하세요",IF(ISNA(MATCH(D3130,거래처이름,0)),"거래처 목록에 없는 이름",IF(OR(NOT(ISNUMBER(G3130)),N(G3130)&lt;=0),"금액을 확인하세요",""))))))</f>
        <v/>
      </c>
    </row>
    <row r="3131">
      <c r="A3131" s="20" t="n"/>
      <c r="B3131" s="26" t="n"/>
      <c r="C3131" s="27">
        <f>IF(COUNTA(A3131,D3131,G3131)=0,"",IF(B3131="","공통",IFERROR(INDEX(현장_고객,MATCH(B3131,현장번호,0))&amp;" · "&amp;INDEX(현장_주소,MATCH(B3131,현장번호,0)),"없는 번호")))</f>
        <v/>
      </c>
      <c r="D3131" s="21" t="n"/>
      <c r="E3131" s="27">
        <f>IF(D3131="","",IFERROR(INDEX(거래처분야,MATCH(D3131,거래처이름,0)),""))</f>
        <v/>
      </c>
      <c r="F3131" s="21" t="n"/>
      <c r="G3131" s="22" t="n"/>
      <c r="H3131" s="25">
        <f>IF(COUNTA(A3131,B3131,D3131,G3131)=0,"",IF(NOT(ISNUMBER(A3131)),"날짜를 확인하세요",IF(A3131&gt;TODAY(),"오늘 이후 날짜예요",IF(AND(B3131&lt;&gt;"",ISNA(MATCH(B3131,현장번호,0))),"현장 번호를 확인하세요",IF(ISNA(MATCH(D3131,거래처이름,0)),"거래처 목록에 없는 이름",IF(OR(NOT(ISNUMBER(G3131)),N(G3131)&lt;=0),"금액을 확인하세요",""))))))</f>
        <v/>
      </c>
    </row>
    <row r="3132">
      <c r="A3132" s="20" t="n"/>
      <c r="B3132" s="26" t="n"/>
      <c r="C3132" s="27">
        <f>IF(COUNTA(A3132,D3132,G3132)=0,"",IF(B3132="","공통",IFERROR(INDEX(현장_고객,MATCH(B3132,현장번호,0))&amp;" · "&amp;INDEX(현장_주소,MATCH(B3132,현장번호,0)),"없는 번호")))</f>
        <v/>
      </c>
      <c r="D3132" s="21" t="n"/>
      <c r="E3132" s="27">
        <f>IF(D3132="","",IFERROR(INDEX(거래처분야,MATCH(D3132,거래처이름,0)),""))</f>
        <v/>
      </c>
      <c r="F3132" s="21" t="n"/>
      <c r="G3132" s="22" t="n"/>
      <c r="H3132" s="25">
        <f>IF(COUNTA(A3132,B3132,D3132,G3132)=0,"",IF(NOT(ISNUMBER(A3132)),"날짜를 확인하세요",IF(A3132&gt;TODAY(),"오늘 이후 날짜예요",IF(AND(B3132&lt;&gt;"",ISNA(MATCH(B3132,현장번호,0))),"현장 번호를 확인하세요",IF(ISNA(MATCH(D3132,거래처이름,0)),"거래처 목록에 없는 이름",IF(OR(NOT(ISNUMBER(G3132)),N(G3132)&lt;=0),"금액을 확인하세요",""))))))</f>
        <v/>
      </c>
    </row>
    <row r="3133">
      <c r="A3133" s="20" t="n"/>
      <c r="B3133" s="26" t="n"/>
      <c r="C3133" s="27">
        <f>IF(COUNTA(A3133,D3133,G3133)=0,"",IF(B3133="","공통",IFERROR(INDEX(현장_고객,MATCH(B3133,현장번호,0))&amp;" · "&amp;INDEX(현장_주소,MATCH(B3133,현장번호,0)),"없는 번호")))</f>
        <v/>
      </c>
      <c r="D3133" s="21" t="n"/>
      <c r="E3133" s="27">
        <f>IF(D3133="","",IFERROR(INDEX(거래처분야,MATCH(D3133,거래처이름,0)),""))</f>
        <v/>
      </c>
      <c r="F3133" s="21" t="n"/>
      <c r="G3133" s="22" t="n"/>
      <c r="H3133" s="25">
        <f>IF(COUNTA(A3133,B3133,D3133,G3133)=0,"",IF(NOT(ISNUMBER(A3133)),"날짜를 확인하세요",IF(A3133&gt;TODAY(),"오늘 이후 날짜예요",IF(AND(B3133&lt;&gt;"",ISNA(MATCH(B3133,현장번호,0))),"현장 번호를 확인하세요",IF(ISNA(MATCH(D3133,거래처이름,0)),"거래처 목록에 없는 이름",IF(OR(NOT(ISNUMBER(G3133)),N(G3133)&lt;=0),"금액을 확인하세요",""))))))</f>
        <v/>
      </c>
    </row>
    <row r="3134">
      <c r="A3134" s="20" t="n"/>
      <c r="B3134" s="26" t="n"/>
      <c r="C3134" s="27">
        <f>IF(COUNTA(A3134,D3134,G3134)=0,"",IF(B3134="","공통",IFERROR(INDEX(현장_고객,MATCH(B3134,현장번호,0))&amp;" · "&amp;INDEX(현장_주소,MATCH(B3134,현장번호,0)),"없는 번호")))</f>
        <v/>
      </c>
      <c r="D3134" s="21" t="n"/>
      <c r="E3134" s="27">
        <f>IF(D3134="","",IFERROR(INDEX(거래처분야,MATCH(D3134,거래처이름,0)),""))</f>
        <v/>
      </c>
      <c r="F3134" s="21" t="n"/>
      <c r="G3134" s="22" t="n"/>
      <c r="H3134" s="25">
        <f>IF(COUNTA(A3134,B3134,D3134,G3134)=0,"",IF(NOT(ISNUMBER(A3134)),"날짜를 확인하세요",IF(A3134&gt;TODAY(),"오늘 이후 날짜예요",IF(AND(B3134&lt;&gt;"",ISNA(MATCH(B3134,현장번호,0))),"현장 번호를 확인하세요",IF(ISNA(MATCH(D3134,거래처이름,0)),"거래처 목록에 없는 이름",IF(OR(NOT(ISNUMBER(G3134)),N(G3134)&lt;=0),"금액을 확인하세요",""))))))</f>
        <v/>
      </c>
    </row>
    <row r="3135">
      <c r="A3135" s="20" t="n"/>
      <c r="B3135" s="26" t="n"/>
      <c r="C3135" s="27">
        <f>IF(COUNTA(A3135,D3135,G3135)=0,"",IF(B3135="","공통",IFERROR(INDEX(현장_고객,MATCH(B3135,현장번호,0))&amp;" · "&amp;INDEX(현장_주소,MATCH(B3135,현장번호,0)),"없는 번호")))</f>
        <v/>
      </c>
      <c r="D3135" s="21" t="n"/>
      <c r="E3135" s="27">
        <f>IF(D3135="","",IFERROR(INDEX(거래처분야,MATCH(D3135,거래처이름,0)),""))</f>
        <v/>
      </c>
      <c r="F3135" s="21" t="n"/>
      <c r="G3135" s="22" t="n"/>
      <c r="H3135" s="25">
        <f>IF(COUNTA(A3135,B3135,D3135,G3135)=0,"",IF(NOT(ISNUMBER(A3135)),"날짜를 확인하세요",IF(A3135&gt;TODAY(),"오늘 이후 날짜예요",IF(AND(B3135&lt;&gt;"",ISNA(MATCH(B3135,현장번호,0))),"현장 번호를 확인하세요",IF(ISNA(MATCH(D3135,거래처이름,0)),"거래처 목록에 없는 이름",IF(OR(NOT(ISNUMBER(G3135)),N(G3135)&lt;=0),"금액을 확인하세요",""))))))</f>
        <v/>
      </c>
    </row>
    <row r="3136">
      <c r="A3136" s="20" t="n"/>
      <c r="B3136" s="26" t="n"/>
      <c r="C3136" s="27">
        <f>IF(COUNTA(A3136,D3136,G3136)=0,"",IF(B3136="","공통",IFERROR(INDEX(현장_고객,MATCH(B3136,현장번호,0))&amp;" · "&amp;INDEX(현장_주소,MATCH(B3136,현장번호,0)),"없는 번호")))</f>
        <v/>
      </c>
      <c r="D3136" s="21" t="n"/>
      <c r="E3136" s="27">
        <f>IF(D3136="","",IFERROR(INDEX(거래처분야,MATCH(D3136,거래처이름,0)),""))</f>
        <v/>
      </c>
      <c r="F3136" s="21" t="n"/>
      <c r="G3136" s="22" t="n"/>
      <c r="H3136" s="25">
        <f>IF(COUNTA(A3136,B3136,D3136,G3136)=0,"",IF(NOT(ISNUMBER(A3136)),"날짜를 확인하세요",IF(A3136&gt;TODAY(),"오늘 이후 날짜예요",IF(AND(B3136&lt;&gt;"",ISNA(MATCH(B3136,현장번호,0))),"현장 번호를 확인하세요",IF(ISNA(MATCH(D3136,거래처이름,0)),"거래처 목록에 없는 이름",IF(OR(NOT(ISNUMBER(G3136)),N(G3136)&lt;=0),"금액을 확인하세요",""))))))</f>
        <v/>
      </c>
    </row>
    <row r="3137">
      <c r="A3137" s="20" t="n"/>
      <c r="B3137" s="26" t="n"/>
      <c r="C3137" s="27">
        <f>IF(COUNTA(A3137,D3137,G3137)=0,"",IF(B3137="","공통",IFERROR(INDEX(현장_고객,MATCH(B3137,현장번호,0))&amp;" · "&amp;INDEX(현장_주소,MATCH(B3137,현장번호,0)),"없는 번호")))</f>
        <v/>
      </c>
      <c r="D3137" s="21" t="n"/>
      <c r="E3137" s="27">
        <f>IF(D3137="","",IFERROR(INDEX(거래처분야,MATCH(D3137,거래처이름,0)),""))</f>
        <v/>
      </c>
      <c r="F3137" s="21" t="n"/>
      <c r="G3137" s="22" t="n"/>
      <c r="H3137" s="25">
        <f>IF(COUNTA(A3137,B3137,D3137,G3137)=0,"",IF(NOT(ISNUMBER(A3137)),"날짜를 확인하세요",IF(A3137&gt;TODAY(),"오늘 이후 날짜예요",IF(AND(B3137&lt;&gt;"",ISNA(MATCH(B3137,현장번호,0))),"현장 번호를 확인하세요",IF(ISNA(MATCH(D3137,거래처이름,0)),"거래처 목록에 없는 이름",IF(OR(NOT(ISNUMBER(G3137)),N(G3137)&lt;=0),"금액을 확인하세요",""))))))</f>
        <v/>
      </c>
    </row>
    <row r="3138">
      <c r="A3138" s="20" t="n"/>
      <c r="B3138" s="26" t="n"/>
      <c r="C3138" s="27">
        <f>IF(COUNTA(A3138,D3138,G3138)=0,"",IF(B3138="","공통",IFERROR(INDEX(현장_고객,MATCH(B3138,현장번호,0))&amp;" · "&amp;INDEX(현장_주소,MATCH(B3138,현장번호,0)),"없는 번호")))</f>
        <v/>
      </c>
      <c r="D3138" s="21" t="n"/>
      <c r="E3138" s="27">
        <f>IF(D3138="","",IFERROR(INDEX(거래처분야,MATCH(D3138,거래처이름,0)),""))</f>
        <v/>
      </c>
      <c r="F3138" s="21" t="n"/>
      <c r="G3138" s="22" t="n"/>
      <c r="H3138" s="25">
        <f>IF(COUNTA(A3138,B3138,D3138,G3138)=0,"",IF(NOT(ISNUMBER(A3138)),"날짜를 확인하세요",IF(A3138&gt;TODAY(),"오늘 이후 날짜예요",IF(AND(B3138&lt;&gt;"",ISNA(MATCH(B3138,현장번호,0))),"현장 번호를 확인하세요",IF(ISNA(MATCH(D3138,거래처이름,0)),"거래처 목록에 없는 이름",IF(OR(NOT(ISNUMBER(G3138)),N(G3138)&lt;=0),"금액을 확인하세요",""))))))</f>
        <v/>
      </c>
    </row>
    <row r="3139">
      <c r="A3139" s="20" t="n"/>
      <c r="B3139" s="26" t="n"/>
      <c r="C3139" s="27">
        <f>IF(COUNTA(A3139,D3139,G3139)=0,"",IF(B3139="","공통",IFERROR(INDEX(현장_고객,MATCH(B3139,현장번호,0))&amp;" · "&amp;INDEX(현장_주소,MATCH(B3139,현장번호,0)),"없는 번호")))</f>
        <v/>
      </c>
      <c r="D3139" s="21" t="n"/>
      <c r="E3139" s="27">
        <f>IF(D3139="","",IFERROR(INDEX(거래처분야,MATCH(D3139,거래처이름,0)),""))</f>
        <v/>
      </c>
      <c r="F3139" s="21" t="n"/>
      <c r="G3139" s="22" t="n"/>
      <c r="H3139" s="25">
        <f>IF(COUNTA(A3139,B3139,D3139,G3139)=0,"",IF(NOT(ISNUMBER(A3139)),"날짜를 확인하세요",IF(A3139&gt;TODAY(),"오늘 이후 날짜예요",IF(AND(B3139&lt;&gt;"",ISNA(MATCH(B3139,현장번호,0))),"현장 번호를 확인하세요",IF(ISNA(MATCH(D3139,거래처이름,0)),"거래처 목록에 없는 이름",IF(OR(NOT(ISNUMBER(G3139)),N(G3139)&lt;=0),"금액을 확인하세요",""))))))</f>
        <v/>
      </c>
    </row>
    <row r="3140">
      <c r="A3140" s="20" t="n"/>
      <c r="B3140" s="26" t="n"/>
      <c r="C3140" s="27">
        <f>IF(COUNTA(A3140,D3140,G3140)=0,"",IF(B3140="","공통",IFERROR(INDEX(현장_고객,MATCH(B3140,현장번호,0))&amp;" · "&amp;INDEX(현장_주소,MATCH(B3140,현장번호,0)),"없는 번호")))</f>
        <v/>
      </c>
      <c r="D3140" s="21" t="n"/>
      <c r="E3140" s="27">
        <f>IF(D3140="","",IFERROR(INDEX(거래처분야,MATCH(D3140,거래처이름,0)),""))</f>
        <v/>
      </c>
      <c r="F3140" s="21" t="n"/>
      <c r="G3140" s="22" t="n"/>
      <c r="H3140" s="25">
        <f>IF(COUNTA(A3140,B3140,D3140,G3140)=0,"",IF(NOT(ISNUMBER(A3140)),"날짜를 확인하세요",IF(A3140&gt;TODAY(),"오늘 이후 날짜예요",IF(AND(B3140&lt;&gt;"",ISNA(MATCH(B3140,현장번호,0))),"현장 번호를 확인하세요",IF(ISNA(MATCH(D3140,거래처이름,0)),"거래처 목록에 없는 이름",IF(OR(NOT(ISNUMBER(G3140)),N(G3140)&lt;=0),"금액을 확인하세요",""))))))</f>
        <v/>
      </c>
    </row>
    <row r="3141">
      <c r="A3141" s="20" t="n"/>
      <c r="B3141" s="26" t="n"/>
      <c r="C3141" s="27">
        <f>IF(COUNTA(A3141,D3141,G3141)=0,"",IF(B3141="","공통",IFERROR(INDEX(현장_고객,MATCH(B3141,현장번호,0))&amp;" · "&amp;INDEX(현장_주소,MATCH(B3141,현장번호,0)),"없는 번호")))</f>
        <v/>
      </c>
      <c r="D3141" s="21" t="n"/>
      <c r="E3141" s="27">
        <f>IF(D3141="","",IFERROR(INDEX(거래처분야,MATCH(D3141,거래처이름,0)),""))</f>
        <v/>
      </c>
      <c r="F3141" s="21" t="n"/>
      <c r="G3141" s="22" t="n"/>
      <c r="H3141" s="25">
        <f>IF(COUNTA(A3141,B3141,D3141,G3141)=0,"",IF(NOT(ISNUMBER(A3141)),"날짜를 확인하세요",IF(A3141&gt;TODAY(),"오늘 이후 날짜예요",IF(AND(B3141&lt;&gt;"",ISNA(MATCH(B3141,현장번호,0))),"현장 번호를 확인하세요",IF(ISNA(MATCH(D3141,거래처이름,0)),"거래처 목록에 없는 이름",IF(OR(NOT(ISNUMBER(G3141)),N(G3141)&lt;=0),"금액을 확인하세요",""))))))</f>
        <v/>
      </c>
    </row>
    <row r="3142">
      <c r="A3142" s="20" t="n"/>
      <c r="B3142" s="26" t="n"/>
      <c r="C3142" s="27">
        <f>IF(COUNTA(A3142,D3142,G3142)=0,"",IF(B3142="","공통",IFERROR(INDEX(현장_고객,MATCH(B3142,현장번호,0))&amp;" · "&amp;INDEX(현장_주소,MATCH(B3142,현장번호,0)),"없는 번호")))</f>
        <v/>
      </c>
      <c r="D3142" s="21" t="n"/>
      <c r="E3142" s="27">
        <f>IF(D3142="","",IFERROR(INDEX(거래처분야,MATCH(D3142,거래처이름,0)),""))</f>
        <v/>
      </c>
      <c r="F3142" s="21" t="n"/>
      <c r="G3142" s="22" t="n"/>
      <c r="H3142" s="25">
        <f>IF(COUNTA(A3142,B3142,D3142,G3142)=0,"",IF(NOT(ISNUMBER(A3142)),"날짜를 확인하세요",IF(A3142&gt;TODAY(),"오늘 이후 날짜예요",IF(AND(B3142&lt;&gt;"",ISNA(MATCH(B3142,현장번호,0))),"현장 번호를 확인하세요",IF(ISNA(MATCH(D3142,거래처이름,0)),"거래처 목록에 없는 이름",IF(OR(NOT(ISNUMBER(G3142)),N(G3142)&lt;=0),"금액을 확인하세요",""))))))</f>
        <v/>
      </c>
    </row>
    <row r="3143">
      <c r="A3143" s="20" t="n"/>
      <c r="B3143" s="26" t="n"/>
      <c r="C3143" s="27">
        <f>IF(COUNTA(A3143,D3143,G3143)=0,"",IF(B3143="","공통",IFERROR(INDEX(현장_고객,MATCH(B3143,현장번호,0))&amp;" · "&amp;INDEX(현장_주소,MATCH(B3143,현장번호,0)),"없는 번호")))</f>
        <v/>
      </c>
      <c r="D3143" s="21" t="n"/>
      <c r="E3143" s="27">
        <f>IF(D3143="","",IFERROR(INDEX(거래처분야,MATCH(D3143,거래처이름,0)),""))</f>
        <v/>
      </c>
      <c r="F3143" s="21" t="n"/>
      <c r="G3143" s="22" t="n"/>
      <c r="H3143" s="25">
        <f>IF(COUNTA(A3143,B3143,D3143,G3143)=0,"",IF(NOT(ISNUMBER(A3143)),"날짜를 확인하세요",IF(A3143&gt;TODAY(),"오늘 이후 날짜예요",IF(AND(B3143&lt;&gt;"",ISNA(MATCH(B3143,현장번호,0))),"현장 번호를 확인하세요",IF(ISNA(MATCH(D3143,거래처이름,0)),"거래처 목록에 없는 이름",IF(OR(NOT(ISNUMBER(G3143)),N(G3143)&lt;=0),"금액을 확인하세요",""))))))</f>
        <v/>
      </c>
    </row>
    <row r="3144">
      <c r="A3144" s="20" t="n"/>
      <c r="B3144" s="26" t="n"/>
      <c r="C3144" s="27">
        <f>IF(COUNTA(A3144,D3144,G3144)=0,"",IF(B3144="","공통",IFERROR(INDEX(현장_고객,MATCH(B3144,현장번호,0))&amp;" · "&amp;INDEX(현장_주소,MATCH(B3144,현장번호,0)),"없는 번호")))</f>
        <v/>
      </c>
      <c r="D3144" s="21" t="n"/>
      <c r="E3144" s="27">
        <f>IF(D3144="","",IFERROR(INDEX(거래처분야,MATCH(D3144,거래처이름,0)),""))</f>
        <v/>
      </c>
      <c r="F3144" s="21" t="n"/>
      <c r="G3144" s="22" t="n"/>
      <c r="H3144" s="25">
        <f>IF(COUNTA(A3144,B3144,D3144,G3144)=0,"",IF(NOT(ISNUMBER(A3144)),"날짜를 확인하세요",IF(A3144&gt;TODAY(),"오늘 이후 날짜예요",IF(AND(B3144&lt;&gt;"",ISNA(MATCH(B3144,현장번호,0))),"현장 번호를 확인하세요",IF(ISNA(MATCH(D3144,거래처이름,0)),"거래처 목록에 없는 이름",IF(OR(NOT(ISNUMBER(G3144)),N(G3144)&lt;=0),"금액을 확인하세요",""))))))</f>
        <v/>
      </c>
    </row>
    <row r="3145">
      <c r="A3145" s="20" t="n"/>
      <c r="B3145" s="26" t="n"/>
      <c r="C3145" s="27">
        <f>IF(COUNTA(A3145,D3145,G3145)=0,"",IF(B3145="","공통",IFERROR(INDEX(현장_고객,MATCH(B3145,현장번호,0))&amp;" · "&amp;INDEX(현장_주소,MATCH(B3145,현장번호,0)),"없는 번호")))</f>
        <v/>
      </c>
      <c r="D3145" s="21" t="n"/>
      <c r="E3145" s="27">
        <f>IF(D3145="","",IFERROR(INDEX(거래처분야,MATCH(D3145,거래처이름,0)),""))</f>
        <v/>
      </c>
      <c r="F3145" s="21" t="n"/>
      <c r="G3145" s="22" t="n"/>
      <c r="H3145" s="25">
        <f>IF(COUNTA(A3145,B3145,D3145,G3145)=0,"",IF(NOT(ISNUMBER(A3145)),"날짜를 확인하세요",IF(A3145&gt;TODAY(),"오늘 이후 날짜예요",IF(AND(B3145&lt;&gt;"",ISNA(MATCH(B3145,현장번호,0))),"현장 번호를 확인하세요",IF(ISNA(MATCH(D3145,거래처이름,0)),"거래처 목록에 없는 이름",IF(OR(NOT(ISNUMBER(G3145)),N(G3145)&lt;=0),"금액을 확인하세요",""))))))</f>
        <v/>
      </c>
    </row>
    <row r="3146">
      <c r="A3146" s="20" t="n"/>
      <c r="B3146" s="26" t="n"/>
      <c r="C3146" s="27">
        <f>IF(COUNTA(A3146,D3146,G3146)=0,"",IF(B3146="","공통",IFERROR(INDEX(현장_고객,MATCH(B3146,현장번호,0))&amp;" · "&amp;INDEX(현장_주소,MATCH(B3146,현장번호,0)),"없는 번호")))</f>
        <v/>
      </c>
      <c r="D3146" s="21" t="n"/>
      <c r="E3146" s="27">
        <f>IF(D3146="","",IFERROR(INDEX(거래처분야,MATCH(D3146,거래처이름,0)),""))</f>
        <v/>
      </c>
      <c r="F3146" s="21" t="n"/>
      <c r="G3146" s="22" t="n"/>
      <c r="H3146" s="25">
        <f>IF(COUNTA(A3146,B3146,D3146,G3146)=0,"",IF(NOT(ISNUMBER(A3146)),"날짜를 확인하세요",IF(A3146&gt;TODAY(),"오늘 이후 날짜예요",IF(AND(B3146&lt;&gt;"",ISNA(MATCH(B3146,현장번호,0))),"현장 번호를 확인하세요",IF(ISNA(MATCH(D3146,거래처이름,0)),"거래처 목록에 없는 이름",IF(OR(NOT(ISNUMBER(G3146)),N(G3146)&lt;=0),"금액을 확인하세요",""))))))</f>
        <v/>
      </c>
    </row>
    <row r="3147">
      <c r="A3147" s="20" t="n"/>
      <c r="B3147" s="26" t="n"/>
      <c r="C3147" s="27">
        <f>IF(COUNTA(A3147,D3147,G3147)=0,"",IF(B3147="","공통",IFERROR(INDEX(현장_고객,MATCH(B3147,현장번호,0))&amp;" · "&amp;INDEX(현장_주소,MATCH(B3147,현장번호,0)),"없는 번호")))</f>
        <v/>
      </c>
      <c r="D3147" s="21" t="n"/>
      <c r="E3147" s="27">
        <f>IF(D3147="","",IFERROR(INDEX(거래처분야,MATCH(D3147,거래처이름,0)),""))</f>
        <v/>
      </c>
      <c r="F3147" s="21" t="n"/>
      <c r="G3147" s="22" t="n"/>
      <c r="H3147" s="25">
        <f>IF(COUNTA(A3147,B3147,D3147,G3147)=0,"",IF(NOT(ISNUMBER(A3147)),"날짜를 확인하세요",IF(A3147&gt;TODAY(),"오늘 이후 날짜예요",IF(AND(B3147&lt;&gt;"",ISNA(MATCH(B3147,현장번호,0))),"현장 번호를 확인하세요",IF(ISNA(MATCH(D3147,거래처이름,0)),"거래처 목록에 없는 이름",IF(OR(NOT(ISNUMBER(G3147)),N(G3147)&lt;=0),"금액을 확인하세요",""))))))</f>
        <v/>
      </c>
    </row>
    <row r="3148">
      <c r="A3148" s="20" t="n"/>
      <c r="B3148" s="26" t="n"/>
      <c r="C3148" s="27">
        <f>IF(COUNTA(A3148,D3148,G3148)=0,"",IF(B3148="","공통",IFERROR(INDEX(현장_고객,MATCH(B3148,현장번호,0))&amp;" · "&amp;INDEX(현장_주소,MATCH(B3148,현장번호,0)),"없는 번호")))</f>
        <v/>
      </c>
      <c r="D3148" s="21" t="n"/>
      <c r="E3148" s="27">
        <f>IF(D3148="","",IFERROR(INDEX(거래처분야,MATCH(D3148,거래처이름,0)),""))</f>
        <v/>
      </c>
      <c r="F3148" s="21" t="n"/>
      <c r="G3148" s="22" t="n"/>
      <c r="H3148" s="25">
        <f>IF(COUNTA(A3148,B3148,D3148,G3148)=0,"",IF(NOT(ISNUMBER(A3148)),"날짜를 확인하세요",IF(A3148&gt;TODAY(),"오늘 이후 날짜예요",IF(AND(B3148&lt;&gt;"",ISNA(MATCH(B3148,현장번호,0))),"현장 번호를 확인하세요",IF(ISNA(MATCH(D3148,거래처이름,0)),"거래처 목록에 없는 이름",IF(OR(NOT(ISNUMBER(G3148)),N(G3148)&lt;=0),"금액을 확인하세요",""))))))</f>
        <v/>
      </c>
    </row>
    <row r="3149">
      <c r="A3149" s="20" t="n"/>
      <c r="B3149" s="26" t="n"/>
      <c r="C3149" s="27">
        <f>IF(COUNTA(A3149,D3149,G3149)=0,"",IF(B3149="","공통",IFERROR(INDEX(현장_고객,MATCH(B3149,현장번호,0))&amp;" · "&amp;INDEX(현장_주소,MATCH(B3149,현장번호,0)),"없는 번호")))</f>
        <v/>
      </c>
      <c r="D3149" s="21" t="n"/>
      <c r="E3149" s="27">
        <f>IF(D3149="","",IFERROR(INDEX(거래처분야,MATCH(D3149,거래처이름,0)),""))</f>
        <v/>
      </c>
      <c r="F3149" s="21" t="n"/>
      <c r="G3149" s="22" t="n"/>
      <c r="H3149" s="25">
        <f>IF(COUNTA(A3149,B3149,D3149,G3149)=0,"",IF(NOT(ISNUMBER(A3149)),"날짜를 확인하세요",IF(A3149&gt;TODAY(),"오늘 이후 날짜예요",IF(AND(B3149&lt;&gt;"",ISNA(MATCH(B3149,현장번호,0))),"현장 번호를 확인하세요",IF(ISNA(MATCH(D3149,거래처이름,0)),"거래처 목록에 없는 이름",IF(OR(NOT(ISNUMBER(G3149)),N(G3149)&lt;=0),"금액을 확인하세요",""))))))</f>
        <v/>
      </c>
    </row>
    <row r="3150">
      <c r="A3150" s="20" t="n"/>
      <c r="B3150" s="26" t="n"/>
      <c r="C3150" s="27">
        <f>IF(COUNTA(A3150,D3150,G3150)=0,"",IF(B3150="","공통",IFERROR(INDEX(현장_고객,MATCH(B3150,현장번호,0))&amp;" · "&amp;INDEX(현장_주소,MATCH(B3150,현장번호,0)),"없는 번호")))</f>
        <v/>
      </c>
      <c r="D3150" s="21" t="n"/>
      <c r="E3150" s="27">
        <f>IF(D3150="","",IFERROR(INDEX(거래처분야,MATCH(D3150,거래처이름,0)),""))</f>
        <v/>
      </c>
      <c r="F3150" s="21" t="n"/>
      <c r="G3150" s="22" t="n"/>
      <c r="H3150" s="25">
        <f>IF(COUNTA(A3150,B3150,D3150,G3150)=0,"",IF(NOT(ISNUMBER(A3150)),"날짜를 확인하세요",IF(A3150&gt;TODAY(),"오늘 이후 날짜예요",IF(AND(B3150&lt;&gt;"",ISNA(MATCH(B3150,현장번호,0))),"현장 번호를 확인하세요",IF(ISNA(MATCH(D3150,거래처이름,0)),"거래처 목록에 없는 이름",IF(OR(NOT(ISNUMBER(G3150)),N(G3150)&lt;=0),"금액을 확인하세요",""))))))</f>
        <v/>
      </c>
    </row>
    <row r="3151">
      <c r="A3151" s="20" t="n"/>
      <c r="B3151" s="26" t="n"/>
      <c r="C3151" s="27">
        <f>IF(COUNTA(A3151,D3151,G3151)=0,"",IF(B3151="","공통",IFERROR(INDEX(현장_고객,MATCH(B3151,현장번호,0))&amp;" · "&amp;INDEX(현장_주소,MATCH(B3151,현장번호,0)),"없는 번호")))</f>
        <v/>
      </c>
      <c r="D3151" s="21" t="n"/>
      <c r="E3151" s="27">
        <f>IF(D3151="","",IFERROR(INDEX(거래처분야,MATCH(D3151,거래처이름,0)),""))</f>
        <v/>
      </c>
      <c r="F3151" s="21" t="n"/>
      <c r="G3151" s="22" t="n"/>
      <c r="H3151" s="25">
        <f>IF(COUNTA(A3151,B3151,D3151,G3151)=0,"",IF(NOT(ISNUMBER(A3151)),"날짜를 확인하세요",IF(A3151&gt;TODAY(),"오늘 이후 날짜예요",IF(AND(B3151&lt;&gt;"",ISNA(MATCH(B3151,현장번호,0))),"현장 번호를 확인하세요",IF(ISNA(MATCH(D3151,거래처이름,0)),"거래처 목록에 없는 이름",IF(OR(NOT(ISNUMBER(G3151)),N(G3151)&lt;=0),"금액을 확인하세요",""))))))</f>
        <v/>
      </c>
    </row>
    <row r="3152">
      <c r="A3152" s="20" t="n"/>
      <c r="B3152" s="26" t="n"/>
      <c r="C3152" s="27">
        <f>IF(COUNTA(A3152,D3152,G3152)=0,"",IF(B3152="","공통",IFERROR(INDEX(현장_고객,MATCH(B3152,현장번호,0))&amp;" · "&amp;INDEX(현장_주소,MATCH(B3152,현장번호,0)),"없는 번호")))</f>
        <v/>
      </c>
      <c r="D3152" s="21" t="n"/>
      <c r="E3152" s="27">
        <f>IF(D3152="","",IFERROR(INDEX(거래처분야,MATCH(D3152,거래처이름,0)),""))</f>
        <v/>
      </c>
      <c r="F3152" s="21" t="n"/>
      <c r="G3152" s="22" t="n"/>
      <c r="H3152" s="25">
        <f>IF(COUNTA(A3152,B3152,D3152,G3152)=0,"",IF(NOT(ISNUMBER(A3152)),"날짜를 확인하세요",IF(A3152&gt;TODAY(),"오늘 이후 날짜예요",IF(AND(B3152&lt;&gt;"",ISNA(MATCH(B3152,현장번호,0))),"현장 번호를 확인하세요",IF(ISNA(MATCH(D3152,거래처이름,0)),"거래처 목록에 없는 이름",IF(OR(NOT(ISNUMBER(G3152)),N(G3152)&lt;=0),"금액을 확인하세요",""))))))</f>
        <v/>
      </c>
    </row>
    <row r="3153">
      <c r="A3153" s="20" t="n"/>
      <c r="B3153" s="26" t="n"/>
      <c r="C3153" s="27">
        <f>IF(COUNTA(A3153,D3153,G3153)=0,"",IF(B3153="","공통",IFERROR(INDEX(현장_고객,MATCH(B3153,현장번호,0))&amp;" · "&amp;INDEX(현장_주소,MATCH(B3153,현장번호,0)),"없는 번호")))</f>
        <v/>
      </c>
      <c r="D3153" s="21" t="n"/>
      <c r="E3153" s="27">
        <f>IF(D3153="","",IFERROR(INDEX(거래처분야,MATCH(D3153,거래처이름,0)),""))</f>
        <v/>
      </c>
      <c r="F3153" s="21" t="n"/>
      <c r="G3153" s="22" t="n"/>
      <c r="H3153" s="25">
        <f>IF(COUNTA(A3153,B3153,D3153,G3153)=0,"",IF(NOT(ISNUMBER(A3153)),"날짜를 확인하세요",IF(A3153&gt;TODAY(),"오늘 이후 날짜예요",IF(AND(B3153&lt;&gt;"",ISNA(MATCH(B3153,현장번호,0))),"현장 번호를 확인하세요",IF(ISNA(MATCH(D3153,거래처이름,0)),"거래처 목록에 없는 이름",IF(OR(NOT(ISNUMBER(G3153)),N(G3153)&lt;=0),"금액을 확인하세요",""))))))</f>
        <v/>
      </c>
    </row>
    <row r="3154">
      <c r="A3154" s="20" t="n"/>
      <c r="B3154" s="26" t="n"/>
      <c r="C3154" s="27">
        <f>IF(COUNTA(A3154,D3154,G3154)=0,"",IF(B3154="","공통",IFERROR(INDEX(현장_고객,MATCH(B3154,현장번호,0))&amp;" · "&amp;INDEX(현장_주소,MATCH(B3154,현장번호,0)),"없는 번호")))</f>
        <v/>
      </c>
      <c r="D3154" s="21" t="n"/>
      <c r="E3154" s="27">
        <f>IF(D3154="","",IFERROR(INDEX(거래처분야,MATCH(D3154,거래처이름,0)),""))</f>
        <v/>
      </c>
      <c r="F3154" s="21" t="n"/>
      <c r="G3154" s="22" t="n"/>
      <c r="H3154" s="25">
        <f>IF(COUNTA(A3154,B3154,D3154,G3154)=0,"",IF(NOT(ISNUMBER(A3154)),"날짜를 확인하세요",IF(A3154&gt;TODAY(),"오늘 이후 날짜예요",IF(AND(B3154&lt;&gt;"",ISNA(MATCH(B3154,현장번호,0))),"현장 번호를 확인하세요",IF(ISNA(MATCH(D3154,거래처이름,0)),"거래처 목록에 없는 이름",IF(OR(NOT(ISNUMBER(G3154)),N(G3154)&lt;=0),"금액을 확인하세요",""))))))</f>
        <v/>
      </c>
    </row>
    <row r="3155">
      <c r="A3155" s="20" t="n"/>
      <c r="B3155" s="26" t="n"/>
      <c r="C3155" s="27">
        <f>IF(COUNTA(A3155,D3155,G3155)=0,"",IF(B3155="","공통",IFERROR(INDEX(현장_고객,MATCH(B3155,현장번호,0))&amp;" · "&amp;INDEX(현장_주소,MATCH(B3155,현장번호,0)),"없는 번호")))</f>
        <v/>
      </c>
      <c r="D3155" s="21" t="n"/>
      <c r="E3155" s="27">
        <f>IF(D3155="","",IFERROR(INDEX(거래처분야,MATCH(D3155,거래처이름,0)),""))</f>
        <v/>
      </c>
      <c r="F3155" s="21" t="n"/>
      <c r="G3155" s="22" t="n"/>
      <c r="H3155" s="25">
        <f>IF(COUNTA(A3155,B3155,D3155,G3155)=0,"",IF(NOT(ISNUMBER(A3155)),"날짜를 확인하세요",IF(A3155&gt;TODAY(),"오늘 이후 날짜예요",IF(AND(B3155&lt;&gt;"",ISNA(MATCH(B3155,현장번호,0))),"현장 번호를 확인하세요",IF(ISNA(MATCH(D3155,거래처이름,0)),"거래처 목록에 없는 이름",IF(OR(NOT(ISNUMBER(G3155)),N(G3155)&lt;=0),"금액을 확인하세요",""))))))</f>
        <v/>
      </c>
    </row>
    <row r="3156">
      <c r="A3156" s="20" t="n"/>
      <c r="B3156" s="26" t="n"/>
      <c r="C3156" s="27">
        <f>IF(COUNTA(A3156,D3156,G3156)=0,"",IF(B3156="","공통",IFERROR(INDEX(현장_고객,MATCH(B3156,현장번호,0))&amp;" · "&amp;INDEX(현장_주소,MATCH(B3156,현장번호,0)),"없는 번호")))</f>
        <v/>
      </c>
      <c r="D3156" s="21" t="n"/>
      <c r="E3156" s="27">
        <f>IF(D3156="","",IFERROR(INDEX(거래처분야,MATCH(D3156,거래처이름,0)),""))</f>
        <v/>
      </c>
      <c r="F3156" s="21" t="n"/>
      <c r="G3156" s="22" t="n"/>
      <c r="H3156" s="25">
        <f>IF(COUNTA(A3156,B3156,D3156,G3156)=0,"",IF(NOT(ISNUMBER(A3156)),"날짜를 확인하세요",IF(A3156&gt;TODAY(),"오늘 이후 날짜예요",IF(AND(B3156&lt;&gt;"",ISNA(MATCH(B3156,현장번호,0))),"현장 번호를 확인하세요",IF(ISNA(MATCH(D3156,거래처이름,0)),"거래처 목록에 없는 이름",IF(OR(NOT(ISNUMBER(G3156)),N(G3156)&lt;=0),"금액을 확인하세요",""))))))</f>
        <v/>
      </c>
    </row>
    <row r="3157">
      <c r="A3157" s="20" t="n"/>
      <c r="B3157" s="26" t="n"/>
      <c r="C3157" s="27">
        <f>IF(COUNTA(A3157,D3157,G3157)=0,"",IF(B3157="","공통",IFERROR(INDEX(현장_고객,MATCH(B3157,현장번호,0))&amp;" · "&amp;INDEX(현장_주소,MATCH(B3157,현장번호,0)),"없는 번호")))</f>
        <v/>
      </c>
      <c r="D3157" s="21" t="n"/>
      <c r="E3157" s="27">
        <f>IF(D3157="","",IFERROR(INDEX(거래처분야,MATCH(D3157,거래처이름,0)),""))</f>
        <v/>
      </c>
      <c r="F3157" s="21" t="n"/>
      <c r="G3157" s="22" t="n"/>
      <c r="H3157" s="25">
        <f>IF(COUNTA(A3157,B3157,D3157,G3157)=0,"",IF(NOT(ISNUMBER(A3157)),"날짜를 확인하세요",IF(A3157&gt;TODAY(),"오늘 이후 날짜예요",IF(AND(B3157&lt;&gt;"",ISNA(MATCH(B3157,현장번호,0))),"현장 번호를 확인하세요",IF(ISNA(MATCH(D3157,거래처이름,0)),"거래처 목록에 없는 이름",IF(OR(NOT(ISNUMBER(G3157)),N(G3157)&lt;=0),"금액을 확인하세요",""))))))</f>
        <v/>
      </c>
    </row>
    <row r="3158">
      <c r="A3158" s="20" t="n"/>
      <c r="B3158" s="26" t="n"/>
      <c r="C3158" s="27">
        <f>IF(COUNTA(A3158,D3158,G3158)=0,"",IF(B3158="","공통",IFERROR(INDEX(현장_고객,MATCH(B3158,현장번호,0))&amp;" · "&amp;INDEX(현장_주소,MATCH(B3158,현장번호,0)),"없는 번호")))</f>
        <v/>
      </c>
      <c r="D3158" s="21" t="n"/>
      <c r="E3158" s="27">
        <f>IF(D3158="","",IFERROR(INDEX(거래처분야,MATCH(D3158,거래처이름,0)),""))</f>
        <v/>
      </c>
      <c r="F3158" s="21" t="n"/>
      <c r="G3158" s="22" t="n"/>
      <c r="H3158" s="25">
        <f>IF(COUNTA(A3158,B3158,D3158,G3158)=0,"",IF(NOT(ISNUMBER(A3158)),"날짜를 확인하세요",IF(A3158&gt;TODAY(),"오늘 이후 날짜예요",IF(AND(B3158&lt;&gt;"",ISNA(MATCH(B3158,현장번호,0))),"현장 번호를 확인하세요",IF(ISNA(MATCH(D3158,거래처이름,0)),"거래처 목록에 없는 이름",IF(OR(NOT(ISNUMBER(G3158)),N(G3158)&lt;=0),"금액을 확인하세요",""))))))</f>
        <v/>
      </c>
    </row>
    <row r="3159">
      <c r="A3159" s="20" t="n"/>
      <c r="B3159" s="26" t="n"/>
      <c r="C3159" s="27">
        <f>IF(COUNTA(A3159,D3159,G3159)=0,"",IF(B3159="","공통",IFERROR(INDEX(현장_고객,MATCH(B3159,현장번호,0))&amp;" · "&amp;INDEX(현장_주소,MATCH(B3159,현장번호,0)),"없는 번호")))</f>
        <v/>
      </c>
      <c r="D3159" s="21" t="n"/>
      <c r="E3159" s="27">
        <f>IF(D3159="","",IFERROR(INDEX(거래처분야,MATCH(D3159,거래처이름,0)),""))</f>
        <v/>
      </c>
      <c r="F3159" s="21" t="n"/>
      <c r="G3159" s="22" t="n"/>
      <c r="H3159" s="25">
        <f>IF(COUNTA(A3159,B3159,D3159,G3159)=0,"",IF(NOT(ISNUMBER(A3159)),"날짜를 확인하세요",IF(A3159&gt;TODAY(),"오늘 이후 날짜예요",IF(AND(B3159&lt;&gt;"",ISNA(MATCH(B3159,현장번호,0))),"현장 번호를 확인하세요",IF(ISNA(MATCH(D3159,거래처이름,0)),"거래처 목록에 없는 이름",IF(OR(NOT(ISNUMBER(G3159)),N(G3159)&lt;=0),"금액을 확인하세요",""))))))</f>
        <v/>
      </c>
    </row>
    <row r="3160">
      <c r="A3160" s="20" t="n"/>
      <c r="B3160" s="26" t="n"/>
      <c r="C3160" s="27">
        <f>IF(COUNTA(A3160,D3160,G3160)=0,"",IF(B3160="","공통",IFERROR(INDEX(현장_고객,MATCH(B3160,현장번호,0))&amp;" · "&amp;INDEX(현장_주소,MATCH(B3160,현장번호,0)),"없는 번호")))</f>
        <v/>
      </c>
      <c r="D3160" s="21" t="n"/>
      <c r="E3160" s="27">
        <f>IF(D3160="","",IFERROR(INDEX(거래처분야,MATCH(D3160,거래처이름,0)),""))</f>
        <v/>
      </c>
      <c r="F3160" s="21" t="n"/>
      <c r="G3160" s="22" t="n"/>
      <c r="H3160" s="25">
        <f>IF(COUNTA(A3160,B3160,D3160,G3160)=0,"",IF(NOT(ISNUMBER(A3160)),"날짜를 확인하세요",IF(A3160&gt;TODAY(),"오늘 이후 날짜예요",IF(AND(B3160&lt;&gt;"",ISNA(MATCH(B3160,현장번호,0))),"현장 번호를 확인하세요",IF(ISNA(MATCH(D3160,거래처이름,0)),"거래처 목록에 없는 이름",IF(OR(NOT(ISNUMBER(G3160)),N(G3160)&lt;=0),"금액을 확인하세요",""))))))</f>
        <v/>
      </c>
    </row>
    <row r="3161">
      <c r="A3161" s="20" t="n"/>
      <c r="B3161" s="26" t="n"/>
      <c r="C3161" s="27">
        <f>IF(COUNTA(A3161,D3161,G3161)=0,"",IF(B3161="","공통",IFERROR(INDEX(현장_고객,MATCH(B3161,현장번호,0))&amp;" · "&amp;INDEX(현장_주소,MATCH(B3161,현장번호,0)),"없는 번호")))</f>
        <v/>
      </c>
      <c r="D3161" s="21" t="n"/>
      <c r="E3161" s="27">
        <f>IF(D3161="","",IFERROR(INDEX(거래처분야,MATCH(D3161,거래처이름,0)),""))</f>
        <v/>
      </c>
      <c r="F3161" s="21" t="n"/>
      <c r="G3161" s="22" t="n"/>
      <c r="H3161" s="25">
        <f>IF(COUNTA(A3161,B3161,D3161,G3161)=0,"",IF(NOT(ISNUMBER(A3161)),"날짜를 확인하세요",IF(A3161&gt;TODAY(),"오늘 이후 날짜예요",IF(AND(B3161&lt;&gt;"",ISNA(MATCH(B3161,현장번호,0))),"현장 번호를 확인하세요",IF(ISNA(MATCH(D3161,거래처이름,0)),"거래처 목록에 없는 이름",IF(OR(NOT(ISNUMBER(G3161)),N(G3161)&lt;=0),"금액을 확인하세요",""))))))</f>
        <v/>
      </c>
    </row>
    <row r="3162">
      <c r="A3162" s="20" t="n"/>
      <c r="B3162" s="26" t="n"/>
      <c r="C3162" s="27">
        <f>IF(COUNTA(A3162,D3162,G3162)=0,"",IF(B3162="","공통",IFERROR(INDEX(현장_고객,MATCH(B3162,현장번호,0))&amp;" · "&amp;INDEX(현장_주소,MATCH(B3162,현장번호,0)),"없는 번호")))</f>
        <v/>
      </c>
      <c r="D3162" s="21" t="n"/>
      <c r="E3162" s="27">
        <f>IF(D3162="","",IFERROR(INDEX(거래처분야,MATCH(D3162,거래처이름,0)),""))</f>
        <v/>
      </c>
      <c r="F3162" s="21" t="n"/>
      <c r="G3162" s="22" t="n"/>
      <c r="H3162" s="25">
        <f>IF(COUNTA(A3162,B3162,D3162,G3162)=0,"",IF(NOT(ISNUMBER(A3162)),"날짜를 확인하세요",IF(A3162&gt;TODAY(),"오늘 이후 날짜예요",IF(AND(B3162&lt;&gt;"",ISNA(MATCH(B3162,현장번호,0))),"현장 번호를 확인하세요",IF(ISNA(MATCH(D3162,거래처이름,0)),"거래처 목록에 없는 이름",IF(OR(NOT(ISNUMBER(G3162)),N(G3162)&lt;=0),"금액을 확인하세요",""))))))</f>
        <v/>
      </c>
    </row>
    <row r="3163">
      <c r="A3163" s="20" t="n"/>
      <c r="B3163" s="26" t="n"/>
      <c r="C3163" s="27">
        <f>IF(COUNTA(A3163,D3163,G3163)=0,"",IF(B3163="","공통",IFERROR(INDEX(현장_고객,MATCH(B3163,현장번호,0))&amp;" · "&amp;INDEX(현장_주소,MATCH(B3163,현장번호,0)),"없는 번호")))</f>
        <v/>
      </c>
      <c r="D3163" s="21" t="n"/>
      <c r="E3163" s="27">
        <f>IF(D3163="","",IFERROR(INDEX(거래처분야,MATCH(D3163,거래처이름,0)),""))</f>
        <v/>
      </c>
      <c r="F3163" s="21" t="n"/>
      <c r="G3163" s="22" t="n"/>
      <c r="H3163" s="25">
        <f>IF(COUNTA(A3163,B3163,D3163,G3163)=0,"",IF(NOT(ISNUMBER(A3163)),"날짜를 확인하세요",IF(A3163&gt;TODAY(),"오늘 이후 날짜예요",IF(AND(B3163&lt;&gt;"",ISNA(MATCH(B3163,현장번호,0))),"현장 번호를 확인하세요",IF(ISNA(MATCH(D3163,거래처이름,0)),"거래처 목록에 없는 이름",IF(OR(NOT(ISNUMBER(G3163)),N(G3163)&lt;=0),"금액을 확인하세요",""))))))</f>
        <v/>
      </c>
    </row>
    <row r="3164">
      <c r="A3164" s="20" t="n"/>
      <c r="B3164" s="26" t="n"/>
      <c r="C3164" s="27">
        <f>IF(COUNTA(A3164,D3164,G3164)=0,"",IF(B3164="","공통",IFERROR(INDEX(현장_고객,MATCH(B3164,현장번호,0))&amp;" · "&amp;INDEX(현장_주소,MATCH(B3164,현장번호,0)),"없는 번호")))</f>
        <v/>
      </c>
      <c r="D3164" s="21" t="n"/>
      <c r="E3164" s="27">
        <f>IF(D3164="","",IFERROR(INDEX(거래처분야,MATCH(D3164,거래처이름,0)),""))</f>
        <v/>
      </c>
      <c r="F3164" s="21" t="n"/>
      <c r="G3164" s="22" t="n"/>
      <c r="H3164" s="25">
        <f>IF(COUNTA(A3164,B3164,D3164,G3164)=0,"",IF(NOT(ISNUMBER(A3164)),"날짜를 확인하세요",IF(A3164&gt;TODAY(),"오늘 이후 날짜예요",IF(AND(B3164&lt;&gt;"",ISNA(MATCH(B3164,현장번호,0))),"현장 번호를 확인하세요",IF(ISNA(MATCH(D3164,거래처이름,0)),"거래처 목록에 없는 이름",IF(OR(NOT(ISNUMBER(G3164)),N(G3164)&lt;=0),"금액을 확인하세요",""))))))</f>
        <v/>
      </c>
    </row>
    <row r="3165">
      <c r="A3165" s="20" t="n"/>
      <c r="B3165" s="26" t="n"/>
      <c r="C3165" s="27">
        <f>IF(COUNTA(A3165,D3165,G3165)=0,"",IF(B3165="","공통",IFERROR(INDEX(현장_고객,MATCH(B3165,현장번호,0))&amp;" · "&amp;INDEX(현장_주소,MATCH(B3165,현장번호,0)),"없는 번호")))</f>
        <v/>
      </c>
      <c r="D3165" s="21" t="n"/>
      <c r="E3165" s="27">
        <f>IF(D3165="","",IFERROR(INDEX(거래처분야,MATCH(D3165,거래처이름,0)),""))</f>
        <v/>
      </c>
      <c r="F3165" s="21" t="n"/>
      <c r="G3165" s="22" t="n"/>
      <c r="H3165" s="25">
        <f>IF(COUNTA(A3165,B3165,D3165,G3165)=0,"",IF(NOT(ISNUMBER(A3165)),"날짜를 확인하세요",IF(A3165&gt;TODAY(),"오늘 이후 날짜예요",IF(AND(B3165&lt;&gt;"",ISNA(MATCH(B3165,현장번호,0))),"현장 번호를 확인하세요",IF(ISNA(MATCH(D3165,거래처이름,0)),"거래처 목록에 없는 이름",IF(OR(NOT(ISNUMBER(G3165)),N(G3165)&lt;=0),"금액을 확인하세요",""))))))</f>
        <v/>
      </c>
    </row>
    <row r="3166">
      <c r="A3166" s="20" t="n"/>
      <c r="B3166" s="26" t="n"/>
      <c r="C3166" s="27">
        <f>IF(COUNTA(A3166,D3166,G3166)=0,"",IF(B3166="","공통",IFERROR(INDEX(현장_고객,MATCH(B3166,현장번호,0))&amp;" · "&amp;INDEX(현장_주소,MATCH(B3166,현장번호,0)),"없는 번호")))</f>
        <v/>
      </c>
      <c r="D3166" s="21" t="n"/>
      <c r="E3166" s="27">
        <f>IF(D3166="","",IFERROR(INDEX(거래처분야,MATCH(D3166,거래처이름,0)),""))</f>
        <v/>
      </c>
      <c r="F3166" s="21" t="n"/>
      <c r="G3166" s="22" t="n"/>
      <c r="H3166" s="25">
        <f>IF(COUNTA(A3166,B3166,D3166,G3166)=0,"",IF(NOT(ISNUMBER(A3166)),"날짜를 확인하세요",IF(A3166&gt;TODAY(),"오늘 이후 날짜예요",IF(AND(B3166&lt;&gt;"",ISNA(MATCH(B3166,현장번호,0))),"현장 번호를 확인하세요",IF(ISNA(MATCH(D3166,거래처이름,0)),"거래처 목록에 없는 이름",IF(OR(NOT(ISNUMBER(G3166)),N(G3166)&lt;=0),"금액을 확인하세요",""))))))</f>
        <v/>
      </c>
    </row>
    <row r="3167">
      <c r="A3167" s="20" t="n"/>
      <c r="B3167" s="26" t="n"/>
      <c r="C3167" s="27">
        <f>IF(COUNTA(A3167,D3167,G3167)=0,"",IF(B3167="","공통",IFERROR(INDEX(현장_고객,MATCH(B3167,현장번호,0))&amp;" · "&amp;INDEX(현장_주소,MATCH(B3167,현장번호,0)),"없는 번호")))</f>
        <v/>
      </c>
      <c r="D3167" s="21" t="n"/>
      <c r="E3167" s="27">
        <f>IF(D3167="","",IFERROR(INDEX(거래처분야,MATCH(D3167,거래처이름,0)),""))</f>
        <v/>
      </c>
      <c r="F3167" s="21" t="n"/>
      <c r="G3167" s="22" t="n"/>
      <c r="H3167" s="25">
        <f>IF(COUNTA(A3167,B3167,D3167,G3167)=0,"",IF(NOT(ISNUMBER(A3167)),"날짜를 확인하세요",IF(A3167&gt;TODAY(),"오늘 이후 날짜예요",IF(AND(B3167&lt;&gt;"",ISNA(MATCH(B3167,현장번호,0))),"현장 번호를 확인하세요",IF(ISNA(MATCH(D3167,거래처이름,0)),"거래처 목록에 없는 이름",IF(OR(NOT(ISNUMBER(G3167)),N(G3167)&lt;=0),"금액을 확인하세요",""))))))</f>
        <v/>
      </c>
    </row>
    <row r="3168">
      <c r="A3168" s="20" t="n"/>
      <c r="B3168" s="26" t="n"/>
      <c r="C3168" s="27">
        <f>IF(COUNTA(A3168,D3168,G3168)=0,"",IF(B3168="","공통",IFERROR(INDEX(현장_고객,MATCH(B3168,현장번호,0))&amp;" · "&amp;INDEX(현장_주소,MATCH(B3168,현장번호,0)),"없는 번호")))</f>
        <v/>
      </c>
      <c r="D3168" s="21" t="n"/>
      <c r="E3168" s="27">
        <f>IF(D3168="","",IFERROR(INDEX(거래처분야,MATCH(D3168,거래처이름,0)),""))</f>
        <v/>
      </c>
      <c r="F3168" s="21" t="n"/>
      <c r="G3168" s="22" t="n"/>
      <c r="H3168" s="25">
        <f>IF(COUNTA(A3168,B3168,D3168,G3168)=0,"",IF(NOT(ISNUMBER(A3168)),"날짜를 확인하세요",IF(A3168&gt;TODAY(),"오늘 이후 날짜예요",IF(AND(B3168&lt;&gt;"",ISNA(MATCH(B3168,현장번호,0))),"현장 번호를 확인하세요",IF(ISNA(MATCH(D3168,거래처이름,0)),"거래처 목록에 없는 이름",IF(OR(NOT(ISNUMBER(G3168)),N(G3168)&lt;=0),"금액을 확인하세요",""))))))</f>
        <v/>
      </c>
    </row>
    <row r="3169">
      <c r="A3169" s="20" t="n"/>
      <c r="B3169" s="26" t="n"/>
      <c r="C3169" s="27">
        <f>IF(COUNTA(A3169,D3169,G3169)=0,"",IF(B3169="","공통",IFERROR(INDEX(현장_고객,MATCH(B3169,현장번호,0))&amp;" · "&amp;INDEX(현장_주소,MATCH(B3169,현장번호,0)),"없는 번호")))</f>
        <v/>
      </c>
      <c r="D3169" s="21" t="n"/>
      <c r="E3169" s="27">
        <f>IF(D3169="","",IFERROR(INDEX(거래처분야,MATCH(D3169,거래처이름,0)),""))</f>
        <v/>
      </c>
      <c r="F3169" s="21" t="n"/>
      <c r="G3169" s="22" t="n"/>
      <c r="H3169" s="25">
        <f>IF(COUNTA(A3169,B3169,D3169,G3169)=0,"",IF(NOT(ISNUMBER(A3169)),"날짜를 확인하세요",IF(A3169&gt;TODAY(),"오늘 이후 날짜예요",IF(AND(B3169&lt;&gt;"",ISNA(MATCH(B3169,현장번호,0))),"현장 번호를 확인하세요",IF(ISNA(MATCH(D3169,거래처이름,0)),"거래처 목록에 없는 이름",IF(OR(NOT(ISNUMBER(G3169)),N(G3169)&lt;=0),"금액을 확인하세요",""))))))</f>
        <v/>
      </c>
    </row>
    <row r="3170">
      <c r="A3170" s="20" t="n"/>
      <c r="B3170" s="26" t="n"/>
      <c r="C3170" s="27">
        <f>IF(COUNTA(A3170,D3170,G3170)=0,"",IF(B3170="","공통",IFERROR(INDEX(현장_고객,MATCH(B3170,현장번호,0))&amp;" · "&amp;INDEX(현장_주소,MATCH(B3170,현장번호,0)),"없는 번호")))</f>
        <v/>
      </c>
      <c r="D3170" s="21" t="n"/>
      <c r="E3170" s="27">
        <f>IF(D3170="","",IFERROR(INDEX(거래처분야,MATCH(D3170,거래처이름,0)),""))</f>
        <v/>
      </c>
      <c r="F3170" s="21" t="n"/>
      <c r="G3170" s="22" t="n"/>
      <c r="H3170" s="25">
        <f>IF(COUNTA(A3170,B3170,D3170,G3170)=0,"",IF(NOT(ISNUMBER(A3170)),"날짜를 확인하세요",IF(A3170&gt;TODAY(),"오늘 이후 날짜예요",IF(AND(B3170&lt;&gt;"",ISNA(MATCH(B3170,현장번호,0))),"현장 번호를 확인하세요",IF(ISNA(MATCH(D3170,거래처이름,0)),"거래처 목록에 없는 이름",IF(OR(NOT(ISNUMBER(G3170)),N(G3170)&lt;=0),"금액을 확인하세요",""))))))</f>
        <v/>
      </c>
    </row>
    <row r="3171">
      <c r="A3171" s="20" t="n"/>
      <c r="B3171" s="26" t="n"/>
      <c r="C3171" s="27">
        <f>IF(COUNTA(A3171,D3171,G3171)=0,"",IF(B3171="","공통",IFERROR(INDEX(현장_고객,MATCH(B3171,현장번호,0))&amp;" · "&amp;INDEX(현장_주소,MATCH(B3171,현장번호,0)),"없는 번호")))</f>
        <v/>
      </c>
      <c r="D3171" s="21" t="n"/>
      <c r="E3171" s="27">
        <f>IF(D3171="","",IFERROR(INDEX(거래처분야,MATCH(D3171,거래처이름,0)),""))</f>
        <v/>
      </c>
      <c r="F3171" s="21" t="n"/>
      <c r="G3171" s="22" t="n"/>
      <c r="H3171" s="25">
        <f>IF(COUNTA(A3171,B3171,D3171,G3171)=0,"",IF(NOT(ISNUMBER(A3171)),"날짜를 확인하세요",IF(A3171&gt;TODAY(),"오늘 이후 날짜예요",IF(AND(B3171&lt;&gt;"",ISNA(MATCH(B3171,현장번호,0))),"현장 번호를 확인하세요",IF(ISNA(MATCH(D3171,거래처이름,0)),"거래처 목록에 없는 이름",IF(OR(NOT(ISNUMBER(G3171)),N(G3171)&lt;=0),"금액을 확인하세요",""))))))</f>
        <v/>
      </c>
    </row>
    <row r="3172">
      <c r="A3172" s="20" t="n"/>
      <c r="B3172" s="26" t="n"/>
      <c r="C3172" s="27">
        <f>IF(COUNTA(A3172,D3172,G3172)=0,"",IF(B3172="","공통",IFERROR(INDEX(현장_고객,MATCH(B3172,현장번호,0))&amp;" · "&amp;INDEX(현장_주소,MATCH(B3172,현장번호,0)),"없는 번호")))</f>
        <v/>
      </c>
      <c r="D3172" s="21" t="n"/>
      <c r="E3172" s="27">
        <f>IF(D3172="","",IFERROR(INDEX(거래처분야,MATCH(D3172,거래처이름,0)),""))</f>
        <v/>
      </c>
      <c r="F3172" s="21" t="n"/>
      <c r="G3172" s="22" t="n"/>
      <c r="H3172" s="25">
        <f>IF(COUNTA(A3172,B3172,D3172,G3172)=0,"",IF(NOT(ISNUMBER(A3172)),"날짜를 확인하세요",IF(A3172&gt;TODAY(),"오늘 이후 날짜예요",IF(AND(B3172&lt;&gt;"",ISNA(MATCH(B3172,현장번호,0))),"현장 번호를 확인하세요",IF(ISNA(MATCH(D3172,거래처이름,0)),"거래처 목록에 없는 이름",IF(OR(NOT(ISNUMBER(G3172)),N(G3172)&lt;=0),"금액을 확인하세요",""))))))</f>
        <v/>
      </c>
    </row>
    <row r="3173">
      <c r="A3173" s="20" t="n"/>
      <c r="B3173" s="26" t="n"/>
      <c r="C3173" s="27">
        <f>IF(COUNTA(A3173,D3173,G3173)=0,"",IF(B3173="","공통",IFERROR(INDEX(현장_고객,MATCH(B3173,현장번호,0))&amp;" · "&amp;INDEX(현장_주소,MATCH(B3173,현장번호,0)),"없는 번호")))</f>
        <v/>
      </c>
      <c r="D3173" s="21" t="n"/>
      <c r="E3173" s="27">
        <f>IF(D3173="","",IFERROR(INDEX(거래처분야,MATCH(D3173,거래처이름,0)),""))</f>
        <v/>
      </c>
      <c r="F3173" s="21" t="n"/>
      <c r="G3173" s="22" t="n"/>
      <c r="H3173" s="25">
        <f>IF(COUNTA(A3173,B3173,D3173,G3173)=0,"",IF(NOT(ISNUMBER(A3173)),"날짜를 확인하세요",IF(A3173&gt;TODAY(),"오늘 이후 날짜예요",IF(AND(B3173&lt;&gt;"",ISNA(MATCH(B3173,현장번호,0))),"현장 번호를 확인하세요",IF(ISNA(MATCH(D3173,거래처이름,0)),"거래처 목록에 없는 이름",IF(OR(NOT(ISNUMBER(G3173)),N(G3173)&lt;=0),"금액을 확인하세요",""))))))</f>
        <v/>
      </c>
    </row>
    <row r="3174">
      <c r="A3174" s="20" t="n"/>
      <c r="B3174" s="26" t="n"/>
      <c r="C3174" s="27">
        <f>IF(COUNTA(A3174,D3174,G3174)=0,"",IF(B3174="","공통",IFERROR(INDEX(현장_고객,MATCH(B3174,현장번호,0))&amp;" · "&amp;INDEX(현장_주소,MATCH(B3174,현장번호,0)),"없는 번호")))</f>
        <v/>
      </c>
      <c r="D3174" s="21" t="n"/>
      <c r="E3174" s="27">
        <f>IF(D3174="","",IFERROR(INDEX(거래처분야,MATCH(D3174,거래처이름,0)),""))</f>
        <v/>
      </c>
      <c r="F3174" s="21" t="n"/>
      <c r="G3174" s="22" t="n"/>
      <c r="H3174" s="25">
        <f>IF(COUNTA(A3174,B3174,D3174,G3174)=0,"",IF(NOT(ISNUMBER(A3174)),"날짜를 확인하세요",IF(A3174&gt;TODAY(),"오늘 이후 날짜예요",IF(AND(B3174&lt;&gt;"",ISNA(MATCH(B3174,현장번호,0))),"현장 번호를 확인하세요",IF(ISNA(MATCH(D3174,거래처이름,0)),"거래처 목록에 없는 이름",IF(OR(NOT(ISNUMBER(G3174)),N(G3174)&lt;=0),"금액을 확인하세요",""))))))</f>
        <v/>
      </c>
    </row>
    <row r="3175">
      <c r="A3175" s="20" t="n"/>
      <c r="B3175" s="26" t="n"/>
      <c r="C3175" s="27">
        <f>IF(COUNTA(A3175,D3175,G3175)=0,"",IF(B3175="","공통",IFERROR(INDEX(현장_고객,MATCH(B3175,현장번호,0))&amp;" · "&amp;INDEX(현장_주소,MATCH(B3175,현장번호,0)),"없는 번호")))</f>
        <v/>
      </c>
      <c r="D3175" s="21" t="n"/>
      <c r="E3175" s="27">
        <f>IF(D3175="","",IFERROR(INDEX(거래처분야,MATCH(D3175,거래처이름,0)),""))</f>
        <v/>
      </c>
      <c r="F3175" s="21" t="n"/>
      <c r="G3175" s="22" t="n"/>
      <c r="H3175" s="25">
        <f>IF(COUNTA(A3175,B3175,D3175,G3175)=0,"",IF(NOT(ISNUMBER(A3175)),"날짜를 확인하세요",IF(A3175&gt;TODAY(),"오늘 이후 날짜예요",IF(AND(B3175&lt;&gt;"",ISNA(MATCH(B3175,현장번호,0))),"현장 번호를 확인하세요",IF(ISNA(MATCH(D3175,거래처이름,0)),"거래처 목록에 없는 이름",IF(OR(NOT(ISNUMBER(G3175)),N(G3175)&lt;=0),"금액을 확인하세요",""))))))</f>
        <v/>
      </c>
    </row>
    <row r="3176">
      <c r="A3176" s="20" t="n"/>
      <c r="B3176" s="26" t="n"/>
      <c r="C3176" s="27">
        <f>IF(COUNTA(A3176,D3176,G3176)=0,"",IF(B3176="","공통",IFERROR(INDEX(현장_고객,MATCH(B3176,현장번호,0))&amp;" · "&amp;INDEX(현장_주소,MATCH(B3176,현장번호,0)),"없는 번호")))</f>
        <v/>
      </c>
      <c r="D3176" s="21" t="n"/>
      <c r="E3176" s="27">
        <f>IF(D3176="","",IFERROR(INDEX(거래처분야,MATCH(D3176,거래처이름,0)),""))</f>
        <v/>
      </c>
      <c r="F3176" s="21" t="n"/>
      <c r="G3176" s="22" t="n"/>
      <c r="H3176" s="25">
        <f>IF(COUNTA(A3176,B3176,D3176,G3176)=0,"",IF(NOT(ISNUMBER(A3176)),"날짜를 확인하세요",IF(A3176&gt;TODAY(),"오늘 이후 날짜예요",IF(AND(B3176&lt;&gt;"",ISNA(MATCH(B3176,현장번호,0))),"현장 번호를 확인하세요",IF(ISNA(MATCH(D3176,거래처이름,0)),"거래처 목록에 없는 이름",IF(OR(NOT(ISNUMBER(G3176)),N(G3176)&lt;=0),"금액을 확인하세요",""))))))</f>
        <v/>
      </c>
    </row>
    <row r="3177">
      <c r="A3177" s="20" t="n"/>
      <c r="B3177" s="26" t="n"/>
      <c r="C3177" s="27">
        <f>IF(COUNTA(A3177,D3177,G3177)=0,"",IF(B3177="","공통",IFERROR(INDEX(현장_고객,MATCH(B3177,현장번호,0))&amp;" · "&amp;INDEX(현장_주소,MATCH(B3177,현장번호,0)),"없는 번호")))</f>
        <v/>
      </c>
      <c r="D3177" s="21" t="n"/>
      <c r="E3177" s="27">
        <f>IF(D3177="","",IFERROR(INDEX(거래처분야,MATCH(D3177,거래처이름,0)),""))</f>
        <v/>
      </c>
      <c r="F3177" s="21" t="n"/>
      <c r="G3177" s="22" t="n"/>
      <c r="H3177" s="25">
        <f>IF(COUNTA(A3177,B3177,D3177,G3177)=0,"",IF(NOT(ISNUMBER(A3177)),"날짜를 확인하세요",IF(A3177&gt;TODAY(),"오늘 이후 날짜예요",IF(AND(B3177&lt;&gt;"",ISNA(MATCH(B3177,현장번호,0))),"현장 번호를 확인하세요",IF(ISNA(MATCH(D3177,거래처이름,0)),"거래처 목록에 없는 이름",IF(OR(NOT(ISNUMBER(G3177)),N(G3177)&lt;=0),"금액을 확인하세요",""))))))</f>
        <v/>
      </c>
    </row>
    <row r="3178">
      <c r="A3178" s="20" t="n"/>
      <c r="B3178" s="26" t="n"/>
      <c r="C3178" s="27">
        <f>IF(COUNTA(A3178,D3178,G3178)=0,"",IF(B3178="","공통",IFERROR(INDEX(현장_고객,MATCH(B3178,현장번호,0))&amp;" · "&amp;INDEX(현장_주소,MATCH(B3178,현장번호,0)),"없는 번호")))</f>
        <v/>
      </c>
      <c r="D3178" s="21" t="n"/>
      <c r="E3178" s="27">
        <f>IF(D3178="","",IFERROR(INDEX(거래처분야,MATCH(D3178,거래처이름,0)),""))</f>
        <v/>
      </c>
      <c r="F3178" s="21" t="n"/>
      <c r="G3178" s="22" t="n"/>
      <c r="H3178" s="25">
        <f>IF(COUNTA(A3178,B3178,D3178,G3178)=0,"",IF(NOT(ISNUMBER(A3178)),"날짜를 확인하세요",IF(A3178&gt;TODAY(),"오늘 이후 날짜예요",IF(AND(B3178&lt;&gt;"",ISNA(MATCH(B3178,현장번호,0))),"현장 번호를 확인하세요",IF(ISNA(MATCH(D3178,거래처이름,0)),"거래처 목록에 없는 이름",IF(OR(NOT(ISNUMBER(G3178)),N(G3178)&lt;=0),"금액을 확인하세요",""))))))</f>
        <v/>
      </c>
    </row>
    <row r="3179">
      <c r="A3179" s="20" t="n"/>
      <c r="B3179" s="26" t="n"/>
      <c r="C3179" s="27">
        <f>IF(COUNTA(A3179,D3179,G3179)=0,"",IF(B3179="","공통",IFERROR(INDEX(현장_고객,MATCH(B3179,현장번호,0))&amp;" · "&amp;INDEX(현장_주소,MATCH(B3179,현장번호,0)),"없는 번호")))</f>
        <v/>
      </c>
      <c r="D3179" s="21" t="n"/>
      <c r="E3179" s="27">
        <f>IF(D3179="","",IFERROR(INDEX(거래처분야,MATCH(D3179,거래처이름,0)),""))</f>
        <v/>
      </c>
      <c r="F3179" s="21" t="n"/>
      <c r="G3179" s="22" t="n"/>
      <c r="H3179" s="25">
        <f>IF(COUNTA(A3179,B3179,D3179,G3179)=0,"",IF(NOT(ISNUMBER(A3179)),"날짜를 확인하세요",IF(A3179&gt;TODAY(),"오늘 이후 날짜예요",IF(AND(B3179&lt;&gt;"",ISNA(MATCH(B3179,현장번호,0))),"현장 번호를 확인하세요",IF(ISNA(MATCH(D3179,거래처이름,0)),"거래처 목록에 없는 이름",IF(OR(NOT(ISNUMBER(G3179)),N(G3179)&lt;=0),"금액을 확인하세요",""))))))</f>
        <v/>
      </c>
    </row>
    <row r="3180">
      <c r="A3180" s="20" t="n"/>
      <c r="B3180" s="26" t="n"/>
      <c r="C3180" s="27">
        <f>IF(COUNTA(A3180,D3180,G3180)=0,"",IF(B3180="","공통",IFERROR(INDEX(현장_고객,MATCH(B3180,현장번호,0))&amp;" · "&amp;INDEX(현장_주소,MATCH(B3180,현장번호,0)),"없는 번호")))</f>
        <v/>
      </c>
      <c r="D3180" s="21" t="n"/>
      <c r="E3180" s="27">
        <f>IF(D3180="","",IFERROR(INDEX(거래처분야,MATCH(D3180,거래처이름,0)),""))</f>
        <v/>
      </c>
      <c r="F3180" s="21" t="n"/>
      <c r="G3180" s="22" t="n"/>
      <c r="H3180" s="25">
        <f>IF(COUNTA(A3180,B3180,D3180,G3180)=0,"",IF(NOT(ISNUMBER(A3180)),"날짜를 확인하세요",IF(A3180&gt;TODAY(),"오늘 이후 날짜예요",IF(AND(B3180&lt;&gt;"",ISNA(MATCH(B3180,현장번호,0))),"현장 번호를 확인하세요",IF(ISNA(MATCH(D3180,거래처이름,0)),"거래처 목록에 없는 이름",IF(OR(NOT(ISNUMBER(G3180)),N(G3180)&lt;=0),"금액을 확인하세요",""))))))</f>
        <v/>
      </c>
    </row>
    <row r="3181">
      <c r="A3181" s="20" t="n"/>
      <c r="B3181" s="26" t="n"/>
      <c r="C3181" s="27">
        <f>IF(COUNTA(A3181,D3181,G3181)=0,"",IF(B3181="","공통",IFERROR(INDEX(현장_고객,MATCH(B3181,현장번호,0))&amp;" · "&amp;INDEX(현장_주소,MATCH(B3181,현장번호,0)),"없는 번호")))</f>
        <v/>
      </c>
      <c r="D3181" s="21" t="n"/>
      <c r="E3181" s="27">
        <f>IF(D3181="","",IFERROR(INDEX(거래처분야,MATCH(D3181,거래처이름,0)),""))</f>
        <v/>
      </c>
      <c r="F3181" s="21" t="n"/>
      <c r="G3181" s="22" t="n"/>
      <c r="H3181" s="25">
        <f>IF(COUNTA(A3181,B3181,D3181,G3181)=0,"",IF(NOT(ISNUMBER(A3181)),"날짜를 확인하세요",IF(A3181&gt;TODAY(),"오늘 이후 날짜예요",IF(AND(B3181&lt;&gt;"",ISNA(MATCH(B3181,현장번호,0))),"현장 번호를 확인하세요",IF(ISNA(MATCH(D3181,거래처이름,0)),"거래처 목록에 없는 이름",IF(OR(NOT(ISNUMBER(G3181)),N(G3181)&lt;=0),"금액을 확인하세요",""))))))</f>
        <v/>
      </c>
    </row>
    <row r="3182">
      <c r="A3182" s="20" t="n"/>
      <c r="B3182" s="26" t="n"/>
      <c r="C3182" s="27">
        <f>IF(COUNTA(A3182,D3182,G3182)=0,"",IF(B3182="","공통",IFERROR(INDEX(현장_고객,MATCH(B3182,현장번호,0))&amp;" · "&amp;INDEX(현장_주소,MATCH(B3182,현장번호,0)),"없는 번호")))</f>
        <v/>
      </c>
      <c r="D3182" s="21" t="n"/>
      <c r="E3182" s="27">
        <f>IF(D3182="","",IFERROR(INDEX(거래처분야,MATCH(D3182,거래처이름,0)),""))</f>
        <v/>
      </c>
      <c r="F3182" s="21" t="n"/>
      <c r="G3182" s="22" t="n"/>
      <c r="H3182" s="25">
        <f>IF(COUNTA(A3182,B3182,D3182,G3182)=0,"",IF(NOT(ISNUMBER(A3182)),"날짜를 확인하세요",IF(A3182&gt;TODAY(),"오늘 이후 날짜예요",IF(AND(B3182&lt;&gt;"",ISNA(MATCH(B3182,현장번호,0))),"현장 번호를 확인하세요",IF(ISNA(MATCH(D3182,거래처이름,0)),"거래처 목록에 없는 이름",IF(OR(NOT(ISNUMBER(G3182)),N(G3182)&lt;=0),"금액을 확인하세요",""))))))</f>
        <v/>
      </c>
    </row>
    <row r="3183">
      <c r="A3183" s="20" t="n"/>
      <c r="B3183" s="26" t="n"/>
      <c r="C3183" s="27">
        <f>IF(COUNTA(A3183,D3183,G3183)=0,"",IF(B3183="","공통",IFERROR(INDEX(현장_고객,MATCH(B3183,현장번호,0))&amp;" · "&amp;INDEX(현장_주소,MATCH(B3183,현장번호,0)),"없는 번호")))</f>
        <v/>
      </c>
      <c r="D3183" s="21" t="n"/>
      <c r="E3183" s="27">
        <f>IF(D3183="","",IFERROR(INDEX(거래처분야,MATCH(D3183,거래처이름,0)),""))</f>
        <v/>
      </c>
      <c r="F3183" s="21" t="n"/>
      <c r="G3183" s="22" t="n"/>
      <c r="H3183" s="25">
        <f>IF(COUNTA(A3183,B3183,D3183,G3183)=0,"",IF(NOT(ISNUMBER(A3183)),"날짜를 확인하세요",IF(A3183&gt;TODAY(),"오늘 이후 날짜예요",IF(AND(B3183&lt;&gt;"",ISNA(MATCH(B3183,현장번호,0))),"현장 번호를 확인하세요",IF(ISNA(MATCH(D3183,거래처이름,0)),"거래처 목록에 없는 이름",IF(OR(NOT(ISNUMBER(G3183)),N(G3183)&lt;=0),"금액을 확인하세요",""))))))</f>
        <v/>
      </c>
    </row>
    <row r="3184">
      <c r="A3184" s="20" t="n"/>
      <c r="B3184" s="26" t="n"/>
      <c r="C3184" s="27">
        <f>IF(COUNTA(A3184,D3184,G3184)=0,"",IF(B3184="","공통",IFERROR(INDEX(현장_고객,MATCH(B3184,현장번호,0))&amp;" · "&amp;INDEX(현장_주소,MATCH(B3184,현장번호,0)),"없는 번호")))</f>
        <v/>
      </c>
      <c r="D3184" s="21" t="n"/>
      <c r="E3184" s="27">
        <f>IF(D3184="","",IFERROR(INDEX(거래처분야,MATCH(D3184,거래처이름,0)),""))</f>
        <v/>
      </c>
      <c r="F3184" s="21" t="n"/>
      <c r="G3184" s="22" t="n"/>
      <c r="H3184" s="25">
        <f>IF(COUNTA(A3184,B3184,D3184,G3184)=0,"",IF(NOT(ISNUMBER(A3184)),"날짜를 확인하세요",IF(A3184&gt;TODAY(),"오늘 이후 날짜예요",IF(AND(B3184&lt;&gt;"",ISNA(MATCH(B3184,현장번호,0))),"현장 번호를 확인하세요",IF(ISNA(MATCH(D3184,거래처이름,0)),"거래처 목록에 없는 이름",IF(OR(NOT(ISNUMBER(G3184)),N(G3184)&lt;=0),"금액을 확인하세요",""))))))</f>
        <v/>
      </c>
    </row>
    <row r="3185">
      <c r="A3185" s="20" t="n"/>
      <c r="B3185" s="26" t="n"/>
      <c r="C3185" s="27">
        <f>IF(COUNTA(A3185,D3185,G3185)=0,"",IF(B3185="","공통",IFERROR(INDEX(현장_고객,MATCH(B3185,현장번호,0))&amp;" · "&amp;INDEX(현장_주소,MATCH(B3185,현장번호,0)),"없는 번호")))</f>
        <v/>
      </c>
      <c r="D3185" s="21" t="n"/>
      <c r="E3185" s="27">
        <f>IF(D3185="","",IFERROR(INDEX(거래처분야,MATCH(D3185,거래처이름,0)),""))</f>
        <v/>
      </c>
      <c r="F3185" s="21" t="n"/>
      <c r="G3185" s="22" t="n"/>
      <c r="H3185" s="25">
        <f>IF(COUNTA(A3185,B3185,D3185,G3185)=0,"",IF(NOT(ISNUMBER(A3185)),"날짜를 확인하세요",IF(A3185&gt;TODAY(),"오늘 이후 날짜예요",IF(AND(B3185&lt;&gt;"",ISNA(MATCH(B3185,현장번호,0))),"현장 번호를 확인하세요",IF(ISNA(MATCH(D3185,거래처이름,0)),"거래처 목록에 없는 이름",IF(OR(NOT(ISNUMBER(G3185)),N(G3185)&lt;=0),"금액을 확인하세요",""))))))</f>
        <v/>
      </c>
    </row>
    <row r="3186">
      <c r="A3186" s="20" t="n"/>
      <c r="B3186" s="26" t="n"/>
      <c r="C3186" s="27">
        <f>IF(COUNTA(A3186,D3186,G3186)=0,"",IF(B3186="","공통",IFERROR(INDEX(현장_고객,MATCH(B3186,현장번호,0))&amp;" · "&amp;INDEX(현장_주소,MATCH(B3186,현장번호,0)),"없는 번호")))</f>
        <v/>
      </c>
      <c r="D3186" s="21" t="n"/>
      <c r="E3186" s="27">
        <f>IF(D3186="","",IFERROR(INDEX(거래처분야,MATCH(D3186,거래처이름,0)),""))</f>
        <v/>
      </c>
      <c r="F3186" s="21" t="n"/>
      <c r="G3186" s="22" t="n"/>
      <c r="H3186" s="25">
        <f>IF(COUNTA(A3186,B3186,D3186,G3186)=0,"",IF(NOT(ISNUMBER(A3186)),"날짜를 확인하세요",IF(A3186&gt;TODAY(),"오늘 이후 날짜예요",IF(AND(B3186&lt;&gt;"",ISNA(MATCH(B3186,현장번호,0))),"현장 번호를 확인하세요",IF(ISNA(MATCH(D3186,거래처이름,0)),"거래처 목록에 없는 이름",IF(OR(NOT(ISNUMBER(G3186)),N(G3186)&lt;=0),"금액을 확인하세요",""))))))</f>
        <v/>
      </c>
    </row>
    <row r="3187">
      <c r="A3187" s="20" t="n"/>
      <c r="B3187" s="26" t="n"/>
      <c r="C3187" s="27">
        <f>IF(COUNTA(A3187,D3187,G3187)=0,"",IF(B3187="","공통",IFERROR(INDEX(현장_고객,MATCH(B3187,현장번호,0))&amp;" · "&amp;INDEX(현장_주소,MATCH(B3187,현장번호,0)),"없는 번호")))</f>
        <v/>
      </c>
      <c r="D3187" s="21" t="n"/>
      <c r="E3187" s="27">
        <f>IF(D3187="","",IFERROR(INDEX(거래처분야,MATCH(D3187,거래처이름,0)),""))</f>
        <v/>
      </c>
      <c r="F3187" s="21" t="n"/>
      <c r="G3187" s="22" t="n"/>
      <c r="H3187" s="25">
        <f>IF(COUNTA(A3187,B3187,D3187,G3187)=0,"",IF(NOT(ISNUMBER(A3187)),"날짜를 확인하세요",IF(A3187&gt;TODAY(),"오늘 이후 날짜예요",IF(AND(B3187&lt;&gt;"",ISNA(MATCH(B3187,현장번호,0))),"현장 번호를 확인하세요",IF(ISNA(MATCH(D3187,거래처이름,0)),"거래처 목록에 없는 이름",IF(OR(NOT(ISNUMBER(G3187)),N(G3187)&lt;=0),"금액을 확인하세요",""))))))</f>
        <v/>
      </c>
    </row>
    <row r="3188">
      <c r="A3188" s="20" t="n"/>
      <c r="B3188" s="26" t="n"/>
      <c r="C3188" s="27">
        <f>IF(COUNTA(A3188,D3188,G3188)=0,"",IF(B3188="","공통",IFERROR(INDEX(현장_고객,MATCH(B3188,현장번호,0))&amp;" · "&amp;INDEX(현장_주소,MATCH(B3188,현장번호,0)),"없는 번호")))</f>
        <v/>
      </c>
      <c r="D3188" s="21" t="n"/>
      <c r="E3188" s="27">
        <f>IF(D3188="","",IFERROR(INDEX(거래처분야,MATCH(D3188,거래처이름,0)),""))</f>
        <v/>
      </c>
      <c r="F3188" s="21" t="n"/>
      <c r="G3188" s="22" t="n"/>
      <c r="H3188" s="25">
        <f>IF(COUNTA(A3188,B3188,D3188,G3188)=0,"",IF(NOT(ISNUMBER(A3188)),"날짜를 확인하세요",IF(A3188&gt;TODAY(),"오늘 이후 날짜예요",IF(AND(B3188&lt;&gt;"",ISNA(MATCH(B3188,현장번호,0))),"현장 번호를 확인하세요",IF(ISNA(MATCH(D3188,거래처이름,0)),"거래처 목록에 없는 이름",IF(OR(NOT(ISNUMBER(G3188)),N(G3188)&lt;=0),"금액을 확인하세요",""))))))</f>
        <v/>
      </c>
    </row>
    <row r="3189">
      <c r="A3189" s="20" t="n"/>
      <c r="B3189" s="26" t="n"/>
      <c r="C3189" s="27">
        <f>IF(COUNTA(A3189,D3189,G3189)=0,"",IF(B3189="","공통",IFERROR(INDEX(현장_고객,MATCH(B3189,현장번호,0))&amp;" · "&amp;INDEX(현장_주소,MATCH(B3189,현장번호,0)),"없는 번호")))</f>
        <v/>
      </c>
      <c r="D3189" s="21" t="n"/>
      <c r="E3189" s="27">
        <f>IF(D3189="","",IFERROR(INDEX(거래처분야,MATCH(D3189,거래처이름,0)),""))</f>
        <v/>
      </c>
      <c r="F3189" s="21" t="n"/>
      <c r="G3189" s="22" t="n"/>
      <c r="H3189" s="25">
        <f>IF(COUNTA(A3189,B3189,D3189,G3189)=0,"",IF(NOT(ISNUMBER(A3189)),"날짜를 확인하세요",IF(A3189&gt;TODAY(),"오늘 이후 날짜예요",IF(AND(B3189&lt;&gt;"",ISNA(MATCH(B3189,현장번호,0))),"현장 번호를 확인하세요",IF(ISNA(MATCH(D3189,거래처이름,0)),"거래처 목록에 없는 이름",IF(OR(NOT(ISNUMBER(G3189)),N(G3189)&lt;=0),"금액을 확인하세요",""))))))</f>
        <v/>
      </c>
    </row>
    <row r="3190">
      <c r="A3190" s="20" t="n"/>
      <c r="B3190" s="26" t="n"/>
      <c r="C3190" s="27">
        <f>IF(COUNTA(A3190,D3190,G3190)=0,"",IF(B3190="","공통",IFERROR(INDEX(현장_고객,MATCH(B3190,현장번호,0))&amp;" · "&amp;INDEX(현장_주소,MATCH(B3190,현장번호,0)),"없는 번호")))</f>
        <v/>
      </c>
      <c r="D3190" s="21" t="n"/>
      <c r="E3190" s="27">
        <f>IF(D3190="","",IFERROR(INDEX(거래처분야,MATCH(D3190,거래처이름,0)),""))</f>
        <v/>
      </c>
      <c r="F3190" s="21" t="n"/>
      <c r="G3190" s="22" t="n"/>
      <c r="H3190" s="25">
        <f>IF(COUNTA(A3190,B3190,D3190,G3190)=0,"",IF(NOT(ISNUMBER(A3190)),"날짜를 확인하세요",IF(A3190&gt;TODAY(),"오늘 이후 날짜예요",IF(AND(B3190&lt;&gt;"",ISNA(MATCH(B3190,현장번호,0))),"현장 번호를 확인하세요",IF(ISNA(MATCH(D3190,거래처이름,0)),"거래처 목록에 없는 이름",IF(OR(NOT(ISNUMBER(G3190)),N(G3190)&lt;=0),"금액을 확인하세요",""))))))</f>
        <v/>
      </c>
    </row>
    <row r="3191">
      <c r="A3191" s="20" t="n"/>
      <c r="B3191" s="26" t="n"/>
      <c r="C3191" s="27">
        <f>IF(COUNTA(A3191,D3191,G3191)=0,"",IF(B3191="","공통",IFERROR(INDEX(현장_고객,MATCH(B3191,현장번호,0))&amp;" · "&amp;INDEX(현장_주소,MATCH(B3191,현장번호,0)),"없는 번호")))</f>
        <v/>
      </c>
      <c r="D3191" s="21" t="n"/>
      <c r="E3191" s="27">
        <f>IF(D3191="","",IFERROR(INDEX(거래처분야,MATCH(D3191,거래처이름,0)),""))</f>
        <v/>
      </c>
      <c r="F3191" s="21" t="n"/>
      <c r="G3191" s="22" t="n"/>
      <c r="H3191" s="25">
        <f>IF(COUNTA(A3191,B3191,D3191,G3191)=0,"",IF(NOT(ISNUMBER(A3191)),"날짜를 확인하세요",IF(A3191&gt;TODAY(),"오늘 이후 날짜예요",IF(AND(B3191&lt;&gt;"",ISNA(MATCH(B3191,현장번호,0))),"현장 번호를 확인하세요",IF(ISNA(MATCH(D3191,거래처이름,0)),"거래처 목록에 없는 이름",IF(OR(NOT(ISNUMBER(G3191)),N(G3191)&lt;=0),"금액을 확인하세요",""))))))</f>
        <v/>
      </c>
    </row>
    <row r="3192">
      <c r="A3192" s="20" t="n"/>
      <c r="B3192" s="26" t="n"/>
      <c r="C3192" s="27">
        <f>IF(COUNTA(A3192,D3192,G3192)=0,"",IF(B3192="","공통",IFERROR(INDEX(현장_고객,MATCH(B3192,현장번호,0))&amp;" · "&amp;INDEX(현장_주소,MATCH(B3192,현장번호,0)),"없는 번호")))</f>
        <v/>
      </c>
      <c r="D3192" s="21" t="n"/>
      <c r="E3192" s="27">
        <f>IF(D3192="","",IFERROR(INDEX(거래처분야,MATCH(D3192,거래처이름,0)),""))</f>
        <v/>
      </c>
      <c r="F3192" s="21" t="n"/>
      <c r="G3192" s="22" t="n"/>
      <c r="H3192" s="25">
        <f>IF(COUNTA(A3192,B3192,D3192,G3192)=0,"",IF(NOT(ISNUMBER(A3192)),"날짜를 확인하세요",IF(A3192&gt;TODAY(),"오늘 이후 날짜예요",IF(AND(B3192&lt;&gt;"",ISNA(MATCH(B3192,현장번호,0))),"현장 번호를 확인하세요",IF(ISNA(MATCH(D3192,거래처이름,0)),"거래처 목록에 없는 이름",IF(OR(NOT(ISNUMBER(G3192)),N(G3192)&lt;=0),"금액을 확인하세요",""))))))</f>
        <v/>
      </c>
    </row>
    <row r="3193">
      <c r="A3193" s="20" t="n"/>
      <c r="B3193" s="26" t="n"/>
      <c r="C3193" s="27">
        <f>IF(COUNTA(A3193,D3193,G3193)=0,"",IF(B3193="","공통",IFERROR(INDEX(현장_고객,MATCH(B3193,현장번호,0))&amp;" · "&amp;INDEX(현장_주소,MATCH(B3193,현장번호,0)),"없는 번호")))</f>
        <v/>
      </c>
      <c r="D3193" s="21" t="n"/>
      <c r="E3193" s="27">
        <f>IF(D3193="","",IFERROR(INDEX(거래처분야,MATCH(D3193,거래처이름,0)),""))</f>
        <v/>
      </c>
      <c r="F3193" s="21" t="n"/>
      <c r="G3193" s="22" t="n"/>
      <c r="H3193" s="25">
        <f>IF(COUNTA(A3193,B3193,D3193,G3193)=0,"",IF(NOT(ISNUMBER(A3193)),"날짜를 확인하세요",IF(A3193&gt;TODAY(),"오늘 이후 날짜예요",IF(AND(B3193&lt;&gt;"",ISNA(MATCH(B3193,현장번호,0))),"현장 번호를 확인하세요",IF(ISNA(MATCH(D3193,거래처이름,0)),"거래처 목록에 없는 이름",IF(OR(NOT(ISNUMBER(G3193)),N(G3193)&lt;=0),"금액을 확인하세요",""))))))</f>
        <v/>
      </c>
    </row>
    <row r="3194">
      <c r="A3194" s="20" t="n"/>
      <c r="B3194" s="26" t="n"/>
      <c r="C3194" s="27">
        <f>IF(COUNTA(A3194,D3194,G3194)=0,"",IF(B3194="","공통",IFERROR(INDEX(현장_고객,MATCH(B3194,현장번호,0))&amp;" · "&amp;INDEX(현장_주소,MATCH(B3194,현장번호,0)),"없는 번호")))</f>
        <v/>
      </c>
      <c r="D3194" s="21" t="n"/>
      <c r="E3194" s="27">
        <f>IF(D3194="","",IFERROR(INDEX(거래처분야,MATCH(D3194,거래처이름,0)),""))</f>
        <v/>
      </c>
      <c r="F3194" s="21" t="n"/>
      <c r="G3194" s="22" t="n"/>
      <c r="H3194" s="25">
        <f>IF(COUNTA(A3194,B3194,D3194,G3194)=0,"",IF(NOT(ISNUMBER(A3194)),"날짜를 확인하세요",IF(A3194&gt;TODAY(),"오늘 이후 날짜예요",IF(AND(B3194&lt;&gt;"",ISNA(MATCH(B3194,현장번호,0))),"현장 번호를 확인하세요",IF(ISNA(MATCH(D3194,거래처이름,0)),"거래처 목록에 없는 이름",IF(OR(NOT(ISNUMBER(G3194)),N(G3194)&lt;=0),"금액을 확인하세요",""))))))</f>
        <v/>
      </c>
    </row>
    <row r="3195">
      <c r="A3195" s="20" t="n"/>
      <c r="B3195" s="26" t="n"/>
      <c r="C3195" s="27">
        <f>IF(COUNTA(A3195,D3195,G3195)=0,"",IF(B3195="","공통",IFERROR(INDEX(현장_고객,MATCH(B3195,현장번호,0))&amp;" · "&amp;INDEX(현장_주소,MATCH(B3195,현장번호,0)),"없는 번호")))</f>
        <v/>
      </c>
      <c r="D3195" s="21" t="n"/>
      <c r="E3195" s="27">
        <f>IF(D3195="","",IFERROR(INDEX(거래처분야,MATCH(D3195,거래처이름,0)),""))</f>
        <v/>
      </c>
      <c r="F3195" s="21" t="n"/>
      <c r="G3195" s="22" t="n"/>
      <c r="H3195" s="25">
        <f>IF(COUNTA(A3195,B3195,D3195,G3195)=0,"",IF(NOT(ISNUMBER(A3195)),"날짜를 확인하세요",IF(A3195&gt;TODAY(),"오늘 이후 날짜예요",IF(AND(B3195&lt;&gt;"",ISNA(MATCH(B3195,현장번호,0))),"현장 번호를 확인하세요",IF(ISNA(MATCH(D3195,거래처이름,0)),"거래처 목록에 없는 이름",IF(OR(NOT(ISNUMBER(G3195)),N(G3195)&lt;=0),"금액을 확인하세요",""))))))</f>
        <v/>
      </c>
    </row>
    <row r="3196">
      <c r="A3196" s="20" t="n"/>
      <c r="B3196" s="26" t="n"/>
      <c r="C3196" s="27">
        <f>IF(COUNTA(A3196,D3196,G3196)=0,"",IF(B3196="","공통",IFERROR(INDEX(현장_고객,MATCH(B3196,현장번호,0))&amp;" · "&amp;INDEX(현장_주소,MATCH(B3196,현장번호,0)),"없는 번호")))</f>
        <v/>
      </c>
      <c r="D3196" s="21" t="n"/>
      <c r="E3196" s="27">
        <f>IF(D3196="","",IFERROR(INDEX(거래처분야,MATCH(D3196,거래처이름,0)),""))</f>
        <v/>
      </c>
      <c r="F3196" s="21" t="n"/>
      <c r="G3196" s="22" t="n"/>
      <c r="H3196" s="25">
        <f>IF(COUNTA(A3196,B3196,D3196,G3196)=0,"",IF(NOT(ISNUMBER(A3196)),"날짜를 확인하세요",IF(A3196&gt;TODAY(),"오늘 이후 날짜예요",IF(AND(B3196&lt;&gt;"",ISNA(MATCH(B3196,현장번호,0))),"현장 번호를 확인하세요",IF(ISNA(MATCH(D3196,거래처이름,0)),"거래처 목록에 없는 이름",IF(OR(NOT(ISNUMBER(G3196)),N(G3196)&lt;=0),"금액을 확인하세요",""))))))</f>
        <v/>
      </c>
    </row>
    <row r="3197">
      <c r="A3197" s="20" t="n"/>
      <c r="B3197" s="26" t="n"/>
      <c r="C3197" s="27">
        <f>IF(COUNTA(A3197,D3197,G3197)=0,"",IF(B3197="","공통",IFERROR(INDEX(현장_고객,MATCH(B3197,현장번호,0))&amp;" · "&amp;INDEX(현장_주소,MATCH(B3197,현장번호,0)),"없는 번호")))</f>
        <v/>
      </c>
      <c r="D3197" s="21" t="n"/>
      <c r="E3197" s="27">
        <f>IF(D3197="","",IFERROR(INDEX(거래처분야,MATCH(D3197,거래처이름,0)),""))</f>
        <v/>
      </c>
      <c r="F3197" s="21" t="n"/>
      <c r="G3197" s="22" t="n"/>
      <c r="H3197" s="25">
        <f>IF(COUNTA(A3197,B3197,D3197,G3197)=0,"",IF(NOT(ISNUMBER(A3197)),"날짜를 확인하세요",IF(A3197&gt;TODAY(),"오늘 이후 날짜예요",IF(AND(B3197&lt;&gt;"",ISNA(MATCH(B3197,현장번호,0))),"현장 번호를 확인하세요",IF(ISNA(MATCH(D3197,거래처이름,0)),"거래처 목록에 없는 이름",IF(OR(NOT(ISNUMBER(G3197)),N(G3197)&lt;=0),"금액을 확인하세요",""))))))</f>
        <v/>
      </c>
    </row>
    <row r="3198">
      <c r="A3198" s="20" t="n"/>
      <c r="B3198" s="26" t="n"/>
      <c r="C3198" s="27">
        <f>IF(COUNTA(A3198,D3198,G3198)=0,"",IF(B3198="","공통",IFERROR(INDEX(현장_고객,MATCH(B3198,현장번호,0))&amp;" · "&amp;INDEX(현장_주소,MATCH(B3198,현장번호,0)),"없는 번호")))</f>
        <v/>
      </c>
      <c r="D3198" s="21" t="n"/>
      <c r="E3198" s="27">
        <f>IF(D3198="","",IFERROR(INDEX(거래처분야,MATCH(D3198,거래처이름,0)),""))</f>
        <v/>
      </c>
      <c r="F3198" s="21" t="n"/>
      <c r="G3198" s="22" t="n"/>
      <c r="H3198" s="25">
        <f>IF(COUNTA(A3198,B3198,D3198,G3198)=0,"",IF(NOT(ISNUMBER(A3198)),"날짜를 확인하세요",IF(A3198&gt;TODAY(),"오늘 이후 날짜예요",IF(AND(B3198&lt;&gt;"",ISNA(MATCH(B3198,현장번호,0))),"현장 번호를 확인하세요",IF(ISNA(MATCH(D3198,거래처이름,0)),"거래처 목록에 없는 이름",IF(OR(NOT(ISNUMBER(G3198)),N(G3198)&lt;=0),"금액을 확인하세요",""))))))</f>
        <v/>
      </c>
    </row>
    <row r="3199">
      <c r="A3199" s="20" t="n"/>
      <c r="B3199" s="26" t="n"/>
      <c r="C3199" s="27">
        <f>IF(COUNTA(A3199,D3199,G3199)=0,"",IF(B3199="","공통",IFERROR(INDEX(현장_고객,MATCH(B3199,현장번호,0))&amp;" · "&amp;INDEX(현장_주소,MATCH(B3199,현장번호,0)),"없는 번호")))</f>
        <v/>
      </c>
      <c r="D3199" s="21" t="n"/>
      <c r="E3199" s="27">
        <f>IF(D3199="","",IFERROR(INDEX(거래처분야,MATCH(D3199,거래처이름,0)),""))</f>
        <v/>
      </c>
      <c r="F3199" s="21" t="n"/>
      <c r="G3199" s="22" t="n"/>
      <c r="H3199" s="25">
        <f>IF(COUNTA(A3199,B3199,D3199,G3199)=0,"",IF(NOT(ISNUMBER(A3199)),"날짜를 확인하세요",IF(A3199&gt;TODAY(),"오늘 이후 날짜예요",IF(AND(B3199&lt;&gt;"",ISNA(MATCH(B3199,현장번호,0))),"현장 번호를 확인하세요",IF(ISNA(MATCH(D3199,거래처이름,0)),"거래처 목록에 없는 이름",IF(OR(NOT(ISNUMBER(G3199)),N(G3199)&lt;=0),"금액을 확인하세요",""))))))</f>
        <v/>
      </c>
    </row>
    <row r="3200">
      <c r="A3200" s="20" t="n"/>
      <c r="B3200" s="26" t="n"/>
      <c r="C3200" s="27">
        <f>IF(COUNTA(A3200,D3200,G3200)=0,"",IF(B3200="","공통",IFERROR(INDEX(현장_고객,MATCH(B3200,현장번호,0))&amp;" · "&amp;INDEX(현장_주소,MATCH(B3200,현장번호,0)),"없는 번호")))</f>
        <v/>
      </c>
      <c r="D3200" s="21" t="n"/>
      <c r="E3200" s="27">
        <f>IF(D3200="","",IFERROR(INDEX(거래처분야,MATCH(D3200,거래처이름,0)),""))</f>
        <v/>
      </c>
      <c r="F3200" s="21" t="n"/>
      <c r="G3200" s="22" t="n"/>
      <c r="H3200" s="25">
        <f>IF(COUNTA(A3200,B3200,D3200,G3200)=0,"",IF(NOT(ISNUMBER(A3200)),"날짜를 확인하세요",IF(A3200&gt;TODAY(),"오늘 이후 날짜예요",IF(AND(B3200&lt;&gt;"",ISNA(MATCH(B3200,현장번호,0))),"현장 번호를 확인하세요",IF(ISNA(MATCH(D3200,거래처이름,0)),"거래처 목록에 없는 이름",IF(OR(NOT(ISNUMBER(G3200)),N(G3200)&lt;=0),"금액을 확인하세요",""))))))</f>
        <v/>
      </c>
    </row>
    <row r="3201">
      <c r="A3201" s="20" t="n"/>
      <c r="B3201" s="26" t="n"/>
      <c r="C3201" s="27">
        <f>IF(COUNTA(A3201,D3201,G3201)=0,"",IF(B3201="","공통",IFERROR(INDEX(현장_고객,MATCH(B3201,현장번호,0))&amp;" · "&amp;INDEX(현장_주소,MATCH(B3201,현장번호,0)),"없는 번호")))</f>
        <v/>
      </c>
      <c r="D3201" s="21" t="n"/>
      <c r="E3201" s="27">
        <f>IF(D3201="","",IFERROR(INDEX(거래처분야,MATCH(D3201,거래처이름,0)),""))</f>
        <v/>
      </c>
      <c r="F3201" s="21" t="n"/>
      <c r="G3201" s="22" t="n"/>
      <c r="H3201" s="25">
        <f>IF(COUNTA(A3201,B3201,D3201,G3201)=0,"",IF(NOT(ISNUMBER(A3201)),"날짜를 확인하세요",IF(A3201&gt;TODAY(),"오늘 이후 날짜예요",IF(AND(B3201&lt;&gt;"",ISNA(MATCH(B3201,현장번호,0))),"현장 번호를 확인하세요",IF(ISNA(MATCH(D3201,거래처이름,0)),"거래처 목록에 없는 이름",IF(OR(NOT(ISNUMBER(G3201)),N(G3201)&lt;=0),"금액을 확인하세요",""))))))</f>
        <v/>
      </c>
    </row>
    <row r="3202">
      <c r="A3202" s="20" t="n"/>
      <c r="B3202" s="26" t="n"/>
      <c r="C3202" s="27">
        <f>IF(COUNTA(A3202,D3202,G3202)=0,"",IF(B3202="","공통",IFERROR(INDEX(현장_고객,MATCH(B3202,현장번호,0))&amp;" · "&amp;INDEX(현장_주소,MATCH(B3202,현장번호,0)),"없는 번호")))</f>
        <v/>
      </c>
      <c r="D3202" s="21" t="n"/>
      <c r="E3202" s="27">
        <f>IF(D3202="","",IFERROR(INDEX(거래처분야,MATCH(D3202,거래처이름,0)),""))</f>
        <v/>
      </c>
      <c r="F3202" s="21" t="n"/>
      <c r="G3202" s="22" t="n"/>
      <c r="H3202" s="25">
        <f>IF(COUNTA(A3202,B3202,D3202,G3202)=0,"",IF(NOT(ISNUMBER(A3202)),"날짜를 확인하세요",IF(A3202&gt;TODAY(),"오늘 이후 날짜예요",IF(AND(B3202&lt;&gt;"",ISNA(MATCH(B3202,현장번호,0))),"현장 번호를 확인하세요",IF(ISNA(MATCH(D3202,거래처이름,0)),"거래처 목록에 없는 이름",IF(OR(NOT(ISNUMBER(G3202)),N(G3202)&lt;=0),"금액을 확인하세요",""))))))</f>
        <v/>
      </c>
    </row>
    <row r="3203">
      <c r="A3203" s="20" t="n"/>
      <c r="B3203" s="26" t="n"/>
      <c r="C3203" s="27">
        <f>IF(COUNTA(A3203,D3203,G3203)=0,"",IF(B3203="","공통",IFERROR(INDEX(현장_고객,MATCH(B3203,현장번호,0))&amp;" · "&amp;INDEX(현장_주소,MATCH(B3203,현장번호,0)),"없는 번호")))</f>
        <v/>
      </c>
      <c r="D3203" s="21" t="n"/>
      <c r="E3203" s="27">
        <f>IF(D3203="","",IFERROR(INDEX(거래처분야,MATCH(D3203,거래처이름,0)),""))</f>
        <v/>
      </c>
      <c r="F3203" s="21" t="n"/>
      <c r="G3203" s="22" t="n"/>
      <c r="H3203" s="25">
        <f>IF(COUNTA(A3203,B3203,D3203,G3203)=0,"",IF(NOT(ISNUMBER(A3203)),"날짜를 확인하세요",IF(A3203&gt;TODAY(),"오늘 이후 날짜예요",IF(AND(B3203&lt;&gt;"",ISNA(MATCH(B3203,현장번호,0))),"현장 번호를 확인하세요",IF(ISNA(MATCH(D3203,거래처이름,0)),"거래처 목록에 없는 이름",IF(OR(NOT(ISNUMBER(G3203)),N(G3203)&lt;=0),"금액을 확인하세요",""))))))</f>
        <v/>
      </c>
    </row>
    <row r="3204">
      <c r="A3204" s="20" t="n"/>
      <c r="B3204" s="26" t="n"/>
      <c r="C3204" s="27">
        <f>IF(COUNTA(A3204,D3204,G3204)=0,"",IF(B3204="","공통",IFERROR(INDEX(현장_고객,MATCH(B3204,현장번호,0))&amp;" · "&amp;INDEX(현장_주소,MATCH(B3204,현장번호,0)),"없는 번호")))</f>
        <v/>
      </c>
      <c r="D3204" s="21" t="n"/>
      <c r="E3204" s="27">
        <f>IF(D3204="","",IFERROR(INDEX(거래처분야,MATCH(D3204,거래처이름,0)),""))</f>
        <v/>
      </c>
      <c r="F3204" s="21" t="n"/>
      <c r="G3204" s="22" t="n"/>
      <c r="H3204" s="25">
        <f>IF(COUNTA(A3204,B3204,D3204,G3204)=0,"",IF(NOT(ISNUMBER(A3204)),"날짜를 확인하세요",IF(A3204&gt;TODAY(),"오늘 이후 날짜예요",IF(AND(B3204&lt;&gt;"",ISNA(MATCH(B3204,현장번호,0))),"현장 번호를 확인하세요",IF(ISNA(MATCH(D3204,거래처이름,0)),"거래처 목록에 없는 이름",IF(OR(NOT(ISNUMBER(G3204)),N(G3204)&lt;=0),"금액을 확인하세요",""))))))</f>
        <v/>
      </c>
    </row>
    <row r="3205">
      <c r="A3205" s="20" t="n"/>
      <c r="B3205" s="26" t="n"/>
      <c r="C3205" s="27">
        <f>IF(COUNTA(A3205,D3205,G3205)=0,"",IF(B3205="","공통",IFERROR(INDEX(현장_고객,MATCH(B3205,현장번호,0))&amp;" · "&amp;INDEX(현장_주소,MATCH(B3205,현장번호,0)),"없는 번호")))</f>
        <v/>
      </c>
      <c r="D3205" s="21" t="n"/>
      <c r="E3205" s="27">
        <f>IF(D3205="","",IFERROR(INDEX(거래처분야,MATCH(D3205,거래처이름,0)),""))</f>
        <v/>
      </c>
      <c r="F3205" s="21" t="n"/>
      <c r="G3205" s="22" t="n"/>
      <c r="H3205" s="25">
        <f>IF(COUNTA(A3205,B3205,D3205,G3205)=0,"",IF(NOT(ISNUMBER(A3205)),"날짜를 확인하세요",IF(A3205&gt;TODAY(),"오늘 이후 날짜예요",IF(AND(B3205&lt;&gt;"",ISNA(MATCH(B3205,현장번호,0))),"현장 번호를 확인하세요",IF(ISNA(MATCH(D3205,거래처이름,0)),"거래처 목록에 없는 이름",IF(OR(NOT(ISNUMBER(G3205)),N(G3205)&lt;=0),"금액을 확인하세요",""))))))</f>
        <v/>
      </c>
    </row>
    <row r="3206">
      <c r="A3206" s="20" t="n"/>
      <c r="B3206" s="26" t="n"/>
      <c r="C3206" s="27">
        <f>IF(COUNTA(A3206,D3206,G3206)=0,"",IF(B3206="","공통",IFERROR(INDEX(현장_고객,MATCH(B3206,현장번호,0))&amp;" · "&amp;INDEX(현장_주소,MATCH(B3206,현장번호,0)),"없는 번호")))</f>
        <v/>
      </c>
      <c r="D3206" s="21" t="n"/>
      <c r="E3206" s="27">
        <f>IF(D3206="","",IFERROR(INDEX(거래처분야,MATCH(D3206,거래처이름,0)),""))</f>
        <v/>
      </c>
      <c r="F3206" s="21" t="n"/>
      <c r="G3206" s="22" t="n"/>
      <c r="H3206" s="25">
        <f>IF(COUNTA(A3206,B3206,D3206,G3206)=0,"",IF(NOT(ISNUMBER(A3206)),"날짜를 확인하세요",IF(A3206&gt;TODAY(),"오늘 이후 날짜예요",IF(AND(B3206&lt;&gt;"",ISNA(MATCH(B3206,현장번호,0))),"현장 번호를 확인하세요",IF(ISNA(MATCH(D3206,거래처이름,0)),"거래처 목록에 없는 이름",IF(OR(NOT(ISNUMBER(G3206)),N(G3206)&lt;=0),"금액을 확인하세요",""))))))</f>
        <v/>
      </c>
    </row>
    <row r="3207">
      <c r="A3207" s="20" t="n"/>
      <c r="B3207" s="26" t="n"/>
      <c r="C3207" s="27">
        <f>IF(COUNTA(A3207,D3207,G3207)=0,"",IF(B3207="","공통",IFERROR(INDEX(현장_고객,MATCH(B3207,현장번호,0))&amp;" · "&amp;INDEX(현장_주소,MATCH(B3207,현장번호,0)),"없는 번호")))</f>
        <v/>
      </c>
      <c r="D3207" s="21" t="n"/>
      <c r="E3207" s="27">
        <f>IF(D3207="","",IFERROR(INDEX(거래처분야,MATCH(D3207,거래처이름,0)),""))</f>
        <v/>
      </c>
      <c r="F3207" s="21" t="n"/>
      <c r="G3207" s="22" t="n"/>
      <c r="H3207" s="25">
        <f>IF(COUNTA(A3207,B3207,D3207,G3207)=0,"",IF(NOT(ISNUMBER(A3207)),"날짜를 확인하세요",IF(A3207&gt;TODAY(),"오늘 이후 날짜예요",IF(AND(B3207&lt;&gt;"",ISNA(MATCH(B3207,현장번호,0))),"현장 번호를 확인하세요",IF(ISNA(MATCH(D3207,거래처이름,0)),"거래처 목록에 없는 이름",IF(OR(NOT(ISNUMBER(G3207)),N(G3207)&lt;=0),"금액을 확인하세요",""))))))</f>
        <v/>
      </c>
    </row>
    <row r="3208">
      <c r="A3208" s="20" t="n"/>
      <c r="B3208" s="26" t="n"/>
      <c r="C3208" s="27">
        <f>IF(COUNTA(A3208,D3208,G3208)=0,"",IF(B3208="","공통",IFERROR(INDEX(현장_고객,MATCH(B3208,현장번호,0))&amp;" · "&amp;INDEX(현장_주소,MATCH(B3208,현장번호,0)),"없는 번호")))</f>
        <v/>
      </c>
      <c r="D3208" s="21" t="n"/>
      <c r="E3208" s="27">
        <f>IF(D3208="","",IFERROR(INDEX(거래처분야,MATCH(D3208,거래처이름,0)),""))</f>
        <v/>
      </c>
      <c r="F3208" s="21" t="n"/>
      <c r="G3208" s="22" t="n"/>
      <c r="H3208" s="25">
        <f>IF(COUNTA(A3208,B3208,D3208,G3208)=0,"",IF(NOT(ISNUMBER(A3208)),"날짜를 확인하세요",IF(A3208&gt;TODAY(),"오늘 이후 날짜예요",IF(AND(B3208&lt;&gt;"",ISNA(MATCH(B3208,현장번호,0))),"현장 번호를 확인하세요",IF(ISNA(MATCH(D3208,거래처이름,0)),"거래처 목록에 없는 이름",IF(OR(NOT(ISNUMBER(G3208)),N(G3208)&lt;=0),"금액을 확인하세요",""))))))</f>
        <v/>
      </c>
    </row>
    <row r="3209">
      <c r="A3209" s="20" t="n"/>
      <c r="B3209" s="26" t="n"/>
      <c r="C3209" s="27">
        <f>IF(COUNTA(A3209,D3209,G3209)=0,"",IF(B3209="","공통",IFERROR(INDEX(현장_고객,MATCH(B3209,현장번호,0))&amp;" · "&amp;INDEX(현장_주소,MATCH(B3209,현장번호,0)),"없는 번호")))</f>
        <v/>
      </c>
      <c r="D3209" s="21" t="n"/>
      <c r="E3209" s="27">
        <f>IF(D3209="","",IFERROR(INDEX(거래처분야,MATCH(D3209,거래처이름,0)),""))</f>
        <v/>
      </c>
      <c r="F3209" s="21" t="n"/>
      <c r="G3209" s="22" t="n"/>
      <c r="H3209" s="25">
        <f>IF(COUNTA(A3209,B3209,D3209,G3209)=0,"",IF(NOT(ISNUMBER(A3209)),"날짜를 확인하세요",IF(A3209&gt;TODAY(),"오늘 이후 날짜예요",IF(AND(B3209&lt;&gt;"",ISNA(MATCH(B3209,현장번호,0))),"현장 번호를 확인하세요",IF(ISNA(MATCH(D3209,거래처이름,0)),"거래처 목록에 없는 이름",IF(OR(NOT(ISNUMBER(G3209)),N(G3209)&lt;=0),"금액을 확인하세요",""))))))</f>
        <v/>
      </c>
    </row>
    <row r="3210">
      <c r="A3210" s="20" t="n"/>
      <c r="B3210" s="26" t="n"/>
      <c r="C3210" s="27">
        <f>IF(COUNTA(A3210,D3210,G3210)=0,"",IF(B3210="","공통",IFERROR(INDEX(현장_고객,MATCH(B3210,현장번호,0))&amp;" · "&amp;INDEX(현장_주소,MATCH(B3210,현장번호,0)),"없는 번호")))</f>
        <v/>
      </c>
      <c r="D3210" s="21" t="n"/>
      <c r="E3210" s="27">
        <f>IF(D3210="","",IFERROR(INDEX(거래처분야,MATCH(D3210,거래처이름,0)),""))</f>
        <v/>
      </c>
      <c r="F3210" s="21" t="n"/>
      <c r="G3210" s="22" t="n"/>
      <c r="H3210" s="25">
        <f>IF(COUNTA(A3210,B3210,D3210,G3210)=0,"",IF(NOT(ISNUMBER(A3210)),"날짜를 확인하세요",IF(A3210&gt;TODAY(),"오늘 이후 날짜예요",IF(AND(B3210&lt;&gt;"",ISNA(MATCH(B3210,현장번호,0))),"현장 번호를 확인하세요",IF(ISNA(MATCH(D3210,거래처이름,0)),"거래처 목록에 없는 이름",IF(OR(NOT(ISNUMBER(G3210)),N(G3210)&lt;=0),"금액을 확인하세요",""))))))</f>
        <v/>
      </c>
    </row>
    <row r="3211">
      <c r="A3211" s="20" t="n"/>
      <c r="B3211" s="26" t="n"/>
      <c r="C3211" s="27">
        <f>IF(COUNTA(A3211,D3211,G3211)=0,"",IF(B3211="","공통",IFERROR(INDEX(현장_고객,MATCH(B3211,현장번호,0))&amp;" · "&amp;INDEX(현장_주소,MATCH(B3211,현장번호,0)),"없는 번호")))</f>
        <v/>
      </c>
      <c r="D3211" s="21" t="n"/>
      <c r="E3211" s="27">
        <f>IF(D3211="","",IFERROR(INDEX(거래처분야,MATCH(D3211,거래처이름,0)),""))</f>
        <v/>
      </c>
      <c r="F3211" s="21" t="n"/>
      <c r="G3211" s="22" t="n"/>
      <c r="H3211" s="25">
        <f>IF(COUNTA(A3211,B3211,D3211,G3211)=0,"",IF(NOT(ISNUMBER(A3211)),"날짜를 확인하세요",IF(A3211&gt;TODAY(),"오늘 이후 날짜예요",IF(AND(B3211&lt;&gt;"",ISNA(MATCH(B3211,현장번호,0))),"현장 번호를 확인하세요",IF(ISNA(MATCH(D3211,거래처이름,0)),"거래처 목록에 없는 이름",IF(OR(NOT(ISNUMBER(G3211)),N(G3211)&lt;=0),"금액을 확인하세요",""))))))</f>
        <v/>
      </c>
    </row>
    <row r="3212">
      <c r="A3212" s="20" t="n"/>
      <c r="B3212" s="26" t="n"/>
      <c r="C3212" s="27">
        <f>IF(COUNTA(A3212,D3212,G3212)=0,"",IF(B3212="","공통",IFERROR(INDEX(현장_고객,MATCH(B3212,현장번호,0))&amp;" · "&amp;INDEX(현장_주소,MATCH(B3212,현장번호,0)),"없는 번호")))</f>
        <v/>
      </c>
      <c r="D3212" s="21" t="n"/>
      <c r="E3212" s="27">
        <f>IF(D3212="","",IFERROR(INDEX(거래처분야,MATCH(D3212,거래처이름,0)),""))</f>
        <v/>
      </c>
      <c r="F3212" s="21" t="n"/>
      <c r="G3212" s="22" t="n"/>
      <c r="H3212" s="25">
        <f>IF(COUNTA(A3212,B3212,D3212,G3212)=0,"",IF(NOT(ISNUMBER(A3212)),"날짜를 확인하세요",IF(A3212&gt;TODAY(),"오늘 이후 날짜예요",IF(AND(B3212&lt;&gt;"",ISNA(MATCH(B3212,현장번호,0))),"현장 번호를 확인하세요",IF(ISNA(MATCH(D3212,거래처이름,0)),"거래처 목록에 없는 이름",IF(OR(NOT(ISNUMBER(G3212)),N(G3212)&lt;=0),"금액을 확인하세요",""))))))</f>
        <v/>
      </c>
    </row>
    <row r="3213">
      <c r="A3213" s="20" t="n"/>
      <c r="B3213" s="26" t="n"/>
      <c r="C3213" s="27">
        <f>IF(COUNTA(A3213,D3213,G3213)=0,"",IF(B3213="","공통",IFERROR(INDEX(현장_고객,MATCH(B3213,현장번호,0))&amp;" · "&amp;INDEX(현장_주소,MATCH(B3213,현장번호,0)),"없는 번호")))</f>
        <v/>
      </c>
      <c r="D3213" s="21" t="n"/>
      <c r="E3213" s="27">
        <f>IF(D3213="","",IFERROR(INDEX(거래처분야,MATCH(D3213,거래처이름,0)),""))</f>
        <v/>
      </c>
      <c r="F3213" s="21" t="n"/>
      <c r="G3213" s="22" t="n"/>
      <c r="H3213" s="25">
        <f>IF(COUNTA(A3213,B3213,D3213,G3213)=0,"",IF(NOT(ISNUMBER(A3213)),"날짜를 확인하세요",IF(A3213&gt;TODAY(),"오늘 이후 날짜예요",IF(AND(B3213&lt;&gt;"",ISNA(MATCH(B3213,현장번호,0))),"현장 번호를 확인하세요",IF(ISNA(MATCH(D3213,거래처이름,0)),"거래처 목록에 없는 이름",IF(OR(NOT(ISNUMBER(G3213)),N(G3213)&lt;=0),"금액을 확인하세요",""))))))</f>
        <v/>
      </c>
    </row>
    <row r="3214">
      <c r="A3214" s="20" t="n"/>
      <c r="B3214" s="26" t="n"/>
      <c r="C3214" s="27">
        <f>IF(COUNTA(A3214,D3214,G3214)=0,"",IF(B3214="","공통",IFERROR(INDEX(현장_고객,MATCH(B3214,현장번호,0))&amp;" · "&amp;INDEX(현장_주소,MATCH(B3214,현장번호,0)),"없는 번호")))</f>
        <v/>
      </c>
      <c r="D3214" s="21" t="n"/>
      <c r="E3214" s="27">
        <f>IF(D3214="","",IFERROR(INDEX(거래처분야,MATCH(D3214,거래처이름,0)),""))</f>
        <v/>
      </c>
      <c r="F3214" s="21" t="n"/>
      <c r="G3214" s="22" t="n"/>
      <c r="H3214" s="25">
        <f>IF(COUNTA(A3214,B3214,D3214,G3214)=0,"",IF(NOT(ISNUMBER(A3214)),"날짜를 확인하세요",IF(A3214&gt;TODAY(),"오늘 이후 날짜예요",IF(AND(B3214&lt;&gt;"",ISNA(MATCH(B3214,현장번호,0))),"현장 번호를 확인하세요",IF(ISNA(MATCH(D3214,거래처이름,0)),"거래처 목록에 없는 이름",IF(OR(NOT(ISNUMBER(G3214)),N(G3214)&lt;=0),"금액을 확인하세요",""))))))</f>
        <v/>
      </c>
    </row>
    <row r="3215">
      <c r="A3215" s="20" t="n"/>
      <c r="B3215" s="26" t="n"/>
      <c r="C3215" s="27">
        <f>IF(COUNTA(A3215,D3215,G3215)=0,"",IF(B3215="","공통",IFERROR(INDEX(현장_고객,MATCH(B3215,현장번호,0))&amp;" · "&amp;INDEX(현장_주소,MATCH(B3215,현장번호,0)),"없는 번호")))</f>
        <v/>
      </c>
      <c r="D3215" s="21" t="n"/>
      <c r="E3215" s="27">
        <f>IF(D3215="","",IFERROR(INDEX(거래처분야,MATCH(D3215,거래처이름,0)),""))</f>
        <v/>
      </c>
      <c r="F3215" s="21" t="n"/>
      <c r="G3215" s="22" t="n"/>
      <c r="H3215" s="25">
        <f>IF(COUNTA(A3215,B3215,D3215,G3215)=0,"",IF(NOT(ISNUMBER(A3215)),"날짜를 확인하세요",IF(A3215&gt;TODAY(),"오늘 이후 날짜예요",IF(AND(B3215&lt;&gt;"",ISNA(MATCH(B3215,현장번호,0))),"현장 번호를 확인하세요",IF(ISNA(MATCH(D3215,거래처이름,0)),"거래처 목록에 없는 이름",IF(OR(NOT(ISNUMBER(G3215)),N(G3215)&lt;=0),"금액을 확인하세요",""))))))</f>
        <v/>
      </c>
    </row>
    <row r="3216">
      <c r="A3216" s="20" t="n"/>
      <c r="B3216" s="26" t="n"/>
      <c r="C3216" s="27">
        <f>IF(COUNTA(A3216,D3216,G3216)=0,"",IF(B3216="","공통",IFERROR(INDEX(현장_고객,MATCH(B3216,현장번호,0))&amp;" · "&amp;INDEX(현장_주소,MATCH(B3216,현장번호,0)),"없는 번호")))</f>
        <v/>
      </c>
      <c r="D3216" s="21" t="n"/>
      <c r="E3216" s="27">
        <f>IF(D3216="","",IFERROR(INDEX(거래처분야,MATCH(D3216,거래처이름,0)),""))</f>
        <v/>
      </c>
      <c r="F3216" s="21" t="n"/>
      <c r="G3216" s="22" t="n"/>
      <c r="H3216" s="25">
        <f>IF(COUNTA(A3216,B3216,D3216,G3216)=0,"",IF(NOT(ISNUMBER(A3216)),"날짜를 확인하세요",IF(A3216&gt;TODAY(),"오늘 이후 날짜예요",IF(AND(B3216&lt;&gt;"",ISNA(MATCH(B3216,현장번호,0))),"현장 번호를 확인하세요",IF(ISNA(MATCH(D3216,거래처이름,0)),"거래처 목록에 없는 이름",IF(OR(NOT(ISNUMBER(G3216)),N(G3216)&lt;=0),"금액을 확인하세요",""))))))</f>
        <v/>
      </c>
    </row>
    <row r="3217">
      <c r="A3217" s="20" t="n"/>
      <c r="B3217" s="26" t="n"/>
      <c r="C3217" s="27">
        <f>IF(COUNTA(A3217,D3217,G3217)=0,"",IF(B3217="","공통",IFERROR(INDEX(현장_고객,MATCH(B3217,현장번호,0))&amp;" · "&amp;INDEX(현장_주소,MATCH(B3217,현장번호,0)),"없는 번호")))</f>
        <v/>
      </c>
      <c r="D3217" s="21" t="n"/>
      <c r="E3217" s="27">
        <f>IF(D3217="","",IFERROR(INDEX(거래처분야,MATCH(D3217,거래처이름,0)),""))</f>
        <v/>
      </c>
      <c r="F3217" s="21" t="n"/>
      <c r="G3217" s="22" t="n"/>
      <c r="H3217" s="25">
        <f>IF(COUNTA(A3217,B3217,D3217,G3217)=0,"",IF(NOT(ISNUMBER(A3217)),"날짜를 확인하세요",IF(A3217&gt;TODAY(),"오늘 이후 날짜예요",IF(AND(B3217&lt;&gt;"",ISNA(MATCH(B3217,현장번호,0))),"현장 번호를 확인하세요",IF(ISNA(MATCH(D3217,거래처이름,0)),"거래처 목록에 없는 이름",IF(OR(NOT(ISNUMBER(G3217)),N(G3217)&lt;=0),"금액을 확인하세요",""))))))</f>
        <v/>
      </c>
    </row>
    <row r="3218">
      <c r="A3218" s="20" t="n"/>
      <c r="B3218" s="26" t="n"/>
      <c r="C3218" s="27">
        <f>IF(COUNTA(A3218,D3218,G3218)=0,"",IF(B3218="","공통",IFERROR(INDEX(현장_고객,MATCH(B3218,현장번호,0))&amp;" · "&amp;INDEX(현장_주소,MATCH(B3218,현장번호,0)),"없는 번호")))</f>
        <v/>
      </c>
      <c r="D3218" s="21" t="n"/>
      <c r="E3218" s="27">
        <f>IF(D3218="","",IFERROR(INDEX(거래처분야,MATCH(D3218,거래처이름,0)),""))</f>
        <v/>
      </c>
      <c r="F3218" s="21" t="n"/>
      <c r="G3218" s="22" t="n"/>
      <c r="H3218" s="25">
        <f>IF(COUNTA(A3218,B3218,D3218,G3218)=0,"",IF(NOT(ISNUMBER(A3218)),"날짜를 확인하세요",IF(A3218&gt;TODAY(),"오늘 이후 날짜예요",IF(AND(B3218&lt;&gt;"",ISNA(MATCH(B3218,현장번호,0))),"현장 번호를 확인하세요",IF(ISNA(MATCH(D3218,거래처이름,0)),"거래처 목록에 없는 이름",IF(OR(NOT(ISNUMBER(G3218)),N(G3218)&lt;=0),"금액을 확인하세요",""))))))</f>
        <v/>
      </c>
    </row>
    <row r="3219">
      <c r="A3219" s="20" t="n"/>
      <c r="B3219" s="26" t="n"/>
      <c r="C3219" s="27">
        <f>IF(COUNTA(A3219,D3219,G3219)=0,"",IF(B3219="","공통",IFERROR(INDEX(현장_고객,MATCH(B3219,현장번호,0))&amp;" · "&amp;INDEX(현장_주소,MATCH(B3219,현장번호,0)),"없는 번호")))</f>
        <v/>
      </c>
      <c r="D3219" s="21" t="n"/>
      <c r="E3219" s="27">
        <f>IF(D3219="","",IFERROR(INDEX(거래처분야,MATCH(D3219,거래처이름,0)),""))</f>
        <v/>
      </c>
      <c r="F3219" s="21" t="n"/>
      <c r="G3219" s="22" t="n"/>
      <c r="H3219" s="25">
        <f>IF(COUNTA(A3219,B3219,D3219,G3219)=0,"",IF(NOT(ISNUMBER(A3219)),"날짜를 확인하세요",IF(A3219&gt;TODAY(),"오늘 이후 날짜예요",IF(AND(B3219&lt;&gt;"",ISNA(MATCH(B3219,현장번호,0))),"현장 번호를 확인하세요",IF(ISNA(MATCH(D3219,거래처이름,0)),"거래처 목록에 없는 이름",IF(OR(NOT(ISNUMBER(G3219)),N(G3219)&lt;=0),"금액을 확인하세요",""))))))</f>
        <v/>
      </c>
    </row>
    <row r="3220">
      <c r="A3220" s="20" t="n"/>
      <c r="B3220" s="26" t="n"/>
      <c r="C3220" s="27">
        <f>IF(COUNTA(A3220,D3220,G3220)=0,"",IF(B3220="","공통",IFERROR(INDEX(현장_고객,MATCH(B3220,현장번호,0))&amp;" · "&amp;INDEX(현장_주소,MATCH(B3220,현장번호,0)),"없는 번호")))</f>
        <v/>
      </c>
      <c r="D3220" s="21" t="n"/>
      <c r="E3220" s="27">
        <f>IF(D3220="","",IFERROR(INDEX(거래처분야,MATCH(D3220,거래처이름,0)),""))</f>
        <v/>
      </c>
      <c r="F3220" s="21" t="n"/>
      <c r="G3220" s="22" t="n"/>
      <c r="H3220" s="25">
        <f>IF(COUNTA(A3220,B3220,D3220,G3220)=0,"",IF(NOT(ISNUMBER(A3220)),"날짜를 확인하세요",IF(A3220&gt;TODAY(),"오늘 이후 날짜예요",IF(AND(B3220&lt;&gt;"",ISNA(MATCH(B3220,현장번호,0))),"현장 번호를 확인하세요",IF(ISNA(MATCH(D3220,거래처이름,0)),"거래처 목록에 없는 이름",IF(OR(NOT(ISNUMBER(G3220)),N(G3220)&lt;=0),"금액을 확인하세요",""))))))</f>
        <v/>
      </c>
    </row>
    <row r="3221">
      <c r="A3221" s="20" t="n"/>
      <c r="B3221" s="26" t="n"/>
      <c r="C3221" s="27">
        <f>IF(COUNTA(A3221,D3221,G3221)=0,"",IF(B3221="","공통",IFERROR(INDEX(현장_고객,MATCH(B3221,현장번호,0))&amp;" · "&amp;INDEX(현장_주소,MATCH(B3221,현장번호,0)),"없는 번호")))</f>
        <v/>
      </c>
      <c r="D3221" s="21" t="n"/>
      <c r="E3221" s="27">
        <f>IF(D3221="","",IFERROR(INDEX(거래처분야,MATCH(D3221,거래처이름,0)),""))</f>
        <v/>
      </c>
      <c r="F3221" s="21" t="n"/>
      <c r="G3221" s="22" t="n"/>
      <c r="H3221" s="25">
        <f>IF(COUNTA(A3221,B3221,D3221,G3221)=0,"",IF(NOT(ISNUMBER(A3221)),"날짜를 확인하세요",IF(A3221&gt;TODAY(),"오늘 이후 날짜예요",IF(AND(B3221&lt;&gt;"",ISNA(MATCH(B3221,현장번호,0))),"현장 번호를 확인하세요",IF(ISNA(MATCH(D3221,거래처이름,0)),"거래처 목록에 없는 이름",IF(OR(NOT(ISNUMBER(G3221)),N(G3221)&lt;=0),"금액을 확인하세요",""))))))</f>
        <v/>
      </c>
    </row>
    <row r="3222">
      <c r="A3222" s="20" t="n"/>
      <c r="B3222" s="26" t="n"/>
      <c r="C3222" s="27">
        <f>IF(COUNTA(A3222,D3222,G3222)=0,"",IF(B3222="","공통",IFERROR(INDEX(현장_고객,MATCH(B3222,현장번호,0))&amp;" · "&amp;INDEX(현장_주소,MATCH(B3222,현장번호,0)),"없는 번호")))</f>
        <v/>
      </c>
      <c r="D3222" s="21" t="n"/>
      <c r="E3222" s="27">
        <f>IF(D3222="","",IFERROR(INDEX(거래처분야,MATCH(D3222,거래처이름,0)),""))</f>
        <v/>
      </c>
      <c r="F3222" s="21" t="n"/>
      <c r="G3222" s="22" t="n"/>
      <c r="H3222" s="25">
        <f>IF(COUNTA(A3222,B3222,D3222,G3222)=0,"",IF(NOT(ISNUMBER(A3222)),"날짜를 확인하세요",IF(A3222&gt;TODAY(),"오늘 이후 날짜예요",IF(AND(B3222&lt;&gt;"",ISNA(MATCH(B3222,현장번호,0))),"현장 번호를 확인하세요",IF(ISNA(MATCH(D3222,거래처이름,0)),"거래처 목록에 없는 이름",IF(OR(NOT(ISNUMBER(G3222)),N(G3222)&lt;=0),"금액을 확인하세요",""))))))</f>
        <v/>
      </c>
    </row>
    <row r="3223">
      <c r="A3223" s="20" t="n"/>
      <c r="B3223" s="26" t="n"/>
      <c r="C3223" s="27">
        <f>IF(COUNTA(A3223,D3223,G3223)=0,"",IF(B3223="","공통",IFERROR(INDEX(현장_고객,MATCH(B3223,현장번호,0))&amp;" · "&amp;INDEX(현장_주소,MATCH(B3223,현장번호,0)),"없는 번호")))</f>
        <v/>
      </c>
      <c r="D3223" s="21" t="n"/>
      <c r="E3223" s="27">
        <f>IF(D3223="","",IFERROR(INDEX(거래처분야,MATCH(D3223,거래처이름,0)),""))</f>
        <v/>
      </c>
      <c r="F3223" s="21" t="n"/>
      <c r="G3223" s="22" t="n"/>
      <c r="H3223" s="25">
        <f>IF(COUNTA(A3223,B3223,D3223,G3223)=0,"",IF(NOT(ISNUMBER(A3223)),"날짜를 확인하세요",IF(A3223&gt;TODAY(),"오늘 이후 날짜예요",IF(AND(B3223&lt;&gt;"",ISNA(MATCH(B3223,현장번호,0))),"현장 번호를 확인하세요",IF(ISNA(MATCH(D3223,거래처이름,0)),"거래처 목록에 없는 이름",IF(OR(NOT(ISNUMBER(G3223)),N(G3223)&lt;=0),"금액을 확인하세요",""))))))</f>
        <v/>
      </c>
    </row>
    <row r="3224">
      <c r="A3224" s="20" t="n"/>
      <c r="B3224" s="26" t="n"/>
      <c r="C3224" s="27">
        <f>IF(COUNTA(A3224,D3224,G3224)=0,"",IF(B3224="","공통",IFERROR(INDEX(현장_고객,MATCH(B3224,현장번호,0))&amp;" · "&amp;INDEX(현장_주소,MATCH(B3224,현장번호,0)),"없는 번호")))</f>
        <v/>
      </c>
      <c r="D3224" s="21" t="n"/>
      <c r="E3224" s="27">
        <f>IF(D3224="","",IFERROR(INDEX(거래처분야,MATCH(D3224,거래처이름,0)),""))</f>
        <v/>
      </c>
      <c r="F3224" s="21" t="n"/>
      <c r="G3224" s="22" t="n"/>
      <c r="H3224" s="25">
        <f>IF(COUNTA(A3224,B3224,D3224,G3224)=0,"",IF(NOT(ISNUMBER(A3224)),"날짜를 확인하세요",IF(A3224&gt;TODAY(),"오늘 이후 날짜예요",IF(AND(B3224&lt;&gt;"",ISNA(MATCH(B3224,현장번호,0))),"현장 번호를 확인하세요",IF(ISNA(MATCH(D3224,거래처이름,0)),"거래처 목록에 없는 이름",IF(OR(NOT(ISNUMBER(G3224)),N(G3224)&lt;=0),"금액을 확인하세요",""))))))</f>
        <v/>
      </c>
    </row>
    <row r="3225">
      <c r="A3225" s="20" t="n"/>
      <c r="B3225" s="26" t="n"/>
      <c r="C3225" s="27">
        <f>IF(COUNTA(A3225,D3225,G3225)=0,"",IF(B3225="","공통",IFERROR(INDEX(현장_고객,MATCH(B3225,현장번호,0))&amp;" · "&amp;INDEX(현장_주소,MATCH(B3225,현장번호,0)),"없는 번호")))</f>
        <v/>
      </c>
      <c r="D3225" s="21" t="n"/>
      <c r="E3225" s="27">
        <f>IF(D3225="","",IFERROR(INDEX(거래처분야,MATCH(D3225,거래처이름,0)),""))</f>
        <v/>
      </c>
      <c r="F3225" s="21" t="n"/>
      <c r="G3225" s="22" t="n"/>
      <c r="H3225" s="25">
        <f>IF(COUNTA(A3225,B3225,D3225,G3225)=0,"",IF(NOT(ISNUMBER(A3225)),"날짜를 확인하세요",IF(A3225&gt;TODAY(),"오늘 이후 날짜예요",IF(AND(B3225&lt;&gt;"",ISNA(MATCH(B3225,현장번호,0))),"현장 번호를 확인하세요",IF(ISNA(MATCH(D3225,거래처이름,0)),"거래처 목록에 없는 이름",IF(OR(NOT(ISNUMBER(G3225)),N(G3225)&lt;=0),"금액을 확인하세요",""))))))</f>
        <v/>
      </c>
    </row>
    <row r="3226">
      <c r="A3226" s="20" t="n"/>
      <c r="B3226" s="26" t="n"/>
      <c r="C3226" s="27">
        <f>IF(COUNTA(A3226,D3226,G3226)=0,"",IF(B3226="","공통",IFERROR(INDEX(현장_고객,MATCH(B3226,현장번호,0))&amp;" · "&amp;INDEX(현장_주소,MATCH(B3226,현장번호,0)),"없는 번호")))</f>
        <v/>
      </c>
      <c r="D3226" s="21" t="n"/>
      <c r="E3226" s="27">
        <f>IF(D3226="","",IFERROR(INDEX(거래처분야,MATCH(D3226,거래처이름,0)),""))</f>
        <v/>
      </c>
      <c r="F3226" s="21" t="n"/>
      <c r="G3226" s="22" t="n"/>
      <c r="H3226" s="25">
        <f>IF(COUNTA(A3226,B3226,D3226,G3226)=0,"",IF(NOT(ISNUMBER(A3226)),"날짜를 확인하세요",IF(A3226&gt;TODAY(),"오늘 이후 날짜예요",IF(AND(B3226&lt;&gt;"",ISNA(MATCH(B3226,현장번호,0))),"현장 번호를 확인하세요",IF(ISNA(MATCH(D3226,거래처이름,0)),"거래처 목록에 없는 이름",IF(OR(NOT(ISNUMBER(G3226)),N(G3226)&lt;=0),"금액을 확인하세요",""))))))</f>
        <v/>
      </c>
    </row>
    <row r="3227">
      <c r="A3227" s="20" t="n"/>
      <c r="B3227" s="26" t="n"/>
      <c r="C3227" s="27">
        <f>IF(COUNTA(A3227,D3227,G3227)=0,"",IF(B3227="","공통",IFERROR(INDEX(현장_고객,MATCH(B3227,현장번호,0))&amp;" · "&amp;INDEX(현장_주소,MATCH(B3227,현장번호,0)),"없는 번호")))</f>
        <v/>
      </c>
      <c r="D3227" s="21" t="n"/>
      <c r="E3227" s="27">
        <f>IF(D3227="","",IFERROR(INDEX(거래처분야,MATCH(D3227,거래처이름,0)),""))</f>
        <v/>
      </c>
      <c r="F3227" s="21" t="n"/>
      <c r="G3227" s="22" t="n"/>
      <c r="H3227" s="25">
        <f>IF(COUNTA(A3227,B3227,D3227,G3227)=0,"",IF(NOT(ISNUMBER(A3227)),"날짜를 확인하세요",IF(A3227&gt;TODAY(),"오늘 이후 날짜예요",IF(AND(B3227&lt;&gt;"",ISNA(MATCH(B3227,현장번호,0))),"현장 번호를 확인하세요",IF(ISNA(MATCH(D3227,거래처이름,0)),"거래처 목록에 없는 이름",IF(OR(NOT(ISNUMBER(G3227)),N(G3227)&lt;=0),"금액을 확인하세요",""))))))</f>
        <v/>
      </c>
    </row>
    <row r="3228">
      <c r="A3228" s="20" t="n"/>
      <c r="B3228" s="26" t="n"/>
      <c r="C3228" s="27">
        <f>IF(COUNTA(A3228,D3228,G3228)=0,"",IF(B3228="","공통",IFERROR(INDEX(현장_고객,MATCH(B3228,현장번호,0))&amp;" · "&amp;INDEX(현장_주소,MATCH(B3228,현장번호,0)),"없는 번호")))</f>
        <v/>
      </c>
      <c r="D3228" s="21" t="n"/>
      <c r="E3228" s="27">
        <f>IF(D3228="","",IFERROR(INDEX(거래처분야,MATCH(D3228,거래처이름,0)),""))</f>
        <v/>
      </c>
      <c r="F3228" s="21" t="n"/>
      <c r="G3228" s="22" t="n"/>
      <c r="H3228" s="25">
        <f>IF(COUNTA(A3228,B3228,D3228,G3228)=0,"",IF(NOT(ISNUMBER(A3228)),"날짜를 확인하세요",IF(A3228&gt;TODAY(),"오늘 이후 날짜예요",IF(AND(B3228&lt;&gt;"",ISNA(MATCH(B3228,현장번호,0))),"현장 번호를 확인하세요",IF(ISNA(MATCH(D3228,거래처이름,0)),"거래처 목록에 없는 이름",IF(OR(NOT(ISNUMBER(G3228)),N(G3228)&lt;=0),"금액을 확인하세요",""))))))</f>
        <v/>
      </c>
    </row>
    <row r="3229">
      <c r="A3229" s="20" t="n"/>
      <c r="B3229" s="26" t="n"/>
      <c r="C3229" s="27">
        <f>IF(COUNTA(A3229,D3229,G3229)=0,"",IF(B3229="","공통",IFERROR(INDEX(현장_고객,MATCH(B3229,현장번호,0))&amp;" · "&amp;INDEX(현장_주소,MATCH(B3229,현장번호,0)),"없는 번호")))</f>
        <v/>
      </c>
      <c r="D3229" s="21" t="n"/>
      <c r="E3229" s="27">
        <f>IF(D3229="","",IFERROR(INDEX(거래처분야,MATCH(D3229,거래처이름,0)),""))</f>
        <v/>
      </c>
      <c r="F3229" s="21" t="n"/>
      <c r="G3229" s="22" t="n"/>
      <c r="H3229" s="25">
        <f>IF(COUNTA(A3229,B3229,D3229,G3229)=0,"",IF(NOT(ISNUMBER(A3229)),"날짜를 확인하세요",IF(A3229&gt;TODAY(),"오늘 이후 날짜예요",IF(AND(B3229&lt;&gt;"",ISNA(MATCH(B3229,현장번호,0))),"현장 번호를 확인하세요",IF(ISNA(MATCH(D3229,거래처이름,0)),"거래처 목록에 없는 이름",IF(OR(NOT(ISNUMBER(G3229)),N(G3229)&lt;=0),"금액을 확인하세요",""))))))</f>
        <v/>
      </c>
    </row>
    <row r="3230">
      <c r="A3230" s="20" t="n"/>
      <c r="B3230" s="26" t="n"/>
      <c r="C3230" s="27">
        <f>IF(COUNTA(A3230,D3230,G3230)=0,"",IF(B3230="","공통",IFERROR(INDEX(현장_고객,MATCH(B3230,현장번호,0))&amp;" · "&amp;INDEX(현장_주소,MATCH(B3230,현장번호,0)),"없는 번호")))</f>
        <v/>
      </c>
      <c r="D3230" s="21" t="n"/>
      <c r="E3230" s="27">
        <f>IF(D3230="","",IFERROR(INDEX(거래처분야,MATCH(D3230,거래처이름,0)),""))</f>
        <v/>
      </c>
      <c r="F3230" s="21" t="n"/>
      <c r="G3230" s="22" t="n"/>
      <c r="H3230" s="25">
        <f>IF(COUNTA(A3230,B3230,D3230,G3230)=0,"",IF(NOT(ISNUMBER(A3230)),"날짜를 확인하세요",IF(A3230&gt;TODAY(),"오늘 이후 날짜예요",IF(AND(B3230&lt;&gt;"",ISNA(MATCH(B3230,현장번호,0))),"현장 번호를 확인하세요",IF(ISNA(MATCH(D3230,거래처이름,0)),"거래처 목록에 없는 이름",IF(OR(NOT(ISNUMBER(G3230)),N(G3230)&lt;=0),"금액을 확인하세요",""))))))</f>
        <v/>
      </c>
    </row>
    <row r="3231">
      <c r="A3231" s="20" t="n"/>
      <c r="B3231" s="26" t="n"/>
      <c r="C3231" s="27">
        <f>IF(COUNTA(A3231,D3231,G3231)=0,"",IF(B3231="","공통",IFERROR(INDEX(현장_고객,MATCH(B3231,현장번호,0))&amp;" · "&amp;INDEX(현장_주소,MATCH(B3231,현장번호,0)),"없는 번호")))</f>
        <v/>
      </c>
      <c r="D3231" s="21" t="n"/>
      <c r="E3231" s="27">
        <f>IF(D3231="","",IFERROR(INDEX(거래처분야,MATCH(D3231,거래처이름,0)),""))</f>
        <v/>
      </c>
      <c r="F3231" s="21" t="n"/>
      <c r="G3231" s="22" t="n"/>
      <c r="H3231" s="25">
        <f>IF(COUNTA(A3231,B3231,D3231,G3231)=0,"",IF(NOT(ISNUMBER(A3231)),"날짜를 확인하세요",IF(A3231&gt;TODAY(),"오늘 이후 날짜예요",IF(AND(B3231&lt;&gt;"",ISNA(MATCH(B3231,현장번호,0))),"현장 번호를 확인하세요",IF(ISNA(MATCH(D3231,거래처이름,0)),"거래처 목록에 없는 이름",IF(OR(NOT(ISNUMBER(G3231)),N(G3231)&lt;=0),"금액을 확인하세요",""))))))</f>
        <v/>
      </c>
    </row>
    <row r="3232">
      <c r="A3232" s="20" t="n"/>
      <c r="B3232" s="26" t="n"/>
      <c r="C3232" s="27">
        <f>IF(COUNTA(A3232,D3232,G3232)=0,"",IF(B3232="","공통",IFERROR(INDEX(현장_고객,MATCH(B3232,현장번호,0))&amp;" · "&amp;INDEX(현장_주소,MATCH(B3232,현장번호,0)),"없는 번호")))</f>
        <v/>
      </c>
      <c r="D3232" s="21" t="n"/>
      <c r="E3232" s="27">
        <f>IF(D3232="","",IFERROR(INDEX(거래처분야,MATCH(D3232,거래처이름,0)),""))</f>
        <v/>
      </c>
      <c r="F3232" s="21" t="n"/>
      <c r="G3232" s="22" t="n"/>
      <c r="H3232" s="25">
        <f>IF(COUNTA(A3232,B3232,D3232,G3232)=0,"",IF(NOT(ISNUMBER(A3232)),"날짜를 확인하세요",IF(A3232&gt;TODAY(),"오늘 이후 날짜예요",IF(AND(B3232&lt;&gt;"",ISNA(MATCH(B3232,현장번호,0))),"현장 번호를 확인하세요",IF(ISNA(MATCH(D3232,거래처이름,0)),"거래처 목록에 없는 이름",IF(OR(NOT(ISNUMBER(G3232)),N(G3232)&lt;=0),"금액을 확인하세요",""))))))</f>
        <v/>
      </c>
    </row>
    <row r="3233">
      <c r="A3233" s="20" t="n"/>
      <c r="B3233" s="26" t="n"/>
      <c r="C3233" s="27">
        <f>IF(COUNTA(A3233,D3233,G3233)=0,"",IF(B3233="","공통",IFERROR(INDEX(현장_고객,MATCH(B3233,현장번호,0))&amp;" · "&amp;INDEX(현장_주소,MATCH(B3233,현장번호,0)),"없는 번호")))</f>
        <v/>
      </c>
      <c r="D3233" s="21" t="n"/>
      <c r="E3233" s="27">
        <f>IF(D3233="","",IFERROR(INDEX(거래처분야,MATCH(D3233,거래처이름,0)),""))</f>
        <v/>
      </c>
      <c r="F3233" s="21" t="n"/>
      <c r="G3233" s="22" t="n"/>
      <c r="H3233" s="25">
        <f>IF(COUNTA(A3233,B3233,D3233,G3233)=0,"",IF(NOT(ISNUMBER(A3233)),"날짜를 확인하세요",IF(A3233&gt;TODAY(),"오늘 이후 날짜예요",IF(AND(B3233&lt;&gt;"",ISNA(MATCH(B3233,현장번호,0))),"현장 번호를 확인하세요",IF(ISNA(MATCH(D3233,거래처이름,0)),"거래처 목록에 없는 이름",IF(OR(NOT(ISNUMBER(G3233)),N(G3233)&lt;=0),"금액을 확인하세요",""))))))</f>
        <v/>
      </c>
    </row>
    <row r="3234">
      <c r="A3234" s="20" t="n"/>
      <c r="B3234" s="26" t="n"/>
      <c r="C3234" s="27">
        <f>IF(COUNTA(A3234,D3234,G3234)=0,"",IF(B3234="","공통",IFERROR(INDEX(현장_고객,MATCH(B3234,현장번호,0))&amp;" · "&amp;INDEX(현장_주소,MATCH(B3234,현장번호,0)),"없는 번호")))</f>
        <v/>
      </c>
      <c r="D3234" s="21" t="n"/>
      <c r="E3234" s="27">
        <f>IF(D3234="","",IFERROR(INDEX(거래처분야,MATCH(D3234,거래처이름,0)),""))</f>
        <v/>
      </c>
      <c r="F3234" s="21" t="n"/>
      <c r="G3234" s="22" t="n"/>
      <c r="H3234" s="25">
        <f>IF(COUNTA(A3234,B3234,D3234,G3234)=0,"",IF(NOT(ISNUMBER(A3234)),"날짜를 확인하세요",IF(A3234&gt;TODAY(),"오늘 이후 날짜예요",IF(AND(B3234&lt;&gt;"",ISNA(MATCH(B3234,현장번호,0))),"현장 번호를 확인하세요",IF(ISNA(MATCH(D3234,거래처이름,0)),"거래처 목록에 없는 이름",IF(OR(NOT(ISNUMBER(G3234)),N(G3234)&lt;=0),"금액을 확인하세요",""))))))</f>
        <v/>
      </c>
    </row>
    <row r="3235">
      <c r="A3235" s="20" t="n"/>
      <c r="B3235" s="26" t="n"/>
      <c r="C3235" s="27">
        <f>IF(COUNTA(A3235,D3235,G3235)=0,"",IF(B3235="","공통",IFERROR(INDEX(현장_고객,MATCH(B3235,현장번호,0))&amp;" · "&amp;INDEX(현장_주소,MATCH(B3235,현장번호,0)),"없는 번호")))</f>
        <v/>
      </c>
      <c r="D3235" s="21" t="n"/>
      <c r="E3235" s="27">
        <f>IF(D3235="","",IFERROR(INDEX(거래처분야,MATCH(D3235,거래처이름,0)),""))</f>
        <v/>
      </c>
      <c r="F3235" s="21" t="n"/>
      <c r="G3235" s="22" t="n"/>
      <c r="H3235" s="25">
        <f>IF(COUNTA(A3235,B3235,D3235,G3235)=0,"",IF(NOT(ISNUMBER(A3235)),"날짜를 확인하세요",IF(A3235&gt;TODAY(),"오늘 이후 날짜예요",IF(AND(B3235&lt;&gt;"",ISNA(MATCH(B3235,현장번호,0))),"현장 번호를 확인하세요",IF(ISNA(MATCH(D3235,거래처이름,0)),"거래처 목록에 없는 이름",IF(OR(NOT(ISNUMBER(G3235)),N(G3235)&lt;=0),"금액을 확인하세요",""))))))</f>
        <v/>
      </c>
    </row>
    <row r="3236">
      <c r="A3236" s="20" t="n"/>
      <c r="B3236" s="26" t="n"/>
      <c r="C3236" s="27">
        <f>IF(COUNTA(A3236,D3236,G3236)=0,"",IF(B3236="","공통",IFERROR(INDEX(현장_고객,MATCH(B3236,현장번호,0))&amp;" · "&amp;INDEX(현장_주소,MATCH(B3236,현장번호,0)),"없는 번호")))</f>
        <v/>
      </c>
      <c r="D3236" s="21" t="n"/>
      <c r="E3236" s="27">
        <f>IF(D3236="","",IFERROR(INDEX(거래처분야,MATCH(D3236,거래처이름,0)),""))</f>
        <v/>
      </c>
      <c r="F3236" s="21" t="n"/>
      <c r="G3236" s="22" t="n"/>
      <c r="H3236" s="25">
        <f>IF(COUNTA(A3236,B3236,D3236,G3236)=0,"",IF(NOT(ISNUMBER(A3236)),"날짜를 확인하세요",IF(A3236&gt;TODAY(),"오늘 이후 날짜예요",IF(AND(B3236&lt;&gt;"",ISNA(MATCH(B3236,현장번호,0))),"현장 번호를 확인하세요",IF(ISNA(MATCH(D3236,거래처이름,0)),"거래처 목록에 없는 이름",IF(OR(NOT(ISNUMBER(G3236)),N(G3236)&lt;=0),"금액을 확인하세요",""))))))</f>
        <v/>
      </c>
    </row>
    <row r="3237">
      <c r="A3237" s="20" t="n"/>
      <c r="B3237" s="26" t="n"/>
      <c r="C3237" s="27">
        <f>IF(COUNTA(A3237,D3237,G3237)=0,"",IF(B3237="","공통",IFERROR(INDEX(현장_고객,MATCH(B3237,현장번호,0))&amp;" · "&amp;INDEX(현장_주소,MATCH(B3237,현장번호,0)),"없는 번호")))</f>
        <v/>
      </c>
      <c r="D3237" s="21" t="n"/>
      <c r="E3237" s="27">
        <f>IF(D3237="","",IFERROR(INDEX(거래처분야,MATCH(D3237,거래처이름,0)),""))</f>
        <v/>
      </c>
      <c r="F3237" s="21" t="n"/>
      <c r="G3237" s="22" t="n"/>
      <c r="H3237" s="25">
        <f>IF(COUNTA(A3237,B3237,D3237,G3237)=0,"",IF(NOT(ISNUMBER(A3237)),"날짜를 확인하세요",IF(A3237&gt;TODAY(),"오늘 이후 날짜예요",IF(AND(B3237&lt;&gt;"",ISNA(MATCH(B3237,현장번호,0))),"현장 번호를 확인하세요",IF(ISNA(MATCH(D3237,거래처이름,0)),"거래처 목록에 없는 이름",IF(OR(NOT(ISNUMBER(G3237)),N(G3237)&lt;=0),"금액을 확인하세요",""))))))</f>
        <v/>
      </c>
    </row>
    <row r="3238">
      <c r="A3238" s="20" t="n"/>
      <c r="B3238" s="26" t="n"/>
      <c r="C3238" s="27">
        <f>IF(COUNTA(A3238,D3238,G3238)=0,"",IF(B3238="","공통",IFERROR(INDEX(현장_고객,MATCH(B3238,현장번호,0))&amp;" · "&amp;INDEX(현장_주소,MATCH(B3238,현장번호,0)),"없는 번호")))</f>
        <v/>
      </c>
      <c r="D3238" s="21" t="n"/>
      <c r="E3238" s="27">
        <f>IF(D3238="","",IFERROR(INDEX(거래처분야,MATCH(D3238,거래처이름,0)),""))</f>
        <v/>
      </c>
      <c r="F3238" s="21" t="n"/>
      <c r="G3238" s="22" t="n"/>
      <c r="H3238" s="25">
        <f>IF(COUNTA(A3238,B3238,D3238,G3238)=0,"",IF(NOT(ISNUMBER(A3238)),"날짜를 확인하세요",IF(A3238&gt;TODAY(),"오늘 이후 날짜예요",IF(AND(B3238&lt;&gt;"",ISNA(MATCH(B3238,현장번호,0))),"현장 번호를 확인하세요",IF(ISNA(MATCH(D3238,거래처이름,0)),"거래처 목록에 없는 이름",IF(OR(NOT(ISNUMBER(G3238)),N(G3238)&lt;=0),"금액을 확인하세요",""))))))</f>
        <v/>
      </c>
    </row>
    <row r="3239">
      <c r="A3239" s="20" t="n"/>
      <c r="B3239" s="26" t="n"/>
      <c r="C3239" s="27">
        <f>IF(COUNTA(A3239,D3239,G3239)=0,"",IF(B3239="","공통",IFERROR(INDEX(현장_고객,MATCH(B3239,현장번호,0))&amp;" · "&amp;INDEX(현장_주소,MATCH(B3239,현장번호,0)),"없는 번호")))</f>
        <v/>
      </c>
      <c r="D3239" s="21" t="n"/>
      <c r="E3239" s="27">
        <f>IF(D3239="","",IFERROR(INDEX(거래처분야,MATCH(D3239,거래처이름,0)),""))</f>
        <v/>
      </c>
      <c r="F3239" s="21" t="n"/>
      <c r="G3239" s="22" t="n"/>
      <c r="H3239" s="25">
        <f>IF(COUNTA(A3239,B3239,D3239,G3239)=0,"",IF(NOT(ISNUMBER(A3239)),"날짜를 확인하세요",IF(A3239&gt;TODAY(),"오늘 이후 날짜예요",IF(AND(B3239&lt;&gt;"",ISNA(MATCH(B3239,현장번호,0))),"현장 번호를 확인하세요",IF(ISNA(MATCH(D3239,거래처이름,0)),"거래처 목록에 없는 이름",IF(OR(NOT(ISNUMBER(G3239)),N(G3239)&lt;=0),"금액을 확인하세요",""))))))</f>
        <v/>
      </c>
    </row>
    <row r="3240">
      <c r="A3240" s="20" t="n"/>
      <c r="B3240" s="26" t="n"/>
      <c r="C3240" s="27">
        <f>IF(COUNTA(A3240,D3240,G3240)=0,"",IF(B3240="","공통",IFERROR(INDEX(현장_고객,MATCH(B3240,현장번호,0))&amp;" · "&amp;INDEX(현장_주소,MATCH(B3240,현장번호,0)),"없는 번호")))</f>
        <v/>
      </c>
      <c r="D3240" s="21" t="n"/>
      <c r="E3240" s="27">
        <f>IF(D3240="","",IFERROR(INDEX(거래처분야,MATCH(D3240,거래처이름,0)),""))</f>
        <v/>
      </c>
      <c r="F3240" s="21" t="n"/>
      <c r="G3240" s="22" t="n"/>
      <c r="H3240" s="25">
        <f>IF(COUNTA(A3240,B3240,D3240,G3240)=0,"",IF(NOT(ISNUMBER(A3240)),"날짜를 확인하세요",IF(A3240&gt;TODAY(),"오늘 이후 날짜예요",IF(AND(B3240&lt;&gt;"",ISNA(MATCH(B3240,현장번호,0))),"현장 번호를 확인하세요",IF(ISNA(MATCH(D3240,거래처이름,0)),"거래처 목록에 없는 이름",IF(OR(NOT(ISNUMBER(G3240)),N(G3240)&lt;=0),"금액을 확인하세요",""))))))</f>
        <v/>
      </c>
    </row>
    <row r="3241">
      <c r="A3241" s="20" t="n"/>
      <c r="B3241" s="26" t="n"/>
      <c r="C3241" s="27">
        <f>IF(COUNTA(A3241,D3241,G3241)=0,"",IF(B3241="","공통",IFERROR(INDEX(현장_고객,MATCH(B3241,현장번호,0))&amp;" · "&amp;INDEX(현장_주소,MATCH(B3241,현장번호,0)),"없는 번호")))</f>
        <v/>
      </c>
      <c r="D3241" s="21" t="n"/>
      <c r="E3241" s="27">
        <f>IF(D3241="","",IFERROR(INDEX(거래처분야,MATCH(D3241,거래처이름,0)),""))</f>
        <v/>
      </c>
      <c r="F3241" s="21" t="n"/>
      <c r="G3241" s="22" t="n"/>
      <c r="H3241" s="25">
        <f>IF(COUNTA(A3241,B3241,D3241,G3241)=0,"",IF(NOT(ISNUMBER(A3241)),"날짜를 확인하세요",IF(A3241&gt;TODAY(),"오늘 이후 날짜예요",IF(AND(B3241&lt;&gt;"",ISNA(MATCH(B3241,현장번호,0))),"현장 번호를 확인하세요",IF(ISNA(MATCH(D3241,거래처이름,0)),"거래처 목록에 없는 이름",IF(OR(NOT(ISNUMBER(G3241)),N(G3241)&lt;=0),"금액을 확인하세요",""))))))</f>
        <v/>
      </c>
    </row>
    <row r="3242">
      <c r="A3242" s="20" t="n"/>
      <c r="B3242" s="26" t="n"/>
      <c r="C3242" s="27">
        <f>IF(COUNTA(A3242,D3242,G3242)=0,"",IF(B3242="","공통",IFERROR(INDEX(현장_고객,MATCH(B3242,현장번호,0))&amp;" · "&amp;INDEX(현장_주소,MATCH(B3242,현장번호,0)),"없는 번호")))</f>
        <v/>
      </c>
      <c r="D3242" s="21" t="n"/>
      <c r="E3242" s="27">
        <f>IF(D3242="","",IFERROR(INDEX(거래처분야,MATCH(D3242,거래처이름,0)),""))</f>
        <v/>
      </c>
      <c r="F3242" s="21" t="n"/>
      <c r="G3242" s="22" t="n"/>
      <c r="H3242" s="25">
        <f>IF(COUNTA(A3242,B3242,D3242,G3242)=0,"",IF(NOT(ISNUMBER(A3242)),"날짜를 확인하세요",IF(A3242&gt;TODAY(),"오늘 이후 날짜예요",IF(AND(B3242&lt;&gt;"",ISNA(MATCH(B3242,현장번호,0))),"현장 번호를 확인하세요",IF(ISNA(MATCH(D3242,거래처이름,0)),"거래처 목록에 없는 이름",IF(OR(NOT(ISNUMBER(G3242)),N(G3242)&lt;=0),"금액을 확인하세요",""))))))</f>
        <v/>
      </c>
    </row>
    <row r="3243">
      <c r="A3243" s="20" t="n"/>
      <c r="B3243" s="26" t="n"/>
      <c r="C3243" s="27">
        <f>IF(COUNTA(A3243,D3243,G3243)=0,"",IF(B3243="","공통",IFERROR(INDEX(현장_고객,MATCH(B3243,현장번호,0))&amp;" · "&amp;INDEX(현장_주소,MATCH(B3243,현장번호,0)),"없는 번호")))</f>
        <v/>
      </c>
      <c r="D3243" s="21" t="n"/>
      <c r="E3243" s="27">
        <f>IF(D3243="","",IFERROR(INDEX(거래처분야,MATCH(D3243,거래처이름,0)),""))</f>
        <v/>
      </c>
      <c r="F3243" s="21" t="n"/>
      <c r="G3243" s="22" t="n"/>
      <c r="H3243" s="25">
        <f>IF(COUNTA(A3243,B3243,D3243,G3243)=0,"",IF(NOT(ISNUMBER(A3243)),"날짜를 확인하세요",IF(A3243&gt;TODAY(),"오늘 이후 날짜예요",IF(AND(B3243&lt;&gt;"",ISNA(MATCH(B3243,현장번호,0))),"현장 번호를 확인하세요",IF(ISNA(MATCH(D3243,거래처이름,0)),"거래처 목록에 없는 이름",IF(OR(NOT(ISNUMBER(G3243)),N(G3243)&lt;=0),"금액을 확인하세요",""))))))</f>
        <v/>
      </c>
    </row>
    <row r="3244">
      <c r="A3244" s="20" t="n"/>
      <c r="B3244" s="26" t="n"/>
      <c r="C3244" s="27">
        <f>IF(COUNTA(A3244,D3244,G3244)=0,"",IF(B3244="","공통",IFERROR(INDEX(현장_고객,MATCH(B3244,현장번호,0))&amp;" · "&amp;INDEX(현장_주소,MATCH(B3244,현장번호,0)),"없는 번호")))</f>
        <v/>
      </c>
      <c r="D3244" s="21" t="n"/>
      <c r="E3244" s="27">
        <f>IF(D3244="","",IFERROR(INDEX(거래처분야,MATCH(D3244,거래처이름,0)),""))</f>
        <v/>
      </c>
      <c r="F3244" s="21" t="n"/>
      <c r="G3244" s="22" t="n"/>
      <c r="H3244" s="25">
        <f>IF(COUNTA(A3244,B3244,D3244,G3244)=0,"",IF(NOT(ISNUMBER(A3244)),"날짜를 확인하세요",IF(A3244&gt;TODAY(),"오늘 이후 날짜예요",IF(AND(B3244&lt;&gt;"",ISNA(MATCH(B3244,현장번호,0))),"현장 번호를 확인하세요",IF(ISNA(MATCH(D3244,거래처이름,0)),"거래처 목록에 없는 이름",IF(OR(NOT(ISNUMBER(G3244)),N(G3244)&lt;=0),"금액을 확인하세요",""))))))</f>
        <v/>
      </c>
    </row>
    <row r="3245">
      <c r="A3245" s="20" t="n"/>
      <c r="B3245" s="26" t="n"/>
      <c r="C3245" s="27">
        <f>IF(COUNTA(A3245,D3245,G3245)=0,"",IF(B3245="","공통",IFERROR(INDEX(현장_고객,MATCH(B3245,현장번호,0))&amp;" · "&amp;INDEX(현장_주소,MATCH(B3245,현장번호,0)),"없는 번호")))</f>
        <v/>
      </c>
      <c r="D3245" s="21" t="n"/>
      <c r="E3245" s="27">
        <f>IF(D3245="","",IFERROR(INDEX(거래처분야,MATCH(D3245,거래처이름,0)),""))</f>
        <v/>
      </c>
      <c r="F3245" s="21" t="n"/>
      <c r="G3245" s="22" t="n"/>
      <c r="H3245" s="25">
        <f>IF(COUNTA(A3245,B3245,D3245,G3245)=0,"",IF(NOT(ISNUMBER(A3245)),"날짜를 확인하세요",IF(A3245&gt;TODAY(),"오늘 이후 날짜예요",IF(AND(B3245&lt;&gt;"",ISNA(MATCH(B3245,현장번호,0))),"현장 번호를 확인하세요",IF(ISNA(MATCH(D3245,거래처이름,0)),"거래처 목록에 없는 이름",IF(OR(NOT(ISNUMBER(G3245)),N(G3245)&lt;=0),"금액을 확인하세요",""))))))</f>
        <v/>
      </c>
    </row>
    <row r="3246">
      <c r="A3246" s="20" t="n"/>
      <c r="B3246" s="26" t="n"/>
      <c r="C3246" s="27">
        <f>IF(COUNTA(A3246,D3246,G3246)=0,"",IF(B3246="","공통",IFERROR(INDEX(현장_고객,MATCH(B3246,현장번호,0))&amp;" · "&amp;INDEX(현장_주소,MATCH(B3246,현장번호,0)),"없는 번호")))</f>
        <v/>
      </c>
      <c r="D3246" s="21" t="n"/>
      <c r="E3246" s="27">
        <f>IF(D3246="","",IFERROR(INDEX(거래처분야,MATCH(D3246,거래처이름,0)),""))</f>
        <v/>
      </c>
      <c r="F3246" s="21" t="n"/>
      <c r="G3246" s="22" t="n"/>
      <c r="H3246" s="25">
        <f>IF(COUNTA(A3246,B3246,D3246,G3246)=0,"",IF(NOT(ISNUMBER(A3246)),"날짜를 확인하세요",IF(A3246&gt;TODAY(),"오늘 이후 날짜예요",IF(AND(B3246&lt;&gt;"",ISNA(MATCH(B3246,현장번호,0))),"현장 번호를 확인하세요",IF(ISNA(MATCH(D3246,거래처이름,0)),"거래처 목록에 없는 이름",IF(OR(NOT(ISNUMBER(G3246)),N(G3246)&lt;=0),"금액을 확인하세요",""))))))</f>
        <v/>
      </c>
    </row>
    <row r="3247">
      <c r="A3247" s="20" t="n"/>
      <c r="B3247" s="26" t="n"/>
      <c r="C3247" s="27">
        <f>IF(COUNTA(A3247,D3247,G3247)=0,"",IF(B3247="","공통",IFERROR(INDEX(현장_고객,MATCH(B3247,현장번호,0))&amp;" · "&amp;INDEX(현장_주소,MATCH(B3247,현장번호,0)),"없는 번호")))</f>
        <v/>
      </c>
      <c r="D3247" s="21" t="n"/>
      <c r="E3247" s="27">
        <f>IF(D3247="","",IFERROR(INDEX(거래처분야,MATCH(D3247,거래처이름,0)),""))</f>
        <v/>
      </c>
      <c r="F3247" s="21" t="n"/>
      <c r="G3247" s="22" t="n"/>
      <c r="H3247" s="25">
        <f>IF(COUNTA(A3247,B3247,D3247,G3247)=0,"",IF(NOT(ISNUMBER(A3247)),"날짜를 확인하세요",IF(A3247&gt;TODAY(),"오늘 이후 날짜예요",IF(AND(B3247&lt;&gt;"",ISNA(MATCH(B3247,현장번호,0))),"현장 번호를 확인하세요",IF(ISNA(MATCH(D3247,거래처이름,0)),"거래처 목록에 없는 이름",IF(OR(NOT(ISNUMBER(G3247)),N(G3247)&lt;=0),"금액을 확인하세요",""))))))</f>
        <v/>
      </c>
    </row>
    <row r="3248">
      <c r="A3248" s="20" t="n"/>
      <c r="B3248" s="26" t="n"/>
      <c r="C3248" s="27">
        <f>IF(COUNTA(A3248,D3248,G3248)=0,"",IF(B3248="","공통",IFERROR(INDEX(현장_고객,MATCH(B3248,현장번호,0))&amp;" · "&amp;INDEX(현장_주소,MATCH(B3248,현장번호,0)),"없는 번호")))</f>
        <v/>
      </c>
      <c r="D3248" s="21" t="n"/>
      <c r="E3248" s="27">
        <f>IF(D3248="","",IFERROR(INDEX(거래처분야,MATCH(D3248,거래처이름,0)),""))</f>
        <v/>
      </c>
      <c r="F3248" s="21" t="n"/>
      <c r="G3248" s="22" t="n"/>
      <c r="H3248" s="25">
        <f>IF(COUNTA(A3248,B3248,D3248,G3248)=0,"",IF(NOT(ISNUMBER(A3248)),"날짜를 확인하세요",IF(A3248&gt;TODAY(),"오늘 이후 날짜예요",IF(AND(B3248&lt;&gt;"",ISNA(MATCH(B3248,현장번호,0))),"현장 번호를 확인하세요",IF(ISNA(MATCH(D3248,거래처이름,0)),"거래처 목록에 없는 이름",IF(OR(NOT(ISNUMBER(G3248)),N(G3248)&lt;=0),"금액을 확인하세요",""))))))</f>
        <v/>
      </c>
    </row>
    <row r="3249">
      <c r="A3249" s="20" t="n"/>
      <c r="B3249" s="26" t="n"/>
      <c r="C3249" s="27">
        <f>IF(COUNTA(A3249,D3249,G3249)=0,"",IF(B3249="","공통",IFERROR(INDEX(현장_고객,MATCH(B3249,현장번호,0))&amp;" · "&amp;INDEX(현장_주소,MATCH(B3249,현장번호,0)),"없는 번호")))</f>
        <v/>
      </c>
      <c r="D3249" s="21" t="n"/>
      <c r="E3249" s="27">
        <f>IF(D3249="","",IFERROR(INDEX(거래처분야,MATCH(D3249,거래처이름,0)),""))</f>
        <v/>
      </c>
      <c r="F3249" s="21" t="n"/>
      <c r="G3249" s="22" t="n"/>
      <c r="H3249" s="25">
        <f>IF(COUNTA(A3249,B3249,D3249,G3249)=0,"",IF(NOT(ISNUMBER(A3249)),"날짜를 확인하세요",IF(A3249&gt;TODAY(),"오늘 이후 날짜예요",IF(AND(B3249&lt;&gt;"",ISNA(MATCH(B3249,현장번호,0))),"현장 번호를 확인하세요",IF(ISNA(MATCH(D3249,거래처이름,0)),"거래처 목록에 없는 이름",IF(OR(NOT(ISNUMBER(G3249)),N(G3249)&lt;=0),"금액을 확인하세요",""))))))</f>
        <v/>
      </c>
    </row>
    <row r="3250">
      <c r="A3250" s="20" t="n"/>
      <c r="B3250" s="26" t="n"/>
      <c r="C3250" s="27">
        <f>IF(COUNTA(A3250,D3250,G3250)=0,"",IF(B3250="","공통",IFERROR(INDEX(현장_고객,MATCH(B3250,현장번호,0))&amp;" · "&amp;INDEX(현장_주소,MATCH(B3250,현장번호,0)),"없는 번호")))</f>
        <v/>
      </c>
      <c r="D3250" s="21" t="n"/>
      <c r="E3250" s="27">
        <f>IF(D3250="","",IFERROR(INDEX(거래처분야,MATCH(D3250,거래처이름,0)),""))</f>
        <v/>
      </c>
      <c r="F3250" s="21" t="n"/>
      <c r="G3250" s="22" t="n"/>
      <c r="H3250" s="25">
        <f>IF(COUNTA(A3250,B3250,D3250,G3250)=0,"",IF(NOT(ISNUMBER(A3250)),"날짜를 확인하세요",IF(A3250&gt;TODAY(),"오늘 이후 날짜예요",IF(AND(B3250&lt;&gt;"",ISNA(MATCH(B3250,현장번호,0))),"현장 번호를 확인하세요",IF(ISNA(MATCH(D3250,거래처이름,0)),"거래처 목록에 없는 이름",IF(OR(NOT(ISNUMBER(G3250)),N(G3250)&lt;=0),"금액을 확인하세요",""))))))</f>
        <v/>
      </c>
    </row>
    <row r="3251">
      <c r="A3251" s="20" t="n"/>
      <c r="B3251" s="26" t="n"/>
      <c r="C3251" s="27">
        <f>IF(COUNTA(A3251,D3251,G3251)=0,"",IF(B3251="","공통",IFERROR(INDEX(현장_고객,MATCH(B3251,현장번호,0))&amp;" · "&amp;INDEX(현장_주소,MATCH(B3251,현장번호,0)),"없는 번호")))</f>
        <v/>
      </c>
      <c r="D3251" s="21" t="n"/>
      <c r="E3251" s="27">
        <f>IF(D3251="","",IFERROR(INDEX(거래처분야,MATCH(D3251,거래처이름,0)),""))</f>
        <v/>
      </c>
      <c r="F3251" s="21" t="n"/>
      <c r="G3251" s="22" t="n"/>
      <c r="H3251" s="25">
        <f>IF(COUNTA(A3251,B3251,D3251,G3251)=0,"",IF(NOT(ISNUMBER(A3251)),"날짜를 확인하세요",IF(A3251&gt;TODAY(),"오늘 이후 날짜예요",IF(AND(B3251&lt;&gt;"",ISNA(MATCH(B3251,현장번호,0))),"현장 번호를 확인하세요",IF(ISNA(MATCH(D3251,거래처이름,0)),"거래처 목록에 없는 이름",IF(OR(NOT(ISNUMBER(G3251)),N(G3251)&lt;=0),"금액을 확인하세요",""))))))</f>
        <v/>
      </c>
    </row>
    <row r="3252">
      <c r="A3252" s="20" t="n"/>
      <c r="B3252" s="26" t="n"/>
      <c r="C3252" s="27">
        <f>IF(COUNTA(A3252,D3252,G3252)=0,"",IF(B3252="","공통",IFERROR(INDEX(현장_고객,MATCH(B3252,현장번호,0))&amp;" · "&amp;INDEX(현장_주소,MATCH(B3252,현장번호,0)),"없는 번호")))</f>
        <v/>
      </c>
      <c r="D3252" s="21" t="n"/>
      <c r="E3252" s="27">
        <f>IF(D3252="","",IFERROR(INDEX(거래처분야,MATCH(D3252,거래처이름,0)),""))</f>
        <v/>
      </c>
      <c r="F3252" s="21" t="n"/>
      <c r="G3252" s="22" t="n"/>
      <c r="H3252" s="25">
        <f>IF(COUNTA(A3252,B3252,D3252,G3252)=0,"",IF(NOT(ISNUMBER(A3252)),"날짜를 확인하세요",IF(A3252&gt;TODAY(),"오늘 이후 날짜예요",IF(AND(B3252&lt;&gt;"",ISNA(MATCH(B3252,현장번호,0))),"현장 번호를 확인하세요",IF(ISNA(MATCH(D3252,거래처이름,0)),"거래처 목록에 없는 이름",IF(OR(NOT(ISNUMBER(G3252)),N(G3252)&lt;=0),"금액을 확인하세요",""))))))</f>
        <v/>
      </c>
    </row>
    <row r="3253">
      <c r="A3253" s="20" t="n"/>
      <c r="B3253" s="26" t="n"/>
      <c r="C3253" s="27">
        <f>IF(COUNTA(A3253,D3253,G3253)=0,"",IF(B3253="","공통",IFERROR(INDEX(현장_고객,MATCH(B3253,현장번호,0))&amp;" · "&amp;INDEX(현장_주소,MATCH(B3253,현장번호,0)),"없는 번호")))</f>
        <v/>
      </c>
      <c r="D3253" s="21" t="n"/>
      <c r="E3253" s="27">
        <f>IF(D3253="","",IFERROR(INDEX(거래처분야,MATCH(D3253,거래처이름,0)),""))</f>
        <v/>
      </c>
      <c r="F3253" s="21" t="n"/>
      <c r="G3253" s="22" t="n"/>
      <c r="H3253" s="25">
        <f>IF(COUNTA(A3253,B3253,D3253,G3253)=0,"",IF(NOT(ISNUMBER(A3253)),"날짜를 확인하세요",IF(A3253&gt;TODAY(),"오늘 이후 날짜예요",IF(AND(B3253&lt;&gt;"",ISNA(MATCH(B3253,현장번호,0))),"현장 번호를 확인하세요",IF(ISNA(MATCH(D3253,거래처이름,0)),"거래처 목록에 없는 이름",IF(OR(NOT(ISNUMBER(G3253)),N(G3253)&lt;=0),"금액을 확인하세요",""))))))</f>
        <v/>
      </c>
    </row>
    <row r="3254">
      <c r="A3254" s="20" t="n"/>
      <c r="B3254" s="26" t="n"/>
      <c r="C3254" s="27">
        <f>IF(COUNTA(A3254,D3254,G3254)=0,"",IF(B3254="","공통",IFERROR(INDEX(현장_고객,MATCH(B3254,현장번호,0))&amp;" · "&amp;INDEX(현장_주소,MATCH(B3254,현장번호,0)),"없는 번호")))</f>
        <v/>
      </c>
      <c r="D3254" s="21" t="n"/>
      <c r="E3254" s="27">
        <f>IF(D3254="","",IFERROR(INDEX(거래처분야,MATCH(D3254,거래처이름,0)),""))</f>
        <v/>
      </c>
      <c r="F3254" s="21" t="n"/>
      <c r="G3254" s="22" t="n"/>
      <c r="H3254" s="25">
        <f>IF(COUNTA(A3254,B3254,D3254,G3254)=0,"",IF(NOT(ISNUMBER(A3254)),"날짜를 확인하세요",IF(A3254&gt;TODAY(),"오늘 이후 날짜예요",IF(AND(B3254&lt;&gt;"",ISNA(MATCH(B3254,현장번호,0))),"현장 번호를 확인하세요",IF(ISNA(MATCH(D3254,거래처이름,0)),"거래처 목록에 없는 이름",IF(OR(NOT(ISNUMBER(G3254)),N(G3254)&lt;=0),"금액을 확인하세요",""))))))</f>
        <v/>
      </c>
    </row>
    <row r="3255">
      <c r="A3255" s="20" t="n"/>
      <c r="B3255" s="26" t="n"/>
      <c r="C3255" s="27">
        <f>IF(COUNTA(A3255,D3255,G3255)=0,"",IF(B3255="","공통",IFERROR(INDEX(현장_고객,MATCH(B3255,현장번호,0))&amp;" · "&amp;INDEX(현장_주소,MATCH(B3255,현장번호,0)),"없는 번호")))</f>
        <v/>
      </c>
      <c r="D3255" s="21" t="n"/>
      <c r="E3255" s="27">
        <f>IF(D3255="","",IFERROR(INDEX(거래처분야,MATCH(D3255,거래처이름,0)),""))</f>
        <v/>
      </c>
      <c r="F3255" s="21" t="n"/>
      <c r="G3255" s="22" t="n"/>
      <c r="H3255" s="25">
        <f>IF(COUNTA(A3255,B3255,D3255,G3255)=0,"",IF(NOT(ISNUMBER(A3255)),"날짜를 확인하세요",IF(A3255&gt;TODAY(),"오늘 이후 날짜예요",IF(AND(B3255&lt;&gt;"",ISNA(MATCH(B3255,현장번호,0))),"현장 번호를 확인하세요",IF(ISNA(MATCH(D3255,거래처이름,0)),"거래처 목록에 없는 이름",IF(OR(NOT(ISNUMBER(G3255)),N(G3255)&lt;=0),"금액을 확인하세요",""))))))</f>
        <v/>
      </c>
    </row>
    <row r="3256">
      <c r="A3256" s="20" t="n"/>
      <c r="B3256" s="26" t="n"/>
      <c r="C3256" s="27">
        <f>IF(COUNTA(A3256,D3256,G3256)=0,"",IF(B3256="","공통",IFERROR(INDEX(현장_고객,MATCH(B3256,현장번호,0))&amp;" · "&amp;INDEX(현장_주소,MATCH(B3256,현장번호,0)),"없는 번호")))</f>
        <v/>
      </c>
      <c r="D3256" s="21" t="n"/>
      <c r="E3256" s="27">
        <f>IF(D3256="","",IFERROR(INDEX(거래처분야,MATCH(D3256,거래처이름,0)),""))</f>
        <v/>
      </c>
      <c r="F3256" s="21" t="n"/>
      <c r="G3256" s="22" t="n"/>
      <c r="H3256" s="25">
        <f>IF(COUNTA(A3256,B3256,D3256,G3256)=0,"",IF(NOT(ISNUMBER(A3256)),"날짜를 확인하세요",IF(A3256&gt;TODAY(),"오늘 이후 날짜예요",IF(AND(B3256&lt;&gt;"",ISNA(MATCH(B3256,현장번호,0))),"현장 번호를 확인하세요",IF(ISNA(MATCH(D3256,거래처이름,0)),"거래처 목록에 없는 이름",IF(OR(NOT(ISNUMBER(G3256)),N(G3256)&lt;=0),"금액을 확인하세요",""))))))</f>
        <v/>
      </c>
    </row>
    <row r="3257">
      <c r="A3257" s="20" t="n"/>
      <c r="B3257" s="26" t="n"/>
      <c r="C3257" s="27">
        <f>IF(COUNTA(A3257,D3257,G3257)=0,"",IF(B3257="","공통",IFERROR(INDEX(현장_고객,MATCH(B3257,현장번호,0))&amp;" · "&amp;INDEX(현장_주소,MATCH(B3257,현장번호,0)),"없는 번호")))</f>
        <v/>
      </c>
      <c r="D3257" s="21" t="n"/>
      <c r="E3257" s="27">
        <f>IF(D3257="","",IFERROR(INDEX(거래처분야,MATCH(D3257,거래처이름,0)),""))</f>
        <v/>
      </c>
      <c r="F3257" s="21" t="n"/>
      <c r="G3257" s="22" t="n"/>
      <c r="H3257" s="25">
        <f>IF(COUNTA(A3257,B3257,D3257,G3257)=0,"",IF(NOT(ISNUMBER(A3257)),"날짜를 확인하세요",IF(A3257&gt;TODAY(),"오늘 이후 날짜예요",IF(AND(B3257&lt;&gt;"",ISNA(MATCH(B3257,현장번호,0))),"현장 번호를 확인하세요",IF(ISNA(MATCH(D3257,거래처이름,0)),"거래처 목록에 없는 이름",IF(OR(NOT(ISNUMBER(G3257)),N(G3257)&lt;=0),"금액을 확인하세요",""))))))</f>
        <v/>
      </c>
    </row>
    <row r="3258">
      <c r="A3258" s="20" t="n"/>
      <c r="B3258" s="26" t="n"/>
      <c r="C3258" s="27">
        <f>IF(COUNTA(A3258,D3258,G3258)=0,"",IF(B3258="","공통",IFERROR(INDEX(현장_고객,MATCH(B3258,현장번호,0))&amp;" · "&amp;INDEX(현장_주소,MATCH(B3258,현장번호,0)),"없는 번호")))</f>
        <v/>
      </c>
      <c r="D3258" s="21" t="n"/>
      <c r="E3258" s="27">
        <f>IF(D3258="","",IFERROR(INDEX(거래처분야,MATCH(D3258,거래처이름,0)),""))</f>
        <v/>
      </c>
      <c r="F3258" s="21" t="n"/>
      <c r="G3258" s="22" t="n"/>
      <c r="H3258" s="25">
        <f>IF(COUNTA(A3258,B3258,D3258,G3258)=0,"",IF(NOT(ISNUMBER(A3258)),"날짜를 확인하세요",IF(A3258&gt;TODAY(),"오늘 이후 날짜예요",IF(AND(B3258&lt;&gt;"",ISNA(MATCH(B3258,현장번호,0))),"현장 번호를 확인하세요",IF(ISNA(MATCH(D3258,거래처이름,0)),"거래처 목록에 없는 이름",IF(OR(NOT(ISNUMBER(G3258)),N(G3258)&lt;=0),"금액을 확인하세요",""))))))</f>
        <v/>
      </c>
    </row>
    <row r="3259">
      <c r="A3259" s="20" t="n"/>
      <c r="B3259" s="26" t="n"/>
      <c r="C3259" s="27">
        <f>IF(COUNTA(A3259,D3259,G3259)=0,"",IF(B3259="","공통",IFERROR(INDEX(현장_고객,MATCH(B3259,현장번호,0))&amp;" · "&amp;INDEX(현장_주소,MATCH(B3259,현장번호,0)),"없는 번호")))</f>
        <v/>
      </c>
      <c r="D3259" s="21" t="n"/>
      <c r="E3259" s="27">
        <f>IF(D3259="","",IFERROR(INDEX(거래처분야,MATCH(D3259,거래처이름,0)),""))</f>
        <v/>
      </c>
      <c r="F3259" s="21" t="n"/>
      <c r="G3259" s="22" t="n"/>
      <c r="H3259" s="25">
        <f>IF(COUNTA(A3259,B3259,D3259,G3259)=0,"",IF(NOT(ISNUMBER(A3259)),"날짜를 확인하세요",IF(A3259&gt;TODAY(),"오늘 이후 날짜예요",IF(AND(B3259&lt;&gt;"",ISNA(MATCH(B3259,현장번호,0))),"현장 번호를 확인하세요",IF(ISNA(MATCH(D3259,거래처이름,0)),"거래처 목록에 없는 이름",IF(OR(NOT(ISNUMBER(G3259)),N(G3259)&lt;=0),"금액을 확인하세요",""))))))</f>
        <v/>
      </c>
    </row>
    <row r="3260">
      <c r="A3260" s="20" t="n"/>
      <c r="B3260" s="26" t="n"/>
      <c r="C3260" s="27">
        <f>IF(COUNTA(A3260,D3260,G3260)=0,"",IF(B3260="","공통",IFERROR(INDEX(현장_고객,MATCH(B3260,현장번호,0))&amp;" · "&amp;INDEX(현장_주소,MATCH(B3260,현장번호,0)),"없는 번호")))</f>
        <v/>
      </c>
      <c r="D3260" s="21" t="n"/>
      <c r="E3260" s="27">
        <f>IF(D3260="","",IFERROR(INDEX(거래처분야,MATCH(D3260,거래처이름,0)),""))</f>
        <v/>
      </c>
      <c r="F3260" s="21" t="n"/>
      <c r="G3260" s="22" t="n"/>
      <c r="H3260" s="25">
        <f>IF(COUNTA(A3260,B3260,D3260,G3260)=0,"",IF(NOT(ISNUMBER(A3260)),"날짜를 확인하세요",IF(A3260&gt;TODAY(),"오늘 이후 날짜예요",IF(AND(B3260&lt;&gt;"",ISNA(MATCH(B3260,현장번호,0))),"현장 번호를 확인하세요",IF(ISNA(MATCH(D3260,거래처이름,0)),"거래처 목록에 없는 이름",IF(OR(NOT(ISNUMBER(G3260)),N(G3260)&lt;=0),"금액을 확인하세요",""))))))</f>
        <v/>
      </c>
    </row>
    <row r="3261">
      <c r="A3261" s="20" t="n"/>
      <c r="B3261" s="26" t="n"/>
      <c r="C3261" s="27">
        <f>IF(COUNTA(A3261,D3261,G3261)=0,"",IF(B3261="","공통",IFERROR(INDEX(현장_고객,MATCH(B3261,현장번호,0))&amp;" · "&amp;INDEX(현장_주소,MATCH(B3261,현장번호,0)),"없는 번호")))</f>
        <v/>
      </c>
      <c r="D3261" s="21" t="n"/>
      <c r="E3261" s="27">
        <f>IF(D3261="","",IFERROR(INDEX(거래처분야,MATCH(D3261,거래처이름,0)),""))</f>
        <v/>
      </c>
      <c r="F3261" s="21" t="n"/>
      <c r="G3261" s="22" t="n"/>
      <c r="H3261" s="25">
        <f>IF(COUNTA(A3261,B3261,D3261,G3261)=0,"",IF(NOT(ISNUMBER(A3261)),"날짜를 확인하세요",IF(A3261&gt;TODAY(),"오늘 이후 날짜예요",IF(AND(B3261&lt;&gt;"",ISNA(MATCH(B3261,현장번호,0))),"현장 번호를 확인하세요",IF(ISNA(MATCH(D3261,거래처이름,0)),"거래처 목록에 없는 이름",IF(OR(NOT(ISNUMBER(G3261)),N(G3261)&lt;=0),"금액을 확인하세요",""))))))</f>
        <v/>
      </c>
    </row>
    <row r="3262">
      <c r="A3262" s="20" t="n"/>
      <c r="B3262" s="26" t="n"/>
      <c r="C3262" s="27">
        <f>IF(COUNTA(A3262,D3262,G3262)=0,"",IF(B3262="","공통",IFERROR(INDEX(현장_고객,MATCH(B3262,현장번호,0))&amp;" · "&amp;INDEX(현장_주소,MATCH(B3262,현장번호,0)),"없는 번호")))</f>
        <v/>
      </c>
      <c r="D3262" s="21" t="n"/>
      <c r="E3262" s="27">
        <f>IF(D3262="","",IFERROR(INDEX(거래처분야,MATCH(D3262,거래처이름,0)),""))</f>
        <v/>
      </c>
      <c r="F3262" s="21" t="n"/>
      <c r="G3262" s="22" t="n"/>
      <c r="H3262" s="25">
        <f>IF(COUNTA(A3262,B3262,D3262,G3262)=0,"",IF(NOT(ISNUMBER(A3262)),"날짜를 확인하세요",IF(A3262&gt;TODAY(),"오늘 이후 날짜예요",IF(AND(B3262&lt;&gt;"",ISNA(MATCH(B3262,현장번호,0))),"현장 번호를 확인하세요",IF(ISNA(MATCH(D3262,거래처이름,0)),"거래처 목록에 없는 이름",IF(OR(NOT(ISNUMBER(G3262)),N(G3262)&lt;=0),"금액을 확인하세요",""))))))</f>
        <v/>
      </c>
    </row>
    <row r="3263">
      <c r="A3263" s="20" t="n"/>
      <c r="B3263" s="26" t="n"/>
      <c r="C3263" s="27">
        <f>IF(COUNTA(A3263,D3263,G3263)=0,"",IF(B3263="","공통",IFERROR(INDEX(현장_고객,MATCH(B3263,현장번호,0))&amp;" · "&amp;INDEX(현장_주소,MATCH(B3263,현장번호,0)),"없는 번호")))</f>
        <v/>
      </c>
      <c r="D3263" s="21" t="n"/>
      <c r="E3263" s="27">
        <f>IF(D3263="","",IFERROR(INDEX(거래처분야,MATCH(D3263,거래처이름,0)),""))</f>
        <v/>
      </c>
      <c r="F3263" s="21" t="n"/>
      <c r="G3263" s="22" t="n"/>
      <c r="H3263" s="25">
        <f>IF(COUNTA(A3263,B3263,D3263,G3263)=0,"",IF(NOT(ISNUMBER(A3263)),"날짜를 확인하세요",IF(A3263&gt;TODAY(),"오늘 이후 날짜예요",IF(AND(B3263&lt;&gt;"",ISNA(MATCH(B3263,현장번호,0))),"현장 번호를 확인하세요",IF(ISNA(MATCH(D3263,거래처이름,0)),"거래처 목록에 없는 이름",IF(OR(NOT(ISNUMBER(G3263)),N(G3263)&lt;=0),"금액을 확인하세요",""))))))</f>
        <v/>
      </c>
    </row>
    <row r="3264">
      <c r="A3264" s="20" t="n"/>
      <c r="B3264" s="26" t="n"/>
      <c r="C3264" s="27">
        <f>IF(COUNTA(A3264,D3264,G3264)=0,"",IF(B3264="","공통",IFERROR(INDEX(현장_고객,MATCH(B3264,현장번호,0))&amp;" · "&amp;INDEX(현장_주소,MATCH(B3264,현장번호,0)),"없는 번호")))</f>
        <v/>
      </c>
      <c r="D3264" s="21" t="n"/>
      <c r="E3264" s="27">
        <f>IF(D3264="","",IFERROR(INDEX(거래처분야,MATCH(D3264,거래처이름,0)),""))</f>
        <v/>
      </c>
      <c r="F3264" s="21" t="n"/>
      <c r="G3264" s="22" t="n"/>
      <c r="H3264" s="25">
        <f>IF(COUNTA(A3264,B3264,D3264,G3264)=0,"",IF(NOT(ISNUMBER(A3264)),"날짜를 확인하세요",IF(A3264&gt;TODAY(),"오늘 이후 날짜예요",IF(AND(B3264&lt;&gt;"",ISNA(MATCH(B3264,현장번호,0))),"현장 번호를 확인하세요",IF(ISNA(MATCH(D3264,거래처이름,0)),"거래처 목록에 없는 이름",IF(OR(NOT(ISNUMBER(G3264)),N(G3264)&lt;=0),"금액을 확인하세요",""))))))</f>
        <v/>
      </c>
    </row>
    <row r="3265">
      <c r="A3265" s="20" t="n"/>
      <c r="B3265" s="26" t="n"/>
      <c r="C3265" s="27">
        <f>IF(COUNTA(A3265,D3265,G3265)=0,"",IF(B3265="","공통",IFERROR(INDEX(현장_고객,MATCH(B3265,현장번호,0))&amp;" · "&amp;INDEX(현장_주소,MATCH(B3265,현장번호,0)),"없는 번호")))</f>
        <v/>
      </c>
      <c r="D3265" s="21" t="n"/>
      <c r="E3265" s="27">
        <f>IF(D3265="","",IFERROR(INDEX(거래처분야,MATCH(D3265,거래처이름,0)),""))</f>
        <v/>
      </c>
      <c r="F3265" s="21" t="n"/>
      <c r="G3265" s="22" t="n"/>
      <c r="H3265" s="25">
        <f>IF(COUNTA(A3265,B3265,D3265,G3265)=0,"",IF(NOT(ISNUMBER(A3265)),"날짜를 확인하세요",IF(A3265&gt;TODAY(),"오늘 이후 날짜예요",IF(AND(B3265&lt;&gt;"",ISNA(MATCH(B3265,현장번호,0))),"현장 번호를 확인하세요",IF(ISNA(MATCH(D3265,거래처이름,0)),"거래처 목록에 없는 이름",IF(OR(NOT(ISNUMBER(G3265)),N(G3265)&lt;=0),"금액을 확인하세요",""))))))</f>
        <v/>
      </c>
    </row>
    <row r="3266">
      <c r="A3266" s="20" t="n"/>
      <c r="B3266" s="26" t="n"/>
      <c r="C3266" s="27">
        <f>IF(COUNTA(A3266,D3266,G3266)=0,"",IF(B3266="","공통",IFERROR(INDEX(현장_고객,MATCH(B3266,현장번호,0))&amp;" · "&amp;INDEX(현장_주소,MATCH(B3266,현장번호,0)),"없는 번호")))</f>
        <v/>
      </c>
      <c r="D3266" s="21" t="n"/>
      <c r="E3266" s="27">
        <f>IF(D3266="","",IFERROR(INDEX(거래처분야,MATCH(D3266,거래처이름,0)),""))</f>
        <v/>
      </c>
      <c r="F3266" s="21" t="n"/>
      <c r="G3266" s="22" t="n"/>
      <c r="H3266" s="25">
        <f>IF(COUNTA(A3266,B3266,D3266,G3266)=0,"",IF(NOT(ISNUMBER(A3266)),"날짜를 확인하세요",IF(A3266&gt;TODAY(),"오늘 이후 날짜예요",IF(AND(B3266&lt;&gt;"",ISNA(MATCH(B3266,현장번호,0))),"현장 번호를 확인하세요",IF(ISNA(MATCH(D3266,거래처이름,0)),"거래처 목록에 없는 이름",IF(OR(NOT(ISNUMBER(G3266)),N(G3266)&lt;=0),"금액을 확인하세요",""))))))</f>
        <v/>
      </c>
    </row>
    <row r="3267">
      <c r="A3267" s="20" t="n"/>
      <c r="B3267" s="26" t="n"/>
      <c r="C3267" s="27">
        <f>IF(COUNTA(A3267,D3267,G3267)=0,"",IF(B3267="","공통",IFERROR(INDEX(현장_고객,MATCH(B3267,현장번호,0))&amp;" · "&amp;INDEX(현장_주소,MATCH(B3267,현장번호,0)),"없는 번호")))</f>
        <v/>
      </c>
      <c r="D3267" s="21" t="n"/>
      <c r="E3267" s="27">
        <f>IF(D3267="","",IFERROR(INDEX(거래처분야,MATCH(D3267,거래처이름,0)),""))</f>
        <v/>
      </c>
      <c r="F3267" s="21" t="n"/>
      <c r="G3267" s="22" t="n"/>
      <c r="H3267" s="25">
        <f>IF(COUNTA(A3267,B3267,D3267,G3267)=0,"",IF(NOT(ISNUMBER(A3267)),"날짜를 확인하세요",IF(A3267&gt;TODAY(),"오늘 이후 날짜예요",IF(AND(B3267&lt;&gt;"",ISNA(MATCH(B3267,현장번호,0))),"현장 번호를 확인하세요",IF(ISNA(MATCH(D3267,거래처이름,0)),"거래처 목록에 없는 이름",IF(OR(NOT(ISNUMBER(G3267)),N(G3267)&lt;=0),"금액을 확인하세요",""))))))</f>
        <v/>
      </c>
    </row>
    <row r="3268">
      <c r="A3268" s="20" t="n"/>
      <c r="B3268" s="26" t="n"/>
      <c r="C3268" s="27">
        <f>IF(COUNTA(A3268,D3268,G3268)=0,"",IF(B3268="","공통",IFERROR(INDEX(현장_고객,MATCH(B3268,현장번호,0))&amp;" · "&amp;INDEX(현장_주소,MATCH(B3268,현장번호,0)),"없는 번호")))</f>
        <v/>
      </c>
      <c r="D3268" s="21" t="n"/>
      <c r="E3268" s="27">
        <f>IF(D3268="","",IFERROR(INDEX(거래처분야,MATCH(D3268,거래처이름,0)),""))</f>
        <v/>
      </c>
      <c r="F3268" s="21" t="n"/>
      <c r="G3268" s="22" t="n"/>
      <c r="H3268" s="25">
        <f>IF(COUNTA(A3268,B3268,D3268,G3268)=0,"",IF(NOT(ISNUMBER(A3268)),"날짜를 확인하세요",IF(A3268&gt;TODAY(),"오늘 이후 날짜예요",IF(AND(B3268&lt;&gt;"",ISNA(MATCH(B3268,현장번호,0))),"현장 번호를 확인하세요",IF(ISNA(MATCH(D3268,거래처이름,0)),"거래처 목록에 없는 이름",IF(OR(NOT(ISNUMBER(G3268)),N(G3268)&lt;=0),"금액을 확인하세요",""))))))</f>
        <v/>
      </c>
    </row>
    <row r="3269">
      <c r="A3269" s="20" t="n"/>
      <c r="B3269" s="26" t="n"/>
      <c r="C3269" s="27">
        <f>IF(COUNTA(A3269,D3269,G3269)=0,"",IF(B3269="","공통",IFERROR(INDEX(현장_고객,MATCH(B3269,현장번호,0))&amp;" · "&amp;INDEX(현장_주소,MATCH(B3269,현장번호,0)),"없는 번호")))</f>
        <v/>
      </c>
      <c r="D3269" s="21" t="n"/>
      <c r="E3269" s="27">
        <f>IF(D3269="","",IFERROR(INDEX(거래처분야,MATCH(D3269,거래처이름,0)),""))</f>
        <v/>
      </c>
      <c r="F3269" s="21" t="n"/>
      <c r="G3269" s="22" t="n"/>
      <c r="H3269" s="25">
        <f>IF(COUNTA(A3269,B3269,D3269,G3269)=0,"",IF(NOT(ISNUMBER(A3269)),"날짜를 확인하세요",IF(A3269&gt;TODAY(),"오늘 이후 날짜예요",IF(AND(B3269&lt;&gt;"",ISNA(MATCH(B3269,현장번호,0))),"현장 번호를 확인하세요",IF(ISNA(MATCH(D3269,거래처이름,0)),"거래처 목록에 없는 이름",IF(OR(NOT(ISNUMBER(G3269)),N(G3269)&lt;=0),"금액을 확인하세요",""))))))</f>
        <v/>
      </c>
    </row>
    <row r="3270">
      <c r="A3270" s="20" t="n"/>
      <c r="B3270" s="26" t="n"/>
      <c r="C3270" s="27">
        <f>IF(COUNTA(A3270,D3270,G3270)=0,"",IF(B3270="","공통",IFERROR(INDEX(현장_고객,MATCH(B3270,현장번호,0))&amp;" · "&amp;INDEX(현장_주소,MATCH(B3270,현장번호,0)),"없는 번호")))</f>
        <v/>
      </c>
      <c r="D3270" s="21" t="n"/>
      <c r="E3270" s="27">
        <f>IF(D3270="","",IFERROR(INDEX(거래처분야,MATCH(D3270,거래처이름,0)),""))</f>
        <v/>
      </c>
      <c r="F3270" s="21" t="n"/>
      <c r="G3270" s="22" t="n"/>
      <c r="H3270" s="25">
        <f>IF(COUNTA(A3270,B3270,D3270,G3270)=0,"",IF(NOT(ISNUMBER(A3270)),"날짜를 확인하세요",IF(A3270&gt;TODAY(),"오늘 이후 날짜예요",IF(AND(B3270&lt;&gt;"",ISNA(MATCH(B3270,현장번호,0))),"현장 번호를 확인하세요",IF(ISNA(MATCH(D3270,거래처이름,0)),"거래처 목록에 없는 이름",IF(OR(NOT(ISNUMBER(G3270)),N(G3270)&lt;=0),"금액을 확인하세요",""))))))</f>
        <v/>
      </c>
    </row>
    <row r="3271">
      <c r="A3271" s="20" t="n"/>
      <c r="B3271" s="26" t="n"/>
      <c r="C3271" s="27">
        <f>IF(COUNTA(A3271,D3271,G3271)=0,"",IF(B3271="","공통",IFERROR(INDEX(현장_고객,MATCH(B3271,현장번호,0))&amp;" · "&amp;INDEX(현장_주소,MATCH(B3271,현장번호,0)),"없는 번호")))</f>
        <v/>
      </c>
      <c r="D3271" s="21" t="n"/>
      <c r="E3271" s="27">
        <f>IF(D3271="","",IFERROR(INDEX(거래처분야,MATCH(D3271,거래처이름,0)),""))</f>
        <v/>
      </c>
      <c r="F3271" s="21" t="n"/>
      <c r="G3271" s="22" t="n"/>
      <c r="H3271" s="25">
        <f>IF(COUNTA(A3271,B3271,D3271,G3271)=0,"",IF(NOT(ISNUMBER(A3271)),"날짜를 확인하세요",IF(A3271&gt;TODAY(),"오늘 이후 날짜예요",IF(AND(B3271&lt;&gt;"",ISNA(MATCH(B3271,현장번호,0))),"현장 번호를 확인하세요",IF(ISNA(MATCH(D3271,거래처이름,0)),"거래처 목록에 없는 이름",IF(OR(NOT(ISNUMBER(G3271)),N(G3271)&lt;=0),"금액을 확인하세요",""))))))</f>
        <v/>
      </c>
    </row>
    <row r="3272">
      <c r="A3272" s="20" t="n"/>
      <c r="B3272" s="26" t="n"/>
      <c r="C3272" s="27">
        <f>IF(COUNTA(A3272,D3272,G3272)=0,"",IF(B3272="","공통",IFERROR(INDEX(현장_고객,MATCH(B3272,현장번호,0))&amp;" · "&amp;INDEX(현장_주소,MATCH(B3272,현장번호,0)),"없는 번호")))</f>
        <v/>
      </c>
      <c r="D3272" s="21" t="n"/>
      <c r="E3272" s="27">
        <f>IF(D3272="","",IFERROR(INDEX(거래처분야,MATCH(D3272,거래처이름,0)),""))</f>
        <v/>
      </c>
      <c r="F3272" s="21" t="n"/>
      <c r="G3272" s="22" t="n"/>
      <c r="H3272" s="25">
        <f>IF(COUNTA(A3272,B3272,D3272,G3272)=0,"",IF(NOT(ISNUMBER(A3272)),"날짜를 확인하세요",IF(A3272&gt;TODAY(),"오늘 이후 날짜예요",IF(AND(B3272&lt;&gt;"",ISNA(MATCH(B3272,현장번호,0))),"현장 번호를 확인하세요",IF(ISNA(MATCH(D3272,거래처이름,0)),"거래처 목록에 없는 이름",IF(OR(NOT(ISNUMBER(G3272)),N(G3272)&lt;=0),"금액을 확인하세요",""))))))</f>
        <v/>
      </c>
    </row>
    <row r="3273">
      <c r="A3273" s="20" t="n"/>
      <c r="B3273" s="26" t="n"/>
      <c r="C3273" s="27">
        <f>IF(COUNTA(A3273,D3273,G3273)=0,"",IF(B3273="","공통",IFERROR(INDEX(현장_고객,MATCH(B3273,현장번호,0))&amp;" · "&amp;INDEX(현장_주소,MATCH(B3273,현장번호,0)),"없는 번호")))</f>
        <v/>
      </c>
      <c r="D3273" s="21" t="n"/>
      <c r="E3273" s="27">
        <f>IF(D3273="","",IFERROR(INDEX(거래처분야,MATCH(D3273,거래처이름,0)),""))</f>
        <v/>
      </c>
      <c r="F3273" s="21" t="n"/>
      <c r="G3273" s="22" t="n"/>
      <c r="H3273" s="25">
        <f>IF(COUNTA(A3273,B3273,D3273,G3273)=0,"",IF(NOT(ISNUMBER(A3273)),"날짜를 확인하세요",IF(A3273&gt;TODAY(),"오늘 이후 날짜예요",IF(AND(B3273&lt;&gt;"",ISNA(MATCH(B3273,현장번호,0))),"현장 번호를 확인하세요",IF(ISNA(MATCH(D3273,거래처이름,0)),"거래처 목록에 없는 이름",IF(OR(NOT(ISNUMBER(G3273)),N(G3273)&lt;=0),"금액을 확인하세요",""))))))</f>
        <v/>
      </c>
    </row>
    <row r="3274">
      <c r="A3274" s="20" t="n"/>
      <c r="B3274" s="26" t="n"/>
      <c r="C3274" s="27">
        <f>IF(COUNTA(A3274,D3274,G3274)=0,"",IF(B3274="","공통",IFERROR(INDEX(현장_고객,MATCH(B3274,현장번호,0))&amp;" · "&amp;INDEX(현장_주소,MATCH(B3274,현장번호,0)),"없는 번호")))</f>
        <v/>
      </c>
      <c r="D3274" s="21" t="n"/>
      <c r="E3274" s="27">
        <f>IF(D3274="","",IFERROR(INDEX(거래처분야,MATCH(D3274,거래처이름,0)),""))</f>
        <v/>
      </c>
      <c r="F3274" s="21" t="n"/>
      <c r="G3274" s="22" t="n"/>
      <c r="H3274" s="25">
        <f>IF(COUNTA(A3274,B3274,D3274,G3274)=0,"",IF(NOT(ISNUMBER(A3274)),"날짜를 확인하세요",IF(A3274&gt;TODAY(),"오늘 이후 날짜예요",IF(AND(B3274&lt;&gt;"",ISNA(MATCH(B3274,현장번호,0))),"현장 번호를 확인하세요",IF(ISNA(MATCH(D3274,거래처이름,0)),"거래처 목록에 없는 이름",IF(OR(NOT(ISNUMBER(G3274)),N(G3274)&lt;=0),"금액을 확인하세요",""))))))</f>
        <v/>
      </c>
    </row>
    <row r="3275">
      <c r="A3275" s="20" t="n"/>
      <c r="B3275" s="26" t="n"/>
      <c r="C3275" s="27">
        <f>IF(COUNTA(A3275,D3275,G3275)=0,"",IF(B3275="","공통",IFERROR(INDEX(현장_고객,MATCH(B3275,현장번호,0))&amp;" · "&amp;INDEX(현장_주소,MATCH(B3275,현장번호,0)),"없는 번호")))</f>
        <v/>
      </c>
      <c r="D3275" s="21" t="n"/>
      <c r="E3275" s="27">
        <f>IF(D3275="","",IFERROR(INDEX(거래처분야,MATCH(D3275,거래처이름,0)),""))</f>
        <v/>
      </c>
      <c r="F3275" s="21" t="n"/>
      <c r="G3275" s="22" t="n"/>
      <c r="H3275" s="25">
        <f>IF(COUNTA(A3275,B3275,D3275,G3275)=0,"",IF(NOT(ISNUMBER(A3275)),"날짜를 확인하세요",IF(A3275&gt;TODAY(),"오늘 이후 날짜예요",IF(AND(B3275&lt;&gt;"",ISNA(MATCH(B3275,현장번호,0))),"현장 번호를 확인하세요",IF(ISNA(MATCH(D3275,거래처이름,0)),"거래처 목록에 없는 이름",IF(OR(NOT(ISNUMBER(G3275)),N(G3275)&lt;=0),"금액을 확인하세요",""))))))</f>
        <v/>
      </c>
    </row>
    <row r="3276">
      <c r="A3276" s="20" t="n"/>
      <c r="B3276" s="26" t="n"/>
      <c r="C3276" s="27">
        <f>IF(COUNTA(A3276,D3276,G3276)=0,"",IF(B3276="","공통",IFERROR(INDEX(현장_고객,MATCH(B3276,현장번호,0))&amp;" · "&amp;INDEX(현장_주소,MATCH(B3276,현장번호,0)),"없는 번호")))</f>
        <v/>
      </c>
      <c r="D3276" s="21" t="n"/>
      <c r="E3276" s="27">
        <f>IF(D3276="","",IFERROR(INDEX(거래처분야,MATCH(D3276,거래처이름,0)),""))</f>
        <v/>
      </c>
      <c r="F3276" s="21" t="n"/>
      <c r="G3276" s="22" t="n"/>
      <c r="H3276" s="25">
        <f>IF(COUNTA(A3276,B3276,D3276,G3276)=0,"",IF(NOT(ISNUMBER(A3276)),"날짜를 확인하세요",IF(A3276&gt;TODAY(),"오늘 이후 날짜예요",IF(AND(B3276&lt;&gt;"",ISNA(MATCH(B3276,현장번호,0))),"현장 번호를 확인하세요",IF(ISNA(MATCH(D3276,거래처이름,0)),"거래처 목록에 없는 이름",IF(OR(NOT(ISNUMBER(G3276)),N(G3276)&lt;=0),"금액을 확인하세요",""))))))</f>
        <v/>
      </c>
    </row>
    <row r="3277">
      <c r="A3277" s="20" t="n"/>
      <c r="B3277" s="26" t="n"/>
      <c r="C3277" s="27">
        <f>IF(COUNTA(A3277,D3277,G3277)=0,"",IF(B3277="","공통",IFERROR(INDEX(현장_고객,MATCH(B3277,현장번호,0))&amp;" · "&amp;INDEX(현장_주소,MATCH(B3277,현장번호,0)),"없는 번호")))</f>
        <v/>
      </c>
      <c r="D3277" s="21" t="n"/>
      <c r="E3277" s="27">
        <f>IF(D3277="","",IFERROR(INDEX(거래처분야,MATCH(D3277,거래처이름,0)),""))</f>
        <v/>
      </c>
      <c r="F3277" s="21" t="n"/>
      <c r="G3277" s="22" t="n"/>
      <c r="H3277" s="25">
        <f>IF(COUNTA(A3277,B3277,D3277,G3277)=0,"",IF(NOT(ISNUMBER(A3277)),"날짜를 확인하세요",IF(A3277&gt;TODAY(),"오늘 이후 날짜예요",IF(AND(B3277&lt;&gt;"",ISNA(MATCH(B3277,현장번호,0))),"현장 번호를 확인하세요",IF(ISNA(MATCH(D3277,거래처이름,0)),"거래처 목록에 없는 이름",IF(OR(NOT(ISNUMBER(G3277)),N(G3277)&lt;=0),"금액을 확인하세요",""))))))</f>
        <v/>
      </c>
    </row>
    <row r="3278">
      <c r="A3278" s="20" t="n"/>
      <c r="B3278" s="26" t="n"/>
      <c r="C3278" s="27">
        <f>IF(COUNTA(A3278,D3278,G3278)=0,"",IF(B3278="","공통",IFERROR(INDEX(현장_고객,MATCH(B3278,현장번호,0))&amp;" · "&amp;INDEX(현장_주소,MATCH(B3278,현장번호,0)),"없는 번호")))</f>
        <v/>
      </c>
      <c r="D3278" s="21" t="n"/>
      <c r="E3278" s="27">
        <f>IF(D3278="","",IFERROR(INDEX(거래처분야,MATCH(D3278,거래처이름,0)),""))</f>
        <v/>
      </c>
      <c r="F3278" s="21" t="n"/>
      <c r="G3278" s="22" t="n"/>
      <c r="H3278" s="25">
        <f>IF(COUNTA(A3278,B3278,D3278,G3278)=0,"",IF(NOT(ISNUMBER(A3278)),"날짜를 확인하세요",IF(A3278&gt;TODAY(),"오늘 이후 날짜예요",IF(AND(B3278&lt;&gt;"",ISNA(MATCH(B3278,현장번호,0))),"현장 번호를 확인하세요",IF(ISNA(MATCH(D3278,거래처이름,0)),"거래처 목록에 없는 이름",IF(OR(NOT(ISNUMBER(G3278)),N(G3278)&lt;=0),"금액을 확인하세요",""))))))</f>
        <v/>
      </c>
    </row>
    <row r="3279">
      <c r="A3279" s="20" t="n"/>
      <c r="B3279" s="26" t="n"/>
      <c r="C3279" s="27">
        <f>IF(COUNTA(A3279,D3279,G3279)=0,"",IF(B3279="","공통",IFERROR(INDEX(현장_고객,MATCH(B3279,현장번호,0))&amp;" · "&amp;INDEX(현장_주소,MATCH(B3279,현장번호,0)),"없는 번호")))</f>
        <v/>
      </c>
      <c r="D3279" s="21" t="n"/>
      <c r="E3279" s="27">
        <f>IF(D3279="","",IFERROR(INDEX(거래처분야,MATCH(D3279,거래처이름,0)),""))</f>
        <v/>
      </c>
      <c r="F3279" s="21" t="n"/>
      <c r="G3279" s="22" t="n"/>
      <c r="H3279" s="25">
        <f>IF(COUNTA(A3279,B3279,D3279,G3279)=0,"",IF(NOT(ISNUMBER(A3279)),"날짜를 확인하세요",IF(A3279&gt;TODAY(),"오늘 이후 날짜예요",IF(AND(B3279&lt;&gt;"",ISNA(MATCH(B3279,현장번호,0))),"현장 번호를 확인하세요",IF(ISNA(MATCH(D3279,거래처이름,0)),"거래처 목록에 없는 이름",IF(OR(NOT(ISNUMBER(G3279)),N(G3279)&lt;=0),"금액을 확인하세요",""))))))</f>
        <v/>
      </c>
    </row>
    <row r="3280">
      <c r="A3280" s="20" t="n"/>
      <c r="B3280" s="26" t="n"/>
      <c r="C3280" s="27">
        <f>IF(COUNTA(A3280,D3280,G3280)=0,"",IF(B3280="","공통",IFERROR(INDEX(현장_고객,MATCH(B3280,현장번호,0))&amp;" · "&amp;INDEX(현장_주소,MATCH(B3280,현장번호,0)),"없는 번호")))</f>
        <v/>
      </c>
      <c r="D3280" s="21" t="n"/>
      <c r="E3280" s="27">
        <f>IF(D3280="","",IFERROR(INDEX(거래처분야,MATCH(D3280,거래처이름,0)),""))</f>
        <v/>
      </c>
      <c r="F3280" s="21" t="n"/>
      <c r="G3280" s="22" t="n"/>
      <c r="H3280" s="25">
        <f>IF(COUNTA(A3280,B3280,D3280,G3280)=0,"",IF(NOT(ISNUMBER(A3280)),"날짜를 확인하세요",IF(A3280&gt;TODAY(),"오늘 이후 날짜예요",IF(AND(B3280&lt;&gt;"",ISNA(MATCH(B3280,현장번호,0))),"현장 번호를 확인하세요",IF(ISNA(MATCH(D3280,거래처이름,0)),"거래처 목록에 없는 이름",IF(OR(NOT(ISNUMBER(G3280)),N(G3280)&lt;=0),"금액을 확인하세요",""))))))</f>
        <v/>
      </c>
    </row>
    <row r="3281">
      <c r="A3281" s="20" t="n"/>
      <c r="B3281" s="26" t="n"/>
      <c r="C3281" s="27">
        <f>IF(COUNTA(A3281,D3281,G3281)=0,"",IF(B3281="","공통",IFERROR(INDEX(현장_고객,MATCH(B3281,현장번호,0))&amp;" · "&amp;INDEX(현장_주소,MATCH(B3281,현장번호,0)),"없는 번호")))</f>
        <v/>
      </c>
      <c r="D3281" s="21" t="n"/>
      <c r="E3281" s="27">
        <f>IF(D3281="","",IFERROR(INDEX(거래처분야,MATCH(D3281,거래처이름,0)),""))</f>
        <v/>
      </c>
      <c r="F3281" s="21" t="n"/>
      <c r="G3281" s="22" t="n"/>
      <c r="H3281" s="25">
        <f>IF(COUNTA(A3281,B3281,D3281,G3281)=0,"",IF(NOT(ISNUMBER(A3281)),"날짜를 확인하세요",IF(A3281&gt;TODAY(),"오늘 이후 날짜예요",IF(AND(B3281&lt;&gt;"",ISNA(MATCH(B3281,현장번호,0))),"현장 번호를 확인하세요",IF(ISNA(MATCH(D3281,거래처이름,0)),"거래처 목록에 없는 이름",IF(OR(NOT(ISNUMBER(G3281)),N(G3281)&lt;=0),"금액을 확인하세요",""))))))</f>
        <v/>
      </c>
    </row>
    <row r="3282">
      <c r="A3282" s="20" t="n"/>
      <c r="B3282" s="26" t="n"/>
      <c r="C3282" s="27">
        <f>IF(COUNTA(A3282,D3282,G3282)=0,"",IF(B3282="","공통",IFERROR(INDEX(현장_고객,MATCH(B3282,현장번호,0))&amp;" · "&amp;INDEX(현장_주소,MATCH(B3282,현장번호,0)),"없는 번호")))</f>
        <v/>
      </c>
      <c r="D3282" s="21" t="n"/>
      <c r="E3282" s="27">
        <f>IF(D3282="","",IFERROR(INDEX(거래처분야,MATCH(D3282,거래처이름,0)),""))</f>
        <v/>
      </c>
      <c r="F3282" s="21" t="n"/>
      <c r="G3282" s="22" t="n"/>
      <c r="H3282" s="25">
        <f>IF(COUNTA(A3282,B3282,D3282,G3282)=0,"",IF(NOT(ISNUMBER(A3282)),"날짜를 확인하세요",IF(A3282&gt;TODAY(),"오늘 이후 날짜예요",IF(AND(B3282&lt;&gt;"",ISNA(MATCH(B3282,현장번호,0))),"현장 번호를 확인하세요",IF(ISNA(MATCH(D3282,거래처이름,0)),"거래처 목록에 없는 이름",IF(OR(NOT(ISNUMBER(G3282)),N(G3282)&lt;=0),"금액을 확인하세요",""))))))</f>
        <v/>
      </c>
    </row>
    <row r="3283">
      <c r="A3283" s="20" t="n"/>
      <c r="B3283" s="26" t="n"/>
      <c r="C3283" s="27">
        <f>IF(COUNTA(A3283,D3283,G3283)=0,"",IF(B3283="","공통",IFERROR(INDEX(현장_고객,MATCH(B3283,현장번호,0))&amp;" · "&amp;INDEX(현장_주소,MATCH(B3283,현장번호,0)),"없는 번호")))</f>
        <v/>
      </c>
      <c r="D3283" s="21" t="n"/>
      <c r="E3283" s="27">
        <f>IF(D3283="","",IFERROR(INDEX(거래처분야,MATCH(D3283,거래처이름,0)),""))</f>
        <v/>
      </c>
      <c r="F3283" s="21" t="n"/>
      <c r="G3283" s="22" t="n"/>
      <c r="H3283" s="25">
        <f>IF(COUNTA(A3283,B3283,D3283,G3283)=0,"",IF(NOT(ISNUMBER(A3283)),"날짜를 확인하세요",IF(A3283&gt;TODAY(),"오늘 이후 날짜예요",IF(AND(B3283&lt;&gt;"",ISNA(MATCH(B3283,현장번호,0))),"현장 번호를 확인하세요",IF(ISNA(MATCH(D3283,거래처이름,0)),"거래처 목록에 없는 이름",IF(OR(NOT(ISNUMBER(G3283)),N(G3283)&lt;=0),"금액을 확인하세요",""))))))</f>
        <v/>
      </c>
    </row>
    <row r="3284">
      <c r="A3284" s="20" t="n"/>
      <c r="B3284" s="26" t="n"/>
      <c r="C3284" s="27">
        <f>IF(COUNTA(A3284,D3284,G3284)=0,"",IF(B3284="","공통",IFERROR(INDEX(현장_고객,MATCH(B3284,현장번호,0))&amp;" · "&amp;INDEX(현장_주소,MATCH(B3284,현장번호,0)),"없는 번호")))</f>
        <v/>
      </c>
      <c r="D3284" s="21" t="n"/>
      <c r="E3284" s="27">
        <f>IF(D3284="","",IFERROR(INDEX(거래처분야,MATCH(D3284,거래처이름,0)),""))</f>
        <v/>
      </c>
      <c r="F3284" s="21" t="n"/>
      <c r="G3284" s="22" t="n"/>
      <c r="H3284" s="25">
        <f>IF(COUNTA(A3284,B3284,D3284,G3284)=0,"",IF(NOT(ISNUMBER(A3284)),"날짜를 확인하세요",IF(A3284&gt;TODAY(),"오늘 이후 날짜예요",IF(AND(B3284&lt;&gt;"",ISNA(MATCH(B3284,현장번호,0))),"현장 번호를 확인하세요",IF(ISNA(MATCH(D3284,거래처이름,0)),"거래처 목록에 없는 이름",IF(OR(NOT(ISNUMBER(G3284)),N(G3284)&lt;=0),"금액을 확인하세요",""))))))</f>
        <v/>
      </c>
    </row>
    <row r="3285">
      <c r="A3285" s="20" t="n"/>
      <c r="B3285" s="26" t="n"/>
      <c r="C3285" s="27">
        <f>IF(COUNTA(A3285,D3285,G3285)=0,"",IF(B3285="","공통",IFERROR(INDEX(현장_고객,MATCH(B3285,현장번호,0))&amp;" · "&amp;INDEX(현장_주소,MATCH(B3285,현장번호,0)),"없는 번호")))</f>
        <v/>
      </c>
      <c r="D3285" s="21" t="n"/>
      <c r="E3285" s="27">
        <f>IF(D3285="","",IFERROR(INDEX(거래처분야,MATCH(D3285,거래처이름,0)),""))</f>
        <v/>
      </c>
      <c r="F3285" s="21" t="n"/>
      <c r="G3285" s="22" t="n"/>
      <c r="H3285" s="25">
        <f>IF(COUNTA(A3285,B3285,D3285,G3285)=0,"",IF(NOT(ISNUMBER(A3285)),"날짜를 확인하세요",IF(A3285&gt;TODAY(),"오늘 이후 날짜예요",IF(AND(B3285&lt;&gt;"",ISNA(MATCH(B3285,현장번호,0))),"현장 번호를 확인하세요",IF(ISNA(MATCH(D3285,거래처이름,0)),"거래처 목록에 없는 이름",IF(OR(NOT(ISNUMBER(G3285)),N(G3285)&lt;=0),"금액을 확인하세요",""))))))</f>
        <v/>
      </c>
    </row>
    <row r="3286">
      <c r="A3286" s="20" t="n"/>
      <c r="B3286" s="26" t="n"/>
      <c r="C3286" s="27">
        <f>IF(COUNTA(A3286,D3286,G3286)=0,"",IF(B3286="","공통",IFERROR(INDEX(현장_고객,MATCH(B3286,현장번호,0))&amp;" · "&amp;INDEX(현장_주소,MATCH(B3286,현장번호,0)),"없는 번호")))</f>
        <v/>
      </c>
      <c r="D3286" s="21" t="n"/>
      <c r="E3286" s="27">
        <f>IF(D3286="","",IFERROR(INDEX(거래처분야,MATCH(D3286,거래처이름,0)),""))</f>
        <v/>
      </c>
      <c r="F3286" s="21" t="n"/>
      <c r="G3286" s="22" t="n"/>
      <c r="H3286" s="25">
        <f>IF(COUNTA(A3286,B3286,D3286,G3286)=0,"",IF(NOT(ISNUMBER(A3286)),"날짜를 확인하세요",IF(A3286&gt;TODAY(),"오늘 이후 날짜예요",IF(AND(B3286&lt;&gt;"",ISNA(MATCH(B3286,현장번호,0))),"현장 번호를 확인하세요",IF(ISNA(MATCH(D3286,거래처이름,0)),"거래처 목록에 없는 이름",IF(OR(NOT(ISNUMBER(G3286)),N(G3286)&lt;=0),"금액을 확인하세요",""))))))</f>
        <v/>
      </c>
    </row>
    <row r="3287">
      <c r="A3287" s="20" t="n"/>
      <c r="B3287" s="26" t="n"/>
      <c r="C3287" s="27">
        <f>IF(COUNTA(A3287,D3287,G3287)=0,"",IF(B3287="","공통",IFERROR(INDEX(현장_고객,MATCH(B3287,현장번호,0))&amp;" · "&amp;INDEX(현장_주소,MATCH(B3287,현장번호,0)),"없는 번호")))</f>
        <v/>
      </c>
      <c r="D3287" s="21" t="n"/>
      <c r="E3287" s="27">
        <f>IF(D3287="","",IFERROR(INDEX(거래처분야,MATCH(D3287,거래처이름,0)),""))</f>
        <v/>
      </c>
      <c r="F3287" s="21" t="n"/>
      <c r="G3287" s="22" t="n"/>
      <c r="H3287" s="25">
        <f>IF(COUNTA(A3287,B3287,D3287,G3287)=0,"",IF(NOT(ISNUMBER(A3287)),"날짜를 확인하세요",IF(A3287&gt;TODAY(),"오늘 이후 날짜예요",IF(AND(B3287&lt;&gt;"",ISNA(MATCH(B3287,현장번호,0))),"현장 번호를 확인하세요",IF(ISNA(MATCH(D3287,거래처이름,0)),"거래처 목록에 없는 이름",IF(OR(NOT(ISNUMBER(G3287)),N(G3287)&lt;=0),"금액을 확인하세요",""))))))</f>
        <v/>
      </c>
    </row>
    <row r="3288">
      <c r="A3288" s="20" t="n"/>
      <c r="B3288" s="26" t="n"/>
      <c r="C3288" s="27">
        <f>IF(COUNTA(A3288,D3288,G3288)=0,"",IF(B3288="","공통",IFERROR(INDEX(현장_고객,MATCH(B3288,현장번호,0))&amp;" · "&amp;INDEX(현장_주소,MATCH(B3288,현장번호,0)),"없는 번호")))</f>
        <v/>
      </c>
      <c r="D3288" s="21" t="n"/>
      <c r="E3288" s="27">
        <f>IF(D3288="","",IFERROR(INDEX(거래처분야,MATCH(D3288,거래처이름,0)),""))</f>
        <v/>
      </c>
      <c r="F3288" s="21" t="n"/>
      <c r="G3288" s="22" t="n"/>
      <c r="H3288" s="25">
        <f>IF(COUNTA(A3288,B3288,D3288,G3288)=0,"",IF(NOT(ISNUMBER(A3288)),"날짜를 확인하세요",IF(A3288&gt;TODAY(),"오늘 이후 날짜예요",IF(AND(B3288&lt;&gt;"",ISNA(MATCH(B3288,현장번호,0))),"현장 번호를 확인하세요",IF(ISNA(MATCH(D3288,거래처이름,0)),"거래처 목록에 없는 이름",IF(OR(NOT(ISNUMBER(G3288)),N(G3288)&lt;=0),"금액을 확인하세요",""))))))</f>
        <v/>
      </c>
    </row>
    <row r="3289">
      <c r="A3289" s="20" t="n"/>
      <c r="B3289" s="26" t="n"/>
      <c r="C3289" s="27">
        <f>IF(COUNTA(A3289,D3289,G3289)=0,"",IF(B3289="","공통",IFERROR(INDEX(현장_고객,MATCH(B3289,현장번호,0))&amp;" · "&amp;INDEX(현장_주소,MATCH(B3289,현장번호,0)),"없는 번호")))</f>
        <v/>
      </c>
      <c r="D3289" s="21" t="n"/>
      <c r="E3289" s="27">
        <f>IF(D3289="","",IFERROR(INDEX(거래처분야,MATCH(D3289,거래처이름,0)),""))</f>
        <v/>
      </c>
      <c r="F3289" s="21" t="n"/>
      <c r="G3289" s="22" t="n"/>
      <c r="H3289" s="25">
        <f>IF(COUNTA(A3289,B3289,D3289,G3289)=0,"",IF(NOT(ISNUMBER(A3289)),"날짜를 확인하세요",IF(A3289&gt;TODAY(),"오늘 이후 날짜예요",IF(AND(B3289&lt;&gt;"",ISNA(MATCH(B3289,현장번호,0))),"현장 번호를 확인하세요",IF(ISNA(MATCH(D3289,거래처이름,0)),"거래처 목록에 없는 이름",IF(OR(NOT(ISNUMBER(G3289)),N(G3289)&lt;=0),"금액을 확인하세요",""))))))</f>
        <v/>
      </c>
    </row>
    <row r="3290">
      <c r="A3290" s="20" t="n"/>
      <c r="B3290" s="26" t="n"/>
      <c r="C3290" s="27">
        <f>IF(COUNTA(A3290,D3290,G3290)=0,"",IF(B3290="","공통",IFERROR(INDEX(현장_고객,MATCH(B3290,현장번호,0))&amp;" · "&amp;INDEX(현장_주소,MATCH(B3290,현장번호,0)),"없는 번호")))</f>
        <v/>
      </c>
      <c r="D3290" s="21" t="n"/>
      <c r="E3290" s="27">
        <f>IF(D3290="","",IFERROR(INDEX(거래처분야,MATCH(D3290,거래처이름,0)),""))</f>
        <v/>
      </c>
      <c r="F3290" s="21" t="n"/>
      <c r="G3290" s="22" t="n"/>
      <c r="H3290" s="25">
        <f>IF(COUNTA(A3290,B3290,D3290,G3290)=0,"",IF(NOT(ISNUMBER(A3290)),"날짜를 확인하세요",IF(A3290&gt;TODAY(),"오늘 이후 날짜예요",IF(AND(B3290&lt;&gt;"",ISNA(MATCH(B3290,현장번호,0))),"현장 번호를 확인하세요",IF(ISNA(MATCH(D3290,거래처이름,0)),"거래처 목록에 없는 이름",IF(OR(NOT(ISNUMBER(G3290)),N(G3290)&lt;=0),"금액을 확인하세요",""))))))</f>
        <v/>
      </c>
    </row>
    <row r="3291">
      <c r="A3291" s="20" t="n"/>
      <c r="B3291" s="26" t="n"/>
      <c r="C3291" s="27">
        <f>IF(COUNTA(A3291,D3291,G3291)=0,"",IF(B3291="","공통",IFERROR(INDEX(현장_고객,MATCH(B3291,현장번호,0))&amp;" · "&amp;INDEX(현장_주소,MATCH(B3291,현장번호,0)),"없는 번호")))</f>
        <v/>
      </c>
      <c r="D3291" s="21" t="n"/>
      <c r="E3291" s="27">
        <f>IF(D3291="","",IFERROR(INDEX(거래처분야,MATCH(D3291,거래처이름,0)),""))</f>
        <v/>
      </c>
      <c r="F3291" s="21" t="n"/>
      <c r="G3291" s="22" t="n"/>
      <c r="H3291" s="25">
        <f>IF(COUNTA(A3291,B3291,D3291,G3291)=0,"",IF(NOT(ISNUMBER(A3291)),"날짜를 확인하세요",IF(A3291&gt;TODAY(),"오늘 이후 날짜예요",IF(AND(B3291&lt;&gt;"",ISNA(MATCH(B3291,현장번호,0))),"현장 번호를 확인하세요",IF(ISNA(MATCH(D3291,거래처이름,0)),"거래처 목록에 없는 이름",IF(OR(NOT(ISNUMBER(G3291)),N(G3291)&lt;=0),"금액을 확인하세요",""))))))</f>
        <v/>
      </c>
    </row>
    <row r="3292">
      <c r="A3292" s="20" t="n"/>
      <c r="B3292" s="26" t="n"/>
      <c r="C3292" s="27">
        <f>IF(COUNTA(A3292,D3292,G3292)=0,"",IF(B3292="","공통",IFERROR(INDEX(현장_고객,MATCH(B3292,현장번호,0))&amp;" · "&amp;INDEX(현장_주소,MATCH(B3292,현장번호,0)),"없는 번호")))</f>
        <v/>
      </c>
      <c r="D3292" s="21" t="n"/>
      <c r="E3292" s="27">
        <f>IF(D3292="","",IFERROR(INDEX(거래처분야,MATCH(D3292,거래처이름,0)),""))</f>
        <v/>
      </c>
      <c r="F3292" s="21" t="n"/>
      <c r="G3292" s="22" t="n"/>
      <c r="H3292" s="25">
        <f>IF(COUNTA(A3292,B3292,D3292,G3292)=0,"",IF(NOT(ISNUMBER(A3292)),"날짜를 확인하세요",IF(A3292&gt;TODAY(),"오늘 이후 날짜예요",IF(AND(B3292&lt;&gt;"",ISNA(MATCH(B3292,현장번호,0))),"현장 번호를 확인하세요",IF(ISNA(MATCH(D3292,거래처이름,0)),"거래처 목록에 없는 이름",IF(OR(NOT(ISNUMBER(G3292)),N(G3292)&lt;=0),"금액을 확인하세요",""))))))</f>
        <v/>
      </c>
    </row>
    <row r="3293">
      <c r="A3293" s="20" t="n"/>
      <c r="B3293" s="26" t="n"/>
      <c r="C3293" s="27">
        <f>IF(COUNTA(A3293,D3293,G3293)=0,"",IF(B3293="","공통",IFERROR(INDEX(현장_고객,MATCH(B3293,현장번호,0))&amp;" · "&amp;INDEX(현장_주소,MATCH(B3293,현장번호,0)),"없는 번호")))</f>
        <v/>
      </c>
      <c r="D3293" s="21" t="n"/>
      <c r="E3293" s="27">
        <f>IF(D3293="","",IFERROR(INDEX(거래처분야,MATCH(D3293,거래처이름,0)),""))</f>
        <v/>
      </c>
      <c r="F3293" s="21" t="n"/>
      <c r="G3293" s="22" t="n"/>
      <c r="H3293" s="25">
        <f>IF(COUNTA(A3293,B3293,D3293,G3293)=0,"",IF(NOT(ISNUMBER(A3293)),"날짜를 확인하세요",IF(A3293&gt;TODAY(),"오늘 이후 날짜예요",IF(AND(B3293&lt;&gt;"",ISNA(MATCH(B3293,현장번호,0))),"현장 번호를 확인하세요",IF(ISNA(MATCH(D3293,거래처이름,0)),"거래처 목록에 없는 이름",IF(OR(NOT(ISNUMBER(G3293)),N(G3293)&lt;=0),"금액을 확인하세요",""))))))</f>
        <v/>
      </c>
    </row>
    <row r="3294">
      <c r="A3294" s="20" t="n"/>
      <c r="B3294" s="26" t="n"/>
      <c r="C3294" s="27">
        <f>IF(COUNTA(A3294,D3294,G3294)=0,"",IF(B3294="","공통",IFERROR(INDEX(현장_고객,MATCH(B3294,현장번호,0))&amp;" · "&amp;INDEX(현장_주소,MATCH(B3294,현장번호,0)),"없는 번호")))</f>
        <v/>
      </c>
      <c r="D3294" s="21" t="n"/>
      <c r="E3294" s="27">
        <f>IF(D3294="","",IFERROR(INDEX(거래처분야,MATCH(D3294,거래처이름,0)),""))</f>
        <v/>
      </c>
      <c r="F3294" s="21" t="n"/>
      <c r="G3294" s="22" t="n"/>
      <c r="H3294" s="25">
        <f>IF(COUNTA(A3294,B3294,D3294,G3294)=0,"",IF(NOT(ISNUMBER(A3294)),"날짜를 확인하세요",IF(A3294&gt;TODAY(),"오늘 이후 날짜예요",IF(AND(B3294&lt;&gt;"",ISNA(MATCH(B3294,현장번호,0))),"현장 번호를 확인하세요",IF(ISNA(MATCH(D3294,거래처이름,0)),"거래처 목록에 없는 이름",IF(OR(NOT(ISNUMBER(G3294)),N(G3294)&lt;=0),"금액을 확인하세요",""))))))</f>
        <v/>
      </c>
    </row>
    <row r="3295">
      <c r="A3295" s="20" t="n"/>
      <c r="B3295" s="26" t="n"/>
      <c r="C3295" s="27">
        <f>IF(COUNTA(A3295,D3295,G3295)=0,"",IF(B3295="","공통",IFERROR(INDEX(현장_고객,MATCH(B3295,현장번호,0))&amp;" · "&amp;INDEX(현장_주소,MATCH(B3295,현장번호,0)),"없는 번호")))</f>
        <v/>
      </c>
      <c r="D3295" s="21" t="n"/>
      <c r="E3295" s="27">
        <f>IF(D3295="","",IFERROR(INDEX(거래처분야,MATCH(D3295,거래처이름,0)),""))</f>
        <v/>
      </c>
      <c r="F3295" s="21" t="n"/>
      <c r="G3295" s="22" t="n"/>
      <c r="H3295" s="25">
        <f>IF(COUNTA(A3295,B3295,D3295,G3295)=0,"",IF(NOT(ISNUMBER(A3295)),"날짜를 확인하세요",IF(A3295&gt;TODAY(),"오늘 이후 날짜예요",IF(AND(B3295&lt;&gt;"",ISNA(MATCH(B3295,현장번호,0))),"현장 번호를 확인하세요",IF(ISNA(MATCH(D3295,거래처이름,0)),"거래처 목록에 없는 이름",IF(OR(NOT(ISNUMBER(G3295)),N(G3295)&lt;=0),"금액을 확인하세요",""))))))</f>
        <v/>
      </c>
    </row>
    <row r="3296">
      <c r="A3296" s="20" t="n"/>
      <c r="B3296" s="26" t="n"/>
      <c r="C3296" s="27">
        <f>IF(COUNTA(A3296,D3296,G3296)=0,"",IF(B3296="","공통",IFERROR(INDEX(현장_고객,MATCH(B3296,현장번호,0))&amp;" · "&amp;INDEX(현장_주소,MATCH(B3296,현장번호,0)),"없는 번호")))</f>
        <v/>
      </c>
      <c r="D3296" s="21" t="n"/>
      <c r="E3296" s="27">
        <f>IF(D3296="","",IFERROR(INDEX(거래처분야,MATCH(D3296,거래처이름,0)),""))</f>
        <v/>
      </c>
      <c r="F3296" s="21" t="n"/>
      <c r="G3296" s="22" t="n"/>
      <c r="H3296" s="25">
        <f>IF(COUNTA(A3296,B3296,D3296,G3296)=0,"",IF(NOT(ISNUMBER(A3296)),"날짜를 확인하세요",IF(A3296&gt;TODAY(),"오늘 이후 날짜예요",IF(AND(B3296&lt;&gt;"",ISNA(MATCH(B3296,현장번호,0))),"현장 번호를 확인하세요",IF(ISNA(MATCH(D3296,거래처이름,0)),"거래처 목록에 없는 이름",IF(OR(NOT(ISNUMBER(G3296)),N(G3296)&lt;=0),"금액을 확인하세요",""))))))</f>
        <v/>
      </c>
    </row>
    <row r="3297">
      <c r="A3297" s="20" t="n"/>
      <c r="B3297" s="26" t="n"/>
      <c r="C3297" s="27">
        <f>IF(COUNTA(A3297,D3297,G3297)=0,"",IF(B3297="","공통",IFERROR(INDEX(현장_고객,MATCH(B3297,현장번호,0))&amp;" · "&amp;INDEX(현장_주소,MATCH(B3297,현장번호,0)),"없는 번호")))</f>
        <v/>
      </c>
      <c r="D3297" s="21" t="n"/>
      <c r="E3297" s="27">
        <f>IF(D3297="","",IFERROR(INDEX(거래처분야,MATCH(D3297,거래처이름,0)),""))</f>
        <v/>
      </c>
      <c r="F3297" s="21" t="n"/>
      <c r="G3297" s="22" t="n"/>
      <c r="H3297" s="25">
        <f>IF(COUNTA(A3297,B3297,D3297,G3297)=0,"",IF(NOT(ISNUMBER(A3297)),"날짜를 확인하세요",IF(A3297&gt;TODAY(),"오늘 이후 날짜예요",IF(AND(B3297&lt;&gt;"",ISNA(MATCH(B3297,현장번호,0))),"현장 번호를 확인하세요",IF(ISNA(MATCH(D3297,거래처이름,0)),"거래처 목록에 없는 이름",IF(OR(NOT(ISNUMBER(G3297)),N(G3297)&lt;=0),"금액을 확인하세요",""))))))</f>
        <v/>
      </c>
    </row>
    <row r="3298">
      <c r="A3298" s="20" t="n"/>
      <c r="B3298" s="26" t="n"/>
      <c r="C3298" s="27">
        <f>IF(COUNTA(A3298,D3298,G3298)=0,"",IF(B3298="","공통",IFERROR(INDEX(현장_고객,MATCH(B3298,현장번호,0))&amp;" · "&amp;INDEX(현장_주소,MATCH(B3298,현장번호,0)),"없는 번호")))</f>
        <v/>
      </c>
      <c r="D3298" s="21" t="n"/>
      <c r="E3298" s="27">
        <f>IF(D3298="","",IFERROR(INDEX(거래처분야,MATCH(D3298,거래처이름,0)),""))</f>
        <v/>
      </c>
      <c r="F3298" s="21" t="n"/>
      <c r="G3298" s="22" t="n"/>
      <c r="H3298" s="25">
        <f>IF(COUNTA(A3298,B3298,D3298,G3298)=0,"",IF(NOT(ISNUMBER(A3298)),"날짜를 확인하세요",IF(A3298&gt;TODAY(),"오늘 이후 날짜예요",IF(AND(B3298&lt;&gt;"",ISNA(MATCH(B3298,현장번호,0))),"현장 번호를 확인하세요",IF(ISNA(MATCH(D3298,거래처이름,0)),"거래처 목록에 없는 이름",IF(OR(NOT(ISNUMBER(G3298)),N(G3298)&lt;=0),"금액을 확인하세요",""))))))</f>
        <v/>
      </c>
    </row>
    <row r="3299">
      <c r="A3299" s="20" t="n"/>
      <c r="B3299" s="26" t="n"/>
      <c r="C3299" s="27">
        <f>IF(COUNTA(A3299,D3299,G3299)=0,"",IF(B3299="","공통",IFERROR(INDEX(현장_고객,MATCH(B3299,현장번호,0))&amp;" · "&amp;INDEX(현장_주소,MATCH(B3299,현장번호,0)),"없는 번호")))</f>
        <v/>
      </c>
      <c r="D3299" s="21" t="n"/>
      <c r="E3299" s="27">
        <f>IF(D3299="","",IFERROR(INDEX(거래처분야,MATCH(D3299,거래처이름,0)),""))</f>
        <v/>
      </c>
      <c r="F3299" s="21" t="n"/>
      <c r="G3299" s="22" t="n"/>
      <c r="H3299" s="25">
        <f>IF(COUNTA(A3299,B3299,D3299,G3299)=0,"",IF(NOT(ISNUMBER(A3299)),"날짜를 확인하세요",IF(A3299&gt;TODAY(),"오늘 이후 날짜예요",IF(AND(B3299&lt;&gt;"",ISNA(MATCH(B3299,현장번호,0))),"현장 번호를 확인하세요",IF(ISNA(MATCH(D3299,거래처이름,0)),"거래처 목록에 없는 이름",IF(OR(NOT(ISNUMBER(G3299)),N(G3299)&lt;=0),"금액을 확인하세요",""))))))</f>
        <v/>
      </c>
    </row>
    <row r="3300">
      <c r="A3300" s="20" t="n"/>
      <c r="B3300" s="26" t="n"/>
      <c r="C3300" s="27">
        <f>IF(COUNTA(A3300,D3300,G3300)=0,"",IF(B3300="","공통",IFERROR(INDEX(현장_고객,MATCH(B3300,현장번호,0))&amp;" · "&amp;INDEX(현장_주소,MATCH(B3300,현장번호,0)),"없는 번호")))</f>
        <v/>
      </c>
      <c r="D3300" s="21" t="n"/>
      <c r="E3300" s="27">
        <f>IF(D3300="","",IFERROR(INDEX(거래처분야,MATCH(D3300,거래처이름,0)),""))</f>
        <v/>
      </c>
      <c r="F3300" s="21" t="n"/>
      <c r="G3300" s="22" t="n"/>
      <c r="H3300" s="25">
        <f>IF(COUNTA(A3300,B3300,D3300,G3300)=0,"",IF(NOT(ISNUMBER(A3300)),"날짜를 확인하세요",IF(A3300&gt;TODAY(),"오늘 이후 날짜예요",IF(AND(B3300&lt;&gt;"",ISNA(MATCH(B3300,현장번호,0))),"현장 번호를 확인하세요",IF(ISNA(MATCH(D3300,거래처이름,0)),"거래처 목록에 없는 이름",IF(OR(NOT(ISNUMBER(G3300)),N(G3300)&lt;=0),"금액을 확인하세요",""))))))</f>
        <v/>
      </c>
    </row>
    <row r="3301">
      <c r="A3301" s="20" t="n"/>
      <c r="B3301" s="26" t="n"/>
      <c r="C3301" s="27">
        <f>IF(COUNTA(A3301,D3301,G3301)=0,"",IF(B3301="","공통",IFERROR(INDEX(현장_고객,MATCH(B3301,현장번호,0))&amp;" · "&amp;INDEX(현장_주소,MATCH(B3301,현장번호,0)),"없는 번호")))</f>
        <v/>
      </c>
      <c r="D3301" s="21" t="n"/>
      <c r="E3301" s="27">
        <f>IF(D3301="","",IFERROR(INDEX(거래처분야,MATCH(D3301,거래처이름,0)),""))</f>
        <v/>
      </c>
      <c r="F3301" s="21" t="n"/>
      <c r="G3301" s="22" t="n"/>
      <c r="H3301" s="25">
        <f>IF(COUNTA(A3301,B3301,D3301,G3301)=0,"",IF(NOT(ISNUMBER(A3301)),"날짜를 확인하세요",IF(A3301&gt;TODAY(),"오늘 이후 날짜예요",IF(AND(B3301&lt;&gt;"",ISNA(MATCH(B3301,현장번호,0))),"현장 번호를 확인하세요",IF(ISNA(MATCH(D3301,거래처이름,0)),"거래처 목록에 없는 이름",IF(OR(NOT(ISNUMBER(G3301)),N(G3301)&lt;=0),"금액을 확인하세요",""))))))</f>
        <v/>
      </c>
    </row>
    <row r="3302">
      <c r="A3302" s="20" t="n"/>
      <c r="B3302" s="26" t="n"/>
      <c r="C3302" s="27">
        <f>IF(COUNTA(A3302,D3302,G3302)=0,"",IF(B3302="","공통",IFERROR(INDEX(현장_고객,MATCH(B3302,현장번호,0))&amp;" · "&amp;INDEX(현장_주소,MATCH(B3302,현장번호,0)),"없는 번호")))</f>
        <v/>
      </c>
      <c r="D3302" s="21" t="n"/>
      <c r="E3302" s="27">
        <f>IF(D3302="","",IFERROR(INDEX(거래처분야,MATCH(D3302,거래처이름,0)),""))</f>
        <v/>
      </c>
      <c r="F3302" s="21" t="n"/>
      <c r="G3302" s="22" t="n"/>
      <c r="H3302" s="25">
        <f>IF(COUNTA(A3302,B3302,D3302,G3302)=0,"",IF(NOT(ISNUMBER(A3302)),"날짜를 확인하세요",IF(A3302&gt;TODAY(),"오늘 이후 날짜예요",IF(AND(B3302&lt;&gt;"",ISNA(MATCH(B3302,현장번호,0))),"현장 번호를 확인하세요",IF(ISNA(MATCH(D3302,거래처이름,0)),"거래처 목록에 없는 이름",IF(OR(NOT(ISNUMBER(G3302)),N(G3302)&lt;=0),"금액을 확인하세요",""))))))</f>
        <v/>
      </c>
    </row>
    <row r="3303">
      <c r="A3303" s="20" t="n"/>
      <c r="B3303" s="26" t="n"/>
      <c r="C3303" s="27">
        <f>IF(COUNTA(A3303,D3303,G3303)=0,"",IF(B3303="","공통",IFERROR(INDEX(현장_고객,MATCH(B3303,현장번호,0))&amp;" · "&amp;INDEX(현장_주소,MATCH(B3303,현장번호,0)),"없는 번호")))</f>
        <v/>
      </c>
      <c r="D3303" s="21" t="n"/>
      <c r="E3303" s="27">
        <f>IF(D3303="","",IFERROR(INDEX(거래처분야,MATCH(D3303,거래처이름,0)),""))</f>
        <v/>
      </c>
      <c r="F3303" s="21" t="n"/>
      <c r="G3303" s="22" t="n"/>
      <c r="H3303" s="25">
        <f>IF(COUNTA(A3303,B3303,D3303,G3303)=0,"",IF(NOT(ISNUMBER(A3303)),"날짜를 확인하세요",IF(A3303&gt;TODAY(),"오늘 이후 날짜예요",IF(AND(B3303&lt;&gt;"",ISNA(MATCH(B3303,현장번호,0))),"현장 번호를 확인하세요",IF(ISNA(MATCH(D3303,거래처이름,0)),"거래처 목록에 없는 이름",IF(OR(NOT(ISNUMBER(G3303)),N(G3303)&lt;=0),"금액을 확인하세요",""))))))</f>
        <v/>
      </c>
    </row>
    <row r="3304">
      <c r="A3304" s="20" t="n"/>
      <c r="B3304" s="26" t="n"/>
      <c r="C3304" s="27">
        <f>IF(COUNTA(A3304,D3304,G3304)=0,"",IF(B3304="","공통",IFERROR(INDEX(현장_고객,MATCH(B3304,현장번호,0))&amp;" · "&amp;INDEX(현장_주소,MATCH(B3304,현장번호,0)),"없는 번호")))</f>
        <v/>
      </c>
      <c r="D3304" s="21" t="n"/>
      <c r="E3304" s="27">
        <f>IF(D3304="","",IFERROR(INDEX(거래처분야,MATCH(D3304,거래처이름,0)),""))</f>
        <v/>
      </c>
      <c r="F3304" s="21" t="n"/>
      <c r="G3304" s="22" t="n"/>
      <c r="H3304" s="25">
        <f>IF(COUNTA(A3304,B3304,D3304,G3304)=0,"",IF(NOT(ISNUMBER(A3304)),"날짜를 확인하세요",IF(A3304&gt;TODAY(),"오늘 이후 날짜예요",IF(AND(B3304&lt;&gt;"",ISNA(MATCH(B3304,현장번호,0))),"현장 번호를 확인하세요",IF(ISNA(MATCH(D3304,거래처이름,0)),"거래처 목록에 없는 이름",IF(OR(NOT(ISNUMBER(G3304)),N(G3304)&lt;=0),"금액을 확인하세요",""))))))</f>
        <v/>
      </c>
    </row>
    <row r="3305">
      <c r="A3305" s="20" t="n"/>
      <c r="B3305" s="26" t="n"/>
      <c r="C3305" s="27">
        <f>IF(COUNTA(A3305,D3305,G3305)=0,"",IF(B3305="","공통",IFERROR(INDEX(현장_고객,MATCH(B3305,현장번호,0))&amp;" · "&amp;INDEX(현장_주소,MATCH(B3305,현장번호,0)),"없는 번호")))</f>
        <v/>
      </c>
      <c r="D3305" s="21" t="n"/>
      <c r="E3305" s="27">
        <f>IF(D3305="","",IFERROR(INDEX(거래처분야,MATCH(D3305,거래처이름,0)),""))</f>
        <v/>
      </c>
      <c r="F3305" s="21" t="n"/>
      <c r="G3305" s="22" t="n"/>
      <c r="H3305" s="25">
        <f>IF(COUNTA(A3305,B3305,D3305,G3305)=0,"",IF(NOT(ISNUMBER(A3305)),"날짜를 확인하세요",IF(A3305&gt;TODAY(),"오늘 이후 날짜예요",IF(AND(B3305&lt;&gt;"",ISNA(MATCH(B3305,현장번호,0))),"현장 번호를 확인하세요",IF(ISNA(MATCH(D3305,거래처이름,0)),"거래처 목록에 없는 이름",IF(OR(NOT(ISNUMBER(G3305)),N(G3305)&lt;=0),"금액을 확인하세요",""))))))</f>
        <v/>
      </c>
    </row>
    <row r="3306">
      <c r="A3306" s="20" t="n"/>
      <c r="B3306" s="26" t="n"/>
      <c r="C3306" s="27">
        <f>IF(COUNTA(A3306,D3306,G3306)=0,"",IF(B3306="","공통",IFERROR(INDEX(현장_고객,MATCH(B3306,현장번호,0))&amp;" · "&amp;INDEX(현장_주소,MATCH(B3306,현장번호,0)),"없는 번호")))</f>
        <v/>
      </c>
      <c r="D3306" s="21" t="n"/>
      <c r="E3306" s="27">
        <f>IF(D3306="","",IFERROR(INDEX(거래처분야,MATCH(D3306,거래처이름,0)),""))</f>
        <v/>
      </c>
      <c r="F3306" s="21" t="n"/>
      <c r="G3306" s="22" t="n"/>
      <c r="H3306" s="25">
        <f>IF(COUNTA(A3306,B3306,D3306,G3306)=0,"",IF(NOT(ISNUMBER(A3306)),"날짜를 확인하세요",IF(A3306&gt;TODAY(),"오늘 이후 날짜예요",IF(AND(B3306&lt;&gt;"",ISNA(MATCH(B3306,현장번호,0))),"현장 번호를 확인하세요",IF(ISNA(MATCH(D3306,거래처이름,0)),"거래처 목록에 없는 이름",IF(OR(NOT(ISNUMBER(G3306)),N(G3306)&lt;=0),"금액을 확인하세요",""))))))</f>
        <v/>
      </c>
    </row>
    <row r="3307">
      <c r="A3307" s="20" t="n"/>
      <c r="B3307" s="26" t="n"/>
      <c r="C3307" s="27">
        <f>IF(COUNTA(A3307,D3307,G3307)=0,"",IF(B3307="","공통",IFERROR(INDEX(현장_고객,MATCH(B3307,현장번호,0))&amp;" · "&amp;INDEX(현장_주소,MATCH(B3307,현장번호,0)),"없는 번호")))</f>
        <v/>
      </c>
      <c r="D3307" s="21" t="n"/>
      <c r="E3307" s="27">
        <f>IF(D3307="","",IFERROR(INDEX(거래처분야,MATCH(D3307,거래처이름,0)),""))</f>
        <v/>
      </c>
      <c r="F3307" s="21" t="n"/>
      <c r="G3307" s="22" t="n"/>
      <c r="H3307" s="25">
        <f>IF(COUNTA(A3307,B3307,D3307,G3307)=0,"",IF(NOT(ISNUMBER(A3307)),"날짜를 확인하세요",IF(A3307&gt;TODAY(),"오늘 이후 날짜예요",IF(AND(B3307&lt;&gt;"",ISNA(MATCH(B3307,현장번호,0))),"현장 번호를 확인하세요",IF(ISNA(MATCH(D3307,거래처이름,0)),"거래처 목록에 없는 이름",IF(OR(NOT(ISNUMBER(G3307)),N(G3307)&lt;=0),"금액을 확인하세요",""))))))</f>
        <v/>
      </c>
    </row>
    <row r="3308">
      <c r="A3308" s="20" t="n"/>
      <c r="B3308" s="26" t="n"/>
      <c r="C3308" s="27">
        <f>IF(COUNTA(A3308,D3308,G3308)=0,"",IF(B3308="","공통",IFERROR(INDEX(현장_고객,MATCH(B3308,현장번호,0))&amp;" · "&amp;INDEX(현장_주소,MATCH(B3308,현장번호,0)),"없는 번호")))</f>
        <v/>
      </c>
      <c r="D3308" s="21" t="n"/>
      <c r="E3308" s="27">
        <f>IF(D3308="","",IFERROR(INDEX(거래처분야,MATCH(D3308,거래처이름,0)),""))</f>
        <v/>
      </c>
      <c r="F3308" s="21" t="n"/>
      <c r="G3308" s="22" t="n"/>
      <c r="H3308" s="25">
        <f>IF(COUNTA(A3308,B3308,D3308,G3308)=0,"",IF(NOT(ISNUMBER(A3308)),"날짜를 확인하세요",IF(A3308&gt;TODAY(),"오늘 이후 날짜예요",IF(AND(B3308&lt;&gt;"",ISNA(MATCH(B3308,현장번호,0))),"현장 번호를 확인하세요",IF(ISNA(MATCH(D3308,거래처이름,0)),"거래처 목록에 없는 이름",IF(OR(NOT(ISNUMBER(G3308)),N(G3308)&lt;=0),"금액을 확인하세요",""))))))</f>
        <v/>
      </c>
    </row>
    <row r="3309">
      <c r="A3309" s="20" t="n"/>
      <c r="B3309" s="26" t="n"/>
      <c r="C3309" s="27">
        <f>IF(COUNTA(A3309,D3309,G3309)=0,"",IF(B3309="","공통",IFERROR(INDEX(현장_고객,MATCH(B3309,현장번호,0))&amp;" · "&amp;INDEX(현장_주소,MATCH(B3309,현장번호,0)),"없는 번호")))</f>
        <v/>
      </c>
      <c r="D3309" s="21" t="n"/>
      <c r="E3309" s="27">
        <f>IF(D3309="","",IFERROR(INDEX(거래처분야,MATCH(D3309,거래처이름,0)),""))</f>
        <v/>
      </c>
      <c r="F3309" s="21" t="n"/>
      <c r="G3309" s="22" t="n"/>
      <c r="H3309" s="25">
        <f>IF(COUNTA(A3309,B3309,D3309,G3309)=0,"",IF(NOT(ISNUMBER(A3309)),"날짜를 확인하세요",IF(A3309&gt;TODAY(),"오늘 이후 날짜예요",IF(AND(B3309&lt;&gt;"",ISNA(MATCH(B3309,현장번호,0))),"현장 번호를 확인하세요",IF(ISNA(MATCH(D3309,거래처이름,0)),"거래처 목록에 없는 이름",IF(OR(NOT(ISNUMBER(G3309)),N(G3309)&lt;=0),"금액을 확인하세요",""))))))</f>
        <v/>
      </c>
    </row>
    <row r="3310">
      <c r="A3310" s="20" t="n"/>
      <c r="B3310" s="26" t="n"/>
      <c r="C3310" s="27">
        <f>IF(COUNTA(A3310,D3310,G3310)=0,"",IF(B3310="","공통",IFERROR(INDEX(현장_고객,MATCH(B3310,현장번호,0))&amp;" · "&amp;INDEX(현장_주소,MATCH(B3310,현장번호,0)),"없는 번호")))</f>
        <v/>
      </c>
      <c r="D3310" s="21" t="n"/>
      <c r="E3310" s="27">
        <f>IF(D3310="","",IFERROR(INDEX(거래처분야,MATCH(D3310,거래처이름,0)),""))</f>
        <v/>
      </c>
      <c r="F3310" s="21" t="n"/>
      <c r="G3310" s="22" t="n"/>
      <c r="H3310" s="25">
        <f>IF(COUNTA(A3310,B3310,D3310,G3310)=0,"",IF(NOT(ISNUMBER(A3310)),"날짜를 확인하세요",IF(A3310&gt;TODAY(),"오늘 이후 날짜예요",IF(AND(B3310&lt;&gt;"",ISNA(MATCH(B3310,현장번호,0))),"현장 번호를 확인하세요",IF(ISNA(MATCH(D3310,거래처이름,0)),"거래처 목록에 없는 이름",IF(OR(NOT(ISNUMBER(G3310)),N(G3310)&lt;=0),"금액을 확인하세요",""))))))</f>
        <v/>
      </c>
    </row>
    <row r="3311">
      <c r="A3311" s="20" t="n"/>
      <c r="B3311" s="26" t="n"/>
      <c r="C3311" s="27">
        <f>IF(COUNTA(A3311,D3311,G3311)=0,"",IF(B3311="","공통",IFERROR(INDEX(현장_고객,MATCH(B3311,현장번호,0))&amp;" · "&amp;INDEX(현장_주소,MATCH(B3311,현장번호,0)),"없는 번호")))</f>
        <v/>
      </c>
      <c r="D3311" s="21" t="n"/>
      <c r="E3311" s="27">
        <f>IF(D3311="","",IFERROR(INDEX(거래처분야,MATCH(D3311,거래처이름,0)),""))</f>
        <v/>
      </c>
      <c r="F3311" s="21" t="n"/>
      <c r="G3311" s="22" t="n"/>
      <c r="H3311" s="25">
        <f>IF(COUNTA(A3311,B3311,D3311,G3311)=0,"",IF(NOT(ISNUMBER(A3311)),"날짜를 확인하세요",IF(A3311&gt;TODAY(),"오늘 이후 날짜예요",IF(AND(B3311&lt;&gt;"",ISNA(MATCH(B3311,현장번호,0))),"현장 번호를 확인하세요",IF(ISNA(MATCH(D3311,거래처이름,0)),"거래처 목록에 없는 이름",IF(OR(NOT(ISNUMBER(G3311)),N(G3311)&lt;=0),"금액을 확인하세요",""))))))</f>
        <v/>
      </c>
    </row>
    <row r="3312">
      <c r="A3312" s="20" t="n"/>
      <c r="B3312" s="26" t="n"/>
      <c r="C3312" s="27">
        <f>IF(COUNTA(A3312,D3312,G3312)=0,"",IF(B3312="","공통",IFERROR(INDEX(현장_고객,MATCH(B3312,현장번호,0))&amp;" · "&amp;INDEX(현장_주소,MATCH(B3312,현장번호,0)),"없는 번호")))</f>
        <v/>
      </c>
      <c r="D3312" s="21" t="n"/>
      <c r="E3312" s="27">
        <f>IF(D3312="","",IFERROR(INDEX(거래처분야,MATCH(D3312,거래처이름,0)),""))</f>
        <v/>
      </c>
      <c r="F3312" s="21" t="n"/>
      <c r="G3312" s="22" t="n"/>
      <c r="H3312" s="25">
        <f>IF(COUNTA(A3312,B3312,D3312,G3312)=0,"",IF(NOT(ISNUMBER(A3312)),"날짜를 확인하세요",IF(A3312&gt;TODAY(),"오늘 이후 날짜예요",IF(AND(B3312&lt;&gt;"",ISNA(MATCH(B3312,현장번호,0))),"현장 번호를 확인하세요",IF(ISNA(MATCH(D3312,거래처이름,0)),"거래처 목록에 없는 이름",IF(OR(NOT(ISNUMBER(G3312)),N(G3312)&lt;=0),"금액을 확인하세요",""))))))</f>
        <v/>
      </c>
    </row>
    <row r="3313">
      <c r="A3313" s="20" t="n"/>
      <c r="B3313" s="26" t="n"/>
      <c r="C3313" s="27">
        <f>IF(COUNTA(A3313,D3313,G3313)=0,"",IF(B3313="","공통",IFERROR(INDEX(현장_고객,MATCH(B3313,현장번호,0))&amp;" · "&amp;INDEX(현장_주소,MATCH(B3313,현장번호,0)),"없는 번호")))</f>
        <v/>
      </c>
      <c r="D3313" s="21" t="n"/>
      <c r="E3313" s="27">
        <f>IF(D3313="","",IFERROR(INDEX(거래처분야,MATCH(D3313,거래처이름,0)),""))</f>
        <v/>
      </c>
      <c r="F3313" s="21" t="n"/>
      <c r="G3313" s="22" t="n"/>
      <c r="H3313" s="25">
        <f>IF(COUNTA(A3313,B3313,D3313,G3313)=0,"",IF(NOT(ISNUMBER(A3313)),"날짜를 확인하세요",IF(A3313&gt;TODAY(),"오늘 이후 날짜예요",IF(AND(B3313&lt;&gt;"",ISNA(MATCH(B3313,현장번호,0))),"현장 번호를 확인하세요",IF(ISNA(MATCH(D3313,거래처이름,0)),"거래처 목록에 없는 이름",IF(OR(NOT(ISNUMBER(G3313)),N(G3313)&lt;=0),"금액을 확인하세요",""))))))</f>
        <v/>
      </c>
    </row>
    <row r="3314">
      <c r="A3314" s="20" t="n"/>
      <c r="B3314" s="26" t="n"/>
      <c r="C3314" s="27">
        <f>IF(COUNTA(A3314,D3314,G3314)=0,"",IF(B3314="","공통",IFERROR(INDEX(현장_고객,MATCH(B3314,현장번호,0))&amp;" · "&amp;INDEX(현장_주소,MATCH(B3314,현장번호,0)),"없는 번호")))</f>
        <v/>
      </c>
      <c r="D3314" s="21" t="n"/>
      <c r="E3314" s="27">
        <f>IF(D3314="","",IFERROR(INDEX(거래처분야,MATCH(D3314,거래처이름,0)),""))</f>
        <v/>
      </c>
      <c r="F3314" s="21" t="n"/>
      <c r="G3314" s="22" t="n"/>
      <c r="H3314" s="25">
        <f>IF(COUNTA(A3314,B3314,D3314,G3314)=0,"",IF(NOT(ISNUMBER(A3314)),"날짜를 확인하세요",IF(A3314&gt;TODAY(),"오늘 이후 날짜예요",IF(AND(B3314&lt;&gt;"",ISNA(MATCH(B3314,현장번호,0))),"현장 번호를 확인하세요",IF(ISNA(MATCH(D3314,거래처이름,0)),"거래처 목록에 없는 이름",IF(OR(NOT(ISNUMBER(G3314)),N(G3314)&lt;=0),"금액을 확인하세요",""))))))</f>
        <v/>
      </c>
    </row>
    <row r="3315">
      <c r="A3315" s="20" t="n"/>
      <c r="B3315" s="26" t="n"/>
      <c r="C3315" s="27">
        <f>IF(COUNTA(A3315,D3315,G3315)=0,"",IF(B3315="","공통",IFERROR(INDEX(현장_고객,MATCH(B3315,현장번호,0))&amp;" · "&amp;INDEX(현장_주소,MATCH(B3315,현장번호,0)),"없는 번호")))</f>
        <v/>
      </c>
      <c r="D3315" s="21" t="n"/>
      <c r="E3315" s="27">
        <f>IF(D3315="","",IFERROR(INDEX(거래처분야,MATCH(D3315,거래처이름,0)),""))</f>
        <v/>
      </c>
      <c r="F3315" s="21" t="n"/>
      <c r="G3315" s="22" t="n"/>
      <c r="H3315" s="25">
        <f>IF(COUNTA(A3315,B3315,D3315,G3315)=0,"",IF(NOT(ISNUMBER(A3315)),"날짜를 확인하세요",IF(A3315&gt;TODAY(),"오늘 이후 날짜예요",IF(AND(B3315&lt;&gt;"",ISNA(MATCH(B3315,현장번호,0))),"현장 번호를 확인하세요",IF(ISNA(MATCH(D3315,거래처이름,0)),"거래처 목록에 없는 이름",IF(OR(NOT(ISNUMBER(G3315)),N(G3315)&lt;=0),"금액을 확인하세요",""))))))</f>
        <v/>
      </c>
    </row>
    <row r="3316">
      <c r="A3316" s="20" t="n"/>
      <c r="B3316" s="26" t="n"/>
      <c r="C3316" s="27">
        <f>IF(COUNTA(A3316,D3316,G3316)=0,"",IF(B3316="","공통",IFERROR(INDEX(현장_고객,MATCH(B3316,현장번호,0))&amp;" · "&amp;INDEX(현장_주소,MATCH(B3316,현장번호,0)),"없는 번호")))</f>
        <v/>
      </c>
      <c r="D3316" s="21" t="n"/>
      <c r="E3316" s="27">
        <f>IF(D3316="","",IFERROR(INDEX(거래처분야,MATCH(D3316,거래처이름,0)),""))</f>
        <v/>
      </c>
      <c r="F3316" s="21" t="n"/>
      <c r="G3316" s="22" t="n"/>
      <c r="H3316" s="25">
        <f>IF(COUNTA(A3316,B3316,D3316,G3316)=0,"",IF(NOT(ISNUMBER(A3316)),"날짜를 확인하세요",IF(A3316&gt;TODAY(),"오늘 이후 날짜예요",IF(AND(B3316&lt;&gt;"",ISNA(MATCH(B3316,현장번호,0))),"현장 번호를 확인하세요",IF(ISNA(MATCH(D3316,거래처이름,0)),"거래처 목록에 없는 이름",IF(OR(NOT(ISNUMBER(G3316)),N(G3316)&lt;=0),"금액을 확인하세요",""))))))</f>
        <v/>
      </c>
    </row>
    <row r="3317">
      <c r="A3317" s="20" t="n"/>
      <c r="B3317" s="26" t="n"/>
      <c r="C3317" s="27">
        <f>IF(COUNTA(A3317,D3317,G3317)=0,"",IF(B3317="","공통",IFERROR(INDEX(현장_고객,MATCH(B3317,현장번호,0))&amp;" · "&amp;INDEX(현장_주소,MATCH(B3317,현장번호,0)),"없는 번호")))</f>
        <v/>
      </c>
      <c r="D3317" s="21" t="n"/>
      <c r="E3317" s="27">
        <f>IF(D3317="","",IFERROR(INDEX(거래처분야,MATCH(D3317,거래처이름,0)),""))</f>
        <v/>
      </c>
      <c r="F3317" s="21" t="n"/>
      <c r="G3317" s="22" t="n"/>
      <c r="H3317" s="25">
        <f>IF(COUNTA(A3317,B3317,D3317,G3317)=0,"",IF(NOT(ISNUMBER(A3317)),"날짜를 확인하세요",IF(A3317&gt;TODAY(),"오늘 이후 날짜예요",IF(AND(B3317&lt;&gt;"",ISNA(MATCH(B3317,현장번호,0))),"현장 번호를 확인하세요",IF(ISNA(MATCH(D3317,거래처이름,0)),"거래처 목록에 없는 이름",IF(OR(NOT(ISNUMBER(G3317)),N(G3317)&lt;=0),"금액을 확인하세요",""))))))</f>
        <v/>
      </c>
    </row>
    <row r="3318">
      <c r="A3318" s="20" t="n"/>
      <c r="B3318" s="26" t="n"/>
      <c r="C3318" s="27">
        <f>IF(COUNTA(A3318,D3318,G3318)=0,"",IF(B3318="","공통",IFERROR(INDEX(현장_고객,MATCH(B3318,현장번호,0))&amp;" · "&amp;INDEX(현장_주소,MATCH(B3318,현장번호,0)),"없는 번호")))</f>
        <v/>
      </c>
      <c r="D3318" s="21" t="n"/>
      <c r="E3318" s="27">
        <f>IF(D3318="","",IFERROR(INDEX(거래처분야,MATCH(D3318,거래처이름,0)),""))</f>
        <v/>
      </c>
      <c r="F3318" s="21" t="n"/>
      <c r="G3318" s="22" t="n"/>
      <c r="H3318" s="25">
        <f>IF(COUNTA(A3318,B3318,D3318,G3318)=0,"",IF(NOT(ISNUMBER(A3318)),"날짜를 확인하세요",IF(A3318&gt;TODAY(),"오늘 이후 날짜예요",IF(AND(B3318&lt;&gt;"",ISNA(MATCH(B3318,현장번호,0))),"현장 번호를 확인하세요",IF(ISNA(MATCH(D3318,거래처이름,0)),"거래처 목록에 없는 이름",IF(OR(NOT(ISNUMBER(G3318)),N(G3318)&lt;=0),"금액을 확인하세요",""))))))</f>
        <v/>
      </c>
    </row>
    <row r="3319">
      <c r="A3319" s="20" t="n"/>
      <c r="B3319" s="26" t="n"/>
      <c r="C3319" s="27">
        <f>IF(COUNTA(A3319,D3319,G3319)=0,"",IF(B3319="","공통",IFERROR(INDEX(현장_고객,MATCH(B3319,현장번호,0))&amp;" · "&amp;INDEX(현장_주소,MATCH(B3319,현장번호,0)),"없는 번호")))</f>
        <v/>
      </c>
      <c r="D3319" s="21" t="n"/>
      <c r="E3319" s="27">
        <f>IF(D3319="","",IFERROR(INDEX(거래처분야,MATCH(D3319,거래처이름,0)),""))</f>
        <v/>
      </c>
      <c r="F3319" s="21" t="n"/>
      <c r="G3319" s="22" t="n"/>
      <c r="H3319" s="25">
        <f>IF(COUNTA(A3319,B3319,D3319,G3319)=0,"",IF(NOT(ISNUMBER(A3319)),"날짜를 확인하세요",IF(A3319&gt;TODAY(),"오늘 이후 날짜예요",IF(AND(B3319&lt;&gt;"",ISNA(MATCH(B3319,현장번호,0))),"현장 번호를 확인하세요",IF(ISNA(MATCH(D3319,거래처이름,0)),"거래처 목록에 없는 이름",IF(OR(NOT(ISNUMBER(G3319)),N(G3319)&lt;=0),"금액을 확인하세요",""))))))</f>
        <v/>
      </c>
    </row>
    <row r="3320">
      <c r="A3320" s="20" t="n"/>
      <c r="B3320" s="26" t="n"/>
      <c r="C3320" s="27">
        <f>IF(COUNTA(A3320,D3320,G3320)=0,"",IF(B3320="","공통",IFERROR(INDEX(현장_고객,MATCH(B3320,현장번호,0))&amp;" · "&amp;INDEX(현장_주소,MATCH(B3320,현장번호,0)),"없는 번호")))</f>
        <v/>
      </c>
      <c r="D3320" s="21" t="n"/>
      <c r="E3320" s="27">
        <f>IF(D3320="","",IFERROR(INDEX(거래처분야,MATCH(D3320,거래처이름,0)),""))</f>
        <v/>
      </c>
      <c r="F3320" s="21" t="n"/>
      <c r="G3320" s="22" t="n"/>
      <c r="H3320" s="25">
        <f>IF(COUNTA(A3320,B3320,D3320,G3320)=0,"",IF(NOT(ISNUMBER(A3320)),"날짜를 확인하세요",IF(A3320&gt;TODAY(),"오늘 이후 날짜예요",IF(AND(B3320&lt;&gt;"",ISNA(MATCH(B3320,현장번호,0))),"현장 번호를 확인하세요",IF(ISNA(MATCH(D3320,거래처이름,0)),"거래처 목록에 없는 이름",IF(OR(NOT(ISNUMBER(G3320)),N(G3320)&lt;=0),"금액을 확인하세요",""))))))</f>
        <v/>
      </c>
    </row>
    <row r="3321">
      <c r="A3321" s="20" t="n"/>
      <c r="B3321" s="26" t="n"/>
      <c r="C3321" s="27">
        <f>IF(COUNTA(A3321,D3321,G3321)=0,"",IF(B3321="","공통",IFERROR(INDEX(현장_고객,MATCH(B3321,현장번호,0))&amp;" · "&amp;INDEX(현장_주소,MATCH(B3321,현장번호,0)),"없는 번호")))</f>
        <v/>
      </c>
      <c r="D3321" s="21" t="n"/>
      <c r="E3321" s="27">
        <f>IF(D3321="","",IFERROR(INDEX(거래처분야,MATCH(D3321,거래처이름,0)),""))</f>
        <v/>
      </c>
      <c r="F3321" s="21" t="n"/>
      <c r="G3321" s="22" t="n"/>
      <c r="H3321" s="25">
        <f>IF(COUNTA(A3321,B3321,D3321,G3321)=0,"",IF(NOT(ISNUMBER(A3321)),"날짜를 확인하세요",IF(A3321&gt;TODAY(),"오늘 이후 날짜예요",IF(AND(B3321&lt;&gt;"",ISNA(MATCH(B3321,현장번호,0))),"현장 번호를 확인하세요",IF(ISNA(MATCH(D3321,거래처이름,0)),"거래처 목록에 없는 이름",IF(OR(NOT(ISNUMBER(G3321)),N(G3321)&lt;=0),"금액을 확인하세요",""))))))</f>
        <v/>
      </c>
    </row>
    <row r="3322">
      <c r="A3322" s="20" t="n"/>
      <c r="B3322" s="26" t="n"/>
      <c r="C3322" s="27">
        <f>IF(COUNTA(A3322,D3322,G3322)=0,"",IF(B3322="","공통",IFERROR(INDEX(현장_고객,MATCH(B3322,현장번호,0))&amp;" · "&amp;INDEX(현장_주소,MATCH(B3322,현장번호,0)),"없는 번호")))</f>
        <v/>
      </c>
      <c r="D3322" s="21" t="n"/>
      <c r="E3322" s="27">
        <f>IF(D3322="","",IFERROR(INDEX(거래처분야,MATCH(D3322,거래처이름,0)),""))</f>
        <v/>
      </c>
      <c r="F3322" s="21" t="n"/>
      <c r="G3322" s="22" t="n"/>
      <c r="H3322" s="25">
        <f>IF(COUNTA(A3322,B3322,D3322,G3322)=0,"",IF(NOT(ISNUMBER(A3322)),"날짜를 확인하세요",IF(A3322&gt;TODAY(),"오늘 이후 날짜예요",IF(AND(B3322&lt;&gt;"",ISNA(MATCH(B3322,현장번호,0))),"현장 번호를 확인하세요",IF(ISNA(MATCH(D3322,거래처이름,0)),"거래처 목록에 없는 이름",IF(OR(NOT(ISNUMBER(G3322)),N(G3322)&lt;=0),"금액을 확인하세요",""))))))</f>
        <v/>
      </c>
    </row>
    <row r="3323">
      <c r="A3323" s="20" t="n"/>
      <c r="B3323" s="26" t="n"/>
      <c r="C3323" s="27">
        <f>IF(COUNTA(A3323,D3323,G3323)=0,"",IF(B3323="","공통",IFERROR(INDEX(현장_고객,MATCH(B3323,현장번호,0))&amp;" · "&amp;INDEX(현장_주소,MATCH(B3323,현장번호,0)),"없는 번호")))</f>
        <v/>
      </c>
      <c r="D3323" s="21" t="n"/>
      <c r="E3323" s="27">
        <f>IF(D3323="","",IFERROR(INDEX(거래처분야,MATCH(D3323,거래처이름,0)),""))</f>
        <v/>
      </c>
      <c r="F3323" s="21" t="n"/>
      <c r="G3323" s="22" t="n"/>
      <c r="H3323" s="25">
        <f>IF(COUNTA(A3323,B3323,D3323,G3323)=0,"",IF(NOT(ISNUMBER(A3323)),"날짜를 확인하세요",IF(A3323&gt;TODAY(),"오늘 이후 날짜예요",IF(AND(B3323&lt;&gt;"",ISNA(MATCH(B3323,현장번호,0))),"현장 번호를 확인하세요",IF(ISNA(MATCH(D3323,거래처이름,0)),"거래처 목록에 없는 이름",IF(OR(NOT(ISNUMBER(G3323)),N(G3323)&lt;=0),"금액을 확인하세요",""))))))</f>
        <v/>
      </c>
    </row>
    <row r="3324">
      <c r="A3324" s="20" t="n"/>
      <c r="B3324" s="26" t="n"/>
      <c r="C3324" s="27">
        <f>IF(COUNTA(A3324,D3324,G3324)=0,"",IF(B3324="","공통",IFERROR(INDEX(현장_고객,MATCH(B3324,현장번호,0))&amp;" · "&amp;INDEX(현장_주소,MATCH(B3324,현장번호,0)),"없는 번호")))</f>
        <v/>
      </c>
      <c r="D3324" s="21" t="n"/>
      <c r="E3324" s="27">
        <f>IF(D3324="","",IFERROR(INDEX(거래처분야,MATCH(D3324,거래처이름,0)),""))</f>
        <v/>
      </c>
      <c r="F3324" s="21" t="n"/>
      <c r="G3324" s="22" t="n"/>
      <c r="H3324" s="25">
        <f>IF(COUNTA(A3324,B3324,D3324,G3324)=0,"",IF(NOT(ISNUMBER(A3324)),"날짜를 확인하세요",IF(A3324&gt;TODAY(),"오늘 이후 날짜예요",IF(AND(B3324&lt;&gt;"",ISNA(MATCH(B3324,현장번호,0))),"현장 번호를 확인하세요",IF(ISNA(MATCH(D3324,거래처이름,0)),"거래처 목록에 없는 이름",IF(OR(NOT(ISNUMBER(G3324)),N(G3324)&lt;=0),"금액을 확인하세요",""))))))</f>
        <v/>
      </c>
    </row>
    <row r="3325">
      <c r="A3325" s="20" t="n"/>
      <c r="B3325" s="26" t="n"/>
      <c r="C3325" s="27">
        <f>IF(COUNTA(A3325,D3325,G3325)=0,"",IF(B3325="","공통",IFERROR(INDEX(현장_고객,MATCH(B3325,현장번호,0))&amp;" · "&amp;INDEX(현장_주소,MATCH(B3325,현장번호,0)),"없는 번호")))</f>
        <v/>
      </c>
      <c r="D3325" s="21" t="n"/>
      <c r="E3325" s="27">
        <f>IF(D3325="","",IFERROR(INDEX(거래처분야,MATCH(D3325,거래처이름,0)),""))</f>
        <v/>
      </c>
      <c r="F3325" s="21" t="n"/>
      <c r="G3325" s="22" t="n"/>
      <c r="H3325" s="25">
        <f>IF(COUNTA(A3325,B3325,D3325,G3325)=0,"",IF(NOT(ISNUMBER(A3325)),"날짜를 확인하세요",IF(A3325&gt;TODAY(),"오늘 이후 날짜예요",IF(AND(B3325&lt;&gt;"",ISNA(MATCH(B3325,현장번호,0))),"현장 번호를 확인하세요",IF(ISNA(MATCH(D3325,거래처이름,0)),"거래처 목록에 없는 이름",IF(OR(NOT(ISNUMBER(G3325)),N(G3325)&lt;=0),"금액을 확인하세요",""))))))</f>
        <v/>
      </c>
    </row>
    <row r="3326">
      <c r="A3326" s="20" t="n"/>
      <c r="B3326" s="26" t="n"/>
      <c r="C3326" s="27">
        <f>IF(COUNTA(A3326,D3326,G3326)=0,"",IF(B3326="","공통",IFERROR(INDEX(현장_고객,MATCH(B3326,현장번호,0))&amp;" · "&amp;INDEX(현장_주소,MATCH(B3326,현장번호,0)),"없는 번호")))</f>
        <v/>
      </c>
      <c r="D3326" s="21" t="n"/>
      <c r="E3326" s="27">
        <f>IF(D3326="","",IFERROR(INDEX(거래처분야,MATCH(D3326,거래처이름,0)),""))</f>
        <v/>
      </c>
      <c r="F3326" s="21" t="n"/>
      <c r="G3326" s="22" t="n"/>
      <c r="H3326" s="25">
        <f>IF(COUNTA(A3326,B3326,D3326,G3326)=0,"",IF(NOT(ISNUMBER(A3326)),"날짜를 확인하세요",IF(A3326&gt;TODAY(),"오늘 이후 날짜예요",IF(AND(B3326&lt;&gt;"",ISNA(MATCH(B3326,현장번호,0))),"현장 번호를 확인하세요",IF(ISNA(MATCH(D3326,거래처이름,0)),"거래처 목록에 없는 이름",IF(OR(NOT(ISNUMBER(G3326)),N(G3326)&lt;=0),"금액을 확인하세요",""))))))</f>
        <v/>
      </c>
    </row>
    <row r="3327">
      <c r="A3327" s="20" t="n"/>
      <c r="B3327" s="26" t="n"/>
      <c r="C3327" s="27">
        <f>IF(COUNTA(A3327,D3327,G3327)=0,"",IF(B3327="","공통",IFERROR(INDEX(현장_고객,MATCH(B3327,현장번호,0))&amp;" · "&amp;INDEX(현장_주소,MATCH(B3327,현장번호,0)),"없는 번호")))</f>
        <v/>
      </c>
      <c r="D3327" s="21" t="n"/>
      <c r="E3327" s="27">
        <f>IF(D3327="","",IFERROR(INDEX(거래처분야,MATCH(D3327,거래처이름,0)),""))</f>
        <v/>
      </c>
      <c r="F3327" s="21" t="n"/>
      <c r="G3327" s="22" t="n"/>
      <c r="H3327" s="25">
        <f>IF(COUNTA(A3327,B3327,D3327,G3327)=0,"",IF(NOT(ISNUMBER(A3327)),"날짜를 확인하세요",IF(A3327&gt;TODAY(),"오늘 이후 날짜예요",IF(AND(B3327&lt;&gt;"",ISNA(MATCH(B3327,현장번호,0))),"현장 번호를 확인하세요",IF(ISNA(MATCH(D3327,거래처이름,0)),"거래처 목록에 없는 이름",IF(OR(NOT(ISNUMBER(G3327)),N(G3327)&lt;=0),"금액을 확인하세요",""))))))</f>
        <v/>
      </c>
    </row>
    <row r="3328">
      <c r="A3328" s="20" t="n"/>
      <c r="B3328" s="26" t="n"/>
      <c r="C3328" s="27">
        <f>IF(COUNTA(A3328,D3328,G3328)=0,"",IF(B3328="","공통",IFERROR(INDEX(현장_고객,MATCH(B3328,현장번호,0))&amp;" · "&amp;INDEX(현장_주소,MATCH(B3328,현장번호,0)),"없는 번호")))</f>
        <v/>
      </c>
      <c r="D3328" s="21" t="n"/>
      <c r="E3328" s="27">
        <f>IF(D3328="","",IFERROR(INDEX(거래처분야,MATCH(D3328,거래처이름,0)),""))</f>
        <v/>
      </c>
      <c r="F3328" s="21" t="n"/>
      <c r="G3328" s="22" t="n"/>
      <c r="H3328" s="25">
        <f>IF(COUNTA(A3328,B3328,D3328,G3328)=0,"",IF(NOT(ISNUMBER(A3328)),"날짜를 확인하세요",IF(A3328&gt;TODAY(),"오늘 이후 날짜예요",IF(AND(B3328&lt;&gt;"",ISNA(MATCH(B3328,현장번호,0))),"현장 번호를 확인하세요",IF(ISNA(MATCH(D3328,거래처이름,0)),"거래처 목록에 없는 이름",IF(OR(NOT(ISNUMBER(G3328)),N(G3328)&lt;=0),"금액을 확인하세요",""))))))</f>
        <v/>
      </c>
    </row>
    <row r="3329">
      <c r="A3329" s="20" t="n"/>
      <c r="B3329" s="26" t="n"/>
      <c r="C3329" s="27">
        <f>IF(COUNTA(A3329,D3329,G3329)=0,"",IF(B3329="","공통",IFERROR(INDEX(현장_고객,MATCH(B3329,현장번호,0))&amp;" · "&amp;INDEX(현장_주소,MATCH(B3329,현장번호,0)),"없는 번호")))</f>
        <v/>
      </c>
      <c r="D3329" s="21" t="n"/>
      <c r="E3329" s="27">
        <f>IF(D3329="","",IFERROR(INDEX(거래처분야,MATCH(D3329,거래처이름,0)),""))</f>
        <v/>
      </c>
      <c r="F3329" s="21" t="n"/>
      <c r="G3329" s="22" t="n"/>
      <c r="H3329" s="25">
        <f>IF(COUNTA(A3329,B3329,D3329,G3329)=0,"",IF(NOT(ISNUMBER(A3329)),"날짜를 확인하세요",IF(A3329&gt;TODAY(),"오늘 이후 날짜예요",IF(AND(B3329&lt;&gt;"",ISNA(MATCH(B3329,현장번호,0))),"현장 번호를 확인하세요",IF(ISNA(MATCH(D3329,거래처이름,0)),"거래처 목록에 없는 이름",IF(OR(NOT(ISNUMBER(G3329)),N(G3329)&lt;=0),"금액을 확인하세요",""))))))</f>
        <v/>
      </c>
    </row>
    <row r="3330">
      <c r="A3330" s="20" t="n"/>
      <c r="B3330" s="26" t="n"/>
      <c r="C3330" s="27">
        <f>IF(COUNTA(A3330,D3330,G3330)=0,"",IF(B3330="","공통",IFERROR(INDEX(현장_고객,MATCH(B3330,현장번호,0))&amp;" · "&amp;INDEX(현장_주소,MATCH(B3330,현장번호,0)),"없는 번호")))</f>
        <v/>
      </c>
      <c r="D3330" s="21" t="n"/>
      <c r="E3330" s="27">
        <f>IF(D3330="","",IFERROR(INDEX(거래처분야,MATCH(D3330,거래처이름,0)),""))</f>
        <v/>
      </c>
      <c r="F3330" s="21" t="n"/>
      <c r="G3330" s="22" t="n"/>
      <c r="H3330" s="25">
        <f>IF(COUNTA(A3330,B3330,D3330,G3330)=0,"",IF(NOT(ISNUMBER(A3330)),"날짜를 확인하세요",IF(A3330&gt;TODAY(),"오늘 이후 날짜예요",IF(AND(B3330&lt;&gt;"",ISNA(MATCH(B3330,현장번호,0))),"현장 번호를 확인하세요",IF(ISNA(MATCH(D3330,거래처이름,0)),"거래처 목록에 없는 이름",IF(OR(NOT(ISNUMBER(G3330)),N(G3330)&lt;=0),"금액을 확인하세요",""))))))</f>
        <v/>
      </c>
    </row>
    <row r="3331">
      <c r="A3331" s="20" t="n"/>
      <c r="B3331" s="26" t="n"/>
      <c r="C3331" s="27">
        <f>IF(COUNTA(A3331,D3331,G3331)=0,"",IF(B3331="","공통",IFERROR(INDEX(현장_고객,MATCH(B3331,현장번호,0))&amp;" · "&amp;INDEX(현장_주소,MATCH(B3331,현장번호,0)),"없는 번호")))</f>
        <v/>
      </c>
      <c r="D3331" s="21" t="n"/>
      <c r="E3331" s="27">
        <f>IF(D3331="","",IFERROR(INDEX(거래처분야,MATCH(D3331,거래처이름,0)),""))</f>
        <v/>
      </c>
      <c r="F3331" s="21" t="n"/>
      <c r="G3331" s="22" t="n"/>
      <c r="H3331" s="25">
        <f>IF(COUNTA(A3331,B3331,D3331,G3331)=0,"",IF(NOT(ISNUMBER(A3331)),"날짜를 확인하세요",IF(A3331&gt;TODAY(),"오늘 이후 날짜예요",IF(AND(B3331&lt;&gt;"",ISNA(MATCH(B3331,현장번호,0))),"현장 번호를 확인하세요",IF(ISNA(MATCH(D3331,거래처이름,0)),"거래처 목록에 없는 이름",IF(OR(NOT(ISNUMBER(G3331)),N(G3331)&lt;=0),"금액을 확인하세요",""))))))</f>
        <v/>
      </c>
    </row>
    <row r="3332">
      <c r="A3332" s="20" t="n"/>
      <c r="B3332" s="26" t="n"/>
      <c r="C3332" s="27">
        <f>IF(COUNTA(A3332,D3332,G3332)=0,"",IF(B3332="","공통",IFERROR(INDEX(현장_고객,MATCH(B3332,현장번호,0))&amp;" · "&amp;INDEX(현장_주소,MATCH(B3332,현장번호,0)),"없는 번호")))</f>
        <v/>
      </c>
      <c r="D3332" s="21" t="n"/>
      <c r="E3332" s="27">
        <f>IF(D3332="","",IFERROR(INDEX(거래처분야,MATCH(D3332,거래처이름,0)),""))</f>
        <v/>
      </c>
      <c r="F3332" s="21" t="n"/>
      <c r="G3332" s="22" t="n"/>
      <c r="H3332" s="25">
        <f>IF(COUNTA(A3332,B3332,D3332,G3332)=0,"",IF(NOT(ISNUMBER(A3332)),"날짜를 확인하세요",IF(A3332&gt;TODAY(),"오늘 이후 날짜예요",IF(AND(B3332&lt;&gt;"",ISNA(MATCH(B3332,현장번호,0))),"현장 번호를 확인하세요",IF(ISNA(MATCH(D3332,거래처이름,0)),"거래처 목록에 없는 이름",IF(OR(NOT(ISNUMBER(G3332)),N(G3332)&lt;=0),"금액을 확인하세요",""))))))</f>
        <v/>
      </c>
    </row>
    <row r="3333">
      <c r="A3333" s="20" t="n"/>
      <c r="B3333" s="26" t="n"/>
      <c r="C3333" s="27">
        <f>IF(COUNTA(A3333,D3333,G3333)=0,"",IF(B3333="","공통",IFERROR(INDEX(현장_고객,MATCH(B3333,현장번호,0))&amp;" · "&amp;INDEX(현장_주소,MATCH(B3333,현장번호,0)),"없는 번호")))</f>
        <v/>
      </c>
      <c r="D3333" s="21" t="n"/>
      <c r="E3333" s="27">
        <f>IF(D3333="","",IFERROR(INDEX(거래처분야,MATCH(D3333,거래처이름,0)),""))</f>
        <v/>
      </c>
      <c r="F3333" s="21" t="n"/>
      <c r="G3333" s="22" t="n"/>
      <c r="H3333" s="25">
        <f>IF(COUNTA(A3333,B3333,D3333,G3333)=0,"",IF(NOT(ISNUMBER(A3333)),"날짜를 확인하세요",IF(A3333&gt;TODAY(),"오늘 이후 날짜예요",IF(AND(B3333&lt;&gt;"",ISNA(MATCH(B3333,현장번호,0))),"현장 번호를 확인하세요",IF(ISNA(MATCH(D3333,거래처이름,0)),"거래처 목록에 없는 이름",IF(OR(NOT(ISNUMBER(G3333)),N(G3333)&lt;=0),"금액을 확인하세요",""))))))</f>
        <v/>
      </c>
    </row>
    <row r="3334">
      <c r="A3334" s="20" t="n"/>
      <c r="B3334" s="26" t="n"/>
      <c r="C3334" s="27">
        <f>IF(COUNTA(A3334,D3334,G3334)=0,"",IF(B3334="","공통",IFERROR(INDEX(현장_고객,MATCH(B3334,현장번호,0))&amp;" · "&amp;INDEX(현장_주소,MATCH(B3334,현장번호,0)),"없는 번호")))</f>
        <v/>
      </c>
      <c r="D3334" s="21" t="n"/>
      <c r="E3334" s="27">
        <f>IF(D3334="","",IFERROR(INDEX(거래처분야,MATCH(D3334,거래처이름,0)),""))</f>
        <v/>
      </c>
      <c r="F3334" s="21" t="n"/>
      <c r="G3334" s="22" t="n"/>
      <c r="H3334" s="25">
        <f>IF(COUNTA(A3334,B3334,D3334,G3334)=0,"",IF(NOT(ISNUMBER(A3334)),"날짜를 확인하세요",IF(A3334&gt;TODAY(),"오늘 이후 날짜예요",IF(AND(B3334&lt;&gt;"",ISNA(MATCH(B3334,현장번호,0))),"현장 번호를 확인하세요",IF(ISNA(MATCH(D3334,거래처이름,0)),"거래처 목록에 없는 이름",IF(OR(NOT(ISNUMBER(G3334)),N(G3334)&lt;=0),"금액을 확인하세요",""))))))</f>
        <v/>
      </c>
    </row>
    <row r="3335">
      <c r="A3335" s="20" t="n"/>
      <c r="B3335" s="26" t="n"/>
      <c r="C3335" s="27">
        <f>IF(COUNTA(A3335,D3335,G3335)=0,"",IF(B3335="","공통",IFERROR(INDEX(현장_고객,MATCH(B3335,현장번호,0))&amp;" · "&amp;INDEX(현장_주소,MATCH(B3335,현장번호,0)),"없는 번호")))</f>
        <v/>
      </c>
      <c r="D3335" s="21" t="n"/>
      <c r="E3335" s="27">
        <f>IF(D3335="","",IFERROR(INDEX(거래처분야,MATCH(D3335,거래처이름,0)),""))</f>
        <v/>
      </c>
      <c r="F3335" s="21" t="n"/>
      <c r="G3335" s="22" t="n"/>
      <c r="H3335" s="25">
        <f>IF(COUNTA(A3335,B3335,D3335,G3335)=0,"",IF(NOT(ISNUMBER(A3335)),"날짜를 확인하세요",IF(A3335&gt;TODAY(),"오늘 이후 날짜예요",IF(AND(B3335&lt;&gt;"",ISNA(MATCH(B3335,현장번호,0))),"현장 번호를 확인하세요",IF(ISNA(MATCH(D3335,거래처이름,0)),"거래처 목록에 없는 이름",IF(OR(NOT(ISNUMBER(G3335)),N(G3335)&lt;=0),"금액을 확인하세요",""))))))</f>
        <v/>
      </c>
    </row>
    <row r="3336">
      <c r="A3336" s="20" t="n"/>
      <c r="B3336" s="26" t="n"/>
      <c r="C3336" s="27">
        <f>IF(COUNTA(A3336,D3336,G3336)=0,"",IF(B3336="","공통",IFERROR(INDEX(현장_고객,MATCH(B3336,현장번호,0))&amp;" · "&amp;INDEX(현장_주소,MATCH(B3336,현장번호,0)),"없는 번호")))</f>
        <v/>
      </c>
      <c r="D3336" s="21" t="n"/>
      <c r="E3336" s="27">
        <f>IF(D3336="","",IFERROR(INDEX(거래처분야,MATCH(D3336,거래처이름,0)),""))</f>
        <v/>
      </c>
      <c r="F3336" s="21" t="n"/>
      <c r="G3336" s="22" t="n"/>
      <c r="H3336" s="25">
        <f>IF(COUNTA(A3336,B3336,D3336,G3336)=0,"",IF(NOT(ISNUMBER(A3336)),"날짜를 확인하세요",IF(A3336&gt;TODAY(),"오늘 이후 날짜예요",IF(AND(B3336&lt;&gt;"",ISNA(MATCH(B3336,현장번호,0))),"현장 번호를 확인하세요",IF(ISNA(MATCH(D3336,거래처이름,0)),"거래처 목록에 없는 이름",IF(OR(NOT(ISNUMBER(G3336)),N(G3336)&lt;=0),"금액을 확인하세요",""))))))</f>
        <v/>
      </c>
    </row>
    <row r="3337">
      <c r="A3337" s="20" t="n"/>
      <c r="B3337" s="26" t="n"/>
      <c r="C3337" s="27">
        <f>IF(COUNTA(A3337,D3337,G3337)=0,"",IF(B3337="","공통",IFERROR(INDEX(현장_고객,MATCH(B3337,현장번호,0))&amp;" · "&amp;INDEX(현장_주소,MATCH(B3337,현장번호,0)),"없는 번호")))</f>
        <v/>
      </c>
      <c r="D3337" s="21" t="n"/>
      <c r="E3337" s="27">
        <f>IF(D3337="","",IFERROR(INDEX(거래처분야,MATCH(D3337,거래처이름,0)),""))</f>
        <v/>
      </c>
      <c r="F3337" s="21" t="n"/>
      <c r="G3337" s="22" t="n"/>
      <c r="H3337" s="25">
        <f>IF(COUNTA(A3337,B3337,D3337,G3337)=0,"",IF(NOT(ISNUMBER(A3337)),"날짜를 확인하세요",IF(A3337&gt;TODAY(),"오늘 이후 날짜예요",IF(AND(B3337&lt;&gt;"",ISNA(MATCH(B3337,현장번호,0))),"현장 번호를 확인하세요",IF(ISNA(MATCH(D3337,거래처이름,0)),"거래처 목록에 없는 이름",IF(OR(NOT(ISNUMBER(G3337)),N(G3337)&lt;=0),"금액을 확인하세요",""))))))</f>
        <v/>
      </c>
    </row>
    <row r="3338">
      <c r="A3338" s="20" t="n"/>
      <c r="B3338" s="26" t="n"/>
      <c r="C3338" s="27">
        <f>IF(COUNTA(A3338,D3338,G3338)=0,"",IF(B3338="","공통",IFERROR(INDEX(현장_고객,MATCH(B3338,현장번호,0))&amp;" · "&amp;INDEX(현장_주소,MATCH(B3338,현장번호,0)),"없는 번호")))</f>
        <v/>
      </c>
      <c r="D3338" s="21" t="n"/>
      <c r="E3338" s="27">
        <f>IF(D3338="","",IFERROR(INDEX(거래처분야,MATCH(D3338,거래처이름,0)),""))</f>
        <v/>
      </c>
      <c r="F3338" s="21" t="n"/>
      <c r="G3338" s="22" t="n"/>
      <c r="H3338" s="25">
        <f>IF(COUNTA(A3338,B3338,D3338,G3338)=0,"",IF(NOT(ISNUMBER(A3338)),"날짜를 확인하세요",IF(A3338&gt;TODAY(),"오늘 이후 날짜예요",IF(AND(B3338&lt;&gt;"",ISNA(MATCH(B3338,현장번호,0))),"현장 번호를 확인하세요",IF(ISNA(MATCH(D3338,거래처이름,0)),"거래처 목록에 없는 이름",IF(OR(NOT(ISNUMBER(G3338)),N(G3338)&lt;=0),"금액을 확인하세요",""))))))</f>
        <v/>
      </c>
    </row>
    <row r="3339">
      <c r="A3339" s="20" t="n"/>
      <c r="B3339" s="26" t="n"/>
      <c r="C3339" s="27">
        <f>IF(COUNTA(A3339,D3339,G3339)=0,"",IF(B3339="","공통",IFERROR(INDEX(현장_고객,MATCH(B3339,현장번호,0))&amp;" · "&amp;INDEX(현장_주소,MATCH(B3339,현장번호,0)),"없는 번호")))</f>
        <v/>
      </c>
      <c r="D3339" s="21" t="n"/>
      <c r="E3339" s="27">
        <f>IF(D3339="","",IFERROR(INDEX(거래처분야,MATCH(D3339,거래처이름,0)),""))</f>
        <v/>
      </c>
      <c r="F3339" s="21" t="n"/>
      <c r="G3339" s="22" t="n"/>
      <c r="H3339" s="25">
        <f>IF(COUNTA(A3339,B3339,D3339,G3339)=0,"",IF(NOT(ISNUMBER(A3339)),"날짜를 확인하세요",IF(A3339&gt;TODAY(),"오늘 이후 날짜예요",IF(AND(B3339&lt;&gt;"",ISNA(MATCH(B3339,현장번호,0))),"현장 번호를 확인하세요",IF(ISNA(MATCH(D3339,거래처이름,0)),"거래처 목록에 없는 이름",IF(OR(NOT(ISNUMBER(G3339)),N(G3339)&lt;=0),"금액을 확인하세요",""))))))</f>
        <v/>
      </c>
    </row>
    <row r="3340">
      <c r="A3340" s="20" t="n"/>
      <c r="B3340" s="26" t="n"/>
      <c r="C3340" s="27">
        <f>IF(COUNTA(A3340,D3340,G3340)=0,"",IF(B3340="","공통",IFERROR(INDEX(현장_고객,MATCH(B3340,현장번호,0))&amp;" · "&amp;INDEX(현장_주소,MATCH(B3340,현장번호,0)),"없는 번호")))</f>
        <v/>
      </c>
      <c r="D3340" s="21" t="n"/>
      <c r="E3340" s="27">
        <f>IF(D3340="","",IFERROR(INDEX(거래처분야,MATCH(D3340,거래처이름,0)),""))</f>
        <v/>
      </c>
      <c r="F3340" s="21" t="n"/>
      <c r="G3340" s="22" t="n"/>
      <c r="H3340" s="25">
        <f>IF(COUNTA(A3340,B3340,D3340,G3340)=0,"",IF(NOT(ISNUMBER(A3340)),"날짜를 확인하세요",IF(A3340&gt;TODAY(),"오늘 이후 날짜예요",IF(AND(B3340&lt;&gt;"",ISNA(MATCH(B3340,현장번호,0))),"현장 번호를 확인하세요",IF(ISNA(MATCH(D3340,거래처이름,0)),"거래처 목록에 없는 이름",IF(OR(NOT(ISNUMBER(G3340)),N(G3340)&lt;=0),"금액을 확인하세요",""))))))</f>
        <v/>
      </c>
    </row>
    <row r="3341">
      <c r="A3341" s="20" t="n"/>
      <c r="B3341" s="26" t="n"/>
      <c r="C3341" s="27">
        <f>IF(COUNTA(A3341,D3341,G3341)=0,"",IF(B3341="","공통",IFERROR(INDEX(현장_고객,MATCH(B3341,현장번호,0))&amp;" · "&amp;INDEX(현장_주소,MATCH(B3341,현장번호,0)),"없는 번호")))</f>
        <v/>
      </c>
      <c r="D3341" s="21" t="n"/>
      <c r="E3341" s="27">
        <f>IF(D3341="","",IFERROR(INDEX(거래처분야,MATCH(D3341,거래처이름,0)),""))</f>
        <v/>
      </c>
      <c r="F3341" s="21" t="n"/>
      <c r="G3341" s="22" t="n"/>
      <c r="H3341" s="25">
        <f>IF(COUNTA(A3341,B3341,D3341,G3341)=0,"",IF(NOT(ISNUMBER(A3341)),"날짜를 확인하세요",IF(A3341&gt;TODAY(),"오늘 이후 날짜예요",IF(AND(B3341&lt;&gt;"",ISNA(MATCH(B3341,현장번호,0))),"현장 번호를 확인하세요",IF(ISNA(MATCH(D3341,거래처이름,0)),"거래처 목록에 없는 이름",IF(OR(NOT(ISNUMBER(G3341)),N(G3341)&lt;=0),"금액을 확인하세요",""))))))</f>
        <v/>
      </c>
    </row>
    <row r="3342">
      <c r="A3342" s="20" t="n"/>
      <c r="B3342" s="26" t="n"/>
      <c r="C3342" s="27">
        <f>IF(COUNTA(A3342,D3342,G3342)=0,"",IF(B3342="","공통",IFERROR(INDEX(현장_고객,MATCH(B3342,현장번호,0))&amp;" · "&amp;INDEX(현장_주소,MATCH(B3342,현장번호,0)),"없는 번호")))</f>
        <v/>
      </c>
      <c r="D3342" s="21" t="n"/>
      <c r="E3342" s="27">
        <f>IF(D3342="","",IFERROR(INDEX(거래처분야,MATCH(D3342,거래처이름,0)),""))</f>
        <v/>
      </c>
      <c r="F3342" s="21" t="n"/>
      <c r="G3342" s="22" t="n"/>
      <c r="H3342" s="25">
        <f>IF(COUNTA(A3342,B3342,D3342,G3342)=0,"",IF(NOT(ISNUMBER(A3342)),"날짜를 확인하세요",IF(A3342&gt;TODAY(),"오늘 이후 날짜예요",IF(AND(B3342&lt;&gt;"",ISNA(MATCH(B3342,현장번호,0))),"현장 번호를 확인하세요",IF(ISNA(MATCH(D3342,거래처이름,0)),"거래처 목록에 없는 이름",IF(OR(NOT(ISNUMBER(G3342)),N(G3342)&lt;=0),"금액을 확인하세요",""))))))</f>
        <v/>
      </c>
    </row>
    <row r="3343">
      <c r="A3343" s="20" t="n"/>
      <c r="B3343" s="26" t="n"/>
      <c r="C3343" s="27">
        <f>IF(COUNTA(A3343,D3343,G3343)=0,"",IF(B3343="","공통",IFERROR(INDEX(현장_고객,MATCH(B3343,현장번호,0))&amp;" · "&amp;INDEX(현장_주소,MATCH(B3343,현장번호,0)),"없는 번호")))</f>
        <v/>
      </c>
      <c r="D3343" s="21" t="n"/>
      <c r="E3343" s="27">
        <f>IF(D3343="","",IFERROR(INDEX(거래처분야,MATCH(D3343,거래처이름,0)),""))</f>
        <v/>
      </c>
      <c r="F3343" s="21" t="n"/>
      <c r="G3343" s="22" t="n"/>
      <c r="H3343" s="25">
        <f>IF(COUNTA(A3343,B3343,D3343,G3343)=0,"",IF(NOT(ISNUMBER(A3343)),"날짜를 확인하세요",IF(A3343&gt;TODAY(),"오늘 이후 날짜예요",IF(AND(B3343&lt;&gt;"",ISNA(MATCH(B3343,현장번호,0))),"현장 번호를 확인하세요",IF(ISNA(MATCH(D3343,거래처이름,0)),"거래처 목록에 없는 이름",IF(OR(NOT(ISNUMBER(G3343)),N(G3343)&lt;=0),"금액을 확인하세요",""))))))</f>
        <v/>
      </c>
    </row>
    <row r="3344">
      <c r="A3344" s="20" t="n"/>
      <c r="B3344" s="26" t="n"/>
      <c r="C3344" s="27">
        <f>IF(COUNTA(A3344,D3344,G3344)=0,"",IF(B3344="","공통",IFERROR(INDEX(현장_고객,MATCH(B3344,현장번호,0))&amp;" · "&amp;INDEX(현장_주소,MATCH(B3344,현장번호,0)),"없는 번호")))</f>
        <v/>
      </c>
      <c r="D3344" s="21" t="n"/>
      <c r="E3344" s="27">
        <f>IF(D3344="","",IFERROR(INDEX(거래처분야,MATCH(D3344,거래처이름,0)),""))</f>
        <v/>
      </c>
      <c r="F3344" s="21" t="n"/>
      <c r="G3344" s="22" t="n"/>
      <c r="H3344" s="25">
        <f>IF(COUNTA(A3344,B3344,D3344,G3344)=0,"",IF(NOT(ISNUMBER(A3344)),"날짜를 확인하세요",IF(A3344&gt;TODAY(),"오늘 이후 날짜예요",IF(AND(B3344&lt;&gt;"",ISNA(MATCH(B3344,현장번호,0))),"현장 번호를 확인하세요",IF(ISNA(MATCH(D3344,거래처이름,0)),"거래처 목록에 없는 이름",IF(OR(NOT(ISNUMBER(G3344)),N(G3344)&lt;=0),"금액을 확인하세요",""))))))</f>
        <v/>
      </c>
    </row>
    <row r="3345">
      <c r="A3345" s="20" t="n"/>
      <c r="B3345" s="26" t="n"/>
      <c r="C3345" s="27">
        <f>IF(COUNTA(A3345,D3345,G3345)=0,"",IF(B3345="","공통",IFERROR(INDEX(현장_고객,MATCH(B3345,현장번호,0))&amp;" · "&amp;INDEX(현장_주소,MATCH(B3345,현장번호,0)),"없는 번호")))</f>
        <v/>
      </c>
      <c r="D3345" s="21" t="n"/>
      <c r="E3345" s="27">
        <f>IF(D3345="","",IFERROR(INDEX(거래처분야,MATCH(D3345,거래처이름,0)),""))</f>
        <v/>
      </c>
      <c r="F3345" s="21" t="n"/>
      <c r="G3345" s="22" t="n"/>
      <c r="H3345" s="25">
        <f>IF(COUNTA(A3345,B3345,D3345,G3345)=0,"",IF(NOT(ISNUMBER(A3345)),"날짜를 확인하세요",IF(A3345&gt;TODAY(),"오늘 이후 날짜예요",IF(AND(B3345&lt;&gt;"",ISNA(MATCH(B3345,현장번호,0))),"현장 번호를 확인하세요",IF(ISNA(MATCH(D3345,거래처이름,0)),"거래처 목록에 없는 이름",IF(OR(NOT(ISNUMBER(G3345)),N(G3345)&lt;=0),"금액을 확인하세요",""))))))</f>
        <v/>
      </c>
    </row>
    <row r="3346">
      <c r="A3346" s="20" t="n"/>
      <c r="B3346" s="26" t="n"/>
      <c r="C3346" s="27">
        <f>IF(COUNTA(A3346,D3346,G3346)=0,"",IF(B3346="","공통",IFERROR(INDEX(현장_고객,MATCH(B3346,현장번호,0))&amp;" · "&amp;INDEX(현장_주소,MATCH(B3346,현장번호,0)),"없는 번호")))</f>
        <v/>
      </c>
      <c r="D3346" s="21" t="n"/>
      <c r="E3346" s="27">
        <f>IF(D3346="","",IFERROR(INDEX(거래처분야,MATCH(D3346,거래처이름,0)),""))</f>
        <v/>
      </c>
      <c r="F3346" s="21" t="n"/>
      <c r="G3346" s="22" t="n"/>
      <c r="H3346" s="25">
        <f>IF(COUNTA(A3346,B3346,D3346,G3346)=0,"",IF(NOT(ISNUMBER(A3346)),"날짜를 확인하세요",IF(A3346&gt;TODAY(),"오늘 이후 날짜예요",IF(AND(B3346&lt;&gt;"",ISNA(MATCH(B3346,현장번호,0))),"현장 번호를 확인하세요",IF(ISNA(MATCH(D3346,거래처이름,0)),"거래처 목록에 없는 이름",IF(OR(NOT(ISNUMBER(G3346)),N(G3346)&lt;=0),"금액을 확인하세요",""))))))</f>
        <v/>
      </c>
    </row>
    <row r="3347">
      <c r="A3347" s="20" t="n"/>
      <c r="B3347" s="26" t="n"/>
      <c r="C3347" s="27">
        <f>IF(COUNTA(A3347,D3347,G3347)=0,"",IF(B3347="","공통",IFERROR(INDEX(현장_고객,MATCH(B3347,현장번호,0))&amp;" · "&amp;INDEX(현장_주소,MATCH(B3347,현장번호,0)),"없는 번호")))</f>
        <v/>
      </c>
      <c r="D3347" s="21" t="n"/>
      <c r="E3347" s="27">
        <f>IF(D3347="","",IFERROR(INDEX(거래처분야,MATCH(D3347,거래처이름,0)),""))</f>
        <v/>
      </c>
      <c r="F3347" s="21" t="n"/>
      <c r="G3347" s="22" t="n"/>
      <c r="H3347" s="25">
        <f>IF(COUNTA(A3347,B3347,D3347,G3347)=0,"",IF(NOT(ISNUMBER(A3347)),"날짜를 확인하세요",IF(A3347&gt;TODAY(),"오늘 이후 날짜예요",IF(AND(B3347&lt;&gt;"",ISNA(MATCH(B3347,현장번호,0))),"현장 번호를 확인하세요",IF(ISNA(MATCH(D3347,거래처이름,0)),"거래처 목록에 없는 이름",IF(OR(NOT(ISNUMBER(G3347)),N(G3347)&lt;=0),"금액을 확인하세요",""))))))</f>
        <v/>
      </c>
    </row>
    <row r="3348">
      <c r="A3348" s="20" t="n"/>
      <c r="B3348" s="26" t="n"/>
      <c r="C3348" s="27">
        <f>IF(COUNTA(A3348,D3348,G3348)=0,"",IF(B3348="","공통",IFERROR(INDEX(현장_고객,MATCH(B3348,현장번호,0))&amp;" · "&amp;INDEX(현장_주소,MATCH(B3348,현장번호,0)),"없는 번호")))</f>
        <v/>
      </c>
      <c r="D3348" s="21" t="n"/>
      <c r="E3348" s="27">
        <f>IF(D3348="","",IFERROR(INDEX(거래처분야,MATCH(D3348,거래처이름,0)),""))</f>
        <v/>
      </c>
      <c r="F3348" s="21" t="n"/>
      <c r="G3348" s="22" t="n"/>
      <c r="H3348" s="25">
        <f>IF(COUNTA(A3348,B3348,D3348,G3348)=0,"",IF(NOT(ISNUMBER(A3348)),"날짜를 확인하세요",IF(A3348&gt;TODAY(),"오늘 이후 날짜예요",IF(AND(B3348&lt;&gt;"",ISNA(MATCH(B3348,현장번호,0))),"현장 번호를 확인하세요",IF(ISNA(MATCH(D3348,거래처이름,0)),"거래처 목록에 없는 이름",IF(OR(NOT(ISNUMBER(G3348)),N(G3348)&lt;=0),"금액을 확인하세요",""))))))</f>
        <v/>
      </c>
    </row>
    <row r="3349">
      <c r="A3349" s="20" t="n"/>
      <c r="B3349" s="26" t="n"/>
      <c r="C3349" s="27">
        <f>IF(COUNTA(A3349,D3349,G3349)=0,"",IF(B3349="","공통",IFERROR(INDEX(현장_고객,MATCH(B3349,현장번호,0))&amp;" · "&amp;INDEX(현장_주소,MATCH(B3349,현장번호,0)),"없는 번호")))</f>
        <v/>
      </c>
      <c r="D3349" s="21" t="n"/>
      <c r="E3349" s="27">
        <f>IF(D3349="","",IFERROR(INDEX(거래처분야,MATCH(D3349,거래처이름,0)),""))</f>
        <v/>
      </c>
      <c r="F3349" s="21" t="n"/>
      <c r="G3349" s="22" t="n"/>
      <c r="H3349" s="25">
        <f>IF(COUNTA(A3349,B3349,D3349,G3349)=0,"",IF(NOT(ISNUMBER(A3349)),"날짜를 확인하세요",IF(A3349&gt;TODAY(),"오늘 이후 날짜예요",IF(AND(B3349&lt;&gt;"",ISNA(MATCH(B3349,현장번호,0))),"현장 번호를 확인하세요",IF(ISNA(MATCH(D3349,거래처이름,0)),"거래처 목록에 없는 이름",IF(OR(NOT(ISNUMBER(G3349)),N(G3349)&lt;=0),"금액을 확인하세요",""))))))</f>
        <v/>
      </c>
    </row>
    <row r="3350">
      <c r="A3350" s="20" t="n"/>
      <c r="B3350" s="26" t="n"/>
      <c r="C3350" s="27">
        <f>IF(COUNTA(A3350,D3350,G3350)=0,"",IF(B3350="","공통",IFERROR(INDEX(현장_고객,MATCH(B3350,현장번호,0))&amp;" · "&amp;INDEX(현장_주소,MATCH(B3350,현장번호,0)),"없는 번호")))</f>
        <v/>
      </c>
      <c r="D3350" s="21" t="n"/>
      <c r="E3350" s="27">
        <f>IF(D3350="","",IFERROR(INDEX(거래처분야,MATCH(D3350,거래처이름,0)),""))</f>
        <v/>
      </c>
      <c r="F3350" s="21" t="n"/>
      <c r="G3350" s="22" t="n"/>
      <c r="H3350" s="25">
        <f>IF(COUNTA(A3350,B3350,D3350,G3350)=0,"",IF(NOT(ISNUMBER(A3350)),"날짜를 확인하세요",IF(A3350&gt;TODAY(),"오늘 이후 날짜예요",IF(AND(B3350&lt;&gt;"",ISNA(MATCH(B3350,현장번호,0))),"현장 번호를 확인하세요",IF(ISNA(MATCH(D3350,거래처이름,0)),"거래처 목록에 없는 이름",IF(OR(NOT(ISNUMBER(G3350)),N(G3350)&lt;=0),"금액을 확인하세요",""))))))</f>
        <v/>
      </c>
    </row>
    <row r="3351">
      <c r="A3351" s="20" t="n"/>
      <c r="B3351" s="26" t="n"/>
      <c r="C3351" s="27">
        <f>IF(COUNTA(A3351,D3351,G3351)=0,"",IF(B3351="","공통",IFERROR(INDEX(현장_고객,MATCH(B3351,현장번호,0))&amp;" · "&amp;INDEX(현장_주소,MATCH(B3351,현장번호,0)),"없는 번호")))</f>
        <v/>
      </c>
      <c r="D3351" s="21" t="n"/>
      <c r="E3351" s="27">
        <f>IF(D3351="","",IFERROR(INDEX(거래처분야,MATCH(D3351,거래처이름,0)),""))</f>
        <v/>
      </c>
      <c r="F3351" s="21" t="n"/>
      <c r="G3351" s="22" t="n"/>
      <c r="H3351" s="25">
        <f>IF(COUNTA(A3351,B3351,D3351,G3351)=0,"",IF(NOT(ISNUMBER(A3351)),"날짜를 확인하세요",IF(A3351&gt;TODAY(),"오늘 이후 날짜예요",IF(AND(B3351&lt;&gt;"",ISNA(MATCH(B3351,현장번호,0))),"현장 번호를 확인하세요",IF(ISNA(MATCH(D3351,거래처이름,0)),"거래처 목록에 없는 이름",IF(OR(NOT(ISNUMBER(G3351)),N(G3351)&lt;=0),"금액을 확인하세요",""))))))</f>
        <v/>
      </c>
    </row>
    <row r="3352">
      <c r="A3352" s="20" t="n"/>
      <c r="B3352" s="26" t="n"/>
      <c r="C3352" s="27">
        <f>IF(COUNTA(A3352,D3352,G3352)=0,"",IF(B3352="","공통",IFERROR(INDEX(현장_고객,MATCH(B3352,현장번호,0))&amp;" · "&amp;INDEX(현장_주소,MATCH(B3352,현장번호,0)),"없는 번호")))</f>
        <v/>
      </c>
      <c r="D3352" s="21" t="n"/>
      <c r="E3352" s="27">
        <f>IF(D3352="","",IFERROR(INDEX(거래처분야,MATCH(D3352,거래처이름,0)),""))</f>
        <v/>
      </c>
      <c r="F3352" s="21" t="n"/>
      <c r="G3352" s="22" t="n"/>
      <c r="H3352" s="25">
        <f>IF(COUNTA(A3352,B3352,D3352,G3352)=0,"",IF(NOT(ISNUMBER(A3352)),"날짜를 확인하세요",IF(A3352&gt;TODAY(),"오늘 이후 날짜예요",IF(AND(B3352&lt;&gt;"",ISNA(MATCH(B3352,현장번호,0))),"현장 번호를 확인하세요",IF(ISNA(MATCH(D3352,거래처이름,0)),"거래처 목록에 없는 이름",IF(OR(NOT(ISNUMBER(G3352)),N(G3352)&lt;=0),"금액을 확인하세요",""))))))</f>
        <v/>
      </c>
    </row>
    <row r="3353">
      <c r="A3353" s="20" t="n"/>
      <c r="B3353" s="26" t="n"/>
      <c r="C3353" s="27">
        <f>IF(COUNTA(A3353,D3353,G3353)=0,"",IF(B3353="","공통",IFERROR(INDEX(현장_고객,MATCH(B3353,현장번호,0))&amp;" · "&amp;INDEX(현장_주소,MATCH(B3353,현장번호,0)),"없는 번호")))</f>
        <v/>
      </c>
      <c r="D3353" s="21" t="n"/>
      <c r="E3353" s="27">
        <f>IF(D3353="","",IFERROR(INDEX(거래처분야,MATCH(D3353,거래처이름,0)),""))</f>
        <v/>
      </c>
      <c r="F3353" s="21" t="n"/>
      <c r="G3353" s="22" t="n"/>
      <c r="H3353" s="25">
        <f>IF(COUNTA(A3353,B3353,D3353,G3353)=0,"",IF(NOT(ISNUMBER(A3353)),"날짜를 확인하세요",IF(A3353&gt;TODAY(),"오늘 이후 날짜예요",IF(AND(B3353&lt;&gt;"",ISNA(MATCH(B3353,현장번호,0))),"현장 번호를 확인하세요",IF(ISNA(MATCH(D3353,거래처이름,0)),"거래처 목록에 없는 이름",IF(OR(NOT(ISNUMBER(G3353)),N(G3353)&lt;=0),"금액을 확인하세요",""))))))</f>
        <v/>
      </c>
    </row>
    <row r="3354">
      <c r="A3354" s="20" t="n"/>
      <c r="B3354" s="26" t="n"/>
      <c r="C3354" s="27">
        <f>IF(COUNTA(A3354,D3354,G3354)=0,"",IF(B3354="","공통",IFERROR(INDEX(현장_고객,MATCH(B3354,현장번호,0))&amp;" · "&amp;INDEX(현장_주소,MATCH(B3354,현장번호,0)),"없는 번호")))</f>
        <v/>
      </c>
      <c r="D3354" s="21" t="n"/>
      <c r="E3354" s="27">
        <f>IF(D3354="","",IFERROR(INDEX(거래처분야,MATCH(D3354,거래처이름,0)),""))</f>
        <v/>
      </c>
      <c r="F3354" s="21" t="n"/>
      <c r="G3354" s="22" t="n"/>
      <c r="H3354" s="25">
        <f>IF(COUNTA(A3354,B3354,D3354,G3354)=0,"",IF(NOT(ISNUMBER(A3354)),"날짜를 확인하세요",IF(A3354&gt;TODAY(),"오늘 이후 날짜예요",IF(AND(B3354&lt;&gt;"",ISNA(MATCH(B3354,현장번호,0))),"현장 번호를 확인하세요",IF(ISNA(MATCH(D3354,거래처이름,0)),"거래처 목록에 없는 이름",IF(OR(NOT(ISNUMBER(G3354)),N(G3354)&lt;=0),"금액을 확인하세요",""))))))</f>
        <v/>
      </c>
    </row>
    <row r="3355">
      <c r="A3355" s="20" t="n"/>
      <c r="B3355" s="26" t="n"/>
      <c r="C3355" s="27">
        <f>IF(COUNTA(A3355,D3355,G3355)=0,"",IF(B3355="","공통",IFERROR(INDEX(현장_고객,MATCH(B3355,현장번호,0))&amp;" · "&amp;INDEX(현장_주소,MATCH(B3355,현장번호,0)),"없는 번호")))</f>
        <v/>
      </c>
      <c r="D3355" s="21" t="n"/>
      <c r="E3355" s="27">
        <f>IF(D3355="","",IFERROR(INDEX(거래처분야,MATCH(D3355,거래처이름,0)),""))</f>
        <v/>
      </c>
      <c r="F3355" s="21" t="n"/>
      <c r="G3355" s="22" t="n"/>
      <c r="H3355" s="25">
        <f>IF(COUNTA(A3355,B3355,D3355,G3355)=0,"",IF(NOT(ISNUMBER(A3355)),"날짜를 확인하세요",IF(A3355&gt;TODAY(),"오늘 이후 날짜예요",IF(AND(B3355&lt;&gt;"",ISNA(MATCH(B3355,현장번호,0))),"현장 번호를 확인하세요",IF(ISNA(MATCH(D3355,거래처이름,0)),"거래처 목록에 없는 이름",IF(OR(NOT(ISNUMBER(G3355)),N(G3355)&lt;=0),"금액을 확인하세요",""))))))</f>
        <v/>
      </c>
    </row>
    <row r="3356">
      <c r="A3356" s="20" t="n"/>
      <c r="B3356" s="26" t="n"/>
      <c r="C3356" s="27">
        <f>IF(COUNTA(A3356,D3356,G3356)=0,"",IF(B3356="","공통",IFERROR(INDEX(현장_고객,MATCH(B3356,현장번호,0))&amp;" · "&amp;INDEX(현장_주소,MATCH(B3356,현장번호,0)),"없는 번호")))</f>
        <v/>
      </c>
      <c r="D3356" s="21" t="n"/>
      <c r="E3356" s="27">
        <f>IF(D3356="","",IFERROR(INDEX(거래처분야,MATCH(D3356,거래처이름,0)),""))</f>
        <v/>
      </c>
      <c r="F3356" s="21" t="n"/>
      <c r="G3356" s="22" t="n"/>
      <c r="H3356" s="25">
        <f>IF(COUNTA(A3356,B3356,D3356,G3356)=0,"",IF(NOT(ISNUMBER(A3356)),"날짜를 확인하세요",IF(A3356&gt;TODAY(),"오늘 이후 날짜예요",IF(AND(B3356&lt;&gt;"",ISNA(MATCH(B3356,현장번호,0))),"현장 번호를 확인하세요",IF(ISNA(MATCH(D3356,거래처이름,0)),"거래처 목록에 없는 이름",IF(OR(NOT(ISNUMBER(G3356)),N(G3356)&lt;=0),"금액을 확인하세요",""))))))</f>
        <v/>
      </c>
    </row>
    <row r="3357">
      <c r="A3357" s="20" t="n"/>
      <c r="B3357" s="26" t="n"/>
      <c r="C3357" s="27">
        <f>IF(COUNTA(A3357,D3357,G3357)=0,"",IF(B3357="","공통",IFERROR(INDEX(현장_고객,MATCH(B3357,현장번호,0))&amp;" · "&amp;INDEX(현장_주소,MATCH(B3357,현장번호,0)),"없는 번호")))</f>
        <v/>
      </c>
      <c r="D3357" s="21" t="n"/>
      <c r="E3357" s="27">
        <f>IF(D3357="","",IFERROR(INDEX(거래처분야,MATCH(D3357,거래처이름,0)),""))</f>
        <v/>
      </c>
      <c r="F3357" s="21" t="n"/>
      <c r="G3357" s="22" t="n"/>
      <c r="H3357" s="25">
        <f>IF(COUNTA(A3357,B3357,D3357,G3357)=0,"",IF(NOT(ISNUMBER(A3357)),"날짜를 확인하세요",IF(A3357&gt;TODAY(),"오늘 이후 날짜예요",IF(AND(B3357&lt;&gt;"",ISNA(MATCH(B3357,현장번호,0))),"현장 번호를 확인하세요",IF(ISNA(MATCH(D3357,거래처이름,0)),"거래처 목록에 없는 이름",IF(OR(NOT(ISNUMBER(G3357)),N(G3357)&lt;=0),"금액을 확인하세요",""))))))</f>
        <v/>
      </c>
    </row>
    <row r="3358">
      <c r="A3358" s="20" t="n"/>
      <c r="B3358" s="26" t="n"/>
      <c r="C3358" s="27">
        <f>IF(COUNTA(A3358,D3358,G3358)=0,"",IF(B3358="","공통",IFERROR(INDEX(현장_고객,MATCH(B3358,현장번호,0))&amp;" · "&amp;INDEX(현장_주소,MATCH(B3358,현장번호,0)),"없는 번호")))</f>
        <v/>
      </c>
      <c r="D3358" s="21" t="n"/>
      <c r="E3358" s="27">
        <f>IF(D3358="","",IFERROR(INDEX(거래처분야,MATCH(D3358,거래처이름,0)),""))</f>
        <v/>
      </c>
      <c r="F3358" s="21" t="n"/>
      <c r="G3358" s="22" t="n"/>
      <c r="H3358" s="25">
        <f>IF(COUNTA(A3358,B3358,D3358,G3358)=0,"",IF(NOT(ISNUMBER(A3358)),"날짜를 확인하세요",IF(A3358&gt;TODAY(),"오늘 이후 날짜예요",IF(AND(B3358&lt;&gt;"",ISNA(MATCH(B3358,현장번호,0))),"현장 번호를 확인하세요",IF(ISNA(MATCH(D3358,거래처이름,0)),"거래처 목록에 없는 이름",IF(OR(NOT(ISNUMBER(G3358)),N(G3358)&lt;=0),"금액을 확인하세요",""))))))</f>
        <v/>
      </c>
    </row>
    <row r="3359">
      <c r="A3359" s="20" t="n"/>
      <c r="B3359" s="26" t="n"/>
      <c r="C3359" s="27">
        <f>IF(COUNTA(A3359,D3359,G3359)=0,"",IF(B3359="","공통",IFERROR(INDEX(현장_고객,MATCH(B3359,현장번호,0))&amp;" · "&amp;INDEX(현장_주소,MATCH(B3359,현장번호,0)),"없는 번호")))</f>
        <v/>
      </c>
      <c r="D3359" s="21" t="n"/>
      <c r="E3359" s="27">
        <f>IF(D3359="","",IFERROR(INDEX(거래처분야,MATCH(D3359,거래처이름,0)),""))</f>
        <v/>
      </c>
      <c r="F3359" s="21" t="n"/>
      <c r="G3359" s="22" t="n"/>
      <c r="H3359" s="25">
        <f>IF(COUNTA(A3359,B3359,D3359,G3359)=0,"",IF(NOT(ISNUMBER(A3359)),"날짜를 확인하세요",IF(A3359&gt;TODAY(),"오늘 이후 날짜예요",IF(AND(B3359&lt;&gt;"",ISNA(MATCH(B3359,현장번호,0))),"현장 번호를 확인하세요",IF(ISNA(MATCH(D3359,거래처이름,0)),"거래처 목록에 없는 이름",IF(OR(NOT(ISNUMBER(G3359)),N(G3359)&lt;=0),"금액을 확인하세요",""))))))</f>
        <v/>
      </c>
    </row>
    <row r="3360">
      <c r="A3360" s="20" t="n"/>
      <c r="B3360" s="26" t="n"/>
      <c r="C3360" s="27">
        <f>IF(COUNTA(A3360,D3360,G3360)=0,"",IF(B3360="","공통",IFERROR(INDEX(현장_고객,MATCH(B3360,현장번호,0))&amp;" · "&amp;INDEX(현장_주소,MATCH(B3360,현장번호,0)),"없는 번호")))</f>
        <v/>
      </c>
      <c r="D3360" s="21" t="n"/>
      <c r="E3360" s="27">
        <f>IF(D3360="","",IFERROR(INDEX(거래처분야,MATCH(D3360,거래처이름,0)),""))</f>
        <v/>
      </c>
      <c r="F3360" s="21" t="n"/>
      <c r="G3360" s="22" t="n"/>
      <c r="H3360" s="25">
        <f>IF(COUNTA(A3360,B3360,D3360,G3360)=0,"",IF(NOT(ISNUMBER(A3360)),"날짜를 확인하세요",IF(A3360&gt;TODAY(),"오늘 이후 날짜예요",IF(AND(B3360&lt;&gt;"",ISNA(MATCH(B3360,현장번호,0))),"현장 번호를 확인하세요",IF(ISNA(MATCH(D3360,거래처이름,0)),"거래처 목록에 없는 이름",IF(OR(NOT(ISNUMBER(G3360)),N(G3360)&lt;=0),"금액을 확인하세요",""))))))</f>
        <v/>
      </c>
    </row>
    <row r="3361">
      <c r="A3361" s="20" t="n"/>
      <c r="B3361" s="26" t="n"/>
      <c r="C3361" s="27">
        <f>IF(COUNTA(A3361,D3361,G3361)=0,"",IF(B3361="","공통",IFERROR(INDEX(현장_고객,MATCH(B3361,현장번호,0))&amp;" · "&amp;INDEX(현장_주소,MATCH(B3361,현장번호,0)),"없는 번호")))</f>
        <v/>
      </c>
      <c r="D3361" s="21" t="n"/>
      <c r="E3361" s="27">
        <f>IF(D3361="","",IFERROR(INDEX(거래처분야,MATCH(D3361,거래처이름,0)),""))</f>
        <v/>
      </c>
      <c r="F3361" s="21" t="n"/>
      <c r="G3361" s="22" t="n"/>
      <c r="H3361" s="25">
        <f>IF(COUNTA(A3361,B3361,D3361,G3361)=0,"",IF(NOT(ISNUMBER(A3361)),"날짜를 확인하세요",IF(A3361&gt;TODAY(),"오늘 이후 날짜예요",IF(AND(B3361&lt;&gt;"",ISNA(MATCH(B3361,현장번호,0))),"현장 번호를 확인하세요",IF(ISNA(MATCH(D3361,거래처이름,0)),"거래처 목록에 없는 이름",IF(OR(NOT(ISNUMBER(G3361)),N(G3361)&lt;=0),"금액을 확인하세요",""))))))</f>
        <v/>
      </c>
    </row>
    <row r="3362">
      <c r="A3362" s="20" t="n"/>
      <c r="B3362" s="26" t="n"/>
      <c r="C3362" s="27">
        <f>IF(COUNTA(A3362,D3362,G3362)=0,"",IF(B3362="","공통",IFERROR(INDEX(현장_고객,MATCH(B3362,현장번호,0))&amp;" · "&amp;INDEX(현장_주소,MATCH(B3362,현장번호,0)),"없는 번호")))</f>
        <v/>
      </c>
      <c r="D3362" s="21" t="n"/>
      <c r="E3362" s="27">
        <f>IF(D3362="","",IFERROR(INDEX(거래처분야,MATCH(D3362,거래처이름,0)),""))</f>
        <v/>
      </c>
      <c r="F3362" s="21" t="n"/>
      <c r="G3362" s="22" t="n"/>
      <c r="H3362" s="25">
        <f>IF(COUNTA(A3362,B3362,D3362,G3362)=0,"",IF(NOT(ISNUMBER(A3362)),"날짜를 확인하세요",IF(A3362&gt;TODAY(),"오늘 이후 날짜예요",IF(AND(B3362&lt;&gt;"",ISNA(MATCH(B3362,현장번호,0))),"현장 번호를 확인하세요",IF(ISNA(MATCH(D3362,거래처이름,0)),"거래처 목록에 없는 이름",IF(OR(NOT(ISNUMBER(G3362)),N(G3362)&lt;=0),"금액을 확인하세요",""))))))</f>
        <v/>
      </c>
    </row>
    <row r="3363">
      <c r="A3363" s="20" t="n"/>
      <c r="B3363" s="26" t="n"/>
      <c r="C3363" s="27">
        <f>IF(COUNTA(A3363,D3363,G3363)=0,"",IF(B3363="","공통",IFERROR(INDEX(현장_고객,MATCH(B3363,현장번호,0))&amp;" · "&amp;INDEX(현장_주소,MATCH(B3363,현장번호,0)),"없는 번호")))</f>
        <v/>
      </c>
      <c r="D3363" s="21" t="n"/>
      <c r="E3363" s="27">
        <f>IF(D3363="","",IFERROR(INDEX(거래처분야,MATCH(D3363,거래처이름,0)),""))</f>
        <v/>
      </c>
      <c r="F3363" s="21" t="n"/>
      <c r="G3363" s="22" t="n"/>
      <c r="H3363" s="25">
        <f>IF(COUNTA(A3363,B3363,D3363,G3363)=0,"",IF(NOT(ISNUMBER(A3363)),"날짜를 확인하세요",IF(A3363&gt;TODAY(),"오늘 이후 날짜예요",IF(AND(B3363&lt;&gt;"",ISNA(MATCH(B3363,현장번호,0))),"현장 번호를 확인하세요",IF(ISNA(MATCH(D3363,거래처이름,0)),"거래처 목록에 없는 이름",IF(OR(NOT(ISNUMBER(G3363)),N(G3363)&lt;=0),"금액을 확인하세요",""))))))</f>
        <v/>
      </c>
    </row>
    <row r="3364">
      <c r="A3364" s="20" t="n"/>
      <c r="B3364" s="26" t="n"/>
      <c r="C3364" s="27">
        <f>IF(COUNTA(A3364,D3364,G3364)=0,"",IF(B3364="","공통",IFERROR(INDEX(현장_고객,MATCH(B3364,현장번호,0))&amp;" · "&amp;INDEX(현장_주소,MATCH(B3364,현장번호,0)),"없는 번호")))</f>
        <v/>
      </c>
      <c r="D3364" s="21" t="n"/>
      <c r="E3364" s="27">
        <f>IF(D3364="","",IFERROR(INDEX(거래처분야,MATCH(D3364,거래처이름,0)),""))</f>
        <v/>
      </c>
      <c r="F3364" s="21" t="n"/>
      <c r="G3364" s="22" t="n"/>
      <c r="H3364" s="25">
        <f>IF(COUNTA(A3364,B3364,D3364,G3364)=0,"",IF(NOT(ISNUMBER(A3364)),"날짜를 확인하세요",IF(A3364&gt;TODAY(),"오늘 이후 날짜예요",IF(AND(B3364&lt;&gt;"",ISNA(MATCH(B3364,현장번호,0))),"현장 번호를 확인하세요",IF(ISNA(MATCH(D3364,거래처이름,0)),"거래처 목록에 없는 이름",IF(OR(NOT(ISNUMBER(G3364)),N(G3364)&lt;=0),"금액을 확인하세요",""))))))</f>
        <v/>
      </c>
    </row>
    <row r="3365">
      <c r="A3365" s="20" t="n"/>
      <c r="B3365" s="26" t="n"/>
      <c r="C3365" s="27">
        <f>IF(COUNTA(A3365,D3365,G3365)=0,"",IF(B3365="","공통",IFERROR(INDEX(현장_고객,MATCH(B3365,현장번호,0))&amp;" · "&amp;INDEX(현장_주소,MATCH(B3365,현장번호,0)),"없는 번호")))</f>
        <v/>
      </c>
      <c r="D3365" s="21" t="n"/>
      <c r="E3365" s="27">
        <f>IF(D3365="","",IFERROR(INDEX(거래처분야,MATCH(D3365,거래처이름,0)),""))</f>
        <v/>
      </c>
      <c r="F3365" s="21" t="n"/>
      <c r="G3365" s="22" t="n"/>
      <c r="H3365" s="25">
        <f>IF(COUNTA(A3365,B3365,D3365,G3365)=0,"",IF(NOT(ISNUMBER(A3365)),"날짜를 확인하세요",IF(A3365&gt;TODAY(),"오늘 이후 날짜예요",IF(AND(B3365&lt;&gt;"",ISNA(MATCH(B3365,현장번호,0))),"현장 번호를 확인하세요",IF(ISNA(MATCH(D3365,거래처이름,0)),"거래처 목록에 없는 이름",IF(OR(NOT(ISNUMBER(G3365)),N(G3365)&lt;=0),"금액을 확인하세요",""))))))</f>
        <v/>
      </c>
    </row>
    <row r="3366">
      <c r="A3366" s="20" t="n"/>
      <c r="B3366" s="26" t="n"/>
      <c r="C3366" s="27">
        <f>IF(COUNTA(A3366,D3366,G3366)=0,"",IF(B3366="","공통",IFERROR(INDEX(현장_고객,MATCH(B3366,현장번호,0))&amp;" · "&amp;INDEX(현장_주소,MATCH(B3366,현장번호,0)),"없는 번호")))</f>
        <v/>
      </c>
      <c r="D3366" s="21" t="n"/>
      <c r="E3366" s="27">
        <f>IF(D3366="","",IFERROR(INDEX(거래처분야,MATCH(D3366,거래처이름,0)),""))</f>
        <v/>
      </c>
      <c r="F3366" s="21" t="n"/>
      <c r="G3366" s="22" t="n"/>
      <c r="H3366" s="25">
        <f>IF(COUNTA(A3366,B3366,D3366,G3366)=0,"",IF(NOT(ISNUMBER(A3366)),"날짜를 확인하세요",IF(A3366&gt;TODAY(),"오늘 이후 날짜예요",IF(AND(B3366&lt;&gt;"",ISNA(MATCH(B3366,현장번호,0))),"현장 번호를 확인하세요",IF(ISNA(MATCH(D3366,거래처이름,0)),"거래처 목록에 없는 이름",IF(OR(NOT(ISNUMBER(G3366)),N(G3366)&lt;=0),"금액을 확인하세요",""))))))</f>
        <v/>
      </c>
    </row>
    <row r="3367">
      <c r="A3367" s="20" t="n"/>
      <c r="B3367" s="26" t="n"/>
      <c r="C3367" s="27">
        <f>IF(COUNTA(A3367,D3367,G3367)=0,"",IF(B3367="","공통",IFERROR(INDEX(현장_고객,MATCH(B3367,현장번호,0))&amp;" · "&amp;INDEX(현장_주소,MATCH(B3367,현장번호,0)),"없는 번호")))</f>
        <v/>
      </c>
      <c r="D3367" s="21" t="n"/>
      <c r="E3367" s="27">
        <f>IF(D3367="","",IFERROR(INDEX(거래처분야,MATCH(D3367,거래처이름,0)),""))</f>
        <v/>
      </c>
      <c r="F3367" s="21" t="n"/>
      <c r="G3367" s="22" t="n"/>
      <c r="H3367" s="25">
        <f>IF(COUNTA(A3367,B3367,D3367,G3367)=0,"",IF(NOT(ISNUMBER(A3367)),"날짜를 확인하세요",IF(A3367&gt;TODAY(),"오늘 이후 날짜예요",IF(AND(B3367&lt;&gt;"",ISNA(MATCH(B3367,현장번호,0))),"현장 번호를 확인하세요",IF(ISNA(MATCH(D3367,거래처이름,0)),"거래처 목록에 없는 이름",IF(OR(NOT(ISNUMBER(G3367)),N(G3367)&lt;=0),"금액을 확인하세요",""))))))</f>
        <v/>
      </c>
    </row>
    <row r="3368">
      <c r="A3368" s="20" t="n"/>
      <c r="B3368" s="26" t="n"/>
      <c r="C3368" s="27">
        <f>IF(COUNTA(A3368,D3368,G3368)=0,"",IF(B3368="","공통",IFERROR(INDEX(현장_고객,MATCH(B3368,현장번호,0))&amp;" · "&amp;INDEX(현장_주소,MATCH(B3368,현장번호,0)),"없는 번호")))</f>
        <v/>
      </c>
      <c r="D3368" s="21" t="n"/>
      <c r="E3368" s="27">
        <f>IF(D3368="","",IFERROR(INDEX(거래처분야,MATCH(D3368,거래처이름,0)),""))</f>
        <v/>
      </c>
      <c r="F3368" s="21" t="n"/>
      <c r="G3368" s="22" t="n"/>
      <c r="H3368" s="25">
        <f>IF(COUNTA(A3368,B3368,D3368,G3368)=0,"",IF(NOT(ISNUMBER(A3368)),"날짜를 확인하세요",IF(A3368&gt;TODAY(),"오늘 이후 날짜예요",IF(AND(B3368&lt;&gt;"",ISNA(MATCH(B3368,현장번호,0))),"현장 번호를 확인하세요",IF(ISNA(MATCH(D3368,거래처이름,0)),"거래처 목록에 없는 이름",IF(OR(NOT(ISNUMBER(G3368)),N(G3368)&lt;=0),"금액을 확인하세요",""))))))</f>
        <v/>
      </c>
    </row>
    <row r="3369">
      <c r="A3369" s="20" t="n"/>
      <c r="B3369" s="26" t="n"/>
      <c r="C3369" s="27">
        <f>IF(COUNTA(A3369,D3369,G3369)=0,"",IF(B3369="","공통",IFERROR(INDEX(현장_고객,MATCH(B3369,현장번호,0))&amp;" · "&amp;INDEX(현장_주소,MATCH(B3369,현장번호,0)),"없는 번호")))</f>
        <v/>
      </c>
      <c r="D3369" s="21" t="n"/>
      <c r="E3369" s="27">
        <f>IF(D3369="","",IFERROR(INDEX(거래처분야,MATCH(D3369,거래처이름,0)),""))</f>
        <v/>
      </c>
      <c r="F3369" s="21" t="n"/>
      <c r="G3369" s="22" t="n"/>
      <c r="H3369" s="25">
        <f>IF(COUNTA(A3369,B3369,D3369,G3369)=0,"",IF(NOT(ISNUMBER(A3369)),"날짜를 확인하세요",IF(A3369&gt;TODAY(),"오늘 이후 날짜예요",IF(AND(B3369&lt;&gt;"",ISNA(MATCH(B3369,현장번호,0))),"현장 번호를 확인하세요",IF(ISNA(MATCH(D3369,거래처이름,0)),"거래처 목록에 없는 이름",IF(OR(NOT(ISNUMBER(G3369)),N(G3369)&lt;=0),"금액을 확인하세요",""))))))</f>
        <v/>
      </c>
    </row>
    <row r="3370">
      <c r="A3370" s="20" t="n"/>
      <c r="B3370" s="26" t="n"/>
      <c r="C3370" s="27">
        <f>IF(COUNTA(A3370,D3370,G3370)=0,"",IF(B3370="","공통",IFERROR(INDEX(현장_고객,MATCH(B3370,현장번호,0))&amp;" · "&amp;INDEX(현장_주소,MATCH(B3370,현장번호,0)),"없는 번호")))</f>
        <v/>
      </c>
      <c r="D3370" s="21" t="n"/>
      <c r="E3370" s="27">
        <f>IF(D3370="","",IFERROR(INDEX(거래처분야,MATCH(D3370,거래처이름,0)),""))</f>
        <v/>
      </c>
      <c r="F3370" s="21" t="n"/>
      <c r="G3370" s="22" t="n"/>
      <c r="H3370" s="25">
        <f>IF(COUNTA(A3370,B3370,D3370,G3370)=0,"",IF(NOT(ISNUMBER(A3370)),"날짜를 확인하세요",IF(A3370&gt;TODAY(),"오늘 이후 날짜예요",IF(AND(B3370&lt;&gt;"",ISNA(MATCH(B3370,현장번호,0))),"현장 번호를 확인하세요",IF(ISNA(MATCH(D3370,거래처이름,0)),"거래처 목록에 없는 이름",IF(OR(NOT(ISNUMBER(G3370)),N(G3370)&lt;=0),"금액을 확인하세요",""))))))</f>
        <v/>
      </c>
    </row>
    <row r="3371">
      <c r="A3371" s="20" t="n"/>
      <c r="B3371" s="26" t="n"/>
      <c r="C3371" s="27">
        <f>IF(COUNTA(A3371,D3371,G3371)=0,"",IF(B3371="","공통",IFERROR(INDEX(현장_고객,MATCH(B3371,현장번호,0))&amp;" · "&amp;INDEX(현장_주소,MATCH(B3371,현장번호,0)),"없는 번호")))</f>
        <v/>
      </c>
      <c r="D3371" s="21" t="n"/>
      <c r="E3371" s="27">
        <f>IF(D3371="","",IFERROR(INDEX(거래처분야,MATCH(D3371,거래처이름,0)),""))</f>
        <v/>
      </c>
      <c r="F3371" s="21" t="n"/>
      <c r="G3371" s="22" t="n"/>
      <c r="H3371" s="25">
        <f>IF(COUNTA(A3371,B3371,D3371,G3371)=0,"",IF(NOT(ISNUMBER(A3371)),"날짜를 확인하세요",IF(A3371&gt;TODAY(),"오늘 이후 날짜예요",IF(AND(B3371&lt;&gt;"",ISNA(MATCH(B3371,현장번호,0))),"현장 번호를 확인하세요",IF(ISNA(MATCH(D3371,거래처이름,0)),"거래처 목록에 없는 이름",IF(OR(NOT(ISNUMBER(G3371)),N(G3371)&lt;=0),"금액을 확인하세요",""))))))</f>
        <v/>
      </c>
    </row>
    <row r="3372">
      <c r="A3372" s="20" t="n"/>
      <c r="B3372" s="26" t="n"/>
      <c r="C3372" s="27">
        <f>IF(COUNTA(A3372,D3372,G3372)=0,"",IF(B3372="","공통",IFERROR(INDEX(현장_고객,MATCH(B3372,현장번호,0))&amp;" · "&amp;INDEX(현장_주소,MATCH(B3372,현장번호,0)),"없는 번호")))</f>
        <v/>
      </c>
      <c r="D3372" s="21" t="n"/>
      <c r="E3372" s="27">
        <f>IF(D3372="","",IFERROR(INDEX(거래처분야,MATCH(D3372,거래처이름,0)),""))</f>
        <v/>
      </c>
      <c r="F3372" s="21" t="n"/>
      <c r="G3372" s="22" t="n"/>
      <c r="H3372" s="25">
        <f>IF(COUNTA(A3372,B3372,D3372,G3372)=0,"",IF(NOT(ISNUMBER(A3372)),"날짜를 확인하세요",IF(A3372&gt;TODAY(),"오늘 이후 날짜예요",IF(AND(B3372&lt;&gt;"",ISNA(MATCH(B3372,현장번호,0))),"현장 번호를 확인하세요",IF(ISNA(MATCH(D3372,거래처이름,0)),"거래처 목록에 없는 이름",IF(OR(NOT(ISNUMBER(G3372)),N(G3372)&lt;=0),"금액을 확인하세요",""))))))</f>
        <v/>
      </c>
    </row>
    <row r="3373">
      <c r="A3373" s="20" t="n"/>
      <c r="B3373" s="26" t="n"/>
      <c r="C3373" s="27">
        <f>IF(COUNTA(A3373,D3373,G3373)=0,"",IF(B3373="","공통",IFERROR(INDEX(현장_고객,MATCH(B3373,현장번호,0))&amp;" · "&amp;INDEX(현장_주소,MATCH(B3373,현장번호,0)),"없는 번호")))</f>
        <v/>
      </c>
      <c r="D3373" s="21" t="n"/>
      <c r="E3373" s="27">
        <f>IF(D3373="","",IFERROR(INDEX(거래처분야,MATCH(D3373,거래처이름,0)),""))</f>
        <v/>
      </c>
      <c r="F3373" s="21" t="n"/>
      <c r="G3373" s="22" t="n"/>
      <c r="H3373" s="25">
        <f>IF(COUNTA(A3373,B3373,D3373,G3373)=0,"",IF(NOT(ISNUMBER(A3373)),"날짜를 확인하세요",IF(A3373&gt;TODAY(),"오늘 이후 날짜예요",IF(AND(B3373&lt;&gt;"",ISNA(MATCH(B3373,현장번호,0))),"현장 번호를 확인하세요",IF(ISNA(MATCH(D3373,거래처이름,0)),"거래처 목록에 없는 이름",IF(OR(NOT(ISNUMBER(G3373)),N(G3373)&lt;=0),"금액을 확인하세요",""))))))</f>
        <v/>
      </c>
    </row>
    <row r="3374">
      <c r="A3374" s="20" t="n"/>
      <c r="B3374" s="26" t="n"/>
      <c r="C3374" s="27">
        <f>IF(COUNTA(A3374,D3374,G3374)=0,"",IF(B3374="","공통",IFERROR(INDEX(현장_고객,MATCH(B3374,현장번호,0))&amp;" · "&amp;INDEX(현장_주소,MATCH(B3374,현장번호,0)),"없는 번호")))</f>
        <v/>
      </c>
      <c r="D3374" s="21" t="n"/>
      <c r="E3374" s="27">
        <f>IF(D3374="","",IFERROR(INDEX(거래처분야,MATCH(D3374,거래처이름,0)),""))</f>
        <v/>
      </c>
      <c r="F3374" s="21" t="n"/>
      <c r="G3374" s="22" t="n"/>
      <c r="H3374" s="25">
        <f>IF(COUNTA(A3374,B3374,D3374,G3374)=0,"",IF(NOT(ISNUMBER(A3374)),"날짜를 확인하세요",IF(A3374&gt;TODAY(),"오늘 이후 날짜예요",IF(AND(B3374&lt;&gt;"",ISNA(MATCH(B3374,현장번호,0))),"현장 번호를 확인하세요",IF(ISNA(MATCH(D3374,거래처이름,0)),"거래처 목록에 없는 이름",IF(OR(NOT(ISNUMBER(G3374)),N(G3374)&lt;=0),"금액을 확인하세요",""))))))</f>
        <v/>
      </c>
    </row>
    <row r="3375">
      <c r="A3375" s="20" t="n"/>
      <c r="B3375" s="26" t="n"/>
      <c r="C3375" s="27">
        <f>IF(COUNTA(A3375,D3375,G3375)=0,"",IF(B3375="","공통",IFERROR(INDEX(현장_고객,MATCH(B3375,현장번호,0))&amp;" · "&amp;INDEX(현장_주소,MATCH(B3375,현장번호,0)),"없는 번호")))</f>
        <v/>
      </c>
      <c r="D3375" s="21" t="n"/>
      <c r="E3375" s="27">
        <f>IF(D3375="","",IFERROR(INDEX(거래처분야,MATCH(D3375,거래처이름,0)),""))</f>
        <v/>
      </c>
      <c r="F3375" s="21" t="n"/>
      <c r="G3375" s="22" t="n"/>
      <c r="H3375" s="25">
        <f>IF(COUNTA(A3375,B3375,D3375,G3375)=0,"",IF(NOT(ISNUMBER(A3375)),"날짜를 확인하세요",IF(A3375&gt;TODAY(),"오늘 이후 날짜예요",IF(AND(B3375&lt;&gt;"",ISNA(MATCH(B3375,현장번호,0))),"현장 번호를 확인하세요",IF(ISNA(MATCH(D3375,거래처이름,0)),"거래처 목록에 없는 이름",IF(OR(NOT(ISNUMBER(G3375)),N(G3375)&lt;=0),"금액을 확인하세요",""))))))</f>
        <v/>
      </c>
    </row>
    <row r="3376">
      <c r="A3376" s="20" t="n"/>
      <c r="B3376" s="26" t="n"/>
      <c r="C3376" s="27">
        <f>IF(COUNTA(A3376,D3376,G3376)=0,"",IF(B3376="","공통",IFERROR(INDEX(현장_고객,MATCH(B3376,현장번호,0))&amp;" · "&amp;INDEX(현장_주소,MATCH(B3376,현장번호,0)),"없는 번호")))</f>
        <v/>
      </c>
      <c r="D3376" s="21" t="n"/>
      <c r="E3376" s="27">
        <f>IF(D3376="","",IFERROR(INDEX(거래처분야,MATCH(D3376,거래처이름,0)),""))</f>
        <v/>
      </c>
      <c r="F3376" s="21" t="n"/>
      <c r="G3376" s="22" t="n"/>
      <c r="H3376" s="25">
        <f>IF(COUNTA(A3376,B3376,D3376,G3376)=0,"",IF(NOT(ISNUMBER(A3376)),"날짜를 확인하세요",IF(A3376&gt;TODAY(),"오늘 이후 날짜예요",IF(AND(B3376&lt;&gt;"",ISNA(MATCH(B3376,현장번호,0))),"현장 번호를 확인하세요",IF(ISNA(MATCH(D3376,거래처이름,0)),"거래처 목록에 없는 이름",IF(OR(NOT(ISNUMBER(G3376)),N(G3376)&lt;=0),"금액을 확인하세요",""))))))</f>
        <v/>
      </c>
    </row>
    <row r="3377">
      <c r="A3377" s="20" t="n"/>
      <c r="B3377" s="26" t="n"/>
      <c r="C3377" s="27">
        <f>IF(COUNTA(A3377,D3377,G3377)=0,"",IF(B3377="","공통",IFERROR(INDEX(현장_고객,MATCH(B3377,현장번호,0))&amp;" · "&amp;INDEX(현장_주소,MATCH(B3377,현장번호,0)),"없는 번호")))</f>
        <v/>
      </c>
      <c r="D3377" s="21" t="n"/>
      <c r="E3377" s="27">
        <f>IF(D3377="","",IFERROR(INDEX(거래처분야,MATCH(D3377,거래처이름,0)),""))</f>
        <v/>
      </c>
      <c r="F3377" s="21" t="n"/>
      <c r="G3377" s="22" t="n"/>
      <c r="H3377" s="25">
        <f>IF(COUNTA(A3377,B3377,D3377,G3377)=0,"",IF(NOT(ISNUMBER(A3377)),"날짜를 확인하세요",IF(A3377&gt;TODAY(),"오늘 이후 날짜예요",IF(AND(B3377&lt;&gt;"",ISNA(MATCH(B3377,현장번호,0))),"현장 번호를 확인하세요",IF(ISNA(MATCH(D3377,거래처이름,0)),"거래처 목록에 없는 이름",IF(OR(NOT(ISNUMBER(G3377)),N(G3377)&lt;=0),"금액을 확인하세요",""))))))</f>
        <v/>
      </c>
    </row>
    <row r="3378">
      <c r="A3378" s="20" t="n"/>
      <c r="B3378" s="26" t="n"/>
      <c r="C3378" s="27">
        <f>IF(COUNTA(A3378,D3378,G3378)=0,"",IF(B3378="","공통",IFERROR(INDEX(현장_고객,MATCH(B3378,현장번호,0))&amp;" · "&amp;INDEX(현장_주소,MATCH(B3378,현장번호,0)),"없는 번호")))</f>
        <v/>
      </c>
      <c r="D3378" s="21" t="n"/>
      <c r="E3378" s="27">
        <f>IF(D3378="","",IFERROR(INDEX(거래처분야,MATCH(D3378,거래처이름,0)),""))</f>
        <v/>
      </c>
      <c r="F3378" s="21" t="n"/>
      <c r="G3378" s="22" t="n"/>
      <c r="H3378" s="25">
        <f>IF(COUNTA(A3378,B3378,D3378,G3378)=0,"",IF(NOT(ISNUMBER(A3378)),"날짜를 확인하세요",IF(A3378&gt;TODAY(),"오늘 이후 날짜예요",IF(AND(B3378&lt;&gt;"",ISNA(MATCH(B3378,현장번호,0))),"현장 번호를 확인하세요",IF(ISNA(MATCH(D3378,거래처이름,0)),"거래처 목록에 없는 이름",IF(OR(NOT(ISNUMBER(G3378)),N(G3378)&lt;=0),"금액을 확인하세요",""))))))</f>
        <v/>
      </c>
    </row>
    <row r="3379">
      <c r="A3379" s="20" t="n"/>
      <c r="B3379" s="26" t="n"/>
      <c r="C3379" s="27">
        <f>IF(COUNTA(A3379,D3379,G3379)=0,"",IF(B3379="","공통",IFERROR(INDEX(현장_고객,MATCH(B3379,현장번호,0))&amp;" · "&amp;INDEX(현장_주소,MATCH(B3379,현장번호,0)),"없는 번호")))</f>
        <v/>
      </c>
      <c r="D3379" s="21" t="n"/>
      <c r="E3379" s="27">
        <f>IF(D3379="","",IFERROR(INDEX(거래처분야,MATCH(D3379,거래처이름,0)),""))</f>
        <v/>
      </c>
      <c r="F3379" s="21" t="n"/>
      <c r="G3379" s="22" t="n"/>
      <c r="H3379" s="25">
        <f>IF(COUNTA(A3379,B3379,D3379,G3379)=0,"",IF(NOT(ISNUMBER(A3379)),"날짜를 확인하세요",IF(A3379&gt;TODAY(),"오늘 이후 날짜예요",IF(AND(B3379&lt;&gt;"",ISNA(MATCH(B3379,현장번호,0))),"현장 번호를 확인하세요",IF(ISNA(MATCH(D3379,거래처이름,0)),"거래처 목록에 없는 이름",IF(OR(NOT(ISNUMBER(G3379)),N(G3379)&lt;=0),"금액을 확인하세요",""))))))</f>
        <v/>
      </c>
    </row>
    <row r="3380">
      <c r="A3380" s="20" t="n"/>
      <c r="B3380" s="26" t="n"/>
      <c r="C3380" s="27">
        <f>IF(COUNTA(A3380,D3380,G3380)=0,"",IF(B3380="","공통",IFERROR(INDEX(현장_고객,MATCH(B3380,현장번호,0))&amp;" · "&amp;INDEX(현장_주소,MATCH(B3380,현장번호,0)),"없는 번호")))</f>
        <v/>
      </c>
      <c r="D3380" s="21" t="n"/>
      <c r="E3380" s="27">
        <f>IF(D3380="","",IFERROR(INDEX(거래처분야,MATCH(D3380,거래처이름,0)),""))</f>
        <v/>
      </c>
      <c r="F3380" s="21" t="n"/>
      <c r="G3380" s="22" t="n"/>
      <c r="H3380" s="25">
        <f>IF(COUNTA(A3380,B3380,D3380,G3380)=0,"",IF(NOT(ISNUMBER(A3380)),"날짜를 확인하세요",IF(A3380&gt;TODAY(),"오늘 이후 날짜예요",IF(AND(B3380&lt;&gt;"",ISNA(MATCH(B3380,현장번호,0))),"현장 번호를 확인하세요",IF(ISNA(MATCH(D3380,거래처이름,0)),"거래처 목록에 없는 이름",IF(OR(NOT(ISNUMBER(G3380)),N(G3380)&lt;=0),"금액을 확인하세요",""))))))</f>
        <v/>
      </c>
    </row>
    <row r="3381">
      <c r="A3381" s="20" t="n"/>
      <c r="B3381" s="26" t="n"/>
      <c r="C3381" s="27">
        <f>IF(COUNTA(A3381,D3381,G3381)=0,"",IF(B3381="","공통",IFERROR(INDEX(현장_고객,MATCH(B3381,현장번호,0))&amp;" · "&amp;INDEX(현장_주소,MATCH(B3381,현장번호,0)),"없는 번호")))</f>
        <v/>
      </c>
      <c r="D3381" s="21" t="n"/>
      <c r="E3381" s="27">
        <f>IF(D3381="","",IFERROR(INDEX(거래처분야,MATCH(D3381,거래처이름,0)),""))</f>
        <v/>
      </c>
      <c r="F3381" s="21" t="n"/>
      <c r="G3381" s="22" t="n"/>
      <c r="H3381" s="25">
        <f>IF(COUNTA(A3381,B3381,D3381,G3381)=0,"",IF(NOT(ISNUMBER(A3381)),"날짜를 확인하세요",IF(A3381&gt;TODAY(),"오늘 이후 날짜예요",IF(AND(B3381&lt;&gt;"",ISNA(MATCH(B3381,현장번호,0))),"현장 번호를 확인하세요",IF(ISNA(MATCH(D3381,거래처이름,0)),"거래처 목록에 없는 이름",IF(OR(NOT(ISNUMBER(G3381)),N(G3381)&lt;=0),"금액을 확인하세요",""))))))</f>
        <v/>
      </c>
    </row>
    <row r="3382">
      <c r="A3382" s="20" t="n"/>
      <c r="B3382" s="26" t="n"/>
      <c r="C3382" s="27">
        <f>IF(COUNTA(A3382,D3382,G3382)=0,"",IF(B3382="","공통",IFERROR(INDEX(현장_고객,MATCH(B3382,현장번호,0))&amp;" · "&amp;INDEX(현장_주소,MATCH(B3382,현장번호,0)),"없는 번호")))</f>
        <v/>
      </c>
      <c r="D3382" s="21" t="n"/>
      <c r="E3382" s="27">
        <f>IF(D3382="","",IFERROR(INDEX(거래처분야,MATCH(D3382,거래처이름,0)),""))</f>
        <v/>
      </c>
      <c r="F3382" s="21" t="n"/>
      <c r="G3382" s="22" t="n"/>
      <c r="H3382" s="25">
        <f>IF(COUNTA(A3382,B3382,D3382,G3382)=0,"",IF(NOT(ISNUMBER(A3382)),"날짜를 확인하세요",IF(A3382&gt;TODAY(),"오늘 이후 날짜예요",IF(AND(B3382&lt;&gt;"",ISNA(MATCH(B3382,현장번호,0))),"현장 번호를 확인하세요",IF(ISNA(MATCH(D3382,거래처이름,0)),"거래처 목록에 없는 이름",IF(OR(NOT(ISNUMBER(G3382)),N(G3382)&lt;=0),"금액을 확인하세요",""))))))</f>
        <v/>
      </c>
    </row>
    <row r="3383">
      <c r="A3383" s="20" t="n"/>
      <c r="B3383" s="26" t="n"/>
      <c r="C3383" s="27">
        <f>IF(COUNTA(A3383,D3383,G3383)=0,"",IF(B3383="","공통",IFERROR(INDEX(현장_고객,MATCH(B3383,현장번호,0))&amp;" · "&amp;INDEX(현장_주소,MATCH(B3383,현장번호,0)),"없는 번호")))</f>
        <v/>
      </c>
      <c r="D3383" s="21" t="n"/>
      <c r="E3383" s="27">
        <f>IF(D3383="","",IFERROR(INDEX(거래처분야,MATCH(D3383,거래처이름,0)),""))</f>
        <v/>
      </c>
      <c r="F3383" s="21" t="n"/>
      <c r="G3383" s="22" t="n"/>
      <c r="H3383" s="25">
        <f>IF(COUNTA(A3383,B3383,D3383,G3383)=0,"",IF(NOT(ISNUMBER(A3383)),"날짜를 확인하세요",IF(A3383&gt;TODAY(),"오늘 이후 날짜예요",IF(AND(B3383&lt;&gt;"",ISNA(MATCH(B3383,현장번호,0))),"현장 번호를 확인하세요",IF(ISNA(MATCH(D3383,거래처이름,0)),"거래처 목록에 없는 이름",IF(OR(NOT(ISNUMBER(G3383)),N(G3383)&lt;=0),"금액을 확인하세요",""))))))</f>
        <v/>
      </c>
    </row>
    <row r="3384">
      <c r="A3384" s="20" t="n"/>
      <c r="B3384" s="26" t="n"/>
      <c r="C3384" s="27">
        <f>IF(COUNTA(A3384,D3384,G3384)=0,"",IF(B3384="","공통",IFERROR(INDEX(현장_고객,MATCH(B3384,현장번호,0))&amp;" · "&amp;INDEX(현장_주소,MATCH(B3384,현장번호,0)),"없는 번호")))</f>
        <v/>
      </c>
      <c r="D3384" s="21" t="n"/>
      <c r="E3384" s="27">
        <f>IF(D3384="","",IFERROR(INDEX(거래처분야,MATCH(D3384,거래처이름,0)),""))</f>
        <v/>
      </c>
      <c r="F3384" s="21" t="n"/>
      <c r="G3384" s="22" t="n"/>
      <c r="H3384" s="25">
        <f>IF(COUNTA(A3384,B3384,D3384,G3384)=0,"",IF(NOT(ISNUMBER(A3384)),"날짜를 확인하세요",IF(A3384&gt;TODAY(),"오늘 이후 날짜예요",IF(AND(B3384&lt;&gt;"",ISNA(MATCH(B3384,현장번호,0))),"현장 번호를 확인하세요",IF(ISNA(MATCH(D3384,거래처이름,0)),"거래처 목록에 없는 이름",IF(OR(NOT(ISNUMBER(G3384)),N(G3384)&lt;=0),"금액을 확인하세요",""))))))</f>
        <v/>
      </c>
    </row>
    <row r="3385">
      <c r="A3385" s="20" t="n"/>
      <c r="B3385" s="26" t="n"/>
      <c r="C3385" s="27">
        <f>IF(COUNTA(A3385,D3385,G3385)=0,"",IF(B3385="","공통",IFERROR(INDEX(현장_고객,MATCH(B3385,현장번호,0))&amp;" · "&amp;INDEX(현장_주소,MATCH(B3385,현장번호,0)),"없는 번호")))</f>
        <v/>
      </c>
      <c r="D3385" s="21" t="n"/>
      <c r="E3385" s="27">
        <f>IF(D3385="","",IFERROR(INDEX(거래처분야,MATCH(D3385,거래처이름,0)),""))</f>
        <v/>
      </c>
      <c r="F3385" s="21" t="n"/>
      <c r="G3385" s="22" t="n"/>
      <c r="H3385" s="25">
        <f>IF(COUNTA(A3385,B3385,D3385,G3385)=0,"",IF(NOT(ISNUMBER(A3385)),"날짜를 확인하세요",IF(A3385&gt;TODAY(),"오늘 이후 날짜예요",IF(AND(B3385&lt;&gt;"",ISNA(MATCH(B3385,현장번호,0))),"현장 번호를 확인하세요",IF(ISNA(MATCH(D3385,거래처이름,0)),"거래처 목록에 없는 이름",IF(OR(NOT(ISNUMBER(G3385)),N(G3385)&lt;=0),"금액을 확인하세요",""))))))</f>
        <v/>
      </c>
    </row>
    <row r="3386">
      <c r="A3386" s="20" t="n"/>
      <c r="B3386" s="26" t="n"/>
      <c r="C3386" s="27">
        <f>IF(COUNTA(A3386,D3386,G3386)=0,"",IF(B3386="","공통",IFERROR(INDEX(현장_고객,MATCH(B3386,현장번호,0))&amp;" · "&amp;INDEX(현장_주소,MATCH(B3386,현장번호,0)),"없는 번호")))</f>
        <v/>
      </c>
      <c r="D3386" s="21" t="n"/>
      <c r="E3386" s="27">
        <f>IF(D3386="","",IFERROR(INDEX(거래처분야,MATCH(D3386,거래처이름,0)),""))</f>
        <v/>
      </c>
      <c r="F3386" s="21" t="n"/>
      <c r="G3386" s="22" t="n"/>
      <c r="H3386" s="25">
        <f>IF(COUNTA(A3386,B3386,D3386,G3386)=0,"",IF(NOT(ISNUMBER(A3386)),"날짜를 확인하세요",IF(A3386&gt;TODAY(),"오늘 이후 날짜예요",IF(AND(B3386&lt;&gt;"",ISNA(MATCH(B3386,현장번호,0))),"현장 번호를 확인하세요",IF(ISNA(MATCH(D3386,거래처이름,0)),"거래처 목록에 없는 이름",IF(OR(NOT(ISNUMBER(G3386)),N(G3386)&lt;=0),"금액을 확인하세요",""))))))</f>
        <v/>
      </c>
    </row>
    <row r="3387">
      <c r="A3387" s="20" t="n"/>
      <c r="B3387" s="26" t="n"/>
      <c r="C3387" s="27">
        <f>IF(COUNTA(A3387,D3387,G3387)=0,"",IF(B3387="","공통",IFERROR(INDEX(현장_고객,MATCH(B3387,현장번호,0))&amp;" · "&amp;INDEX(현장_주소,MATCH(B3387,현장번호,0)),"없는 번호")))</f>
        <v/>
      </c>
      <c r="D3387" s="21" t="n"/>
      <c r="E3387" s="27">
        <f>IF(D3387="","",IFERROR(INDEX(거래처분야,MATCH(D3387,거래처이름,0)),""))</f>
        <v/>
      </c>
      <c r="F3387" s="21" t="n"/>
      <c r="G3387" s="22" t="n"/>
      <c r="H3387" s="25">
        <f>IF(COUNTA(A3387,B3387,D3387,G3387)=0,"",IF(NOT(ISNUMBER(A3387)),"날짜를 확인하세요",IF(A3387&gt;TODAY(),"오늘 이후 날짜예요",IF(AND(B3387&lt;&gt;"",ISNA(MATCH(B3387,현장번호,0))),"현장 번호를 확인하세요",IF(ISNA(MATCH(D3387,거래처이름,0)),"거래처 목록에 없는 이름",IF(OR(NOT(ISNUMBER(G3387)),N(G3387)&lt;=0),"금액을 확인하세요",""))))))</f>
        <v/>
      </c>
    </row>
    <row r="3388">
      <c r="A3388" s="20" t="n"/>
      <c r="B3388" s="26" t="n"/>
      <c r="C3388" s="27">
        <f>IF(COUNTA(A3388,D3388,G3388)=0,"",IF(B3388="","공통",IFERROR(INDEX(현장_고객,MATCH(B3388,현장번호,0))&amp;" · "&amp;INDEX(현장_주소,MATCH(B3388,현장번호,0)),"없는 번호")))</f>
        <v/>
      </c>
      <c r="D3388" s="21" t="n"/>
      <c r="E3388" s="27">
        <f>IF(D3388="","",IFERROR(INDEX(거래처분야,MATCH(D3388,거래처이름,0)),""))</f>
        <v/>
      </c>
      <c r="F3388" s="21" t="n"/>
      <c r="G3388" s="22" t="n"/>
      <c r="H3388" s="25">
        <f>IF(COUNTA(A3388,B3388,D3388,G3388)=0,"",IF(NOT(ISNUMBER(A3388)),"날짜를 확인하세요",IF(A3388&gt;TODAY(),"오늘 이후 날짜예요",IF(AND(B3388&lt;&gt;"",ISNA(MATCH(B3388,현장번호,0))),"현장 번호를 확인하세요",IF(ISNA(MATCH(D3388,거래처이름,0)),"거래처 목록에 없는 이름",IF(OR(NOT(ISNUMBER(G3388)),N(G3388)&lt;=0),"금액을 확인하세요",""))))))</f>
        <v/>
      </c>
    </row>
    <row r="3389">
      <c r="A3389" s="20" t="n"/>
      <c r="B3389" s="26" t="n"/>
      <c r="C3389" s="27">
        <f>IF(COUNTA(A3389,D3389,G3389)=0,"",IF(B3389="","공통",IFERROR(INDEX(현장_고객,MATCH(B3389,현장번호,0))&amp;" · "&amp;INDEX(현장_주소,MATCH(B3389,현장번호,0)),"없는 번호")))</f>
        <v/>
      </c>
      <c r="D3389" s="21" t="n"/>
      <c r="E3389" s="27">
        <f>IF(D3389="","",IFERROR(INDEX(거래처분야,MATCH(D3389,거래처이름,0)),""))</f>
        <v/>
      </c>
      <c r="F3389" s="21" t="n"/>
      <c r="G3389" s="22" t="n"/>
      <c r="H3389" s="25">
        <f>IF(COUNTA(A3389,B3389,D3389,G3389)=0,"",IF(NOT(ISNUMBER(A3389)),"날짜를 확인하세요",IF(A3389&gt;TODAY(),"오늘 이후 날짜예요",IF(AND(B3389&lt;&gt;"",ISNA(MATCH(B3389,현장번호,0))),"현장 번호를 확인하세요",IF(ISNA(MATCH(D3389,거래처이름,0)),"거래처 목록에 없는 이름",IF(OR(NOT(ISNUMBER(G3389)),N(G3389)&lt;=0),"금액을 확인하세요",""))))))</f>
        <v/>
      </c>
    </row>
    <row r="3390">
      <c r="A3390" s="20" t="n"/>
      <c r="B3390" s="26" t="n"/>
      <c r="C3390" s="27">
        <f>IF(COUNTA(A3390,D3390,G3390)=0,"",IF(B3390="","공통",IFERROR(INDEX(현장_고객,MATCH(B3390,현장번호,0))&amp;" · "&amp;INDEX(현장_주소,MATCH(B3390,현장번호,0)),"없는 번호")))</f>
        <v/>
      </c>
      <c r="D3390" s="21" t="n"/>
      <c r="E3390" s="27">
        <f>IF(D3390="","",IFERROR(INDEX(거래처분야,MATCH(D3390,거래처이름,0)),""))</f>
        <v/>
      </c>
      <c r="F3390" s="21" t="n"/>
      <c r="G3390" s="22" t="n"/>
      <c r="H3390" s="25">
        <f>IF(COUNTA(A3390,B3390,D3390,G3390)=0,"",IF(NOT(ISNUMBER(A3390)),"날짜를 확인하세요",IF(A3390&gt;TODAY(),"오늘 이후 날짜예요",IF(AND(B3390&lt;&gt;"",ISNA(MATCH(B3390,현장번호,0))),"현장 번호를 확인하세요",IF(ISNA(MATCH(D3390,거래처이름,0)),"거래처 목록에 없는 이름",IF(OR(NOT(ISNUMBER(G3390)),N(G3390)&lt;=0),"금액을 확인하세요",""))))))</f>
        <v/>
      </c>
    </row>
    <row r="3391">
      <c r="A3391" s="20" t="n"/>
      <c r="B3391" s="26" t="n"/>
      <c r="C3391" s="27">
        <f>IF(COUNTA(A3391,D3391,G3391)=0,"",IF(B3391="","공통",IFERROR(INDEX(현장_고객,MATCH(B3391,현장번호,0))&amp;" · "&amp;INDEX(현장_주소,MATCH(B3391,현장번호,0)),"없는 번호")))</f>
        <v/>
      </c>
      <c r="D3391" s="21" t="n"/>
      <c r="E3391" s="27">
        <f>IF(D3391="","",IFERROR(INDEX(거래처분야,MATCH(D3391,거래처이름,0)),""))</f>
        <v/>
      </c>
      <c r="F3391" s="21" t="n"/>
      <c r="G3391" s="22" t="n"/>
      <c r="H3391" s="25">
        <f>IF(COUNTA(A3391,B3391,D3391,G3391)=0,"",IF(NOT(ISNUMBER(A3391)),"날짜를 확인하세요",IF(A3391&gt;TODAY(),"오늘 이후 날짜예요",IF(AND(B3391&lt;&gt;"",ISNA(MATCH(B3391,현장번호,0))),"현장 번호를 확인하세요",IF(ISNA(MATCH(D3391,거래처이름,0)),"거래처 목록에 없는 이름",IF(OR(NOT(ISNUMBER(G3391)),N(G3391)&lt;=0),"금액을 확인하세요",""))))))</f>
        <v/>
      </c>
    </row>
    <row r="3392">
      <c r="A3392" s="20" t="n"/>
      <c r="B3392" s="26" t="n"/>
      <c r="C3392" s="27">
        <f>IF(COUNTA(A3392,D3392,G3392)=0,"",IF(B3392="","공통",IFERROR(INDEX(현장_고객,MATCH(B3392,현장번호,0))&amp;" · "&amp;INDEX(현장_주소,MATCH(B3392,현장번호,0)),"없는 번호")))</f>
        <v/>
      </c>
      <c r="D3392" s="21" t="n"/>
      <c r="E3392" s="27">
        <f>IF(D3392="","",IFERROR(INDEX(거래처분야,MATCH(D3392,거래처이름,0)),""))</f>
        <v/>
      </c>
      <c r="F3392" s="21" t="n"/>
      <c r="G3392" s="22" t="n"/>
      <c r="H3392" s="25">
        <f>IF(COUNTA(A3392,B3392,D3392,G3392)=0,"",IF(NOT(ISNUMBER(A3392)),"날짜를 확인하세요",IF(A3392&gt;TODAY(),"오늘 이후 날짜예요",IF(AND(B3392&lt;&gt;"",ISNA(MATCH(B3392,현장번호,0))),"현장 번호를 확인하세요",IF(ISNA(MATCH(D3392,거래처이름,0)),"거래처 목록에 없는 이름",IF(OR(NOT(ISNUMBER(G3392)),N(G3392)&lt;=0),"금액을 확인하세요",""))))))</f>
        <v/>
      </c>
    </row>
    <row r="3393">
      <c r="A3393" s="20" t="n"/>
      <c r="B3393" s="26" t="n"/>
      <c r="C3393" s="27">
        <f>IF(COUNTA(A3393,D3393,G3393)=0,"",IF(B3393="","공통",IFERROR(INDEX(현장_고객,MATCH(B3393,현장번호,0))&amp;" · "&amp;INDEX(현장_주소,MATCH(B3393,현장번호,0)),"없는 번호")))</f>
        <v/>
      </c>
      <c r="D3393" s="21" t="n"/>
      <c r="E3393" s="27">
        <f>IF(D3393="","",IFERROR(INDEX(거래처분야,MATCH(D3393,거래처이름,0)),""))</f>
        <v/>
      </c>
      <c r="F3393" s="21" t="n"/>
      <c r="G3393" s="22" t="n"/>
      <c r="H3393" s="25">
        <f>IF(COUNTA(A3393,B3393,D3393,G3393)=0,"",IF(NOT(ISNUMBER(A3393)),"날짜를 확인하세요",IF(A3393&gt;TODAY(),"오늘 이후 날짜예요",IF(AND(B3393&lt;&gt;"",ISNA(MATCH(B3393,현장번호,0))),"현장 번호를 확인하세요",IF(ISNA(MATCH(D3393,거래처이름,0)),"거래처 목록에 없는 이름",IF(OR(NOT(ISNUMBER(G3393)),N(G3393)&lt;=0),"금액을 확인하세요",""))))))</f>
        <v/>
      </c>
    </row>
    <row r="3394">
      <c r="A3394" s="20" t="n"/>
      <c r="B3394" s="26" t="n"/>
      <c r="C3394" s="27">
        <f>IF(COUNTA(A3394,D3394,G3394)=0,"",IF(B3394="","공통",IFERROR(INDEX(현장_고객,MATCH(B3394,현장번호,0))&amp;" · "&amp;INDEX(현장_주소,MATCH(B3394,현장번호,0)),"없는 번호")))</f>
        <v/>
      </c>
      <c r="D3394" s="21" t="n"/>
      <c r="E3394" s="27">
        <f>IF(D3394="","",IFERROR(INDEX(거래처분야,MATCH(D3394,거래처이름,0)),""))</f>
        <v/>
      </c>
      <c r="F3394" s="21" t="n"/>
      <c r="G3394" s="22" t="n"/>
      <c r="H3394" s="25">
        <f>IF(COUNTA(A3394,B3394,D3394,G3394)=0,"",IF(NOT(ISNUMBER(A3394)),"날짜를 확인하세요",IF(A3394&gt;TODAY(),"오늘 이후 날짜예요",IF(AND(B3394&lt;&gt;"",ISNA(MATCH(B3394,현장번호,0))),"현장 번호를 확인하세요",IF(ISNA(MATCH(D3394,거래처이름,0)),"거래처 목록에 없는 이름",IF(OR(NOT(ISNUMBER(G3394)),N(G3394)&lt;=0),"금액을 확인하세요",""))))))</f>
        <v/>
      </c>
    </row>
    <row r="3395">
      <c r="A3395" s="20" t="n"/>
      <c r="B3395" s="26" t="n"/>
      <c r="C3395" s="27">
        <f>IF(COUNTA(A3395,D3395,G3395)=0,"",IF(B3395="","공통",IFERROR(INDEX(현장_고객,MATCH(B3395,현장번호,0))&amp;" · "&amp;INDEX(현장_주소,MATCH(B3395,현장번호,0)),"없는 번호")))</f>
        <v/>
      </c>
      <c r="D3395" s="21" t="n"/>
      <c r="E3395" s="27">
        <f>IF(D3395="","",IFERROR(INDEX(거래처분야,MATCH(D3395,거래처이름,0)),""))</f>
        <v/>
      </c>
      <c r="F3395" s="21" t="n"/>
      <c r="G3395" s="22" t="n"/>
      <c r="H3395" s="25">
        <f>IF(COUNTA(A3395,B3395,D3395,G3395)=0,"",IF(NOT(ISNUMBER(A3395)),"날짜를 확인하세요",IF(A3395&gt;TODAY(),"오늘 이후 날짜예요",IF(AND(B3395&lt;&gt;"",ISNA(MATCH(B3395,현장번호,0))),"현장 번호를 확인하세요",IF(ISNA(MATCH(D3395,거래처이름,0)),"거래처 목록에 없는 이름",IF(OR(NOT(ISNUMBER(G3395)),N(G3395)&lt;=0),"금액을 확인하세요",""))))))</f>
        <v/>
      </c>
    </row>
    <row r="3396">
      <c r="A3396" s="20" t="n"/>
      <c r="B3396" s="26" t="n"/>
      <c r="C3396" s="27">
        <f>IF(COUNTA(A3396,D3396,G3396)=0,"",IF(B3396="","공통",IFERROR(INDEX(현장_고객,MATCH(B3396,현장번호,0))&amp;" · "&amp;INDEX(현장_주소,MATCH(B3396,현장번호,0)),"없는 번호")))</f>
        <v/>
      </c>
      <c r="D3396" s="21" t="n"/>
      <c r="E3396" s="27">
        <f>IF(D3396="","",IFERROR(INDEX(거래처분야,MATCH(D3396,거래처이름,0)),""))</f>
        <v/>
      </c>
      <c r="F3396" s="21" t="n"/>
      <c r="G3396" s="22" t="n"/>
      <c r="H3396" s="25">
        <f>IF(COUNTA(A3396,B3396,D3396,G3396)=0,"",IF(NOT(ISNUMBER(A3396)),"날짜를 확인하세요",IF(A3396&gt;TODAY(),"오늘 이후 날짜예요",IF(AND(B3396&lt;&gt;"",ISNA(MATCH(B3396,현장번호,0))),"현장 번호를 확인하세요",IF(ISNA(MATCH(D3396,거래처이름,0)),"거래처 목록에 없는 이름",IF(OR(NOT(ISNUMBER(G3396)),N(G3396)&lt;=0),"금액을 확인하세요",""))))))</f>
        <v/>
      </c>
    </row>
    <row r="3397">
      <c r="A3397" s="20" t="n"/>
      <c r="B3397" s="26" t="n"/>
      <c r="C3397" s="27">
        <f>IF(COUNTA(A3397,D3397,G3397)=0,"",IF(B3397="","공통",IFERROR(INDEX(현장_고객,MATCH(B3397,현장번호,0))&amp;" · "&amp;INDEX(현장_주소,MATCH(B3397,현장번호,0)),"없는 번호")))</f>
        <v/>
      </c>
      <c r="D3397" s="21" t="n"/>
      <c r="E3397" s="27">
        <f>IF(D3397="","",IFERROR(INDEX(거래처분야,MATCH(D3397,거래처이름,0)),""))</f>
        <v/>
      </c>
      <c r="F3397" s="21" t="n"/>
      <c r="G3397" s="22" t="n"/>
      <c r="H3397" s="25">
        <f>IF(COUNTA(A3397,B3397,D3397,G3397)=0,"",IF(NOT(ISNUMBER(A3397)),"날짜를 확인하세요",IF(A3397&gt;TODAY(),"오늘 이후 날짜예요",IF(AND(B3397&lt;&gt;"",ISNA(MATCH(B3397,현장번호,0))),"현장 번호를 확인하세요",IF(ISNA(MATCH(D3397,거래처이름,0)),"거래처 목록에 없는 이름",IF(OR(NOT(ISNUMBER(G3397)),N(G3397)&lt;=0),"금액을 확인하세요",""))))))</f>
        <v/>
      </c>
    </row>
    <row r="3398">
      <c r="A3398" s="20" t="n"/>
      <c r="B3398" s="26" t="n"/>
      <c r="C3398" s="27">
        <f>IF(COUNTA(A3398,D3398,G3398)=0,"",IF(B3398="","공통",IFERROR(INDEX(현장_고객,MATCH(B3398,현장번호,0))&amp;" · "&amp;INDEX(현장_주소,MATCH(B3398,현장번호,0)),"없는 번호")))</f>
        <v/>
      </c>
      <c r="D3398" s="21" t="n"/>
      <c r="E3398" s="27">
        <f>IF(D3398="","",IFERROR(INDEX(거래처분야,MATCH(D3398,거래처이름,0)),""))</f>
        <v/>
      </c>
      <c r="F3398" s="21" t="n"/>
      <c r="G3398" s="22" t="n"/>
      <c r="H3398" s="25">
        <f>IF(COUNTA(A3398,B3398,D3398,G3398)=0,"",IF(NOT(ISNUMBER(A3398)),"날짜를 확인하세요",IF(A3398&gt;TODAY(),"오늘 이후 날짜예요",IF(AND(B3398&lt;&gt;"",ISNA(MATCH(B3398,현장번호,0))),"현장 번호를 확인하세요",IF(ISNA(MATCH(D3398,거래처이름,0)),"거래처 목록에 없는 이름",IF(OR(NOT(ISNUMBER(G3398)),N(G3398)&lt;=0),"금액을 확인하세요",""))))))</f>
        <v/>
      </c>
    </row>
    <row r="3399">
      <c r="A3399" s="20" t="n"/>
      <c r="B3399" s="26" t="n"/>
      <c r="C3399" s="27">
        <f>IF(COUNTA(A3399,D3399,G3399)=0,"",IF(B3399="","공통",IFERROR(INDEX(현장_고객,MATCH(B3399,현장번호,0))&amp;" · "&amp;INDEX(현장_주소,MATCH(B3399,현장번호,0)),"없는 번호")))</f>
        <v/>
      </c>
      <c r="D3399" s="21" t="n"/>
      <c r="E3399" s="27">
        <f>IF(D3399="","",IFERROR(INDEX(거래처분야,MATCH(D3399,거래처이름,0)),""))</f>
        <v/>
      </c>
      <c r="F3399" s="21" t="n"/>
      <c r="G3399" s="22" t="n"/>
      <c r="H3399" s="25">
        <f>IF(COUNTA(A3399,B3399,D3399,G3399)=0,"",IF(NOT(ISNUMBER(A3399)),"날짜를 확인하세요",IF(A3399&gt;TODAY(),"오늘 이후 날짜예요",IF(AND(B3399&lt;&gt;"",ISNA(MATCH(B3399,현장번호,0))),"현장 번호를 확인하세요",IF(ISNA(MATCH(D3399,거래처이름,0)),"거래처 목록에 없는 이름",IF(OR(NOT(ISNUMBER(G3399)),N(G3399)&lt;=0),"금액을 확인하세요",""))))))</f>
        <v/>
      </c>
    </row>
    <row r="3400">
      <c r="A3400" s="20" t="n"/>
      <c r="B3400" s="26" t="n"/>
      <c r="C3400" s="27">
        <f>IF(COUNTA(A3400,D3400,G3400)=0,"",IF(B3400="","공통",IFERROR(INDEX(현장_고객,MATCH(B3400,현장번호,0))&amp;" · "&amp;INDEX(현장_주소,MATCH(B3400,현장번호,0)),"없는 번호")))</f>
        <v/>
      </c>
      <c r="D3400" s="21" t="n"/>
      <c r="E3400" s="27">
        <f>IF(D3400="","",IFERROR(INDEX(거래처분야,MATCH(D3400,거래처이름,0)),""))</f>
        <v/>
      </c>
      <c r="F3400" s="21" t="n"/>
      <c r="G3400" s="22" t="n"/>
      <c r="H3400" s="25">
        <f>IF(COUNTA(A3400,B3400,D3400,G3400)=0,"",IF(NOT(ISNUMBER(A3400)),"날짜를 확인하세요",IF(A3400&gt;TODAY(),"오늘 이후 날짜예요",IF(AND(B3400&lt;&gt;"",ISNA(MATCH(B3400,현장번호,0))),"현장 번호를 확인하세요",IF(ISNA(MATCH(D3400,거래처이름,0)),"거래처 목록에 없는 이름",IF(OR(NOT(ISNUMBER(G3400)),N(G3400)&lt;=0),"금액을 확인하세요",""))))))</f>
        <v/>
      </c>
    </row>
    <row r="3401">
      <c r="A3401" s="20" t="n"/>
      <c r="B3401" s="26" t="n"/>
      <c r="C3401" s="27">
        <f>IF(COUNTA(A3401,D3401,G3401)=0,"",IF(B3401="","공통",IFERROR(INDEX(현장_고객,MATCH(B3401,현장번호,0))&amp;" · "&amp;INDEX(현장_주소,MATCH(B3401,현장번호,0)),"없는 번호")))</f>
        <v/>
      </c>
      <c r="D3401" s="21" t="n"/>
      <c r="E3401" s="27">
        <f>IF(D3401="","",IFERROR(INDEX(거래처분야,MATCH(D3401,거래처이름,0)),""))</f>
        <v/>
      </c>
      <c r="F3401" s="21" t="n"/>
      <c r="G3401" s="22" t="n"/>
      <c r="H3401" s="25">
        <f>IF(COUNTA(A3401,B3401,D3401,G3401)=0,"",IF(NOT(ISNUMBER(A3401)),"날짜를 확인하세요",IF(A3401&gt;TODAY(),"오늘 이후 날짜예요",IF(AND(B3401&lt;&gt;"",ISNA(MATCH(B3401,현장번호,0))),"현장 번호를 확인하세요",IF(ISNA(MATCH(D3401,거래처이름,0)),"거래처 목록에 없는 이름",IF(OR(NOT(ISNUMBER(G3401)),N(G3401)&lt;=0),"금액을 확인하세요",""))))))</f>
        <v/>
      </c>
    </row>
    <row r="3402">
      <c r="A3402" s="20" t="n"/>
      <c r="B3402" s="26" t="n"/>
      <c r="C3402" s="27">
        <f>IF(COUNTA(A3402,D3402,G3402)=0,"",IF(B3402="","공통",IFERROR(INDEX(현장_고객,MATCH(B3402,현장번호,0))&amp;" · "&amp;INDEX(현장_주소,MATCH(B3402,현장번호,0)),"없는 번호")))</f>
        <v/>
      </c>
      <c r="D3402" s="21" t="n"/>
      <c r="E3402" s="27">
        <f>IF(D3402="","",IFERROR(INDEX(거래처분야,MATCH(D3402,거래처이름,0)),""))</f>
        <v/>
      </c>
      <c r="F3402" s="21" t="n"/>
      <c r="G3402" s="22" t="n"/>
      <c r="H3402" s="25">
        <f>IF(COUNTA(A3402,B3402,D3402,G3402)=0,"",IF(NOT(ISNUMBER(A3402)),"날짜를 확인하세요",IF(A3402&gt;TODAY(),"오늘 이후 날짜예요",IF(AND(B3402&lt;&gt;"",ISNA(MATCH(B3402,현장번호,0))),"현장 번호를 확인하세요",IF(ISNA(MATCH(D3402,거래처이름,0)),"거래처 목록에 없는 이름",IF(OR(NOT(ISNUMBER(G3402)),N(G3402)&lt;=0),"금액을 확인하세요",""))))))</f>
        <v/>
      </c>
    </row>
    <row r="3403">
      <c r="A3403" s="20" t="n"/>
      <c r="B3403" s="26" t="n"/>
      <c r="C3403" s="27">
        <f>IF(COUNTA(A3403,D3403,G3403)=0,"",IF(B3403="","공통",IFERROR(INDEX(현장_고객,MATCH(B3403,현장번호,0))&amp;" · "&amp;INDEX(현장_주소,MATCH(B3403,현장번호,0)),"없는 번호")))</f>
        <v/>
      </c>
      <c r="D3403" s="21" t="n"/>
      <c r="E3403" s="27">
        <f>IF(D3403="","",IFERROR(INDEX(거래처분야,MATCH(D3403,거래처이름,0)),""))</f>
        <v/>
      </c>
      <c r="F3403" s="21" t="n"/>
      <c r="G3403" s="22" t="n"/>
      <c r="H3403" s="25">
        <f>IF(COUNTA(A3403,B3403,D3403,G3403)=0,"",IF(NOT(ISNUMBER(A3403)),"날짜를 확인하세요",IF(A3403&gt;TODAY(),"오늘 이후 날짜예요",IF(AND(B3403&lt;&gt;"",ISNA(MATCH(B3403,현장번호,0))),"현장 번호를 확인하세요",IF(ISNA(MATCH(D3403,거래처이름,0)),"거래처 목록에 없는 이름",IF(OR(NOT(ISNUMBER(G3403)),N(G3403)&lt;=0),"금액을 확인하세요",""))))))</f>
        <v/>
      </c>
    </row>
    <row r="3404">
      <c r="A3404" s="20" t="n"/>
      <c r="B3404" s="26" t="n"/>
      <c r="C3404" s="27">
        <f>IF(COUNTA(A3404,D3404,G3404)=0,"",IF(B3404="","공통",IFERROR(INDEX(현장_고객,MATCH(B3404,현장번호,0))&amp;" · "&amp;INDEX(현장_주소,MATCH(B3404,현장번호,0)),"없는 번호")))</f>
        <v/>
      </c>
      <c r="D3404" s="21" t="n"/>
      <c r="E3404" s="27">
        <f>IF(D3404="","",IFERROR(INDEX(거래처분야,MATCH(D3404,거래처이름,0)),""))</f>
        <v/>
      </c>
      <c r="F3404" s="21" t="n"/>
      <c r="G3404" s="22" t="n"/>
      <c r="H3404" s="25">
        <f>IF(COUNTA(A3404,B3404,D3404,G3404)=0,"",IF(NOT(ISNUMBER(A3404)),"날짜를 확인하세요",IF(A3404&gt;TODAY(),"오늘 이후 날짜예요",IF(AND(B3404&lt;&gt;"",ISNA(MATCH(B3404,현장번호,0))),"현장 번호를 확인하세요",IF(ISNA(MATCH(D3404,거래처이름,0)),"거래처 목록에 없는 이름",IF(OR(NOT(ISNUMBER(G3404)),N(G3404)&lt;=0),"금액을 확인하세요",""))))))</f>
        <v/>
      </c>
    </row>
    <row r="3405">
      <c r="A3405" s="20" t="n"/>
      <c r="B3405" s="26" t="n"/>
      <c r="C3405" s="27">
        <f>IF(COUNTA(A3405,D3405,G3405)=0,"",IF(B3405="","공통",IFERROR(INDEX(현장_고객,MATCH(B3405,현장번호,0))&amp;" · "&amp;INDEX(현장_주소,MATCH(B3405,현장번호,0)),"없는 번호")))</f>
        <v/>
      </c>
      <c r="D3405" s="21" t="n"/>
      <c r="E3405" s="27">
        <f>IF(D3405="","",IFERROR(INDEX(거래처분야,MATCH(D3405,거래처이름,0)),""))</f>
        <v/>
      </c>
      <c r="F3405" s="21" t="n"/>
      <c r="G3405" s="22" t="n"/>
      <c r="H3405" s="25">
        <f>IF(COUNTA(A3405,B3405,D3405,G3405)=0,"",IF(NOT(ISNUMBER(A3405)),"날짜를 확인하세요",IF(A3405&gt;TODAY(),"오늘 이후 날짜예요",IF(AND(B3405&lt;&gt;"",ISNA(MATCH(B3405,현장번호,0))),"현장 번호를 확인하세요",IF(ISNA(MATCH(D3405,거래처이름,0)),"거래처 목록에 없는 이름",IF(OR(NOT(ISNUMBER(G3405)),N(G3405)&lt;=0),"금액을 확인하세요",""))))))</f>
        <v/>
      </c>
    </row>
    <row r="3406">
      <c r="A3406" s="20" t="n"/>
      <c r="B3406" s="26" t="n"/>
      <c r="C3406" s="27">
        <f>IF(COUNTA(A3406,D3406,G3406)=0,"",IF(B3406="","공통",IFERROR(INDEX(현장_고객,MATCH(B3406,현장번호,0))&amp;" · "&amp;INDEX(현장_주소,MATCH(B3406,현장번호,0)),"없는 번호")))</f>
        <v/>
      </c>
      <c r="D3406" s="21" t="n"/>
      <c r="E3406" s="27">
        <f>IF(D3406="","",IFERROR(INDEX(거래처분야,MATCH(D3406,거래처이름,0)),""))</f>
        <v/>
      </c>
      <c r="F3406" s="21" t="n"/>
      <c r="G3406" s="22" t="n"/>
      <c r="H3406" s="25">
        <f>IF(COUNTA(A3406,B3406,D3406,G3406)=0,"",IF(NOT(ISNUMBER(A3406)),"날짜를 확인하세요",IF(A3406&gt;TODAY(),"오늘 이후 날짜예요",IF(AND(B3406&lt;&gt;"",ISNA(MATCH(B3406,현장번호,0))),"현장 번호를 확인하세요",IF(ISNA(MATCH(D3406,거래처이름,0)),"거래처 목록에 없는 이름",IF(OR(NOT(ISNUMBER(G3406)),N(G3406)&lt;=0),"금액을 확인하세요",""))))))</f>
        <v/>
      </c>
    </row>
    <row r="3407">
      <c r="A3407" s="20" t="n"/>
      <c r="B3407" s="26" t="n"/>
      <c r="C3407" s="27">
        <f>IF(COUNTA(A3407,D3407,G3407)=0,"",IF(B3407="","공통",IFERROR(INDEX(현장_고객,MATCH(B3407,현장번호,0))&amp;" · "&amp;INDEX(현장_주소,MATCH(B3407,현장번호,0)),"없는 번호")))</f>
        <v/>
      </c>
      <c r="D3407" s="21" t="n"/>
      <c r="E3407" s="27">
        <f>IF(D3407="","",IFERROR(INDEX(거래처분야,MATCH(D3407,거래처이름,0)),""))</f>
        <v/>
      </c>
      <c r="F3407" s="21" t="n"/>
      <c r="G3407" s="22" t="n"/>
      <c r="H3407" s="25">
        <f>IF(COUNTA(A3407,B3407,D3407,G3407)=0,"",IF(NOT(ISNUMBER(A3407)),"날짜를 확인하세요",IF(A3407&gt;TODAY(),"오늘 이후 날짜예요",IF(AND(B3407&lt;&gt;"",ISNA(MATCH(B3407,현장번호,0))),"현장 번호를 확인하세요",IF(ISNA(MATCH(D3407,거래처이름,0)),"거래처 목록에 없는 이름",IF(OR(NOT(ISNUMBER(G3407)),N(G3407)&lt;=0),"금액을 확인하세요",""))))))</f>
        <v/>
      </c>
    </row>
    <row r="3408">
      <c r="A3408" s="20" t="n"/>
      <c r="B3408" s="26" t="n"/>
      <c r="C3408" s="27">
        <f>IF(COUNTA(A3408,D3408,G3408)=0,"",IF(B3408="","공통",IFERROR(INDEX(현장_고객,MATCH(B3408,현장번호,0))&amp;" · "&amp;INDEX(현장_주소,MATCH(B3408,현장번호,0)),"없는 번호")))</f>
        <v/>
      </c>
      <c r="D3408" s="21" t="n"/>
      <c r="E3408" s="27">
        <f>IF(D3408="","",IFERROR(INDEX(거래처분야,MATCH(D3408,거래처이름,0)),""))</f>
        <v/>
      </c>
      <c r="F3408" s="21" t="n"/>
      <c r="G3408" s="22" t="n"/>
      <c r="H3408" s="25">
        <f>IF(COUNTA(A3408,B3408,D3408,G3408)=0,"",IF(NOT(ISNUMBER(A3408)),"날짜를 확인하세요",IF(A3408&gt;TODAY(),"오늘 이후 날짜예요",IF(AND(B3408&lt;&gt;"",ISNA(MATCH(B3408,현장번호,0))),"현장 번호를 확인하세요",IF(ISNA(MATCH(D3408,거래처이름,0)),"거래처 목록에 없는 이름",IF(OR(NOT(ISNUMBER(G3408)),N(G3408)&lt;=0),"금액을 확인하세요",""))))))</f>
        <v/>
      </c>
    </row>
    <row r="3409">
      <c r="A3409" s="20" t="n"/>
      <c r="B3409" s="26" t="n"/>
      <c r="C3409" s="27">
        <f>IF(COUNTA(A3409,D3409,G3409)=0,"",IF(B3409="","공통",IFERROR(INDEX(현장_고객,MATCH(B3409,현장번호,0))&amp;" · "&amp;INDEX(현장_주소,MATCH(B3409,현장번호,0)),"없는 번호")))</f>
        <v/>
      </c>
      <c r="D3409" s="21" t="n"/>
      <c r="E3409" s="27">
        <f>IF(D3409="","",IFERROR(INDEX(거래처분야,MATCH(D3409,거래처이름,0)),""))</f>
        <v/>
      </c>
      <c r="F3409" s="21" t="n"/>
      <c r="G3409" s="22" t="n"/>
      <c r="H3409" s="25">
        <f>IF(COUNTA(A3409,B3409,D3409,G3409)=0,"",IF(NOT(ISNUMBER(A3409)),"날짜를 확인하세요",IF(A3409&gt;TODAY(),"오늘 이후 날짜예요",IF(AND(B3409&lt;&gt;"",ISNA(MATCH(B3409,현장번호,0))),"현장 번호를 확인하세요",IF(ISNA(MATCH(D3409,거래처이름,0)),"거래처 목록에 없는 이름",IF(OR(NOT(ISNUMBER(G3409)),N(G3409)&lt;=0),"금액을 확인하세요",""))))))</f>
        <v/>
      </c>
    </row>
    <row r="3410">
      <c r="A3410" s="20" t="n"/>
      <c r="B3410" s="26" t="n"/>
      <c r="C3410" s="27">
        <f>IF(COUNTA(A3410,D3410,G3410)=0,"",IF(B3410="","공통",IFERROR(INDEX(현장_고객,MATCH(B3410,현장번호,0))&amp;" · "&amp;INDEX(현장_주소,MATCH(B3410,현장번호,0)),"없는 번호")))</f>
        <v/>
      </c>
      <c r="D3410" s="21" t="n"/>
      <c r="E3410" s="27">
        <f>IF(D3410="","",IFERROR(INDEX(거래처분야,MATCH(D3410,거래처이름,0)),""))</f>
        <v/>
      </c>
      <c r="F3410" s="21" t="n"/>
      <c r="G3410" s="22" t="n"/>
      <c r="H3410" s="25">
        <f>IF(COUNTA(A3410,B3410,D3410,G3410)=0,"",IF(NOT(ISNUMBER(A3410)),"날짜를 확인하세요",IF(A3410&gt;TODAY(),"오늘 이후 날짜예요",IF(AND(B3410&lt;&gt;"",ISNA(MATCH(B3410,현장번호,0))),"현장 번호를 확인하세요",IF(ISNA(MATCH(D3410,거래처이름,0)),"거래처 목록에 없는 이름",IF(OR(NOT(ISNUMBER(G3410)),N(G3410)&lt;=0),"금액을 확인하세요",""))))))</f>
        <v/>
      </c>
    </row>
    <row r="3411">
      <c r="A3411" s="20" t="n"/>
      <c r="B3411" s="26" t="n"/>
      <c r="C3411" s="27">
        <f>IF(COUNTA(A3411,D3411,G3411)=0,"",IF(B3411="","공통",IFERROR(INDEX(현장_고객,MATCH(B3411,현장번호,0))&amp;" · "&amp;INDEX(현장_주소,MATCH(B3411,현장번호,0)),"없는 번호")))</f>
        <v/>
      </c>
      <c r="D3411" s="21" t="n"/>
      <c r="E3411" s="27">
        <f>IF(D3411="","",IFERROR(INDEX(거래처분야,MATCH(D3411,거래처이름,0)),""))</f>
        <v/>
      </c>
      <c r="F3411" s="21" t="n"/>
      <c r="G3411" s="22" t="n"/>
      <c r="H3411" s="25">
        <f>IF(COUNTA(A3411,B3411,D3411,G3411)=0,"",IF(NOT(ISNUMBER(A3411)),"날짜를 확인하세요",IF(A3411&gt;TODAY(),"오늘 이후 날짜예요",IF(AND(B3411&lt;&gt;"",ISNA(MATCH(B3411,현장번호,0))),"현장 번호를 확인하세요",IF(ISNA(MATCH(D3411,거래처이름,0)),"거래처 목록에 없는 이름",IF(OR(NOT(ISNUMBER(G3411)),N(G3411)&lt;=0),"금액을 확인하세요",""))))))</f>
        <v/>
      </c>
    </row>
    <row r="3412">
      <c r="A3412" s="20" t="n"/>
      <c r="B3412" s="26" t="n"/>
      <c r="C3412" s="27">
        <f>IF(COUNTA(A3412,D3412,G3412)=0,"",IF(B3412="","공통",IFERROR(INDEX(현장_고객,MATCH(B3412,현장번호,0))&amp;" · "&amp;INDEX(현장_주소,MATCH(B3412,현장번호,0)),"없는 번호")))</f>
        <v/>
      </c>
      <c r="D3412" s="21" t="n"/>
      <c r="E3412" s="27">
        <f>IF(D3412="","",IFERROR(INDEX(거래처분야,MATCH(D3412,거래처이름,0)),""))</f>
        <v/>
      </c>
      <c r="F3412" s="21" t="n"/>
      <c r="G3412" s="22" t="n"/>
      <c r="H3412" s="25">
        <f>IF(COUNTA(A3412,B3412,D3412,G3412)=0,"",IF(NOT(ISNUMBER(A3412)),"날짜를 확인하세요",IF(A3412&gt;TODAY(),"오늘 이후 날짜예요",IF(AND(B3412&lt;&gt;"",ISNA(MATCH(B3412,현장번호,0))),"현장 번호를 확인하세요",IF(ISNA(MATCH(D3412,거래처이름,0)),"거래처 목록에 없는 이름",IF(OR(NOT(ISNUMBER(G3412)),N(G3412)&lt;=0),"금액을 확인하세요",""))))))</f>
        <v/>
      </c>
    </row>
    <row r="3413">
      <c r="A3413" s="20" t="n"/>
      <c r="B3413" s="26" t="n"/>
      <c r="C3413" s="27">
        <f>IF(COUNTA(A3413,D3413,G3413)=0,"",IF(B3413="","공통",IFERROR(INDEX(현장_고객,MATCH(B3413,현장번호,0))&amp;" · "&amp;INDEX(현장_주소,MATCH(B3413,현장번호,0)),"없는 번호")))</f>
        <v/>
      </c>
      <c r="D3413" s="21" t="n"/>
      <c r="E3413" s="27">
        <f>IF(D3413="","",IFERROR(INDEX(거래처분야,MATCH(D3413,거래처이름,0)),""))</f>
        <v/>
      </c>
      <c r="F3413" s="21" t="n"/>
      <c r="G3413" s="22" t="n"/>
      <c r="H3413" s="25">
        <f>IF(COUNTA(A3413,B3413,D3413,G3413)=0,"",IF(NOT(ISNUMBER(A3413)),"날짜를 확인하세요",IF(A3413&gt;TODAY(),"오늘 이후 날짜예요",IF(AND(B3413&lt;&gt;"",ISNA(MATCH(B3413,현장번호,0))),"현장 번호를 확인하세요",IF(ISNA(MATCH(D3413,거래처이름,0)),"거래처 목록에 없는 이름",IF(OR(NOT(ISNUMBER(G3413)),N(G3413)&lt;=0),"금액을 확인하세요",""))))))</f>
        <v/>
      </c>
    </row>
    <row r="3414">
      <c r="A3414" s="20" t="n"/>
      <c r="B3414" s="26" t="n"/>
      <c r="C3414" s="27">
        <f>IF(COUNTA(A3414,D3414,G3414)=0,"",IF(B3414="","공통",IFERROR(INDEX(현장_고객,MATCH(B3414,현장번호,0))&amp;" · "&amp;INDEX(현장_주소,MATCH(B3414,현장번호,0)),"없는 번호")))</f>
        <v/>
      </c>
      <c r="D3414" s="21" t="n"/>
      <c r="E3414" s="27">
        <f>IF(D3414="","",IFERROR(INDEX(거래처분야,MATCH(D3414,거래처이름,0)),""))</f>
        <v/>
      </c>
      <c r="F3414" s="21" t="n"/>
      <c r="G3414" s="22" t="n"/>
      <c r="H3414" s="25">
        <f>IF(COUNTA(A3414,B3414,D3414,G3414)=0,"",IF(NOT(ISNUMBER(A3414)),"날짜를 확인하세요",IF(A3414&gt;TODAY(),"오늘 이후 날짜예요",IF(AND(B3414&lt;&gt;"",ISNA(MATCH(B3414,현장번호,0))),"현장 번호를 확인하세요",IF(ISNA(MATCH(D3414,거래처이름,0)),"거래처 목록에 없는 이름",IF(OR(NOT(ISNUMBER(G3414)),N(G3414)&lt;=0),"금액을 확인하세요",""))))))</f>
        <v/>
      </c>
    </row>
    <row r="3415">
      <c r="A3415" s="20" t="n"/>
      <c r="B3415" s="26" t="n"/>
      <c r="C3415" s="27">
        <f>IF(COUNTA(A3415,D3415,G3415)=0,"",IF(B3415="","공통",IFERROR(INDEX(현장_고객,MATCH(B3415,현장번호,0))&amp;" · "&amp;INDEX(현장_주소,MATCH(B3415,현장번호,0)),"없는 번호")))</f>
        <v/>
      </c>
      <c r="D3415" s="21" t="n"/>
      <c r="E3415" s="27">
        <f>IF(D3415="","",IFERROR(INDEX(거래처분야,MATCH(D3415,거래처이름,0)),""))</f>
        <v/>
      </c>
      <c r="F3415" s="21" t="n"/>
      <c r="G3415" s="22" t="n"/>
      <c r="H3415" s="25">
        <f>IF(COUNTA(A3415,B3415,D3415,G3415)=0,"",IF(NOT(ISNUMBER(A3415)),"날짜를 확인하세요",IF(A3415&gt;TODAY(),"오늘 이후 날짜예요",IF(AND(B3415&lt;&gt;"",ISNA(MATCH(B3415,현장번호,0))),"현장 번호를 확인하세요",IF(ISNA(MATCH(D3415,거래처이름,0)),"거래처 목록에 없는 이름",IF(OR(NOT(ISNUMBER(G3415)),N(G3415)&lt;=0),"금액을 확인하세요",""))))))</f>
        <v/>
      </c>
    </row>
    <row r="3416">
      <c r="A3416" s="20" t="n"/>
      <c r="B3416" s="26" t="n"/>
      <c r="C3416" s="27">
        <f>IF(COUNTA(A3416,D3416,G3416)=0,"",IF(B3416="","공통",IFERROR(INDEX(현장_고객,MATCH(B3416,현장번호,0))&amp;" · "&amp;INDEX(현장_주소,MATCH(B3416,현장번호,0)),"없는 번호")))</f>
        <v/>
      </c>
      <c r="D3416" s="21" t="n"/>
      <c r="E3416" s="27">
        <f>IF(D3416="","",IFERROR(INDEX(거래처분야,MATCH(D3416,거래처이름,0)),""))</f>
        <v/>
      </c>
      <c r="F3416" s="21" t="n"/>
      <c r="G3416" s="22" t="n"/>
      <c r="H3416" s="25">
        <f>IF(COUNTA(A3416,B3416,D3416,G3416)=0,"",IF(NOT(ISNUMBER(A3416)),"날짜를 확인하세요",IF(A3416&gt;TODAY(),"오늘 이후 날짜예요",IF(AND(B3416&lt;&gt;"",ISNA(MATCH(B3416,현장번호,0))),"현장 번호를 확인하세요",IF(ISNA(MATCH(D3416,거래처이름,0)),"거래처 목록에 없는 이름",IF(OR(NOT(ISNUMBER(G3416)),N(G3416)&lt;=0),"금액을 확인하세요",""))))))</f>
        <v/>
      </c>
    </row>
    <row r="3417">
      <c r="A3417" s="20" t="n"/>
      <c r="B3417" s="26" t="n"/>
      <c r="C3417" s="27">
        <f>IF(COUNTA(A3417,D3417,G3417)=0,"",IF(B3417="","공통",IFERROR(INDEX(현장_고객,MATCH(B3417,현장번호,0))&amp;" · "&amp;INDEX(현장_주소,MATCH(B3417,현장번호,0)),"없는 번호")))</f>
        <v/>
      </c>
      <c r="D3417" s="21" t="n"/>
      <c r="E3417" s="27">
        <f>IF(D3417="","",IFERROR(INDEX(거래처분야,MATCH(D3417,거래처이름,0)),""))</f>
        <v/>
      </c>
      <c r="F3417" s="21" t="n"/>
      <c r="G3417" s="22" t="n"/>
      <c r="H3417" s="25">
        <f>IF(COUNTA(A3417,B3417,D3417,G3417)=0,"",IF(NOT(ISNUMBER(A3417)),"날짜를 확인하세요",IF(A3417&gt;TODAY(),"오늘 이후 날짜예요",IF(AND(B3417&lt;&gt;"",ISNA(MATCH(B3417,현장번호,0))),"현장 번호를 확인하세요",IF(ISNA(MATCH(D3417,거래처이름,0)),"거래처 목록에 없는 이름",IF(OR(NOT(ISNUMBER(G3417)),N(G3417)&lt;=0),"금액을 확인하세요",""))))))</f>
        <v/>
      </c>
    </row>
    <row r="3418">
      <c r="A3418" s="20" t="n"/>
      <c r="B3418" s="26" t="n"/>
      <c r="C3418" s="27">
        <f>IF(COUNTA(A3418,D3418,G3418)=0,"",IF(B3418="","공통",IFERROR(INDEX(현장_고객,MATCH(B3418,현장번호,0))&amp;" · "&amp;INDEX(현장_주소,MATCH(B3418,현장번호,0)),"없는 번호")))</f>
        <v/>
      </c>
      <c r="D3418" s="21" t="n"/>
      <c r="E3418" s="27">
        <f>IF(D3418="","",IFERROR(INDEX(거래처분야,MATCH(D3418,거래처이름,0)),""))</f>
        <v/>
      </c>
      <c r="F3418" s="21" t="n"/>
      <c r="G3418" s="22" t="n"/>
      <c r="H3418" s="25">
        <f>IF(COUNTA(A3418,B3418,D3418,G3418)=0,"",IF(NOT(ISNUMBER(A3418)),"날짜를 확인하세요",IF(A3418&gt;TODAY(),"오늘 이후 날짜예요",IF(AND(B3418&lt;&gt;"",ISNA(MATCH(B3418,현장번호,0))),"현장 번호를 확인하세요",IF(ISNA(MATCH(D3418,거래처이름,0)),"거래처 목록에 없는 이름",IF(OR(NOT(ISNUMBER(G3418)),N(G3418)&lt;=0),"금액을 확인하세요",""))))))</f>
        <v/>
      </c>
    </row>
    <row r="3419">
      <c r="A3419" s="20" t="n"/>
      <c r="B3419" s="26" t="n"/>
      <c r="C3419" s="27">
        <f>IF(COUNTA(A3419,D3419,G3419)=0,"",IF(B3419="","공통",IFERROR(INDEX(현장_고객,MATCH(B3419,현장번호,0))&amp;" · "&amp;INDEX(현장_주소,MATCH(B3419,현장번호,0)),"없는 번호")))</f>
        <v/>
      </c>
      <c r="D3419" s="21" t="n"/>
      <c r="E3419" s="27">
        <f>IF(D3419="","",IFERROR(INDEX(거래처분야,MATCH(D3419,거래처이름,0)),""))</f>
        <v/>
      </c>
      <c r="F3419" s="21" t="n"/>
      <c r="G3419" s="22" t="n"/>
      <c r="H3419" s="25">
        <f>IF(COUNTA(A3419,B3419,D3419,G3419)=0,"",IF(NOT(ISNUMBER(A3419)),"날짜를 확인하세요",IF(A3419&gt;TODAY(),"오늘 이후 날짜예요",IF(AND(B3419&lt;&gt;"",ISNA(MATCH(B3419,현장번호,0))),"현장 번호를 확인하세요",IF(ISNA(MATCH(D3419,거래처이름,0)),"거래처 목록에 없는 이름",IF(OR(NOT(ISNUMBER(G3419)),N(G3419)&lt;=0),"금액을 확인하세요",""))))))</f>
        <v/>
      </c>
    </row>
    <row r="3420">
      <c r="A3420" s="20" t="n"/>
      <c r="B3420" s="26" t="n"/>
      <c r="C3420" s="27">
        <f>IF(COUNTA(A3420,D3420,G3420)=0,"",IF(B3420="","공통",IFERROR(INDEX(현장_고객,MATCH(B3420,현장번호,0))&amp;" · "&amp;INDEX(현장_주소,MATCH(B3420,현장번호,0)),"없는 번호")))</f>
        <v/>
      </c>
      <c r="D3420" s="21" t="n"/>
      <c r="E3420" s="27">
        <f>IF(D3420="","",IFERROR(INDEX(거래처분야,MATCH(D3420,거래처이름,0)),""))</f>
        <v/>
      </c>
      <c r="F3420" s="21" t="n"/>
      <c r="G3420" s="22" t="n"/>
      <c r="H3420" s="25">
        <f>IF(COUNTA(A3420,B3420,D3420,G3420)=0,"",IF(NOT(ISNUMBER(A3420)),"날짜를 확인하세요",IF(A3420&gt;TODAY(),"오늘 이후 날짜예요",IF(AND(B3420&lt;&gt;"",ISNA(MATCH(B3420,현장번호,0))),"현장 번호를 확인하세요",IF(ISNA(MATCH(D3420,거래처이름,0)),"거래처 목록에 없는 이름",IF(OR(NOT(ISNUMBER(G3420)),N(G3420)&lt;=0),"금액을 확인하세요",""))))))</f>
        <v/>
      </c>
    </row>
    <row r="3421">
      <c r="A3421" s="20" t="n"/>
      <c r="B3421" s="26" t="n"/>
      <c r="C3421" s="27">
        <f>IF(COUNTA(A3421,D3421,G3421)=0,"",IF(B3421="","공통",IFERROR(INDEX(현장_고객,MATCH(B3421,현장번호,0))&amp;" · "&amp;INDEX(현장_주소,MATCH(B3421,현장번호,0)),"없는 번호")))</f>
        <v/>
      </c>
      <c r="D3421" s="21" t="n"/>
      <c r="E3421" s="27">
        <f>IF(D3421="","",IFERROR(INDEX(거래처분야,MATCH(D3421,거래처이름,0)),""))</f>
        <v/>
      </c>
      <c r="F3421" s="21" t="n"/>
      <c r="G3421" s="22" t="n"/>
      <c r="H3421" s="25">
        <f>IF(COUNTA(A3421,B3421,D3421,G3421)=0,"",IF(NOT(ISNUMBER(A3421)),"날짜를 확인하세요",IF(A3421&gt;TODAY(),"오늘 이후 날짜예요",IF(AND(B3421&lt;&gt;"",ISNA(MATCH(B3421,현장번호,0))),"현장 번호를 확인하세요",IF(ISNA(MATCH(D3421,거래처이름,0)),"거래처 목록에 없는 이름",IF(OR(NOT(ISNUMBER(G3421)),N(G3421)&lt;=0),"금액을 확인하세요",""))))))</f>
        <v/>
      </c>
    </row>
    <row r="3422">
      <c r="A3422" s="20" t="n"/>
      <c r="B3422" s="26" t="n"/>
      <c r="C3422" s="27">
        <f>IF(COUNTA(A3422,D3422,G3422)=0,"",IF(B3422="","공통",IFERROR(INDEX(현장_고객,MATCH(B3422,현장번호,0))&amp;" · "&amp;INDEX(현장_주소,MATCH(B3422,현장번호,0)),"없는 번호")))</f>
        <v/>
      </c>
      <c r="D3422" s="21" t="n"/>
      <c r="E3422" s="27">
        <f>IF(D3422="","",IFERROR(INDEX(거래처분야,MATCH(D3422,거래처이름,0)),""))</f>
        <v/>
      </c>
      <c r="F3422" s="21" t="n"/>
      <c r="G3422" s="22" t="n"/>
      <c r="H3422" s="25">
        <f>IF(COUNTA(A3422,B3422,D3422,G3422)=0,"",IF(NOT(ISNUMBER(A3422)),"날짜를 확인하세요",IF(A3422&gt;TODAY(),"오늘 이후 날짜예요",IF(AND(B3422&lt;&gt;"",ISNA(MATCH(B3422,현장번호,0))),"현장 번호를 확인하세요",IF(ISNA(MATCH(D3422,거래처이름,0)),"거래처 목록에 없는 이름",IF(OR(NOT(ISNUMBER(G3422)),N(G3422)&lt;=0),"금액을 확인하세요",""))))))</f>
        <v/>
      </c>
    </row>
    <row r="3423">
      <c r="A3423" s="20" t="n"/>
      <c r="B3423" s="26" t="n"/>
      <c r="C3423" s="27">
        <f>IF(COUNTA(A3423,D3423,G3423)=0,"",IF(B3423="","공통",IFERROR(INDEX(현장_고객,MATCH(B3423,현장번호,0))&amp;" · "&amp;INDEX(현장_주소,MATCH(B3423,현장번호,0)),"없는 번호")))</f>
        <v/>
      </c>
      <c r="D3423" s="21" t="n"/>
      <c r="E3423" s="27">
        <f>IF(D3423="","",IFERROR(INDEX(거래처분야,MATCH(D3423,거래처이름,0)),""))</f>
        <v/>
      </c>
      <c r="F3423" s="21" t="n"/>
      <c r="G3423" s="22" t="n"/>
      <c r="H3423" s="25">
        <f>IF(COUNTA(A3423,B3423,D3423,G3423)=0,"",IF(NOT(ISNUMBER(A3423)),"날짜를 확인하세요",IF(A3423&gt;TODAY(),"오늘 이후 날짜예요",IF(AND(B3423&lt;&gt;"",ISNA(MATCH(B3423,현장번호,0))),"현장 번호를 확인하세요",IF(ISNA(MATCH(D3423,거래처이름,0)),"거래처 목록에 없는 이름",IF(OR(NOT(ISNUMBER(G3423)),N(G3423)&lt;=0),"금액을 확인하세요",""))))))</f>
        <v/>
      </c>
    </row>
    <row r="3424">
      <c r="A3424" s="20" t="n"/>
      <c r="B3424" s="26" t="n"/>
      <c r="C3424" s="27">
        <f>IF(COUNTA(A3424,D3424,G3424)=0,"",IF(B3424="","공통",IFERROR(INDEX(현장_고객,MATCH(B3424,현장번호,0))&amp;" · "&amp;INDEX(현장_주소,MATCH(B3424,현장번호,0)),"없는 번호")))</f>
        <v/>
      </c>
      <c r="D3424" s="21" t="n"/>
      <c r="E3424" s="27">
        <f>IF(D3424="","",IFERROR(INDEX(거래처분야,MATCH(D3424,거래처이름,0)),""))</f>
        <v/>
      </c>
      <c r="F3424" s="21" t="n"/>
      <c r="G3424" s="22" t="n"/>
      <c r="H3424" s="25">
        <f>IF(COUNTA(A3424,B3424,D3424,G3424)=0,"",IF(NOT(ISNUMBER(A3424)),"날짜를 확인하세요",IF(A3424&gt;TODAY(),"오늘 이후 날짜예요",IF(AND(B3424&lt;&gt;"",ISNA(MATCH(B3424,현장번호,0))),"현장 번호를 확인하세요",IF(ISNA(MATCH(D3424,거래처이름,0)),"거래처 목록에 없는 이름",IF(OR(NOT(ISNUMBER(G3424)),N(G3424)&lt;=0),"금액을 확인하세요",""))))))</f>
        <v/>
      </c>
    </row>
    <row r="3425">
      <c r="A3425" s="20" t="n"/>
      <c r="B3425" s="26" t="n"/>
      <c r="C3425" s="27">
        <f>IF(COUNTA(A3425,D3425,G3425)=0,"",IF(B3425="","공통",IFERROR(INDEX(현장_고객,MATCH(B3425,현장번호,0))&amp;" · "&amp;INDEX(현장_주소,MATCH(B3425,현장번호,0)),"없는 번호")))</f>
        <v/>
      </c>
      <c r="D3425" s="21" t="n"/>
      <c r="E3425" s="27">
        <f>IF(D3425="","",IFERROR(INDEX(거래처분야,MATCH(D3425,거래처이름,0)),""))</f>
        <v/>
      </c>
      <c r="F3425" s="21" t="n"/>
      <c r="G3425" s="22" t="n"/>
      <c r="H3425" s="25">
        <f>IF(COUNTA(A3425,B3425,D3425,G3425)=0,"",IF(NOT(ISNUMBER(A3425)),"날짜를 확인하세요",IF(A3425&gt;TODAY(),"오늘 이후 날짜예요",IF(AND(B3425&lt;&gt;"",ISNA(MATCH(B3425,현장번호,0))),"현장 번호를 확인하세요",IF(ISNA(MATCH(D3425,거래처이름,0)),"거래처 목록에 없는 이름",IF(OR(NOT(ISNUMBER(G3425)),N(G3425)&lt;=0),"금액을 확인하세요",""))))))</f>
        <v/>
      </c>
    </row>
    <row r="3426">
      <c r="A3426" s="20" t="n"/>
      <c r="B3426" s="26" t="n"/>
      <c r="C3426" s="27">
        <f>IF(COUNTA(A3426,D3426,G3426)=0,"",IF(B3426="","공통",IFERROR(INDEX(현장_고객,MATCH(B3426,현장번호,0))&amp;" · "&amp;INDEX(현장_주소,MATCH(B3426,현장번호,0)),"없는 번호")))</f>
        <v/>
      </c>
      <c r="D3426" s="21" t="n"/>
      <c r="E3426" s="27">
        <f>IF(D3426="","",IFERROR(INDEX(거래처분야,MATCH(D3426,거래처이름,0)),""))</f>
        <v/>
      </c>
      <c r="F3426" s="21" t="n"/>
      <c r="G3426" s="22" t="n"/>
      <c r="H3426" s="25">
        <f>IF(COUNTA(A3426,B3426,D3426,G3426)=0,"",IF(NOT(ISNUMBER(A3426)),"날짜를 확인하세요",IF(A3426&gt;TODAY(),"오늘 이후 날짜예요",IF(AND(B3426&lt;&gt;"",ISNA(MATCH(B3426,현장번호,0))),"현장 번호를 확인하세요",IF(ISNA(MATCH(D3426,거래처이름,0)),"거래처 목록에 없는 이름",IF(OR(NOT(ISNUMBER(G3426)),N(G3426)&lt;=0),"금액을 확인하세요",""))))))</f>
        <v/>
      </c>
    </row>
    <row r="3427">
      <c r="A3427" s="20" t="n"/>
      <c r="B3427" s="26" t="n"/>
      <c r="C3427" s="27">
        <f>IF(COUNTA(A3427,D3427,G3427)=0,"",IF(B3427="","공통",IFERROR(INDEX(현장_고객,MATCH(B3427,현장번호,0))&amp;" · "&amp;INDEX(현장_주소,MATCH(B3427,현장번호,0)),"없는 번호")))</f>
        <v/>
      </c>
      <c r="D3427" s="21" t="n"/>
      <c r="E3427" s="27">
        <f>IF(D3427="","",IFERROR(INDEX(거래처분야,MATCH(D3427,거래처이름,0)),""))</f>
        <v/>
      </c>
      <c r="F3427" s="21" t="n"/>
      <c r="G3427" s="22" t="n"/>
      <c r="H3427" s="25">
        <f>IF(COUNTA(A3427,B3427,D3427,G3427)=0,"",IF(NOT(ISNUMBER(A3427)),"날짜를 확인하세요",IF(A3427&gt;TODAY(),"오늘 이후 날짜예요",IF(AND(B3427&lt;&gt;"",ISNA(MATCH(B3427,현장번호,0))),"현장 번호를 확인하세요",IF(ISNA(MATCH(D3427,거래처이름,0)),"거래처 목록에 없는 이름",IF(OR(NOT(ISNUMBER(G3427)),N(G3427)&lt;=0),"금액을 확인하세요",""))))))</f>
        <v/>
      </c>
    </row>
    <row r="3428">
      <c r="A3428" s="20" t="n"/>
      <c r="B3428" s="26" t="n"/>
      <c r="C3428" s="27">
        <f>IF(COUNTA(A3428,D3428,G3428)=0,"",IF(B3428="","공통",IFERROR(INDEX(현장_고객,MATCH(B3428,현장번호,0))&amp;" · "&amp;INDEX(현장_주소,MATCH(B3428,현장번호,0)),"없는 번호")))</f>
        <v/>
      </c>
      <c r="D3428" s="21" t="n"/>
      <c r="E3428" s="27">
        <f>IF(D3428="","",IFERROR(INDEX(거래처분야,MATCH(D3428,거래처이름,0)),""))</f>
        <v/>
      </c>
      <c r="F3428" s="21" t="n"/>
      <c r="G3428" s="22" t="n"/>
      <c r="H3428" s="25">
        <f>IF(COUNTA(A3428,B3428,D3428,G3428)=0,"",IF(NOT(ISNUMBER(A3428)),"날짜를 확인하세요",IF(A3428&gt;TODAY(),"오늘 이후 날짜예요",IF(AND(B3428&lt;&gt;"",ISNA(MATCH(B3428,현장번호,0))),"현장 번호를 확인하세요",IF(ISNA(MATCH(D3428,거래처이름,0)),"거래처 목록에 없는 이름",IF(OR(NOT(ISNUMBER(G3428)),N(G3428)&lt;=0),"금액을 확인하세요",""))))))</f>
        <v/>
      </c>
    </row>
    <row r="3429">
      <c r="A3429" s="20" t="n"/>
      <c r="B3429" s="26" t="n"/>
      <c r="C3429" s="27">
        <f>IF(COUNTA(A3429,D3429,G3429)=0,"",IF(B3429="","공통",IFERROR(INDEX(현장_고객,MATCH(B3429,현장번호,0))&amp;" · "&amp;INDEX(현장_주소,MATCH(B3429,현장번호,0)),"없는 번호")))</f>
        <v/>
      </c>
      <c r="D3429" s="21" t="n"/>
      <c r="E3429" s="27">
        <f>IF(D3429="","",IFERROR(INDEX(거래처분야,MATCH(D3429,거래처이름,0)),""))</f>
        <v/>
      </c>
      <c r="F3429" s="21" t="n"/>
      <c r="G3429" s="22" t="n"/>
      <c r="H3429" s="25">
        <f>IF(COUNTA(A3429,B3429,D3429,G3429)=0,"",IF(NOT(ISNUMBER(A3429)),"날짜를 확인하세요",IF(A3429&gt;TODAY(),"오늘 이후 날짜예요",IF(AND(B3429&lt;&gt;"",ISNA(MATCH(B3429,현장번호,0))),"현장 번호를 확인하세요",IF(ISNA(MATCH(D3429,거래처이름,0)),"거래처 목록에 없는 이름",IF(OR(NOT(ISNUMBER(G3429)),N(G3429)&lt;=0),"금액을 확인하세요",""))))))</f>
        <v/>
      </c>
    </row>
    <row r="3430">
      <c r="A3430" s="20" t="n"/>
      <c r="B3430" s="26" t="n"/>
      <c r="C3430" s="27">
        <f>IF(COUNTA(A3430,D3430,G3430)=0,"",IF(B3430="","공통",IFERROR(INDEX(현장_고객,MATCH(B3430,현장번호,0))&amp;" · "&amp;INDEX(현장_주소,MATCH(B3430,현장번호,0)),"없는 번호")))</f>
        <v/>
      </c>
      <c r="D3430" s="21" t="n"/>
      <c r="E3430" s="27">
        <f>IF(D3430="","",IFERROR(INDEX(거래처분야,MATCH(D3430,거래처이름,0)),""))</f>
        <v/>
      </c>
      <c r="F3430" s="21" t="n"/>
      <c r="G3430" s="22" t="n"/>
      <c r="H3430" s="25">
        <f>IF(COUNTA(A3430,B3430,D3430,G3430)=0,"",IF(NOT(ISNUMBER(A3430)),"날짜를 확인하세요",IF(A3430&gt;TODAY(),"오늘 이후 날짜예요",IF(AND(B3430&lt;&gt;"",ISNA(MATCH(B3430,현장번호,0))),"현장 번호를 확인하세요",IF(ISNA(MATCH(D3430,거래처이름,0)),"거래처 목록에 없는 이름",IF(OR(NOT(ISNUMBER(G3430)),N(G3430)&lt;=0),"금액을 확인하세요",""))))))</f>
        <v/>
      </c>
    </row>
    <row r="3431">
      <c r="A3431" s="20" t="n"/>
      <c r="B3431" s="26" t="n"/>
      <c r="C3431" s="27">
        <f>IF(COUNTA(A3431,D3431,G3431)=0,"",IF(B3431="","공통",IFERROR(INDEX(현장_고객,MATCH(B3431,현장번호,0))&amp;" · "&amp;INDEX(현장_주소,MATCH(B3431,현장번호,0)),"없는 번호")))</f>
        <v/>
      </c>
      <c r="D3431" s="21" t="n"/>
      <c r="E3431" s="27">
        <f>IF(D3431="","",IFERROR(INDEX(거래처분야,MATCH(D3431,거래처이름,0)),""))</f>
        <v/>
      </c>
      <c r="F3431" s="21" t="n"/>
      <c r="G3431" s="22" t="n"/>
      <c r="H3431" s="25">
        <f>IF(COUNTA(A3431,B3431,D3431,G3431)=0,"",IF(NOT(ISNUMBER(A3431)),"날짜를 확인하세요",IF(A3431&gt;TODAY(),"오늘 이후 날짜예요",IF(AND(B3431&lt;&gt;"",ISNA(MATCH(B3431,현장번호,0))),"현장 번호를 확인하세요",IF(ISNA(MATCH(D3431,거래처이름,0)),"거래처 목록에 없는 이름",IF(OR(NOT(ISNUMBER(G3431)),N(G3431)&lt;=0),"금액을 확인하세요",""))))))</f>
        <v/>
      </c>
    </row>
    <row r="3432">
      <c r="A3432" s="20" t="n"/>
      <c r="B3432" s="26" t="n"/>
      <c r="C3432" s="27">
        <f>IF(COUNTA(A3432,D3432,G3432)=0,"",IF(B3432="","공통",IFERROR(INDEX(현장_고객,MATCH(B3432,현장번호,0))&amp;" · "&amp;INDEX(현장_주소,MATCH(B3432,현장번호,0)),"없는 번호")))</f>
        <v/>
      </c>
      <c r="D3432" s="21" t="n"/>
      <c r="E3432" s="27">
        <f>IF(D3432="","",IFERROR(INDEX(거래처분야,MATCH(D3432,거래처이름,0)),""))</f>
        <v/>
      </c>
      <c r="F3432" s="21" t="n"/>
      <c r="G3432" s="22" t="n"/>
      <c r="H3432" s="25">
        <f>IF(COUNTA(A3432,B3432,D3432,G3432)=0,"",IF(NOT(ISNUMBER(A3432)),"날짜를 확인하세요",IF(A3432&gt;TODAY(),"오늘 이후 날짜예요",IF(AND(B3432&lt;&gt;"",ISNA(MATCH(B3432,현장번호,0))),"현장 번호를 확인하세요",IF(ISNA(MATCH(D3432,거래처이름,0)),"거래처 목록에 없는 이름",IF(OR(NOT(ISNUMBER(G3432)),N(G3432)&lt;=0),"금액을 확인하세요",""))))))</f>
        <v/>
      </c>
    </row>
    <row r="3433">
      <c r="A3433" s="20" t="n"/>
      <c r="B3433" s="26" t="n"/>
      <c r="C3433" s="27">
        <f>IF(COUNTA(A3433,D3433,G3433)=0,"",IF(B3433="","공통",IFERROR(INDEX(현장_고객,MATCH(B3433,현장번호,0))&amp;" · "&amp;INDEX(현장_주소,MATCH(B3433,현장번호,0)),"없는 번호")))</f>
        <v/>
      </c>
      <c r="D3433" s="21" t="n"/>
      <c r="E3433" s="27">
        <f>IF(D3433="","",IFERROR(INDEX(거래처분야,MATCH(D3433,거래처이름,0)),""))</f>
        <v/>
      </c>
      <c r="F3433" s="21" t="n"/>
      <c r="G3433" s="22" t="n"/>
      <c r="H3433" s="25">
        <f>IF(COUNTA(A3433,B3433,D3433,G3433)=0,"",IF(NOT(ISNUMBER(A3433)),"날짜를 확인하세요",IF(A3433&gt;TODAY(),"오늘 이후 날짜예요",IF(AND(B3433&lt;&gt;"",ISNA(MATCH(B3433,현장번호,0))),"현장 번호를 확인하세요",IF(ISNA(MATCH(D3433,거래처이름,0)),"거래처 목록에 없는 이름",IF(OR(NOT(ISNUMBER(G3433)),N(G3433)&lt;=0),"금액을 확인하세요",""))))))</f>
        <v/>
      </c>
    </row>
    <row r="3434">
      <c r="A3434" s="20" t="n"/>
      <c r="B3434" s="26" t="n"/>
      <c r="C3434" s="27">
        <f>IF(COUNTA(A3434,D3434,G3434)=0,"",IF(B3434="","공통",IFERROR(INDEX(현장_고객,MATCH(B3434,현장번호,0))&amp;" · "&amp;INDEX(현장_주소,MATCH(B3434,현장번호,0)),"없는 번호")))</f>
        <v/>
      </c>
      <c r="D3434" s="21" t="n"/>
      <c r="E3434" s="27">
        <f>IF(D3434="","",IFERROR(INDEX(거래처분야,MATCH(D3434,거래처이름,0)),""))</f>
        <v/>
      </c>
      <c r="F3434" s="21" t="n"/>
      <c r="G3434" s="22" t="n"/>
      <c r="H3434" s="25">
        <f>IF(COUNTA(A3434,B3434,D3434,G3434)=0,"",IF(NOT(ISNUMBER(A3434)),"날짜를 확인하세요",IF(A3434&gt;TODAY(),"오늘 이후 날짜예요",IF(AND(B3434&lt;&gt;"",ISNA(MATCH(B3434,현장번호,0))),"현장 번호를 확인하세요",IF(ISNA(MATCH(D3434,거래처이름,0)),"거래처 목록에 없는 이름",IF(OR(NOT(ISNUMBER(G3434)),N(G3434)&lt;=0),"금액을 확인하세요",""))))))</f>
        <v/>
      </c>
    </row>
    <row r="3435">
      <c r="A3435" s="20" t="n"/>
      <c r="B3435" s="26" t="n"/>
      <c r="C3435" s="27">
        <f>IF(COUNTA(A3435,D3435,G3435)=0,"",IF(B3435="","공통",IFERROR(INDEX(현장_고객,MATCH(B3435,현장번호,0))&amp;" · "&amp;INDEX(현장_주소,MATCH(B3435,현장번호,0)),"없는 번호")))</f>
        <v/>
      </c>
      <c r="D3435" s="21" t="n"/>
      <c r="E3435" s="27">
        <f>IF(D3435="","",IFERROR(INDEX(거래처분야,MATCH(D3435,거래처이름,0)),""))</f>
        <v/>
      </c>
      <c r="F3435" s="21" t="n"/>
      <c r="G3435" s="22" t="n"/>
      <c r="H3435" s="25">
        <f>IF(COUNTA(A3435,B3435,D3435,G3435)=0,"",IF(NOT(ISNUMBER(A3435)),"날짜를 확인하세요",IF(A3435&gt;TODAY(),"오늘 이후 날짜예요",IF(AND(B3435&lt;&gt;"",ISNA(MATCH(B3435,현장번호,0))),"현장 번호를 확인하세요",IF(ISNA(MATCH(D3435,거래처이름,0)),"거래처 목록에 없는 이름",IF(OR(NOT(ISNUMBER(G3435)),N(G3435)&lt;=0),"금액을 확인하세요",""))))))</f>
        <v/>
      </c>
    </row>
    <row r="3436">
      <c r="A3436" s="20" t="n"/>
      <c r="B3436" s="26" t="n"/>
      <c r="C3436" s="27">
        <f>IF(COUNTA(A3436,D3436,G3436)=0,"",IF(B3436="","공통",IFERROR(INDEX(현장_고객,MATCH(B3436,현장번호,0))&amp;" · "&amp;INDEX(현장_주소,MATCH(B3436,현장번호,0)),"없는 번호")))</f>
        <v/>
      </c>
      <c r="D3436" s="21" t="n"/>
      <c r="E3436" s="27">
        <f>IF(D3436="","",IFERROR(INDEX(거래처분야,MATCH(D3436,거래처이름,0)),""))</f>
        <v/>
      </c>
      <c r="F3436" s="21" t="n"/>
      <c r="G3436" s="22" t="n"/>
      <c r="H3436" s="25">
        <f>IF(COUNTA(A3436,B3436,D3436,G3436)=0,"",IF(NOT(ISNUMBER(A3436)),"날짜를 확인하세요",IF(A3436&gt;TODAY(),"오늘 이후 날짜예요",IF(AND(B3436&lt;&gt;"",ISNA(MATCH(B3436,현장번호,0))),"현장 번호를 확인하세요",IF(ISNA(MATCH(D3436,거래처이름,0)),"거래처 목록에 없는 이름",IF(OR(NOT(ISNUMBER(G3436)),N(G3436)&lt;=0),"금액을 확인하세요",""))))))</f>
        <v/>
      </c>
    </row>
    <row r="3437">
      <c r="A3437" s="20" t="n"/>
      <c r="B3437" s="26" t="n"/>
      <c r="C3437" s="27">
        <f>IF(COUNTA(A3437,D3437,G3437)=0,"",IF(B3437="","공통",IFERROR(INDEX(현장_고객,MATCH(B3437,현장번호,0))&amp;" · "&amp;INDEX(현장_주소,MATCH(B3437,현장번호,0)),"없는 번호")))</f>
        <v/>
      </c>
      <c r="D3437" s="21" t="n"/>
      <c r="E3437" s="27">
        <f>IF(D3437="","",IFERROR(INDEX(거래처분야,MATCH(D3437,거래처이름,0)),""))</f>
        <v/>
      </c>
      <c r="F3437" s="21" t="n"/>
      <c r="G3437" s="22" t="n"/>
      <c r="H3437" s="25">
        <f>IF(COUNTA(A3437,B3437,D3437,G3437)=0,"",IF(NOT(ISNUMBER(A3437)),"날짜를 확인하세요",IF(A3437&gt;TODAY(),"오늘 이후 날짜예요",IF(AND(B3437&lt;&gt;"",ISNA(MATCH(B3437,현장번호,0))),"현장 번호를 확인하세요",IF(ISNA(MATCH(D3437,거래처이름,0)),"거래처 목록에 없는 이름",IF(OR(NOT(ISNUMBER(G3437)),N(G3437)&lt;=0),"금액을 확인하세요",""))))))</f>
        <v/>
      </c>
    </row>
    <row r="3438">
      <c r="A3438" s="20" t="n"/>
      <c r="B3438" s="26" t="n"/>
      <c r="C3438" s="27">
        <f>IF(COUNTA(A3438,D3438,G3438)=0,"",IF(B3438="","공통",IFERROR(INDEX(현장_고객,MATCH(B3438,현장번호,0))&amp;" · "&amp;INDEX(현장_주소,MATCH(B3438,현장번호,0)),"없는 번호")))</f>
        <v/>
      </c>
      <c r="D3438" s="21" t="n"/>
      <c r="E3438" s="27">
        <f>IF(D3438="","",IFERROR(INDEX(거래처분야,MATCH(D3438,거래처이름,0)),""))</f>
        <v/>
      </c>
      <c r="F3438" s="21" t="n"/>
      <c r="G3438" s="22" t="n"/>
      <c r="H3438" s="25">
        <f>IF(COUNTA(A3438,B3438,D3438,G3438)=0,"",IF(NOT(ISNUMBER(A3438)),"날짜를 확인하세요",IF(A3438&gt;TODAY(),"오늘 이후 날짜예요",IF(AND(B3438&lt;&gt;"",ISNA(MATCH(B3438,현장번호,0))),"현장 번호를 확인하세요",IF(ISNA(MATCH(D3438,거래처이름,0)),"거래처 목록에 없는 이름",IF(OR(NOT(ISNUMBER(G3438)),N(G3438)&lt;=0),"금액을 확인하세요",""))))))</f>
        <v/>
      </c>
    </row>
    <row r="3439">
      <c r="A3439" s="20" t="n"/>
      <c r="B3439" s="26" t="n"/>
      <c r="C3439" s="27">
        <f>IF(COUNTA(A3439,D3439,G3439)=0,"",IF(B3439="","공통",IFERROR(INDEX(현장_고객,MATCH(B3439,현장번호,0))&amp;" · "&amp;INDEX(현장_주소,MATCH(B3439,현장번호,0)),"없는 번호")))</f>
        <v/>
      </c>
      <c r="D3439" s="21" t="n"/>
      <c r="E3439" s="27">
        <f>IF(D3439="","",IFERROR(INDEX(거래처분야,MATCH(D3439,거래처이름,0)),""))</f>
        <v/>
      </c>
      <c r="F3439" s="21" t="n"/>
      <c r="G3439" s="22" t="n"/>
      <c r="H3439" s="25">
        <f>IF(COUNTA(A3439,B3439,D3439,G3439)=0,"",IF(NOT(ISNUMBER(A3439)),"날짜를 확인하세요",IF(A3439&gt;TODAY(),"오늘 이후 날짜예요",IF(AND(B3439&lt;&gt;"",ISNA(MATCH(B3439,현장번호,0))),"현장 번호를 확인하세요",IF(ISNA(MATCH(D3439,거래처이름,0)),"거래처 목록에 없는 이름",IF(OR(NOT(ISNUMBER(G3439)),N(G3439)&lt;=0),"금액을 확인하세요",""))))))</f>
        <v/>
      </c>
    </row>
    <row r="3440">
      <c r="A3440" s="20" t="n"/>
      <c r="B3440" s="26" t="n"/>
      <c r="C3440" s="27">
        <f>IF(COUNTA(A3440,D3440,G3440)=0,"",IF(B3440="","공통",IFERROR(INDEX(현장_고객,MATCH(B3440,현장번호,0))&amp;" · "&amp;INDEX(현장_주소,MATCH(B3440,현장번호,0)),"없는 번호")))</f>
        <v/>
      </c>
      <c r="D3440" s="21" t="n"/>
      <c r="E3440" s="27">
        <f>IF(D3440="","",IFERROR(INDEX(거래처분야,MATCH(D3440,거래처이름,0)),""))</f>
        <v/>
      </c>
      <c r="F3440" s="21" t="n"/>
      <c r="G3440" s="22" t="n"/>
      <c r="H3440" s="25">
        <f>IF(COUNTA(A3440,B3440,D3440,G3440)=0,"",IF(NOT(ISNUMBER(A3440)),"날짜를 확인하세요",IF(A3440&gt;TODAY(),"오늘 이후 날짜예요",IF(AND(B3440&lt;&gt;"",ISNA(MATCH(B3440,현장번호,0))),"현장 번호를 확인하세요",IF(ISNA(MATCH(D3440,거래처이름,0)),"거래처 목록에 없는 이름",IF(OR(NOT(ISNUMBER(G3440)),N(G3440)&lt;=0),"금액을 확인하세요",""))))))</f>
        <v/>
      </c>
    </row>
    <row r="3441">
      <c r="A3441" s="20" t="n"/>
      <c r="B3441" s="26" t="n"/>
      <c r="C3441" s="27">
        <f>IF(COUNTA(A3441,D3441,G3441)=0,"",IF(B3441="","공통",IFERROR(INDEX(현장_고객,MATCH(B3441,현장번호,0))&amp;" · "&amp;INDEX(현장_주소,MATCH(B3441,현장번호,0)),"없는 번호")))</f>
        <v/>
      </c>
      <c r="D3441" s="21" t="n"/>
      <c r="E3441" s="27">
        <f>IF(D3441="","",IFERROR(INDEX(거래처분야,MATCH(D3441,거래처이름,0)),""))</f>
        <v/>
      </c>
      <c r="F3441" s="21" t="n"/>
      <c r="G3441" s="22" t="n"/>
      <c r="H3441" s="25">
        <f>IF(COUNTA(A3441,B3441,D3441,G3441)=0,"",IF(NOT(ISNUMBER(A3441)),"날짜를 확인하세요",IF(A3441&gt;TODAY(),"오늘 이후 날짜예요",IF(AND(B3441&lt;&gt;"",ISNA(MATCH(B3441,현장번호,0))),"현장 번호를 확인하세요",IF(ISNA(MATCH(D3441,거래처이름,0)),"거래처 목록에 없는 이름",IF(OR(NOT(ISNUMBER(G3441)),N(G3441)&lt;=0),"금액을 확인하세요",""))))))</f>
        <v/>
      </c>
    </row>
    <row r="3442">
      <c r="A3442" s="20" t="n"/>
      <c r="B3442" s="26" t="n"/>
      <c r="C3442" s="27">
        <f>IF(COUNTA(A3442,D3442,G3442)=0,"",IF(B3442="","공통",IFERROR(INDEX(현장_고객,MATCH(B3442,현장번호,0))&amp;" · "&amp;INDEX(현장_주소,MATCH(B3442,현장번호,0)),"없는 번호")))</f>
        <v/>
      </c>
      <c r="D3442" s="21" t="n"/>
      <c r="E3442" s="27">
        <f>IF(D3442="","",IFERROR(INDEX(거래처분야,MATCH(D3442,거래처이름,0)),""))</f>
        <v/>
      </c>
      <c r="F3442" s="21" t="n"/>
      <c r="G3442" s="22" t="n"/>
      <c r="H3442" s="25">
        <f>IF(COUNTA(A3442,B3442,D3442,G3442)=0,"",IF(NOT(ISNUMBER(A3442)),"날짜를 확인하세요",IF(A3442&gt;TODAY(),"오늘 이후 날짜예요",IF(AND(B3442&lt;&gt;"",ISNA(MATCH(B3442,현장번호,0))),"현장 번호를 확인하세요",IF(ISNA(MATCH(D3442,거래처이름,0)),"거래처 목록에 없는 이름",IF(OR(NOT(ISNUMBER(G3442)),N(G3442)&lt;=0),"금액을 확인하세요",""))))))</f>
        <v/>
      </c>
    </row>
    <row r="3443">
      <c r="A3443" s="20" t="n"/>
      <c r="B3443" s="26" t="n"/>
      <c r="C3443" s="27">
        <f>IF(COUNTA(A3443,D3443,G3443)=0,"",IF(B3443="","공통",IFERROR(INDEX(현장_고객,MATCH(B3443,현장번호,0))&amp;" · "&amp;INDEX(현장_주소,MATCH(B3443,현장번호,0)),"없는 번호")))</f>
        <v/>
      </c>
      <c r="D3443" s="21" t="n"/>
      <c r="E3443" s="27">
        <f>IF(D3443="","",IFERROR(INDEX(거래처분야,MATCH(D3443,거래처이름,0)),""))</f>
        <v/>
      </c>
      <c r="F3443" s="21" t="n"/>
      <c r="G3443" s="22" t="n"/>
      <c r="H3443" s="25">
        <f>IF(COUNTA(A3443,B3443,D3443,G3443)=0,"",IF(NOT(ISNUMBER(A3443)),"날짜를 확인하세요",IF(A3443&gt;TODAY(),"오늘 이후 날짜예요",IF(AND(B3443&lt;&gt;"",ISNA(MATCH(B3443,현장번호,0))),"현장 번호를 확인하세요",IF(ISNA(MATCH(D3443,거래처이름,0)),"거래처 목록에 없는 이름",IF(OR(NOT(ISNUMBER(G3443)),N(G3443)&lt;=0),"금액을 확인하세요",""))))))</f>
        <v/>
      </c>
    </row>
    <row r="3444">
      <c r="A3444" s="20" t="n"/>
      <c r="B3444" s="26" t="n"/>
      <c r="C3444" s="27">
        <f>IF(COUNTA(A3444,D3444,G3444)=0,"",IF(B3444="","공통",IFERROR(INDEX(현장_고객,MATCH(B3444,현장번호,0))&amp;" · "&amp;INDEX(현장_주소,MATCH(B3444,현장번호,0)),"없는 번호")))</f>
        <v/>
      </c>
      <c r="D3444" s="21" t="n"/>
      <c r="E3444" s="27">
        <f>IF(D3444="","",IFERROR(INDEX(거래처분야,MATCH(D3444,거래처이름,0)),""))</f>
        <v/>
      </c>
      <c r="F3444" s="21" t="n"/>
      <c r="G3444" s="22" t="n"/>
      <c r="H3444" s="25">
        <f>IF(COUNTA(A3444,B3444,D3444,G3444)=0,"",IF(NOT(ISNUMBER(A3444)),"날짜를 확인하세요",IF(A3444&gt;TODAY(),"오늘 이후 날짜예요",IF(AND(B3444&lt;&gt;"",ISNA(MATCH(B3444,현장번호,0))),"현장 번호를 확인하세요",IF(ISNA(MATCH(D3444,거래처이름,0)),"거래처 목록에 없는 이름",IF(OR(NOT(ISNUMBER(G3444)),N(G3444)&lt;=0),"금액을 확인하세요",""))))))</f>
        <v/>
      </c>
    </row>
    <row r="3445">
      <c r="A3445" s="20" t="n"/>
      <c r="B3445" s="26" t="n"/>
      <c r="C3445" s="27">
        <f>IF(COUNTA(A3445,D3445,G3445)=0,"",IF(B3445="","공통",IFERROR(INDEX(현장_고객,MATCH(B3445,현장번호,0))&amp;" · "&amp;INDEX(현장_주소,MATCH(B3445,현장번호,0)),"없는 번호")))</f>
        <v/>
      </c>
      <c r="D3445" s="21" t="n"/>
      <c r="E3445" s="27">
        <f>IF(D3445="","",IFERROR(INDEX(거래처분야,MATCH(D3445,거래처이름,0)),""))</f>
        <v/>
      </c>
      <c r="F3445" s="21" t="n"/>
      <c r="G3445" s="22" t="n"/>
      <c r="H3445" s="25">
        <f>IF(COUNTA(A3445,B3445,D3445,G3445)=0,"",IF(NOT(ISNUMBER(A3445)),"날짜를 확인하세요",IF(A3445&gt;TODAY(),"오늘 이후 날짜예요",IF(AND(B3445&lt;&gt;"",ISNA(MATCH(B3445,현장번호,0))),"현장 번호를 확인하세요",IF(ISNA(MATCH(D3445,거래처이름,0)),"거래처 목록에 없는 이름",IF(OR(NOT(ISNUMBER(G3445)),N(G3445)&lt;=0),"금액을 확인하세요",""))))))</f>
        <v/>
      </c>
    </row>
    <row r="3446">
      <c r="A3446" s="20" t="n"/>
      <c r="B3446" s="26" t="n"/>
      <c r="C3446" s="27">
        <f>IF(COUNTA(A3446,D3446,G3446)=0,"",IF(B3446="","공통",IFERROR(INDEX(현장_고객,MATCH(B3446,현장번호,0))&amp;" · "&amp;INDEX(현장_주소,MATCH(B3446,현장번호,0)),"없는 번호")))</f>
        <v/>
      </c>
      <c r="D3446" s="21" t="n"/>
      <c r="E3446" s="27">
        <f>IF(D3446="","",IFERROR(INDEX(거래처분야,MATCH(D3446,거래처이름,0)),""))</f>
        <v/>
      </c>
      <c r="F3446" s="21" t="n"/>
      <c r="G3446" s="22" t="n"/>
      <c r="H3446" s="25">
        <f>IF(COUNTA(A3446,B3446,D3446,G3446)=0,"",IF(NOT(ISNUMBER(A3446)),"날짜를 확인하세요",IF(A3446&gt;TODAY(),"오늘 이후 날짜예요",IF(AND(B3446&lt;&gt;"",ISNA(MATCH(B3446,현장번호,0))),"현장 번호를 확인하세요",IF(ISNA(MATCH(D3446,거래처이름,0)),"거래처 목록에 없는 이름",IF(OR(NOT(ISNUMBER(G3446)),N(G3446)&lt;=0),"금액을 확인하세요",""))))))</f>
        <v/>
      </c>
    </row>
    <row r="3447">
      <c r="A3447" s="20" t="n"/>
      <c r="B3447" s="26" t="n"/>
      <c r="C3447" s="27">
        <f>IF(COUNTA(A3447,D3447,G3447)=0,"",IF(B3447="","공통",IFERROR(INDEX(현장_고객,MATCH(B3447,현장번호,0))&amp;" · "&amp;INDEX(현장_주소,MATCH(B3447,현장번호,0)),"없는 번호")))</f>
        <v/>
      </c>
      <c r="D3447" s="21" t="n"/>
      <c r="E3447" s="27">
        <f>IF(D3447="","",IFERROR(INDEX(거래처분야,MATCH(D3447,거래처이름,0)),""))</f>
        <v/>
      </c>
      <c r="F3447" s="21" t="n"/>
      <c r="G3447" s="22" t="n"/>
      <c r="H3447" s="25">
        <f>IF(COUNTA(A3447,B3447,D3447,G3447)=0,"",IF(NOT(ISNUMBER(A3447)),"날짜를 확인하세요",IF(A3447&gt;TODAY(),"오늘 이후 날짜예요",IF(AND(B3447&lt;&gt;"",ISNA(MATCH(B3447,현장번호,0))),"현장 번호를 확인하세요",IF(ISNA(MATCH(D3447,거래처이름,0)),"거래처 목록에 없는 이름",IF(OR(NOT(ISNUMBER(G3447)),N(G3447)&lt;=0),"금액을 확인하세요",""))))))</f>
        <v/>
      </c>
    </row>
    <row r="3448">
      <c r="A3448" s="20" t="n"/>
      <c r="B3448" s="26" t="n"/>
      <c r="C3448" s="27">
        <f>IF(COUNTA(A3448,D3448,G3448)=0,"",IF(B3448="","공통",IFERROR(INDEX(현장_고객,MATCH(B3448,현장번호,0))&amp;" · "&amp;INDEX(현장_주소,MATCH(B3448,현장번호,0)),"없는 번호")))</f>
        <v/>
      </c>
      <c r="D3448" s="21" t="n"/>
      <c r="E3448" s="27">
        <f>IF(D3448="","",IFERROR(INDEX(거래처분야,MATCH(D3448,거래처이름,0)),""))</f>
        <v/>
      </c>
      <c r="F3448" s="21" t="n"/>
      <c r="G3448" s="22" t="n"/>
      <c r="H3448" s="25">
        <f>IF(COUNTA(A3448,B3448,D3448,G3448)=0,"",IF(NOT(ISNUMBER(A3448)),"날짜를 확인하세요",IF(A3448&gt;TODAY(),"오늘 이후 날짜예요",IF(AND(B3448&lt;&gt;"",ISNA(MATCH(B3448,현장번호,0))),"현장 번호를 확인하세요",IF(ISNA(MATCH(D3448,거래처이름,0)),"거래처 목록에 없는 이름",IF(OR(NOT(ISNUMBER(G3448)),N(G3448)&lt;=0),"금액을 확인하세요",""))))))</f>
        <v/>
      </c>
    </row>
    <row r="3449">
      <c r="A3449" s="20" t="n"/>
      <c r="B3449" s="26" t="n"/>
      <c r="C3449" s="27">
        <f>IF(COUNTA(A3449,D3449,G3449)=0,"",IF(B3449="","공통",IFERROR(INDEX(현장_고객,MATCH(B3449,현장번호,0))&amp;" · "&amp;INDEX(현장_주소,MATCH(B3449,현장번호,0)),"없는 번호")))</f>
        <v/>
      </c>
      <c r="D3449" s="21" t="n"/>
      <c r="E3449" s="27">
        <f>IF(D3449="","",IFERROR(INDEX(거래처분야,MATCH(D3449,거래처이름,0)),""))</f>
        <v/>
      </c>
      <c r="F3449" s="21" t="n"/>
      <c r="G3449" s="22" t="n"/>
      <c r="H3449" s="25">
        <f>IF(COUNTA(A3449,B3449,D3449,G3449)=0,"",IF(NOT(ISNUMBER(A3449)),"날짜를 확인하세요",IF(A3449&gt;TODAY(),"오늘 이후 날짜예요",IF(AND(B3449&lt;&gt;"",ISNA(MATCH(B3449,현장번호,0))),"현장 번호를 확인하세요",IF(ISNA(MATCH(D3449,거래처이름,0)),"거래처 목록에 없는 이름",IF(OR(NOT(ISNUMBER(G3449)),N(G3449)&lt;=0),"금액을 확인하세요",""))))))</f>
        <v/>
      </c>
    </row>
    <row r="3450">
      <c r="A3450" s="20" t="n"/>
      <c r="B3450" s="26" t="n"/>
      <c r="C3450" s="27">
        <f>IF(COUNTA(A3450,D3450,G3450)=0,"",IF(B3450="","공통",IFERROR(INDEX(현장_고객,MATCH(B3450,현장번호,0))&amp;" · "&amp;INDEX(현장_주소,MATCH(B3450,현장번호,0)),"없는 번호")))</f>
        <v/>
      </c>
      <c r="D3450" s="21" t="n"/>
      <c r="E3450" s="27">
        <f>IF(D3450="","",IFERROR(INDEX(거래처분야,MATCH(D3450,거래처이름,0)),""))</f>
        <v/>
      </c>
      <c r="F3450" s="21" t="n"/>
      <c r="G3450" s="22" t="n"/>
      <c r="H3450" s="25">
        <f>IF(COUNTA(A3450,B3450,D3450,G3450)=0,"",IF(NOT(ISNUMBER(A3450)),"날짜를 확인하세요",IF(A3450&gt;TODAY(),"오늘 이후 날짜예요",IF(AND(B3450&lt;&gt;"",ISNA(MATCH(B3450,현장번호,0))),"현장 번호를 확인하세요",IF(ISNA(MATCH(D3450,거래처이름,0)),"거래처 목록에 없는 이름",IF(OR(NOT(ISNUMBER(G3450)),N(G3450)&lt;=0),"금액을 확인하세요",""))))))</f>
        <v/>
      </c>
    </row>
    <row r="3451">
      <c r="A3451" s="20" t="n"/>
      <c r="B3451" s="26" t="n"/>
      <c r="C3451" s="27">
        <f>IF(COUNTA(A3451,D3451,G3451)=0,"",IF(B3451="","공통",IFERROR(INDEX(현장_고객,MATCH(B3451,현장번호,0))&amp;" · "&amp;INDEX(현장_주소,MATCH(B3451,현장번호,0)),"없는 번호")))</f>
        <v/>
      </c>
      <c r="D3451" s="21" t="n"/>
      <c r="E3451" s="27">
        <f>IF(D3451="","",IFERROR(INDEX(거래처분야,MATCH(D3451,거래처이름,0)),""))</f>
        <v/>
      </c>
      <c r="F3451" s="21" t="n"/>
      <c r="G3451" s="22" t="n"/>
      <c r="H3451" s="25">
        <f>IF(COUNTA(A3451,B3451,D3451,G3451)=0,"",IF(NOT(ISNUMBER(A3451)),"날짜를 확인하세요",IF(A3451&gt;TODAY(),"오늘 이후 날짜예요",IF(AND(B3451&lt;&gt;"",ISNA(MATCH(B3451,현장번호,0))),"현장 번호를 확인하세요",IF(ISNA(MATCH(D3451,거래처이름,0)),"거래처 목록에 없는 이름",IF(OR(NOT(ISNUMBER(G3451)),N(G3451)&lt;=0),"금액을 확인하세요",""))))))</f>
        <v/>
      </c>
    </row>
    <row r="3452">
      <c r="A3452" s="20" t="n"/>
      <c r="B3452" s="26" t="n"/>
      <c r="C3452" s="27">
        <f>IF(COUNTA(A3452,D3452,G3452)=0,"",IF(B3452="","공통",IFERROR(INDEX(현장_고객,MATCH(B3452,현장번호,0))&amp;" · "&amp;INDEX(현장_주소,MATCH(B3452,현장번호,0)),"없는 번호")))</f>
        <v/>
      </c>
      <c r="D3452" s="21" t="n"/>
      <c r="E3452" s="27">
        <f>IF(D3452="","",IFERROR(INDEX(거래처분야,MATCH(D3452,거래처이름,0)),""))</f>
        <v/>
      </c>
      <c r="F3452" s="21" t="n"/>
      <c r="G3452" s="22" t="n"/>
      <c r="H3452" s="25">
        <f>IF(COUNTA(A3452,B3452,D3452,G3452)=0,"",IF(NOT(ISNUMBER(A3452)),"날짜를 확인하세요",IF(A3452&gt;TODAY(),"오늘 이후 날짜예요",IF(AND(B3452&lt;&gt;"",ISNA(MATCH(B3452,현장번호,0))),"현장 번호를 확인하세요",IF(ISNA(MATCH(D3452,거래처이름,0)),"거래처 목록에 없는 이름",IF(OR(NOT(ISNUMBER(G3452)),N(G3452)&lt;=0),"금액을 확인하세요",""))))))</f>
        <v/>
      </c>
    </row>
    <row r="3453">
      <c r="A3453" s="20" t="n"/>
      <c r="B3453" s="26" t="n"/>
      <c r="C3453" s="27">
        <f>IF(COUNTA(A3453,D3453,G3453)=0,"",IF(B3453="","공통",IFERROR(INDEX(현장_고객,MATCH(B3453,현장번호,0))&amp;" · "&amp;INDEX(현장_주소,MATCH(B3453,현장번호,0)),"없는 번호")))</f>
        <v/>
      </c>
      <c r="D3453" s="21" t="n"/>
      <c r="E3453" s="27">
        <f>IF(D3453="","",IFERROR(INDEX(거래처분야,MATCH(D3453,거래처이름,0)),""))</f>
        <v/>
      </c>
      <c r="F3453" s="21" t="n"/>
      <c r="G3453" s="22" t="n"/>
      <c r="H3453" s="25">
        <f>IF(COUNTA(A3453,B3453,D3453,G3453)=0,"",IF(NOT(ISNUMBER(A3453)),"날짜를 확인하세요",IF(A3453&gt;TODAY(),"오늘 이후 날짜예요",IF(AND(B3453&lt;&gt;"",ISNA(MATCH(B3453,현장번호,0))),"현장 번호를 확인하세요",IF(ISNA(MATCH(D3453,거래처이름,0)),"거래처 목록에 없는 이름",IF(OR(NOT(ISNUMBER(G3453)),N(G3453)&lt;=0),"금액을 확인하세요",""))))))</f>
        <v/>
      </c>
    </row>
    <row r="3454">
      <c r="A3454" s="20" t="n"/>
      <c r="B3454" s="26" t="n"/>
      <c r="C3454" s="27">
        <f>IF(COUNTA(A3454,D3454,G3454)=0,"",IF(B3454="","공통",IFERROR(INDEX(현장_고객,MATCH(B3454,현장번호,0))&amp;" · "&amp;INDEX(현장_주소,MATCH(B3454,현장번호,0)),"없는 번호")))</f>
        <v/>
      </c>
      <c r="D3454" s="21" t="n"/>
      <c r="E3454" s="27">
        <f>IF(D3454="","",IFERROR(INDEX(거래처분야,MATCH(D3454,거래처이름,0)),""))</f>
        <v/>
      </c>
      <c r="F3454" s="21" t="n"/>
      <c r="G3454" s="22" t="n"/>
      <c r="H3454" s="25">
        <f>IF(COUNTA(A3454,B3454,D3454,G3454)=0,"",IF(NOT(ISNUMBER(A3454)),"날짜를 확인하세요",IF(A3454&gt;TODAY(),"오늘 이후 날짜예요",IF(AND(B3454&lt;&gt;"",ISNA(MATCH(B3454,현장번호,0))),"현장 번호를 확인하세요",IF(ISNA(MATCH(D3454,거래처이름,0)),"거래처 목록에 없는 이름",IF(OR(NOT(ISNUMBER(G3454)),N(G3454)&lt;=0),"금액을 확인하세요",""))))))</f>
        <v/>
      </c>
    </row>
    <row r="3455">
      <c r="A3455" s="20" t="n"/>
      <c r="B3455" s="26" t="n"/>
      <c r="C3455" s="27">
        <f>IF(COUNTA(A3455,D3455,G3455)=0,"",IF(B3455="","공통",IFERROR(INDEX(현장_고객,MATCH(B3455,현장번호,0))&amp;" · "&amp;INDEX(현장_주소,MATCH(B3455,현장번호,0)),"없는 번호")))</f>
        <v/>
      </c>
      <c r="D3455" s="21" t="n"/>
      <c r="E3455" s="27">
        <f>IF(D3455="","",IFERROR(INDEX(거래처분야,MATCH(D3455,거래처이름,0)),""))</f>
        <v/>
      </c>
      <c r="F3455" s="21" t="n"/>
      <c r="G3455" s="22" t="n"/>
      <c r="H3455" s="25">
        <f>IF(COUNTA(A3455,B3455,D3455,G3455)=0,"",IF(NOT(ISNUMBER(A3455)),"날짜를 확인하세요",IF(A3455&gt;TODAY(),"오늘 이후 날짜예요",IF(AND(B3455&lt;&gt;"",ISNA(MATCH(B3455,현장번호,0))),"현장 번호를 확인하세요",IF(ISNA(MATCH(D3455,거래처이름,0)),"거래처 목록에 없는 이름",IF(OR(NOT(ISNUMBER(G3455)),N(G3455)&lt;=0),"금액을 확인하세요",""))))))</f>
        <v/>
      </c>
    </row>
    <row r="3456">
      <c r="A3456" s="20" t="n"/>
      <c r="B3456" s="26" t="n"/>
      <c r="C3456" s="27">
        <f>IF(COUNTA(A3456,D3456,G3456)=0,"",IF(B3456="","공통",IFERROR(INDEX(현장_고객,MATCH(B3456,현장번호,0))&amp;" · "&amp;INDEX(현장_주소,MATCH(B3456,현장번호,0)),"없는 번호")))</f>
        <v/>
      </c>
      <c r="D3456" s="21" t="n"/>
      <c r="E3456" s="27">
        <f>IF(D3456="","",IFERROR(INDEX(거래처분야,MATCH(D3456,거래처이름,0)),""))</f>
        <v/>
      </c>
      <c r="F3456" s="21" t="n"/>
      <c r="G3456" s="22" t="n"/>
      <c r="H3456" s="25">
        <f>IF(COUNTA(A3456,B3456,D3456,G3456)=0,"",IF(NOT(ISNUMBER(A3456)),"날짜를 확인하세요",IF(A3456&gt;TODAY(),"오늘 이후 날짜예요",IF(AND(B3456&lt;&gt;"",ISNA(MATCH(B3456,현장번호,0))),"현장 번호를 확인하세요",IF(ISNA(MATCH(D3456,거래처이름,0)),"거래처 목록에 없는 이름",IF(OR(NOT(ISNUMBER(G3456)),N(G3456)&lt;=0),"금액을 확인하세요",""))))))</f>
        <v/>
      </c>
    </row>
    <row r="3457">
      <c r="A3457" s="20" t="n"/>
      <c r="B3457" s="26" t="n"/>
      <c r="C3457" s="27">
        <f>IF(COUNTA(A3457,D3457,G3457)=0,"",IF(B3457="","공통",IFERROR(INDEX(현장_고객,MATCH(B3457,현장번호,0))&amp;" · "&amp;INDEX(현장_주소,MATCH(B3457,현장번호,0)),"없는 번호")))</f>
        <v/>
      </c>
      <c r="D3457" s="21" t="n"/>
      <c r="E3457" s="27">
        <f>IF(D3457="","",IFERROR(INDEX(거래처분야,MATCH(D3457,거래처이름,0)),""))</f>
        <v/>
      </c>
      <c r="F3457" s="21" t="n"/>
      <c r="G3457" s="22" t="n"/>
      <c r="H3457" s="25">
        <f>IF(COUNTA(A3457,B3457,D3457,G3457)=0,"",IF(NOT(ISNUMBER(A3457)),"날짜를 확인하세요",IF(A3457&gt;TODAY(),"오늘 이후 날짜예요",IF(AND(B3457&lt;&gt;"",ISNA(MATCH(B3457,현장번호,0))),"현장 번호를 확인하세요",IF(ISNA(MATCH(D3457,거래처이름,0)),"거래처 목록에 없는 이름",IF(OR(NOT(ISNUMBER(G3457)),N(G3457)&lt;=0),"금액을 확인하세요",""))))))</f>
        <v/>
      </c>
    </row>
    <row r="3458">
      <c r="A3458" s="20" t="n"/>
      <c r="B3458" s="26" t="n"/>
      <c r="C3458" s="27">
        <f>IF(COUNTA(A3458,D3458,G3458)=0,"",IF(B3458="","공통",IFERROR(INDEX(현장_고객,MATCH(B3458,현장번호,0))&amp;" · "&amp;INDEX(현장_주소,MATCH(B3458,현장번호,0)),"없는 번호")))</f>
        <v/>
      </c>
      <c r="D3458" s="21" t="n"/>
      <c r="E3458" s="27">
        <f>IF(D3458="","",IFERROR(INDEX(거래처분야,MATCH(D3458,거래처이름,0)),""))</f>
        <v/>
      </c>
      <c r="F3458" s="21" t="n"/>
      <c r="G3458" s="22" t="n"/>
      <c r="H3458" s="25">
        <f>IF(COUNTA(A3458,B3458,D3458,G3458)=0,"",IF(NOT(ISNUMBER(A3458)),"날짜를 확인하세요",IF(A3458&gt;TODAY(),"오늘 이후 날짜예요",IF(AND(B3458&lt;&gt;"",ISNA(MATCH(B3458,현장번호,0))),"현장 번호를 확인하세요",IF(ISNA(MATCH(D3458,거래처이름,0)),"거래처 목록에 없는 이름",IF(OR(NOT(ISNUMBER(G3458)),N(G3458)&lt;=0),"금액을 확인하세요",""))))))</f>
        <v/>
      </c>
    </row>
    <row r="3459">
      <c r="A3459" s="20" t="n"/>
      <c r="B3459" s="26" t="n"/>
      <c r="C3459" s="27">
        <f>IF(COUNTA(A3459,D3459,G3459)=0,"",IF(B3459="","공통",IFERROR(INDEX(현장_고객,MATCH(B3459,현장번호,0))&amp;" · "&amp;INDEX(현장_주소,MATCH(B3459,현장번호,0)),"없는 번호")))</f>
        <v/>
      </c>
      <c r="D3459" s="21" t="n"/>
      <c r="E3459" s="27">
        <f>IF(D3459="","",IFERROR(INDEX(거래처분야,MATCH(D3459,거래처이름,0)),""))</f>
        <v/>
      </c>
      <c r="F3459" s="21" t="n"/>
      <c r="G3459" s="22" t="n"/>
      <c r="H3459" s="25">
        <f>IF(COUNTA(A3459,B3459,D3459,G3459)=0,"",IF(NOT(ISNUMBER(A3459)),"날짜를 확인하세요",IF(A3459&gt;TODAY(),"오늘 이후 날짜예요",IF(AND(B3459&lt;&gt;"",ISNA(MATCH(B3459,현장번호,0))),"현장 번호를 확인하세요",IF(ISNA(MATCH(D3459,거래처이름,0)),"거래처 목록에 없는 이름",IF(OR(NOT(ISNUMBER(G3459)),N(G3459)&lt;=0),"금액을 확인하세요",""))))))</f>
        <v/>
      </c>
    </row>
    <row r="3460">
      <c r="A3460" s="20" t="n"/>
      <c r="B3460" s="26" t="n"/>
      <c r="C3460" s="27">
        <f>IF(COUNTA(A3460,D3460,G3460)=0,"",IF(B3460="","공통",IFERROR(INDEX(현장_고객,MATCH(B3460,현장번호,0))&amp;" · "&amp;INDEX(현장_주소,MATCH(B3460,현장번호,0)),"없는 번호")))</f>
        <v/>
      </c>
      <c r="D3460" s="21" t="n"/>
      <c r="E3460" s="27">
        <f>IF(D3460="","",IFERROR(INDEX(거래처분야,MATCH(D3460,거래처이름,0)),""))</f>
        <v/>
      </c>
      <c r="F3460" s="21" t="n"/>
      <c r="G3460" s="22" t="n"/>
      <c r="H3460" s="25">
        <f>IF(COUNTA(A3460,B3460,D3460,G3460)=0,"",IF(NOT(ISNUMBER(A3460)),"날짜를 확인하세요",IF(A3460&gt;TODAY(),"오늘 이후 날짜예요",IF(AND(B3460&lt;&gt;"",ISNA(MATCH(B3460,현장번호,0))),"현장 번호를 확인하세요",IF(ISNA(MATCH(D3460,거래처이름,0)),"거래처 목록에 없는 이름",IF(OR(NOT(ISNUMBER(G3460)),N(G3460)&lt;=0),"금액을 확인하세요",""))))))</f>
        <v/>
      </c>
    </row>
    <row r="3461">
      <c r="A3461" s="20" t="n"/>
      <c r="B3461" s="26" t="n"/>
      <c r="C3461" s="27">
        <f>IF(COUNTA(A3461,D3461,G3461)=0,"",IF(B3461="","공통",IFERROR(INDEX(현장_고객,MATCH(B3461,현장번호,0))&amp;" · "&amp;INDEX(현장_주소,MATCH(B3461,현장번호,0)),"없는 번호")))</f>
        <v/>
      </c>
      <c r="D3461" s="21" t="n"/>
      <c r="E3461" s="27">
        <f>IF(D3461="","",IFERROR(INDEX(거래처분야,MATCH(D3461,거래처이름,0)),""))</f>
        <v/>
      </c>
      <c r="F3461" s="21" t="n"/>
      <c r="G3461" s="22" t="n"/>
      <c r="H3461" s="25">
        <f>IF(COUNTA(A3461,B3461,D3461,G3461)=0,"",IF(NOT(ISNUMBER(A3461)),"날짜를 확인하세요",IF(A3461&gt;TODAY(),"오늘 이후 날짜예요",IF(AND(B3461&lt;&gt;"",ISNA(MATCH(B3461,현장번호,0))),"현장 번호를 확인하세요",IF(ISNA(MATCH(D3461,거래처이름,0)),"거래처 목록에 없는 이름",IF(OR(NOT(ISNUMBER(G3461)),N(G3461)&lt;=0),"금액을 확인하세요",""))))))</f>
        <v/>
      </c>
    </row>
    <row r="3462">
      <c r="A3462" s="20" t="n"/>
      <c r="B3462" s="26" t="n"/>
      <c r="C3462" s="27">
        <f>IF(COUNTA(A3462,D3462,G3462)=0,"",IF(B3462="","공통",IFERROR(INDEX(현장_고객,MATCH(B3462,현장번호,0))&amp;" · "&amp;INDEX(현장_주소,MATCH(B3462,현장번호,0)),"없는 번호")))</f>
        <v/>
      </c>
      <c r="D3462" s="21" t="n"/>
      <c r="E3462" s="27">
        <f>IF(D3462="","",IFERROR(INDEX(거래처분야,MATCH(D3462,거래처이름,0)),""))</f>
        <v/>
      </c>
      <c r="F3462" s="21" t="n"/>
      <c r="G3462" s="22" t="n"/>
      <c r="H3462" s="25">
        <f>IF(COUNTA(A3462,B3462,D3462,G3462)=0,"",IF(NOT(ISNUMBER(A3462)),"날짜를 확인하세요",IF(A3462&gt;TODAY(),"오늘 이후 날짜예요",IF(AND(B3462&lt;&gt;"",ISNA(MATCH(B3462,현장번호,0))),"현장 번호를 확인하세요",IF(ISNA(MATCH(D3462,거래처이름,0)),"거래처 목록에 없는 이름",IF(OR(NOT(ISNUMBER(G3462)),N(G3462)&lt;=0),"금액을 확인하세요",""))))))</f>
        <v/>
      </c>
    </row>
    <row r="3463">
      <c r="A3463" s="20" t="n"/>
      <c r="B3463" s="26" t="n"/>
      <c r="C3463" s="27">
        <f>IF(COUNTA(A3463,D3463,G3463)=0,"",IF(B3463="","공통",IFERROR(INDEX(현장_고객,MATCH(B3463,현장번호,0))&amp;" · "&amp;INDEX(현장_주소,MATCH(B3463,현장번호,0)),"없는 번호")))</f>
        <v/>
      </c>
      <c r="D3463" s="21" t="n"/>
      <c r="E3463" s="27">
        <f>IF(D3463="","",IFERROR(INDEX(거래처분야,MATCH(D3463,거래처이름,0)),""))</f>
        <v/>
      </c>
      <c r="F3463" s="21" t="n"/>
      <c r="G3463" s="22" t="n"/>
      <c r="H3463" s="25">
        <f>IF(COUNTA(A3463,B3463,D3463,G3463)=0,"",IF(NOT(ISNUMBER(A3463)),"날짜를 확인하세요",IF(A3463&gt;TODAY(),"오늘 이후 날짜예요",IF(AND(B3463&lt;&gt;"",ISNA(MATCH(B3463,현장번호,0))),"현장 번호를 확인하세요",IF(ISNA(MATCH(D3463,거래처이름,0)),"거래처 목록에 없는 이름",IF(OR(NOT(ISNUMBER(G3463)),N(G3463)&lt;=0),"금액을 확인하세요",""))))))</f>
        <v/>
      </c>
    </row>
    <row r="3464">
      <c r="A3464" s="20" t="n"/>
      <c r="B3464" s="26" t="n"/>
      <c r="C3464" s="27">
        <f>IF(COUNTA(A3464,D3464,G3464)=0,"",IF(B3464="","공통",IFERROR(INDEX(현장_고객,MATCH(B3464,현장번호,0))&amp;" · "&amp;INDEX(현장_주소,MATCH(B3464,현장번호,0)),"없는 번호")))</f>
        <v/>
      </c>
      <c r="D3464" s="21" t="n"/>
      <c r="E3464" s="27">
        <f>IF(D3464="","",IFERROR(INDEX(거래처분야,MATCH(D3464,거래처이름,0)),""))</f>
        <v/>
      </c>
      <c r="F3464" s="21" t="n"/>
      <c r="G3464" s="22" t="n"/>
      <c r="H3464" s="25">
        <f>IF(COUNTA(A3464,B3464,D3464,G3464)=0,"",IF(NOT(ISNUMBER(A3464)),"날짜를 확인하세요",IF(A3464&gt;TODAY(),"오늘 이후 날짜예요",IF(AND(B3464&lt;&gt;"",ISNA(MATCH(B3464,현장번호,0))),"현장 번호를 확인하세요",IF(ISNA(MATCH(D3464,거래처이름,0)),"거래처 목록에 없는 이름",IF(OR(NOT(ISNUMBER(G3464)),N(G3464)&lt;=0),"금액을 확인하세요",""))))))</f>
        <v/>
      </c>
    </row>
    <row r="3465">
      <c r="A3465" s="20" t="n"/>
      <c r="B3465" s="26" t="n"/>
      <c r="C3465" s="27">
        <f>IF(COUNTA(A3465,D3465,G3465)=0,"",IF(B3465="","공통",IFERROR(INDEX(현장_고객,MATCH(B3465,현장번호,0))&amp;" · "&amp;INDEX(현장_주소,MATCH(B3465,현장번호,0)),"없는 번호")))</f>
        <v/>
      </c>
      <c r="D3465" s="21" t="n"/>
      <c r="E3465" s="27">
        <f>IF(D3465="","",IFERROR(INDEX(거래처분야,MATCH(D3465,거래처이름,0)),""))</f>
        <v/>
      </c>
      <c r="F3465" s="21" t="n"/>
      <c r="G3465" s="22" t="n"/>
      <c r="H3465" s="25">
        <f>IF(COUNTA(A3465,B3465,D3465,G3465)=0,"",IF(NOT(ISNUMBER(A3465)),"날짜를 확인하세요",IF(A3465&gt;TODAY(),"오늘 이후 날짜예요",IF(AND(B3465&lt;&gt;"",ISNA(MATCH(B3465,현장번호,0))),"현장 번호를 확인하세요",IF(ISNA(MATCH(D3465,거래처이름,0)),"거래처 목록에 없는 이름",IF(OR(NOT(ISNUMBER(G3465)),N(G3465)&lt;=0),"금액을 확인하세요",""))))))</f>
        <v/>
      </c>
    </row>
    <row r="3466">
      <c r="A3466" s="20" t="n"/>
      <c r="B3466" s="26" t="n"/>
      <c r="C3466" s="27">
        <f>IF(COUNTA(A3466,D3466,G3466)=0,"",IF(B3466="","공통",IFERROR(INDEX(현장_고객,MATCH(B3466,현장번호,0))&amp;" · "&amp;INDEX(현장_주소,MATCH(B3466,현장번호,0)),"없는 번호")))</f>
        <v/>
      </c>
      <c r="D3466" s="21" t="n"/>
      <c r="E3466" s="27">
        <f>IF(D3466="","",IFERROR(INDEX(거래처분야,MATCH(D3466,거래처이름,0)),""))</f>
        <v/>
      </c>
      <c r="F3466" s="21" t="n"/>
      <c r="G3466" s="22" t="n"/>
      <c r="H3466" s="25">
        <f>IF(COUNTA(A3466,B3466,D3466,G3466)=0,"",IF(NOT(ISNUMBER(A3466)),"날짜를 확인하세요",IF(A3466&gt;TODAY(),"오늘 이후 날짜예요",IF(AND(B3466&lt;&gt;"",ISNA(MATCH(B3466,현장번호,0))),"현장 번호를 확인하세요",IF(ISNA(MATCH(D3466,거래처이름,0)),"거래처 목록에 없는 이름",IF(OR(NOT(ISNUMBER(G3466)),N(G3466)&lt;=0),"금액을 확인하세요",""))))))</f>
        <v/>
      </c>
    </row>
    <row r="3467">
      <c r="A3467" s="20" t="n"/>
      <c r="B3467" s="26" t="n"/>
      <c r="C3467" s="27">
        <f>IF(COUNTA(A3467,D3467,G3467)=0,"",IF(B3467="","공통",IFERROR(INDEX(현장_고객,MATCH(B3467,현장번호,0))&amp;" · "&amp;INDEX(현장_주소,MATCH(B3467,현장번호,0)),"없는 번호")))</f>
        <v/>
      </c>
      <c r="D3467" s="21" t="n"/>
      <c r="E3467" s="27">
        <f>IF(D3467="","",IFERROR(INDEX(거래처분야,MATCH(D3467,거래처이름,0)),""))</f>
        <v/>
      </c>
      <c r="F3467" s="21" t="n"/>
      <c r="G3467" s="22" t="n"/>
      <c r="H3467" s="25">
        <f>IF(COUNTA(A3467,B3467,D3467,G3467)=0,"",IF(NOT(ISNUMBER(A3467)),"날짜를 확인하세요",IF(A3467&gt;TODAY(),"오늘 이후 날짜예요",IF(AND(B3467&lt;&gt;"",ISNA(MATCH(B3467,현장번호,0))),"현장 번호를 확인하세요",IF(ISNA(MATCH(D3467,거래처이름,0)),"거래처 목록에 없는 이름",IF(OR(NOT(ISNUMBER(G3467)),N(G3467)&lt;=0),"금액을 확인하세요",""))))))</f>
        <v/>
      </c>
    </row>
    <row r="3468">
      <c r="A3468" s="20" t="n"/>
      <c r="B3468" s="26" t="n"/>
      <c r="C3468" s="27">
        <f>IF(COUNTA(A3468,D3468,G3468)=0,"",IF(B3468="","공통",IFERROR(INDEX(현장_고객,MATCH(B3468,현장번호,0))&amp;" · "&amp;INDEX(현장_주소,MATCH(B3468,현장번호,0)),"없는 번호")))</f>
        <v/>
      </c>
      <c r="D3468" s="21" t="n"/>
      <c r="E3468" s="27">
        <f>IF(D3468="","",IFERROR(INDEX(거래처분야,MATCH(D3468,거래처이름,0)),""))</f>
        <v/>
      </c>
      <c r="F3468" s="21" t="n"/>
      <c r="G3468" s="22" t="n"/>
      <c r="H3468" s="25">
        <f>IF(COUNTA(A3468,B3468,D3468,G3468)=0,"",IF(NOT(ISNUMBER(A3468)),"날짜를 확인하세요",IF(A3468&gt;TODAY(),"오늘 이후 날짜예요",IF(AND(B3468&lt;&gt;"",ISNA(MATCH(B3468,현장번호,0))),"현장 번호를 확인하세요",IF(ISNA(MATCH(D3468,거래처이름,0)),"거래처 목록에 없는 이름",IF(OR(NOT(ISNUMBER(G3468)),N(G3468)&lt;=0),"금액을 확인하세요",""))))))</f>
        <v/>
      </c>
    </row>
    <row r="3469">
      <c r="A3469" s="20" t="n"/>
      <c r="B3469" s="26" t="n"/>
      <c r="C3469" s="27">
        <f>IF(COUNTA(A3469,D3469,G3469)=0,"",IF(B3469="","공통",IFERROR(INDEX(현장_고객,MATCH(B3469,현장번호,0))&amp;" · "&amp;INDEX(현장_주소,MATCH(B3469,현장번호,0)),"없는 번호")))</f>
        <v/>
      </c>
      <c r="D3469" s="21" t="n"/>
      <c r="E3469" s="27">
        <f>IF(D3469="","",IFERROR(INDEX(거래처분야,MATCH(D3469,거래처이름,0)),""))</f>
        <v/>
      </c>
      <c r="F3469" s="21" t="n"/>
      <c r="G3469" s="22" t="n"/>
      <c r="H3469" s="25">
        <f>IF(COUNTA(A3469,B3469,D3469,G3469)=0,"",IF(NOT(ISNUMBER(A3469)),"날짜를 확인하세요",IF(A3469&gt;TODAY(),"오늘 이후 날짜예요",IF(AND(B3469&lt;&gt;"",ISNA(MATCH(B3469,현장번호,0))),"현장 번호를 확인하세요",IF(ISNA(MATCH(D3469,거래처이름,0)),"거래처 목록에 없는 이름",IF(OR(NOT(ISNUMBER(G3469)),N(G3469)&lt;=0),"금액을 확인하세요",""))))))</f>
        <v/>
      </c>
    </row>
    <row r="3470">
      <c r="A3470" s="20" t="n"/>
      <c r="B3470" s="26" t="n"/>
      <c r="C3470" s="27">
        <f>IF(COUNTA(A3470,D3470,G3470)=0,"",IF(B3470="","공통",IFERROR(INDEX(현장_고객,MATCH(B3470,현장번호,0))&amp;" · "&amp;INDEX(현장_주소,MATCH(B3470,현장번호,0)),"없는 번호")))</f>
        <v/>
      </c>
      <c r="D3470" s="21" t="n"/>
      <c r="E3470" s="27">
        <f>IF(D3470="","",IFERROR(INDEX(거래처분야,MATCH(D3470,거래처이름,0)),""))</f>
        <v/>
      </c>
      <c r="F3470" s="21" t="n"/>
      <c r="G3470" s="22" t="n"/>
      <c r="H3470" s="25">
        <f>IF(COUNTA(A3470,B3470,D3470,G3470)=0,"",IF(NOT(ISNUMBER(A3470)),"날짜를 확인하세요",IF(A3470&gt;TODAY(),"오늘 이후 날짜예요",IF(AND(B3470&lt;&gt;"",ISNA(MATCH(B3470,현장번호,0))),"현장 번호를 확인하세요",IF(ISNA(MATCH(D3470,거래처이름,0)),"거래처 목록에 없는 이름",IF(OR(NOT(ISNUMBER(G3470)),N(G3470)&lt;=0),"금액을 확인하세요",""))))))</f>
        <v/>
      </c>
    </row>
    <row r="3471">
      <c r="A3471" s="20" t="n"/>
      <c r="B3471" s="26" t="n"/>
      <c r="C3471" s="27">
        <f>IF(COUNTA(A3471,D3471,G3471)=0,"",IF(B3471="","공통",IFERROR(INDEX(현장_고객,MATCH(B3471,현장번호,0))&amp;" · "&amp;INDEX(현장_주소,MATCH(B3471,현장번호,0)),"없는 번호")))</f>
        <v/>
      </c>
      <c r="D3471" s="21" t="n"/>
      <c r="E3471" s="27">
        <f>IF(D3471="","",IFERROR(INDEX(거래처분야,MATCH(D3471,거래처이름,0)),""))</f>
        <v/>
      </c>
      <c r="F3471" s="21" t="n"/>
      <c r="G3471" s="22" t="n"/>
      <c r="H3471" s="25">
        <f>IF(COUNTA(A3471,B3471,D3471,G3471)=0,"",IF(NOT(ISNUMBER(A3471)),"날짜를 확인하세요",IF(A3471&gt;TODAY(),"오늘 이후 날짜예요",IF(AND(B3471&lt;&gt;"",ISNA(MATCH(B3471,현장번호,0))),"현장 번호를 확인하세요",IF(ISNA(MATCH(D3471,거래처이름,0)),"거래처 목록에 없는 이름",IF(OR(NOT(ISNUMBER(G3471)),N(G3471)&lt;=0),"금액을 확인하세요",""))))))</f>
        <v/>
      </c>
    </row>
    <row r="3472">
      <c r="A3472" s="20" t="n"/>
      <c r="B3472" s="26" t="n"/>
      <c r="C3472" s="27">
        <f>IF(COUNTA(A3472,D3472,G3472)=0,"",IF(B3472="","공통",IFERROR(INDEX(현장_고객,MATCH(B3472,현장번호,0))&amp;" · "&amp;INDEX(현장_주소,MATCH(B3472,현장번호,0)),"없는 번호")))</f>
        <v/>
      </c>
      <c r="D3472" s="21" t="n"/>
      <c r="E3472" s="27">
        <f>IF(D3472="","",IFERROR(INDEX(거래처분야,MATCH(D3472,거래처이름,0)),""))</f>
        <v/>
      </c>
      <c r="F3472" s="21" t="n"/>
      <c r="G3472" s="22" t="n"/>
      <c r="H3472" s="25">
        <f>IF(COUNTA(A3472,B3472,D3472,G3472)=0,"",IF(NOT(ISNUMBER(A3472)),"날짜를 확인하세요",IF(A3472&gt;TODAY(),"오늘 이후 날짜예요",IF(AND(B3472&lt;&gt;"",ISNA(MATCH(B3472,현장번호,0))),"현장 번호를 확인하세요",IF(ISNA(MATCH(D3472,거래처이름,0)),"거래처 목록에 없는 이름",IF(OR(NOT(ISNUMBER(G3472)),N(G3472)&lt;=0),"금액을 확인하세요",""))))))</f>
        <v/>
      </c>
    </row>
    <row r="3473">
      <c r="A3473" s="20" t="n"/>
      <c r="B3473" s="26" t="n"/>
      <c r="C3473" s="27">
        <f>IF(COUNTA(A3473,D3473,G3473)=0,"",IF(B3473="","공통",IFERROR(INDEX(현장_고객,MATCH(B3473,현장번호,0))&amp;" · "&amp;INDEX(현장_주소,MATCH(B3473,현장번호,0)),"없는 번호")))</f>
        <v/>
      </c>
      <c r="D3473" s="21" t="n"/>
      <c r="E3473" s="27">
        <f>IF(D3473="","",IFERROR(INDEX(거래처분야,MATCH(D3473,거래처이름,0)),""))</f>
        <v/>
      </c>
      <c r="F3473" s="21" t="n"/>
      <c r="G3473" s="22" t="n"/>
      <c r="H3473" s="25">
        <f>IF(COUNTA(A3473,B3473,D3473,G3473)=0,"",IF(NOT(ISNUMBER(A3473)),"날짜를 확인하세요",IF(A3473&gt;TODAY(),"오늘 이후 날짜예요",IF(AND(B3473&lt;&gt;"",ISNA(MATCH(B3473,현장번호,0))),"현장 번호를 확인하세요",IF(ISNA(MATCH(D3473,거래처이름,0)),"거래처 목록에 없는 이름",IF(OR(NOT(ISNUMBER(G3473)),N(G3473)&lt;=0),"금액을 확인하세요",""))))))</f>
        <v/>
      </c>
    </row>
    <row r="3474">
      <c r="A3474" s="20" t="n"/>
      <c r="B3474" s="26" t="n"/>
      <c r="C3474" s="27">
        <f>IF(COUNTA(A3474,D3474,G3474)=0,"",IF(B3474="","공통",IFERROR(INDEX(현장_고객,MATCH(B3474,현장번호,0))&amp;" · "&amp;INDEX(현장_주소,MATCH(B3474,현장번호,0)),"없는 번호")))</f>
        <v/>
      </c>
      <c r="D3474" s="21" t="n"/>
      <c r="E3474" s="27">
        <f>IF(D3474="","",IFERROR(INDEX(거래처분야,MATCH(D3474,거래처이름,0)),""))</f>
        <v/>
      </c>
      <c r="F3474" s="21" t="n"/>
      <c r="G3474" s="22" t="n"/>
      <c r="H3474" s="25">
        <f>IF(COUNTA(A3474,B3474,D3474,G3474)=0,"",IF(NOT(ISNUMBER(A3474)),"날짜를 확인하세요",IF(A3474&gt;TODAY(),"오늘 이후 날짜예요",IF(AND(B3474&lt;&gt;"",ISNA(MATCH(B3474,현장번호,0))),"현장 번호를 확인하세요",IF(ISNA(MATCH(D3474,거래처이름,0)),"거래처 목록에 없는 이름",IF(OR(NOT(ISNUMBER(G3474)),N(G3474)&lt;=0),"금액을 확인하세요",""))))))</f>
        <v/>
      </c>
    </row>
    <row r="3475">
      <c r="A3475" s="20" t="n"/>
      <c r="B3475" s="26" t="n"/>
      <c r="C3475" s="27">
        <f>IF(COUNTA(A3475,D3475,G3475)=0,"",IF(B3475="","공통",IFERROR(INDEX(현장_고객,MATCH(B3475,현장번호,0))&amp;" · "&amp;INDEX(현장_주소,MATCH(B3475,현장번호,0)),"없는 번호")))</f>
        <v/>
      </c>
      <c r="D3475" s="21" t="n"/>
      <c r="E3475" s="27">
        <f>IF(D3475="","",IFERROR(INDEX(거래처분야,MATCH(D3475,거래처이름,0)),""))</f>
        <v/>
      </c>
      <c r="F3475" s="21" t="n"/>
      <c r="G3475" s="22" t="n"/>
      <c r="H3475" s="25">
        <f>IF(COUNTA(A3475,B3475,D3475,G3475)=0,"",IF(NOT(ISNUMBER(A3475)),"날짜를 확인하세요",IF(A3475&gt;TODAY(),"오늘 이후 날짜예요",IF(AND(B3475&lt;&gt;"",ISNA(MATCH(B3475,현장번호,0))),"현장 번호를 확인하세요",IF(ISNA(MATCH(D3475,거래처이름,0)),"거래처 목록에 없는 이름",IF(OR(NOT(ISNUMBER(G3475)),N(G3475)&lt;=0),"금액을 확인하세요",""))))))</f>
        <v/>
      </c>
    </row>
    <row r="3476">
      <c r="A3476" s="20" t="n"/>
      <c r="B3476" s="26" t="n"/>
      <c r="C3476" s="27">
        <f>IF(COUNTA(A3476,D3476,G3476)=0,"",IF(B3476="","공통",IFERROR(INDEX(현장_고객,MATCH(B3476,현장번호,0))&amp;" · "&amp;INDEX(현장_주소,MATCH(B3476,현장번호,0)),"없는 번호")))</f>
        <v/>
      </c>
      <c r="D3476" s="21" t="n"/>
      <c r="E3476" s="27">
        <f>IF(D3476="","",IFERROR(INDEX(거래처분야,MATCH(D3476,거래처이름,0)),""))</f>
        <v/>
      </c>
      <c r="F3476" s="21" t="n"/>
      <c r="G3476" s="22" t="n"/>
      <c r="H3476" s="25">
        <f>IF(COUNTA(A3476,B3476,D3476,G3476)=0,"",IF(NOT(ISNUMBER(A3476)),"날짜를 확인하세요",IF(A3476&gt;TODAY(),"오늘 이후 날짜예요",IF(AND(B3476&lt;&gt;"",ISNA(MATCH(B3476,현장번호,0))),"현장 번호를 확인하세요",IF(ISNA(MATCH(D3476,거래처이름,0)),"거래처 목록에 없는 이름",IF(OR(NOT(ISNUMBER(G3476)),N(G3476)&lt;=0),"금액을 확인하세요",""))))))</f>
        <v/>
      </c>
    </row>
    <row r="3477">
      <c r="A3477" s="20" t="n"/>
      <c r="B3477" s="26" t="n"/>
      <c r="C3477" s="27">
        <f>IF(COUNTA(A3477,D3477,G3477)=0,"",IF(B3477="","공통",IFERROR(INDEX(현장_고객,MATCH(B3477,현장번호,0))&amp;" · "&amp;INDEX(현장_주소,MATCH(B3477,현장번호,0)),"없는 번호")))</f>
        <v/>
      </c>
      <c r="D3477" s="21" t="n"/>
      <c r="E3477" s="27">
        <f>IF(D3477="","",IFERROR(INDEX(거래처분야,MATCH(D3477,거래처이름,0)),""))</f>
        <v/>
      </c>
      <c r="F3477" s="21" t="n"/>
      <c r="G3477" s="22" t="n"/>
      <c r="H3477" s="25">
        <f>IF(COUNTA(A3477,B3477,D3477,G3477)=0,"",IF(NOT(ISNUMBER(A3477)),"날짜를 확인하세요",IF(A3477&gt;TODAY(),"오늘 이후 날짜예요",IF(AND(B3477&lt;&gt;"",ISNA(MATCH(B3477,현장번호,0))),"현장 번호를 확인하세요",IF(ISNA(MATCH(D3477,거래처이름,0)),"거래처 목록에 없는 이름",IF(OR(NOT(ISNUMBER(G3477)),N(G3477)&lt;=0),"금액을 확인하세요",""))))))</f>
        <v/>
      </c>
    </row>
    <row r="3478">
      <c r="A3478" s="20" t="n"/>
      <c r="B3478" s="26" t="n"/>
      <c r="C3478" s="27">
        <f>IF(COUNTA(A3478,D3478,G3478)=0,"",IF(B3478="","공통",IFERROR(INDEX(현장_고객,MATCH(B3478,현장번호,0))&amp;" · "&amp;INDEX(현장_주소,MATCH(B3478,현장번호,0)),"없는 번호")))</f>
        <v/>
      </c>
      <c r="D3478" s="21" t="n"/>
      <c r="E3478" s="27">
        <f>IF(D3478="","",IFERROR(INDEX(거래처분야,MATCH(D3478,거래처이름,0)),""))</f>
        <v/>
      </c>
      <c r="F3478" s="21" t="n"/>
      <c r="G3478" s="22" t="n"/>
      <c r="H3478" s="25">
        <f>IF(COUNTA(A3478,B3478,D3478,G3478)=0,"",IF(NOT(ISNUMBER(A3478)),"날짜를 확인하세요",IF(A3478&gt;TODAY(),"오늘 이후 날짜예요",IF(AND(B3478&lt;&gt;"",ISNA(MATCH(B3478,현장번호,0))),"현장 번호를 확인하세요",IF(ISNA(MATCH(D3478,거래처이름,0)),"거래처 목록에 없는 이름",IF(OR(NOT(ISNUMBER(G3478)),N(G3478)&lt;=0),"금액을 확인하세요",""))))))</f>
        <v/>
      </c>
    </row>
    <row r="3479">
      <c r="A3479" s="20" t="n"/>
      <c r="B3479" s="26" t="n"/>
      <c r="C3479" s="27">
        <f>IF(COUNTA(A3479,D3479,G3479)=0,"",IF(B3479="","공통",IFERROR(INDEX(현장_고객,MATCH(B3479,현장번호,0))&amp;" · "&amp;INDEX(현장_주소,MATCH(B3479,현장번호,0)),"없는 번호")))</f>
        <v/>
      </c>
      <c r="D3479" s="21" t="n"/>
      <c r="E3479" s="27">
        <f>IF(D3479="","",IFERROR(INDEX(거래처분야,MATCH(D3479,거래처이름,0)),""))</f>
        <v/>
      </c>
      <c r="F3479" s="21" t="n"/>
      <c r="G3479" s="22" t="n"/>
      <c r="H3479" s="25">
        <f>IF(COUNTA(A3479,B3479,D3479,G3479)=0,"",IF(NOT(ISNUMBER(A3479)),"날짜를 확인하세요",IF(A3479&gt;TODAY(),"오늘 이후 날짜예요",IF(AND(B3479&lt;&gt;"",ISNA(MATCH(B3479,현장번호,0))),"현장 번호를 확인하세요",IF(ISNA(MATCH(D3479,거래처이름,0)),"거래처 목록에 없는 이름",IF(OR(NOT(ISNUMBER(G3479)),N(G3479)&lt;=0),"금액을 확인하세요",""))))))</f>
        <v/>
      </c>
    </row>
    <row r="3480">
      <c r="A3480" s="20" t="n"/>
      <c r="B3480" s="26" t="n"/>
      <c r="C3480" s="27">
        <f>IF(COUNTA(A3480,D3480,G3480)=0,"",IF(B3480="","공통",IFERROR(INDEX(현장_고객,MATCH(B3480,현장번호,0))&amp;" · "&amp;INDEX(현장_주소,MATCH(B3480,현장번호,0)),"없는 번호")))</f>
        <v/>
      </c>
      <c r="D3480" s="21" t="n"/>
      <c r="E3480" s="27">
        <f>IF(D3480="","",IFERROR(INDEX(거래처분야,MATCH(D3480,거래처이름,0)),""))</f>
        <v/>
      </c>
      <c r="F3480" s="21" t="n"/>
      <c r="G3480" s="22" t="n"/>
      <c r="H3480" s="25">
        <f>IF(COUNTA(A3480,B3480,D3480,G3480)=0,"",IF(NOT(ISNUMBER(A3480)),"날짜를 확인하세요",IF(A3480&gt;TODAY(),"오늘 이후 날짜예요",IF(AND(B3480&lt;&gt;"",ISNA(MATCH(B3480,현장번호,0))),"현장 번호를 확인하세요",IF(ISNA(MATCH(D3480,거래처이름,0)),"거래처 목록에 없는 이름",IF(OR(NOT(ISNUMBER(G3480)),N(G3480)&lt;=0),"금액을 확인하세요",""))))))</f>
        <v/>
      </c>
    </row>
    <row r="3481">
      <c r="A3481" s="20" t="n"/>
      <c r="B3481" s="26" t="n"/>
      <c r="C3481" s="27">
        <f>IF(COUNTA(A3481,D3481,G3481)=0,"",IF(B3481="","공통",IFERROR(INDEX(현장_고객,MATCH(B3481,현장번호,0))&amp;" · "&amp;INDEX(현장_주소,MATCH(B3481,현장번호,0)),"없는 번호")))</f>
        <v/>
      </c>
      <c r="D3481" s="21" t="n"/>
      <c r="E3481" s="27">
        <f>IF(D3481="","",IFERROR(INDEX(거래처분야,MATCH(D3481,거래처이름,0)),""))</f>
        <v/>
      </c>
      <c r="F3481" s="21" t="n"/>
      <c r="G3481" s="22" t="n"/>
      <c r="H3481" s="25">
        <f>IF(COUNTA(A3481,B3481,D3481,G3481)=0,"",IF(NOT(ISNUMBER(A3481)),"날짜를 확인하세요",IF(A3481&gt;TODAY(),"오늘 이후 날짜예요",IF(AND(B3481&lt;&gt;"",ISNA(MATCH(B3481,현장번호,0))),"현장 번호를 확인하세요",IF(ISNA(MATCH(D3481,거래처이름,0)),"거래처 목록에 없는 이름",IF(OR(NOT(ISNUMBER(G3481)),N(G3481)&lt;=0),"금액을 확인하세요",""))))))</f>
        <v/>
      </c>
    </row>
    <row r="3482">
      <c r="A3482" s="20" t="n"/>
      <c r="B3482" s="26" t="n"/>
      <c r="C3482" s="27">
        <f>IF(COUNTA(A3482,D3482,G3482)=0,"",IF(B3482="","공통",IFERROR(INDEX(현장_고객,MATCH(B3482,현장번호,0))&amp;" · "&amp;INDEX(현장_주소,MATCH(B3482,현장번호,0)),"없는 번호")))</f>
        <v/>
      </c>
      <c r="D3482" s="21" t="n"/>
      <c r="E3482" s="27">
        <f>IF(D3482="","",IFERROR(INDEX(거래처분야,MATCH(D3482,거래처이름,0)),""))</f>
        <v/>
      </c>
      <c r="F3482" s="21" t="n"/>
      <c r="G3482" s="22" t="n"/>
      <c r="H3482" s="25">
        <f>IF(COUNTA(A3482,B3482,D3482,G3482)=0,"",IF(NOT(ISNUMBER(A3482)),"날짜를 확인하세요",IF(A3482&gt;TODAY(),"오늘 이후 날짜예요",IF(AND(B3482&lt;&gt;"",ISNA(MATCH(B3482,현장번호,0))),"현장 번호를 확인하세요",IF(ISNA(MATCH(D3482,거래처이름,0)),"거래처 목록에 없는 이름",IF(OR(NOT(ISNUMBER(G3482)),N(G3482)&lt;=0),"금액을 확인하세요",""))))))</f>
        <v/>
      </c>
    </row>
    <row r="3483">
      <c r="A3483" s="20" t="n"/>
      <c r="B3483" s="26" t="n"/>
      <c r="C3483" s="27">
        <f>IF(COUNTA(A3483,D3483,G3483)=0,"",IF(B3483="","공통",IFERROR(INDEX(현장_고객,MATCH(B3483,현장번호,0))&amp;" · "&amp;INDEX(현장_주소,MATCH(B3483,현장번호,0)),"없는 번호")))</f>
        <v/>
      </c>
      <c r="D3483" s="21" t="n"/>
      <c r="E3483" s="27">
        <f>IF(D3483="","",IFERROR(INDEX(거래처분야,MATCH(D3483,거래처이름,0)),""))</f>
        <v/>
      </c>
      <c r="F3483" s="21" t="n"/>
      <c r="G3483" s="22" t="n"/>
      <c r="H3483" s="25">
        <f>IF(COUNTA(A3483,B3483,D3483,G3483)=0,"",IF(NOT(ISNUMBER(A3483)),"날짜를 확인하세요",IF(A3483&gt;TODAY(),"오늘 이후 날짜예요",IF(AND(B3483&lt;&gt;"",ISNA(MATCH(B3483,현장번호,0))),"현장 번호를 확인하세요",IF(ISNA(MATCH(D3483,거래처이름,0)),"거래처 목록에 없는 이름",IF(OR(NOT(ISNUMBER(G3483)),N(G3483)&lt;=0),"금액을 확인하세요",""))))))</f>
        <v/>
      </c>
    </row>
    <row r="3484">
      <c r="A3484" s="20" t="n"/>
      <c r="B3484" s="26" t="n"/>
      <c r="C3484" s="27">
        <f>IF(COUNTA(A3484,D3484,G3484)=0,"",IF(B3484="","공통",IFERROR(INDEX(현장_고객,MATCH(B3484,현장번호,0))&amp;" · "&amp;INDEX(현장_주소,MATCH(B3484,현장번호,0)),"없는 번호")))</f>
        <v/>
      </c>
      <c r="D3484" s="21" t="n"/>
      <c r="E3484" s="27">
        <f>IF(D3484="","",IFERROR(INDEX(거래처분야,MATCH(D3484,거래처이름,0)),""))</f>
        <v/>
      </c>
      <c r="F3484" s="21" t="n"/>
      <c r="G3484" s="22" t="n"/>
      <c r="H3484" s="25">
        <f>IF(COUNTA(A3484,B3484,D3484,G3484)=0,"",IF(NOT(ISNUMBER(A3484)),"날짜를 확인하세요",IF(A3484&gt;TODAY(),"오늘 이후 날짜예요",IF(AND(B3484&lt;&gt;"",ISNA(MATCH(B3484,현장번호,0))),"현장 번호를 확인하세요",IF(ISNA(MATCH(D3484,거래처이름,0)),"거래처 목록에 없는 이름",IF(OR(NOT(ISNUMBER(G3484)),N(G3484)&lt;=0),"금액을 확인하세요",""))))))</f>
        <v/>
      </c>
    </row>
    <row r="3485">
      <c r="A3485" s="20" t="n"/>
      <c r="B3485" s="26" t="n"/>
      <c r="C3485" s="27">
        <f>IF(COUNTA(A3485,D3485,G3485)=0,"",IF(B3485="","공통",IFERROR(INDEX(현장_고객,MATCH(B3485,현장번호,0))&amp;" · "&amp;INDEX(현장_주소,MATCH(B3485,현장번호,0)),"없는 번호")))</f>
        <v/>
      </c>
      <c r="D3485" s="21" t="n"/>
      <c r="E3485" s="27">
        <f>IF(D3485="","",IFERROR(INDEX(거래처분야,MATCH(D3485,거래처이름,0)),""))</f>
        <v/>
      </c>
      <c r="F3485" s="21" t="n"/>
      <c r="G3485" s="22" t="n"/>
      <c r="H3485" s="25">
        <f>IF(COUNTA(A3485,B3485,D3485,G3485)=0,"",IF(NOT(ISNUMBER(A3485)),"날짜를 확인하세요",IF(A3485&gt;TODAY(),"오늘 이후 날짜예요",IF(AND(B3485&lt;&gt;"",ISNA(MATCH(B3485,현장번호,0))),"현장 번호를 확인하세요",IF(ISNA(MATCH(D3485,거래처이름,0)),"거래처 목록에 없는 이름",IF(OR(NOT(ISNUMBER(G3485)),N(G3485)&lt;=0),"금액을 확인하세요",""))))))</f>
        <v/>
      </c>
    </row>
    <row r="3486">
      <c r="A3486" s="20" t="n"/>
      <c r="B3486" s="26" t="n"/>
      <c r="C3486" s="27">
        <f>IF(COUNTA(A3486,D3486,G3486)=0,"",IF(B3486="","공통",IFERROR(INDEX(현장_고객,MATCH(B3486,현장번호,0))&amp;" · "&amp;INDEX(현장_주소,MATCH(B3486,현장번호,0)),"없는 번호")))</f>
        <v/>
      </c>
      <c r="D3486" s="21" t="n"/>
      <c r="E3486" s="27">
        <f>IF(D3486="","",IFERROR(INDEX(거래처분야,MATCH(D3486,거래처이름,0)),""))</f>
        <v/>
      </c>
      <c r="F3486" s="21" t="n"/>
      <c r="G3486" s="22" t="n"/>
      <c r="H3486" s="25">
        <f>IF(COUNTA(A3486,B3486,D3486,G3486)=0,"",IF(NOT(ISNUMBER(A3486)),"날짜를 확인하세요",IF(A3486&gt;TODAY(),"오늘 이후 날짜예요",IF(AND(B3486&lt;&gt;"",ISNA(MATCH(B3486,현장번호,0))),"현장 번호를 확인하세요",IF(ISNA(MATCH(D3486,거래처이름,0)),"거래처 목록에 없는 이름",IF(OR(NOT(ISNUMBER(G3486)),N(G3486)&lt;=0),"금액을 확인하세요",""))))))</f>
        <v/>
      </c>
    </row>
    <row r="3487">
      <c r="A3487" s="20" t="n"/>
      <c r="B3487" s="26" t="n"/>
      <c r="C3487" s="27">
        <f>IF(COUNTA(A3487,D3487,G3487)=0,"",IF(B3487="","공통",IFERROR(INDEX(현장_고객,MATCH(B3487,현장번호,0))&amp;" · "&amp;INDEX(현장_주소,MATCH(B3487,현장번호,0)),"없는 번호")))</f>
        <v/>
      </c>
      <c r="D3487" s="21" t="n"/>
      <c r="E3487" s="27">
        <f>IF(D3487="","",IFERROR(INDEX(거래처분야,MATCH(D3487,거래처이름,0)),""))</f>
        <v/>
      </c>
      <c r="F3487" s="21" t="n"/>
      <c r="G3487" s="22" t="n"/>
      <c r="H3487" s="25">
        <f>IF(COUNTA(A3487,B3487,D3487,G3487)=0,"",IF(NOT(ISNUMBER(A3487)),"날짜를 확인하세요",IF(A3487&gt;TODAY(),"오늘 이후 날짜예요",IF(AND(B3487&lt;&gt;"",ISNA(MATCH(B3487,현장번호,0))),"현장 번호를 확인하세요",IF(ISNA(MATCH(D3487,거래처이름,0)),"거래처 목록에 없는 이름",IF(OR(NOT(ISNUMBER(G3487)),N(G3487)&lt;=0),"금액을 확인하세요",""))))))</f>
        <v/>
      </c>
    </row>
    <row r="3488">
      <c r="A3488" s="20" t="n"/>
      <c r="B3488" s="26" t="n"/>
      <c r="C3488" s="27">
        <f>IF(COUNTA(A3488,D3488,G3488)=0,"",IF(B3488="","공통",IFERROR(INDEX(현장_고객,MATCH(B3488,현장번호,0))&amp;" · "&amp;INDEX(현장_주소,MATCH(B3488,현장번호,0)),"없는 번호")))</f>
        <v/>
      </c>
      <c r="D3488" s="21" t="n"/>
      <c r="E3488" s="27">
        <f>IF(D3488="","",IFERROR(INDEX(거래처분야,MATCH(D3488,거래처이름,0)),""))</f>
        <v/>
      </c>
      <c r="F3488" s="21" t="n"/>
      <c r="G3488" s="22" t="n"/>
      <c r="H3488" s="25">
        <f>IF(COUNTA(A3488,B3488,D3488,G3488)=0,"",IF(NOT(ISNUMBER(A3488)),"날짜를 확인하세요",IF(A3488&gt;TODAY(),"오늘 이후 날짜예요",IF(AND(B3488&lt;&gt;"",ISNA(MATCH(B3488,현장번호,0))),"현장 번호를 확인하세요",IF(ISNA(MATCH(D3488,거래처이름,0)),"거래처 목록에 없는 이름",IF(OR(NOT(ISNUMBER(G3488)),N(G3488)&lt;=0),"금액을 확인하세요",""))))))</f>
        <v/>
      </c>
    </row>
    <row r="3489">
      <c r="A3489" s="20" t="n"/>
      <c r="B3489" s="26" t="n"/>
      <c r="C3489" s="27">
        <f>IF(COUNTA(A3489,D3489,G3489)=0,"",IF(B3489="","공통",IFERROR(INDEX(현장_고객,MATCH(B3489,현장번호,0))&amp;" · "&amp;INDEX(현장_주소,MATCH(B3489,현장번호,0)),"없는 번호")))</f>
        <v/>
      </c>
      <c r="D3489" s="21" t="n"/>
      <c r="E3489" s="27">
        <f>IF(D3489="","",IFERROR(INDEX(거래처분야,MATCH(D3489,거래처이름,0)),""))</f>
        <v/>
      </c>
      <c r="F3489" s="21" t="n"/>
      <c r="G3489" s="22" t="n"/>
      <c r="H3489" s="25">
        <f>IF(COUNTA(A3489,B3489,D3489,G3489)=0,"",IF(NOT(ISNUMBER(A3489)),"날짜를 확인하세요",IF(A3489&gt;TODAY(),"오늘 이후 날짜예요",IF(AND(B3489&lt;&gt;"",ISNA(MATCH(B3489,현장번호,0))),"현장 번호를 확인하세요",IF(ISNA(MATCH(D3489,거래처이름,0)),"거래처 목록에 없는 이름",IF(OR(NOT(ISNUMBER(G3489)),N(G3489)&lt;=0),"금액을 확인하세요",""))))))</f>
        <v/>
      </c>
    </row>
    <row r="3490">
      <c r="A3490" s="20" t="n"/>
      <c r="B3490" s="26" t="n"/>
      <c r="C3490" s="27">
        <f>IF(COUNTA(A3490,D3490,G3490)=0,"",IF(B3490="","공통",IFERROR(INDEX(현장_고객,MATCH(B3490,현장번호,0))&amp;" · "&amp;INDEX(현장_주소,MATCH(B3490,현장번호,0)),"없는 번호")))</f>
        <v/>
      </c>
      <c r="D3490" s="21" t="n"/>
      <c r="E3490" s="27">
        <f>IF(D3490="","",IFERROR(INDEX(거래처분야,MATCH(D3490,거래처이름,0)),""))</f>
        <v/>
      </c>
      <c r="F3490" s="21" t="n"/>
      <c r="G3490" s="22" t="n"/>
      <c r="H3490" s="25">
        <f>IF(COUNTA(A3490,B3490,D3490,G3490)=0,"",IF(NOT(ISNUMBER(A3490)),"날짜를 확인하세요",IF(A3490&gt;TODAY(),"오늘 이후 날짜예요",IF(AND(B3490&lt;&gt;"",ISNA(MATCH(B3490,현장번호,0))),"현장 번호를 확인하세요",IF(ISNA(MATCH(D3490,거래처이름,0)),"거래처 목록에 없는 이름",IF(OR(NOT(ISNUMBER(G3490)),N(G3490)&lt;=0),"금액을 확인하세요",""))))))</f>
        <v/>
      </c>
    </row>
    <row r="3491">
      <c r="A3491" s="20" t="n"/>
      <c r="B3491" s="26" t="n"/>
      <c r="C3491" s="27">
        <f>IF(COUNTA(A3491,D3491,G3491)=0,"",IF(B3491="","공통",IFERROR(INDEX(현장_고객,MATCH(B3491,현장번호,0))&amp;" · "&amp;INDEX(현장_주소,MATCH(B3491,현장번호,0)),"없는 번호")))</f>
        <v/>
      </c>
      <c r="D3491" s="21" t="n"/>
      <c r="E3491" s="27">
        <f>IF(D3491="","",IFERROR(INDEX(거래처분야,MATCH(D3491,거래처이름,0)),""))</f>
        <v/>
      </c>
      <c r="F3491" s="21" t="n"/>
      <c r="G3491" s="22" t="n"/>
      <c r="H3491" s="25">
        <f>IF(COUNTA(A3491,B3491,D3491,G3491)=0,"",IF(NOT(ISNUMBER(A3491)),"날짜를 확인하세요",IF(A3491&gt;TODAY(),"오늘 이후 날짜예요",IF(AND(B3491&lt;&gt;"",ISNA(MATCH(B3491,현장번호,0))),"현장 번호를 확인하세요",IF(ISNA(MATCH(D3491,거래처이름,0)),"거래처 목록에 없는 이름",IF(OR(NOT(ISNUMBER(G3491)),N(G3491)&lt;=0),"금액을 확인하세요",""))))))</f>
        <v/>
      </c>
    </row>
    <row r="3492">
      <c r="A3492" s="20" t="n"/>
      <c r="B3492" s="26" t="n"/>
      <c r="C3492" s="27">
        <f>IF(COUNTA(A3492,D3492,G3492)=0,"",IF(B3492="","공통",IFERROR(INDEX(현장_고객,MATCH(B3492,현장번호,0))&amp;" · "&amp;INDEX(현장_주소,MATCH(B3492,현장번호,0)),"없는 번호")))</f>
        <v/>
      </c>
      <c r="D3492" s="21" t="n"/>
      <c r="E3492" s="27">
        <f>IF(D3492="","",IFERROR(INDEX(거래처분야,MATCH(D3492,거래처이름,0)),""))</f>
        <v/>
      </c>
      <c r="F3492" s="21" t="n"/>
      <c r="G3492" s="22" t="n"/>
      <c r="H3492" s="25">
        <f>IF(COUNTA(A3492,B3492,D3492,G3492)=0,"",IF(NOT(ISNUMBER(A3492)),"날짜를 확인하세요",IF(A3492&gt;TODAY(),"오늘 이후 날짜예요",IF(AND(B3492&lt;&gt;"",ISNA(MATCH(B3492,현장번호,0))),"현장 번호를 확인하세요",IF(ISNA(MATCH(D3492,거래처이름,0)),"거래처 목록에 없는 이름",IF(OR(NOT(ISNUMBER(G3492)),N(G3492)&lt;=0),"금액을 확인하세요",""))))))</f>
        <v/>
      </c>
    </row>
    <row r="3493">
      <c r="A3493" s="20" t="n"/>
      <c r="B3493" s="26" t="n"/>
      <c r="C3493" s="27">
        <f>IF(COUNTA(A3493,D3493,G3493)=0,"",IF(B3493="","공통",IFERROR(INDEX(현장_고객,MATCH(B3493,현장번호,0))&amp;" · "&amp;INDEX(현장_주소,MATCH(B3493,현장번호,0)),"없는 번호")))</f>
        <v/>
      </c>
      <c r="D3493" s="21" t="n"/>
      <c r="E3493" s="27">
        <f>IF(D3493="","",IFERROR(INDEX(거래처분야,MATCH(D3493,거래처이름,0)),""))</f>
        <v/>
      </c>
      <c r="F3493" s="21" t="n"/>
      <c r="G3493" s="22" t="n"/>
      <c r="H3493" s="25">
        <f>IF(COUNTA(A3493,B3493,D3493,G3493)=0,"",IF(NOT(ISNUMBER(A3493)),"날짜를 확인하세요",IF(A3493&gt;TODAY(),"오늘 이후 날짜예요",IF(AND(B3493&lt;&gt;"",ISNA(MATCH(B3493,현장번호,0))),"현장 번호를 확인하세요",IF(ISNA(MATCH(D3493,거래처이름,0)),"거래처 목록에 없는 이름",IF(OR(NOT(ISNUMBER(G3493)),N(G3493)&lt;=0),"금액을 확인하세요",""))))))</f>
        <v/>
      </c>
    </row>
    <row r="3494">
      <c r="A3494" s="20" t="n"/>
      <c r="B3494" s="26" t="n"/>
      <c r="C3494" s="27">
        <f>IF(COUNTA(A3494,D3494,G3494)=0,"",IF(B3494="","공통",IFERROR(INDEX(현장_고객,MATCH(B3494,현장번호,0))&amp;" · "&amp;INDEX(현장_주소,MATCH(B3494,현장번호,0)),"없는 번호")))</f>
        <v/>
      </c>
      <c r="D3494" s="21" t="n"/>
      <c r="E3494" s="27">
        <f>IF(D3494="","",IFERROR(INDEX(거래처분야,MATCH(D3494,거래처이름,0)),""))</f>
        <v/>
      </c>
      <c r="F3494" s="21" t="n"/>
      <c r="G3494" s="22" t="n"/>
      <c r="H3494" s="25">
        <f>IF(COUNTA(A3494,B3494,D3494,G3494)=0,"",IF(NOT(ISNUMBER(A3494)),"날짜를 확인하세요",IF(A3494&gt;TODAY(),"오늘 이후 날짜예요",IF(AND(B3494&lt;&gt;"",ISNA(MATCH(B3494,현장번호,0))),"현장 번호를 확인하세요",IF(ISNA(MATCH(D3494,거래처이름,0)),"거래처 목록에 없는 이름",IF(OR(NOT(ISNUMBER(G3494)),N(G3494)&lt;=0),"금액을 확인하세요",""))))))</f>
        <v/>
      </c>
    </row>
    <row r="3495">
      <c r="A3495" s="20" t="n"/>
      <c r="B3495" s="26" t="n"/>
      <c r="C3495" s="27">
        <f>IF(COUNTA(A3495,D3495,G3495)=0,"",IF(B3495="","공통",IFERROR(INDEX(현장_고객,MATCH(B3495,현장번호,0))&amp;" · "&amp;INDEX(현장_주소,MATCH(B3495,현장번호,0)),"없는 번호")))</f>
        <v/>
      </c>
      <c r="D3495" s="21" t="n"/>
      <c r="E3495" s="27">
        <f>IF(D3495="","",IFERROR(INDEX(거래처분야,MATCH(D3495,거래처이름,0)),""))</f>
        <v/>
      </c>
      <c r="F3495" s="21" t="n"/>
      <c r="G3495" s="22" t="n"/>
      <c r="H3495" s="25">
        <f>IF(COUNTA(A3495,B3495,D3495,G3495)=0,"",IF(NOT(ISNUMBER(A3495)),"날짜를 확인하세요",IF(A3495&gt;TODAY(),"오늘 이후 날짜예요",IF(AND(B3495&lt;&gt;"",ISNA(MATCH(B3495,현장번호,0))),"현장 번호를 확인하세요",IF(ISNA(MATCH(D3495,거래처이름,0)),"거래처 목록에 없는 이름",IF(OR(NOT(ISNUMBER(G3495)),N(G3495)&lt;=0),"금액을 확인하세요",""))))))</f>
        <v/>
      </c>
    </row>
    <row r="3496">
      <c r="A3496" s="20" t="n"/>
      <c r="B3496" s="26" t="n"/>
      <c r="C3496" s="27">
        <f>IF(COUNTA(A3496,D3496,G3496)=0,"",IF(B3496="","공통",IFERROR(INDEX(현장_고객,MATCH(B3496,현장번호,0))&amp;" · "&amp;INDEX(현장_주소,MATCH(B3496,현장번호,0)),"없는 번호")))</f>
        <v/>
      </c>
      <c r="D3496" s="21" t="n"/>
      <c r="E3496" s="27">
        <f>IF(D3496="","",IFERROR(INDEX(거래처분야,MATCH(D3496,거래처이름,0)),""))</f>
        <v/>
      </c>
      <c r="F3496" s="21" t="n"/>
      <c r="G3496" s="22" t="n"/>
      <c r="H3496" s="25">
        <f>IF(COUNTA(A3496,B3496,D3496,G3496)=0,"",IF(NOT(ISNUMBER(A3496)),"날짜를 확인하세요",IF(A3496&gt;TODAY(),"오늘 이후 날짜예요",IF(AND(B3496&lt;&gt;"",ISNA(MATCH(B3496,현장번호,0))),"현장 번호를 확인하세요",IF(ISNA(MATCH(D3496,거래처이름,0)),"거래처 목록에 없는 이름",IF(OR(NOT(ISNUMBER(G3496)),N(G3496)&lt;=0),"금액을 확인하세요",""))))))</f>
        <v/>
      </c>
    </row>
    <row r="3497">
      <c r="A3497" s="20" t="n"/>
      <c r="B3497" s="26" t="n"/>
      <c r="C3497" s="27">
        <f>IF(COUNTA(A3497,D3497,G3497)=0,"",IF(B3497="","공통",IFERROR(INDEX(현장_고객,MATCH(B3497,현장번호,0))&amp;" · "&amp;INDEX(현장_주소,MATCH(B3497,현장번호,0)),"없는 번호")))</f>
        <v/>
      </c>
      <c r="D3497" s="21" t="n"/>
      <c r="E3497" s="27">
        <f>IF(D3497="","",IFERROR(INDEX(거래처분야,MATCH(D3497,거래처이름,0)),""))</f>
        <v/>
      </c>
      <c r="F3497" s="21" t="n"/>
      <c r="G3497" s="22" t="n"/>
      <c r="H3497" s="25">
        <f>IF(COUNTA(A3497,B3497,D3497,G3497)=0,"",IF(NOT(ISNUMBER(A3497)),"날짜를 확인하세요",IF(A3497&gt;TODAY(),"오늘 이후 날짜예요",IF(AND(B3497&lt;&gt;"",ISNA(MATCH(B3497,현장번호,0))),"현장 번호를 확인하세요",IF(ISNA(MATCH(D3497,거래처이름,0)),"거래처 목록에 없는 이름",IF(OR(NOT(ISNUMBER(G3497)),N(G3497)&lt;=0),"금액을 확인하세요",""))))))</f>
        <v/>
      </c>
    </row>
    <row r="3498">
      <c r="A3498" s="20" t="n"/>
      <c r="B3498" s="26" t="n"/>
      <c r="C3498" s="27">
        <f>IF(COUNTA(A3498,D3498,G3498)=0,"",IF(B3498="","공통",IFERROR(INDEX(현장_고객,MATCH(B3498,현장번호,0))&amp;" · "&amp;INDEX(현장_주소,MATCH(B3498,현장번호,0)),"없는 번호")))</f>
        <v/>
      </c>
      <c r="D3498" s="21" t="n"/>
      <c r="E3498" s="27">
        <f>IF(D3498="","",IFERROR(INDEX(거래처분야,MATCH(D3498,거래처이름,0)),""))</f>
        <v/>
      </c>
      <c r="F3498" s="21" t="n"/>
      <c r="G3498" s="22" t="n"/>
      <c r="H3498" s="25">
        <f>IF(COUNTA(A3498,B3498,D3498,G3498)=0,"",IF(NOT(ISNUMBER(A3498)),"날짜를 확인하세요",IF(A3498&gt;TODAY(),"오늘 이후 날짜예요",IF(AND(B3498&lt;&gt;"",ISNA(MATCH(B3498,현장번호,0))),"현장 번호를 확인하세요",IF(ISNA(MATCH(D3498,거래처이름,0)),"거래처 목록에 없는 이름",IF(OR(NOT(ISNUMBER(G3498)),N(G3498)&lt;=0),"금액을 확인하세요",""))))))</f>
        <v/>
      </c>
    </row>
    <row r="3499">
      <c r="A3499" s="20" t="n"/>
      <c r="B3499" s="26" t="n"/>
      <c r="C3499" s="27">
        <f>IF(COUNTA(A3499,D3499,G3499)=0,"",IF(B3499="","공통",IFERROR(INDEX(현장_고객,MATCH(B3499,현장번호,0))&amp;" · "&amp;INDEX(현장_주소,MATCH(B3499,현장번호,0)),"없는 번호")))</f>
        <v/>
      </c>
      <c r="D3499" s="21" t="n"/>
      <c r="E3499" s="27">
        <f>IF(D3499="","",IFERROR(INDEX(거래처분야,MATCH(D3499,거래처이름,0)),""))</f>
        <v/>
      </c>
      <c r="F3499" s="21" t="n"/>
      <c r="G3499" s="22" t="n"/>
      <c r="H3499" s="25">
        <f>IF(COUNTA(A3499,B3499,D3499,G3499)=0,"",IF(NOT(ISNUMBER(A3499)),"날짜를 확인하세요",IF(A3499&gt;TODAY(),"오늘 이후 날짜예요",IF(AND(B3499&lt;&gt;"",ISNA(MATCH(B3499,현장번호,0))),"현장 번호를 확인하세요",IF(ISNA(MATCH(D3499,거래처이름,0)),"거래처 목록에 없는 이름",IF(OR(NOT(ISNUMBER(G3499)),N(G3499)&lt;=0),"금액을 확인하세요",""))))))</f>
        <v/>
      </c>
    </row>
    <row r="3500">
      <c r="A3500" s="20" t="n"/>
      <c r="B3500" s="26" t="n"/>
      <c r="C3500" s="27">
        <f>IF(COUNTA(A3500,D3500,G3500)=0,"",IF(B3500="","공통",IFERROR(INDEX(현장_고객,MATCH(B3500,현장번호,0))&amp;" · "&amp;INDEX(현장_주소,MATCH(B3500,현장번호,0)),"없는 번호")))</f>
        <v/>
      </c>
      <c r="D3500" s="21" t="n"/>
      <c r="E3500" s="27">
        <f>IF(D3500="","",IFERROR(INDEX(거래처분야,MATCH(D3500,거래처이름,0)),""))</f>
        <v/>
      </c>
      <c r="F3500" s="21" t="n"/>
      <c r="G3500" s="22" t="n"/>
      <c r="H3500" s="25">
        <f>IF(COUNTA(A3500,B3500,D3500,G3500)=0,"",IF(NOT(ISNUMBER(A3500)),"날짜를 확인하세요",IF(A3500&gt;TODAY(),"오늘 이후 날짜예요",IF(AND(B3500&lt;&gt;"",ISNA(MATCH(B3500,현장번호,0))),"현장 번호를 확인하세요",IF(ISNA(MATCH(D3500,거래처이름,0)),"거래처 목록에 없는 이름",IF(OR(NOT(ISNUMBER(G3500)),N(G3500)&lt;=0),"금액을 확인하세요",""))))))</f>
        <v/>
      </c>
    </row>
    <row r="3501">
      <c r="A3501" s="20" t="n"/>
      <c r="B3501" s="26" t="n"/>
      <c r="C3501" s="27">
        <f>IF(COUNTA(A3501,D3501,G3501)=0,"",IF(B3501="","공통",IFERROR(INDEX(현장_고객,MATCH(B3501,현장번호,0))&amp;" · "&amp;INDEX(현장_주소,MATCH(B3501,현장번호,0)),"없는 번호")))</f>
        <v/>
      </c>
      <c r="D3501" s="21" t="n"/>
      <c r="E3501" s="27">
        <f>IF(D3501="","",IFERROR(INDEX(거래처분야,MATCH(D3501,거래처이름,0)),""))</f>
        <v/>
      </c>
      <c r="F3501" s="21" t="n"/>
      <c r="G3501" s="22" t="n"/>
      <c r="H3501" s="25">
        <f>IF(COUNTA(A3501,B3501,D3501,G3501)=0,"",IF(NOT(ISNUMBER(A3501)),"날짜를 확인하세요",IF(A3501&gt;TODAY(),"오늘 이후 날짜예요",IF(AND(B3501&lt;&gt;"",ISNA(MATCH(B3501,현장번호,0))),"현장 번호를 확인하세요",IF(ISNA(MATCH(D3501,거래처이름,0)),"거래처 목록에 없는 이름",IF(OR(NOT(ISNUMBER(G3501)),N(G3501)&lt;=0),"금액을 확인하세요",""))))))</f>
        <v/>
      </c>
    </row>
    <row r="3502">
      <c r="A3502" s="20" t="n"/>
      <c r="B3502" s="26" t="n"/>
      <c r="C3502" s="27">
        <f>IF(COUNTA(A3502,D3502,G3502)=0,"",IF(B3502="","공통",IFERROR(INDEX(현장_고객,MATCH(B3502,현장번호,0))&amp;" · "&amp;INDEX(현장_주소,MATCH(B3502,현장번호,0)),"없는 번호")))</f>
        <v/>
      </c>
      <c r="D3502" s="21" t="n"/>
      <c r="E3502" s="27">
        <f>IF(D3502="","",IFERROR(INDEX(거래처분야,MATCH(D3502,거래처이름,0)),""))</f>
        <v/>
      </c>
      <c r="F3502" s="21" t="n"/>
      <c r="G3502" s="22" t="n"/>
      <c r="H3502" s="25">
        <f>IF(COUNTA(A3502,B3502,D3502,G3502)=0,"",IF(NOT(ISNUMBER(A3502)),"날짜를 확인하세요",IF(A3502&gt;TODAY(),"오늘 이후 날짜예요",IF(AND(B3502&lt;&gt;"",ISNA(MATCH(B3502,현장번호,0))),"현장 번호를 확인하세요",IF(ISNA(MATCH(D3502,거래처이름,0)),"거래처 목록에 없는 이름",IF(OR(NOT(ISNUMBER(G3502)),N(G3502)&lt;=0),"금액을 확인하세요",""))))))</f>
        <v/>
      </c>
    </row>
    <row r="3503">
      <c r="A3503" s="20" t="n"/>
      <c r="B3503" s="26" t="n"/>
      <c r="C3503" s="27">
        <f>IF(COUNTA(A3503,D3503,G3503)=0,"",IF(B3503="","공통",IFERROR(INDEX(현장_고객,MATCH(B3503,현장번호,0))&amp;" · "&amp;INDEX(현장_주소,MATCH(B3503,현장번호,0)),"없는 번호")))</f>
        <v/>
      </c>
      <c r="D3503" s="21" t="n"/>
      <c r="E3503" s="27">
        <f>IF(D3503="","",IFERROR(INDEX(거래처분야,MATCH(D3503,거래처이름,0)),""))</f>
        <v/>
      </c>
      <c r="F3503" s="21" t="n"/>
      <c r="G3503" s="22" t="n"/>
      <c r="H3503" s="25">
        <f>IF(COUNTA(A3503,B3503,D3503,G3503)=0,"",IF(NOT(ISNUMBER(A3503)),"날짜를 확인하세요",IF(A3503&gt;TODAY(),"오늘 이후 날짜예요",IF(AND(B3503&lt;&gt;"",ISNA(MATCH(B3503,현장번호,0))),"현장 번호를 확인하세요",IF(ISNA(MATCH(D3503,거래처이름,0)),"거래처 목록에 없는 이름",IF(OR(NOT(ISNUMBER(G3503)),N(G3503)&lt;=0),"금액을 확인하세요",""))))))</f>
        <v/>
      </c>
    </row>
    <row r="3504">
      <c r="A3504" s="20" t="n"/>
      <c r="B3504" s="26" t="n"/>
      <c r="C3504" s="27">
        <f>IF(COUNTA(A3504,D3504,G3504)=0,"",IF(B3504="","공통",IFERROR(INDEX(현장_고객,MATCH(B3504,현장번호,0))&amp;" · "&amp;INDEX(현장_주소,MATCH(B3504,현장번호,0)),"없는 번호")))</f>
        <v/>
      </c>
      <c r="D3504" s="21" t="n"/>
      <c r="E3504" s="27">
        <f>IF(D3504="","",IFERROR(INDEX(거래처분야,MATCH(D3504,거래처이름,0)),""))</f>
        <v/>
      </c>
      <c r="F3504" s="21" t="n"/>
      <c r="G3504" s="22" t="n"/>
      <c r="H3504" s="25">
        <f>IF(COUNTA(A3504,B3504,D3504,G3504)=0,"",IF(NOT(ISNUMBER(A3504)),"날짜를 확인하세요",IF(A3504&gt;TODAY(),"오늘 이후 날짜예요",IF(AND(B3504&lt;&gt;"",ISNA(MATCH(B3504,현장번호,0))),"현장 번호를 확인하세요",IF(ISNA(MATCH(D3504,거래처이름,0)),"거래처 목록에 없는 이름",IF(OR(NOT(ISNUMBER(G3504)),N(G3504)&lt;=0),"금액을 확인하세요",""))))))</f>
        <v/>
      </c>
    </row>
    <row r="3505">
      <c r="A3505" s="20" t="n"/>
      <c r="B3505" s="26" t="n"/>
      <c r="C3505" s="27">
        <f>IF(COUNTA(A3505,D3505,G3505)=0,"",IF(B3505="","공통",IFERROR(INDEX(현장_고객,MATCH(B3505,현장번호,0))&amp;" · "&amp;INDEX(현장_주소,MATCH(B3505,현장번호,0)),"없는 번호")))</f>
        <v/>
      </c>
      <c r="D3505" s="21" t="n"/>
      <c r="E3505" s="27">
        <f>IF(D3505="","",IFERROR(INDEX(거래처분야,MATCH(D3505,거래처이름,0)),""))</f>
        <v/>
      </c>
      <c r="F3505" s="21" t="n"/>
      <c r="G3505" s="22" t="n"/>
      <c r="H3505" s="25">
        <f>IF(COUNTA(A3505,B3505,D3505,G3505)=0,"",IF(NOT(ISNUMBER(A3505)),"날짜를 확인하세요",IF(A3505&gt;TODAY(),"오늘 이후 날짜예요",IF(AND(B3505&lt;&gt;"",ISNA(MATCH(B3505,현장번호,0))),"현장 번호를 확인하세요",IF(ISNA(MATCH(D3505,거래처이름,0)),"거래처 목록에 없는 이름",IF(OR(NOT(ISNUMBER(G3505)),N(G3505)&lt;=0),"금액을 확인하세요",""))))))</f>
        <v/>
      </c>
    </row>
    <row r="3506">
      <c r="A3506" s="20" t="n"/>
      <c r="B3506" s="26" t="n"/>
      <c r="C3506" s="27">
        <f>IF(COUNTA(A3506,D3506,G3506)=0,"",IF(B3506="","공통",IFERROR(INDEX(현장_고객,MATCH(B3506,현장번호,0))&amp;" · "&amp;INDEX(현장_주소,MATCH(B3506,현장번호,0)),"없는 번호")))</f>
        <v/>
      </c>
      <c r="D3506" s="21" t="n"/>
      <c r="E3506" s="27">
        <f>IF(D3506="","",IFERROR(INDEX(거래처분야,MATCH(D3506,거래처이름,0)),""))</f>
        <v/>
      </c>
      <c r="F3506" s="21" t="n"/>
      <c r="G3506" s="22" t="n"/>
      <c r="H3506" s="25">
        <f>IF(COUNTA(A3506,B3506,D3506,G3506)=0,"",IF(NOT(ISNUMBER(A3506)),"날짜를 확인하세요",IF(A3506&gt;TODAY(),"오늘 이후 날짜예요",IF(AND(B3506&lt;&gt;"",ISNA(MATCH(B3506,현장번호,0))),"현장 번호를 확인하세요",IF(ISNA(MATCH(D3506,거래처이름,0)),"거래처 목록에 없는 이름",IF(OR(NOT(ISNUMBER(G3506)),N(G3506)&lt;=0),"금액을 확인하세요",""))))))</f>
        <v/>
      </c>
    </row>
    <row r="3507">
      <c r="A3507" s="20" t="n"/>
      <c r="B3507" s="26" t="n"/>
      <c r="C3507" s="27">
        <f>IF(COUNTA(A3507,D3507,G3507)=0,"",IF(B3507="","공통",IFERROR(INDEX(현장_고객,MATCH(B3507,현장번호,0))&amp;" · "&amp;INDEX(현장_주소,MATCH(B3507,현장번호,0)),"없는 번호")))</f>
        <v/>
      </c>
      <c r="D3507" s="21" t="n"/>
      <c r="E3507" s="27">
        <f>IF(D3507="","",IFERROR(INDEX(거래처분야,MATCH(D3507,거래처이름,0)),""))</f>
        <v/>
      </c>
      <c r="F3507" s="21" t="n"/>
      <c r="G3507" s="22" t="n"/>
      <c r="H3507" s="25">
        <f>IF(COUNTA(A3507,B3507,D3507,G3507)=0,"",IF(NOT(ISNUMBER(A3507)),"날짜를 확인하세요",IF(A3507&gt;TODAY(),"오늘 이후 날짜예요",IF(AND(B3507&lt;&gt;"",ISNA(MATCH(B3507,현장번호,0))),"현장 번호를 확인하세요",IF(ISNA(MATCH(D3507,거래처이름,0)),"거래처 목록에 없는 이름",IF(OR(NOT(ISNUMBER(G3507)),N(G3507)&lt;=0),"금액을 확인하세요",""))))))</f>
        <v/>
      </c>
    </row>
    <row r="3508">
      <c r="A3508" s="20" t="n"/>
      <c r="B3508" s="26" t="n"/>
      <c r="C3508" s="27">
        <f>IF(COUNTA(A3508,D3508,G3508)=0,"",IF(B3508="","공통",IFERROR(INDEX(현장_고객,MATCH(B3508,현장번호,0))&amp;" · "&amp;INDEX(현장_주소,MATCH(B3508,현장번호,0)),"없는 번호")))</f>
        <v/>
      </c>
      <c r="D3508" s="21" t="n"/>
      <c r="E3508" s="27">
        <f>IF(D3508="","",IFERROR(INDEX(거래처분야,MATCH(D3508,거래처이름,0)),""))</f>
        <v/>
      </c>
      <c r="F3508" s="21" t="n"/>
      <c r="G3508" s="22" t="n"/>
      <c r="H3508" s="25">
        <f>IF(COUNTA(A3508,B3508,D3508,G3508)=0,"",IF(NOT(ISNUMBER(A3508)),"날짜를 확인하세요",IF(A3508&gt;TODAY(),"오늘 이후 날짜예요",IF(AND(B3508&lt;&gt;"",ISNA(MATCH(B3508,현장번호,0))),"현장 번호를 확인하세요",IF(ISNA(MATCH(D3508,거래처이름,0)),"거래처 목록에 없는 이름",IF(OR(NOT(ISNUMBER(G3508)),N(G3508)&lt;=0),"금액을 확인하세요",""))))))</f>
        <v/>
      </c>
    </row>
    <row r="3509">
      <c r="A3509" s="20" t="n"/>
      <c r="B3509" s="26" t="n"/>
      <c r="C3509" s="27">
        <f>IF(COUNTA(A3509,D3509,G3509)=0,"",IF(B3509="","공통",IFERROR(INDEX(현장_고객,MATCH(B3509,현장번호,0))&amp;" · "&amp;INDEX(현장_주소,MATCH(B3509,현장번호,0)),"없는 번호")))</f>
        <v/>
      </c>
      <c r="D3509" s="21" t="n"/>
      <c r="E3509" s="27">
        <f>IF(D3509="","",IFERROR(INDEX(거래처분야,MATCH(D3509,거래처이름,0)),""))</f>
        <v/>
      </c>
      <c r="F3509" s="21" t="n"/>
      <c r="G3509" s="22" t="n"/>
      <c r="H3509" s="25">
        <f>IF(COUNTA(A3509,B3509,D3509,G3509)=0,"",IF(NOT(ISNUMBER(A3509)),"날짜를 확인하세요",IF(A3509&gt;TODAY(),"오늘 이후 날짜예요",IF(AND(B3509&lt;&gt;"",ISNA(MATCH(B3509,현장번호,0))),"현장 번호를 확인하세요",IF(ISNA(MATCH(D3509,거래처이름,0)),"거래처 목록에 없는 이름",IF(OR(NOT(ISNUMBER(G3509)),N(G3509)&lt;=0),"금액을 확인하세요",""))))))</f>
        <v/>
      </c>
    </row>
    <row r="3510">
      <c r="A3510" s="20" t="n"/>
      <c r="B3510" s="26" t="n"/>
      <c r="C3510" s="27">
        <f>IF(COUNTA(A3510,D3510,G3510)=0,"",IF(B3510="","공통",IFERROR(INDEX(현장_고객,MATCH(B3510,현장번호,0))&amp;" · "&amp;INDEX(현장_주소,MATCH(B3510,현장번호,0)),"없는 번호")))</f>
        <v/>
      </c>
      <c r="D3510" s="21" t="n"/>
      <c r="E3510" s="27">
        <f>IF(D3510="","",IFERROR(INDEX(거래처분야,MATCH(D3510,거래처이름,0)),""))</f>
        <v/>
      </c>
      <c r="F3510" s="21" t="n"/>
      <c r="G3510" s="22" t="n"/>
      <c r="H3510" s="25">
        <f>IF(COUNTA(A3510,B3510,D3510,G3510)=0,"",IF(NOT(ISNUMBER(A3510)),"날짜를 확인하세요",IF(A3510&gt;TODAY(),"오늘 이후 날짜예요",IF(AND(B3510&lt;&gt;"",ISNA(MATCH(B3510,현장번호,0))),"현장 번호를 확인하세요",IF(ISNA(MATCH(D3510,거래처이름,0)),"거래처 목록에 없는 이름",IF(OR(NOT(ISNUMBER(G3510)),N(G3510)&lt;=0),"금액을 확인하세요",""))))))</f>
        <v/>
      </c>
    </row>
    <row r="3511">
      <c r="A3511" s="20" t="n"/>
      <c r="B3511" s="26" t="n"/>
      <c r="C3511" s="27">
        <f>IF(COUNTA(A3511,D3511,G3511)=0,"",IF(B3511="","공통",IFERROR(INDEX(현장_고객,MATCH(B3511,현장번호,0))&amp;" · "&amp;INDEX(현장_주소,MATCH(B3511,현장번호,0)),"없는 번호")))</f>
        <v/>
      </c>
      <c r="D3511" s="21" t="n"/>
      <c r="E3511" s="27">
        <f>IF(D3511="","",IFERROR(INDEX(거래처분야,MATCH(D3511,거래처이름,0)),""))</f>
        <v/>
      </c>
      <c r="F3511" s="21" t="n"/>
      <c r="G3511" s="22" t="n"/>
      <c r="H3511" s="25">
        <f>IF(COUNTA(A3511,B3511,D3511,G3511)=0,"",IF(NOT(ISNUMBER(A3511)),"날짜를 확인하세요",IF(A3511&gt;TODAY(),"오늘 이후 날짜예요",IF(AND(B3511&lt;&gt;"",ISNA(MATCH(B3511,현장번호,0))),"현장 번호를 확인하세요",IF(ISNA(MATCH(D3511,거래처이름,0)),"거래처 목록에 없는 이름",IF(OR(NOT(ISNUMBER(G3511)),N(G3511)&lt;=0),"금액을 확인하세요",""))))))</f>
        <v/>
      </c>
    </row>
    <row r="3512">
      <c r="A3512" s="20" t="n"/>
      <c r="B3512" s="26" t="n"/>
      <c r="C3512" s="27">
        <f>IF(COUNTA(A3512,D3512,G3512)=0,"",IF(B3512="","공통",IFERROR(INDEX(현장_고객,MATCH(B3512,현장번호,0))&amp;" · "&amp;INDEX(현장_주소,MATCH(B3512,현장번호,0)),"없는 번호")))</f>
        <v/>
      </c>
      <c r="D3512" s="21" t="n"/>
      <c r="E3512" s="27">
        <f>IF(D3512="","",IFERROR(INDEX(거래처분야,MATCH(D3512,거래처이름,0)),""))</f>
        <v/>
      </c>
      <c r="F3512" s="21" t="n"/>
      <c r="G3512" s="22" t="n"/>
      <c r="H3512" s="25">
        <f>IF(COUNTA(A3512,B3512,D3512,G3512)=0,"",IF(NOT(ISNUMBER(A3512)),"날짜를 확인하세요",IF(A3512&gt;TODAY(),"오늘 이후 날짜예요",IF(AND(B3512&lt;&gt;"",ISNA(MATCH(B3512,현장번호,0))),"현장 번호를 확인하세요",IF(ISNA(MATCH(D3512,거래처이름,0)),"거래처 목록에 없는 이름",IF(OR(NOT(ISNUMBER(G3512)),N(G3512)&lt;=0),"금액을 확인하세요",""))))))</f>
        <v/>
      </c>
    </row>
    <row r="3513">
      <c r="A3513" s="20" t="n"/>
      <c r="B3513" s="26" t="n"/>
      <c r="C3513" s="27">
        <f>IF(COUNTA(A3513,D3513,G3513)=0,"",IF(B3513="","공통",IFERROR(INDEX(현장_고객,MATCH(B3513,현장번호,0))&amp;" · "&amp;INDEX(현장_주소,MATCH(B3513,현장번호,0)),"없는 번호")))</f>
        <v/>
      </c>
      <c r="D3513" s="21" t="n"/>
      <c r="E3513" s="27">
        <f>IF(D3513="","",IFERROR(INDEX(거래처분야,MATCH(D3513,거래처이름,0)),""))</f>
        <v/>
      </c>
      <c r="F3513" s="21" t="n"/>
      <c r="G3513" s="22" t="n"/>
      <c r="H3513" s="25">
        <f>IF(COUNTA(A3513,B3513,D3513,G3513)=0,"",IF(NOT(ISNUMBER(A3513)),"날짜를 확인하세요",IF(A3513&gt;TODAY(),"오늘 이후 날짜예요",IF(AND(B3513&lt;&gt;"",ISNA(MATCH(B3513,현장번호,0))),"현장 번호를 확인하세요",IF(ISNA(MATCH(D3513,거래처이름,0)),"거래처 목록에 없는 이름",IF(OR(NOT(ISNUMBER(G3513)),N(G3513)&lt;=0),"금액을 확인하세요",""))))))</f>
        <v/>
      </c>
    </row>
    <row r="3514">
      <c r="A3514" s="20" t="n"/>
      <c r="B3514" s="26" t="n"/>
      <c r="C3514" s="27">
        <f>IF(COUNTA(A3514,D3514,G3514)=0,"",IF(B3514="","공통",IFERROR(INDEX(현장_고객,MATCH(B3514,현장번호,0))&amp;" · "&amp;INDEX(현장_주소,MATCH(B3514,현장번호,0)),"없는 번호")))</f>
        <v/>
      </c>
      <c r="D3514" s="21" t="n"/>
      <c r="E3514" s="27">
        <f>IF(D3514="","",IFERROR(INDEX(거래처분야,MATCH(D3514,거래처이름,0)),""))</f>
        <v/>
      </c>
      <c r="F3514" s="21" t="n"/>
      <c r="G3514" s="22" t="n"/>
      <c r="H3514" s="25">
        <f>IF(COUNTA(A3514,B3514,D3514,G3514)=0,"",IF(NOT(ISNUMBER(A3514)),"날짜를 확인하세요",IF(A3514&gt;TODAY(),"오늘 이후 날짜예요",IF(AND(B3514&lt;&gt;"",ISNA(MATCH(B3514,현장번호,0))),"현장 번호를 확인하세요",IF(ISNA(MATCH(D3514,거래처이름,0)),"거래처 목록에 없는 이름",IF(OR(NOT(ISNUMBER(G3514)),N(G3514)&lt;=0),"금액을 확인하세요",""))))))</f>
        <v/>
      </c>
    </row>
    <row r="3515">
      <c r="A3515" s="20" t="n"/>
      <c r="B3515" s="26" t="n"/>
      <c r="C3515" s="27">
        <f>IF(COUNTA(A3515,D3515,G3515)=0,"",IF(B3515="","공통",IFERROR(INDEX(현장_고객,MATCH(B3515,현장번호,0))&amp;" · "&amp;INDEX(현장_주소,MATCH(B3515,현장번호,0)),"없는 번호")))</f>
        <v/>
      </c>
      <c r="D3515" s="21" t="n"/>
      <c r="E3515" s="27">
        <f>IF(D3515="","",IFERROR(INDEX(거래처분야,MATCH(D3515,거래처이름,0)),""))</f>
        <v/>
      </c>
      <c r="F3515" s="21" t="n"/>
      <c r="G3515" s="22" t="n"/>
      <c r="H3515" s="25">
        <f>IF(COUNTA(A3515,B3515,D3515,G3515)=0,"",IF(NOT(ISNUMBER(A3515)),"날짜를 확인하세요",IF(A3515&gt;TODAY(),"오늘 이후 날짜예요",IF(AND(B3515&lt;&gt;"",ISNA(MATCH(B3515,현장번호,0))),"현장 번호를 확인하세요",IF(ISNA(MATCH(D3515,거래처이름,0)),"거래처 목록에 없는 이름",IF(OR(NOT(ISNUMBER(G3515)),N(G3515)&lt;=0),"금액을 확인하세요",""))))))</f>
        <v/>
      </c>
    </row>
    <row r="3516">
      <c r="A3516" s="20" t="n"/>
      <c r="B3516" s="26" t="n"/>
      <c r="C3516" s="27">
        <f>IF(COUNTA(A3516,D3516,G3516)=0,"",IF(B3516="","공통",IFERROR(INDEX(현장_고객,MATCH(B3516,현장번호,0))&amp;" · "&amp;INDEX(현장_주소,MATCH(B3516,현장번호,0)),"없는 번호")))</f>
        <v/>
      </c>
      <c r="D3516" s="21" t="n"/>
      <c r="E3516" s="27">
        <f>IF(D3516="","",IFERROR(INDEX(거래처분야,MATCH(D3516,거래처이름,0)),""))</f>
        <v/>
      </c>
      <c r="F3516" s="21" t="n"/>
      <c r="G3516" s="22" t="n"/>
      <c r="H3516" s="25">
        <f>IF(COUNTA(A3516,B3516,D3516,G3516)=0,"",IF(NOT(ISNUMBER(A3516)),"날짜를 확인하세요",IF(A3516&gt;TODAY(),"오늘 이후 날짜예요",IF(AND(B3516&lt;&gt;"",ISNA(MATCH(B3516,현장번호,0))),"현장 번호를 확인하세요",IF(ISNA(MATCH(D3516,거래처이름,0)),"거래처 목록에 없는 이름",IF(OR(NOT(ISNUMBER(G3516)),N(G3516)&lt;=0),"금액을 확인하세요",""))))))</f>
        <v/>
      </c>
    </row>
    <row r="3517">
      <c r="A3517" s="20" t="n"/>
      <c r="B3517" s="26" t="n"/>
      <c r="C3517" s="27">
        <f>IF(COUNTA(A3517,D3517,G3517)=0,"",IF(B3517="","공통",IFERROR(INDEX(현장_고객,MATCH(B3517,현장번호,0))&amp;" · "&amp;INDEX(현장_주소,MATCH(B3517,현장번호,0)),"없는 번호")))</f>
        <v/>
      </c>
      <c r="D3517" s="21" t="n"/>
      <c r="E3517" s="27">
        <f>IF(D3517="","",IFERROR(INDEX(거래처분야,MATCH(D3517,거래처이름,0)),""))</f>
        <v/>
      </c>
      <c r="F3517" s="21" t="n"/>
      <c r="G3517" s="22" t="n"/>
      <c r="H3517" s="25">
        <f>IF(COUNTA(A3517,B3517,D3517,G3517)=0,"",IF(NOT(ISNUMBER(A3517)),"날짜를 확인하세요",IF(A3517&gt;TODAY(),"오늘 이후 날짜예요",IF(AND(B3517&lt;&gt;"",ISNA(MATCH(B3517,현장번호,0))),"현장 번호를 확인하세요",IF(ISNA(MATCH(D3517,거래처이름,0)),"거래처 목록에 없는 이름",IF(OR(NOT(ISNUMBER(G3517)),N(G3517)&lt;=0),"금액을 확인하세요",""))))))</f>
        <v/>
      </c>
    </row>
    <row r="3518">
      <c r="A3518" s="20" t="n"/>
      <c r="B3518" s="26" t="n"/>
      <c r="C3518" s="27">
        <f>IF(COUNTA(A3518,D3518,G3518)=0,"",IF(B3518="","공통",IFERROR(INDEX(현장_고객,MATCH(B3518,현장번호,0))&amp;" · "&amp;INDEX(현장_주소,MATCH(B3518,현장번호,0)),"없는 번호")))</f>
        <v/>
      </c>
      <c r="D3518" s="21" t="n"/>
      <c r="E3518" s="27">
        <f>IF(D3518="","",IFERROR(INDEX(거래처분야,MATCH(D3518,거래처이름,0)),""))</f>
        <v/>
      </c>
      <c r="F3518" s="21" t="n"/>
      <c r="G3518" s="22" t="n"/>
      <c r="H3518" s="25">
        <f>IF(COUNTA(A3518,B3518,D3518,G3518)=0,"",IF(NOT(ISNUMBER(A3518)),"날짜를 확인하세요",IF(A3518&gt;TODAY(),"오늘 이후 날짜예요",IF(AND(B3518&lt;&gt;"",ISNA(MATCH(B3518,현장번호,0))),"현장 번호를 확인하세요",IF(ISNA(MATCH(D3518,거래처이름,0)),"거래처 목록에 없는 이름",IF(OR(NOT(ISNUMBER(G3518)),N(G3518)&lt;=0),"금액을 확인하세요",""))))))</f>
        <v/>
      </c>
    </row>
    <row r="3519">
      <c r="A3519" s="20" t="n"/>
      <c r="B3519" s="26" t="n"/>
      <c r="C3519" s="27">
        <f>IF(COUNTA(A3519,D3519,G3519)=0,"",IF(B3519="","공통",IFERROR(INDEX(현장_고객,MATCH(B3519,현장번호,0))&amp;" · "&amp;INDEX(현장_주소,MATCH(B3519,현장번호,0)),"없는 번호")))</f>
        <v/>
      </c>
      <c r="D3519" s="21" t="n"/>
      <c r="E3519" s="27">
        <f>IF(D3519="","",IFERROR(INDEX(거래처분야,MATCH(D3519,거래처이름,0)),""))</f>
        <v/>
      </c>
      <c r="F3519" s="21" t="n"/>
      <c r="G3519" s="22" t="n"/>
      <c r="H3519" s="25">
        <f>IF(COUNTA(A3519,B3519,D3519,G3519)=0,"",IF(NOT(ISNUMBER(A3519)),"날짜를 확인하세요",IF(A3519&gt;TODAY(),"오늘 이후 날짜예요",IF(AND(B3519&lt;&gt;"",ISNA(MATCH(B3519,현장번호,0))),"현장 번호를 확인하세요",IF(ISNA(MATCH(D3519,거래처이름,0)),"거래처 목록에 없는 이름",IF(OR(NOT(ISNUMBER(G3519)),N(G3519)&lt;=0),"금액을 확인하세요",""))))))</f>
        <v/>
      </c>
    </row>
    <row r="3520">
      <c r="A3520" s="20" t="n"/>
      <c r="B3520" s="26" t="n"/>
      <c r="C3520" s="27">
        <f>IF(COUNTA(A3520,D3520,G3520)=0,"",IF(B3520="","공통",IFERROR(INDEX(현장_고객,MATCH(B3520,현장번호,0))&amp;" · "&amp;INDEX(현장_주소,MATCH(B3520,현장번호,0)),"없는 번호")))</f>
        <v/>
      </c>
      <c r="D3520" s="21" t="n"/>
      <c r="E3520" s="27">
        <f>IF(D3520="","",IFERROR(INDEX(거래처분야,MATCH(D3520,거래처이름,0)),""))</f>
        <v/>
      </c>
      <c r="F3520" s="21" t="n"/>
      <c r="G3520" s="22" t="n"/>
      <c r="H3520" s="25">
        <f>IF(COUNTA(A3520,B3520,D3520,G3520)=0,"",IF(NOT(ISNUMBER(A3520)),"날짜를 확인하세요",IF(A3520&gt;TODAY(),"오늘 이후 날짜예요",IF(AND(B3520&lt;&gt;"",ISNA(MATCH(B3520,현장번호,0))),"현장 번호를 확인하세요",IF(ISNA(MATCH(D3520,거래처이름,0)),"거래처 목록에 없는 이름",IF(OR(NOT(ISNUMBER(G3520)),N(G3520)&lt;=0),"금액을 확인하세요",""))))))</f>
        <v/>
      </c>
    </row>
    <row r="3521">
      <c r="A3521" s="20" t="n"/>
      <c r="B3521" s="26" t="n"/>
      <c r="C3521" s="27">
        <f>IF(COUNTA(A3521,D3521,G3521)=0,"",IF(B3521="","공통",IFERROR(INDEX(현장_고객,MATCH(B3521,현장번호,0))&amp;" · "&amp;INDEX(현장_주소,MATCH(B3521,현장번호,0)),"없는 번호")))</f>
        <v/>
      </c>
      <c r="D3521" s="21" t="n"/>
      <c r="E3521" s="27">
        <f>IF(D3521="","",IFERROR(INDEX(거래처분야,MATCH(D3521,거래처이름,0)),""))</f>
        <v/>
      </c>
      <c r="F3521" s="21" t="n"/>
      <c r="G3521" s="22" t="n"/>
      <c r="H3521" s="25">
        <f>IF(COUNTA(A3521,B3521,D3521,G3521)=0,"",IF(NOT(ISNUMBER(A3521)),"날짜를 확인하세요",IF(A3521&gt;TODAY(),"오늘 이후 날짜예요",IF(AND(B3521&lt;&gt;"",ISNA(MATCH(B3521,현장번호,0))),"현장 번호를 확인하세요",IF(ISNA(MATCH(D3521,거래처이름,0)),"거래처 목록에 없는 이름",IF(OR(NOT(ISNUMBER(G3521)),N(G3521)&lt;=0),"금액을 확인하세요",""))))))</f>
        <v/>
      </c>
    </row>
    <row r="3522">
      <c r="A3522" s="20" t="n"/>
      <c r="B3522" s="26" t="n"/>
      <c r="C3522" s="27">
        <f>IF(COUNTA(A3522,D3522,G3522)=0,"",IF(B3522="","공통",IFERROR(INDEX(현장_고객,MATCH(B3522,현장번호,0))&amp;" · "&amp;INDEX(현장_주소,MATCH(B3522,현장번호,0)),"없는 번호")))</f>
        <v/>
      </c>
      <c r="D3522" s="21" t="n"/>
      <c r="E3522" s="27">
        <f>IF(D3522="","",IFERROR(INDEX(거래처분야,MATCH(D3522,거래처이름,0)),""))</f>
        <v/>
      </c>
      <c r="F3522" s="21" t="n"/>
      <c r="G3522" s="22" t="n"/>
      <c r="H3522" s="25">
        <f>IF(COUNTA(A3522,B3522,D3522,G3522)=0,"",IF(NOT(ISNUMBER(A3522)),"날짜를 확인하세요",IF(A3522&gt;TODAY(),"오늘 이후 날짜예요",IF(AND(B3522&lt;&gt;"",ISNA(MATCH(B3522,현장번호,0))),"현장 번호를 확인하세요",IF(ISNA(MATCH(D3522,거래처이름,0)),"거래처 목록에 없는 이름",IF(OR(NOT(ISNUMBER(G3522)),N(G3522)&lt;=0),"금액을 확인하세요",""))))))</f>
        <v/>
      </c>
    </row>
    <row r="3523">
      <c r="A3523" s="20" t="n"/>
      <c r="B3523" s="26" t="n"/>
      <c r="C3523" s="27">
        <f>IF(COUNTA(A3523,D3523,G3523)=0,"",IF(B3523="","공통",IFERROR(INDEX(현장_고객,MATCH(B3523,현장번호,0))&amp;" · "&amp;INDEX(현장_주소,MATCH(B3523,현장번호,0)),"없는 번호")))</f>
        <v/>
      </c>
      <c r="D3523" s="21" t="n"/>
      <c r="E3523" s="27">
        <f>IF(D3523="","",IFERROR(INDEX(거래처분야,MATCH(D3523,거래처이름,0)),""))</f>
        <v/>
      </c>
      <c r="F3523" s="21" t="n"/>
      <c r="G3523" s="22" t="n"/>
      <c r="H3523" s="25">
        <f>IF(COUNTA(A3523,B3523,D3523,G3523)=0,"",IF(NOT(ISNUMBER(A3523)),"날짜를 확인하세요",IF(A3523&gt;TODAY(),"오늘 이후 날짜예요",IF(AND(B3523&lt;&gt;"",ISNA(MATCH(B3523,현장번호,0))),"현장 번호를 확인하세요",IF(ISNA(MATCH(D3523,거래처이름,0)),"거래처 목록에 없는 이름",IF(OR(NOT(ISNUMBER(G3523)),N(G3523)&lt;=0),"금액을 확인하세요",""))))))</f>
        <v/>
      </c>
    </row>
    <row r="3524">
      <c r="A3524" s="20" t="n"/>
      <c r="B3524" s="26" t="n"/>
      <c r="C3524" s="27">
        <f>IF(COUNTA(A3524,D3524,G3524)=0,"",IF(B3524="","공통",IFERROR(INDEX(현장_고객,MATCH(B3524,현장번호,0))&amp;" · "&amp;INDEX(현장_주소,MATCH(B3524,현장번호,0)),"없는 번호")))</f>
        <v/>
      </c>
      <c r="D3524" s="21" t="n"/>
      <c r="E3524" s="27">
        <f>IF(D3524="","",IFERROR(INDEX(거래처분야,MATCH(D3524,거래처이름,0)),""))</f>
        <v/>
      </c>
      <c r="F3524" s="21" t="n"/>
      <c r="G3524" s="22" t="n"/>
      <c r="H3524" s="25">
        <f>IF(COUNTA(A3524,B3524,D3524,G3524)=0,"",IF(NOT(ISNUMBER(A3524)),"날짜를 확인하세요",IF(A3524&gt;TODAY(),"오늘 이후 날짜예요",IF(AND(B3524&lt;&gt;"",ISNA(MATCH(B3524,현장번호,0))),"현장 번호를 확인하세요",IF(ISNA(MATCH(D3524,거래처이름,0)),"거래처 목록에 없는 이름",IF(OR(NOT(ISNUMBER(G3524)),N(G3524)&lt;=0),"금액을 확인하세요",""))))))</f>
        <v/>
      </c>
    </row>
    <row r="3525">
      <c r="A3525" s="20" t="n"/>
      <c r="B3525" s="26" t="n"/>
      <c r="C3525" s="27">
        <f>IF(COUNTA(A3525,D3525,G3525)=0,"",IF(B3525="","공통",IFERROR(INDEX(현장_고객,MATCH(B3525,현장번호,0))&amp;" · "&amp;INDEX(현장_주소,MATCH(B3525,현장번호,0)),"없는 번호")))</f>
        <v/>
      </c>
      <c r="D3525" s="21" t="n"/>
      <c r="E3525" s="27">
        <f>IF(D3525="","",IFERROR(INDEX(거래처분야,MATCH(D3525,거래처이름,0)),""))</f>
        <v/>
      </c>
      <c r="F3525" s="21" t="n"/>
      <c r="G3525" s="22" t="n"/>
      <c r="H3525" s="25">
        <f>IF(COUNTA(A3525,B3525,D3525,G3525)=0,"",IF(NOT(ISNUMBER(A3525)),"날짜를 확인하세요",IF(A3525&gt;TODAY(),"오늘 이후 날짜예요",IF(AND(B3525&lt;&gt;"",ISNA(MATCH(B3525,현장번호,0))),"현장 번호를 확인하세요",IF(ISNA(MATCH(D3525,거래처이름,0)),"거래처 목록에 없는 이름",IF(OR(NOT(ISNUMBER(G3525)),N(G3525)&lt;=0),"금액을 확인하세요",""))))))</f>
        <v/>
      </c>
    </row>
    <row r="3526">
      <c r="A3526" s="20" t="n"/>
      <c r="B3526" s="26" t="n"/>
      <c r="C3526" s="27">
        <f>IF(COUNTA(A3526,D3526,G3526)=0,"",IF(B3526="","공통",IFERROR(INDEX(현장_고객,MATCH(B3526,현장번호,0))&amp;" · "&amp;INDEX(현장_주소,MATCH(B3526,현장번호,0)),"없는 번호")))</f>
        <v/>
      </c>
      <c r="D3526" s="21" t="n"/>
      <c r="E3526" s="27">
        <f>IF(D3526="","",IFERROR(INDEX(거래처분야,MATCH(D3526,거래처이름,0)),""))</f>
        <v/>
      </c>
      <c r="F3526" s="21" t="n"/>
      <c r="G3526" s="22" t="n"/>
      <c r="H3526" s="25">
        <f>IF(COUNTA(A3526,B3526,D3526,G3526)=0,"",IF(NOT(ISNUMBER(A3526)),"날짜를 확인하세요",IF(A3526&gt;TODAY(),"오늘 이후 날짜예요",IF(AND(B3526&lt;&gt;"",ISNA(MATCH(B3526,현장번호,0))),"현장 번호를 확인하세요",IF(ISNA(MATCH(D3526,거래처이름,0)),"거래처 목록에 없는 이름",IF(OR(NOT(ISNUMBER(G3526)),N(G3526)&lt;=0),"금액을 확인하세요",""))))))</f>
        <v/>
      </c>
    </row>
    <row r="3527">
      <c r="A3527" s="20" t="n"/>
      <c r="B3527" s="26" t="n"/>
      <c r="C3527" s="27">
        <f>IF(COUNTA(A3527,D3527,G3527)=0,"",IF(B3527="","공통",IFERROR(INDEX(현장_고객,MATCH(B3527,현장번호,0))&amp;" · "&amp;INDEX(현장_주소,MATCH(B3527,현장번호,0)),"없는 번호")))</f>
        <v/>
      </c>
      <c r="D3527" s="21" t="n"/>
      <c r="E3527" s="27">
        <f>IF(D3527="","",IFERROR(INDEX(거래처분야,MATCH(D3527,거래처이름,0)),""))</f>
        <v/>
      </c>
      <c r="F3527" s="21" t="n"/>
      <c r="G3527" s="22" t="n"/>
      <c r="H3527" s="25">
        <f>IF(COUNTA(A3527,B3527,D3527,G3527)=0,"",IF(NOT(ISNUMBER(A3527)),"날짜를 확인하세요",IF(A3527&gt;TODAY(),"오늘 이후 날짜예요",IF(AND(B3527&lt;&gt;"",ISNA(MATCH(B3527,현장번호,0))),"현장 번호를 확인하세요",IF(ISNA(MATCH(D3527,거래처이름,0)),"거래처 목록에 없는 이름",IF(OR(NOT(ISNUMBER(G3527)),N(G3527)&lt;=0),"금액을 확인하세요",""))))))</f>
        <v/>
      </c>
    </row>
    <row r="3528">
      <c r="A3528" s="20" t="n"/>
      <c r="B3528" s="26" t="n"/>
      <c r="C3528" s="27">
        <f>IF(COUNTA(A3528,D3528,G3528)=0,"",IF(B3528="","공통",IFERROR(INDEX(현장_고객,MATCH(B3528,현장번호,0))&amp;" · "&amp;INDEX(현장_주소,MATCH(B3528,현장번호,0)),"없는 번호")))</f>
        <v/>
      </c>
      <c r="D3528" s="21" t="n"/>
      <c r="E3528" s="27">
        <f>IF(D3528="","",IFERROR(INDEX(거래처분야,MATCH(D3528,거래처이름,0)),""))</f>
        <v/>
      </c>
      <c r="F3528" s="21" t="n"/>
      <c r="G3528" s="22" t="n"/>
      <c r="H3528" s="25">
        <f>IF(COUNTA(A3528,B3528,D3528,G3528)=0,"",IF(NOT(ISNUMBER(A3528)),"날짜를 확인하세요",IF(A3528&gt;TODAY(),"오늘 이후 날짜예요",IF(AND(B3528&lt;&gt;"",ISNA(MATCH(B3528,현장번호,0))),"현장 번호를 확인하세요",IF(ISNA(MATCH(D3528,거래처이름,0)),"거래처 목록에 없는 이름",IF(OR(NOT(ISNUMBER(G3528)),N(G3528)&lt;=0),"금액을 확인하세요",""))))))</f>
        <v/>
      </c>
    </row>
    <row r="3529">
      <c r="A3529" s="20" t="n"/>
      <c r="B3529" s="26" t="n"/>
      <c r="C3529" s="27">
        <f>IF(COUNTA(A3529,D3529,G3529)=0,"",IF(B3529="","공통",IFERROR(INDEX(현장_고객,MATCH(B3529,현장번호,0))&amp;" · "&amp;INDEX(현장_주소,MATCH(B3529,현장번호,0)),"없는 번호")))</f>
        <v/>
      </c>
      <c r="D3529" s="21" t="n"/>
      <c r="E3529" s="27">
        <f>IF(D3529="","",IFERROR(INDEX(거래처분야,MATCH(D3529,거래처이름,0)),""))</f>
        <v/>
      </c>
      <c r="F3529" s="21" t="n"/>
      <c r="G3529" s="22" t="n"/>
      <c r="H3529" s="25">
        <f>IF(COUNTA(A3529,B3529,D3529,G3529)=0,"",IF(NOT(ISNUMBER(A3529)),"날짜를 확인하세요",IF(A3529&gt;TODAY(),"오늘 이후 날짜예요",IF(AND(B3529&lt;&gt;"",ISNA(MATCH(B3529,현장번호,0))),"현장 번호를 확인하세요",IF(ISNA(MATCH(D3529,거래처이름,0)),"거래처 목록에 없는 이름",IF(OR(NOT(ISNUMBER(G3529)),N(G3529)&lt;=0),"금액을 확인하세요",""))))))</f>
        <v/>
      </c>
    </row>
    <row r="3530">
      <c r="A3530" s="20" t="n"/>
      <c r="B3530" s="26" t="n"/>
      <c r="C3530" s="27">
        <f>IF(COUNTA(A3530,D3530,G3530)=0,"",IF(B3530="","공통",IFERROR(INDEX(현장_고객,MATCH(B3530,현장번호,0))&amp;" · "&amp;INDEX(현장_주소,MATCH(B3530,현장번호,0)),"없는 번호")))</f>
        <v/>
      </c>
      <c r="D3530" s="21" t="n"/>
      <c r="E3530" s="27">
        <f>IF(D3530="","",IFERROR(INDEX(거래처분야,MATCH(D3530,거래처이름,0)),""))</f>
        <v/>
      </c>
      <c r="F3530" s="21" t="n"/>
      <c r="G3530" s="22" t="n"/>
      <c r="H3530" s="25">
        <f>IF(COUNTA(A3530,B3530,D3530,G3530)=0,"",IF(NOT(ISNUMBER(A3530)),"날짜를 확인하세요",IF(A3530&gt;TODAY(),"오늘 이후 날짜예요",IF(AND(B3530&lt;&gt;"",ISNA(MATCH(B3530,현장번호,0))),"현장 번호를 확인하세요",IF(ISNA(MATCH(D3530,거래처이름,0)),"거래처 목록에 없는 이름",IF(OR(NOT(ISNUMBER(G3530)),N(G3530)&lt;=0),"금액을 확인하세요",""))))))</f>
        <v/>
      </c>
    </row>
    <row r="3531">
      <c r="A3531" s="20" t="n"/>
      <c r="B3531" s="26" t="n"/>
      <c r="C3531" s="27">
        <f>IF(COUNTA(A3531,D3531,G3531)=0,"",IF(B3531="","공통",IFERROR(INDEX(현장_고객,MATCH(B3531,현장번호,0))&amp;" · "&amp;INDEX(현장_주소,MATCH(B3531,현장번호,0)),"없는 번호")))</f>
        <v/>
      </c>
      <c r="D3531" s="21" t="n"/>
      <c r="E3531" s="27">
        <f>IF(D3531="","",IFERROR(INDEX(거래처분야,MATCH(D3531,거래처이름,0)),""))</f>
        <v/>
      </c>
      <c r="F3531" s="21" t="n"/>
      <c r="G3531" s="22" t="n"/>
      <c r="H3531" s="25">
        <f>IF(COUNTA(A3531,B3531,D3531,G3531)=0,"",IF(NOT(ISNUMBER(A3531)),"날짜를 확인하세요",IF(A3531&gt;TODAY(),"오늘 이후 날짜예요",IF(AND(B3531&lt;&gt;"",ISNA(MATCH(B3531,현장번호,0))),"현장 번호를 확인하세요",IF(ISNA(MATCH(D3531,거래처이름,0)),"거래처 목록에 없는 이름",IF(OR(NOT(ISNUMBER(G3531)),N(G3531)&lt;=0),"금액을 확인하세요",""))))))</f>
        <v/>
      </c>
    </row>
    <row r="3532">
      <c r="A3532" s="20" t="n"/>
      <c r="B3532" s="26" t="n"/>
      <c r="C3532" s="27">
        <f>IF(COUNTA(A3532,D3532,G3532)=0,"",IF(B3532="","공통",IFERROR(INDEX(현장_고객,MATCH(B3532,현장번호,0))&amp;" · "&amp;INDEX(현장_주소,MATCH(B3532,현장번호,0)),"없는 번호")))</f>
        <v/>
      </c>
      <c r="D3532" s="21" t="n"/>
      <c r="E3532" s="27">
        <f>IF(D3532="","",IFERROR(INDEX(거래처분야,MATCH(D3532,거래처이름,0)),""))</f>
        <v/>
      </c>
      <c r="F3532" s="21" t="n"/>
      <c r="G3532" s="22" t="n"/>
      <c r="H3532" s="25">
        <f>IF(COUNTA(A3532,B3532,D3532,G3532)=0,"",IF(NOT(ISNUMBER(A3532)),"날짜를 확인하세요",IF(A3532&gt;TODAY(),"오늘 이후 날짜예요",IF(AND(B3532&lt;&gt;"",ISNA(MATCH(B3532,현장번호,0))),"현장 번호를 확인하세요",IF(ISNA(MATCH(D3532,거래처이름,0)),"거래처 목록에 없는 이름",IF(OR(NOT(ISNUMBER(G3532)),N(G3532)&lt;=0),"금액을 확인하세요",""))))))</f>
        <v/>
      </c>
    </row>
    <row r="3533">
      <c r="A3533" s="20" t="n"/>
      <c r="B3533" s="26" t="n"/>
      <c r="C3533" s="27">
        <f>IF(COUNTA(A3533,D3533,G3533)=0,"",IF(B3533="","공통",IFERROR(INDEX(현장_고객,MATCH(B3533,현장번호,0))&amp;" · "&amp;INDEX(현장_주소,MATCH(B3533,현장번호,0)),"없는 번호")))</f>
        <v/>
      </c>
      <c r="D3533" s="21" t="n"/>
      <c r="E3533" s="27">
        <f>IF(D3533="","",IFERROR(INDEX(거래처분야,MATCH(D3533,거래처이름,0)),""))</f>
        <v/>
      </c>
      <c r="F3533" s="21" t="n"/>
      <c r="G3533" s="22" t="n"/>
      <c r="H3533" s="25">
        <f>IF(COUNTA(A3533,B3533,D3533,G3533)=0,"",IF(NOT(ISNUMBER(A3533)),"날짜를 확인하세요",IF(A3533&gt;TODAY(),"오늘 이후 날짜예요",IF(AND(B3533&lt;&gt;"",ISNA(MATCH(B3533,현장번호,0))),"현장 번호를 확인하세요",IF(ISNA(MATCH(D3533,거래처이름,0)),"거래처 목록에 없는 이름",IF(OR(NOT(ISNUMBER(G3533)),N(G3533)&lt;=0),"금액을 확인하세요",""))))))</f>
        <v/>
      </c>
    </row>
    <row r="3534">
      <c r="A3534" s="20" t="n"/>
      <c r="B3534" s="26" t="n"/>
      <c r="C3534" s="27">
        <f>IF(COUNTA(A3534,D3534,G3534)=0,"",IF(B3534="","공통",IFERROR(INDEX(현장_고객,MATCH(B3534,현장번호,0))&amp;" · "&amp;INDEX(현장_주소,MATCH(B3534,현장번호,0)),"없는 번호")))</f>
        <v/>
      </c>
      <c r="D3534" s="21" t="n"/>
      <c r="E3534" s="27">
        <f>IF(D3534="","",IFERROR(INDEX(거래처분야,MATCH(D3534,거래처이름,0)),""))</f>
        <v/>
      </c>
      <c r="F3534" s="21" t="n"/>
      <c r="G3534" s="22" t="n"/>
      <c r="H3534" s="25">
        <f>IF(COUNTA(A3534,B3534,D3534,G3534)=0,"",IF(NOT(ISNUMBER(A3534)),"날짜를 확인하세요",IF(A3534&gt;TODAY(),"오늘 이후 날짜예요",IF(AND(B3534&lt;&gt;"",ISNA(MATCH(B3534,현장번호,0))),"현장 번호를 확인하세요",IF(ISNA(MATCH(D3534,거래처이름,0)),"거래처 목록에 없는 이름",IF(OR(NOT(ISNUMBER(G3534)),N(G3534)&lt;=0),"금액을 확인하세요",""))))))</f>
        <v/>
      </c>
    </row>
    <row r="3535">
      <c r="A3535" s="20" t="n"/>
      <c r="B3535" s="26" t="n"/>
      <c r="C3535" s="27">
        <f>IF(COUNTA(A3535,D3535,G3535)=0,"",IF(B3535="","공통",IFERROR(INDEX(현장_고객,MATCH(B3535,현장번호,0))&amp;" · "&amp;INDEX(현장_주소,MATCH(B3535,현장번호,0)),"없는 번호")))</f>
        <v/>
      </c>
      <c r="D3535" s="21" t="n"/>
      <c r="E3535" s="27">
        <f>IF(D3535="","",IFERROR(INDEX(거래처분야,MATCH(D3535,거래처이름,0)),""))</f>
        <v/>
      </c>
      <c r="F3535" s="21" t="n"/>
      <c r="G3535" s="22" t="n"/>
      <c r="H3535" s="25">
        <f>IF(COUNTA(A3535,B3535,D3535,G3535)=0,"",IF(NOT(ISNUMBER(A3535)),"날짜를 확인하세요",IF(A3535&gt;TODAY(),"오늘 이후 날짜예요",IF(AND(B3535&lt;&gt;"",ISNA(MATCH(B3535,현장번호,0))),"현장 번호를 확인하세요",IF(ISNA(MATCH(D3535,거래처이름,0)),"거래처 목록에 없는 이름",IF(OR(NOT(ISNUMBER(G3535)),N(G3535)&lt;=0),"금액을 확인하세요",""))))))</f>
        <v/>
      </c>
    </row>
    <row r="3536">
      <c r="A3536" s="20" t="n"/>
      <c r="B3536" s="26" t="n"/>
      <c r="C3536" s="27">
        <f>IF(COUNTA(A3536,D3536,G3536)=0,"",IF(B3536="","공통",IFERROR(INDEX(현장_고객,MATCH(B3536,현장번호,0))&amp;" · "&amp;INDEX(현장_주소,MATCH(B3536,현장번호,0)),"없는 번호")))</f>
        <v/>
      </c>
      <c r="D3536" s="21" t="n"/>
      <c r="E3536" s="27">
        <f>IF(D3536="","",IFERROR(INDEX(거래처분야,MATCH(D3536,거래처이름,0)),""))</f>
        <v/>
      </c>
      <c r="F3536" s="21" t="n"/>
      <c r="G3536" s="22" t="n"/>
      <c r="H3536" s="25">
        <f>IF(COUNTA(A3536,B3536,D3536,G3536)=0,"",IF(NOT(ISNUMBER(A3536)),"날짜를 확인하세요",IF(A3536&gt;TODAY(),"오늘 이후 날짜예요",IF(AND(B3536&lt;&gt;"",ISNA(MATCH(B3536,현장번호,0))),"현장 번호를 확인하세요",IF(ISNA(MATCH(D3536,거래처이름,0)),"거래처 목록에 없는 이름",IF(OR(NOT(ISNUMBER(G3536)),N(G3536)&lt;=0),"금액을 확인하세요",""))))))</f>
        <v/>
      </c>
    </row>
    <row r="3537">
      <c r="A3537" s="20" t="n"/>
      <c r="B3537" s="26" t="n"/>
      <c r="C3537" s="27">
        <f>IF(COUNTA(A3537,D3537,G3537)=0,"",IF(B3537="","공통",IFERROR(INDEX(현장_고객,MATCH(B3537,현장번호,0))&amp;" · "&amp;INDEX(현장_주소,MATCH(B3537,현장번호,0)),"없는 번호")))</f>
        <v/>
      </c>
      <c r="D3537" s="21" t="n"/>
      <c r="E3537" s="27">
        <f>IF(D3537="","",IFERROR(INDEX(거래처분야,MATCH(D3537,거래처이름,0)),""))</f>
        <v/>
      </c>
      <c r="F3537" s="21" t="n"/>
      <c r="G3537" s="22" t="n"/>
      <c r="H3537" s="25">
        <f>IF(COUNTA(A3537,B3537,D3537,G3537)=0,"",IF(NOT(ISNUMBER(A3537)),"날짜를 확인하세요",IF(A3537&gt;TODAY(),"오늘 이후 날짜예요",IF(AND(B3537&lt;&gt;"",ISNA(MATCH(B3537,현장번호,0))),"현장 번호를 확인하세요",IF(ISNA(MATCH(D3537,거래처이름,0)),"거래처 목록에 없는 이름",IF(OR(NOT(ISNUMBER(G3537)),N(G3537)&lt;=0),"금액을 확인하세요",""))))))</f>
        <v/>
      </c>
    </row>
    <row r="3538">
      <c r="A3538" s="20" t="n"/>
      <c r="B3538" s="26" t="n"/>
      <c r="C3538" s="27">
        <f>IF(COUNTA(A3538,D3538,G3538)=0,"",IF(B3538="","공통",IFERROR(INDEX(현장_고객,MATCH(B3538,현장번호,0))&amp;" · "&amp;INDEX(현장_주소,MATCH(B3538,현장번호,0)),"없는 번호")))</f>
        <v/>
      </c>
      <c r="D3538" s="21" t="n"/>
      <c r="E3538" s="27">
        <f>IF(D3538="","",IFERROR(INDEX(거래처분야,MATCH(D3538,거래처이름,0)),""))</f>
        <v/>
      </c>
      <c r="F3538" s="21" t="n"/>
      <c r="G3538" s="22" t="n"/>
      <c r="H3538" s="25">
        <f>IF(COUNTA(A3538,B3538,D3538,G3538)=0,"",IF(NOT(ISNUMBER(A3538)),"날짜를 확인하세요",IF(A3538&gt;TODAY(),"오늘 이후 날짜예요",IF(AND(B3538&lt;&gt;"",ISNA(MATCH(B3538,현장번호,0))),"현장 번호를 확인하세요",IF(ISNA(MATCH(D3538,거래처이름,0)),"거래처 목록에 없는 이름",IF(OR(NOT(ISNUMBER(G3538)),N(G3538)&lt;=0),"금액을 확인하세요",""))))))</f>
        <v/>
      </c>
    </row>
    <row r="3539">
      <c r="A3539" s="20" t="n"/>
      <c r="B3539" s="26" t="n"/>
      <c r="C3539" s="27">
        <f>IF(COUNTA(A3539,D3539,G3539)=0,"",IF(B3539="","공통",IFERROR(INDEX(현장_고객,MATCH(B3539,현장번호,0))&amp;" · "&amp;INDEX(현장_주소,MATCH(B3539,현장번호,0)),"없는 번호")))</f>
        <v/>
      </c>
      <c r="D3539" s="21" t="n"/>
      <c r="E3539" s="27">
        <f>IF(D3539="","",IFERROR(INDEX(거래처분야,MATCH(D3539,거래처이름,0)),""))</f>
        <v/>
      </c>
      <c r="F3539" s="21" t="n"/>
      <c r="G3539" s="22" t="n"/>
      <c r="H3539" s="25">
        <f>IF(COUNTA(A3539,B3539,D3539,G3539)=0,"",IF(NOT(ISNUMBER(A3539)),"날짜를 확인하세요",IF(A3539&gt;TODAY(),"오늘 이후 날짜예요",IF(AND(B3539&lt;&gt;"",ISNA(MATCH(B3539,현장번호,0))),"현장 번호를 확인하세요",IF(ISNA(MATCH(D3539,거래처이름,0)),"거래처 목록에 없는 이름",IF(OR(NOT(ISNUMBER(G3539)),N(G3539)&lt;=0),"금액을 확인하세요",""))))))</f>
        <v/>
      </c>
    </row>
    <row r="3540">
      <c r="A3540" s="20" t="n"/>
      <c r="B3540" s="26" t="n"/>
      <c r="C3540" s="27">
        <f>IF(COUNTA(A3540,D3540,G3540)=0,"",IF(B3540="","공통",IFERROR(INDEX(현장_고객,MATCH(B3540,현장번호,0))&amp;" · "&amp;INDEX(현장_주소,MATCH(B3540,현장번호,0)),"없는 번호")))</f>
        <v/>
      </c>
      <c r="D3540" s="21" t="n"/>
      <c r="E3540" s="27">
        <f>IF(D3540="","",IFERROR(INDEX(거래처분야,MATCH(D3540,거래처이름,0)),""))</f>
        <v/>
      </c>
      <c r="F3540" s="21" t="n"/>
      <c r="G3540" s="22" t="n"/>
      <c r="H3540" s="25">
        <f>IF(COUNTA(A3540,B3540,D3540,G3540)=0,"",IF(NOT(ISNUMBER(A3540)),"날짜를 확인하세요",IF(A3540&gt;TODAY(),"오늘 이후 날짜예요",IF(AND(B3540&lt;&gt;"",ISNA(MATCH(B3540,현장번호,0))),"현장 번호를 확인하세요",IF(ISNA(MATCH(D3540,거래처이름,0)),"거래처 목록에 없는 이름",IF(OR(NOT(ISNUMBER(G3540)),N(G3540)&lt;=0),"금액을 확인하세요",""))))))</f>
        <v/>
      </c>
    </row>
    <row r="3541">
      <c r="A3541" s="20" t="n"/>
      <c r="B3541" s="26" t="n"/>
      <c r="C3541" s="27">
        <f>IF(COUNTA(A3541,D3541,G3541)=0,"",IF(B3541="","공통",IFERROR(INDEX(현장_고객,MATCH(B3541,현장번호,0))&amp;" · "&amp;INDEX(현장_주소,MATCH(B3541,현장번호,0)),"없는 번호")))</f>
        <v/>
      </c>
      <c r="D3541" s="21" t="n"/>
      <c r="E3541" s="27">
        <f>IF(D3541="","",IFERROR(INDEX(거래처분야,MATCH(D3541,거래처이름,0)),""))</f>
        <v/>
      </c>
      <c r="F3541" s="21" t="n"/>
      <c r="G3541" s="22" t="n"/>
      <c r="H3541" s="25">
        <f>IF(COUNTA(A3541,B3541,D3541,G3541)=0,"",IF(NOT(ISNUMBER(A3541)),"날짜를 확인하세요",IF(A3541&gt;TODAY(),"오늘 이후 날짜예요",IF(AND(B3541&lt;&gt;"",ISNA(MATCH(B3541,현장번호,0))),"현장 번호를 확인하세요",IF(ISNA(MATCH(D3541,거래처이름,0)),"거래처 목록에 없는 이름",IF(OR(NOT(ISNUMBER(G3541)),N(G3541)&lt;=0),"금액을 확인하세요",""))))))</f>
        <v/>
      </c>
    </row>
    <row r="3542">
      <c r="A3542" s="20" t="n"/>
      <c r="B3542" s="26" t="n"/>
      <c r="C3542" s="27">
        <f>IF(COUNTA(A3542,D3542,G3542)=0,"",IF(B3542="","공통",IFERROR(INDEX(현장_고객,MATCH(B3542,현장번호,0))&amp;" · "&amp;INDEX(현장_주소,MATCH(B3542,현장번호,0)),"없는 번호")))</f>
        <v/>
      </c>
      <c r="D3542" s="21" t="n"/>
      <c r="E3542" s="27">
        <f>IF(D3542="","",IFERROR(INDEX(거래처분야,MATCH(D3542,거래처이름,0)),""))</f>
        <v/>
      </c>
      <c r="F3542" s="21" t="n"/>
      <c r="G3542" s="22" t="n"/>
      <c r="H3542" s="25">
        <f>IF(COUNTA(A3542,B3542,D3542,G3542)=0,"",IF(NOT(ISNUMBER(A3542)),"날짜를 확인하세요",IF(A3542&gt;TODAY(),"오늘 이후 날짜예요",IF(AND(B3542&lt;&gt;"",ISNA(MATCH(B3542,현장번호,0))),"현장 번호를 확인하세요",IF(ISNA(MATCH(D3542,거래처이름,0)),"거래처 목록에 없는 이름",IF(OR(NOT(ISNUMBER(G3542)),N(G3542)&lt;=0),"금액을 확인하세요",""))))))</f>
        <v/>
      </c>
    </row>
    <row r="3543">
      <c r="A3543" s="20" t="n"/>
      <c r="B3543" s="26" t="n"/>
      <c r="C3543" s="27">
        <f>IF(COUNTA(A3543,D3543,G3543)=0,"",IF(B3543="","공통",IFERROR(INDEX(현장_고객,MATCH(B3543,현장번호,0))&amp;" · "&amp;INDEX(현장_주소,MATCH(B3543,현장번호,0)),"없는 번호")))</f>
        <v/>
      </c>
      <c r="D3543" s="21" t="n"/>
      <c r="E3543" s="27">
        <f>IF(D3543="","",IFERROR(INDEX(거래처분야,MATCH(D3543,거래처이름,0)),""))</f>
        <v/>
      </c>
      <c r="F3543" s="21" t="n"/>
      <c r="G3543" s="22" t="n"/>
      <c r="H3543" s="25">
        <f>IF(COUNTA(A3543,B3543,D3543,G3543)=0,"",IF(NOT(ISNUMBER(A3543)),"날짜를 확인하세요",IF(A3543&gt;TODAY(),"오늘 이후 날짜예요",IF(AND(B3543&lt;&gt;"",ISNA(MATCH(B3543,현장번호,0))),"현장 번호를 확인하세요",IF(ISNA(MATCH(D3543,거래처이름,0)),"거래처 목록에 없는 이름",IF(OR(NOT(ISNUMBER(G3543)),N(G3543)&lt;=0),"금액을 확인하세요",""))))))</f>
        <v/>
      </c>
    </row>
    <row r="3544">
      <c r="A3544" s="20" t="n"/>
      <c r="B3544" s="26" t="n"/>
      <c r="C3544" s="27">
        <f>IF(COUNTA(A3544,D3544,G3544)=0,"",IF(B3544="","공통",IFERROR(INDEX(현장_고객,MATCH(B3544,현장번호,0))&amp;" · "&amp;INDEX(현장_주소,MATCH(B3544,현장번호,0)),"없는 번호")))</f>
        <v/>
      </c>
      <c r="D3544" s="21" t="n"/>
      <c r="E3544" s="27">
        <f>IF(D3544="","",IFERROR(INDEX(거래처분야,MATCH(D3544,거래처이름,0)),""))</f>
        <v/>
      </c>
      <c r="F3544" s="21" t="n"/>
      <c r="G3544" s="22" t="n"/>
      <c r="H3544" s="25">
        <f>IF(COUNTA(A3544,B3544,D3544,G3544)=0,"",IF(NOT(ISNUMBER(A3544)),"날짜를 확인하세요",IF(A3544&gt;TODAY(),"오늘 이후 날짜예요",IF(AND(B3544&lt;&gt;"",ISNA(MATCH(B3544,현장번호,0))),"현장 번호를 확인하세요",IF(ISNA(MATCH(D3544,거래처이름,0)),"거래처 목록에 없는 이름",IF(OR(NOT(ISNUMBER(G3544)),N(G3544)&lt;=0),"금액을 확인하세요",""))))))</f>
        <v/>
      </c>
    </row>
    <row r="3545">
      <c r="A3545" s="20" t="n"/>
      <c r="B3545" s="26" t="n"/>
      <c r="C3545" s="27">
        <f>IF(COUNTA(A3545,D3545,G3545)=0,"",IF(B3545="","공통",IFERROR(INDEX(현장_고객,MATCH(B3545,현장번호,0))&amp;" · "&amp;INDEX(현장_주소,MATCH(B3545,현장번호,0)),"없는 번호")))</f>
        <v/>
      </c>
      <c r="D3545" s="21" t="n"/>
      <c r="E3545" s="27">
        <f>IF(D3545="","",IFERROR(INDEX(거래처분야,MATCH(D3545,거래처이름,0)),""))</f>
        <v/>
      </c>
      <c r="F3545" s="21" t="n"/>
      <c r="G3545" s="22" t="n"/>
      <c r="H3545" s="25">
        <f>IF(COUNTA(A3545,B3545,D3545,G3545)=0,"",IF(NOT(ISNUMBER(A3545)),"날짜를 확인하세요",IF(A3545&gt;TODAY(),"오늘 이후 날짜예요",IF(AND(B3545&lt;&gt;"",ISNA(MATCH(B3545,현장번호,0))),"현장 번호를 확인하세요",IF(ISNA(MATCH(D3545,거래처이름,0)),"거래처 목록에 없는 이름",IF(OR(NOT(ISNUMBER(G3545)),N(G3545)&lt;=0),"금액을 확인하세요",""))))))</f>
        <v/>
      </c>
    </row>
    <row r="3546">
      <c r="A3546" s="20" t="n"/>
      <c r="B3546" s="26" t="n"/>
      <c r="C3546" s="27">
        <f>IF(COUNTA(A3546,D3546,G3546)=0,"",IF(B3546="","공통",IFERROR(INDEX(현장_고객,MATCH(B3546,현장번호,0))&amp;" · "&amp;INDEX(현장_주소,MATCH(B3546,현장번호,0)),"없는 번호")))</f>
        <v/>
      </c>
      <c r="D3546" s="21" t="n"/>
      <c r="E3546" s="27">
        <f>IF(D3546="","",IFERROR(INDEX(거래처분야,MATCH(D3546,거래처이름,0)),""))</f>
        <v/>
      </c>
      <c r="F3546" s="21" t="n"/>
      <c r="G3546" s="22" t="n"/>
      <c r="H3546" s="25">
        <f>IF(COUNTA(A3546,B3546,D3546,G3546)=0,"",IF(NOT(ISNUMBER(A3546)),"날짜를 확인하세요",IF(A3546&gt;TODAY(),"오늘 이후 날짜예요",IF(AND(B3546&lt;&gt;"",ISNA(MATCH(B3546,현장번호,0))),"현장 번호를 확인하세요",IF(ISNA(MATCH(D3546,거래처이름,0)),"거래처 목록에 없는 이름",IF(OR(NOT(ISNUMBER(G3546)),N(G3546)&lt;=0),"금액을 확인하세요",""))))))</f>
        <v/>
      </c>
    </row>
    <row r="3547">
      <c r="A3547" s="20" t="n"/>
      <c r="B3547" s="26" t="n"/>
      <c r="C3547" s="27">
        <f>IF(COUNTA(A3547,D3547,G3547)=0,"",IF(B3547="","공통",IFERROR(INDEX(현장_고객,MATCH(B3547,현장번호,0))&amp;" · "&amp;INDEX(현장_주소,MATCH(B3547,현장번호,0)),"없는 번호")))</f>
        <v/>
      </c>
      <c r="D3547" s="21" t="n"/>
      <c r="E3547" s="27">
        <f>IF(D3547="","",IFERROR(INDEX(거래처분야,MATCH(D3547,거래처이름,0)),""))</f>
        <v/>
      </c>
      <c r="F3547" s="21" t="n"/>
      <c r="G3547" s="22" t="n"/>
      <c r="H3547" s="25">
        <f>IF(COUNTA(A3547,B3547,D3547,G3547)=0,"",IF(NOT(ISNUMBER(A3547)),"날짜를 확인하세요",IF(A3547&gt;TODAY(),"오늘 이후 날짜예요",IF(AND(B3547&lt;&gt;"",ISNA(MATCH(B3547,현장번호,0))),"현장 번호를 확인하세요",IF(ISNA(MATCH(D3547,거래처이름,0)),"거래처 목록에 없는 이름",IF(OR(NOT(ISNUMBER(G3547)),N(G3547)&lt;=0),"금액을 확인하세요",""))))))</f>
        <v/>
      </c>
    </row>
    <row r="3548">
      <c r="A3548" s="20" t="n"/>
      <c r="B3548" s="26" t="n"/>
      <c r="C3548" s="27">
        <f>IF(COUNTA(A3548,D3548,G3548)=0,"",IF(B3548="","공통",IFERROR(INDEX(현장_고객,MATCH(B3548,현장번호,0))&amp;" · "&amp;INDEX(현장_주소,MATCH(B3548,현장번호,0)),"없는 번호")))</f>
        <v/>
      </c>
      <c r="D3548" s="21" t="n"/>
      <c r="E3548" s="27">
        <f>IF(D3548="","",IFERROR(INDEX(거래처분야,MATCH(D3548,거래처이름,0)),""))</f>
        <v/>
      </c>
      <c r="F3548" s="21" t="n"/>
      <c r="G3548" s="22" t="n"/>
      <c r="H3548" s="25">
        <f>IF(COUNTA(A3548,B3548,D3548,G3548)=0,"",IF(NOT(ISNUMBER(A3548)),"날짜를 확인하세요",IF(A3548&gt;TODAY(),"오늘 이후 날짜예요",IF(AND(B3548&lt;&gt;"",ISNA(MATCH(B3548,현장번호,0))),"현장 번호를 확인하세요",IF(ISNA(MATCH(D3548,거래처이름,0)),"거래처 목록에 없는 이름",IF(OR(NOT(ISNUMBER(G3548)),N(G3548)&lt;=0),"금액을 확인하세요",""))))))</f>
        <v/>
      </c>
    </row>
    <row r="3549">
      <c r="A3549" s="20" t="n"/>
      <c r="B3549" s="26" t="n"/>
      <c r="C3549" s="27">
        <f>IF(COUNTA(A3549,D3549,G3549)=0,"",IF(B3549="","공통",IFERROR(INDEX(현장_고객,MATCH(B3549,현장번호,0))&amp;" · "&amp;INDEX(현장_주소,MATCH(B3549,현장번호,0)),"없는 번호")))</f>
        <v/>
      </c>
      <c r="D3549" s="21" t="n"/>
      <c r="E3549" s="27">
        <f>IF(D3549="","",IFERROR(INDEX(거래처분야,MATCH(D3549,거래처이름,0)),""))</f>
        <v/>
      </c>
      <c r="F3549" s="21" t="n"/>
      <c r="G3549" s="22" t="n"/>
      <c r="H3549" s="25">
        <f>IF(COUNTA(A3549,B3549,D3549,G3549)=0,"",IF(NOT(ISNUMBER(A3549)),"날짜를 확인하세요",IF(A3549&gt;TODAY(),"오늘 이후 날짜예요",IF(AND(B3549&lt;&gt;"",ISNA(MATCH(B3549,현장번호,0))),"현장 번호를 확인하세요",IF(ISNA(MATCH(D3549,거래처이름,0)),"거래처 목록에 없는 이름",IF(OR(NOT(ISNUMBER(G3549)),N(G3549)&lt;=0),"금액을 확인하세요",""))))))</f>
        <v/>
      </c>
    </row>
    <row r="3550">
      <c r="A3550" s="20" t="n"/>
      <c r="B3550" s="26" t="n"/>
      <c r="C3550" s="27">
        <f>IF(COUNTA(A3550,D3550,G3550)=0,"",IF(B3550="","공통",IFERROR(INDEX(현장_고객,MATCH(B3550,현장번호,0))&amp;" · "&amp;INDEX(현장_주소,MATCH(B3550,현장번호,0)),"없는 번호")))</f>
        <v/>
      </c>
      <c r="D3550" s="21" t="n"/>
      <c r="E3550" s="27">
        <f>IF(D3550="","",IFERROR(INDEX(거래처분야,MATCH(D3550,거래처이름,0)),""))</f>
        <v/>
      </c>
      <c r="F3550" s="21" t="n"/>
      <c r="G3550" s="22" t="n"/>
      <c r="H3550" s="25">
        <f>IF(COUNTA(A3550,B3550,D3550,G3550)=0,"",IF(NOT(ISNUMBER(A3550)),"날짜를 확인하세요",IF(A3550&gt;TODAY(),"오늘 이후 날짜예요",IF(AND(B3550&lt;&gt;"",ISNA(MATCH(B3550,현장번호,0))),"현장 번호를 확인하세요",IF(ISNA(MATCH(D3550,거래처이름,0)),"거래처 목록에 없는 이름",IF(OR(NOT(ISNUMBER(G3550)),N(G3550)&lt;=0),"금액을 확인하세요",""))))))</f>
        <v/>
      </c>
    </row>
    <row r="3551">
      <c r="A3551" s="20" t="n"/>
      <c r="B3551" s="26" t="n"/>
      <c r="C3551" s="27">
        <f>IF(COUNTA(A3551,D3551,G3551)=0,"",IF(B3551="","공통",IFERROR(INDEX(현장_고객,MATCH(B3551,현장번호,0))&amp;" · "&amp;INDEX(현장_주소,MATCH(B3551,현장번호,0)),"없는 번호")))</f>
        <v/>
      </c>
      <c r="D3551" s="21" t="n"/>
      <c r="E3551" s="27">
        <f>IF(D3551="","",IFERROR(INDEX(거래처분야,MATCH(D3551,거래처이름,0)),""))</f>
        <v/>
      </c>
      <c r="F3551" s="21" t="n"/>
      <c r="G3551" s="22" t="n"/>
      <c r="H3551" s="25">
        <f>IF(COUNTA(A3551,B3551,D3551,G3551)=0,"",IF(NOT(ISNUMBER(A3551)),"날짜를 확인하세요",IF(A3551&gt;TODAY(),"오늘 이후 날짜예요",IF(AND(B3551&lt;&gt;"",ISNA(MATCH(B3551,현장번호,0))),"현장 번호를 확인하세요",IF(ISNA(MATCH(D3551,거래처이름,0)),"거래처 목록에 없는 이름",IF(OR(NOT(ISNUMBER(G3551)),N(G3551)&lt;=0),"금액을 확인하세요",""))))))</f>
        <v/>
      </c>
    </row>
    <row r="3552">
      <c r="A3552" s="20" t="n"/>
      <c r="B3552" s="26" t="n"/>
      <c r="C3552" s="27">
        <f>IF(COUNTA(A3552,D3552,G3552)=0,"",IF(B3552="","공통",IFERROR(INDEX(현장_고객,MATCH(B3552,현장번호,0))&amp;" · "&amp;INDEX(현장_주소,MATCH(B3552,현장번호,0)),"없는 번호")))</f>
        <v/>
      </c>
      <c r="D3552" s="21" t="n"/>
      <c r="E3552" s="27">
        <f>IF(D3552="","",IFERROR(INDEX(거래처분야,MATCH(D3552,거래처이름,0)),""))</f>
        <v/>
      </c>
      <c r="F3552" s="21" t="n"/>
      <c r="G3552" s="22" t="n"/>
      <c r="H3552" s="25">
        <f>IF(COUNTA(A3552,B3552,D3552,G3552)=0,"",IF(NOT(ISNUMBER(A3552)),"날짜를 확인하세요",IF(A3552&gt;TODAY(),"오늘 이후 날짜예요",IF(AND(B3552&lt;&gt;"",ISNA(MATCH(B3552,현장번호,0))),"현장 번호를 확인하세요",IF(ISNA(MATCH(D3552,거래처이름,0)),"거래처 목록에 없는 이름",IF(OR(NOT(ISNUMBER(G3552)),N(G3552)&lt;=0),"금액을 확인하세요",""))))))</f>
        <v/>
      </c>
    </row>
    <row r="3553">
      <c r="A3553" s="20" t="n"/>
      <c r="B3553" s="26" t="n"/>
      <c r="C3553" s="27">
        <f>IF(COUNTA(A3553,D3553,G3553)=0,"",IF(B3553="","공통",IFERROR(INDEX(현장_고객,MATCH(B3553,현장번호,0))&amp;" · "&amp;INDEX(현장_주소,MATCH(B3553,현장번호,0)),"없는 번호")))</f>
        <v/>
      </c>
      <c r="D3553" s="21" t="n"/>
      <c r="E3553" s="27">
        <f>IF(D3553="","",IFERROR(INDEX(거래처분야,MATCH(D3553,거래처이름,0)),""))</f>
        <v/>
      </c>
      <c r="F3553" s="21" t="n"/>
      <c r="G3553" s="22" t="n"/>
      <c r="H3553" s="25">
        <f>IF(COUNTA(A3553,B3553,D3553,G3553)=0,"",IF(NOT(ISNUMBER(A3553)),"날짜를 확인하세요",IF(A3553&gt;TODAY(),"오늘 이후 날짜예요",IF(AND(B3553&lt;&gt;"",ISNA(MATCH(B3553,현장번호,0))),"현장 번호를 확인하세요",IF(ISNA(MATCH(D3553,거래처이름,0)),"거래처 목록에 없는 이름",IF(OR(NOT(ISNUMBER(G3553)),N(G3553)&lt;=0),"금액을 확인하세요",""))))))</f>
        <v/>
      </c>
    </row>
    <row r="3554">
      <c r="A3554" s="20" t="n"/>
      <c r="B3554" s="26" t="n"/>
      <c r="C3554" s="27">
        <f>IF(COUNTA(A3554,D3554,G3554)=0,"",IF(B3554="","공통",IFERROR(INDEX(현장_고객,MATCH(B3554,현장번호,0))&amp;" · "&amp;INDEX(현장_주소,MATCH(B3554,현장번호,0)),"없는 번호")))</f>
        <v/>
      </c>
      <c r="D3554" s="21" t="n"/>
      <c r="E3554" s="27">
        <f>IF(D3554="","",IFERROR(INDEX(거래처분야,MATCH(D3554,거래처이름,0)),""))</f>
        <v/>
      </c>
      <c r="F3554" s="21" t="n"/>
      <c r="G3554" s="22" t="n"/>
      <c r="H3554" s="25">
        <f>IF(COUNTA(A3554,B3554,D3554,G3554)=0,"",IF(NOT(ISNUMBER(A3554)),"날짜를 확인하세요",IF(A3554&gt;TODAY(),"오늘 이후 날짜예요",IF(AND(B3554&lt;&gt;"",ISNA(MATCH(B3554,현장번호,0))),"현장 번호를 확인하세요",IF(ISNA(MATCH(D3554,거래처이름,0)),"거래처 목록에 없는 이름",IF(OR(NOT(ISNUMBER(G3554)),N(G3554)&lt;=0),"금액을 확인하세요",""))))))</f>
        <v/>
      </c>
    </row>
    <row r="3555">
      <c r="A3555" s="20" t="n"/>
      <c r="B3555" s="26" t="n"/>
      <c r="C3555" s="27">
        <f>IF(COUNTA(A3555,D3555,G3555)=0,"",IF(B3555="","공통",IFERROR(INDEX(현장_고객,MATCH(B3555,현장번호,0))&amp;" · "&amp;INDEX(현장_주소,MATCH(B3555,현장번호,0)),"없는 번호")))</f>
        <v/>
      </c>
      <c r="D3555" s="21" t="n"/>
      <c r="E3555" s="27">
        <f>IF(D3555="","",IFERROR(INDEX(거래처분야,MATCH(D3555,거래처이름,0)),""))</f>
        <v/>
      </c>
      <c r="F3555" s="21" t="n"/>
      <c r="G3555" s="22" t="n"/>
      <c r="H3555" s="25">
        <f>IF(COUNTA(A3555,B3555,D3555,G3555)=0,"",IF(NOT(ISNUMBER(A3555)),"날짜를 확인하세요",IF(A3555&gt;TODAY(),"오늘 이후 날짜예요",IF(AND(B3555&lt;&gt;"",ISNA(MATCH(B3555,현장번호,0))),"현장 번호를 확인하세요",IF(ISNA(MATCH(D3555,거래처이름,0)),"거래처 목록에 없는 이름",IF(OR(NOT(ISNUMBER(G3555)),N(G3555)&lt;=0),"금액을 확인하세요",""))))))</f>
        <v/>
      </c>
    </row>
    <row r="3556">
      <c r="A3556" s="20" t="n"/>
      <c r="B3556" s="26" t="n"/>
      <c r="C3556" s="27">
        <f>IF(COUNTA(A3556,D3556,G3556)=0,"",IF(B3556="","공통",IFERROR(INDEX(현장_고객,MATCH(B3556,현장번호,0))&amp;" · "&amp;INDEX(현장_주소,MATCH(B3556,현장번호,0)),"없는 번호")))</f>
        <v/>
      </c>
      <c r="D3556" s="21" t="n"/>
      <c r="E3556" s="27">
        <f>IF(D3556="","",IFERROR(INDEX(거래처분야,MATCH(D3556,거래처이름,0)),""))</f>
        <v/>
      </c>
      <c r="F3556" s="21" t="n"/>
      <c r="G3556" s="22" t="n"/>
      <c r="H3556" s="25">
        <f>IF(COUNTA(A3556,B3556,D3556,G3556)=0,"",IF(NOT(ISNUMBER(A3556)),"날짜를 확인하세요",IF(A3556&gt;TODAY(),"오늘 이후 날짜예요",IF(AND(B3556&lt;&gt;"",ISNA(MATCH(B3556,현장번호,0))),"현장 번호를 확인하세요",IF(ISNA(MATCH(D3556,거래처이름,0)),"거래처 목록에 없는 이름",IF(OR(NOT(ISNUMBER(G3556)),N(G3556)&lt;=0),"금액을 확인하세요",""))))))</f>
        <v/>
      </c>
    </row>
    <row r="3557">
      <c r="A3557" s="20" t="n"/>
      <c r="B3557" s="26" t="n"/>
      <c r="C3557" s="27">
        <f>IF(COUNTA(A3557,D3557,G3557)=0,"",IF(B3557="","공통",IFERROR(INDEX(현장_고객,MATCH(B3557,현장번호,0))&amp;" · "&amp;INDEX(현장_주소,MATCH(B3557,현장번호,0)),"없는 번호")))</f>
        <v/>
      </c>
      <c r="D3557" s="21" t="n"/>
      <c r="E3557" s="27">
        <f>IF(D3557="","",IFERROR(INDEX(거래처분야,MATCH(D3557,거래처이름,0)),""))</f>
        <v/>
      </c>
      <c r="F3557" s="21" t="n"/>
      <c r="G3557" s="22" t="n"/>
      <c r="H3557" s="25">
        <f>IF(COUNTA(A3557,B3557,D3557,G3557)=0,"",IF(NOT(ISNUMBER(A3557)),"날짜를 확인하세요",IF(A3557&gt;TODAY(),"오늘 이후 날짜예요",IF(AND(B3557&lt;&gt;"",ISNA(MATCH(B3557,현장번호,0))),"현장 번호를 확인하세요",IF(ISNA(MATCH(D3557,거래처이름,0)),"거래처 목록에 없는 이름",IF(OR(NOT(ISNUMBER(G3557)),N(G3557)&lt;=0),"금액을 확인하세요",""))))))</f>
        <v/>
      </c>
    </row>
    <row r="3558">
      <c r="A3558" s="20" t="n"/>
      <c r="B3558" s="26" t="n"/>
      <c r="C3558" s="27">
        <f>IF(COUNTA(A3558,D3558,G3558)=0,"",IF(B3558="","공통",IFERROR(INDEX(현장_고객,MATCH(B3558,현장번호,0))&amp;" · "&amp;INDEX(현장_주소,MATCH(B3558,현장번호,0)),"없는 번호")))</f>
        <v/>
      </c>
      <c r="D3558" s="21" t="n"/>
      <c r="E3558" s="27">
        <f>IF(D3558="","",IFERROR(INDEX(거래처분야,MATCH(D3558,거래처이름,0)),""))</f>
        <v/>
      </c>
      <c r="F3558" s="21" t="n"/>
      <c r="G3558" s="22" t="n"/>
      <c r="H3558" s="25">
        <f>IF(COUNTA(A3558,B3558,D3558,G3558)=0,"",IF(NOT(ISNUMBER(A3558)),"날짜를 확인하세요",IF(A3558&gt;TODAY(),"오늘 이후 날짜예요",IF(AND(B3558&lt;&gt;"",ISNA(MATCH(B3558,현장번호,0))),"현장 번호를 확인하세요",IF(ISNA(MATCH(D3558,거래처이름,0)),"거래처 목록에 없는 이름",IF(OR(NOT(ISNUMBER(G3558)),N(G3558)&lt;=0),"금액을 확인하세요",""))))))</f>
        <v/>
      </c>
    </row>
    <row r="3559">
      <c r="A3559" s="20" t="n"/>
      <c r="B3559" s="26" t="n"/>
      <c r="C3559" s="27">
        <f>IF(COUNTA(A3559,D3559,G3559)=0,"",IF(B3559="","공통",IFERROR(INDEX(현장_고객,MATCH(B3559,현장번호,0))&amp;" · "&amp;INDEX(현장_주소,MATCH(B3559,현장번호,0)),"없는 번호")))</f>
        <v/>
      </c>
      <c r="D3559" s="21" t="n"/>
      <c r="E3559" s="27">
        <f>IF(D3559="","",IFERROR(INDEX(거래처분야,MATCH(D3559,거래처이름,0)),""))</f>
        <v/>
      </c>
      <c r="F3559" s="21" t="n"/>
      <c r="G3559" s="22" t="n"/>
      <c r="H3559" s="25">
        <f>IF(COUNTA(A3559,B3559,D3559,G3559)=0,"",IF(NOT(ISNUMBER(A3559)),"날짜를 확인하세요",IF(A3559&gt;TODAY(),"오늘 이후 날짜예요",IF(AND(B3559&lt;&gt;"",ISNA(MATCH(B3559,현장번호,0))),"현장 번호를 확인하세요",IF(ISNA(MATCH(D3559,거래처이름,0)),"거래처 목록에 없는 이름",IF(OR(NOT(ISNUMBER(G3559)),N(G3559)&lt;=0),"금액을 확인하세요",""))))))</f>
        <v/>
      </c>
    </row>
    <row r="3560">
      <c r="A3560" s="20" t="n"/>
      <c r="B3560" s="26" t="n"/>
      <c r="C3560" s="27">
        <f>IF(COUNTA(A3560,D3560,G3560)=0,"",IF(B3560="","공통",IFERROR(INDEX(현장_고객,MATCH(B3560,현장번호,0))&amp;" · "&amp;INDEX(현장_주소,MATCH(B3560,현장번호,0)),"없는 번호")))</f>
        <v/>
      </c>
      <c r="D3560" s="21" t="n"/>
      <c r="E3560" s="27">
        <f>IF(D3560="","",IFERROR(INDEX(거래처분야,MATCH(D3560,거래처이름,0)),""))</f>
        <v/>
      </c>
      <c r="F3560" s="21" t="n"/>
      <c r="G3560" s="22" t="n"/>
      <c r="H3560" s="25">
        <f>IF(COUNTA(A3560,B3560,D3560,G3560)=0,"",IF(NOT(ISNUMBER(A3560)),"날짜를 확인하세요",IF(A3560&gt;TODAY(),"오늘 이후 날짜예요",IF(AND(B3560&lt;&gt;"",ISNA(MATCH(B3560,현장번호,0))),"현장 번호를 확인하세요",IF(ISNA(MATCH(D3560,거래처이름,0)),"거래처 목록에 없는 이름",IF(OR(NOT(ISNUMBER(G3560)),N(G3560)&lt;=0),"금액을 확인하세요",""))))))</f>
        <v/>
      </c>
    </row>
    <row r="3561">
      <c r="A3561" s="20" t="n"/>
      <c r="B3561" s="26" t="n"/>
      <c r="C3561" s="27">
        <f>IF(COUNTA(A3561,D3561,G3561)=0,"",IF(B3561="","공통",IFERROR(INDEX(현장_고객,MATCH(B3561,현장번호,0))&amp;" · "&amp;INDEX(현장_주소,MATCH(B3561,현장번호,0)),"없는 번호")))</f>
        <v/>
      </c>
      <c r="D3561" s="21" t="n"/>
      <c r="E3561" s="27">
        <f>IF(D3561="","",IFERROR(INDEX(거래처분야,MATCH(D3561,거래처이름,0)),""))</f>
        <v/>
      </c>
      <c r="F3561" s="21" t="n"/>
      <c r="G3561" s="22" t="n"/>
      <c r="H3561" s="25">
        <f>IF(COUNTA(A3561,B3561,D3561,G3561)=0,"",IF(NOT(ISNUMBER(A3561)),"날짜를 확인하세요",IF(A3561&gt;TODAY(),"오늘 이후 날짜예요",IF(AND(B3561&lt;&gt;"",ISNA(MATCH(B3561,현장번호,0))),"현장 번호를 확인하세요",IF(ISNA(MATCH(D3561,거래처이름,0)),"거래처 목록에 없는 이름",IF(OR(NOT(ISNUMBER(G3561)),N(G3561)&lt;=0),"금액을 확인하세요",""))))))</f>
        <v/>
      </c>
    </row>
    <row r="3562">
      <c r="A3562" s="20" t="n"/>
      <c r="B3562" s="26" t="n"/>
      <c r="C3562" s="27">
        <f>IF(COUNTA(A3562,D3562,G3562)=0,"",IF(B3562="","공통",IFERROR(INDEX(현장_고객,MATCH(B3562,현장번호,0))&amp;" · "&amp;INDEX(현장_주소,MATCH(B3562,현장번호,0)),"없는 번호")))</f>
        <v/>
      </c>
      <c r="D3562" s="21" t="n"/>
      <c r="E3562" s="27">
        <f>IF(D3562="","",IFERROR(INDEX(거래처분야,MATCH(D3562,거래처이름,0)),""))</f>
        <v/>
      </c>
      <c r="F3562" s="21" t="n"/>
      <c r="G3562" s="22" t="n"/>
      <c r="H3562" s="25">
        <f>IF(COUNTA(A3562,B3562,D3562,G3562)=0,"",IF(NOT(ISNUMBER(A3562)),"날짜를 확인하세요",IF(A3562&gt;TODAY(),"오늘 이후 날짜예요",IF(AND(B3562&lt;&gt;"",ISNA(MATCH(B3562,현장번호,0))),"현장 번호를 확인하세요",IF(ISNA(MATCH(D3562,거래처이름,0)),"거래처 목록에 없는 이름",IF(OR(NOT(ISNUMBER(G3562)),N(G3562)&lt;=0),"금액을 확인하세요",""))))))</f>
        <v/>
      </c>
    </row>
    <row r="3563">
      <c r="A3563" s="20" t="n"/>
      <c r="B3563" s="26" t="n"/>
      <c r="C3563" s="27">
        <f>IF(COUNTA(A3563,D3563,G3563)=0,"",IF(B3563="","공통",IFERROR(INDEX(현장_고객,MATCH(B3563,현장번호,0))&amp;" · "&amp;INDEX(현장_주소,MATCH(B3563,현장번호,0)),"없는 번호")))</f>
        <v/>
      </c>
      <c r="D3563" s="21" t="n"/>
      <c r="E3563" s="27">
        <f>IF(D3563="","",IFERROR(INDEX(거래처분야,MATCH(D3563,거래처이름,0)),""))</f>
        <v/>
      </c>
      <c r="F3563" s="21" t="n"/>
      <c r="G3563" s="22" t="n"/>
      <c r="H3563" s="25">
        <f>IF(COUNTA(A3563,B3563,D3563,G3563)=0,"",IF(NOT(ISNUMBER(A3563)),"날짜를 확인하세요",IF(A3563&gt;TODAY(),"오늘 이후 날짜예요",IF(AND(B3563&lt;&gt;"",ISNA(MATCH(B3563,현장번호,0))),"현장 번호를 확인하세요",IF(ISNA(MATCH(D3563,거래처이름,0)),"거래처 목록에 없는 이름",IF(OR(NOT(ISNUMBER(G3563)),N(G3563)&lt;=0),"금액을 확인하세요",""))))))</f>
        <v/>
      </c>
    </row>
    <row r="3564">
      <c r="A3564" s="20" t="n"/>
      <c r="B3564" s="26" t="n"/>
      <c r="C3564" s="27">
        <f>IF(COUNTA(A3564,D3564,G3564)=0,"",IF(B3564="","공통",IFERROR(INDEX(현장_고객,MATCH(B3564,현장번호,0))&amp;" · "&amp;INDEX(현장_주소,MATCH(B3564,현장번호,0)),"없는 번호")))</f>
        <v/>
      </c>
      <c r="D3564" s="21" t="n"/>
      <c r="E3564" s="27">
        <f>IF(D3564="","",IFERROR(INDEX(거래처분야,MATCH(D3564,거래처이름,0)),""))</f>
        <v/>
      </c>
      <c r="F3564" s="21" t="n"/>
      <c r="G3564" s="22" t="n"/>
      <c r="H3564" s="25">
        <f>IF(COUNTA(A3564,B3564,D3564,G3564)=0,"",IF(NOT(ISNUMBER(A3564)),"날짜를 확인하세요",IF(A3564&gt;TODAY(),"오늘 이후 날짜예요",IF(AND(B3564&lt;&gt;"",ISNA(MATCH(B3564,현장번호,0))),"현장 번호를 확인하세요",IF(ISNA(MATCH(D3564,거래처이름,0)),"거래처 목록에 없는 이름",IF(OR(NOT(ISNUMBER(G3564)),N(G3564)&lt;=0),"금액을 확인하세요",""))))))</f>
        <v/>
      </c>
    </row>
    <row r="3565">
      <c r="A3565" s="20" t="n"/>
      <c r="B3565" s="26" t="n"/>
      <c r="C3565" s="27">
        <f>IF(COUNTA(A3565,D3565,G3565)=0,"",IF(B3565="","공통",IFERROR(INDEX(현장_고객,MATCH(B3565,현장번호,0))&amp;" · "&amp;INDEX(현장_주소,MATCH(B3565,현장번호,0)),"없는 번호")))</f>
        <v/>
      </c>
      <c r="D3565" s="21" t="n"/>
      <c r="E3565" s="27">
        <f>IF(D3565="","",IFERROR(INDEX(거래처분야,MATCH(D3565,거래처이름,0)),""))</f>
        <v/>
      </c>
      <c r="F3565" s="21" t="n"/>
      <c r="G3565" s="22" t="n"/>
      <c r="H3565" s="25">
        <f>IF(COUNTA(A3565,B3565,D3565,G3565)=0,"",IF(NOT(ISNUMBER(A3565)),"날짜를 확인하세요",IF(A3565&gt;TODAY(),"오늘 이후 날짜예요",IF(AND(B3565&lt;&gt;"",ISNA(MATCH(B3565,현장번호,0))),"현장 번호를 확인하세요",IF(ISNA(MATCH(D3565,거래처이름,0)),"거래처 목록에 없는 이름",IF(OR(NOT(ISNUMBER(G3565)),N(G3565)&lt;=0),"금액을 확인하세요",""))))))</f>
        <v/>
      </c>
    </row>
    <row r="3566">
      <c r="A3566" s="20" t="n"/>
      <c r="B3566" s="26" t="n"/>
      <c r="C3566" s="27">
        <f>IF(COUNTA(A3566,D3566,G3566)=0,"",IF(B3566="","공통",IFERROR(INDEX(현장_고객,MATCH(B3566,현장번호,0))&amp;" · "&amp;INDEX(현장_주소,MATCH(B3566,현장번호,0)),"없는 번호")))</f>
        <v/>
      </c>
      <c r="D3566" s="21" t="n"/>
      <c r="E3566" s="27">
        <f>IF(D3566="","",IFERROR(INDEX(거래처분야,MATCH(D3566,거래처이름,0)),""))</f>
        <v/>
      </c>
      <c r="F3566" s="21" t="n"/>
      <c r="G3566" s="22" t="n"/>
      <c r="H3566" s="25">
        <f>IF(COUNTA(A3566,B3566,D3566,G3566)=0,"",IF(NOT(ISNUMBER(A3566)),"날짜를 확인하세요",IF(A3566&gt;TODAY(),"오늘 이후 날짜예요",IF(AND(B3566&lt;&gt;"",ISNA(MATCH(B3566,현장번호,0))),"현장 번호를 확인하세요",IF(ISNA(MATCH(D3566,거래처이름,0)),"거래처 목록에 없는 이름",IF(OR(NOT(ISNUMBER(G3566)),N(G3566)&lt;=0),"금액을 확인하세요",""))))))</f>
        <v/>
      </c>
    </row>
    <row r="3567">
      <c r="A3567" s="20" t="n"/>
      <c r="B3567" s="26" t="n"/>
      <c r="C3567" s="27">
        <f>IF(COUNTA(A3567,D3567,G3567)=0,"",IF(B3567="","공통",IFERROR(INDEX(현장_고객,MATCH(B3567,현장번호,0))&amp;" · "&amp;INDEX(현장_주소,MATCH(B3567,현장번호,0)),"없는 번호")))</f>
        <v/>
      </c>
      <c r="D3567" s="21" t="n"/>
      <c r="E3567" s="27">
        <f>IF(D3567="","",IFERROR(INDEX(거래처분야,MATCH(D3567,거래처이름,0)),""))</f>
        <v/>
      </c>
      <c r="F3567" s="21" t="n"/>
      <c r="G3567" s="22" t="n"/>
      <c r="H3567" s="25">
        <f>IF(COUNTA(A3567,B3567,D3567,G3567)=0,"",IF(NOT(ISNUMBER(A3567)),"날짜를 확인하세요",IF(A3567&gt;TODAY(),"오늘 이후 날짜예요",IF(AND(B3567&lt;&gt;"",ISNA(MATCH(B3567,현장번호,0))),"현장 번호를 확인하세요",IF(ISNA(MATCH(D3567,거래처이름,0)),"거래처 목록에 없는 이름",IF(OR(NOT(ISNUMBER(G3567)),N(G3567)&lt;=0),"금액을 확인하세요",""))))))</f>
        <v/>
      </c>
    </row>
    <row r="3568">
      <c r="A3568" s="20" t="n"/>
      <c r="B3568" s="26" t="n"/>
      <c r="C3568" s="27">
        <f>IF(COUNTA(A3568,D3568,G3568)=0,"",IF(B3568="","공통",IFERROR(INDEX(현장_고객,MATCH(B3568,현장번호,0))&amp;" · "&amp;INDEX(현장_주소,MATCH(B3568,현장번호,0)),"없는 번호")))</f>
        <v/>
      </c>
      <c r="D3568" s="21" t="n"/>
      <c r="E3568" s="27">
        <f>IF(D3568="","",IFERROR(INDEX(거래처분야,MATCH(D3568,거래처이름,0)),""))</f>
        <v/>
      </c>
      <c r="F3568" s="21" t="n"/>
      <c r="G3568" s="22" t="n"/>
      <c r="H3568" s="25">
        <f>IF(COUNTA(A3568,B3568,D3568,G3568)=0,"",IF(NOT(ISNUMBER(A3568)),"날짜를 확인하세요",IF(A3568&gt;TODAY(),"오늘 이후 날짜예요",IF(AND(B3568&lt;&gt;"",ISNA(MATCH(B3568,현장번호,0))),"현장 번호를 확인하세요",IF(ISNA(MATCH(D3568,거래처이름,0)),"거래처 목록에 없는 이름",IF(OR(NOT(ISNUMBER(G3568)),N(G3568)&lt;=0),"금액을 확인하세요",""))))))</f>
        <v/>
      </c>
    </row>
    <row r="3569">
      <c r="A3569" s="20" t="n"/>
      <c r="B3569" s="26" t="n"/>
      <c r="C3569" s="27">
        <f>IF(COUNTA(A3569,D3569,G3569)=0,"",IF(B3569="","공통",IFERROR(INDEX(현장_고객,MATCH(B3569,현장번호,0))&amp;" · "&amp;INDEX(현장_주소,MATCH(B3569,현장번호,0)),"없는 번호")))</f>
        <v/>
      </c>
      <c r="D3569" s="21" t="n"/>
      <c r="E3569" s="27">
        <f>IF(D3569="","",IFERROR(INDEX(거래처분야,MATCH(D3569,거래처이름,0)),""))</f>
        <v/>
      </c>
      <c r="F3569" s="21" t="n"/>
      <c r="G3569" s="22" t="n"/>
      <c r="H3569" s="25">
        <f>IF(COUNTA(A3569,B3569,D3569,G3569)=0,"",IF(NOT(ISNUMBER(A3569)),"날짜를 확인하세요",IF(A3569&gt;TODAY(),"오늘 이후 날짜예요",IF(AND(B3569&lt;&gt;"",ISNA(MATCH(B3569,현장번호,0))),"현장 번호를 확인하세요",IF(ISNA(MATCH(D3569,거래처이름,0)),"거래처 목록에 없는 이름",IF(OR(NOT(ISNUMBER(G3569)),N(G3569)&lt;=0),"금액을 확인하세요",""))))))</f>
        <v/>
      </c>
    </row>
    <row r="3570">
      <c r="A3570" s="20" t="n"/>
      <c r="B3570" s="26" t="n"/>
      <c r="C3570" s="27">
        <f>IF(COUNTA(A3570,D3570,G3570)=0,"",IF(B3570="","공통",IFERROR(INDEX(현장_고객,MATCH(B3570,현장번호,0))&amp;" · "&amp;INDEX(현장_주소,MATCH(B3570,현장번호,0)),"없는 번호")))</f>
        <v/>
      </c>
      <c r="D3570" s="21" t="n"/>
      <c r="E3570" s="27">
        <f>IF(D3570="","",IFERROR(INDEX(거래처분야,MATCH(D3570,거래처이름,0)),""))</f>
        <v/>
      </c>
      <c r="F3570" s="21" t="n"/>
      <c r="G3570" s="22" t="n"/>
      <c r="H3570" s="25">
        <f>IF(COUNTA(A3570,B3570,D3570,G3570)=0,"",IF(NOT(ISNUMBER(A3570)),"날짜를 확인하세요",IF(A3570&gt;TODAY(),"오늘 이후 날짜예요",IF(AND(B3570&lt;&gt;"",ISNA(MATCH(B3570,현장번호,0))),"현장 번호를 확인하세요",IF(ISNA(MATCH(D3570,거래처이름,0)),"거래처 목록에 없는 이름",IF(OR(NOT(ISNUMBER(G3570)),N(G3570)&lt;=0),"금액을 확인하세요",""))))))</f>
        <v/>
      </c>
    </row>
    <row r="3571">
      <c r="A3571" s="20" t="n"/>
      <c r="B3571" s="26" t="n"/>
      <c r="C3571" s="27">
        <f>IF(COUNTA(A3571,D3571,G3571)=0,"",IF(B3571="","공통",IFERROR(INDEX(현장_고객,MATCH(B3571,현장번호,0))&amp;" · "&amp;INDEX(현장_주소,MATCH(B3571,현장번호,0)),"없는 번호")))</f>
        <v/>
      </c>
      <c r="D3571" s="21" t="n"/>
      <c r="E3571" s="27">
        <f>IF(D3571="","",IFERROR(INDEX(거래처분야,MATCH(D3571,거래처이름,0)),""))</f>
        <v/>
      </c>
      <c r="F3571" s="21" t="n"/>
      <c r="G3571" s="22" t="n"/>
      <c r="H3571" s="25">
        <f>IF(COUNTA(A3571,B3571,D3571,G3571)=0,"",IF(NOT(ISNUMBER(A3571)),"날짜를 확인하세요",IF(A3571&gt;TODAY(),"오늘 이후 날짜예요",IF(AND(B3571&lt;&gt;"",ISNA(MATCH(B3571,현장번호,0))),"현장 번호를 확인하세요",IF(ISNA(MATCH(D3571,거래처이름,0)),"거래처 목록에 없는 이름",IF(OR(NOT(ISNUMBER(G3571)),N(G3571)&lt;=0),"금액을 확인하세요",""))))))</f>
        <v/>
      </c>
    </row>
    <row r="3572">
      <c r="A3572" s="20" t="n"/>
      <c r="B3572" s="26" t="n"/>
      <c r="C3572" s="27">
        <f>IF(COUNTA(A3572,D3572,G3572)=0,"",IF(B3572="","공통",IFERROR(INDEX(현장_고객,MATCH(B3572,현장번호,0))&amp;" · "&amp;INDEX(현장_주소,MATCH(B3572,현장번호,0)),"없는 번호")))</f>
        <v/>
      </c>
      <c r="D3572" s="21" t="n"/>
      <c r="E3572" s="27">
        <f>IF(D3572="","",IFERROR(INDEX(거래처분야,MATCH(D3572,거래처이름,0)),""))</f>
        <v/>
      </c>
      <c r="F3572" s="21" t="n"/>
      <c r="G3572" s="22" t="n"/>
      <c r="H3572" s="25">
        <f>IF(COUNTA(A3572,B3572,D3572,G3572)=0,"",IF(NOT(ISNUMBER(A3572)),"날짜를 확인하세요",IF(A3572&gt;TODAY(),"오늘 이후 날짜예요",IF(AND(B3572&lt;&gt;"",ISNA(MATCH(B3572,현장번호,0))),"현장 번호를 확인하세요",IF(ISNA(MATCH(D3572,거래처이름,0)),"거래처 목록에 없는 이름",IF(OR(NOT(ISNUMBER(G3572)),N(G3572)&lt;=0),"금액을 확인하세요",""))))))</f>
        <v/>
      </c>
    </row>
    <row r="3573">
      <c r="A3573" s="20" t="n"/>
      <c r="B3573" s="26" t="n"/>
      <c r="C3573" s="27">
        <f>IF(COUNTA(A3573,D3573,G3573)=0,"",IF(B3573="","공통",IFERROR(INDEX(현장_고객,MATCH(B3573,현장번호,0))&amp;" · "&amp;INDEX(현장_주소,MATCH(B3573,현장번호,0)),"없는 번호")))</f>
        <v/>
      </c>
      <c r="D3573" s="21" t="n"/>
      <c r="E3573" s="27">
        <f>IF(D3573="","",IFERROR(INDEX(거래처분야,MATCH(D3573,거래처이름,0)),""))</f>
        <v/>
      </c>
      <c r="F3573" s="21" t="n"/>
      <c r="G3573" s="22" t="n"/>
      <c r="H3573" s="25">
        <f>IF(COUNTA(A3573,B3573,D3573,G3573)=0,"",IF(NOT(ISNUMBER(A3573)),"날짜를 확인하세요",IF(A3573&gt;TODAY(),"오늘 이후 날짜예요",IF(AND(B3573&lt;&gt;"",ISNA(MATCH(B3573,현장번호,0))),"현장 번호를 확인하세요",IF(ISNA(MATCH(D3573,거래처이름,0)),"거래처 목록에 없는 이름",IF(OR(NOT(ISNUMBER(G3573)),N(G3573)&lt;=0),"금액을 확인하세요",""))))))</f>
        <v/>
      </c>
    </row>
    <row r="3574">
      <c r="A3574" s="20" t="n"/>
      <c r="B3574" s="26" t="n"/>
      <c r="C3574" s="27">
        <f>IF(COUNTA(A3574,D3574,G3574)=0,"",IF(B3574="","공통",IFERROR(INDEX(현장_고객,MATCH(B3574,현장번호,0))&amp;" · "&amp;INDEX(현장_주소,MATCH(B3574,현장번호,0)),"없는 번호")))</f>
        <v/>
      </c>
      <c r="D3574" s="21" t="n"/>
      <c r="E3574" s="27">
        <f>IF(D3574="","",IFERROR(INDEX(거래처분야,MATCH(D3574,거래처이름,0)),""))</f>
        <v/>
      </c>
      <c r="F3574" s="21" t="n"/>
      <c r="G3574" s="22" t="n"/>
      <c r="H3574" s="25">
        <f>IF(COUNTA(A3574,B3574,D3574,G3574)=0,"",IF(NOT(ISNUMBER(A3574)),"날짜를 확인하세요",IF(A3574&gt;TODAY(),"오늘 이후 날짜예요",IF(AND(B3574&lt;&gt;"",ISNA(MATCH(B3574,현장번호,0))),"현장 번호를 확인하세요",IF(ISNA(MATCH(D3574,거래처이름,0)),"거래처 목록에 없는 이름",IF(OR(NOT(ISNUMBER(G3574)),N(G3574)&lt;=0),"금액을 확인하세요",""))))))</f>
        <v/>
      </c>
    </row>
    <row r="3575">
      <c r="A3575" s="20" t="n"/>
      <c r="B3575" s="26" t="n"/>
      <c r="C3575" s="27">
        <f>IF(COUNTA(A3575,D3575,G3575)=0,"",IF(B3575="","공통",IFERROR(INDEX(현장_고객,MATCH(B3575,현장번호,0))&amp;" · "&amp;INDEX(현장_주소,MATCH(B3575,현장번호,0)),"없는 번호")))</f>
        <v/>
      </c>
      <c r="D3575" s="21" t="n"/>
      <c r="E3575" s="27">
        <f>IF(D3575="","",IFERROR(INDEX(거래처분야,MATCH(D3575,거래처이름,0)),""))</f>
        <v/>
      </c>
      <c r="F3575" s="21" t="n"/>
      <c r="G3575" s="22" t="n"/>
      <c r="H3575" s="25">
        <f>IF(COUNTA(A3575,B3575,D3575,G3575)=0,"",IF(NOT(ISNUMBER(A3575)),"날짜를 확인하세요",IF(A3575&gt;TODAY(),"오늘 이후 날짜예요",IF(AND(B3575&lt;&gt;"",ISNA(MATCH(B3575,현장번호,0))),"현장 번호를 확인하세요",IF(ISNA(MATCH(D3575,거래처이름,0)),"거래처 목록에 없는 이름",IF(OR(NOT(ISNUMBER(G3575)),N(G3575)&lt;=0),"금액을 확인하세요",""))))))</f>
        <v/>
      </c>
    </row>
    <row r="3576">
      <c r="A3576" s="20" t="n"/>
      <c r="B3576" s="26" t="n"/>
      <c r="C3576" s="27">
        <f>IF(COUNTA(A3576,D3576,G3576)=0,"",IF(B3576="","공통",IFERROR(INDEX(현장_고객,MATCH(B3576,현장번호,0))&amp;" · "&amp;INDEX(현장_주소,MATCH(B3576,현장번호,0)),"없는 번호")))</f>
        <v/>
      </c>
      <c r="D3576" s="21" t="n"/>
      <c r="E3576" s="27">
        <f>IF(D3576="","",IFERROR(INDEX(거래처분야,MATCH(D3576,거래처이름,0)),""))</f>
        <v/>
      </c>
      <c r="F3576" s="21" t="n"/>
      <c r="G3576" s="22" t="n"/>
      <c r="H3576" s="25">
        <f>IF(COUNTA(A3576,B3576,D3576,G3576)=0,"",IF(NOT(ISNUMBER(A3576)),"날짜를 확인하세요",IF(A3576&gt;TODAY(),"오늘 이후 날짜예요",IF(AND(B3576&lt;&gt;"",ISNA(MATCH(B3576,현장번호,0))),"현장 번호를 확인하세요",IF(ISNA(MATCH(D3576,거래처이름,0)),"거래처 목록에 없는 이름",IF(OR(NOT(ISNUMBER(G3576)),N(G3576)&lt;=0),"금액을 확인하세요",""))))))</f>
        <v/>
      </c>
    </row>
    <row r="3577">
      <c r="A3577" s="20" t="n"/>
      <c r="B3577" s="26" t="n"/>
      <c r="C3577" s="27">
        <f>IF(COUNTA(A3577,D3577,G3577)=0,"",IF(B3577="","공통",IFERROR(INDEX(현장_고객,MATCH(B3577,현장번호,0))&amp;" · "&amp;INDEX(현장_주소,MATCH(B3577,현장번호,0)),"없는 번호")))</f>
        <v/>
      </c>
      <c r="D3577" s="21" t="n"/>
      <c r="E3577" s="27">
        <f>IF(D3577="","",IFERROR(INDEX(거래처분야,MATCH(D3577,거래처이름,0)),""))</f>
        <v/>
      </c>
      <c r="F3577" s="21" t="n"/>
      <c r="G3577" s="22" t="n"/>
      <c r="H3577" s="25">
        <f>IF(COUNTA(A3577,B3577,D3577,G3577)=0,"",IF(NOT(ISNUMBER(A3577)),"날짜를 확인하세요",IF(A3577&gt;TODAY(),"오늘 이후 날짜예요",IF(AND(B3577&lt;&gt;"",ISNA(MATCH(B3577,현장번호,0))),"현장 번호를 확인하세요",IF(ISNA(MATCH(D3577,거래처이름,0)),"거래처 목록에 없는 이름",IF(OR(NOT(ISNUMBER(G3577)),N(G3577)&lt;=0),"금액을 확인하세요",""))))))</f>
        <v/>
      </c>
    </row>
    <row r="3578">
      <c r="A3578" s="20" t="n"/>
      <c r="B3578" s="26" t="n"/>
      <c r="C3578" s="27">
        <f>IF(COUNTA(A3578,D3578,G3578)=0,"",IF(B3578="","공통",IFERROR(INDEX(현장_고객,MATCH(B3578,현장번호,0))&amp;" · "&amp;INDEX(현장_주소,MATCH(B3578,현장번호,0)),"없는 번호")))</f>
        <v/>
      </c>
      <c r="D3578" s="21" t="n"/>
      <c r="E3578" s="27">
        <f>IF(D3578="","",IFERROR(INDEX(거래처분야,MATCH(D3578,거래처이름,0)),""))</f>
        <v/>
      </c>
      <c r="F3578" s="21" t="n"/>
      <c r="G3578" s="22" t="n"/>
      <c r="H3578" s="25">
        <f>IF(COUNTA(A3578,B3578,D3578,G3578)=0,"",IF(NOT(ISNUMBER(A3578)),"날짜를 확인하세요",IF(A3578&gt;TODAY(),"오늘 이후 날짜예요",IF(AND(B3578&lt;&gt;"",ISNA(MATCH(B3578,현장번호,0))),"현장 번호를 확인하세요",IF(ISNA(MATCH(D3578,거래처이름,0)),"거래처 목록에 없는 이름",IF(OR(NOT(ISNUMBER(G3578)),N(G3578)&lt;=0),"금액을 확인하세요",""))))))</f>
        <v/>
      </c>
    </row>
    <row r="3579">
      <c r="A3579" s="20" t="n"/>
      <c r="B3579" s="26" t="n"/>
      <c r="C3579" s="27">
        <f>IF(COUNTA(A3579,D3579,G3579)=0,"",IF(B3579="","공통",IFERROR(INDEX(현장_고객,MATCH(B3579,현장번호,0))&amp;" · "&amp;INDEX(현장_주소,MATCH(B3579,현장번호,0)),"없는 번호")))</f>
        <v/>
      </c>
      <c r="D3579" s="21" t="n"/>
      <c r="E3579" s="27">
        <f>IF(D3579="","",IFERROR(INDEX(거래처분야,MATCH(D3579,거래처이름,0)),""))</f>
        <v/>
      </c>
      <c r="F3579" s="21" t="n"/>
      <c r="G3579" s="22" t="n"/>
      <c r="H3579" s="25">
        <f>IF(COUNTA(A3579,B3579,D3579,G3579)=0,"",IF(NOT(ISNUMBER(A3579)),"날짜를 확인하세요",IF(A3579&gt;TODAY(),"오늘 이후 날짜예요",IF(AND(B3579&lt;&gt;"",ISNA(MATCH(B3579,현장번호,0))),"현장 번호를 확인하세요",IF(ISNA(MATCH(D3579,거래처이름,0)),"거래처 목록에 없는 이름",IF(OR(NOT(ISNUMBER(G3579)),N(G3579)&lt;=0),"금액을 확인하세요",""))))))</f>
        <v/>
      </c>
    </row>
    <row r="3580">
      <c r="A3580" s="20" t="n"/>
      <c r="B3580" s="26" t="n"/>
      <c r="C3580" s="27">
        <f>IF(COUNTA(A3580,D3580,G3580)=0,"",IF(B3580="","공통",IFERROR(INDEX(현장_고객,MATCH(B3580,현장번호,0))&amp;" · "&amp;INDEX(현장_주소,MATCH(B3580,현장번호,0)),"없는 번호")))</f>
        <v/>
      </c>
      <c r="D3580" s="21" t="n"/>
      <c r="E3580" s="27">
        <f>IF(D3580="","",IFERROR(INDEX(거래처분야,MATCH(D3580,거래처이름,0)),""))</f>
        <v/>
      </c>
      <c r="F3580" s="21" t="n"/>
      <c r="G3580" s="22" t="n"/>
      <c r="H3580" s="25">
        <f>IF(COUNTA(A3580,B3580,D3580,G3580)=0,"",IF(NOT(ISNUMBER(A3580)),"날짜를 확인하세요",IF(A3580&gt;TODAY(),"오늘 이후 날짜예요",IF(AND(B3580&lt;&gt;"",ISNA(MATCH(B3580,현장번호,0))),"현장 번호를 확인하세요",IF(ISNA(MATCH(D3580,거래처이름,0)),"거래처 목록에 없는 이름",IF(OR(NOT(ISNUMBER(G3580)),N(G3580)&lt;=0),"금액을 확인하세요",""))))))</f>
        <v/>
      </c>
    </row>
    <row r="3581">
      <c r="A3581" s="20" t="n"/>
      <c r="B3581" s="26" t="n"/>
      <c r="C3581" s="27">
        <f>IF(COUNTA(A3581,D3581,G3581)=0,"",IF(B3581="","공통",IFERROR(INDEX(현장_고객,MATCH(B3581,현장번호,0))&amp;" · "&amp;INDEX(현장_주소,MATCH(B3581,현장번호,0)),"없는 번호")))</f>
        <v/>
      </c>
      <c r="D3581" s="21" t="n"/>
      <c r="E3581" s="27">
        <f>IF(D3581="","",IFERROR(INDEX(거래처분야,MATCH(D3581,거래처이름,0)),""))</f>
        <v/>
      </c>
      <c r="F3581" s="21" t="n"/>
      <c r="G3581" s="22" t="n"/>
      <c r="H3581" s="25">
        <f>IF(COUNTA(A3581,B3581,D3581,G3581)=0,"",IF(NOT(ISNUMBER(A3581)),"날짜를 확인하세요",IF(A3581&gt;TODAY(),"오늘 이후 날짜예요",IF(AND(B3581&lt;&gt;"",ISNA(MATCH(B3581,현장번호,0))),"현장 번호를 확인하세요",IF(ISNA(MATCH(D3581,거래처이름,0)),"거래처 목록에 없는 이름",IF(OR(NOT(ISNUMBER(G3581)),N(G3581)&lt;=0),"금액을 확인하세요",""))))))</f>
        <v/>
      </c>
    </row>
    <row r="3582">
      <c r="A3582" s="20" t="n"/>
      <c r="B3582" s="26" t="n"/>
      <c r="C3582" s="27">
        <f>IF(COUNTA(A3582,D3582,G3582)=0,"",IF(B3582="","공통",IFERROR(INDEX(현장_고객,MATCH(B3582,현장번호,0))&amp;" · "&amp;INDEX(현장_주소,MATCH(B3582,현장번호,0)),"없는 번호")))</f>
        <v/>
      </c>
      <c r="D3582" s="21" t="n"/>
      <c r="E3582" s="27">
        <f>IF(D3582="","",IFERROR(INDEX(거래처분야,MATCH(D3582,거래처이름,0)),""))</f>
        <v/>
      </c>
      <c r="F3582" s="21" t="n"/>
      <c r="G3582" s="22" t="n"/>
      <c r="H3582" s="25">
        <f>IF(COUNTA(A3582,B3582,D3582,G3582)=0,"",IF(NOT(ISNUMBER(A3582)),"날짜를 확인하세요",IF(A3582&gt;TODAY(),"오늘 이후 날짜예요",IF(AND(B3582&lt;&gt;"",ISNA(MATCH(B3582,현장번호,0))),"현장 번호를 확인하세요",IF(ISNA(MATCH(D3582,거래처이름,0)),"거래처 목록에 없는 이름",IF(OR(NOT(ISNUMBER(G3582)),N(G3582)&lt;=0),"금액을 확인하세요",""))))))</f>
        <v/>
      </c>
    </row>
    <row r="3583">
      <c r="A3583" s="20" t="n"/>
      <c r="B3583" s="26" t="n"/>
      <c r="C3583" s="27">
        <f>IF(COUNTA(A3583,D3583,G3583)=0,"",IF(B3583="","공통",IFERROR(INDEX(현장_고객,MATCH(B3583,현장번호,0))&amp;" · "&amp;INDEX(현장_주소,MATCH(B3583,현장번호,0)),"없는 번호")))</f>
        <v/>
      </c>
      <c r="D3583" s="21" t="n"/>
      <c r="E3583" s="27">
        <f>IF(D3583="","",IFERROR(INDEX(거래처분야,MATCH(D3583,거래처이름,0)),""))</f>
        <v/>
      </c>
      <c r="F3583" s="21" t="n"/>
      <c r="G3583" s="22" t="n"/>
      <c r="H3583" s="25">
        <f>IF(COUNTA(A3583,B3583,D3583,G3583)=0,"",IF(NOT(ISNUMBER(A3583)),"날짜를 확인하세요",IF(A3583&gt;TODAY(),"오늘 이후 날짜예요",IF(AND(B3583&lt;&gt;"",ISNA(MATCH(B3583,현장번호,0))),"현장 번호를 확인하세요",IF(ISNA(MATCH(D3583,거래처이름,0)),"거래처 목록에 없는 이름",IF(OR(NOT(ISNUMBER(G3583)),N(G3583)&lt;=0),"금액을 확인하세요",""))))))</f>
        <v/>
      </c>
    </row>
    <row r="3584">
      <c r="A3584" s="20" t="n"/>
      <c r="B3584" s="26" t="n"/>
      <c r="C3584" s="27">
        <f>IF(COUNTA(A3584,D3584,G3584)=0,"",IF(B3584="","공통",IFERROR(INDEX(현장_고객,MATCH(B3584,현장번호,0))&amp;" · "&amp;INDEX(현장_주소,MATCH(B3584,현장번호,0)),"없는 번호")))</f>
        <v/>
      </c>
      <c r="D3584" s="21" t="n"/>
      <c r="E3584" s="27">
        <f>IF(D3584="","",IFERROR(INDEX(거래처분야,MATCH(D3584,거래처이름,0)),""))</f>
        <v/>
      </c>
      <c r="F3584" s="21" t="n"/>
      <c r="G3584" s="22" t="n"/>
      <c r="H3584" s="25">
        <f>IF(COUNTA(A3584,B3584,D3584,G3584)=0,"",IF(NOT(ISNUMBER(A3584)),"날짜를 확인하세요",IF(A3584&gt;TODAY(),"오늘 이후 날짜예요",IF(AND(B3584&lt;&gt;"",ISNA(MATCH(B3584,현장번호,0))),"현장 번호를 확인하세요",IF(ISNA(MATCH(D3584,거래처이름,0)),"거래처 목록에 없는 이름",IF(OR(NOT(ISNUMBER(G3584)),N(G3584)&lt;=0),"금액을 확인하세요",""))))))</f>
        <v/>
      </c>
    </row>
    <row r="3585">
      <c r="A3585" s="20" t="n"/>
      <c r="B3585" s="26" t="n"/>
      <c r="C3585" s="27">
        <f>IF(COUNTA(A3585,D3585,G3585)=0,"",IF(B3585="","공통",IFERROR(INDEX(현장_고객,MATCH(B3585,현장번호,0))&amp;" · "&amp;INDEX(현장_주소,MATCH(B3585,현장번호,0)),"없는 번호")))</f>
        <v/>
      </c>
      <c r="D3585" s="21" t="n"/>
      <c r="E3585" s="27">
        <f>IF(D3585="","",IFERROR(INDEX(거래처분야,MATCH(D3585,거래처이름,0)),""))</f>
        <v/>
      </c>
      <c r="F3585" s="21" t="n"/>
      <c r="G3585" s="22" t="n"/>
      <c r="H3585" s="25">
        <f>IF(COUNTA(A3585,B3585,D3585,G3585)=0,"",IF(NOT(ISNUMBER(A3585)),"날짜를 확인하세요",IF(A3585&gt;TODAY(),"오늘 이후 날짜예요",IF(AND(B3585&lt;&gt;"",ISNA(MATCH(B3585,현장번호,0))),"현장 번호를 확인하세요",IF(ISNA(MATCH(D3585,거래처이름,0)),"거래처 목록에 없는 이름",IF(OR(NOT(ISNUMBER(G3585)),N(G3585)&lt;=0),"금액을 확인하세요",""))))))</f>
        <v/>
      </c>
    </row>
    <row r="3586">
      <c r="A3586" s="20" t="n"/>
      <c r="B3586" s="26" t="n"/>
      <c r="C3586" s="27">
        <f>IF(COUNTA(A3586,D3586,G3586)=0,"",IF(B3586="","공통",IFERROR(INDEX(현장_고객,MATCH(B3586,현장번호,0))&amp;" · "&amp;INDEX(현장_주소,MATCH(B3586,현장번호,0)),"없는 번호")))</f>
        <v/>
      </c>
      <c r="D3586" s="21" t="n"/>
      <c r="E3586" s="27">
        <f>IF(D3586="","",IFERROR(INDEX(거래처분야,MATCH(D3586,거래처이름,0)),""))</f>
        <v/>
      </c>
      <c r="F3586" s="21" t="n"/>
      <c r="G3586" s="22" t="n"/>
      <c r="H3586" s="25">
        <f>IF(COUNTA(A3586,B3586,D3586,G3586)=0,"",IF(NOT(ISNUMBER(A3586)),"날짜를 확인하세요",IF(A3586&gt;TODAY(),"오늘 이후 날짜예요",IF(AND(B3586&lt;&gt;"",ISNA(MATCH(B3586,현장번호,0))),"현장 번호를 확인하세요",IF(ISNA(MATCH(D3586,거래처이름,0)),"거래처 목록에 없는 이름",IF(OR(NOT(ISNUMBER(G3586)),N(G3586)&lt;=0),"금액을 확인하세요",""))))))</f>
        <v/>
      </c>
    </row>
    <row r="3587">
      <c r="A3587" s="20" t="n"/>
      <c r="B3587" s="26" t="n"/>
      <c r="C3587" s="27">
        <f>IF(COUNTA(A3587,D3587,G3587)=0,"",IF(B3587="","공통",IFERROR(INDEX(현장_고객,MATCH(B3587,현장번호,0))&amp;" · "&amp;INDEX(현장_주소,MATCH(B3587,현장번호,0)),"없는 번호")))</f>
        <v/>
      </c>
      <c r="D3587" s="21" t="n"/>
      <c r="E3587" s="27">
        <f>IF(D3587="","",IFERROR(INDEX(거래처분야,MATCH(D3587,거래처이름,0)),""))</f>
        <v/>
      </c>
      <c r="F3587" s="21" t="n"/>
      <c r="G3587" s="22" t="n"/>
      <c r="H3587" s="25">
        <f>IF(COUNTA(A3587,B3587,D3587,G3587)=0,"",IF(NOT(ISNUMBER(A3587)),"날짜를 확인하세요",IF(A3587&gt;TODAY(),"오늘 이후 날짜예요",IF(AND(B3587&lt;&gt;"",ISNA(MATCH(B3587,현장번호,0))),"현장 번호를 확인하세요",IF(ISNA(MATCH(D3587,거래처이름,0)),"거래처 목록에 없는 이름",IF(OR(NOT(ISNUMBER(G3587)),N(G3587)&lt;=0),"금액을 확인하세요",""))))))</f>
        <v/>
      </c>
    </row>
    <row r="3588">
      <c r="A3588" s="20" t="n"/>
      <c r="B3588" s="26" t="n"/>
      <c r="C3588" s="27">
        <f>IF(COUNTA(A3588,D3588,G3588)=0,"",IF(B3588="","공통",IFERROR(INDEX(현장_고객,MATCH(B3588,현장번호,0))&amp;" · "&amp;INDEX(현장_주소,MATCH(B3588,현장번호,0)),"없는 번호")))</f>
        <v/>
      </c>
      <c r="D3588" s="21" t="n"/>
      <c r="E3588" s="27">
        <f>IF(D3588="","",IFERROR(INDEX(거래처분야,MATCH(D3588,거래처이름,0)),""))</f>
        <v/>
      </c>
      <c r="F3588" s="21" t="n"/>
      <c r="G3588" s="22" t="n"/>
      <c r="H3588" s="25">
        <f>IF(COUNTA(A3588,B3588,D3588,G3588)=0,"",IF(NOT(ISNUMBER(A3588)),"날짜를 확인하세요",IF(A3588&gt;TODAY(),"오늘 이후 날짜예요",IF(AND(B3588&lt;&gt;"",ISNA(MATCH(B3588,현장번호,0))),"현장 번호를 확인하세요",IF(ISNA(MATCH(D3588,거래처이름,0)),"거래처 목록에 없는 이름",IF(OR(NOT(ISNUMBER(G3588)),N(G3588)&lt;=0),"금액을 확인하세요",""))))))</f>
        <v/>
      </c>
    </row>
    <row r="3589">
      <c r="A3589" s="20" t="n"/>
      <c r="B3589" s="26" t="n"/>
      <c r="C3589" s="27">
        <f>IF(COUNTA(A3589,D3589,G3589)=0,"",IF(B3589="","공통",IFERROR(INDEX(현장_고객,MATCH(B3589,현장번호,0))&amp;" · "&amp;INDEX(현장_주소,MATCH(B3589,현장번호,0)),"없는 번호")))</f>
        <v/>
      </c>
      <c r="D3589" s="21" t="n"/>
      <c r="E3589" s="27">
        <f>IF(D3589="","",IFERROR(INDEX(거래처분야,MATCH(D3589,거래처이름,0)),""))</f>
        <v/>
      </c>
      <c r="F3589" s="21" t="n"/>
      <c r="G3589" s="22" t="n"/>
      <c r="H3589" s="25">
        <f>IF(COUNTA(A3589,B3589,D3589,G3589)=0,"",IF(NOT(ISNUMBER(A3589)),"날짜를 확인하세요",IF(A3589&gt;TODAY(),"오늘 이후 날짜예요",IF(AND(B3589&lt;&gt;"",ISNA(MATCH(B3589,현장번호,0))),"현장 번호를 확인하세요",IF(ISNA(MATCH(D3589,거래처이름,0)),"거래처 목록에 없는 이름",IF(OR(NOT(ISNUMBER(G3589)),N(G3589)&lt;=0),"금액을 확인하세요",""))))))</f>
        <v/>
      </c>
    </row>
    <row r="3590">
      <c r="A3590" s="20" t="n"/>
      <c r="B3590" s="26" t="n"/>
      <c r="C3590" s="27">
        <f>IF(COUNTA(A3590,D3590,G3590)=0,"",IF(B3590="","공통",IFERROR(INDEX(현장_고객,MATCH(B3590,현장번호,0))&amp;" · "&amp;INDEX(현장_주소,MATCH(B3590,현장번호,0)),"없는 번호")))</f>
        <v/>
      </c>
      <c r="D3590" s="21" t="n"/>
      <c r="E3590" s="27">
        <f>IF(D3590="","",IFERROR(INDEX(거래처분야,MATCH(D3590,거래처이름,0)),""))</f>
        <v/>
      </c>
      <c r="F3590" s="21" t="n"/>
      <c r="G3590" s="22" t="n"/>
      <c r="H3590" s="25">
        <f>IF(COUNTA(A3590,B3590,D3590,G3590)=0,"",IF(NOT(ISNUMBER(A3590)),"날짜를 확인하세요",IF(A3590&gt;TODAY(),"오늘 이후 날짜예요",IF(AND(B3590&lt;&gt;"",ISNA(MATCH(B3590,현장번호,0))),"현장 번호를 확인하세요",IF(ISNA(MATCH(D3590,거래처이름,0)),"거래처 목록에 없는 이름",IF(OR(NOT(ISNUMBER(G3590)),N(G3590)&lt;=0),"금액을 확인하세요",""))))))</f>
        <v/>
      </c>
    </row>
    <row r="3591">
      <c r="A3591" s="20" t="n"/>
      <c r="B3591" s="26" t="n"/>
      <c r="C3591" s="27">
        <f>IF(COUNTA(A3591,D3591,G3591)=0,"",IF(B3591="","공통",IFERROR(INDEX(현장_고객,MATCH(B3591,현장번호,0))&amp;" · "&amp;INDEX(현장_주소,MATCH(B3591,현장번호,0)),"없는 번호")))</f>
        <v/>
      </c>
      <c r="D3591" s="21" t="n"/>
      <c r="E3591" s="27">
        <f>IF(D3591="","",IFERROR(INDEX(거래처분야,MATCH(D3591,거래처이름,0)),""))</f>
        <v/>
      </c>
      <c r="F3591" s="21" t="n"/>
      <c r="G3591" s="22" t="n"/>
      <c r="H3591" s="25">
        <f>IF(COUNTA(A3591,B3591,D3591,G3591)=0,"",IF(NOT(ISNUMBER(A3591)),"날짜를 확인하세요",IF(A3591&gt;TODAY(),"오늘 이후 날짜예요",IF(AND(B3591&lt;&gt;"",ISNA(MATCH(B3591,현장번호,0))),"현장 번호를 확인하세요",IF(ISNA(MATCH(D3591,거래처이름,0)),"거래처 목록에 없는 이름",IF(OR(NOT(ISNUMBER(G3591)),N(G3591)&lt;=0),"금액을 확인하세요",""))))))</f>
        <v/>
      </c>
    </row>
    <row r="3592">
      <c r="A3592" s="20" t="n"/>
      <c r="B3592" s="26" t="n"/>
      <c r="C3592" s="27">
        <f>IF(COUNTA(A3592,D3592,G3592)=0,"",IF(B3592="","공통",IFERROR(INDEX(현장_고객,MATCH(B3592,현장번호,0))&amp;" · "&amp;INDEX(현장_주소,MATCH(B3592,현장번호,0)),"없는 번호")))</f>
        <v/>
      </c>
      <c r="D3592" s="21" t="n"/>
      <c r="E3592" s="27">
        <f>IF(D3592="","",IFERROR(INDEX(거래처분야,MATCH(D3592,거래처이름,0)),""))</f>
        <v/>
      </c>
      <c r="F3592" s="21" t="n"/>
      <c r="G3592" s="22" t="n"/>
      <c r="H3592" s="25">
        <f>IF(COUNTA(A3592,B3592,D3592,G3592)=0,"",IF(NOT(ISNUMBER(A3592)),"날짜를 확인하세요",IF(A3592&gt;TODAY(),"오늘 이후 날짜예요",IF(AND(B3592&lt;&gt;"",ISNA(MATCH(B3592,현장번호,0))),"현장 번호를 확인하세요",IF(ISNA(MATCH(D3592,거래처이름,0)),"거래처 목록에 없는 이름",IF(OR(NOT(ISNUMBER(G3592)),N(G3592)&lt;=0),"금액을 확인하세요",""))))))</f>
        <v/>
      </c>
    </row>
    <row r="3593">
      <c r="A3593" s="20" t="n"/>
      <c r="B3593" s="26" t="n"/>
      <c r="C3593" s="27">
        <f>IF(COUNTA(A3593,D3593,G3593)=0,"",IF(B3593="","공통",IFERROR(INDEX(현장_고객,MATCH(B3593,현장번호,0))&amp;" · "&amp;INDEX(현장_주소,MATCH(B3593,현장번호,0)),"없는 번호")))</f>
        <v/>
      </c>
      <c r="D3593" s="21" t="n"/>
      <c r="E3593" s="27">
        <f>IF(D3593="","",IFERROR(INDEX(거래처분야,MATCH(D3593,거래처이름,0)),""))</f>
        <v/>
      </c>
      <c r="F3593" s="21" t="n"/>
      <c r="G3593" s="22" t="n"/>
      <c r="H3593" s="25">
        <f>IF(COUNTA(A3593,B3593,D3593,G3593)=0,"",IF(NOT(ISNUMBER(A3593)),"날짜를 확인하세요",IF(A3593&gt;TODAY(),"오늘 이후 날짜예요",IF(AND(B3593&lt;&gt;"",ISNA(MATCH(B3593,현장번호,0))),"현장 번호를 확인하세요",IF(ISNA(MATCH(D3593,거래처이름,0)),"거래처 목록에 없는 이름",IF(OR(NOT(ISNUMBER(G3593)),N(G3593)&lt;=0),"금액을 확인하세요",""))))))</f>
        <v/>
      </c>
    </row>
    <row r="3594">
      <c r="A3594" s="20" t="n"/>
      <c r="B3594" s="26" t="n"/>
      <c r="C3594" s="27">
        <f>IF(COUNTA(A3594,D3594,G3594)=0,"",IF(B3594="","공통",IFERROR(INDEX(현장_고객,MATCH(B3594,현장번호,0))&amp;" · "&amp;INDEX(현장_주소,MATCH(B3594,현장번호,0)),"없는 번호")))</f>
        <v/>
      </c>
      <c r="D3594" s="21" t="n"/>
      <c r="E3594" s="27">
        <f>IF(D3594="","",IFERROR(INDEX(거래처분야,MATCH(D3594,거래처이름,0)),""))</f>
        <v/>
      </c>
      <c r="F3594" s="21" t="n"/>
      <c r="G3594" s="22" t="n"/>
      <c r="H3594" s="25">
        <f>IF(COUNTA(A3594,B3594,D3594,G3594)=0,"",IF(NOT(ISNUMBER(A3594)),"날짜를 확인하세요",IF(A3594&gt;TODAY(),"오늘 이후 날짜예요",IF(AND(B3594&lt;&gt;"",ISNA(MATCH(B3594,현장번호,0))),"현장 번호를 확인하세요",IF(ISNA(MATCH(D3594,거래처이름,0)),"거래처 목록에 없는 이름",IF(OR(NOT(ISNUMBER(G3594)),N(G3594)&lt;=0),"금액을 확인하세요",""))))))</f>
        <v/>
      </c>
    </row>
    <row r="3595">
      <c r="A3595" s="20" t="n"/>
      <c r="B3595" s="26" t="n"/>
      <c r="C3595" s="27">
        <f>IF(COUNTA(A3595,D3595,G3595)=0,"",IF(B3595="","공통",IFERROR(INDEX(현장_고객,MATCH(B3595,현장번호,0))&amp;" · "&amp;INDEX(현장_주소,MATCH(B3595,현장번호,0)),"없는 번호")))</f>
        <v/>
      </c>
      <c r="D3595" s="21" t="n"/>
      <c r="E3595" s="27">
        <f>IF(D3595="","",IFERROR(INDEX(거래처분야,MATCH(D3595,거래처이름,0)),""))</f>
        <v/>
      </c>
      <c r="F3595" s="21" t="n"/>
      <c r="G3595" s="22" t="n"/>
      <c r="H3595" s="25">
        <f>IF(COUNTA(A3595,B3595,D3595,G3595)=0,"",IF(NOT(ISNUMBER(A3595)),"날짜를 확인하세요",IF(A3595&gt;TODAY(),"오늘 이후 날짜예요",IF(AND(B3595&lt;&gt;"",ISNA(MATCH(B3595,현장번호,0))),"현장 번호를 확인하세요",IF(ISNA(MATCH(D3595,거래처이름,0)),"거래처 목록에 없는 이름",IF(OR(NOT(ISNUMBER(G3595)),N(G3595)&lt;=0),"금액을 확인하세요",""))))))</f>
        <v/>
      </c>
    </row>
    <row r="3596">
      <c r="A3596" s="20" t="n"/>
      <c r="B3596" s="26" t="n"/>
      <c r="C3596" s="27">
        <f>IF(COUNTA(A3596,D3596,G3596)=0,"",IF(B3596="","공통",IFERROR(INDEX(현장_고객,MATCH(B3596,현장번호,0))&amp;" · "&amp;INDEX(현장_주소,MATCH(B3596,현장번호,0)),"없는 번호")))</f>
        <v/>
      </c>
      <c r="D3596" s="21" t="n"/>
      <c r="E3596" s="27">
        <f>IF(D3596="","",IFERROR(INDEX(거래처분야,MATCH(D3596,거래처이름,0)),""))</f>
        <v/>
      </c>
      <c r="F3596" s="21" t="n"/>
      <c r="G3596" s="22" t="n"/>
      <c r="H3596" s="25">
        <f>IF(COUNTA(A3596,B3596,D3596,G3596)=0,"",IF(NOT(ISNUMBER(A3596)),"날짜를 확인하세요",IF(A3596&gt;TODAY(),"오늘 이후 날짜예요",IF(AND(B3596&lt;&gt;"",ISNA(MATCH(B3596,현장번호,0))),"현장 번호를 확인하세요",IF(ISNA(MATCH(D3596,거래처이름,0)),"거래처 목록에 없는 이름",IF(OR(NOT(ISNUMBER(G3596)),N(G3596)&lt;=0),"금액을 확인하세요",""))))))</f>
        <v/>
      </c>
    </row>
    <row r="3597">
      <c r="A3597" s="20" t="n"/>
      <c r="B3597" s="26" t="n"/>
      <c r="C3597" s="27">
        <f>IF(COUNTA(A3597,D3597,G3597)=0,"",IF(B3597="","공통",IFERROR(INDEX(현장_고객,MATCH(B3597,현장번호,0))&amp;" · "&amp;INDEX(현장_주소,MATCH(B3597,현장번호,0)),"없는 번호")))</f>
        <v/>
      </c>
      <c r="D3597" s="21" t="n"/>
      <c r="E3597" s="27">
        <f>IF(D3597="","",IFERROR(INDEX(거래처분야,MATCH(D3597,거래처이름,0)),""))</f>
        <v/>
      </c>
      <c r="F3597" s="21" t="n"/>
      <c r="G3597" s="22" t="n"/>
      <c r="H3597" s="25">
        <f>IF(COUNTA(A3597,B3597,D3597,G3597)=0,"",IF(NOT(ISNUMBER(A3597)),"날짜를 확인하세요",IF(A3597&gt;TODAY(),"오늘 이후 날짜예요",IF(AND(B3597&lt;&gt;"",ISNA(MATCH(B3597,현장번호,0))),"현장 번호를 확인하세요",IF(ISNA(MATCH(D3597,거래처이름,0)),"거래처 목록에 없는 이름",IF(OR(NOT(ISNUMBER(G3597)),N(G3597)&lt;=0),"금액을 확인하세요",""))))))</f>
        <v/>
      </c>
    </row>
    <row r="3598">
      <c r="A3598" s="20" t="n"/>
      <c r="B3598" s="26" t="n"/>
      <c r="C3598" s="27">
        <f>IF(COUNTA(A3598,D3598,G3598)=0,"",IF(B3598="","공통",IFERROR(INDEX(현장_고객,MATCH(B3598,현장번호,0))&amp;" · "&amp;INDEX(현장_주소,MATCH(B3598,현장번호,0)),"없는 번호")))</f>
        <v/>
      </c>
      <c r="D3598" s="21" t="n"/>
      <c r="E3598" s="27">
        <f>IF(D3598="","",IFERROR(INDEX(거래처분야,MATCH(D3598,거래처이름,0)),""))</f>
        <v/>
      </c>
      <c r="F3598" s="21" t="n"/>
      <c r="G3598" s="22" t="n"/>
      <c r="H3598" s="25">
        <f>IF(COUNTA(A3598,B3598,D3598,G3598)=0,"",IF(NOT(ISNUMBER(A3598)),"날짜를 확인하세요",IF(A3598&gt;TODAY(),"오늘 이후 날짜예요",IF(AND(B3598&lt;&gt;"",ISNA(MATCH(B3598,현장번호,0))),"현장 번호를 확인하세요",IF(ISNA(MATCH(D3598,거래처이름,0)),"거래처 목록에 없는 이름",IF(OR(NOT(ISNUMBER(G3598)),N(G3598)&lt;=0),"금액을 확인하세요",""))))))</f>
        <v/>
      </c>
    </row>
    <row r="3599">
      <c r="A3599" s="20" t="n"/>
      <c r="B3599" s="26" t="n"/>
      <c r="C3599" s="27">
        <f>IF(COUNTA(A3599,D3599,G3599)=0,"",IF(B3599="","공통",IFERROR(INDEX(현장_고객,MATCH(B3599,현장번호,0))&amp;" · "&amp;INDEX(현장_주소,MATCH(B3599,현장번호,0)),"없는 번호")))</f>
        <v/>
      </c>
      <c r="D3599" s="21" t="n"/>
      <c r="E3599" s="27">
        <f>IF(D3599="","",IFERROR(INDEX(거래처분야,MATCH(D3599,거래처이름,0)),""))</f>
        <v/>
      </c>
      <c r="F3599" s="21" t="n"/>
      <c r="G3599" s="22" t="n"/>
      <c r="H3599" s="25">
        <f>IF(COUNTA(A3599,B3599,D3599,G3599)=0,"",IF(NOT(ISNUMBER(A3599)),"날짜를 확인하세요",IF(A3599&gt;TODAY(),"오늘 이후 날짜예요",IF(AND(B3599&lt;&gt;"",ISNA(MATCH(B3599,현장번호,0))),"현장 번호를 확인하세요",IF(ISNA(MATCH(D3599,거래처이름,0)),"거래처 목록에 없는 이름",IF(OR(NOT(ISNUMBER(G3599)),N(G3599)&lt;=0),"금액을 확인하세요",""))))))</f>
        <v/>
      </c>
    </row>
    <row r="3600">
      <c r="A3600" s="20" t="n"/>
      <c r="B3600" s="26" t="n"/>
      <c r="C3600" s="27">
        <f>IF(COUNTA(A3600,D3600,G3600)=0,"",IF(B3600="","공통",IFERROR(INDEX(현장_고객,MATCH(B3600,현장번호,0))&amp;" · "&amp;INDEX(현장_주소,MATCH(B3600,현장번호,0)),"없는 번호")))</f>
        <v/>
      </c>
      <c r="D3600" s="21" t="n"/>
      <c r="E3600" s="27">
        <f>IF(D3600="","",IFERROR(INDEX(거래처분야,MATCH(D3600,거래처이름,0)),""))</f>
        <v/>
      </c>
      <c r="F3600" s="21" t="n"/>
      <c r="G3600" s="22" t="n"/>
      <c r="H3600" s="25">
        <f>IF(COUNTA(A3600,B3600,D3600,G3600)=0,"",IF(NOT(ISNUMBER(A3600)),"날짜를 확인하세요",IF(A3600&gt;TODAY(),"오늘 이후 날짜예요",IF(AND(B3600&lt;&gt;"",ISNA(MATCH(B3600,현장번호,0))),"현장 번호를 확인하세요",IF(ISNA(MATCH(D3600,거래처이름,0)),"거래처 목록에 없는 이름",IF(OR(NOT(ISNUMBER(G3600)),N(G3600)&lt;=0),"금액을 확인하세요",""))))))</f>
        <v/>
      </c>
    </row>
    <row r="3601">
      <c r="A3601" s="20" t="n"/>
      <c r="B3601" s="26" t="n"/>
      <c r="C3601" s="27">
        <f>IF(COUNTA(A3601,D3601,G3601)=0,"",IF(B3601="","공통",IFERROR(INDEX(현장_고객,MATCH(B3601,현장번호,0))&amp;" · "&amp;INDEX(현장_주소,MATCH(B3601,현장번호,0)),"없는 번호")))</f>
        <v/>
      </c>
      <c r="D3601" s="21" t="n"/>
      <c r="E3601" s="27">
        <f>IF(D3601="","",IFERROR(INDEX(거래처분야,MATCH(D3601,거래처이름,0)),""))</f>
        <v/>
      </c>
      <c r="F3601" s="21" t="n"/>
      <c r="G3601" s="22" t="n"/>
      <c r="H3601" s="25">
        <f>IF(COUNTA(A3601,B3601,D3601,G3601)=0,"",IF(NOT(ISNUMBER(A3601)),"날짜를 확인하세요",IF(A3601&gt;TODAY(),"오늘 이후 날짜예요",IF(AND(B3601&lt;&gt;"",ISNA(MATCH(B3601,현장번호,0))),"현장 번호를 확인하세요",IF(ISNA(MATCH(D3601,거래처이름,0)),"거래처 목록에 없는 이름",IF(OR(NOT(ISNUMBER(G3601)),N(G3601)&lt;=0),"금액을 확인하세요",""))))))</f>
        <v/>
      </c>
    </row>
    <row r="3602">
      <c r="A3602" s="20" t="n"/>
      <c r="B3602" s="26" t="n"/>
      <c r="C3602" s="27">
        <f>IF(COUNTA(A3602,D3602,G3602)=0,"",IF(B3602="","공통",IFERROR(INDEX(현장_고객,MATCH(B3602,현장번호,0))&amp;" · "&amp;INDEX(현장_주소,MATCH(B3602,현장번호,0)),"없는 번호")))</f>
        <v/>
      </c>
      <c r="D3602" s="21" t="n"/>
      <c r="E3602" s="27">
        <f>IF(D3602="","",IFERROR(INDEX(거래처분야,MATCH(D3602,거래처이름,0)),""))</f>
        <v/>
      </c>
      <c r="F3602" s="21" t="n"/>
      <c r="G3602" s="22" t="n"/>
      <c r="H3602" s="25">
        <f>IF(COUNTA(A3602,B3602,D3602,G3602)=0,"",IF(NOT(ISNUMBER(A3602)),"날짜를 확인하세요",IF(A3602&gt;TODAY(),"오늘 이후 날짜예요",IF(AND(B3602&lt;&gt;"",ISNA(MATCH(B3602,현장번호,0))),"현장 번호를 확인하세요",IF(ISNA(MATCH(D3602,거래처이름,0)),"거래처 목록에 없는 이름",IF(OR(NOT(ISNUMBER(G3602)),N(G3602)&lt;=0),"금액을 확인하세요",""))))))</f>
        <v/>
      </c>
    </row>
    <row r="3603">
      <c r="A3603" s="20" t="n"/>
      <c r="B3603" s="26" t="n"/>
      <c r="C3603" s="27">
        <f>IF(COUNTA(A3603,D3603,G3603)=0,"",IF(B3603="","공통",IFERROR(INDEX(현장_고객,MATCH(B3603,현장번호,0))&amp;" · "&amp;INDEX(현장_주소,MATCH(B3603,현장번호,0)),"없는 번호")))</f>
        <v/>
      </c>
      <c r="D3603" s="21" t="n"/>
      <c r="E3603" s="27">
        <f>IF(D3603="","",IFERROR(INDEX(거래처분야,MATCH(D3603,거래처이름,0)),""))</f>
        <v/>
      </c>
      <c r="F3603" s="21" t="n"/>
      <c r="G3603" s="22" t="n"/>
      <c r="H3603" s="25">
        <f>IF(COUNTA(A3603,B3603,D3603,G3603)=0,"",IF(NOT(ISNUMBER(A3603)),"날짜를 확인하세요",IF(A3603&gt;TODAY(),"오늘 이후 날짜예요",IF(AND(B3603&lt;&gt;"",ISNA(MATCH(B3603,현장번호,0))),"현장 번호를 확인하세요",IF(ISNA(MATCH(D3603,거래처이름,0)),"거래처 목록에 없는 이름",IF(OR(NOT(ISNUMBER(G3603)),N(G3603)&lt;=0),"금액을 확인하세요",""))))))</f>
        <v/>
      </c>
    </row>
    <row r="3604">
      <c r="A3604" s="20" t="n"/>
      <c r="B3604" s="26" t="n"/>
      <c r="C3604" s="27">
        <f>IF(COUNTA(A3604,D3604,G3604)=0,"",IF(B3604="","공통",IFERROR(INDEX(현장_고객,MATCH(B3604,현장번호,0))&amp;" · "&amp;INDEX(현장_주소,MATCH(B3604,현장번호,0)),"없는 번호")))</f>
        <v/>
      </c>
      <c r="D3604" s="21" t="n"/>
      <c r="E3604" s="27">
        <f>IF(D3604="","",IFERROR(INDEX(거래처분야,MATCH(D3604,거래처이름,0)),""))</f>
        <v/>
      </c>
      <c r="F3604" s="21" t="n"/>
      <c r="G3604" s="22" t="n"/>
      <c r="H3604" s="25">
        <f>IF(COUNTA(A3604,B3604,D3604,G3604)=0,"",IF(NOT(ISNUMBER(A3604)),"날짜를 확인하세요",IF(A3604&gt;TODAY(),"오늘 이후 날짜예요",IF(AND(B3604&lt;&gt;"",ISNA(MATCH(B3604,현장번호,0))),"현장 번호를 확인하세요",IF(ISNA(MATCH(D3604,거래처이름,0)),"거래처 목록에 없는 이름",IF(OR(NOT(ISNUMBER(G3604)),N(G3604)&lt;=0),"금액을 확인하세요",""))))))</f>
        <v/>
      </c>
    </row>
    <row r="3605">
      <c r="A3605" s="20" t="n"/>
      <c r="B3605" s="26" t="n"/>
      <c r="C3605" s="27">
        <f>IF(COUNTA(A3605,D3605,G3605)=0,"",IF(B3605="","공통",IFERROR(INDEX(현장_고객,MATCH(B3605,현장번호,0))&amp;" · "&amp;INDEX(현장_주소,MATCH(B3605,현장번호,0)),"없는 번호")))</f>
        <v/>
      </c>
      <c r="D3605" s="21" t="n"/>
      <c r="E3605" s="27">
        <f>IF(D3605="","",IFERROR(INDEX(거래처분야,MATCH(D3605,거래처이름,0)),""))</f>
        <v/>
      </c>
      <c r="F3605" s="21" t="n"/>
      <c r="G3605" s="22" t="n"/>
      <c r="H3605" s="25">
        <f>IF(COUNTA(A3605,B3605,D3605,G3605)=0,"",IF(NOT(ISNUMBER(A3605)),"날짜를 확인하세요",IF(A3605&gt;TODAY(),"오늘 이후 날짜예요",IF(AND(B3605&lt;&gt;"",ISNA(MATCH(B3605,현장번호,0))),"현장 번호를 확인하세요",IF(ISNA(MATCH(D3605,거래처이름,0)),"거래처 목록에 없는 이름",IF(OR(NOT(ISNUMBER(G3605)),N(G3605)&lt;=0),"금액을 확인하세요",""))))))</f>
        <v/>
      </c>
    </row>
    <row r="3606">
      <c r="A3606" s="20" t="n"/>
      <c r="B3606" s="26" t="n"/>
      <c r="C3606" s="27">
        <f>IF(COUNTA(A3606,D3606,G3606)=0,"",IF(B3606="","공통",IFERROR(INDEX(현장_고객,MATCH(B3606,현장번호,0))&amp;" · "&amp;INDEX(현장_주소,MATCH(B3606,현장번호,0)),"없는 번호")))</f>
        <v/>
      </c>
      <c r="D3606" s="21" t="n"/>
      <c r="E3606" s="27">
        <f>IF(D3606="","",IFERROR(INDEX(거래처분야,MATCH(D3606,거래처이름,0)),""))</f>
        <v/>
      </c>
      <c r="F3606" s="21" t="n"/>
      <c r="G3606" s="22" t="n"/>
      <c r="H3606" s="25">
        <f>IF(COUNTA(A3606,B3606,D3606,G3606)=0,"",IF(NOT(ISNUMBER(A3606)),"날짜를 확인하세요",IF(A3606&gt;TODAY(),"오늘 이후 날짜예요",IF(AND(B3606&lt;&gt;"",ISNA(MATCH(B3606,현장번호,0))),"현장 번호를 확인하세요",IF(ISNA(MATCH(D3606,거래처이름,0)),"거래처 목록에 없는 이름",IF(OR(NOT(ISNUMBER(G3606)),N(G3606)&lt;=0),"금액을 확인하세요",""))))))</f>
        <v/>
      </c>
    </row>
    <row r="3607">
      <c r="A3607" s="20" t="n"/>
      <c r="B3607" s="26" t="n"/>
      <c r="C3607" s="27">
        <f>IF(COUNTA(A3607,D3607,G3607)=0,"",IF(B3607="","공통",IFERROR(INDEX(현장_고객,MATCH(B3607,현장번호,0))&amp;" · "&amp;INDEX(현장_주소,MATCH(B3607,현장번호,0)),"없는 번호")))</f>
        <v/>
      </c>
      <c r="D3607" s="21" t="n"/>
      <c r="E3607" s="27">
        <f>IF(D3607="","",IFERROR(INDEX(거래처분야,MATCH(D3607,거래처이름,0)),""))</f>
        <v/>
      </c>
      <c r="F3607" s="21" t="n"/>
      <c r="G3607" s="22" t="n"/>
      <c r="H3607" s="25">
        <f>IF(COUNTA(A3607,B3607,D3607,G3607)=0,"",IF(NOT(ISNUMBER(A3607)),"날짜를 확인하세요",IF(A3607&gt;TODAY(),"오늘 이후 날짜예요",IF(AND(B3607&lt;&gt;"",ISNA(MATCH(B3607,현장번호,0))),"현장 번호를 확인하세요",IF(ISNA(MATCH(D3607,거래처이름,0)),"거래처 목록에 없는 이름",IF(OR(NOT(ISNUMBER(G3607)),N(G3607)&lt;=0),"금액을 확인하세요",""))))))</f>
        <v/>
      </c>
    </row>
    <row r="3608">
      <c r="A3608" s="20" t="n"/>
      <c r="B3608" s="26" t="n"/>
      <c r="C3608" s="27">
        <f>IF(COUNTA(A3608,D3608,G3608)=0,"",IF(B3608="","공통",IFERROR(INDEX(현장_고객,MATCH(B3608,현장번호,0))&amp;" · "&amp;INDEX(현장_주소,MATCH(B3608,현장번호,0)),"없는 번호")))</f>
        <v/>
      </c>
      <c r="D3608" s="21" t="n"/>
      <c r="E3608" s="27">
        <f>IF(D3608="","",IFERROR(INDEX(거래처분야,MATCH(D3608,거래처이름,0)),""))</f>
        <v/>
      </c>
      <c r="F3608" s="21" t="n"/>
      <c r="G3608" s="22" t="n"/>
      <c r="H3608" s="25">
        <f>IF(COUNTA(A3608,B3608,D3608,G3608)=0,"",IF(NOT(ISNUMBER(A3608)),"날짜를 확인하세요",IF(A3608&gt;TODAY(),"오늘 이후 날짜예요",IF(AND(B3608&lt;&gt;"",ISNA(MATCH(B3608,현장번호,0))),"현장 번호를 확인하세요",IF(ISNA(MATCH(D3608,거래처이름,0)),"거래처 목록에 없는 이름",IF(OR(NOT(ISNUMBER(G3608)),N(G3608)&lt;=0),"금액을 확인하세요",""))))))</f>
        <v/>
      </c>
    </row>
    <row r="3609">
      <c r="A3609" s="20" t="n"/>
      <c r="B3609" s="26" t="n"/>
      <c r="C3609" s="27">
        <f>IF(COUNTA(A3609,D3609,G3609)=0,"",IF(B3609="","공통",IFERROR(INDEX(현장_고객,MATCH(B3609,현장번호,0))&amp;" · "&amp;INDEX(현장_주소,MATCH(B3609,현장번호,0)),"없는 번호")))</f>
        <v/>
      </c>
      <c r="D3609" s="21" t="n"/>
      <c r="E3609" s="27">
        <f>IF(D3609="","",IFERROR(INDEX(거래처분야,MATCH(D3609,거래처이름,0)),""))</f>
        <v/>
      </c>
      <c r="F3609" s="21" t="n"/>
      <c r="G3609" s="22" t="n"/>
      <c r="H3609" s="25">
        <f>IF(COUNTA(A3609,B3609,D3609,G3609)=0,"",IF(NOT(ISNUMBER(A3609)),"날짜를 확인하세요",IF(A3609&gt;TODAY(),"오늘 이후 날짜예요",IF(AND(B3609&lt;&gt;"",ISNA(MATCH(B3609,현장번호,0))),"현장 번호를 확인하세요",IF(ISNA(MATCH(D3609,거래처이름,0)),"거래처 목록에 없는 이름",IF(OR(NOT(ISNUMBER(G3609)),N(G3609)&lt;=0),"금액을 확인하세요",""))))))</f>
        <v/>
      </c>
    </row>
    <row r="3610">
      <c r="A3610" s="20" t="n"/>
      <c r="B3610" s="26" t="n"/>
      <c r="C3610" s="27">
        <f>IF(COUNTA(A3610,D3610,G3610)=0,"",IF(B3610="","공통",IFERROR(INDEX(현장_고객,MATCH(B3610,현장번호,0))&amp;" · "&amp;INDEX(현장_주소,MATCH(B3610,현장번호,0)),"없는 번호")))</f>
        <v/>
      </c>
      <c r="D3610" s="21" t="n"/>
      <c r="E3610" s="27">
        <f>IF(D3610="","",IFERROR(INDEX(거래처분야,MATCH(D3610,거래처이름,0)),""))</f>
        <v/>
      </c>
      <c r="F3610" s="21" t="n"/>
      <c r="G3610" s="22" t="n"/>
      <c r="H3610" s="25">
        <f>IF(COUNTA(A3610,B3610,D3610,G3610)=0,"",IF(NOT(ISNUMBER(A3610)),"날짜를 확인하세요",IF(A3610&gt;TODAY(),"오늘 이후 날짜예요",IF(AND(B3610&lt;&gt;"",ISNA(MATCH(B3610,현장번호,0))),"현장 번호를 확인하세요",IF(ISNA(MATCH(D3610,거래처이름,0)),"거래처 목록에 없는 이름",IF(OR(NOT(ISNUMBER(G3610)),N(G3610)&lt;=0),"금액을 확인하세요",""))))))</f>
        <v/>
      </c>
    </row>
    <row r="3611">
      <c r="A3611" s="20" t="n"/>
      <c r="B3611" s="26" t="n"/>
      <c r="C3611" s="27">
        <f>IF(COUNTA(A3611,D3611,G3611)=0,"",IF(B3611="","공통",IFERROR(INDEX(현장_고객,MATCH(B3611,현장번호,0))&amp;" · "&amp;INDEX(현장_주소,MATCH(B3611,현장번호,0)),"없는 번호")))</f>
        <v/>
      </c>
      <c r="D3611" s="21" t="n"/>
      <c r="E3611" s="27">
        <f>IF(D3611="","",IFERROR(INDEX(거래처분야,MATCH(D3611,거래처이름,0)),""))</f>
        <v/>
      </c>
      <c r="F3611" s="21" t="n"/>
      <c r="G3611" s="22" t="n"/>
      <c r="H3611" s="25">
        <f>IF(COUNTA(A3611,B3611,D3611,G3611)=0,"",IF(NOT(ISNUMBER(A3611)),"날짜를 확인하세요",IF(A3611&gt;TODAY(),"오늘 이후 날짜예요",IF(AND(B3611&lt;&gt;"",ISNA(MATCH(B3611,현장번호,0))),"현장 번호를 확인하세요",IF(ISNA(MATCH(D3611,거래처이름,0)),"거래처 목록에 없는 이름",IF(OR(NOT(ISNUMBER(G3611)),N(G3611)&lt;=0),"금액을 확인하세요",""))))))</f>
        <v/>
      </c>
    </row>
    <row r="3612">
      <c r="A3612" s="20" t="n"/>
      <c r="B3612" s="26" t="n"/>
      <c r="C3612" s="27">
        <f>IF(COUNTA(A3612,D3612,G3612)=0,"",IF(B3612="","공통",IFERROR(INDEX(현장_고객,MATCH(B3612,현장번호,0))&amp;" · "&amp;INDEX(현장_주소,MATCH(B3612,현장번호,0)),"없는 번호")))</f>
        <v/>
      </c>
      <c r="D3612" s="21" t="n"/>
      <c r="E3612" s="27">
        <f>IF(D3612="","",IFERROR(INDEX(거래처분야,MATCH(D3612,거래처이름,0)),""))</f>
        <v/>
      </c>
      <c r="F3612" s="21" t="n"/>
      <c r="G3612" s="22" t="n"/>
      <c r="H3612" s="25">
        <f>IF(COUNTA(A3612,B3612,D3612,G3612)=0,"",IF(NOT(ISNUMBER(A3612)),"날짜를 확인하세요",IF(A3612&gt;TODAY(),"오늘 이후 날짜예요",IF(AND(B3612&lt;&gt;"",ISNA(MATCH(B3612,현장번호,0))),"현장 번호를 확인하세요",IF(ISNA(MATCH(D3612,거래처이름,0)),"거래처 목록에 없는 이름",IF(OR(NOT(ISNUMBER(G3612)),N(G3612)&lt;=0),"금액을 확인하세요",""))))))</f>
        <v/>
      </c>
    </row>
    <row r="3613">
      <c r="A3613" s="20" t="n"/>
      <c r="B3613" s="26" t="n"/>
      <c r="C3613" s="27">
        <f>IF(COUNTA(A3613,D3613,G3613)=0,"",IF(B3613="","공통",IFERROR(INDEX(현장_고객,MATCH(B3613,현장번호,0))&amp;" · "&amp;INDEX(현장_주소,MATCH(B3613,현장번호,0)),"없는 번호")))</f>
        <v/>
      </c>
      <c r="D3613" s="21" t="n"/>
      <c r="E3613" s="27">
        <f>IF(D3613="","",IFERROR(INDEX(거래처분야,MATCH(D3613,거래처이름,0)),""))</f>
        <v/>
      </c>
      <c r="F3613" s="21" t="n"/>
      <c r="G3613" s="22" t="n"/>
      <c r="H3613" s="25">
        <f>IF(COUNTA(A3613,B3613,D3613,G3613)=0,"",IF(NOT(ISNUMBER(A3613)),"날짜를 확인하세요",IF(A3613&gt;TODAY(),"오늘 이후 날짜예요",IF(AND(B3613&lt;&gt;"",ISNA(MATCH(B3613,현장번호,0))),"현장 번호를 확인하세요",IF(ISNA(MATCH(D3613,거래처이름,0)),"거래처 목록에 없는 이름",IF(OR(NOT(ISNUMBER(G3613)),N(G3613)&lt;=0),"금액을 확인하세요",""))))))</f>
        <v/>
      </c>
    </row>
    <row r="3614">
      <c r="A3614" s="20" t="n"/>
      <c r="B3614" s="26" t="n"/>
      <c r="C3614" s="27">
        <f>IF(COUNTA(A3614,D3614,G3614)=0,"",IF(B3614="","공통",IFERROR(INDEX(현장_고객,MATCH(B3614,현장번호,0))&amp;" · "&amp;INDEX(현장_주소,MATCH(B3614,현장번호,0)),"없는 번호")))</f>
        <v/>
      </c>
      <c r="D3614" s="21" t="n"/>
      <c r="E3614" s="27">
        <f>IF(D3614="","",IFERROR(INDEX(거래처분야,MATCH(D3614,거래처이름,0)),""))</f>
        <v/>
      </c>
      <c r="F3614" s="21" t="n"/>
      <c r="G3614" s="22" t="n"/>
      <c r="H3614" s="25">
        <f>IF(COUNTA(A3614,B3614,D3614,G3614)=0,"",IF(NOT(ISNUMBER(A3614)),"날짜를 확인하세요",IF(A3614&gt;TODAY(),"오늘 이후 날짜예요",IF(AND(B3614&lt;&gt;"",ISNA(MATCH(B3614,현장번호,0))),"현장 번호를 확인하세요",IF(ISNA(MATCH(D3614,거래처이름,0)),"거래처 목록에 없는 이름",IF(OR(NOT(ISNUMBER(G3614)),N(G3614)&lt;=0),"금액을 확인하세요",""))))))</f>
        <v/>
      </c>
    </row>
    <row r="3615">
      <c r="A3615" s="20" t="n"/>
      <c r="B3615" s="26" t="n"/>
      <c r="C3615" s="27">
        <f>IF(COUNTA(A3615,D3615,G3615)=0,"",IF(B3615="","공통",IFERROR(INDEX(현장_고객,MATCH(B3615,현장번호,0))&amp;" · "&amp;INDEX(현장_주소,MATCH(B3615,현장번호,0)),"없는 번호")))</f>
        <v/>
      </c>
      <c r="D3615" s="21" t="n"/>
      <c r="E3615" s="27">
        <f>IF(D3615="","",IFERROR(INDEX(거래처분야,MATCH(D3615,거래처이름,0)),""))</f>
        <v/>
      </c>
      <c r="F3615" s="21" t="n"/>
      <c r="G3615" s="22" t="n"/>
      <c r="H3615" s="25">
        <f>IF(COUNTA(A3615,B3615,D3615,G3615)=0,"",IF(NOT(ISNUMBER(A3615)),"날짜를 확인하세요",IF(A3615&gt;TODAY(),"오늘 이후 날짜예요",IF(AND(B3615&lt;&gt;"",ISNA(MATCH(B3615,현장번호,0))),"현장 번호를 확인하세요",IF(ISNA(MATCH(D3615,거래처이름,0)),"거래처 목록에 없는 이름",IF(OR(NOT(ISNUMBER(G3615)),N(G3615)&lt;=0),"금액을 확인하세요",""))))))</f>
        <v/>
      </c>
    </row>
    <row r="3616">
      <c r="A3616" s="20" t="n"/>
      <c r="B3616" s="26" t="n"/>
      <c r="C3616" s="27">
        <f>IF(COUNTA(A3616,D3616,G3616)=0,"",IF(B3616="","공통",IFERROR(INDEX(현장_고객,MATCH(B3616,현장번호,0))&amp;" · "&amp;INDEX(현장_주소,MATCH(B3616,현장번호,0)),"없는 번호")))</f>
        <v/>
      </c>
      <c r="D3616" s="21" t="n"/>
      <c r="E3616" s="27">
        <f>IF(D3616="","",IFERROR(INDEX(거래처분야,MATCH(D3616,거래처이름,0)),""))</f>
        <v/>
      </c>
      <c r="F3616" s="21" t="n"/>
      <c r="G3616" s="22" t="n"/>
      <c r="H3616" s="25">
        <f>IF(COUNTA(A3616,B3616,D3616,G3616)=0,"",IF(NOT(ISNUMBER(A3616)),"날짜를 확인하세요",IF(A3616&gt;TODAY(),"오늘 이후 날짜예요",IF(AND(B3616&lt;&gt;"",ISNA(MATCH(B3616,현장번호,0))),"현장 번호를 확인하세요",IF(ISNA(MATCH(D3616,거래처이름,0)),"거래처 목록에 없는 이름",IF(OR(NOT(ISNUMBER(G3616)),N(G3616)&lt;=0),"금액을 확인하세요",""))))))</f>
        <v/>
      </c>
    </row>
    <row r="3617">
      <c r="A3617" s="20" t="n"/>
      <c r="B3617" s="26" t="n"/>
      <c r="C3617" s="27">
        <f>IF(COUNTA(A3617,D3617,G3617)=0,"",IF(B3617="","공통",IFERROR(INDEX(현장_고객,MATCH(B3617,현장번호,0))&amp;" · "&amp;INDEX(현장_주소,MATCH(B3617,현장번호,0)),"없는 번호")))</f>
        <v/>
      </c>
      <c r="D3617" s="21" t="n"/>
      <c r="E3617" s="27">
        <f>IF(D3617="","",IFERROR(INDEX(거래처분야,MATCH(D3617,거래처이름,0)),""))</f>
        <v/>
      </c>
      <c r="F3617" s="21" t="n"/>
      <c r="G3617" s="22" t="n"/>
      <c r="H3617" s="25">
        <f>IF(COUNTA(A3617,B3617,D3617,G3617)=0,"",IF(NOT(ISNUMBER(A3617)),"날짜를 확인하세요",IF(A3617&gt;TODAY(),"오늘 이후 날짜예요",IF(AND(B3617&lt;&gt;"",ISNA(MATCH(B3617,현장번호,0))),"현장 번호를 확인하세요",IF(ISNA(MATCH(D3617,거래처이름,0)),"거래처 목록에 없는 이름",IF(OR(NOT(ISNUMBER(G3617)),N(G3617)&lt;=0),"금액을 확인하세요",""))))))</f>
        <v/>
      </c>
    </row>
    <row r="3618">
      <c r="A3618" s="20" t="n"/>
      <c r="B3618" s="26" t="n"/>
      <c r="C3618" s="27">
        <f>IF(COUNTA(A3618,D3618,G3618)=0,"",IF(B3618="","공통",IFERROR(INDEX(현장_고객,MATCH(B3618,현장번호,0))&amp;" · "&amp;INDEX(현장_주소,MATCH(B3618,현장번호,0)),"없는 번호")))</f>
        <v/>
      </c>
      <c r="D3618" s="21" t="n"/>
      <c r="E3618" s="27">
        <f>IF(D3618="","",IFERROR(INDEX(거래처분야,MATCH(D3618,거래처이름,0)),""))</f>
        <v/>
      </c>
      <c r="F3618" s="21" t="n"/>
      <c r="G3618" s="22" t="n"/>
      <c r="H3618" s="25">
        <f>IF(COUNTA(A3618,B3618,D3618,G3618)=0,"",IF(NOT(ISNUMBER(A3618)),"날짜를 확인하세요",IF(A3618&gt;TODAY(),"오늘 이후 날짜예요",IF(AND(B3618&lt;&gt;"",ISNA(MATCH(B3618,현장번호,0))),"현장 번호를 확인하세요",IF(ISNA(MATCH(D3618,거래처이름,0)),"거래처 목록에 없는 이름",IF(OR(NOT(ISNUMBER(G3618)),N(G3618)&lt;=0),"금액을 확인하세요",""))))))</f>
        <v/>
      </c>
    </row>
    <row r="3619">
      <c r="A3619" s="20" t="n"/>
      <c r="B3619" s="26" t="n"/>
      <c r="C3619" s="27">
        <f>IF(COUNTA(A3619,D3619,G3619)=0,"",IF(B3619="","공통",IFERROR(INDEX(현장_고객,MATCH(B3619,현장번호,0))&amp;" · "&amp;INDEX(현장_주소,MATCH(B3619,현장번호,0)),"없는 번호")))</f>
        <v/>
      </c>
      <c r="D3619" s="21" t="n"/>
      <c r="E3619" s="27">
        <f>IF(D3619="","",IFERROR(INDEX(거래처분야,MATCH(D3619,거래처이름,0)),""))</f>
        <v/>
      </c>
      <c r="F3619" s="21" t="n"/>
      <c r="G3619" s="22" t="n"/>
      <c r="H3619" s="25">
        <f>IF(COUNTA(A3619,B3619,D3619,G3619)=0,"",IF(NOT(ISNUMBER(A3619)),"날짜를 확인하세요",IF(A3619&gt;TODAY(),"오늘 이후 날짜예요",IF(AND(B3619&lt;&gt;"",ISNA(MATCH(B3619,현장번호,0))),"현장 번호를 확인하세요",IF(ISNA(MATCH(D3619,거래처이름,0)),"거래처 목록에 없는 이름",IF(OR(NOT(ISNUMBER(G3619)),N(G3619)&lt;=0),"금액을 확인하세요",""))))))</f>
        <v/>
      </c>
    </row>
    <row r="3620">
      <c r="A3620" s="20" t="n"/>
      <c r="B3620" s="26" t="n"/>
      <c r="C3620" s="27">
        <f>IF(COUNTA(A3620,D3620,G3620)=0,"",IF(B3620="","공통",IFERROR(INDEX(현장_고객,MATCH(B3620,현장번호,0))&amp;" · "&amp;INDEX(현장_주소,MATCH(B3620,현장번호,0)),"없는 번호")))</f>
        <v/>
      </c>
      <c r="D3620" s="21" t="n"/>
      <c r="E3620" s="27">
        <f>IF(D3620="","",IFERROR(INDEX(거래처분야,MATCH(D3620,거래처이름,0)),""))</f>
        <v/>
      </c>
      <c r="F3620" s="21" t="n"/>
      <c r="G3620" s="22" t="n"/>
      <c r="H3620" s="25">
        <f>IF(COUNTA(A3620,B3620,D3620,G3620)=0,"",IF(NOT(ISNUMBER(A3620)),"날짜를 확인하세요",IF(A3620&gt;TODAY(),"오늘 이후 날짜예요",IF(AND(B3620&lt;&gt;"",ISNA(MATCH(B3620,현장번호,0))),"현장 번호를 확인하세요",IF(ISNA(MATCH(D3620,거래처이름,0)),"거래처 목록에 없는 이름",IF(OR(NOT(ISNUMBER(G3620)),N(G3620)&lt;=0),"금액을 확인하세요",""))))))</f>
        <v/>
      </c>
    </row>
    <row r="3621">
      <c r="A3621" s="20" t="n"/>
      <c r="B3621" s="26" t="n"/>
      <c r="C3621" s="27">
        <f>IF(COUNTA(A3621,D3621,G3621)=0,"",IF(B3621="","공통",IFERROR(INDEX(현장_고객,MATCH(B3621,현장번호,0))&amp;" · "&amp;INDEX(현장_주소,MATCH(B3621,현장번호,0)),"없는 번호")))</f>
        <v/>
      </c>
      <c r="D3621" s="21" t="n"/>
      <c r="E3621" s="27">
        <f>IF(D3621="","",IFERROR(INDEX(거래처분야,MATCH(D3621,거래처이름,0)),""))</f>
        <v/>
      </c>
      <c r="F3621" s="21" t="n"/>
      <c r="G3621" s="22" t="n"/>
      <c r="H3621" s="25">
        <f>IF(COUNTA(A3621,B3621,D3621,G3621)=0,"",IF(NOT(ISNUMBER(A3621)),"날짜를 확인하세요",IF(A3621&gt;TODAY(),"오늘 이후 날짜예요",IF(AND(B3621&lt;&gt;"",ISNA(MATCH(B3621,현장번호,0))),"현장 번호를 확인하세요",IF(ISNA(MATCH(D3621,거래처이름,0)),"거래처 목록에 없는 이름",IF(OR(NOT(ISNUMBER(G3621)),N(G3621)&lt;=0),"금액을 확인하세요",""))))))</f>
        <v/>
      </c>
    </row>
    <row r="3622">
      <c r="A3622" s="20" t="n"/>
      <c r="B3622" s="26" t="n"/>
      <c r="C3622" s="27">
        <f>IF(COUNTA(A3622,D3622,G3622)=0,"",IF(B3622="","공통",IFERROR(INDEX(현장_고객,MATCH(B3622,현장번호,0))&amp;" · "&amp;INDEX(현장_주소,MATCH(B3622,현장번호,0)),"없는 번호")))</f>
        <v/>
      </c>
      <c r="D3622" s="21" t="n"/>
      <c r="E3622" s="27">
        <f>IF(D3622="","",IFERROR(INDEX(거래처분야,MATCH(D3622,거래처이름,0)),""))</f>
        <v/>
      </c>
      <c r="F3622" s="21" t="n"/>
      <c r="G3622" s="22" t="n"/>
      <c r="H3622" s="25">
        <f>IF(COUNTA(A3622,B3622,D3622,G3622)=0,"",IF(NOT(ISNUMBER(A3622)),"날짜를 확인하세요",IF(A3622&gt;TODAY(),"오늘 이후 날짜예요",IF(AND(B3622&lt;&gt;"",ISNA(MATCH(B3622,현장번호,0))),"현장 번호를 확인하세요",IF(ISNA(MATCH(D3622,거래처이름,0)),"거래처 목록에 없는 이름",IF(OR(NOT(ISNUMBER(G3622)),N(G3622)&lt;=0),"금액을 확인하세요",""))))))</f>
        <v/>
      </c>
    </row>
    <row r="3623">
      <c r="A3623" s="20" t="n"/>
      <c r="B3623" s="26" t="n"/>
      <c r="C3623" s="27">
        <f>IF(COUNTA(A3623,D3623,G3623)=0,"",IF(B3623="","공통",IFERROR(INDEX(현장_고객,MATCH(B3623,현장번호,0))&amp;" · "&amp;INDEX(현장_주소,MATCH(B3623,현장번호,0)),"없는 번호")))</f>
        <v/>
      </c>
      <c r="D3623" s="21" t="n"/>
      <c r="E3623" s="27">
        <f>IF(D3623="","",IFERROR(INDEX(거래처분야,MATCH(D3623,거래처이름,0)),""))</f>
        <v/>
      </c>
      <c r="F3623" s="21" t="n"/>
      <c r="G3623" s="22" t="n"/>
      <c r="H3623" s="25">
        <f>IF(COUNTA(A3623,B3623,D3623,G3623)=0,"",IF(NOT(ISNUMBER(A3623)),"날짜를 확인하세요",IF(A3623&gt;TODAY(),"오늘 이후 날짜예요",IF(AND(B3623&lt;&gt;"",ISNA(MATCH(B3623,현장번호,0))),"현장 번호를 확인하세요",IF(ISNA(MATCH(D3623,거래처이름,0)),"거래처 목록에 없는 이름",IF(OR(NOT(ISNUMBER(G3623)),N(G3623)&lt;=0),"금액을 확인하세요",""))))))</f>
        <v/>
      </c>
    </row>
    <row r="3624">
      <c r="A3624" s="20" t="n"/>
      <c r="B3624" s="26" t="n"/>
      <c r="C3624" s="27">
        <f>IF(COUNTA(A3624,D3624,G3624)=0,"",IF(B3624="","공통",IFERROR(INDEX(현장_고객,MATCH(B3624,현장번호,0))&amp;" · "&amp;INDEX(현장_주소,MATCH(B3624,현장번호,0)),"없는 번호")))</f>
        <v/>
      </c>
      <c r="D3624" s="21" t="n"/>
      <c r="E3624" s="27">
        <f>IF(D3624="","",IFERROR(INDEX(거래처분야,MATCH(D3624,거래처이름,0)),""))</f>
        <v/>
      </c>
      <c r="F3624" s="21" t="n"/>
      <c r="G3624" s="22" t="n"/>
      <c r="H3624" s="25">
        <f>IF(COUNTA(A3624,B3624,D3624,G3624)=0,"",IF(NOT(ISNUMBER(A3624)),"날짜를 확인하세요",IF(A3624&gt;TODAY(),"오늘 이후 날짜예요",IF(AND(B3624&lt;&gt;"",ISNA(MATCH(B3624,현장번호,0))),"현장 번호를 확인하세요",IF(ISNA(MATCH(D3624,거래처이름,0)),"거래처 목록에 없는 이름",IF(OR(NOT(ISNUMBER(G3624)),N(G3624)&lt;=0),"금액을 확인하세요",""))))))</f>
        <v/>
      </c>
    </row>
    <row r="3625">
      <c r="A3625" s="20" t="n"/>
      <c r="B3625" s="26" t="n"/>
      <c r="C3625" s="27">
        <f>IF(COUNTA(A3625,D3625,G3625)=0,"",IF(B3625="","공통",IFERROR(INDEX(현장_고객,MATCH(B3625,현장번호,0))&amp;" · "&amp;INDEX(현장_주소,MATCH(B3625,현장번호,0)),"없는 번호")))</f>
        <v/>
      </c>
      <c r="D3625" s="21" t="n"/>
      <c r="E3625" s="27">
        <f>IF(D3625="","",IFERROR(INDEX(거래처분야,MATCH(D3625,거래처이름,0)),""))</f>
        <v/>
      </c>
      <c r="F3625" s="21" t="n"/>
      <c r="G3625" s="22" t="n"/>
      <c r="H3625" s="25">
        <f>IF(COUNTA(A3625,B3625,D3625,G3625)=0,"",IF(NOT(ISNUMBER(A3625)),"날짜를 확인하세요",IF(A3625&gt;TODAY(),"오늘 이후 날짜예요",IF(AND(B3625&lt;&gt;"",ISNA(MATCH(B3625,현장번호,0))),"현장 번호를 확인하세요",IF(ISNA(MATCH(D3625,거래처이름,0)),"거래처 목록에 없는 이름",IF(OR(NOT(ISNUMBER(G3625)),N(G3625)&lt;=0),"금액을 확인하세요",""))))))</f>
        <v/>
      </c>
    </row>
    <row r="3626">
      <c r="A3626" s="20" t="n"/>
      <c r="B3626" s="26" t="n"/>
      <c r="C3626" s="27">
        <f>IF(COUNTA(A3626,D3626,G3626)=0,"",IF(B3626="","공통",IFERROR(INDEX(현장_고객,MATCH(B3626,현장번호,0))&amp;" · "&amp;INDEX(현장_주소,MATCH(B3626,현장번호,0)),"없는 번호")))</f>
        <v/>
      </c>
      <c r="D3626" s="21" t="n"/>
      <c r="E3626" s="27">
        <f>IF(D3626="","",IFERROR(INDEX(거래처분야,MATCH(D3626,거래처이름,0)),""))</f>
        <v/>
      </c>
      <c r="F3626" s="21" t="n"/>
      <c r="G3626" s="22" t="n"/>
      <c r="H3626" s="25">
        <f>IF(COUNTA(A3626,B3626,D3626,G3626)=0,"",IF(NOT(ISNUMBER(A3626)),"날짜를 확인하세요",IF(A3626&gt;TODAY(),"오늘 이후 날짜예요",IF(AND(B3626&lt;&gt;"",ISNA(MATCH(B3626,현장번호,0))),"현장 번호를 확인하세요",IF(ISNA(MATCH(D3626,거래처이름,0)),"거래처 목록에 없는 이름",IF(OR(NOT(ISNUMBER(G3626)),N(G3626)&lt;=0),"금액을 확인하세요",""))))))</f>
        <v/>
      </c>
    </row>
    <row r="3627">
      <c r="A3627" s="20" t="n"/>
      <c r="B3627" s="26" t="n"/>
      <c r="C3627" s="27">
        <f>IF(COUNTA(A3627,D3627,G3627)=0,"",IF(B3627="","공통",IFERROR(INDEX(현장_고객,MATCH(B3627,현장번호,0))&amp;" · "&amp;INDEX(현장_주소,MATCH(B3627,현장번호,0)),"없는 번호")))</f>
        <v/>
      </c>
      <c r="D3627" s="21" t="n"/>
      <c r="E3627" s="27">
        <f>IF(D3627="","",IFERROR(INDEX(거래처분야,MATCH(D3627,거래처이름,0)),""))</f>
        <v/>
      </c>
      <c r="F3627" s="21" t="n"/>
      <c r="G3627" s="22" t="n"/>
      <c r="H3627" s="25">
        <f>IF(COUNTA(A3627,B3627,D3627,G3627)=0,"",IF(NOT(ISNUMBER(A3627)),"날짜를 확인하세요",IF(A3627&gt;TODAY(),"오늘 이후 날짜예요",IF(AND(B3627&lt;&gt;"",ISNA(MATCH(B3627,현장번호,0))),"현장 번호를 확인하세요",IF(ISNA(MATCH(D3627,거래처이름,0)),"거래처 목록에 없는 이름",IF(OR(NOT(ISNUMBER(G3627)),N(G3627)&lt;=0),"금액을 확인하세요",""))))))</f>
        <v/>
      </c>
    </row>
    <row r="3628">
      <c r="A3628" s="20" t="n"/>
      <c r="B3628" s="26" t="n"/>
      <c r="C3628" s="27">
        <f>IF(COUNTA(A3628,D3628,G3628)=0,"",IF(B3628="","공통",IFERROR(INDEX(현장_고객,MATCH(B3628,현장번호,0))&amp;" · "&amp;INDEX(현장_주소,MATCH(B3628,현장번호,0)),"없는 번호")))</f>
        <v/>
      </c>
      <c r="D3628" s="21" t="n"/>
      <c r="E3628" s="27">
        <f>IF(D3628="","",IFERROR(INDEX(거래처분야,MATCH(D3628,거래처이름,0)),""))</f>
        <v/>
      </c>
      <c r="F3628" s="21" t="n"/>
      <c r="G3628" s="22" t="n"/>
      <c r="H3628" s="25">
        <f>IF(COUNTA(A3628,B3628,D3628,G3628)=0,"",IF(NOT(ISNUMBER(A3628)),"날짜를 확인하세요",IF(A3628&gt;TODAY(),"오늘 이후 날짜예요",IF(AND(B3628&lt;&gt;"",ISNA(MATCH(B3628,현장번호,0))),"현장 번호를 확인하세요",IF(ISNA(MATCH(D3628,거래처이름,0)),"거래처 목록에 없는 이름",IF(OR(NOT(ISNUMBER(G3628)),N(G3628)&lt;=0),"금액을 확인하세요",""))))))</f>
        <v/>
      </c>
    </row>
    <row r="3629">
      <c r="A3629" s="20" t="n"/>
      <c r="B3629" s="26" t="n"/>
      <c r="C3629" s="27">
        <f>IF(COUNTA(A3629,D3629,G3629)=0,"",IF(B3629="","공통",IFERROR(INDEX(현장_고객,MATCH(B3629,현장번호,0))&amp;" · "&amp;INDEX(현장_주소,MATCH(B3629,현장번호,0)),"없는 번호")))</f>
        <v/>
      </c>
      <c r="D3629" s="21" t="n"/>
      <c r="E3629" s="27">
        <f>IF(D3629="","",IFERROR(INDEX(거래처분야,MATCH(D3629,거래처이름,0)),""))</f>
        <v/>
      </c>
      <c r="F3629" s="21" t="n"/>
      <c r="G3629" s="22" t="n"/>
      <c r="H3629" s="25">
        <f>IF(COUNTA(A3629,B3629,D3629,G3629)=0,"",IF(NOT(ISNUMBER(A3629)),"날짜를 확인하세요",IF(A3629&gt;TODAY(),"오늘 이후 날짜예요",IF(AND(B3629&lt;&gt;"",ISNA(MATCH(B3629,현장번호,0))),"현장 번호를 확인하세요",IF(ISNA(MATCH(D3629,거래처이름,0)),"거래처 목록에 없는 이름",IF(OR(NOT(ISNUMBER(G3629)),N(G3629)&lt;=0),"금액을 확인하세요",""))))))</f>
        <v/>
      </c>
    </row>
    <row r="3630">
      <c r="A3630" s="20" t="n"/>
      <c r="B3630" s="26" t="n"/>
      <c r="C3630" s="27">
        <f>IF(COUNTA(A3630,D3630,G3630)=0,"",IF(B3630="","공통",IFERROR(INDEX(현장_고객,MATCH(B3630,현장번호,0))&amp;" · "&amp;INDEX(현장_주소,MATCH(B3630,현장번호,0)),"없는 번호")))</f>
        <v/>
      </c>
      <c r="D3630" s="21" t="n"/>
      <c r="E3630" s="27">
        <f>IF(D3630="","",IFERROR(INDEX(거래처분야,MATCH(D3630,거래처이름,0)),""))</f>
        <v/>
      </c>
      <c r="F3630" s="21" t="n"/>
      <c r="G3630" s="22" t="n"/>
      <c r="H3630" s="25">
        <f>IF(COUNTA(A3630,B3630,D3630,G3630)=0,"",IF(NOT(ISNUMBER(A3630)),"날짜를 확인하세요",IF(A3630&gt;TODAY(),"오늘 이후 날짜예요",IF(AND(B3630&lt;&gt;"",ISNA(MATCH(B3630,현장번호,0))),"현장 번호를 확인하세요",IF(ISNA(MATCH(D3630,거래처이름,0)),"거래처 목록에 없는 이름",IF(OR(NOT(ISNUMBER(G3630)),N(G3630)&lt;=0),"금액을 확인하세요",""))))))</f>
        <v/>
      </c>
    </row>
    <row r="3631">
      <c r="A3631" s="20" t="n"/>
      <c r="B3631" s="26" t="n"/>
      <c r="C3631" s="27">
        <f>IF(COUNTA(A3631,D3631,G3631)=0,"",IF(B3631="","공통",IFERROR(INDEX(현장_고객,MATCH(B3631,현장번호,0))&amp;" · "&amp;INDEX(현장_주소,MATCH(B3631,현장번호,0)),"없는 번호")))</f>
        <v/>
      </c>
      <c r="D3631" s="21" t="n"/>
      <c r="E3631" s="27">
        <f>IF(D3631="","",IFERROR(INDEX(거래처분야,MATCH(D3631,거래처이름,0)),""))</f>
        <v/>
      </c>
      <c r="F3631" s="21" t="n"/>
      <c r="G3631" s="22" t="n"/>
      <c r="H3631" s="25">
        <f>IF(COUNTA(A3631,B3631,D3631,G3631)=0,"",IF(NOT(ISNUMBER(A3631)),"날짜를 확인하세요",IF(A3631&gt;TODAY(),"오늘 이후 날짜예요",IF(AND(B3631&lt;&gt;"",ISNA(MATCH(B3631,현장번호,0))),"현장 번호를 확인하세요",IF(ISNA(MATCH(D3631,거래처이름,0)),"거래처 목록에 없는 이름",IF(OR(NOT(ISNUMBER(G3631)),N(G3631)&lt;=0),"금액을 확인하세요",""))))))</f>
        <v/>
      </c>
    </row>
    <row r="3632">
      <c r="A3632" s="20" t="n"/>
      <c r="B3632" s="26" t="n"/>
      <c r="C3632" s="27">
        <f>IF(COUNTA(A3632,D3632,G3632)=0,"",IF(B3632="","공통",IFERROR(INDEX(현장_고객,MATCH(B3632,현장번호,0))&amp;" · "&amp;INDEX(현장_주소,MATCH(B3632,현장번호,0)),"없는 번호")))</f>
        <v/>
      </c>
      <c r="D3632" s="21" t="n"/>
      <c r="E3632" s="27">
        <f>IF(D3632="","",IFERROR(INDEX(거래처분야,MATCH(D3632,거래처이름,0)),""))</f>
        <v/>
      </c>
      <c r="F3632" s="21" t="n"/>
      <c r="G3632" s="22" t="n"/>
      <c r="H3632" s="25">
        <f>IF(COUNTA(A3632,B3632,D3632,G3632)=0,"",IF(NOT(ISNUMBER(A3632)),"날짜를 확인하세요",IF(A3632&gt;TODAY(),"오늘 이후 날짜예요",IF(AND(B3632&lt;&gt;"",ISNA(MATCH(B3632,현장번호,0))),"현장 번호를 확인하세요",IF(ISNA(MATCH(D3632,거래처이름,0)),"거래처 목록에 없는 이름",IF(OR(NOT(ISNUMBER(G3632)),N(G3632)&lt;=0),"금액을 확인하세요",""))))))</f>
        <v/>
      </c>
    </row>
    <row r="3633">
      <c r="A3633" s="20" t="n"/>
      <c r="B3633" s="26" t="n"/>
      <c r="C3633" s="27">
        <f>IF(COUNTA(A3633,D3633,G3633)=0,"",IF(B3633="","공통",IFERROR(INDEX(현장_고객,MATCH(B3633,현장번호,0))&amp;" · "&amp;INDEX(현장_주소,MATCH(B3633,현장번호,0)),"없는 번호")))</f>
        <v/>
      </c>
      <c r="D3633" s="21" t="n"/>
      <c r="E3633" s="27">
        <f>IF(D3633="","",IFERROR(INDEX(거래처분야,MATCH(D3633,거래처이름,0)),""))</f>
        <v/>
      </c>
      <c r="F3633" s="21" t="n"/>
      <c r="G3633" s="22" t="n"/>
      <c r="H3633" s="25">
        <f>IF(COUNTA(A3633,B3633,D3633,G3633)=0,"",IF(NOT(ISNUMBER(A3633)),"날짜를 확인하세요",IF(A3633&gt;TODAY(),"오늘 이후 날짜예요",IF(AND(B3633&lt;&gt;"",ISNA(MATCH(B3633,현장번호,0))),"현장 번호를 확인하세요",IF(ISNA(MATCH(D3633,거래처이름,0)),"거래처 목록에 없는 이름",IF(OR(NOT(ISNUMBER(G3633)),N(G3633)&lt;=0),"금액을 확인하세요",""))))))</f>
        <v/>
      </c>
    </row>
    <row r="3634">
      <c r="A3634" s="20" t="n"/>
      <c r="B3634" s="26" t="n"/>
      <c r="C3634" s="27">
        <f>IF(COUNTA(A3634,D3634,G3634)=0,"",IF(B3634="","공통",IFERROR(INDEX(현장_고객,MATCH(B3634,현장번호,0))&amp;" · "&amp;INDEX(현장_주소,MATCH(B3634,현장번호,0)),"없는 번호")))</f>
        <v/>
      </c>
      <c r="D3634" s="21" t="n"/>
      <c r="E3634" s="27">
        <f>IF(D3634="","",IFERROR(INDEX(거래처분야,MATCH(D3634,거래처이름,0)),""))</f>
        <v/>
      </c>
      <c r="F3634" s="21" t="n"/>
      <c r="G3634" s="22" t="n"/>
      <c r="H3634" s="25">
        <f>IF(COUNTA(A3634,B3634,D3634,G3634)=0,"",IF(NOT(ISNUMBER(A3634)),"날짜를 확인하세요",IF(A3634&gt;TODAY(),"오늘 이후 날짜예요",IF(AND(B3634&lt;&gt;"",ISNA(MATCH(B3634,현장번호,0))),"현장 번호를 확인하세요",IF(ISNA(MATCH(D3634,거래처이름,0)),"거래처 목록에 없는 이름",IF(OR(NOT(ISNUMBER(G3634)),N(G3634)&lt;=0),"금액을 확인하세요",""))))))</f>
        <v/>
      </c>
    </row>
    <row r="3635">
      <c r="A3635" s="20" t="n"/>
      <c r="B3635" s="26" t="n"/>
      <c r="C3635" s="27">
        <f>IF(COUNTA(A3635,D3635,G3635)=0,"",IF(B3635="","공통",IFERROR(INDEX(현장_고객,MATCH(B3635,현장번호,0))&amp;" · "&amp;INDEX(현장_주소,MATCH(B3635,현장번호,0)),"없는 번호")))</f>
        <v/>
      </c>
      <c r="D3635" s="21" t="n"/>
      <c r="E3635" s="27">
        <f>IF(D3635="","",IFERROR(INDEX(거래처분야,MATCH(D3635,거래처이름,0)),""))</f>
        <v/>
      </c>
      <c r="F3635" s="21" t="n"/>
      <c r="G3635" s="22" t="n"/>
      <c r="H3635" s="25">
        <f>IF(COUNTA(A3635,B3635,D3635,G3635)=0,"",IF(NOT(ISNUMBER(A3635)),"날짜를 확인하세요",IF(A3635&gt;TODAY(),"오늘 이후 날짜예요",IF(AND(B3635&lt;&gt;"",ISNA(MATCH(B3635,현장번호,0))),"현장 번호를 확인하세요",IF(ISNA(MATCH(D3635,거래처이름,0)),"거래처 목록에 없는 이름",IF(OR(NOT(ISNUMBER(G3635)),N(G3635)&lt;=0),"금액을 확인하세요",""))))))</f>
        <v/>
      </c>
    </row>
    <row r="3636">
      <c r="A3636" s="20" t="n"/>
      <c r="B3636" s="26" t="n"/>
      <c r="C3636" s="27">
        <f>IF(COUNTA(A3636,D3636,G3636)=0,"",IF(B3636="","공통",IFERROR(INDEX(현장_고객,MATCH(B3636,현장번호,0))&amp;" · "&amp;INDEX(현장_주소,MATCH(B3636,현장번호,0)),"없는 번호")))</f>
        <v/>
      </c>
      <c r="D3636" s="21" t="n"/>
      <c r="E3636" s="27">
        <f>IF(D3636="","",IFERROR(INDEX(거래처분야,MATCH(D3636,거래처이름,0)),""))</f>
        <v/>
      </c>
      <c r="F3636" s="21" t="n"/>
      <c r="G3636" s="22" t="n"/>
      <c r="H3636" s="25">
        <f>IF(COUNTA(A3636,B3636,D3636,G3636)=0,"",IF(NOT(ISNUMBER(A3636)),"날짜를 확인하세요",IF(A3636&gt;TODAY(),"오늘 이후 날짜예요",IF(AND(B3636&lt;&gt;"",ISNA(MATCH(B3636,현장번호,0))),"현장 번호를 확인하세요",IF(ISNA(MATCH(D3636,거래처이름,0)),"거래처 목록에 없는 이름",IF(OR(NOT(ISNUMBER(G3636)),N(G3636)&lt;=0),"금액을 확인하세요",""))))))</f>
        <v/>
      </c>
    </row>
    <row r="3637">
      <c r="A3637" s="20" t="n"/>
      <c r="B3637" s="26" t="n"/>
      <c r="C3637" s="27">
        <f>IF(COUNTA(A3637,D3637,G3637)=0,"",IF(B3637="","공통",IFERROR(INDEX(현장_고객,MATCH(B3637,현장번호,0))&amp;" · "&amp;INDEX(현장_주소,MATCH(B3637,현장번호,0)),"없는 번호")))</f>
        <v/>
      </c>
      <c r="D3637" s="21" t="n"/>
      <c r="E3637" s="27">
        <f>IF(D3637="","",IFERROR(INDEX(거래처분야,MATCH(D3637,거래처이름,0)),""))</f>
        <v/>
      </c>
      <c r="F3637" s="21" t="n"/>
      <c r="G3637" s="22" t="n"/>
      <c r="H3637" s="25">
        <f>IF(COUNTA(A3637,B3637,D3637,G3637)=0,"",IF(NOT(ISNUMBER(A3637)),"날짜를 확인하세요",IF(A3637&gt;TODAY(),"오늘 이후 날짜예요",IF(AND(B3637&lt;&gt;"",ISNA(MATCH(B3637,현장번호,0))),"현장 번호를 확인하세요",IF(ISNA(MATCH(D3637,거래처이름,0)),"거래처 목록에 없는 이름",IF(OR(NOT(ISNUMBER(G3637)),N(G3637)&lt;=0),"금액을 확인하세요",""))))))</f>
        <v/>
      </c>
    </row>
    <row r="3638">
      <c r="A3638" s="20" t="n"/>
      <c r="B3638" s="26" t="n"/>
      <c r="C3638" s="27">
        <f>IF(COUNTA(A3638,D3638,G3638)=0,"",IF(B3638="","공통",IFERROR(INDEX(현장_고객,MATCH(B3638,현장번호,0))&amp;" · "&amp;INDEX(현장_주소,MATCH(B3638,현장번호,0)),"없는 번호")))</f>
        <v/>
      </c>
      <c r="D3638" s="21" t="n"/>
      <c r="E3638" s="27">
        <f>IF(D3638="","",IFERROR(INDEX(거래처분야,MATCH(D3638,거래처이름,0)),""))</f>
        <v/>
      </c>
      <c r="F3638" s="21" t="n"/>
      <c r="G3638" s="22" t="n"/>
      <c r="H3638" s="25">
        <f>IF(COUNTA(A3638,B3638,D3638,G3638)=0,"",IF(NOT(ISNUMBER(A3638)),"날짜를 확인하세요",IF(A3638&gt;TODAY(),"오늘 이후 날짜예요",IF(AND(B3638&lt;&gt;"",ISNA(MATCH(B3638,현장번호,0))),"현장 번호를 확인하세요",IF(ISNA(MATCH(D3638,거래처이름,0)),"거래처 목록에 없는 이름",IF(OR(NOT(ISNUMBER(G3638)),N(G3638)&lt;=0),"금액을 확인하세요",""))))))</f>
        <v/>
      </c>
    </row>
    <row r="3639">
      <c r="A3639" s="20" t="n"/>
      <c r="B3639" s="26" t="n"/>
      <c r="C3639" s="27">
        <f>IF(COUNTA(A3639,D3639,G3639)=0,"",IF(B3639="","공통",IFERROR(INDEX(현장_고객,MATCH(B3639,현장번호,0))&amp;" · "&amp;INDEX(현장_주소,MATCH(B3639,현장번호,0)),"없는 번호")))</f>
        <v/>
      </c>
      <c r="D3639" s="21" t="n"/>
      <c r="E3639" s="27">
        <f>IF(D3639="","",IFERROR(INDEX(거래처분야,MATCH(D3639,거래처이름,0)),""))</f>
        <v/>
      </c>
      <c r="F3639" s="21" t="n"/>
      <c r="G3639" s="22" t="n"/>
      <c r="H3639" s="25">
        <f>IF(COUNTA(A3639,B3639,D3639,G3639)=0,"",IF(NOT(ISNUMBER(A3639)),"날짜를 확인하세요",IF(A3639&gt;TODAY(),"오늘 이후 날짜예요",IF(AND(B3639&lt;&gt;"",ISNA(MATCH(B3639,현장번호,0))),"현장 번호를 확인하세요",IF(ISNA(MATCH(D3639,거래처이름,0)),"거래처 목록에 없는 이름",IF(OR(NOT(ISNUMBER(G3639)),N(G3639)&lt;=0),"금액을 확인하세요",""))))))</f>
        <v/>
      </c>
    </row>
    <row r="3640">
      <c r="A3640" s="20" t="n"/>
      <c r="B3640" s="26" t="n"/>
      <c r="C3640" s="27">
        <f>IF(COUNTA(A3640,D3640,G3640)=0,"",IF(B3640="","공통",IFERROR(INDEX(현장_고객,MATCH(B3640,현장번호,0))&amp;" · "&amp;INDEX(현장_주소,MATCH(B3640,현장번호,0)),"없는 번호")))</f>
        <v/>
      </c>
      <c r="D3640" s="21" t="n"/>
      <c r="E3640" s="27">
        <f>IF(D3640="","",IFERROR(INDEX(거래처분야,MATCH(D3640,거래처이름,0)),""))</f>
        <v/>
      </c>
      <c r="F3640" s="21" t="n"/>
      <c r="G3640" s="22" t="n"/>
      <c r="H3640" s="25">
        <f>IF(COUNTA(A3640,B3640,D3640,G3640)=0,"",IF(NOT(ISNUMBER(A3640)),"날짜를 확인하세요",IF(A3640&gt;TODAY(),"오늘 이후 날짜예요",IF(AND(B3640&lt;&gt;"",ISNA(MATCH(B3640,현장번호,0))),"현장 번호를 확인하세요",IF(ISNA(MATCH(D3640,거래처이름,0)),"거래처 목록에 없는 이름",IF(OR(NOT(ISNUMBER(G3640)),N(G3640)&lt;=0),"금액을 확인하세요",""))))))</f>
        <v/>
      </c>
    </row>
    <row r="3641">
      <c r="A3641" s="20" t="n"/>
      <c r="B3641" s="26" t="n"/>
      <c r="C3641" s="27">
        <f>IF(COUNTA(A3641,D3641,G3641)=0,"",IF(B3641="","공통",IFERROR(INDEX(현장_고객,MATCH(B3641,현장번호,0))&amp;" · "&amp;INDEX(현장_주소,MATCH(B3641,현장번호,0)),"없는 번호")))</f>
        <v/>
      </c>
      <c r="D3641" s="21" t="n"/>
      <c r="E3641" s="27">
        <f>IF(D3641="","",IFERROR(INDEX(거래처분야,MATCH(D3641,거래처이름,0)),""))</f>
        <v/>
      </c>
      <c r="F3641" s="21" t="n"/>
      <c r="G3641" s="22" t="n"/>
      <c r="H3641" s="25">
        <f>IF(COUNTA(A3641,B3641,D3641,G3641)=0,"",IF(NOT(ISNUMBER(A3641)),"날짜를 확인하세요",IF(A3641&gt;TODAY(),"오늘 이후 날짜예요",IF(AND(B3641&lt;&gt;"",ISNA(MATCH(B3641,현장번호,0))),"현장 번호를 확인하세요",IF(ISNA(MATCH(D3641,거래처이름,0)),"거래처 목록에 없는 이름",IF(OR(NOT(ISNUMBER(G3641)),N(G3641)&lt;=0),"금액을 확인하세요",""))))))</f>
        <v/>
      </c>
    </row>
    <row r="3642">
      <c r="A3642" s="20" t="n"/>
      <c r="B3642" s="26" t="n"/>
      <c r="C3642" s="27">
        <f>IF(COUNTA(A3642,D3642,G3642)=0,"",IF(B3642="","공통",IFERROR(INDEX(현장_고객,MATCH(B3642,현장번호,0))&amp;" · "&amp;INDEX(현장_주소,MATCH(B3642,현장번호,0)),"없는 번호")))</f>
        <v/>
      </c>
      <c r="D3642" s="21" t="n"/>
      <c r="E3642" s="27">
        <f>IF(D3642="","",IFERROR(INDEX(거래처분야,MATCH(D3642,거래처이름,0)),""))</f>
        <v/>
      </c>
      <c r="F3642" s="21" t="n"/>
      <c r="G3642" s="22" t="n"/>
      <c r="H3642" s="25">
        <f>IF(COUNTA(A3642,B3642,D3642,G3642)=0,"",IF(NOT(ISNUMBER(A3642)),"날짜를 확인하세요",IF(A3642&gt;TODAY(),"오늘 이후 날짜예요",IF(AND(B3642&lt;&gt;"",ISNA(MATCH(B3642,현장번호,0))),"현장 번호를 확인하세요",IF(ISNA(MATCH(D3642,거래처이름,0)),"거래처 목록에 없는 이름",IF(OR(NOT(ISNUMBER(G3642)),N(G3642)&lt;=0),"금액을 확인하세요",""))))))</f>
        <v/>
      </c>
    </row>
    <row r="3643">
      <c r="A3643" s="20" t="n"/>
      <c r="B3643" s="26" t="n"/>
      <c r="C3643" s="27">
        <f>IF(COUNTA(A3643,D3643,G3643)=0,"",IF(B3643="","공통",IFERROR(INDEX(현장_고객,MATCH(B3643,현장번호,0))&amp;" · "&amp;INDEX(현장_주소,MATCH(B3643,현장번호,0)),"없는 번호")))</f>
        <v/>
      </c>
      <c r="D3643" s="21" t="n"/>
      <c r="E3643" s="27">
        <f>IF(D3643="","",IFERROR(INDEX(거래처분야,MATCH(D3643,거래처이름,0)),""))</f>
        <v/>
      </c>
      <c r="F3643" s="21" t="n"/>
      <c r="G3643" s="22" t="n"/>
      <c r="H3643" s="25">
        <f>IF(COUNTA(A3643,B3643,D3643,G3643)=0,"",IF(NOT(ISNUMBER(A3643)),"날짜를 확인하세요",IF(A3643&gt;TODAY(),"오늘 이후 날짜예요",IF(AND(B3643&lt;&gt;"",ISNA(MATCH(B3643,현장번호,0))),"현장 번호를 확인하세요",IF(ISNA(MATCH(D3643,거래처이름,0)),"거래처 목록에 없는 이름",IF(OR(NOT(ISNUMBER(G3643)),N(G3643)&lt;=0),"금액을 확인하세요",""))))))</f>
        <v/>
      </c>
    </row>
    <row r="3644">
      <c r="A3644" s="20" t="n"/>
      <c r="B3644" s="26" t="n"/>
      <c r="C3644" s="27">
        <f>IF(COUNTA(A3644,D3644,G3644)=0,"",IF(B3644="","공통",IFERROR(INDEX(현장_고객,MATCH(B3644,현장번호,0))&amp;" · "&amp;INDEX(현장_주소,MATCH(B3644,현장번호,0)),"없는 번호")))</f>
        <v/>
      </c>
      <c r="D3644" s="21" t="n"/>
      <c r="E3644" s="27">
        <f>IF(D3644="","",IFERROR(INDEX(거래처분야,MATCH(D3644,거래처이름,0)),""))</f>
        <v/>
      </c>
      <c r="F3644" s="21" t="n"/>
      <c r="G3644" s="22" t="n"/>
      <c r="H3644" s="25">
        <f>IF(COUNTA(A3644,B3644,D3644,G3644)=0,"",IF(NOT(ISNUMBER(A3644)),"날짜를 확인하세요",IF(A3644&gt;TODAY(),"오늘 이후 날짜예요",IF(AND(B3644&lt;&gt;"",ISNA(MATCH(B3644,현장번호,0))),"현장 번호를 확인하세요",IF(ISNA(MATCH(D3644,거래처이름,0)),"거래처 목록에 없는 이름",IF(OR(NOT(ISNUMBER(G3644)),N(G3644)&lt;=0),"금액을 확인하세요",""))))))</f>
        <v/>
      </c>
    </row>
    <row r="3645">
      <c r="A3645" s="20" t="n"/>
      <c r="B3645" s="26" t="n"/>
      <c r="C3645" s="27">
        <f>IF(COUNTA(A3645,D3645,G3645)=0,"",IF(B3645="","공통",IFERROR(INDEX(현장_고객,MATCH(B3645,현장번호,0))&amp;" · "&amp;INDEX(현장_주소,MATCH(B3645,현장번호,0)),"없는 번호")))</f>
        <v/>
      </c>
      <c r="D3645" s="21" t="n"/>
      <c r="E3645" s="27">
        <f>IF(D3645="","",IFERROR(INDEX(거래처분야,MATCH(D3645,거래처이름,0)),""))</f>
        <v/>
      </c>
      <c r="F3645" s="21" t="n"/>
      <c r="G3645" s="22" t="n"/>
      <c r="H3645" s="25">
        <f>IF(COUNTA(A3645,B3645,D3645,G3645)=0,"",IF(NOT(ISNUMBER(A3645)),"날짜를 확인하세요",IF(A3645&gt;TODAY(),"오늘 이후 날짜예요",IF(AND(B3645&lt;&gt;"",ISNA(MATCH(B3645,현장번호,0))),"현장 번호를 확인하세요",IF(ISNA(MATCH(D3645,거래처이름,0)),"거래처 목록에 없는 이름",IF(OR(NOT(ISNUMBER(G3645)),N(G3645)&lt;=0),"금액을 확인하세요",""))))))</f>
        <v/>
      </c>
    </row>
    <row r="3646">
      <c r="A3646" s="20" t="n"/>
      <c r="B3646" s="26" t="n"/>
      <c r="C3646" s="27">
        <f>IF(COUNTA(A3646,D3646,G3646)=0,"",IF(B3646="","공통",IFERROR(INDEX(현장_고객,MATCH(B3646,현장번호,0))&amp;" · "&amp;INDEX(현장_주소,MATCH(B3646,현장번호,0)),"없는 번호")))</f>
        <v/>
      </c>
      <c r="D3646" s="21" t="n"/>
      <c r="E3646" s="27">
        <f>IF(D3646="","",IFERROR(INDEX(거래처분야,MATCH(D3646,거래처이름,0)),""))</f>
        <v/>
      </c>
      <c r="F3646" s="21" t="n"/>
      <c r="G3646" s="22" t="n"/>
      <c r="H3646" s="25">
        <f>IF(COUNTA(A3646,B3646,D3646,G3646)=0,"",IF(NOT(ISNUMBER(A3646)),"날짜를 확인하세요",IF(A3646&gt;TODAY(),"오늘 이후 날짜예요",IF(AND(B3646&lt;&gt;"",ISNA(MATCH(B3646,현장번호,0))),"현장 번호를 확인하세요",IF(ISNA(MATCH(D3646,거래처이름,0)),"거래처 목록에 없는 이름",IF(OR(NOT(ISNUMBER(G3646)),N(G3646)&lt;=0),"금액을 확인하세요",""))))))</f>
        <v/>
      </c>
    </row>
    <row r="3647">
      <c r="A3647" s="20" t="n"/>
      <c r="B3647" s="26" t="n"/>
      <c r="C3647" s="27">
        <f>IF(COUNTA(A3647,D3647,G3647)=0,"",IF(B3647="","공통",IFERROR(INDEX(현장_고객,MATCH(B3647,현장번호,0))&amp;" · "&amp;INDEX(현장_주소,MATCH(B3647,현장번호,0)),"없는 번호")))</f>
        <v/>
      </c>
      <c r="D3647" s="21" t="n"/>
      <c r="E3647" s="27">
        <f>IF(D3647="","",IFERROR(INDEX(거래처분야,MATCH(D3647,거래처이름,0)),""))</f>
        <v/>
      </c>
      <c r="F3647" s="21" t="n"/>
      <c r="G3647" s="22" t="n"/>
      <c r="H3647" s="25">
        <f>IF(COUNTA(A3647,B3647,D3647,G3647)=0,"",IF(NOT(ISNUMBER(A3647)),"날짜를 확인하세요",IF(A3647&gt;TODAY(),"오늘 이후 날짜예요",IF(AND(B3647&lt;&gt;"",ISNA(MATCH(B3647,현장번호,0))),"현장 번호를 확인하세요",IF(ISNA(MATCH(D3647,거래처이름,0)),"거래처 목록에 없는 이름",IF(OR(NOT(ISNUMBER(G3647)),N(G3647)&lt;=0),"금액을 확인하세요",""))))))</f>
        <v/>
      </c>
    </row>
    <row r="3648">
      <c r="A3648" s="20" t="n"/>
      <c r="B3648" s="26" t="n"/>
      <c r="C3648" s="27">
        <f>IF(COUNTA(A3648,D3648,G3648)=0,"",IF(B3648="","공통",IFERROR(INDEX(현장_고객,MATCH(B3648,현장번호,0))&amp;" · "&amp;INDEX(현장_주소,MATCH(B3648,현장번호,0)),"없는 번호")))</f>
        <v/>
      </c>
      <c r="D3648" s="21" t="n"/>
      <c r="E3648" s="27">
        <f>IF(D3648="","",IFERROR(INDEX(거래처분야,MATCH(D3648,거래처이름,0)),""))</f>
        <v/>
      </c>
      <c r="F3648" s="21" t="n"/>
      <c r="G3648" s="22" t="n"/>
      <c r="H3648" s="25">
        <f>IF(COUNTA(A3648,B3648,D3648,G3648)=0,"",IF(NOT(ISNUMBER(A3648)),"날짜를 확인하세요",IF(A3648&gt;TODAY(),"오늘 이후 날짜예요",IF(AND(B3648&lt;&gt;"",ISNA(MATCH(B3648,현장번호,0))),"현장 번호를 확인하세요",IF(ISNA(MATCH(D3648,거래처이름,0)),"거래처 목록에 없는 이름",IF(OR(NOT(ISNUMBER(G3648)),N(G3648)&lt;=0),"금액을 확인하세요",""))))))</f>
        <v/>
      </c>
    </row>
    <row r="3649">
      <c r="A3649" s="20" t="n"/>
      <c r="B3649" s="26" t="n"/>
      <c r="C3649" s="27">
        <f>IF(COUNTA(A3649,D3649,G3649)=0,"",IF(B3649="","공통",IFERROR(INDEX(현장_고객,MATCH(B3649,현장번호,0))&amp;" · "&amp;INDEX(현장_주소,MATCH(B3649,현장번호,0)),"없는 번호")))</f>
        <v/>
      </c>
      <c r="D3649" s="21" t="n"/>
      <c r="E3649" s="27">
        <f>IF(D3649="","",IFERROR(INDEX(거래처분야,MATCH(D3649,거래처이름,0)),""))</f>
        <v/>
      </c>
      <c r="F3649" s="21" t="n"/>
      <c r="G3649" s="22" t="n"/>
      <c r="H3649" s="25">
        <f>IF(COUNTA(A3649,B3649,D3649,G3649)=0,"",IF(NOT(ISNUMBER(A3649)),"날짜를 확인하세요",IF(A3649&gt;TODAY(),"오늘 이후 날짜예요",IF(AND(B3649&lt;&gt;"",ISNA(MATCH(B3649,현장번호,0))),"현장 번호를 확인하세요",IF(ISNA(MATCH(D3649,거래처이름,0)),"거래처 목록에 없는 이름",IF(OR(NOT(ISNUMBER(G3649)),N(G3649)&lt;=0),"금액을 확인하세요",""))))))</f>
        <v/>
      </c>
    </row>
    <row r="3650">
      <c r="A3650" s="20" t="n"/>
      <c r="B3650" s="26" t="n"/>
      <c r="C3650" s="27">
        <f>IF(COUNTA(A3650,D3650,G3650)=0,"",IF(B3650="","공통",IFERROR(INDEX(현장_고객,MATCH(B3650,현장번호,0))&amp;" · "&amp;INDEX(현장_주소,MATCH(B3650,현장번호,0)),"없는 번호")))</f>
        <v/>
      </c>
      <c r="D3650" s="21" t="n"/>
      <c r="E3650" s="27">
        <f>IF(D3650="","",IFERROR(INDEX(거래처분야,MATCH(D3650,거래처이름,0)),""))</f>
        <v/>
      </c>
      <c r="F3650" s="21" t="n"/>
      <c r="G3650" s="22" t="n"/>
      <c r="H3650" s="25">
        <f>IF(COUNTA(A3650,B3650,D3650,G3650)=0,"",IF(NOT(ISNUMBER(A3650)),"날짜를 확인하세요",IF(A3650&gt;TODAY(),"오늘 이후 날짜예요",IF(AND(B3650&lt;&gt;"",ISNA(MATCH(B3650,현장번호,0))),"현장 번호를 확인하세요",IF(ISNA(MATCH(D3650,거래처이름,0)),"거래처 목록에 없는 이름",IF(OR(NOT(ISNUMBER(G3650)),N(G3650)&lt;=0),"금액을 확인하세요",""))))))</f>
        <v/>
      </c>
    </row>
    <row r="3651">
      <c r="A3651" s="20" t="n"/>
      <c r="B3651" s="26" t="n"/>
      <c r="C3651" s="27">
        <f>IF(COUNTA(A3651,D3651,G3651)=0,"",IF(B3651="","공통",IFERROR(INDEX(현장_고객,MATCH(B3651,현장번호,0))&amp;" · "&amp;INDEX(현장_주소,MATCH(B3651,현장번호,0)),"없는 번호")))</f>
        <v/>
      </c>
      <c r="D3651" s="21" t="n"/>
      <c r="E3651" s="27">
        <f>IF(D3651="","",IFERROR(INDEX(거래처분야,MATCH(D3651,거래처이름,0)),""))</f>
        <v/>
      </c>
      <c r="F3651" s="21" t="n"/>
      <c r="G3651" s="22" t="n"/>
      <c r="H3651" s="25">
        <f>IF(COUNTA(A3651,B3651,D3651,G3651)=0,"",IF(NOT(ISNUMBER(A3651)),"날짜를 확인하세요",IF(A3651&gt;TODAY(),"오늘 이후 날짜예요",IF(AND(B3651&lt;&gt;"",ISNA(MATCH(B3651,현장번호,0))),"현장 번호를 확인하세요",IF(ISNA(MATCH(D3651,거래처이름,0)),"거래처 목록에 없는 이름",IF(OR(NOT(ISNUMBER(G3651)),N(G3651)&lt;=0),"금액을 확인하세요",""))))))</f>
        <v/>
      </c>
    </row>
    <row r="3652">
      <c r="A3652" s="20" t="n"/>
      <c r="B3652" s="26" t="n"/>
      <c r="C3652" s="27">
        <f>IF(COUNTA(A3652,D3652,G3652)=0,"",IF(B3652="","공통",IFERROR(INDEX(현장_고객,MATCH(B3652,현장번호,0))&amp;" · "&amp;INDEX(현장_주소,MATCH(B3652,현장번호,0)),"없는 번호")))</f>
        <v/>
      </c>
      <c r="D3652" s="21" t="n"/>
      <c r="E3652" s="27">
        <f>IF(D3652="","",IFERROR(INDEX(거래처분야,MATCH(D3652,거래처이름,0)),""))</f>
        <v/>
      </c>
      <c r="F3652" s="21" t="n"/>
      <c r="G3652" s="22" t="n"/>
      <c r="H3652" s="25">
        <f>IF(COUNTA(A3652,B3652,D3652,G3652)=0,"",IF(NOT(ISNUMBER(A3652)),"날짜를 확인하세요",IF(A3652&gt;TODAY(),"오늘 이후 날짜예요",IF(AND(B3652&lt;&gt;"",ISNA(MATCH(B3652,현장번호,0))),"현장 번호를 확인하세요",IF(ISNA(MATCH(D3652,거래처이름,0)),"거래처 목록에 없는 이름",IF(OR(NOT(ISNUMBER(G3652)),N(G3652)&lt;=0),"금액을 확인하세요",""))))))</f>
        <v/>
      </c>
    </row>
    <row r="3653">
      <c r="A3653" s="20" t="n"/>
      <c r="B3653" s="26" t="n"/>
      <c r="C3653" s="27">
        <f>IF(COUNTA(A3653,D3653,G3653)=0,"",IF(B3653="","공통",IFERROR(INDEX(현장_고객,MATCH(B3653,현장번호,0))&amp;" · "&amp;INDEX(현장_주소,MATCH(B3653,현장번호,0)),"없는 번호")))</f>
        <v/>
      </c>
      <c r="D3653" s="21" t="n"/>
      <c r="E3653" s="27">
        <f>IF(D3653="","",IFERROR(INDEX(거래처분야,MATCH(D3653,거래처이름,0)),""))</f>
        <v/>
      </c>
      <c r="F3653" s="21" t="n"/>
      <c r="G3653" s="22" t="n"/>
      <c r="H3653" s="25">
        <f>IF(COUNTA(A3653,B3653,D3653,G3653)=0,"",IF(NOT(ISNUMBER(A3653)),"날짜를 확인하세요",IF(A3653&gt;TODAY(),"오늘 이후 날짜예요",IF(AND(B3653&lt;&gt;"",ISNA(MATCH(B3653,현장번호,0))),"현장 번호를 확인하세요",IF(ISNA(MATCH(D3653,거래처이름,0)),"거래처 목록에 없는 이름",IF(OR(NOT(ISNUMBER(G3653)),N(G3653)&lt;=0),"금액을 확인하세요",""))))))</f>
        <v/>
      </c>
    </row>
    <row r="3654">
      <c r="A3654" s="20" t="n"/>
      <c r="B3654" s="26" t="n"/>
      <c r="C3654" s="27">
        <f>IF(COUNTA(A3654,D3654,G3654)=0,"",IF(B3654="","공통",IFERROR(INDEX(현장_고객,MATCH(B3654,현장번호,0))&amp;" · "&amp;INDEX(현장_주소,MATCH(B3654,현장번호,0)),"없는 번호")))</f>
        <v/>
      </c>
      <c r="D3654" s="21" t="n"/>
      <c r="E3654" s="27">
        <f>IF(D3654="","",IFERROR(INDEX(거래처분야,MATCH(D3654,거래처이름,0)),""))</f>
        <v/>
      </c>
      <c r="F3654" s="21" t="n"/>
      <c r="G3654" s="22" t="n"/>
      <c r="H3654" s="25">
        <f>IF(COUNTA(A3654,B3654,D3654,G3654)=0,"",IF(NOT(ISNUMBER(A3654)),"날짜를 확인하세요",IF(A3654&gt;TODAY(),"오늘 이후 날짜예요",IF(AND(B3654&lt;&gt;"",ISNA(MATCH(B3654,현장번호,0))),"현장 번호를 확인하세요",IF(ISNA(MATCH(D3654,거래처이름,0)),"거래처 목록에 없는 이름",IF(OR(NOT(ISNUMBER(G3654)),N(G3654)&lt;=0),"금액을 확인하세요",""))))))</f>
        <v/>
      </c>
    </row>
    <row r="3655">
      <c r="A3655" s="20" t="n"/>
      <c r="B3655" s="26" t="n"/>
      <c r="C3655" s="27">
        <f>IF(COUNTA(A3655,D3655,G3655)=0,"",IF(B3655="","공통",IFERROR(INDEX(현장_고객,MATCH(B3655,현장번호,0))&amp;" · "&amp;INDEX(현장_주소,MATCH(B3655,현장번호,0)),"없는 번호")))</f>
        <v/>
      </c>
      <c r="D3655" s="21" t="n"/>
      <c r="E3655" s="27">
        <f>IF(D3655="","",IFERROR(INDEX(거래처분야,MATCH(D3655,거래처이름,0)),""))</f>
        <v/>
      </c>
      <c r="F3655" s="21" t="n"/>
      <c r="G3655" s="22" t="n"/>
      <c r="H3655" s="25">
        <f>IF(COUNTA(A3655,B3655,D3655,G3655)=0,"",IF(NOT(ISNUMBER(A3655)),"날짜를 확인하세요",IF(A3655&gt;TODAY(),"오늘 이후 날짜예요",IF(AND(B3655&lt;&gt;"",ISNA(MATCH(B3655,현장번호,0))),"현장 번호를 확인하세요",IF(ISNA(MATCH(D3655,거래처이름,0)),"거래처 목록에 없는 이름",IF(OR(NOT(ISNUMBER(G3655)),N(G3655)&lt;=0),"금액을 확인하세요",""))))))</f>
        <v/>
      </c>
    </row>
    <row r="3656">
      <c r="A3656" s="20" t="n"/>
      <c r="B3656" s="26" t="n"/>
      <c r="C3656" s="27">
        <f>IF(COUNTA(A3656,D3656,G3656)=0,"",IF(B3656="","공통",IFERROR(INDEX(현장_고객,MATCH(B3656,현장번호,0))&amp;" · "&amp;INDEX(현장_주소,MATCH(B3656,현장번호,0)),"없는 번호")))</f>
        <v/>
      </c>
      <c r="D3656" s="21" t="n"/>
      <c r="E3656" s="27">
        <f>IF(D3656="","",IFERROR(INDEX(거래처분야,MATCH(D3656,거래처이름,0)),""))</f>
        <v/>
      </c>
      <c r="F3656" s="21" t="n"/>
      <c r="G3656" s="22" t="n"/>
      <c r="H3656" s="25">
        <f>IF(COUNTA(A3656,B3656,D3656,G3656)=0,"",IF(NOT(ISNUMBER(A3656)),"날짜를 확인하세요",IF(A3656&gt;TODAY(),"오늘 이후 날짜예요",IF(AND(B3656&lt;&gt;"",ISNA(MATCH(B3656,현장번호,0))),"현장 번호를 확인하세요",IF(ISNA(MATCH(D3656,거래처이름,0)),"거래처 목록에 없는 이름",IF(OR(NOT(ISNUMBER(G3656)),N(G3656)&lt;=0),"금액을 확인하세요",""))))))</f>
        <v/>
      </c>
    </row>
    <row r="3657">
      <c r="A3657" s="20" t="n"/>
      <c r="B3657" s="26" t="n"/>
      <c r="C3657" s="27">
        <f>IF(COUNTA(A3657,D3657,G3657)=0,"",IF(B3657="","공통",IFERROR(INDEX(현장_고객,MATCH(B3657,현장번호,0))&amp;" · "&amp;INDEX(현장_주소,MATCH(B3657,현장번호,0)),"없는 번호")))</f>
        <v/>
      </c>
      <c r="D3657" s="21" t="n"/>
      <c r="E3657" s="27">
        <f>IF(D3657="","",IFERROR(INDEX(거래처분야,MATCH(D3657,거래처이름,0)),""))</f>
        <v/>
      </c>
      <c r="F3657" s="21" t="n"/>
      <c r="G3657" s="22" t="n"/>
      <c r="H3657" s="25">
        <f>IF(COUNTA(A3657,B3657,D3657,G3657)=0,"",IF(NOT(ISNUMBER(A3657)),"날짜를 확인하세요",IF(A3657&gt;TODAY(),"오늘 이후 날짜예요",IF(AND(B3657&lt;&gt;"",ISNA(MATCH(B3657,현장번호,0))),"현장 번호를 확인하세요",IF(ISNA(MATCH(D3657,거래처이름,0)),"거래처 목록에 없는 이름",IF(OR(NOT(ISNUMBER(G3657)),N(G3657)&lt;=0),"금액을 확인하세요",""))))))</f>
        <v/>
      </c>
    </row>
    <row r="3658">
      <c r="A3658" s="20" t="n"/>
      <c r="B3658" s="26" t="n"/>
      <c r="C3658" s="27">
        <f>IF(COUNTA(A3658,D3658,G3658)=0,"",IF(B3658="","공통",IFERROR(INDEX(현장_고객,MATCH(B3658,현장번호,0))&amp;" · "&amp;INDEX(현장_주소,MATCH(B3658,현장번호,0)),"없는 번호")))</f>
        <v/>
      </c>
      <c r="D3658" s="21" t="n"/>
      <c r="E3658" s="27">
        <f>IF(D3658="","",IFERROR(INDEX(거래처분야,MATCH(D3658,거래처이름,0)),""))</f>
        <v/>
      </c>
      <c r="F3658" s="21" t="n"/>
      <c r="G3658" s="22" t="n"/>
      <c r="H3658" s="25">
        <f>IF(COUNTA(A3658,B3658,D3658,G3658)=0,"",IF(NOT(ISNUMBER(A3658)),"날짜를 확인하세요",IF(A3658&gt;TODAY(),"오늘 이후 날짜예요",IF(AND(B3658&lt;&gt;"",ISNA(MATCH(B3658,현장번호,0))),"현장 번호를 확인하세요",IF(ISNA(MATCH(D3658,거래처이름,0)),"거래처 목록에 없는 이름",IF(OR(NOT(ISNUMBER(G3658)),N(G3658)&lt;=0),"금액을 확인하세요",""))))))</f>
        <v/>
      </c>
    </row>
    <row r="3659">
      <c r="A3659" s="20" t="n"/>
      <c r="B3659" s="26" t="n"/>
      <c r="C3659" s="27">
        <f>IF(COUNTA(A3659,D3659,G3659)=0,"",IF(B3659="","공통",IFERROR(INDEX(현장_고객,MATCH(B3659,현장번호,0))&amp;" · "&amp;INDEX(현장_주소,MATCH(B3659,현장번호,0)),"없는 번호")))</f>
        <v/>
      </c>
      <c r="D3659" s="21" t="n"/>
      <c r="E3659" s="27">
        <f>IF(D3659="","",IFERROR(INDEX(거래처분야,MATCH(D3659,거래처이름,0)),""))</f>
        <v/>
      </c>
      <c r="F3659" s="21" t="n"/>
      <c r="G3659" s="22" t="n"/>
      <c r="H3659" s="25">
        <f>IF(COUNTA(A3659,B3659,D3659,G3659)=0,"",IF(NOT(ISNUMBER(A3659)),"날짜를 확인하세요",IF(A3659&gt;TODAY(),"오늘 이후 날짜예요",IF(AND(B3659&lt;&gt;"",ISNA(MATCH(B3659,현장번호,0))),"현장 번호를 확인하세요",IF(ISNA(MATCH(D3659,거래처이름,0)),"거래처 목록에 없는 이름",IF(OR(NOT(ISNUMBER(G3659)),N(G3659)&lt;=0),"금액을 확인하세요",""))))))</f>
        <v/>
      </c>
    </row>
    <row r="3660">
      <c r="A3660" s="20" t="n"/>
      <c r="B3660" s="26" t="n"/>
      <c r="C3660" s="27">
        <f>IF(COUNTA(A3660,D3660,G3660)=0,"",IF(B3660="","공통",IFERROR(INDEX(현장_고객,MATCH(B3660,현장번호,0))&amp;" · "&amp;INDEX(현장_주소,MATCH(B3660,현장번호,0)),"없는 번호")))</f>
        <v/>
      </c>
      <c r="D3660" s="21" t="n"/>
      <c r="E3660" s="27">
        <f>IF(D3660="","",IFERROR(INDEX(거래처분야,MATCH(D3660,거래처이름,0)),""))</f>
        <v/>
      </c>
      <c r="F3660" s="21" t="n"/>
      <c r="G3660" s="22" t="n"/>
      <c r="H3660" s="25">
        <f>IF(COUNTA(A3660,B3660,D3660,G3660)=0,"",IF(NOT(ISNUMBER(A3660)),"날짜를 확인하세요",IF(A3660&gt;TODAY(),"오늘 이후 날짜예요",IF(AND(B3660&lt;&gt;"",ISNA(MATCH(B3660,현장번호,0))),"현장 번호를 확인하세요",IF(ISNA(MATCH(D3660,거래처이름,0)),"거래처 목록에 없는 이름",IF(OR(NOT(ISNUMBER(G3660)),N(G3660)&lt;=0),"금액을 확인하세요",""))))))</f>
        <v/>
      </c>
    </row>
    <row r="3661">
      <c r="A3661" s="20" t="n"/>
      <c r="B3661" s="26" t="n"/>
      <c r="C3661" s="27">
        <f>IF(COUNTA(A3661,D3661,G3661)=0,"",IF(B3661="","공통",IFERROR(INDEX(현장_고객,MATCH(B3661,현장번호,0))&amp;" · "&amp;INDEX(현장_주소,MATCH(B3661,현장번호,0)),"없는 번호")))</f>
        <v/>
      </c>
      <c r="D3661" s="21" t="n"/>
      <c r="E3661" s="27">
        <f>IF(D3661="","",IFERROR(INDEX(거래처분야,MATCH(D3661,거래처이름,0)),""))</f>
        <v/>
      </c>
      <c r="F3661" s="21" t="n"/>
      <c r="G3661" s="22" t="n"/>
      <c r="H3661" s="25">
        <f>IF(COUNTA(A3661,B3661,D3661,G3661)=0,"",IF(NOT(ISNUMBER(A3661)),"날짜를 확인하세요",IF(A3661&gt;TODAY(),"오늘 이후 날짜예요",IF(AND(B3661&lt;&gt;"",ISNA(MATCH(B3661,현장번호,0))),"현장 번호를 확인하세요",IF(ISNA(MATCH(D3661,거래처이름,0)),"거래처 목록에 없는 이름",IF(OR(NOT(ISNUMBER(G3661)),N(G3661)&lt;=0),"금액을 확인하세요",""))))))</f>
        <v/>
      </c>
    </row>
    <row r="3662">
      <c r="A3662" s="20" t="n"/>
      <c r="B3662" s="26" t="n"/>
      <c r="C3662" s="27">
        <f>IF(COUNTA(A3662,D3662,G3662)=0,"",IF(B3662="","공통",IFERROR(INDEX(현장_고객,MATCH(B3662,현장번호,0))&amp;" · "&amp;INDEX(현장_주소,MATCH(B3662,현장번호,0)),"없는 번호")))</f>
        <v/>
      </c>
      <c r="D3662" s="21" t="n"/>
      <c r="E3662" s="27">
        <f>IF(D3662="","",IFERROR(INDEX(거래처분야,MATCH(D3662,거래처이름,0)),""))</f>
        <v/>
      </c>
      <c r="F3662" s="21" t="n"/>
      <c r="G3662" s="22" t="n"/>
      <c r="H3662" s="25">
        <f>IF(COUNTA(A3662,B3662,D3662,G3662)=0,"",IF(NOT(ISNUMBER(A3662)),"날짜를 확인하세요",IF(A3662&gt;TODAY(),"오늘 이후 날짜예요",IF(AND(B3662&lt;&gt;"",ISNA(MATCH(B3662,현장번호,0))),"현장 번호를 확인하세요",IF(ISNA(MATCH(D3662,거래처이름,0)),"거래처 목록에 없는 이름",IF(OR(NOT(ISNUMBER(G3662)),N(G3662)&lt;=0),"금액을 확인하세요",""))))))</f>
        <v/>
      </c>
    </row>
    <row r="3663">
      <c r="A3663" s="20" t="n"/>
      <c r="B3663" s="26" t="n"/>
      <c r="C3663" s="27">
        <f>IF(COUNTA(A3663,D3663,G3663)=0,"",IF(B3663="","공통",IFERROR(INDEX(현장_고객,MATCH(B3663,현장번호,0))&amp;" · "&amp;INDEX(현장_주소,MATCH(B3663,현장번호,0)),"없는 번호")))</f>
        <v/>
      </c>
      <c r="D3663" s="21" t="n"/>
      <c r="E3663" s="27">
        <f>IF(D3663="","",IFERROR(INDEX(거래처분야,MATCH(D3663,거래처이름,0)),""))</f>
        <v/>
      </c>
      <c r="F3663" s="21" t="n"/>
      <c r="G3663" s="22" t="n"/>
      <c r="H3663" s="25">
        <f>IF(COUNTA(A3663,B3663,D3663,G3663)=0,"",IF(NOT(ISNUMBER(A3663)),"날짜를 확인하세요",IF(A3663&gt;TODAY(),"오늘 이후 날짜예요",IF(AND(B3663&lt;&gt;"",ISNA(MATCH(B3663,현장번호,0))),"현장 번호를 확인하세요",IF(ISNA(MATCH(D3663,거래처이름,0)),"거래처 목록에 없는 이름",IF(OR(NOT(ISNUMBER(G3663)),N(G3663)&lt;=0),"금액을 확인하세요",""))))))</f>
        <v/>
      </c>
    </row>
    <row r="3664">
      <c r="A3664" s="20" t="n"/>
      <c r="B3664" s="26" t="n"/>
      <c r="C3664" s="27">
        <f>IF(COUNTA(A3664,D3664,G3664)=0,"",IF(B3664="","공통",IFERROR(INDEX(현장_고객,MATCH(B3664,현장번호,0))&amp;" · "&amp;INDEX(현장_주소,MATCH(B3664,현장번호,0)),"없는 번호")))</f>
        <v/>
      </c>
      <c r="D3664" s="21" t="n"/>
      <c r="E3664" s="27">
        <f>IF(D3664="","",IFERROR(INDEX(거래처분야,MATCH(D3664,거래처이름,0)),""))</f>
        <v/>
      </c>
      <c r="F3664" s="21" t="n"/>
      <c r="G3664" s="22" t="n"/>
      <c r="H3664" s="25">
        <f>IF(COUNTA(A3664,B3664,D3664,G3664)=0,"",IF(NOT(ISNUMBER(A3664)),"날짜를 확인하세요",IF(A3664&gt;TODAY(),"오늘 이후 날짜예요",IF(AND(B3664&lt;&gt;"",ISNA(MATCH(B3664,현장번호,0))),"현장 번호를 확인하세요",IF(ISNA(MATCH(D3664,거래처이름,0)),"거래처 목록에 없는 이름",IF(OR(NOT(ISNUMBER(G3664)),N(G3664)&lt;=0),"금액을 확인하세요",""))))))</f>
        <v/>
      </c>
    </row>
    <row r="3665">
      <c r="A3665" s="20" t="n"/>
      <c r="B3665" s="26" t="n"/>
      <c r="C3665" s="27">
        <f>IF(COUNTA(A3665,D3665,G3665)=0,"",IF(B3665="","공통",IFERROR(INDEX(현장_고객,MATCH(B3665,현장번호,0))&amp;" · "&amp;INDEX(현장_주소,MATCH(B3665,현장번호,0)),"없는 번호")))</f>
        <v/>
      </c>
      <c r="D3665" s="21" t="n"/>
      <c r="E3665" s="27">
        <f>IF(D3665="","",IFERROR(INDEX(거래처분야,MATCH(D3665,거래처이름,0)),""))</f>
        <v/>
      </c>
      <c r="F3665" s="21" t="n"/>
      <c r="G3665" s="22" t="n"/>
      <c r="H3665" s="25">
        <f>IF(COUNTA(A3665,B3665,D3665,G3665)=0,"",IF(NOT(ISNUMBER(A3665)),"날짜를 확인하세요",IF(A3665&gt;TODAY(),"오늘 이후 날짜예요",IF(AND(B3665&lt;&gt;"",ISNA(MATCH(B3665,현장번호,0))),"현장 번호를 확인하세요",IF(ISNA(MATCH(D3665,거래처이름,0)),"거래처 목록에 없는 이름",IF(OR(NOT(ISNUMBER(G3665)),N(G3665)&lt;=0),"금액을 확인하세요",""))))))</f>
        <v/>
      </c>
    </row>
    <row r="3666">
      <c r="A3666" s="20" t="n"/>
      <c r="B3666" s="26" t="n"/>
      <c r="C3666" s="27">
        <f>IF(COUNTA(A3666,D3666,G3666)=0,"",IF(B3666="","공통",IFERROR(INDEX(현장_고객,MATCH(B3666,현장번호,0))&amp;" · "&amp;INDEX(현장_주소,MATCH(B3666,현장번호,0)),"없는 번호")))</f>
        <v/>
      </c>
      <c r="D3666" s="21" t="n"/>
      <c r="E3666" s="27">
        <f>IF(D3666="","",IFERROR(INDEX(거래처분야,MATCH(D3666,거래처이름,0)),""))</f>
        <v/>
      </c>
      <c r="F3666" s="21" t="n"/>
      <c r="G3666" s="22" t="n"/>
      <c r="H3666" s="25">
        <f>IF(COUNTA(A3666,B3666,D3666,G3666)=0,"",IF(NOT(ISNUMBER(A3666)),"날짜를 확인하세요",IF(A3666&gt;TODAY(),"오늘 이후 날짜예요",IF(AND(B3666&lt;&gt;"",ISNA(MATCH(B3666,현장번호,0))),"현장 번호를 확인하세요",IF(ISNA(MATCH(D3666,거래처이름,0)),"거래처 목록에 없는 이름",IF(OR(NOT(ISNUMBER(G3666)),N(G3666)&lt;=0),"금액을 확인하세요",""))))))</f>
        <v/>
      </c>
    </row>
    <row r="3667">
      <c r="A3667" s="20" t="n"/>
      <c r="B3667" s="26" t="n"/>
      <c r="C3667" s="27">
        <f>IF(COUNTA(A3667,D3667,G3667)=0,"",IF(B3667="","공통",IFERROR(INDEX(현장_고객,MATCH(B3667,현장번호,0))&amp;" · "&amp;INDEX(현장_주소,MATCH(B3667,현장번호,0)),"없는 번호")))</f>
        <v/>
      </c>
      <c r="D3667" s="21" t="n"/>
      <c r="E3667" s="27">
        <f>IF(D3667="","",IFERROR(INDEX(거래처분야,MATCH(D3667,거래처이름,0)),""))</f>
        <v/>
      </c>
      <c r="F3667" s="21" t="n"/>
      <c r="G3667" s="22" t="n"/>
      <c r="H3667" s="25">
        <f>IF(COUNTA(A3667,B3667,D3667,G3667)=0,"",IF(NOT(ISNUMBER(A3667)),"날짜를 확인하세요",IF(A3667&gt;TODAY(),"오늘 이후 날짜예요",IF(AND(B3667&lt;&gt;"",ISNA(MATCH(B3667,현장번호,0))),"현장 번호를 확인하세요",IF(ISNA(MATCH(D3667,거래처이름,0)),"거래처 목록에 없는 이름",IF(OR(NOT(ISNUMBER(G3667)),N(G3667)&lt;=0),"금액을 확인하세요",""))))))</f>
        <v/>
      </c>
    </row>
    <row r="3668">
      <c r="A3668" s="20" t="n"/>
      <c r="B3668" s="26" t="n"/>
      <c r="C3668" s="27">
        <f>IF(COUNTA(A3668,D3668,G3668)=0,"",IF(B3668="","공통",IFERROR(INDEX(현장_고객,MATCH(B3668,현장번호,0))&amp;" · "&amp;INDEX(현장_주소,MATCH(B3668,현장번호,0)),"없는 번호")))</f>
        <v/>
      </c>
      <c r="D3668" s="21" t="n"/>
      <c r="E3668" s="27">
        <f>IF(D3668="","",IFERROR(INDEX(거래처분야,MATCH(D3668,거래처이름,0)),""))</f>
        <v/>
      </c>
      <c r="F3668" s="21" t="n"/>
      <c r="G3668" s="22" t="n"/>
      <c r="H3668" s="25">
        <f>IF(COUNTA(A3668,B3668,D3668,G3668)=0,"",IF(NOT(ISNUMBER(A3668)),"날짜를 확인하세요",IF(A3668&gt;TODAY(),"오늘 이후 날짜예요",IF(AND(B3668&lt;&gt;"",ISNA(MATCH(B3668,현장번호,0))),"현장 번호를 확인하세요",IF(ISNA(MATCH(D3668,거래처이름,0)),"거래처 목록에 없는 이름",IF(OR(NOT(ISNUMBER(G3668)),N(G3668)&lt;=0),"금액을 확인하세요",""))))))</f>
        <v/>
      </c>
    </row>
    <row r="3669">
      <c r="A3669" s="20" t="n"/>
      <c r="B3669" s="26" t="n"/>
      <c r="C3669" s="27">
        <f>IF(COUNTA(A3669,D3669,G3669)=0,"",IF(B3669="","공통",IFERROR(INDEX(현장_고객,MATCH(B3669,현장번호,0))&amp;" · "&amp;INDEX(현장_주소,MATCH(B3669,현장번호,0)),"없는 번호")))</f>
        <v/>
      </c>
      <c r="D3669" s="21" t="n"/>
      <c r="E3669" s="27">
        <f>IF(D3669="","",IFERROR(INDEX(거래처분야,MATCH(D3669,거래처이름,0)),""))</f>
        <v/>
      </c>
      <c r="F3669" s="21" t="n"/>
      <c r="G3669" s="22" t="n"/>
      <c r="H3669" s="25">
        <f>IF(COUNTA(A3669,B3669,D3669,G3669)=0,"",IF(NOT(ISNUMBER(A3669)),"날짜를 확인하세요",IF(A3669&gt;TODAY(),"오늘 이후 날짜예요",IF(AND(B3669&lt;&gt;"",ISNA(MATCH(B3669,현장번호,0))),"현장 번호를 확인하세요",IF(ISNA(MATCH(D3669,거래처이름,0)),"거래처 목록에 없는 이름",IF(OR(NOT(ISNUMBER(G3669)),N(G3669)&lt;=0),"금액을 확인하세요",""))))))</f>
        <v/>
      </c>
    </row>
    <row r="3670">
      <c r="A3670" s="20" t="n"/>
      <c r="B3670" s="26" t="n"/>
      <c r="C3670" s="27">
        <f>IF(COUNTA(A3670,D3670,G3670)=0,"",IF(B3670="","공통",IFERROR(INDEX(현장_고객,MATCH(B3670,현장번호,0))&amp;" · "&amp;INDEX(현장_주소,MATCH(B3670,현장번호,0)),"없는 번호")))</f>
        <v/>
      </c>
      <c r="D3670" s="21" t="n"/>
      <c r="E3670" s="27">
        <f>IF(D3670="","",IFERROR(INDEX(거래처분야,MATCH(D3670,거래처이름,0)),""))</f>
        <v/>
      </c>
      <c r="F3670" s="21" t="n"/>
      <c r="G3670" s="22" t="n"/>
      <c r="H3670" s="25">
        <f>IF(COUNTA(A3670,B3670,D3670,G3670)=0,"",IF(NOT(ISNUMBER(A3670)),"날짜를 확인하세요",IF(A3670&gt;TODAY(),"오늘 이후 날짜예요",IF(AND(B3670&lt;&gt;"",ISNA(MATCH(B3670,현장번호,0))),"현장 번호를 확인하세요",IF(ISNA(MATCH(D3670,거래처이름,0)),"거래처 목록에 없는 이름",IF(OR(NOT(ISNUMBER(G3670)),N(G3670)&lt;=0),"금액을 확인하세요",""))))))</f>
        <v/>
      </c>
    </row>
    <row r="3671">
      <c r="A3671" s="20" t="n"/>
      <c r="B3671" s="26" t="n"/>
      <c r="C3671" s="27">
        <f>IF(COUNTA(A3671,D3671,G3671)=0,"",IF(B3671="","공통",IFERROR(INDEX(현장_고객,MATCH(B3671,현장번호,0))&amp;" · "&amp;INDEX(현장_주소,MATCH(B3671,현장번호,0)),"없는 번호")))</f>
        <v/>
      </c>
      <c r="D3671" s="21" t="n"/>
      <c r="E3671" s="27">
        <f>IF(D3671="","",IFERROR(INDEX(거래처분야,MATCH(D3671,거래처이름,0)),""))</f>
        <v/>
      </c>
      <c r="F3671" s="21" t="n"/>
      <c r="G3671" s="22" t="n"/>
      <c r="H3671" s="25">
        <f>IF(COUNTA(A3671,B3671,D3671,G3671)=0,"",IF(NOT(ISNUMBER(A3671)),"날짜를 확인하세요",IF(A3671&gt;TODAY(),"오늘 이후 날짜예요",IF(AND(B3671&lt;&gt;"",ISNA(MATCH(B3671,현장번호,0))),"현장 번호를 확인하세요",IF(ISNA(MATCH(D3671,거래처이름,0)),"거래처 목록에 없는 이름",IF(OR(NOT(ISNUMBER(G3671)),N(G3671)&lt;=0),"금액을 확인하세요",""))))))</f>
        <v/>
      </c>
    </row>
    <row r="3672">
      <c r="A3672" s="20" t="n"/>
      <c r="B3672" s="26" t="n"/>
      <c r="C3672" s="27">
        <f>IF(COUNTA(A3672,D3672,G3672)=0,"",IF(B3672="","공통",IFERROR(INDEX(현장_고객,MATCH(B3672,현장번호,0))&amp;" · "&amp;INDEX(현장_주소,MATCH(B3672,현장번호,0)),"없는 번호")))</f>
        <v/>
      </c>
      <c r="D3672" s="21" t="n"/>
      <c r="E3672" s="27">
        <f>IF(D3672="","",IFERROR(INDEX(거래처분야,MATCH(D3672,거래처이름,0)),""))</f>
        <v/>
      </c>
      <c r="F3672" s="21" t="n"/>
      <c r="G3672" s="22" t="n"/>
      <c r="H3672" s="25">
        <f>IF(COUNTA(A3672,B3672,D3672,G3672)=0,"",IF(NOT(ISNUMBER(A3672)),"날짜를 확인하세요",IF(A3672&gt;TODAY(),"오늘 이후 날짜예요",IF(AND(B3672&lt;&gt;"",ISNA(MATCH(B3672,현장번호,0))),"현장 번호를 확인하세요",IF(ISNA(MATCH(D3672,거래처이름,0)),"거래처 목록에 없는 이름",IF(OR(NOT(ISNUMBER(G3672)),N(G3672)&lt;=0),"금액을 확인하세요",""))))))</f>
        <v/>
      </c>
    </row>
    <row r="3673">
      <c r="A3673" s="20" t="n"/>
      <c r="B3673" s="26" t="n"/>
      <c r="C3673" s="27">
        <f>IF(COUNTA(A3673,D3673,G3673)=0,"",IF(B3673="","공통",IFERROR(INDEX(현장_고객,MATCH(B3673,현장번호,0))&amp;" · "&amp;INDEX(현장_주소,MATCH(B3673,현장번호,0)),"없는 번호")))</f>
        <v/>
      </c>
      <c r="D3673" s="21" t="n"/>
      <c r="E3673" s="27">
        <f>IF(D3673="","",IFERROR(INDEX(거래처분야,MATCH(D3673,거래처이름,0)),""))</f>
        <v/>
      </c>
      <c r="F3673" s="21" t="n"/>
      <c r="G3673" s="22" t="n"/>
      <c r="H3673" s="25">
        <f>IF(COUNTA(A3673,B3673,D3673,G3673)=0,"",IF(NOT(ISNUMBER(A3673)),"날짜를 확인하세요",IF(A3673&gt;TODAY(),"오늘 이후 날짜예요",IF(AND(B3673&lt;&gt;"",ISNA(MATCH(B3673,현장번호,0))),"현장 번호를 확인하세요",IF(ISNA(MATCH(D3673,거래처이름,0)),"거래처 목록에 없는 이름",IF(OR(NOT(ISNUMBER(G3673)),N(G3673)&lt;=0),"금액을 확인하세요",""))))))</f>
        <v/>
      </c>
    </row>
    <row r="3674">
      <c r="A3674" s="20" t="n"/>
      <c r="B3674" s="26" t="n"/>
      <c r="C3674" s="27">
        <f>IF(COUNTA(A3674,D3674,G3674)=0,"",IF(B3674="","공통",IFERROR(INDEX(현장_고객,MATCH(B3674,현장번호,0))&amp;" · "&amp;INDEX(현장_주소,MATCH(B3674,현장번호,0)),"없는 번호")))</f>
        <v/>
      </c>
      <c r="D3674" s="21" t="n"/>
      <c r="E3674" s="27">
        <f>IF(D3674="","",IFERROR(INDEX(거래처분야,MATCH(D3674,거래처이름,0)),""))</f>
        <v/>
      </c>
      <c r="F3674" s="21" t="n"/>
      <c r="G3674" s="22" t="n"/>
      <c r="H3674" s="25">
        <f>IF(COUNTA(A3674,B3674,D3674,G3674)=0,"",IF(NOT(ISNUMBER(A3674)),"날짜를 확인하세요",IF(A3674&gt;TODAY(),"오늘 이후 날짜예요",IF(AND(B3674&lt;&gt;"",ISNA(MATCH(B3674,현장번호,0))),"현장 번호를 확인하세요",IF(ISNA(MATCH(D3674,거래처이름,0)),"거래처 목록에 없는 이름",IF(OR(NOT(ISNUMBER(G3674)),N(G3674)&lt;=0),"금액을 확인하세요",""))))))</f>
        <v/>
      </c>
    </row>
    <row r="3675">
      <c r="A3675" s="20" t="n"/>
      <c r="B3675" s="26" t="n"/>
      <c r="C3675" s="27">
        <f>IF(COUNTA(A3675,D3675,G3675)=0,"",IF(B3675="","공통",IFERROR(INDEX(현장_고객,MATCH(B3675,현장번호,0))&amp;" · "&amp;INDEX(현장_주소,MATCH(B3675,현장번호,0)),"없는 번호")))</f>
        <v/>
      </c>
      <c r="D3675" s="21" t="n"/>
      <c r="E3675" s="27">
        <f>IF(D3675="","",IFERROR(INDEX(거래처분야,MATCH(D3675,거래처이름,0)),""))</f>
        <v/>
      </c>
      <c r="F3675" s="21" t="n"/>
      <c r="G3675" s="22" t="n"/>
      <c r="H3675" s="25">
        <f>IF(COUNTA(A3675,B3675,D3675,G3675)=0,"",IF(NOT(ISNUMBER(A3675)),"날짜를 확인하세요",IF(A3675&gt;TODAY(),"오늘 이후 날짜예요",IF(AND(B3675&lt;&gt;"",ISNA(MATCH(B3675,현장번호,0))),"현장 번호를 확인하세요",IF(ISNA(MATCH(D3675,거래처이름,0)),"거래처 목록에 없는 이름",IF(OR(NOT(ISNUMBER(G3675)),N(G3675)&lt;=0),"금액을 확인하세요",""))))))</f>
        <v/>
      </c>
    </row>
    <row r="3676">
      <c r="A3676" s="20" t="n"/>
      <c r="B3676" s="26" t="n"/>
      <c r="C3676" s="27">
        <f>IF(COUNTA(A3676,D3676,G3676)=0,"",IF(B3676="","공통",IFERROR(INDEX(현장_고객,MATCH(B3676,현장번호,0))&amp;" · "&amp;INDEX(현장_주소,MATCH(B3676,현장번호,0)),"없는 번호")))</f>
        <v/>
      </c>
      <c r="D3676" s="21" t="n"/>
      <c r="E3676" s="27">
        <f>IF(D3676="","",IFERROR(INDEX(거래처분야,MATCH(D3676,거래처이름,0)),""))</f>
        <v/>
      </c>
      <c r="F3676" s="21" t="n"/>
      <c r="G3676" s="22" t="n"/>
      <c r="H3676" s="25">
        <f>IF(COUNTA(A3676,B3676,D3676,G3676)=0,"",IF(NOT(ISNUMBER(A3676)),"날짜를 확인하세요",IF(A3676&gt;TODAY(),"오늘 이후 날짜예요",IF(AND(B3676&lt;&gt;"",ISNA(MATCH(B3676,현장번호,0))),"현장 번호를 확인하세요",IF(ISNA(MATCH(D3676,거래처이름,0)),"거래처 목록에 없는 이름",IF(OR(NOT(ISNUMBER(G3676)),N(G3676)&lt;=0),"금액을 확인하세요",""))))))</f>
        <v/>
      </c>
    </row>
    <row r="3677">
      <c r="A3677" s="20" t="n"/>
      <c r="B3677" s="26" t="n"/>
      <c r="C3677" s="27">
        <f>IF(COUNTA(A3677,D3677,G3677)=0,"",IF(B3677="","공통",IFERROR(INDEX(현장_고객,MATCH(B3677,현장번호,0))&amp;" · "&amp;INDEX(현장_주소,MATCH(B3677,현장번호,0)),"없는 번호")))</f>
        <v/>
      </c>
      <c r="D3677" s="21" t="n"/>
      <c r="E3677" s="27">
        <f>IF(D3677="","",IFERROR(INDEX(거래처분야,MATCH(D3677,거래처이름,0)),""))</f>
        <v/>
      </c>
      <c r="F3677" s="21" t="n"/>
      <c r="G3677" s="22" t="n"/>
      <c r="H3677" s="25">
        <f>IF(COUNTA(A3677,B3677,D3677,G3677)=0,"",IF(NOT(ISNUMBER(A3677)),"날짜를 확인하세요",IF(A3677&gt;TODAY(),"오늘 이후 날짜예요",IF(AND(B3677&lt;&gt;"",ISNA(MATCH(B3677,현장번호,0))),"현장 번호를 확인하세요",IF(ISNA(MATCH(D3677,거래처이름,0)),"거래처 목록에 없는 이름",IF(OR(NOT(ISNUMBER(G3677)),N(G3677)&lt;=0),"금액을 확인하세요",""))))))</f>
        <v/>
      </c>
    </row>
    <row r="3678">
      <c r="A3678" s="20" t="n"/>
      <c r="B3678" s="26" t="n"/>
      <c r="C3678" s="27">
        <f>IF(COUNTA(A3678,D3678,G3678)=0,"",IF(B3678="","공통",IFERROR(INDEX(현장_고객,MATCH(B3678,현장번호,0))&amp;" · "&amp;INDEX(현장_주소,MATCH(B3678,현장번호,0)),"없는 번호")))</f>
        <v/>
      </c>
      <c r="D3678" s="21" t="n"/>
      <c r="E3678" s="27">
        <f>IF(D3678="","",IFERROR(INDEX(거래처분야,MATCH(D3678,거래처이름,0)),""))</f>
        <v/>
      </c>
      <c r="F3678" s="21" t="n"/>
      <c r="G3678" s="22" t="n"/>
      <c r="H3678" s="25">
        <f>IF(COUNTA(A3678,B3678,D3678,G3678)=0,"",IF(NOT(ISNUMBER(A3678)),"날짜를 확인하세요",IF(A3678&gt;TODAY(),"오늘 이후 날짜예요",IF(AND(B3678&lt;&gt;"",ISNA(MATCH(B3678,현장번호,0))),"현장 번호를 확인하세요",IF(ISNA(MATCH(D3678,거래처이름,0)),"거래처 목록에 없는 이름",IF(OR(NOT(ISNUMBER(G3678)),N(G3678)&lt;=0),"금액을 확인하세요",""))))))</f>
        <v/>
      </c>
    </row>
    <row r="3679">
      <c r="A3679" s="20" t="n"/>
      <c r="B3679" s="26" t="n"/>
      <c r="C3679" s="27">
        <f>IF(COUNTA(A3679,D3679,G3679)=0,"",IF(B3679="","공통",IFERROR(INDEX(현장_고객,MATCH(B3679,현장번호,0))&amp;" · "&amp;INDEX(현장_주소,MATCH(B3679,현장번호,0)),"없는 번호")))</f>
        <v/>
      </c>
      <c r="D3679" s="21" t="n"/>
      <c r="E3679" s="27">
        <f>IF(D3679="","",IFERROR(INDEX(거래처분야,MATCH(D3679,거래처이름,0)),""))</f>
        <v/>
      </c>
      <c r="F3679" s="21" t="n"/>
      <c r="G3679" s="22" t="n"/>
      <c r="H3679" s="25">
        <f>IF(COUNTA(A3679,B3679,D3679,G3679)=0,"",IF(NOT(ISNUMBER(A3679)),"날짜를 확인하세요",IF(A3679&gt;TODAY(),"오늘 이후 날짜예요",IF(AND(B3679&lt;&gt;"",ISNA(MATCH(B3679,현장번호,0))),"현장 번호를 확인하세요",IF(ISNA(MATCH(D3679,거래처이름,0)),"거래처 목록에 없는 이름",IF(OR(NOT(ISNUMBER(G3679)),N(G3679)&lt;=0),"금액을 확인하세요",""))))))</f>
        <v/>
      </c>
    </row>
    <row r="3680">
      <c r="A3680" s="20" t="n"/>
      <c r="B3680" s="26" t="n"/>
      <c r="C3680" s="27">
        <f>IF(COUNTA(A3680,D3680,G3680)=0,"",IF(B3680="","공통",IFERROR(INDEX(현장_고객,MATCH(B3680,현장번호,0))&amp;" · "&amp;INDEX(현장_주소,MATCH(B3680,현장번호,0)),"없는 번호")))</f>
        <v/>
      </c>
      <c r="D3680" s="21" t="n"/>
      <c r="E3680" s="27">
        <f>IF(D3680="","",IFERROR(INDEX(거래처분야,MATCH(D3680,거래처이름,0)),""))</f>
        <v/>
      </c>
      <c r="F3680" s="21" t="n"/>
      <c r="G3680" s="22" t="n"/>
      <c r="H3680" s="25">
        <f>IF(COUNTA(A3680,B3680,D3680,G3680)=0,"",IF(NOT(ISNUMBER(A3680)),"날짜를 확인하세요",IF(A3680&gt;TODAY(),"오늘 이후 날짜예요",IF(AND(B3680&lt;&gt;"",ISNA(MATCH(B3680,현장번호,0))),"현장 번호를 확인하세요",IF(ISNA(MATCH(D3680,거래처이름,0)),"거래처 목록에 없는 이름",IF(OR(NOT(ISNUMBER(G3680)),N(G3680)&lt;=0),"금액을 확인하세요",""))))))</f>
        <v/>
      </c>
    </row>
    <row r="3681">
      <c r="A3681" s="20" t="n"/>
      <c r="B3681" s="26" t="n"/>
      <c r="C3681" s="27">
        <f>IF(COUNTA(A3681,D3681,G3681)=0,"",IF(B3681="","공통",IFERROR(INDEX(현장_고객,MATCH(B3681,현장번호,0))&amp;" · "&amp;INDEX(현장_주소,MATCH(B3681,현장번호,0)),"없는 번호")))</f>
        <v/>
      </c>
      <c r="D3681" s="21" t="n"/>
      <c r="E3681" s="27">
        <f>IF(D3681="","",IFERROR(INDEX(거래처분야,MATCH(D3681,거래처이름,0)),""))</f>
        <v/>
      </c>
      <c r="F3681" s="21" t="n"/>
      <c r="G3681" s="22" t="n"/>
      <c r="H3681" s="25">
        <f>IF(COUNTA(A3681,B3681,D3681,G3681)=0,"",IF(NOT(ISNUMBER(A3681)),"날짜를 확인하세요",IF(A3681&gt;TODAY(),"오늘 이후 날짜예요",IF(AND(B3681&lt;&gt;"",ISNA(MATCH(B3681,현장번호,0))),"현장 번호를 확인하세요",IF(ISNA(MATCH(D3681,거래처이름,0)),"거래처 목록에 없는 이름",IF(OR(NOT(ISNUMBER(G3681)),N(G3681)&lt;=0),"금액을 확인하세요",""))))))</f>
        <v/>
      </c>
    </row>
    <row r="3682">
      <c r="A3682" s="20" t="n"/>
      <c r="B3682" s="26" t="n"/>
      <c r="C3682" s="27">
        <f>IF(COUNTA(A3682,D3682,G3682)=0,"",IF(B3682="","공통",IFERROR(INDEX(현장_고객,MATCH(B3682,현장번호,0))&amp;" · "&amp;INDEX(현장_주소,MATCH(B3682,현장번호,0)),"없는 번호")))</f>
        <v/>
      </c>
      <c r="D3682" s="21" t="n"/>
      <c r="E3682" s="27">
        <f>IF(D3682="","",IFERROR(INDEX(거래처분야,MATCH(D3682,거래처이름,0)),""))</f>
        <v/>
      </c>
      <c r="F3682" s="21" t="n"/>
      <c r="G3682" s="22" t="n"/>
      <c r="H3682" s="25">
        <f>IF(COUNTA(A3682,B3682,D3682,G3682)=0,"",IF(NOT(ISNUMBER(A3682)),"날짜를 확인하세요",IF(A3682&gt;TODAY(),"오늘 이후 날짜예요",IF(AND(B3682&lt;&gt;"",ISNA(MATCH(B3682,현장번호,0))),"현장 번호를 확인하세요",IF(ISNA(MATCH(D3682,거래처이름,0)),"거래처 목록에 없는 이름",IF(OR(NOT(ISNUMBER(G3682)),N(G3682)&lt;=0),"금액을 확인하세요",""))))))</f>
        <v/>
      </c>
    </row>
    <row r="3683">
      <c r="A3683" s="20" t="n"/>
      <c r="B3683" s="26" t="n"/>
      <c r="C3683" s="27">
        <f>IF(COUNTA(A3683,D3683,G3683)=0,"",IF(B3683="","공통",IFERROR(INDEX(현장_고객,MATCH(B3683,현장번호,0))&amp;" · "&amp;INDEX(현장_주소,MATCH(B3683,현장번호,0)),"없는 번호")))</f>
        <v/>
      </c>
      <c r="D3683" s="21" t="n"/>
      <c r="E3683" s="27">
        <f>IF(D3683="","",IFERROR(INDEX(거래처분야,MATCH(D3683,거래처이름,0)),""))</f>
        <v/>
      </c>
      <c r="F3683" s="21" t="n"/>
      <c r="G3683" s="22" t="n"/>
      <c r="H3683" s="25">
        <f>IF(COUNTA(A3683,B3683,D3683,G3683)=0,"",IF(NOT(ISNUMBER(A3683)),"날짜를 확인하세요",IF(A3683&gt;TODAY(),"오늘 이후 날짜예요",IF(AND(B3683&lt;&gt;"",ISNA(MATCH(B3683,현장번호,0))),"현장 번호를 확인하세요",IF(ISNA(MATCH(D3683,거래처이름,0)),"거래처 목록에 없는 이름",IF(OR(NOT(ISNUMBER(G3683)),N(G3683)&lt;=0),"금액을 확인하세요",""))))))</f>
        <v/>
      </c>
    </row>
    <row r="3684">
      <c r="A3684" s="20" t="n"/>
      <c r="B3684" s="26" t="n"/>
      <c r="C3684" s="27">
        <f>IF(COUNTA(A3684,D3684,G3684)=0,"",IF(B3684="","공통",IFERROR(INDEX(현장_고객,MATCH(B3684,현장번호,0))&amp;" · "&amp;INDEX(현장_주소,MATCH(B3684,현장번호,0)),"없는 번호")))</f>
        <v/>
      </c>
      <c r="D3684" s="21" t="n"/>
      <c r="E3684" s="27">
        <f>IF(D3684="","",IFERROR(INDEX(거래처분야,MATCH(D3684,거래처이름,0)),""))</f>
        <v/>
      </c>
      <c r="F3684" s="21" t="n"/>
      <c r="G3684" s="22" t="n"/>
      <c r="H3684" s="25">
        <f>IF(COUNTA(A3684,B3684,D3684,G3684)=0,"",IF(NOT(ISNUMBER(A3684)),"날짜를 확인하세요",IF(A3684&gt;TODAY(),"오늘 이후 날짜예요",IF(AND(B3684&lt;&gt;"",ISNA(MATCH(B3684,현장번호,0))),"현장 번호를 확인하세요",IF(ISNA(MATCH(D3684,거래처이름,0)),"거래처 목록에 없는 이름",IF(OR(NOT(ISNUMBER(G3684)),N(G3684)&lt;=0),"금액을 확인하세요",""))))))</f>
        <v/>
      </c>
    </row>
    <row r="3685">
      <c r="A3685" s="20" t="n"/>
      <c r="B3685" s="26" t="n"/>
      <c r="C3685" s="27">
        <f>IF(COUNTA(A3685,D3685,G3685)=0,"",IF(B3685="","공통",IFERROR(INDEX(현장_고객,MATCH(B3685,현장번호,0))&amp;" · "&amp;INDEX(현장_주소,MATCH(B3685,현장번호,0)),"없는 번호")))</f>
        <v/>
      </c>
      <c r="D3685" s="21" t="n"/>
      <c r="E3685" s="27">
        <f>IF(D3685="","",IFERROR(INDEX(거래처분야,MATCH(D3685,거래처이름,0)),""))</f>
        <v/>
      </c>
      <c r="F3685" s="21" t="n"/>
      <c r="G3685" s="22" t="n"/>
      <c r="H3685" s="25">
        <f>IF(COUNTA(A3685,B3685,D3685,G3685)=0,"",IF(NOT(ISNUMBER(A3685)),"날짜를 확인하세요",IF(A3685&gt;TODAY(),"오늘 이후 날짜예요",IF(AND(B3685&lt;&gt;"",ISNA(MATCH(B3685,현장번호,0))),"현장 번호를 확인하세요",IF(ISNA(MATCH(D3685,거래처이름,0)),"거래처 목록에 없는 이름",IF(OR(NOT(ISNUMBER(G3685)),N(G3685)&lt;=0),"금액을 확인하세요",""))))))</f>
        <v/>
      </c>
    </row>
    <row r="3686">
      <c r="A3686" s="20" t="n"/>
      <c r="B3686" s="26" t="n"/>
      <c r="C3686" s="27">
        <f>IF(COUNTA(A3686,D3686,G3686)=0,"",IF(B3686="","공통",IFERROR(INDEX(현장_고객,MATCH(B3686,현장번호,0))&amp;" · "&amp;INDEX(현장_주소,MATCH(B3686,현장번호,0)),"없는 번호")))</f>
        <v/>
      </c>
      <c r="D3686" s="21" t="n"/>
      <c r="E3686" s="27">
        <f>IF(D3686="","",IFERROR(INDEX(거래처분야,MATCH(D3686,거래처이름,0)),""))</f>
        <v/>
      </c>
      <c r="F3686" s="21" t="n"/>
      <c r="G3686" s="22" t="n"/>
      <c r="H3686" s="25">
        <f>IF(COUNTA(A3686,B3686,D3686,G3686)=0,"",IF(NOT(ISNUMBER(A3686)),"날짜를 확인하세요",IF(A3686&gt;TODAY(),"오늘 이후 날짜예요",IF(AND(B3686&lt;&gt;"",ISNA(MATCH(B3686,현장번호,0))),"현장 번호를 확인하세요",IF(ISNA(MATCH(D3686,거래처이름,0)),"거래처 목록에 없는 이름",IF(OR(NOT(ISNUMBER(G3686)),N(G3686)&lt;=0),"금액을 확인하세요",""))))))</f>
        <v/>
      </c>
    </row>
    <row r="3687">
      <c r="A3687" s="20" t="n"/>
      <c r="B3687" s="26" t="n"/>
      <c r="C3687" s="27">
        <f>IF(COUNTA(A3687,D3687,G3687)=0,"",IF(B3687="","공통",IFERROR(INDEX(현장_고객,MATCH(B3687,현장번호,0))&amp;" · "&amp;INDEX(현장_주소,MATCH(B3687,현장번호,0)),"없는 번호")))</f>
        <v/>
      </c>
      <c r="D3687" s="21" t="n"/>
      <c r="E3687" s="27">
        <f>IF(D3687="","",IFERROR(INDEX(거래처분야,MATCH(D3687,거래처이름,0)),""))</f>
        <v/>
      </c>
      <c r="F3687" s="21" t="n"/>
      <c r="G3687" s="22" t="n"/>
      <c r="H3687" s="25">
        <f>IF(COUNTA(A3687,B3687,D3687,G3687)=0,"",IF(NOT(ISNUMBER(A3687)),"날짜를 확인하세요",IF(A3687&gt;TODAY(),"오늘 이후 날짜예요",IF(AND(B3687&lt;&gt;"",ISNA(MATCH(B3687,현장번호,0))),"현장 번호를 확인하세요",IF(ISNA(MATCH(D3687,거래처이름,0)),"거래처 목록에 없는 이름",IF(OR(NOT(ISNUMBER(G3687)),N(G3687)&lt;=0),"금액을 확인하세요",""))))))</f>
        <v/>
      </c>
    </row>
    <row r="3688">
      <c r="A3688" s="20" t="n"/>
      <c r="B3688" s="26" t="n"/>
      <c r="C3688" s="27">
        <f>IF(COUNTA(A3688,D3688,G3688)=0,"",IF(B3688="","공통",IFERROR(INDEX(현장_고객,MATCH(B3688,현장번호,0))&amp;" · "&amp;INDEX(현장_주소,MATCH(B3688,현장번호,0)),"없는 번호")))</f>
        <v/>
      </c>
      <c r="D3688" s="21" t="n"/>
      <c r="E3688" s="27">
        <f>IF(D3688="","",IFERROR(INDEX(거래처분야,MATCH(D3688,거래처이름,0)),""))</f>
        <v/>
      </c>
      <c r="F3688" s="21" t="n"/>
      <c r="G3688" s="22" t="n"/>
      <c r="H3688" s="25">
        <f>IF(COUNTA(A3688,B3688,D3688,G3688)=0,"",IF(NOT(ISNUMBER(A3688)),"날짜를 확인하세요",IF(A3688&gt;TODAY(),"오늘 이후 날짜예요",IF(AND(B3688&lt;&gt;"",ISNA(MATCH(B3688,현장번호,0))),"현장 번호를 확인하세요",IF(ISNA(MATCH(D3688,거래처이름,0)),"거래처 목록에 없는 이름",IF(OR(NOT(ISNUMBER(G3688)),N(G3688)&lt;=0),"금액을 확인하세요",""))))))</f>
        <v/>
      </c>
    </row>
    <row r="3689">
      <c r="A3689" s="20" t="n"/>
      <c r="B3689" s="26" t="n"/>
      <c r="C3689" s="27">
        <f>IF(COUNTA(A3689,D3689,G3689)=0,"",IF(B3689="","공통",IFERROR(INDEX(현장_고객,MATCH(B3689,현장번호,0))&amp;" · "&amp;INDEX(현장_주소,MATCH(B3689,현장번호,0)),"없는 번호")))</f>
        <v/>
      </c>
      <c r="D3689" s="21" t="n"/>
      <c r="E3689" s="27">
        <f>IF(D3689="","",IFERROR(INDEX(거래처분야,MATCH(D3689,거래처이름,0)),""))</f>
        <v/>
      </c>
      <c r="F3689" s="21" t="n"/>
      <c r="G3689" s="22" t="n"/>
      <c r="H3689" s="25">
        <f>IF(COUNTA(A3689,B3689,D3689,G3689)=0,"",IF(NOT(ISNUMBER(A3689)),"날짜를 확인하세요",IF(A3689&gt;TODAY(),"오늘 이후 날짜예요",IF(AND(B3689&lt;&gt;"",ISNA(MATCH(B3689,현장번호,0))),"현장 번호를 확인하세요",IF(ISNA(MATCH(D3689,거래처이름,0)),"거래처 목록에 없는 이름",IF(OR(NOT(ISNUMBER(G3689)),N(G3689)&lt;=0),"금액을 확인하세요",""))))))</f>
        <v/>
      </c>
    </row>
    <row r="3690">
      <c r="A3690" s="20" t="n"/>
      <c r="B3690" s="26" t="n"/>
      <c r="C3690" s="27">
        <f>IF(COUNTA(A3690,D3690,G3690)=0,"",IF(B3690="","공통",IFERROR(INDEX(현장_고객,MATCH(B3690,현장번호,0))&amp;" · "&amp;INDEX(현장_주소,MATCH(B3690,현장번호,0)),"없는 번호")))</f>
        <v/>
      </c>
      <c r="D3690" s="21" t="n"/>
      <c r="E3690" s="27">
        <f>IF(D3690="","",IFERROR(INDEX(거래처분야,MATCH(D3690,거래처이름,0)),""))</f>
        <v/>
      </c>
      <c r="F3690" s="21" t="n"/>
      <c r="G3690" s="22" t="n"/>
      <c r="H3690" s="25">
        <f>IF(COUNTA(A3690,B3690,D3690,G3690)=0,"",IF(NOT(ISNUMBER(A3690)),"날짜를 확인하세요",IF(A3690&gt;TODAY(),"오늘 이후 날짜예요",IF(AND(B3690&lt;&gt;"",ISNA(MATCH(B3690,현장번호,0))),"현장 번호를 확인하세요",IF(ISNA(MATCH(D3690,거래처이름,0)),"거래처 목록에 없는 이름",IF(OR(NOT(ISNUMBER(G3690)),N(G3690)&lt;=0),"금액을 확인하세요",""))))))</f>
        <v/>
      </c>
    </row>
    <row r="3691">
      <c r="A3691" s="20" t="n"/>
      <c r="B3691" s="26" t="n"/>
      <c r="C3691" s="27">
        <f>IF(COUNTA(A3691,D3691,G3691)=0,"",IF(B3691="","공통",IFERROR(INDEX(현장_고객,MATCH(B3691,현장번호,0))&amp;" · "&amp;INDEX(현장_주소,MATCH(B3691,현장번호,0)),"없는 번호")))</f>
        <v/>
      </c>
      <c r="D3691" s="21" t="n"/>
      <c r="E3691" s="27">
        <f>IF(D3691="","",IFERROR(INDEX(거래처분야,MATCH(D3691,거래처이름,0)),""))</f>
        <v/>
      </c>
      <c r="F3691" s="21" t="n"/>
      <c r="G3691" s="22" t="n"/>
      <c r="H3691" s="25">
        <f>IF(COUNTA(A3691,B3691,D3691,G3691)=0,"",IF(NOT(ISNUMBER(A3691)),"날짜를 확인하세요",IF(A3691&gt;TODAY(),"오늘 이후 날짜예요",IF(AND(B3691&lt;&gt;"",ISNA(MATCH(B3691,현장번호,0))),"현장 번호를 확인하세요",IF(ISNA(MATCH(D3691,거래처이름,0)),"거래처 목록에 없는 이름",IF(OR(NOT(ISNUMBER(G3691)),N(G3691)&lt;=0),"금액을 확인하세요",""))))))</f>
        <v/>
      </c>
    </row>
    <row r="3692">
      <c r="A3692" s="20" t="n"/>
      <c r="B3692" s="26" t="n"/>
      <c r="C3692" s="27">
        <f>IF(COUNTA(A3692,D3692,G3692)=0,"",IF(B3692="","공통",IFERROR(INDEX(현장_고객,MATCH(B3692,현장번호,0))&amp;" · "&amp;INDEX(현장_주소,MATCH(B3692,현장번호,0)),"없는 번호")))</f>
        <v/>
      </c>
      <c r="D3692" s="21" t="n"/>
      <c r="E3692" s="27">
        <f>IF(D3692="","",IFERROR(INDEX(거래처분야,MATCH(D3692,거래처이름,0)),""))</f>
        <v/>
      </c>
      <c r="F3692" s="21" t="n"/>
      <c r="G3692" s="22" t="n"/>
      <c r="H3692" s="25">
        <f>IF(COUNTA(A3692,B3692,D3692,G3692)=0,"",IF(NOT(ISNUMBER(A3692)),"날짜를 확인하세요",IF(A3692&gt;TODAY(),"오늘 이후 날짜예요",IF(AND(B3692&lt;&gt;"",ISNA(MATCH(B3692,현장번호,0))),"현장 번호를 확인하세요",IF(ISNA(MATCH(D3692,거래처이름,0)),"거래처 목록에 없는 이름",IF(OR(NOT(ISNUMBER(G3692)),N(G3692)&lt;=0),"금액을 확인하세요",""))))))</f>
        <v/>
      </c>
    </row>
    <row r="3693">
      <c r="A3693" s="20" t="n"/>
      <c r="B3693" s="26" t="n"/>
      <c r="C3693" s="27">
        <f>IF(COUNTA(A3693,D3693,G3693)=0,"",IF(B3693="","공통",IFERROR(INDEX(현장_고객,MATCH(B3693,현장번호,0))&amp;" · "&amp;INDEX(현장_주소,MATCH(B3693,현장번호,0)),"없는 번호")))</f>
        <v/>
      </c>
      <c r="D3693" s="21" t="n"/>
      <c r="E3693" s="27">
        <f>IF(D3693="","",IFERROR(INDEX(거래처분야,MATCH(D3693,거래처이름,0)),""))</f>
        <v/>
      </c>
      <c r="F3693" s="21" t="n"/>
      <c r="G3693" s="22" t="n"/>
      <c r="H3693" s="25">
        <f>IF(COUNTA(A3693,B3693,D3693,G3693)=0,"",IF(NOT(ISNUMBER(A3693)),"날짜를 확인하세요",IF(A3693&gt;TODAY(),"오늘 이후 날짜예요",IF(AND(B3693&lt;&gt;"",ISNA(MATCH(B3693,현장번호,0))),"현장 번호를 확인하세요",IF(ISNA(MATCH(D3693,거래처이름,0)),"거래처 목록에 없는 이름",IF(OR(NOT(ISNUMBER(G3693)),N(G3693)&lt;=0),"금액을 확인하세요",""))))))</f>
        <v/>
      </c>
    </row>
    <row r="3694">
      <c r="A3694" s="20" t="n"/>
      <c r="B3694" s="26" t="n"/>
      <c r="C3694" s="27">
        <f>IF(COUNTA(A3694,D3694,G3694)=0,"",IF(B3694="","공통",IFERROR(INDEX(현장_고객,MATCH(B3694,현장번호,0))&amp;" · "&amp;INDEX(현장_주소,MATCH(B3694,현장번호,0)),"없는 번호")))</f>
        <v/>
      </c>
      <c r="D3694" s="21" t="n"/>
      <c r="E3694" s="27">
        <f>IF(D3694="","",IFERROR(INDEX(거래처분야,MATCH(D3694,거래처이름,0)),""))</f>
        <v/>
      </c>
      <c r="F3694" s="21" t="n"/>
      <c r="G3694" s="22" t="n"/>
      <c r="H3694" s="25">
        <f>IF(COUNTA(A3694,B3694,D3694,G3694)=0,"",IF(NOT(ISNUMBER(A3694)),"날짜를 확인하세요",IF(A3694&gt;TODAY(),"오늘 이후 날짜예요",IF(AND(B3694&lt;&gt;"",ISNA(MATCH(B3694,현장번호,0))),"현장 번호를 확인하세요",IF(ISNA(MATCH(D3694,거래처이름,0)),"거래처 목록에 없는 이름",IF(OR(NOT(ISNUMBER(G3694)),N(G3694)&lt;=0),"금액을 확인하세요",""))))))</f>
        <v/>
      </c>
    </row>
    <row r="3695">
      <c r="A3695" s="20" t="n"/>
      <c r="B3695" s="26" t="n"/>
      <c r="C3695" s="27">
        <f>IF(COUNTA(A3695,D3695,G3695)=0,"",IF(B3695="","공통",IFERROR(INDEX(현장_고객,MATCH(B3695,현장번호,0))&amp;" · "&amp;INDEX(현장_주소,MATCH(B3695,현장번호,0)),"없는 번호")))</f>
        <v/>
      </c>
      <c r="D3695" s="21" t="n"/>
      <c r="E3695" s="27">
        <f>IF(D3695="","",IFERROR(INDEX(거래처분야,MATCH(D3695,거래처이름,0)),""))</f>
        <v/>
      </c>
      <c r="F3695" s="21" t="n"/>
      <c r="G3695" s="22" t="n"/>
      <c r="H3695" s="25">
        <f>IF(COUNTA(A3695,B3695,D3695,G3695)=0,"",IF(NOT(ISNUMBER(A3695)),"날짜를 확인하세요",IF(A3695&gt;TODAY(),"오늘 이후 날짜예요",IF(AND(B3695&lt;&gt;"",ISNA(MATCH(B3695,현장번호,0))),"현장 번호를 확인하세요",IF(ISNA(MATCH(D3695,거래처이름,0)),"거래처 목록에 없는 이름",IF(OR(NOT(ISNUMBER(G3695)),N(G3695)&lt;=0),"금액을 확인하세요",""))))))</f>
        <v/>
      </c>
    </row>
    <row r="3696">
      <c r="A3696" s="20" t="n"/>
      <c r="B3696" s="26" t="n"/>
      <c r="C3696" s="27">
        <f>IF(COUNTA(A3696,D3696,G3696)=0,"",IF(B3696="","공통",IFERROR(INDEX(현장_고객,MATCH(B3696,현장번호,0))&amp;" · "&amp;INDEX(현장_주소,MATCH(B3696,현장번호,0)),"없는 번호")))</f>
        <v/>
      </c>
      <c r="D3696" s="21" t="n"/>
      <c r="E3696" s="27">
        <f>IF(D3696="","",IFERROR(INDEX(거래처분야,MATCH(D3696,거래처이름,0)),""))</f>
        <v/>
      </c>
      <c r="F3696" s="21" t="n"/>
      <c r="G3696" s="22" t="n"/>
      <c r="H3696" s="25">
        <f>IF(COUNTA(A3696,B3696,D3696,G3696)=0,"",IF(NOT(ISNUMBER(A3696)),"날짜를 확인하세요",IF(A3696&gt;TODAY(),"오늘 이후 날짜예요",IF(AND(B3696&lt;&gt;"",ISNA(MATCH(B3696,현장번호,0))),"현장 번호를 확인하세요",IF(ISNA(MATCH(D3696,거래처이름,0)),"거래처 목록에 없는 이름",IF(OR(NOT(ISNUMBER(G3696)),N(G3696)&lt;=0),"금액을 확인하세요",""))))))</f>
        <v/>
      </c>
    </row>
    <row r="3697">
      <c r="A3697" s="20" t="n"/>
      <c r="B3697" s="26" t="n"/>
      <c r="C3697" s="27">
        <f>IF(COUNTA(A3697,D3697,G3697)=0,"",IF(B3697="","공통",IFERROR(INDEX(현장_고객,MATCH(B3697,현장번호,0))&amp;" · "&amp;INDEX(현장_주소,MATCH(B3697,현장번호,0)),"없는 번호")))</f>
        <v/>
      </c>
      <c r="D3697" s="21" t="n"/>
      <c r="E3697" s="27">
        <f>IF(D3697="","",IFERROR(INDEX(거래처분야,MATCH(D3697,거래처이름,0)),""))</f>
        <v/>
      </c>
      <c r="F3697" s="21" t="n"/>
      <c r="G3697" s="22" t="n"/>
      <c r="H3697" s="25">
        <f>IF(COUNTA(A3697,B3697,D3697,G3697)=0,"",IF(NOT(ISNUMBER(A3697)),"날짜를 확인하세요",IF(A3697&gt;TODAY(),"오늘 이후 날짜예요",IF(AND(B3697&lt;&gt;"",ISNA(MATCH(B3697,현장번호,0))),"현장 번호를 확인하세요",IF(ISNA(MATCH(D3697,거래처이름,0)),"거래처 목록에 없는 이름",IF(OR(NOT(ISNUMBER(G3697)),N(G3697)&lt;=0),"금액을 확인하세요",""))))))</f>
        <v/>
      </c>
    </row>
    <row r="3698">
      <c r="A3698" s="20" t="n"/>
      <c r="B3698" s="26" t="n"/>
      <c r="C3698" s="27">
        <f>IF(COUNTA(A3698,D3698,G3698)=0,"",IF(B3698="","공통",IFERROR(INDEX(현장_고객,MATCH(B3698,현장번호,0))&amp;" · "&amp;INDEX(현장_주소,MATCH(B3698,현장번호,0)),"없는 번호")))</f>
        <v/>
      </c>
      <c r="D3698" s="21" t="n"/>
      <c r="E3698" s="27">
        <f>IF(D3698="","",IFERROR(INDEX(거래처분야,MATCH(D3698,거래처이름,0)),""))</f>
        <v/>
      </c>
      <c r="F3698" s="21" t="n"/>
      <c r="G3698" s="22" t="n"/>
      <c r="H3698" s="25">
        <f>IF(COUNTA(A3698,B3698,D3698,G3698)=0,"",IF(NOT(ISNUMBER(A3698)),"날짜를 확인하세요",IF(A3698&gt;TODAY(),"오늘 이후 날짜예요",IF(AND(B3698&lt;&gt;"",ISNA(MATCH(B3698,현장번호,0))),"현장 번호를 확인하세요",IF(ISNA(MATCH(D3698,거래처이름,0)),"거래처 목록에 없는 이름",IF(OR(NOT(ISNUMBER(G3698)),N(G3698)&lt;=0),"금액을 확인하세요",""))))))</f>
        <v/>
      </c>
    </row>
    <row r="3699">
      <c r="A3699" s="20" t="n"/>
      <c r="B3699" s="26" t="n"/>
      <c r="C3699" s="27">
        <f>IF(COUNTA(A3699,D3699,G3699)=0,"",IF(B3699="","공통",IFERROR(INDEX(현장_고객,MATCH(B3699,현장번호,0))&amp;" · "&amp;INDEX(현장_주소,MATCH(B3699,현장번호,0)),"없는 번호")))</f>
        <v/>
      </c>
      <c r="D3699" s="21" t="n"/>
      <c r="E3699" s="27">
        <f>IF(D3699="","",IFERROR(INDEX(거래처분야,MATCH(D3699,거래처이름,0)),""))</f>
        <v/>
      </c>
      <c r="F3699" s="21" t="n"/>
      <c r="G3699" s="22" t="n"/>
      <c r="H3699" s="25">
        <f>IF(COUNTA(A3699,B3699,D3699,G3699)=0,"",IF(NOT(ISNUMBER(A3699)),"날짜를 확인하세요",IF(A3699&gt;TODAY(),"오늘 이후 날짜예요",IF(AND(B3699&lt;&gt;"",ISNA(MATCH(B3699,현장번호,0))),"현장 번호를 확인하세요",IF(ISNA(MATCH(D3699,거래처이름,0)),"거래처 목록에 없는 이름",IF(OR(NOT(ISNUMBER(G3699)),N(G3699)&lt;=0),"금액을 확인하세요",""))))))</f>
        <v/>
      </c>
    </row>
    <row r="3700">
      <c r="A3700" s="20" t="n"/>
      <c r="B3700" s="26" t="n"/>
      <c r="C3700" s="27">
        <f>IF(COUNTA(A3700,D3700,G3700)=0,"",IF(B3700="","공통",IFERROR(INDEX(현장_고객,MATCH(B3700,현장번호,0))&amp;" · "&amp;INDEX(현장_주소,MATCH(B3700,현장번호,0)),"없는 번호")))</f>
        <v/>
      </c>
      <c r="D3700" s="21" t="n"/>
      <c r="E3700" s="27">
        <f>IF(D3700="","",IFERROR(INDEX(거래처분야,MATCH(D3700,거래처이름,0)),""))</f>
        <v/>
      </c>
      <c r="F3700" s="21" t="n"/>
      <c r="G3700" s="22" t="n"/>
      <c r="H3700" s="25">
        <f>IF(COUNTA(A3700,B3700,D3700,G3700)=0,"",IF(NOT(ISNUMBER(A3700)),"날짜를 확인하세요",IF(A3700&gt;TODAY(),"오늘 이후 날짜예요",IF(AND(B3700&lt;&gt;"",ISNA(MATCH(B3700,현장번호,0))),"현장 번호를 확인하세요",IF(ISNA(MATCH(D3700,거래처이름,0)),"거래처 목록에 없는 이름",IF(OR(NOT(ISNUMBER(G3700)),N(G3700)&lt;=0),"금액을 확인하세요",""))))))</f>
        <v/>
      </c>
    </row>
    <row r="3701">
      <c r="A3701" s="20" t="n"/>
      <c r="B3701" s="26" t="n"/>
      <c r="C3701" s="27">
        <f>IF(COUNTA(A3701,D3701,G3701)=0,"",IF(B3701="","공통",IFERROR(INDEX(현장_고객,MATCH(B3701,현장번호,0))&amp;" · "&amp;INDEX(현장_주소,MATCH(B3701,현장번호,0)),"없는 번호")))</f>
        <v/>
      </c>
      <c r="D3701" s="21" t="n"/>
      <c r="E3701" s="27">
        <f>IF(D3701="","",IFERROR(INDEX(거래처분야,MATCH(D3701,거래처이름,0)),""))</f>
        <v/>
      </c>
      <c r="F3701" s="21" t="n"/>
      <c r="G3701" s="22" t="n"/>
      <c r="H3701" s="25">
        <f>IF(COUNTA(A3701,B3701,D3701,G3701)=0,"",IF(NOT(ISNUMBER(A3701)),"날짜를 확인하세요",IF(A3701&gt;TODAY(),"오늘 이후 날짜예요",IF(AND(B3701&lt;&gt;"",ISNA(MATCH(B3701,현장번호,0))),"현장 번호를 확인하세요",IF(ISNA(MATCH(D3701,거래처이름,0)),"거래처 목록에 없는 이름",IF(OR(NOT(ISNUMBER(G3701)),N(G3701)&lt;=0),"금액을 확인하세요",""))))))</f>
        <v/>
      </c>
    </row>
    <row r="3702">
      <c r="A3702" s="20" t="n"/>
      <c r="B3702" s="26" t="n"/>
      <c r="C3702" s="27">
        <f>IF(COUNTA(A3702,D3702,G3702)=0,"",IF(B3702="","공통",IFERROR(INDEX(현장_고객,MATCH(B3702,현장번호,0))&amp;" · "&amp;INDEX(현장_주소,MATCH(B3702,현장번호,0)),"없는 번호")))</f>
        <v/>
      </c>
      <c r="D3702" s="21" t="n"/>
      <c r="E3702" s="27">
        <f>IF(D3702="","",IFERROR(INDEX(거래처분야,MATCH(D3702,거래처이름,0)),""))</f>
        <v/>
      </c>
      <c r="F3702" s="21" t="n"/>
      <c r="G3702" s="22" t="n"/>
      <c r="H3702" s="25">
        <f>IF(COUNTA(A3702,B3702,D3702,G3702)=0,"",IF(NOT(ISNUMBER(A3702)),"날짜를 확인하세요",IF(A3702&gt;TODAY(),"오늘 이후 날짜예요",IF(AND(B3702&lt;&gt;"",ISNA(MATCH(B3702,현장번호,0))),"현장 번호를 확인하세요",IF(ISNA(MATCH(D3702,거래처이름,0)),"거래처 목록에 없는 이름",IF(OR(NOT(ISNUMBER(G3702)),N(G3702)&lt;=0),"금액을 확인하세요",""))))))</f>
        <v/>
      </c>
    </row>
    <row r="3703">
      <c r="A3703" s="20" t="n"/>
      <c r="B3703" s="26" t="n"/>
      <c r="C3703" s="27">
        <f>IF(COUNTA(A3703,D3703,G3703)=0,"",IF(B3703="","공통",IFERROR(INDEX(현장_고객,MATCH(B3703,현장번호,0))&amp;" · "&amp;INDEX(현장_주소,MATCH(B3703,현장번호,0)),"없는 번호")))</f>
        <v/>
      </c>
      <c r="D3703" s="21" t="n"/>
      <c r="E3703" s="27">
        <f>IF(D3703="","",IFERROR(INDEX(거래처분야,MATCH(D3703,거래처이름,0)),""))</f>
        <v/>
      </c>
      <c r="F3703" s="21" t="n"/>
      <c r="G3703" s="22" t="n"/>
      <c r="H3703" s="25">
        <f>IF(COUNTA(A3703,B3703,D3703,G3703)=0,"",IF(NOT(ISNUMBER(A3703)),"날짜를 확인하세요",IF(A3703&gt;TODAY(),"오늘 이후 날짜예요",IF(AND(B3703&lt;&gt;"",ISNA(MATCH(B3703,현장번호,0))),"현장 번호를 확인하세요",IF(ISNA(MATCH(D3703,거래처이름,0)),"거래처 목록에 없는 이름",IF(OR(NOT(ISNUMBER(G3703)),N(G3703)&lt;=0),"금액을 확인하세요",""))))))</f>
        <v/>
      </c>
    </row>
    <row r="3704">
      <c r="A3704" s="20" t="n"/>
      <c r="B3704" s="26" t="n"/>
      <c r="C3704" s="27">
        <f>IF(COUNTA(A3704,D3704,G3704)=0,"",IF(B3704="","공통",IFERROR(INDEX(현장_고객,MATCH(B3704,현장번호,0))&amp;" · "&amp;INDEX(현장_주소,MATCH(B3704,현장번호,0)),"없는 번호")))</f>
        <v/>
      </c>
      <c r="D3704" s="21" t="n"/>
      <c r="E3704" s="27">
        <f>IF(D3704="","",IFERROR(INDEX(거래처분야,MATCH(D3704,거래처이름,0)),""))</f>
        <v/>
      </c>
      <c r="F3704" s="21" t="n"/>
      <c r="G3704" s="22" t="n"/>
      <c r="H3704" s="25">
        <f>IF(COUNTA(A3704,B3704,D3704,G3704)=0,"",IF(NOT(ISNUMBER(A3704)),"날짜를 확인하세요",IF(A3704&gt;TODAY(),"오늘 이후 날짜예요",IF(AND(B3704&lt;&gt;"",ISNA(MATCH(B3704,현장번호,0))),"현장 번호를 확인하세요",IF(ISNA(MATCH(D3704,거래처이름,0)),"거래처 목록에 없는 이름",IF(OR(NOT(ISNUMBER(G3704)),N(G3704)&lt;=0),"금액을 확인하세요",""))))))</f>
        <v/>
      </c>
    </row>
    <row r="3705">
      <c r="A3705" s="20" t="n"/>
      <c r="B3705" s="26" t="n"/>
      <c r="C3705" s="27">
        <f>IF(COUNTA(A3705,D3705,G3705)=0,"",IF(B3705="","공통",IFERROR(INDEX(현장_고객,MATCH(B3705,현장번호,0))&amp;" · "&amp;INDEX(현장_주소,MATCH(B3705,현장번호,0)),"없는 번호")))</f>
        <v/>
      </c>
      <c r="D3705" s="21" t="n"/>
      <c r="E3705" s="27">
        <f>IF(D3705="","",IFERROR(INDEX(거래처분야,MATCH(D3705,거래처이름,0)),""))</f>
        <v/>
      </c>
      <c r="F3705" s="21" t="n"/>
      <c r="G3705" s="22" t="n"/>
      <c r="H3705" s="25">
        <f>IF(COUNTA(A3705,B3705,D3705,G3705)=0,"",IF(NOT(ISNUMBER(A3705)),"날짜를 확인하세요",IF(A3705&gt;TODAY(),"오늘 이후 날짜예요",IF(AND(B3705&lt;&gt;"",ISNA(MATCH(B3705,현장번호,0))),"현장 번호를 확인하세요",IF(ISNA(MATCH(D3705,거래처이름,0)),"거래처 목록에 없는 이름",IF(OR(NOT(ISNUMBER(G3705)),N(G3705)&lt;=0),"금액을 확인하세요",""))))))</f>
        <v/>
      </c>
    </row>
    <row r="3706">
      <c r="A3706" s="20" t="n"/>
      <c r="B3706" s="26" t="n"/>
      <c r="C3706" s="27">
        <f>IF(COUNTA(A3706,D3706,G3706)=0,"",IF(B3706="","공통",IFERROR(INDEX(현장_고객,MATCH(B3706,현장번호,0))&amp;" · "&amp;INDEX(현장_주소,MATCH(B3706,현장번호,0)),"없는 번호")))</f>
        <v/>
      </c>
      <c r="D3706" s="21" t="n"/>
      <c r="E3706" s="27">
        <f>IF(D3706="","",IFERROR(INDEX(거래처분야,MATCH(D3706,거래처이름,0)),""))</f>
        <v/>
      </c>
      <c r="F3706" s="21" t="n"/>
      <c r="G3706" s="22" t="n"/>
      <c r="H3706" s="25">
        <f>IF(COUNTA(A3706,B3706,D3706,G3706)=0,"",IF(NOT(ISNUMBER(A3706)),"날짜를 확인하세요",IF(A3706&gt;TODAY(),"오늘 이후 날짜예요",IF(AND(B3706&lt;&gt;"",ISNA(MATCH(B3706,현장번호,0))),"현장 번호를 확인하세요",IF(ISNA(MATCH(D3706,거래처이름,0)),"거래처 목록에 없는 이름",IF(OR(NOT(ISNUMBER(G3706)),N(G3706)&lt;=0),"금액을 확인하세요",""))))))</f>
        <v/>
      </c>
    </row>
    <row r="3707">
      <c r="A3707" s="20" t="n"/>
      <c r="B3707" s="26" t="n"/>
      <c r="C3707" s="27">
        <f>IF(COUNTA(A3707,D3707,G3707)=0,"",IF(B3707="","공통",IFERROR(INDEX(현장_고객,MATCH(B3707,현장번호,0))&amp;" · "&amp;INDEX(현장_주소,MATCH(B3707,현장번호,0)),"없는 번호")))</f>
        <v/>
      </c>
      <c r="D3707" s="21" t="n"/>
      <c r="E3707" s="27">
        <f>IF(D3707="","",IFERROR(INDEX(거래처분야,MATCH(D3707,거래처이름,0)),""))</f>
        <v/>
      </c>
      <c r="F3707" s="21" t="n"/>
      <c r="G3707" s="22" t="n"/>
      <c r="H3707" s="25">
        <f>IF(COUNTA(A3707,B3707,D3707,G3707)=0,"",IF(NOT(ISNUMBER(A3707)),"날짜를 확인하세요",IF(A3707&gt;TODAY(),"오늘 이후 날짜예요",IF(AND(B3707&lt;&gt;"",ISNA(MATCH(B3707,현장번호,0))),"현장 번호를 확인하세요",IF(ISNA(MATCH(D3707,거래처이름,0)),"거래처 목록에 없는 이름",IF(OR(NOT(ISNUMBER(G3707)),N(G3707)&lt;=0),"금액을 확인하세요",""))))))</f>
        <v/>
      </c>
    </row>
    <row r="3708">
      <c r="A3708" s="20" t="n"/>
      <c r="B3708" s="26" t="n"/>
      <c r="C3708" s="27">
        <f>IF(COUNTA(A3708,D3708,G3708)=0,"",IF(B3708="","공통",IFERROR(INDEX(현장_고객,MATCH(B3708,현장번호,0))&amp;" · "&amp;INDEX(현장_주소,MATCH(B3708,현장번호,0)),"없는 번호")))</f>
        <v/>
      </c>
      <c r="D3708" s="21" t="n"/>
      <c r="E3708" s="27">
        <f>IF(D3708="","",IFERROR(INDEX(거래처분야,MATCH(D3708,거래처이름,0)),""))</f>
        <v/>
      </c>
      <c r="F3708" s="21" t="n"/>
      <c r="G3708" s="22" t="n"/>
      <c r="H3708" s="25">
        <f>IF(COUNTA(A3708,B3708,D3708,G3708)=0,"",IF(NOT(ISNUMBER(A3708)),"날짜를 확인하세요",IF(A3708&gt;TODAY(),"오늘 이후 날짜예요",IF(AND(B3708&lt;&gt;"",ISNA(MATCH(B3708,현장번호,0))),"현장 번호를 확인하세요",IF(ISNA(MATCH(D3708,거래처이름,0)),"거래처 목록에 없는 이름",IF(OR(NOT(ISNUMBER(G3708)),N(G3708)&lt;=0),"금액을 확인하세요",""))))))</f>
        <v/>
      </c>
    </row>
    <row r="3709">
      <c r="A3709" s="20" t="n"/>
      <c r="B3709" s="26" t="n"/>
      <c r="C3709" s="27">
        <f>IF(COUNTA(A3709,D3709,G3709)=0,"",IF(B3709="","공통",IFERROR(INDEX(현장_고객,MATCH(B3709,현장번호,0))&amp;" · "&amp;INDEX(현장_주소,MATCH(B3709,현장번호,0)),"없는 번호")))</f>
        <v/>
      </c>
      <c r="D3709" s="21" t="n"/>
      <c r="E3709" s="27">
        <f>IF(D3709="","",IFERROR(INDEX(거래처분야,MATCH(D3709,거래처이름,0)),""))</f>
        <v/>
      </c>
      <c r="F3709" s="21" t="n"/>
      <c r="G3709" s="22" t="n"/>
      <c r="H3709" s="25">
        <f>IF(COUNTA(A3709,B3709,D3709,G3709)=0,"",IF(NOT(ISNUMBER(A3709)),"날짜를 확인하세요",IF(A3709&gt;TODAY(),"오늘 이후 날짜예요",IF(AND(B3709&lt;&gt;"",ISNA(MATCH(B3709,현장번호,0))),"현장 번호를 확인하세요",IF(ISNA(MATCH(D3709,거래처이름,0)),"거래처 목록에 없는 이름",IF(OR(NOT(ISNUMBER(G3709)),N(G3709)&lt;=0),"금액을 확인하세요",""))))))</f>
        <v/>
      </c>
    </row>
    <row r="3710">
      <c r="A3710" s="20" t="n"/>
      <c r="B3710" s="26" t="n"/>
      <c r="C3710" s="27">
        <f>IF(COUNTA(A3710,D3710,G3710)=0,"",IF(B3710="","공통",IFERROR(INDEX(현장_고객,MATCH(B3710,현장번호,0))&amp;" · "&amp;INDEX(현장_주소,MATCH(B3710,현장번호,0)),"없는 번호")))</f>
        <v/>
      </c>
      <c r="D3710" s="21" t="n"/>
      <c r="E3710" s="27">
        <f>IF(D3710="","",IFERROR(INDEX(거래처분야,MATCH(D3710,거래처이름,0)),""))</f>
        <v/>
      </c>
      <c r="F3710" s="21" t="n"/>
      <c r="G3710" s="22" t="n"/>
      <c r="H3710" s="25">
        <f>IF(COUNTA(A3710,B3710,D3710,G3710)=0,"",IF(NOT(ISNUMBER(A3710)),"날짜를 확인하세요",IF(A3710&gt;TODAY(),"오늘 이후 날짜예요",IF(AND(B3710&lt;&gt;"",ISNA(MATCH(B3710,현장번호,0))),"현장 번호를 확인하세요",IF(ISNA(MATCH(D3710,거래처이름,0)),"거래처 목록에 없는 이름",IF(OR(NOT(ISNUMBER(G3710)),N(G3710)&lt;=0),"금액을 확인하세요",""))))))</f>
        <v/>
      </c>
    </row>
    <row r="3711">
      <c r="A3711" s="20" t="n"/>
      <c r="B3711" s="26" t="n"/>
      <c r="C3711" s="27">
        <f>IF(COUNTA(A3711,D3711,G3711)=0,"",IF(B3711="","공통",IFERROR(INDEX(현장_고객,MATCH(B3711,현장번호,0))&amp;" · "&amp;INDEX(현장_주소,MATCH(B3711,현장번호,0)),"없는 번호")))</f>
        <v/>
      </c>
      <c r="D3711" s="21" t="n"/>
      <c r="E3711" s="27">
        <f>IF(D3711="","",IFERROR(INDEX(거래처분야,MATCH(D3711,거래처이름,0)),""))</f>
        <v/>
      </c>
      <c r="F3711" s="21" t="n"/>
      <c r="G3711" s="22" t="n"/>
      <c r="H3711" s="25">
        <f>IF(COUNTA(A3711,B3711,D3711,G3711)=0,"",IF(NOT(ISNUMBER(A3711)),"날짜를 확인하세요",IF(A3711&gt;TODAY(),"오늘 이후 날짜예요",IF(AND(B3711&lt;&gt;"",ISNA(MATCH(B3711,현장번호,0))),"현장 번호를 확인하세요",IF(ISNA(MATCH(D3711,거래처이름,0)),"거래처 목록에 없는 이름",IF(OR(NOT(ISNUMBER(G3711)),N(G3711)&lt;=0),"금액을 확인하세요",""))))))</f>
        <v/>
      </c>
    </row>
    <row r="3712">
      <c r="A3712" s="20" t="n"/>
      <c r="B3712" s="26" t="n"/>
      <c r="C3712" s="27">
        <f>IF(COUNTA(A3712,D3712,G3712)=0,"",IF(B3712="","공통",IFERROR(INDEX(현장_고객,MATCH(B3712,현장번호,0))&amp;" · "&amp;INDEX(현장_주소,MATCH(B3712,현장번호,0)),"없는 번호")))</f>
        <v/>
      </c>
      <c r="D3712" s="21" t="n"/>
      <c r="E3712" s="27">
        <f>IF(D3712="","",IFERROR(INDEX(거래처분야,MATCH(D3712,거래처이름,0)),""))</f>
        <v/>
      </c>
      <c r="F3712" s="21" t="n"/>
      <c r="G3712" s="22" t="n"/>
      <c r="H3712" s="25">
        <f>IF(COUNTA(A3712,B3712,D3712,G3712)=0,"",IF(NOT(ISNUMBER(A3712)),"날짜를 확인하세요",IF(A3712&gt;TODAY(),"오늘 이후 날짜예요",IF(AND(B3712&lt;&gt;"",ISNA(MATCH(B3712,현장번호,0))),"현장 번호를 확인하세요",IF(ISNA(MATCH(D3712,거래처이름,0)),"거래처 목록에 없는 이름",IF(OR(NOT(ISNUMBER(G3712)),N(G3712)&lt;=0),"금액을 확인하세요",""))))))</f>
        <v/>
      </c>
    </row>
    <row r="3713">
      <c r="A3713" s="20" t="n"/>
      <c r="B3713" s="26" t="n"/>
      <c r="C3713" s="27">
        <f>IF(COUNTA(A3713,D3713,G3713)=0,"",IF(B3713="","공통",IFERROR(INDEX(현장_고객,MATCH(B3713,현장번호,0))&amp;" · "&amp;INDEX(현장_주소,MATCH(B3713,현장번호,0)),"없는 번호")))</f>
        <v/>
      </c>
      <c r="D3713" s="21" t="n"/>
      <c r="E3713" s="27">
        <f>IF(D3713="","",IFERROR(INDEX(거래처분야,MATCH(D3713,거래처이름,0)),""))</f>
        <v/>
      </c>
      <c r="F3713" s="21" t="n"/>
      <c r="G3713" s="22" t="n"/>
      <c r="H3713" s="25">
        <f>IF(COUNTA(A3713,B3713,D3713,G3713)=0,"",IF(NOT(ISNUMBER(A3713)),"날짜를 확인하세요",IF(A3713&gt;TODAY(),"오늘 이후 날짜예요",IF(AND(B3713&lt;&gt;"",ISNA(MATCH(B3713,현장번호,0))),"현장 번호를 확인하세요",IF(ISNA(MATCH(D3713,거래처이름,0)),"거래처 목록에 없는 이름",IF(OR(NOT(ISNUMBER(G3713)),N(G3713)&lt;=0),"금액을 확인하세요",""))))))</f>
        <v/>
      </c>
    </row>
    <row r="3714">
      <c r="A3714" s="20" t="n"/>
      <c r="B3714" s="26" t="n"/>
      <c r="C3714" s="27">
        <f>IF(COUNTA(A3714,D3714,G3714)=0,"",IF(B3714="","공통",IFERROR(INDEX(현장_고객,MATCH(B3714,현장번호,0))&amp;" · "&amp;INDEX(현장_주소,MATCH(B3714,현장번호,0)),"없는 번호")))</f>
        <v/>
      </c>
      <c r="D3714" s="21" t="n"/>
      <c r="E3714" s="27">
        <f>IF(D3714="","",IFERROR(INDEX(거래처분야,MATCH(D3714,거래처이름,0)),""))</f>
        <v/>
      </c>
      <c r="F3714" s="21" t="n"/>
      <c r="G3714" s="22" t="n"/>
      <c r="H3714" s="25">
        <f>IF(COUNTA(A3714,B3714,D3714,G3714)=0,"",IF(NOT(ISNUMBER(A3714)),"날짜를 확인하세요",IF(A3714&gt;TODAY(),"오늘 이후 날짜예요",IF(AND(B3714&lt;&gt;"",ISNA(MATCH(B3714,현장번호,0))),"현장 번호를 확인하세요",IF(ISNA(MATCH(D3714,거래처이름,0)),"거래처 목록에 없는 이름",IF(OR(NOT(ISNUMBER(G3714)),N(G3714)&lt;=0),"금액을 확인하세요",""))))))</f>
        <v/>
      </c>
    </row>
    <row r="3715">
      <c r="A3715" s="20" t="n"/>
      <c r="B3715" s="26" t="n"/>
      <c r="C3715" s="27">
        <f>IF(COUNTA(A3715,D3715,G3715)=0,"",IF(B3715="","공통",IFERROR(INDEX(현장_고객,MATCH(B3715,현장번호,0))&amp;" · "&amp;INDEX(현장_주소,MATCH(B3715,현장번호,0)),"없는 번호")))</f>
        <v/>
      </c>
      <c r="D3715" s="21" t="n"/>
      <c r="E3715" s="27">
        <f>IF(D3715="","",IFERROR(INDEX(거래처분야,MATCH(D3715,거래처이름,0)),""))</f>
        <v/>
      </c>
      <c r="F3715" s="21" t="n"/>
      <c r="G3715" s="22" t="n"/>
      <c r="H3715" s="25">
        <f>IF(COUNTA(A3715,B3715,D3715,G3715)=0,"",IF(NOT(ISNUMBER(A3715)),"날짜를 확인하세요",IF(A3715&gt;TODAY(),"오늘 이후 날짜예요",IF(AND(B3715&lt;&gt;"",ISNA(MATCH(B3715,현장번호,0))),"현장 번호를 확인하세요",IF(ISNA(MATCH(D3715,거래처이름,0)),"거래처 목록에 없는 이름",IF(OR(NOT(ISNUMBER(G3715)),N(G3715)&lt;=0),"금액을 확인하세요",""))))))</f>
        <v/>
      </c>
    </row>
    <row r="3716">
      <c r="A3716" s="20" t="n"/>
      <c r="B3716" s="26" t="n"/>
      <c r="C3716" s="27">
        <f>IF(COUNTA(A3716,D3716,G3716)=0,"",IF(B3716="","공통",IFERROR(INDEX(현장_고객,MATCH(B3716,현장번호,0))&amp;" · "&amp;INDEX(현장_주소,MATCH(B3716,현장번호,0)),"없는 번호")))</f>
        <v/>
      </c>
      <c r="D3716" s="21" t="n"/>
      <c r="E3716" s="27">
        <f>IF(D3716="","",IFERROR(INDEX(거래처분야,MATCH(D3716,거래처이름,0)),""))</f>
        <v/>
      </c>
      <c r="F3716" s="21" t="n"/>
      <c r="G3716" s="22" t="n"/>
      <c r="H3716" s="25">
        <f>IF(COUNTA(A3716,B3716,D3716,G3716)=0,"",IF(NOT(ISNUMBER(A3716)),"날짜를 확인하세요",IF(A3716&gt;TODAY(),"오늘 이후 날짜예요",IF(AND(B3716&lt;&gt;"",ISNA(MATCH(B3716,현장번호,0))),"현장 번호를 확인하세요",IF(ISNA(MATCH(D3716,거래처이름,0)),"거래처 목록에 없는 이름",IF(OR(NOT(ISNUMBER(G3716)),N(G3716)&lt;=0),"금액을 확인하세요",""))))))</f>
        <v/>
      </c>
    </row>
    <row r="3717">
      <c r="A3717" s="20" t="n"/>
      <c r="B3717" s="26" t="n"/>
      <c r="C3717" s="27">
        <f>IF(COUNTA(A3717,D3717,G3717)=0,"",IF(B3717="","공통",IFERROR(INDEX(현장_고객,MATCH(B3717,현장번호,0))&amp;" · "&amp;INDEX(현장_주소,MATCH(B3717,현장번호,0)),"없는 번호")))</f>
        <v/>
      </c>
      <c r="D3717" s="21" t="n"/>
      <c r="E3717" s="27">
        <f>IF(D3717="","",IFERROR(INDEX(거래처분야,MATCH(D3717,거래처이름,0)),""))</f>
        <v/>
      </c>
      <c r="F3717" s="21" t="n"/>
      <c r="G3717" s="22" t="n"/>
      <c r="H3717" s="25">
        <f>IF(COUNTA(A3717,B3717,D3717,G3717)=0,"",IF(NOT(ISNUMBER(A3717)),"날짜를 확인하세요",IF(A3717&gt;TODAY(),"오늘 이후 날짜예요",IF(AND(B3717&lt;&gt;"",ISNA(MATCH(B3717,현장번호,0))),"현장 번호를 확인하세요",IF(ISNA(MATCH(D3717,거래처이름,0)),"거래처 목록에 없는 이름",IF(OR(NOT(ISNUMBER(G3717)),N(G3717)&lt;=0),"금액을 확인하세요",""))))))</f>
        <v/>
      </c>
    </row>
    <row r="3718">
      <c r="A3718" s="20" t="n"/>
      <c r="B3718" s="26" t="n"/>
      <c r="C3718" s="27">
        <f>IF(COUNTA(A3718,D3718,G3718)=0,"",IF(B3718="","공통",IFERROR(INDEX(현장_고객,MATCH(B3718,현장번호,0))&amp;" · "&amp;INDEX(현장_주소,MATCH(B3718,현장번호,0)),"없는 번호")))</f>
        <v/>
      </c>
      <c r="D3718" s="21" t="n"/>
      <c r="E3718" s="27">
        <f>IF(D3718="","",IFERROR(INDEX(거래처분야,MATCH(D3718,거래처이름,0)),""))</f>
        <v/>
      </c>
      <c r="F3718" s="21" t="n"/>
      <c r="G3718" s="22" t="n"/>
      <c r="H3718" s="25">
        <f>IF(COUNTA(A3718,B3718,D3718,G3718)=0,"",IF(NOT(ISNUMBER(A3718)),"날짜를 확인하세요",IF(A3718&gt;TODAY(),"오늘 이후 날짜예요",IF(AND(B3718&lt;&gt;"",ISNA(MATCH(B3718,현장번호,0))),"현장 번호를 확인하세요",IF(ISNA(MATCH(D3718,거래처이름,0)),"거래처 목록에 없는 이름",IF(OR(NOT(ISNUMBER(G3718)),N(G3718)&lt;=0),"금액을 확인하세요",""))))))</f>
        <v/>
      </c>
    </row>
    <row r="3719">
      <c r="A3719" s="20" t="n"/>
      <c r="B3719" s="26" t="n"/>
      <c r="C3719" s="27">
        <f>IF(COUNTA(A3719,D3719,G3719)=0,"",IF(B3719="","공통",IFERROR(INDEX(현장_고객,MATCH(B3719,현장번호,0))&amp;" · "&amp;INDEX(현장_주소,MATCH(B3719,현장번호,0)),"없는 번호")))</f>
        <v/>
      </c>
      <c r="D3719" s="21" t="n"/>
      <c r="E3719" s="27">
        <f>IF(D3719="","",IFERROR(INDEX(거래처분야,MATCH(D3719,거래처이름,0)),""))</f>
        <v/>
      </c>
      <c r="F3719" s="21" t="n"/>
      <c r="G3719" s="22" t="n"/>
      <c r="H3719" s="25">
        <f>IF(COUNTA(A3719,B3719,D3719,G3719)=0,"",IF(NOT(ISNUMBER(A3719)),"날짜를 확인하세요",IF(A3719&gt;TODAY(),"오늘 이후 날짜예요",IF(AND(B3719&lt;&gt;"",ISNA(MATCH(B3719,현장번호,0))),"현장 번호를 확인하세요",IF(ISNA(MATCH(D3719,거래처이름,0)),"거래처 목록에 없는 이름",IF(OR(NOT(ISNUMBER(G3719)),N(G3719)&lt;=0),"금액을 확인하세요",""))))))</f>
        <v/>
      </c>
    </row>
    <row r="3720">
      <c r="A3720" s="20" t="n"/>
      <c r="B3720" s="26" t="n"/>
      <c r="C3720" s="27">
        <f>IF(COUNTA(A3720,D3720,G3720)=0,"",IF(B3720="","공통",IFERROR(INDEX(현장_고객,MATCH(B3720,현장번호,0))&amp;" · "&amp;INDEX(현장_주소,MATCH(B3720,현장번호,0)),"없는 번호")))</f>
        <v/>
      </c>
      <c r="D3720" s="21" t="n"/>
      <c r="E3720" s="27">
        <f>IF(D3720="","",IFERROR(INDEX(거래처분야,MATCH(D3720,거래처이름,0)),""))</f>
        <v/>
      </c>
      <c r="F3720" s="21" t="n"/>
      <c r="G3720" s="22" t="n"/>
      <c r="H3720" s="25">
        <f>IF(COUNTA(A3720,B3720,D3720,G3720)=0,"",IF(NOT(ISNUMBER(A3720)),"날짜를 확인하세요",IF(A3720&gt;TODAY(),"오늘 이후 날짜예요",IF(AND(B3720&lt;&gt;"",ISNA(MATCH(B3720,현장번호,0))),"현장 번호를 확인하세요",IF(ISNA(MATCH(D3720,거래처이름,0)),"거래처 목록에 없는 이름",IF(OR(NOT(ISNUMBER(G3720)),N(G3720)&lt;=0),"금액을 확인하세요",""))))))</f>
        <v/>
      </c>
    </row>
    <row r="3721">
      <c r="A3721" s="20" t="n"/>
      <c r="B3721" s="26" t="n"/>
      <c r="C3721" s="27">
        <f>IF(COUNTA(A3721,D3721,G3721)=0,"",IF(B3721="","공통",IFERROR(INDEX(현장_고객,MATCH(B3721,현장번호,0))&amp;" · "&amp;INDEX(현장_주소,MATCH(B3721,현장번호,0)),"없는 번호")))</f>
        <v/>
      </c>
      <c r="D3721" s="21" t="n"/>
      <c r="E3721" s="27">
        <f>IF(D3721="","",IFERROR(INDEX(거래처분야,MATCH(D3721,거래처이름,0)),""))</f>
        <v/>
      </c>
      <c r="F3721" s="21" t="n"/>
      <c r="G3721" s="22" t="n"/>
      <c r="H3721" s="25">
        <f>IF(COUNTA(A3721,B3721,D3721,G3721)=0,"",IF(NOT(ISNUMBER(A3721)),"날짜를 확인하세요",IF(A3721&gt;TODAY(),"오늘 이후 날짜예요",IF(AND(B3721&lt;&gt;"",ISNA(MATCH(B3721,현장번호,0))),"현장 번호를 확인하세요",IF(ISNA(MATCH(D3721,거래처이름,0)),"거래처 목록에 없는 이름",IF(OR(NOT(ISNUMBER(G3721)),N(G3721)&lt;=0),"금액을 확인하세요",""))))))</f>
        <v/>
      </c>
    </row>
    <row r="3722">
      <c r="A3722" s="20" t="n"/>
      <c r="B3722" s="26" t="n"/>
      <c r="C3722" s="27">
        <f>IF(COUNTA(A3722,D3722,G3722)=0,"",IF(B3722="","공통",IFERROR(INDEX(현장_고객,MATCH(B3722,현장번호,0))&amp;" · "&amp;INDEX(현장_주소,MATCH(B3722,현장번호,0)),"없는 번호")))</f>
        <v/>
      </c>
      <c r="D3722" s="21" t="n"/>
      <c r="E3722" s="27">
        <f>IF(D3722="","",IFERROR(INDEX(거래처분야,MATCH(D3722,거래처이름,0)),""))</f>
        <v/>
      </c>
      <c r="F3722" s="21" t="n"/>
      <c r="G3722" s="22" t="n"/>
      <c r="H3722" s="25">
        <f>IF(COUNTA(A3722,B3722,D3722,G3722)=0,"",IF(NOT(ISNUMBER(A3722)),"날짜를 확인하세요",IF(A3722&gt;TODAY(),"오늘 이후 날짜예요",IF(AND(B3722&lt;&gt;"",ISNA(MATCH(B3722,현장번호,0))),"현장 번호를 확인하세요",IF(ISNA(MATCH(D3722,거래처이름,0)),"거래처 목록에 없는 이름",IF(OR(NOT(ISNUMBER(G3722)),N(G3722)&lt;=0),"금액을 확인하세요",""))))))</f>
        <v/>
      </c>
    </row>
    <row r="3723">
      <c r="A3723" s="20" t="n"/>
      <c r="B3723" s="26" t="n"/>
      <c r="C3723" s="27">
        <f>IF(COUNTA(A3723,D3723,G3723)=0,"",IF(B3723="","공통",IFERROR(INDEX(현장_고객,MATCH(B3723,현장번호,0))&amp;" · "&amp;INDEX(현장_주소,MATCH(B3723,현장번호,0)),"없는 번호")))</f>
        <v/>
      </c>
      <c r="D3723" s="21" t="n"/>
      <c r="E3723" s="27">
        <f>IF(D3723="","",IFERROR(INDEX(거래처분야,MATCH(D3723,거래처이름,0)),""))</f>
        <v/>
      </c>
      <c r="F3723" s="21" t="n"/>
      <c r="G3723" s="22" t="n"/>
      <c r="H3723" s="25">
        <f>IF(COUNTA(A3723,B3723,D3723,G3723)=0,"",IF(NOT(ISNUMBER(A3723)),"날짜를 확인하세요",IF(A3723&gt;TODAY(),"오늘 이후 날짜예요",IF(AND(B3723&lt;&gt;"",ISNA(MATCH(B3723,현장번호,0))),"현장 번호를 확인하세요",IF(ISNA(MATCH(D3723,거래처이름,0)),"거래처 목록에 없는 이름",IF(OR(NOT(ISNUMBER(G3723)),N(G3723)&lt;=0),"금액을 확인하세요",""))))))</f>
        <v/>
      </c>
    </row>
    <row r="3724">
      <c r="A3724" s="20" t="n"/>
      <c r="B3724" s="26" t="n"/>
      <c r="C3724" s="27">
        <f>IF(COUNTA(A3724,D3724,G3724)=0,"",IF(B3724="","공통",IFERROR(INDEX(현장_고객,MATCH(B3724,현장번호,0))&amp;" · "&amp;INDEX(현장_주소,MATCH(B3724,현장번호,0)),"없는 번호")))</f>
        <v/>
      </c>
      <c r="D3724" s="21" t="n"/>
      <c r="E3724" s="27">
        <f>IF(D3724="","",IFERROR(INDEX(거래처분야,MATCH(D3724,거래처이름,0)),""))</f>
        <v/>
      </c>
      <c r="F3724" s="21" t="n"/>
      <c r="G3724" s="22" t="n"/>
      <c r="H3724" s="25">
        <f>IF(COUNTA(A3724,B3724,D3724,G3724)=0,"",IF(NOT(ISNUMBER(A3724)),"날짜를 확인하세요",IF(A3724&gt;TODAY(),"오늘 이후 날짜예요",IF(AND(B3724&lt;&gt;"",ISNA(MATCH(B3724,현장번호,0))),"현장 번호를 확인하세요",IF(ISNA(MATCH(D3724,거래처이름,0)),"거래처 목록에 없는 이름",IF(OR(NOT(ISNUMBER(G3724)),N(G3724)&lt;=0),"금액을 확인하세요",""))))))</f>
        <v/>
      </c>
    </row>
    <row r="3725">
      <c r="A3725" s="20" t="n"/>
      <c r="B3725" s="26" t="n"/>
      <c r="C3725" s="27">
        <f>IF(COUNTA(A3725,D3725,G3725)=0,"",IF(B3725="","공통",IFERROR(INDEX(현장_고객,MATCH(B3725,현장번호,0))&amp;" · "&amp;INDEX(현장_주소,MATCH(B3725,현장번호,0)),"없는 번호")))</f>
        <v/>
      </c>
      <c r="D3725" s="21" t="n"/>
      <c r="E3725" s="27">
        <f>IF(D3725="","",IFERROR(INDEX(거래처분야,MATCH(D3725,거래처이름,0)),""))</f>
        <v/>
      </c>
      <c r="F3725" s="21" t="n"/>
      <c r="G3725" s="22" t="n"/>
      <c r="H3725" s="25">
        <f>IF(COUNTA(A3725,B3725,D3725,G3725)=0,"",IF(NOT(ISNUMBER(A3725)),"날짜를 확인하세요",IF(A3725&gt;TODAY(),"오늘 이후 날짜예요",IF(AND(B3725&lt;&gt;"",ISNA(MATCH(B3725,현장번호,0))),"현장 번호를 확인하세요",IF(ISNA(MATCH(D3725,거래처이름,0)),"거래처 목록에 없는 이름",IF(OR(NOT(ISNUMBER(G3725)),N(G3725)&lt;=0),"금액을 확인하세요",""))))))</f>
        <v/>
      </c>
    </row>
    <row r="3726">
      <c r="A3726" s="20" t="n"/>
      <c r="B3726" s="26" t="n"/>
      <c r="C3726" s="27">
        <f>IF(COUNTA(A3726,D3726,G3726)=0,"",IF(B3726="","공통",IFERROR(INDEX(현장_고객,MATCH(B3726,현장번호,0))&amp;" · "&amp;INDEX(현장_주소,MATCH(B3726,현장번호,0)),"없는 번호")))</f>
        <v/>
      </c>
      <c r="D3726" s="21" t="n"/>
      <c r="E3726" s="27">
        <f>IF(D3726="","",IFERROR(INDEX(거래처분야,MATCH(D3726,거래처이름,0)),""))</f>
        <v/>
      </c>
      <c r="F3726" s="21" t="n"/>
      <c r="G3726" s="22" t="n"/>
      <c r="H3726" s="25">
        <f>IF(COUNTA(A3726,B3726,D3726,G3726)=0,"",IF(NOT(ISNUMBER(A3726)),"날짜를 확인하세요",IF(A3726&gt;TODAY(),"오늘 이후 날짜예요",IF(AND(B3726&lt;&gt;"",ISNA(MATCH(B3726,현장번호,0))),"현장 번호를 확인하세요",IF(ISNA(MATCH(D3726,거래처이름,0)),"거래처 목록에 없는 이름",IF(OR(NOT(ISNUMBER(G3726)),N(G3726)&lt;=0),"금액을 확인하세요",""))))))</f>
        <v/>
      </c>
    </row>
    <row r="3727">
      <c r="A3727" s="20" t="n"/>
      <c r="B3727" s="26" t="n"/>
      <c r="C3727" s="27">
        <f>IF(COUNTA(A3727,D3727,G3727)=0,"",IF(B3727="","공통",IFERROR(INDEX(현장_고객,MATCH(B3727,현장번호,0))&amp;" · "&amp;INDEX(현장_주소,MATCH(B3727,현장번호,0)),"없는 번호")))</f>
        <v/>
      </c>
      <c r="D3727" s="21" t="n"/>
      <c r="E3727" s="27">
        <f>IF(D3727="","",IFERROR(INDEX(거래처분야,MATCH(D3727,거래처이름,0)),""))</f>
        <v/>
      </c>
      <c r="F3727" s="21" t="n"/>
      <c r="G3727" s="22" t="n"/>
      <c r="H3727" s="25">
        <f>IF(COUNTA(A3727,B3727,D3727,G3727)=0,"",IF(NOT(ISNUMBER(A3727)),"날짜를 확인하세요",IF(A3727&gt;TODAY(),"오늘 이후 날짜예요",IF(AND(B3727&lt;&gt;"",ISNA(MATCH(B3727,현장번호,0))),"현장 번호를 확인하세요",IF(ISNA(MATCH(D3727,거래처이름,0)),"거래처 목록에 없는 이름",IF(OR(NOT(ISNUMBER(G3727)),N(G3727)&lt;=0),"금액을 확인하세요",""))))))</f>
        <v/>
      </c>
    </row>
    <row r="3728">
      <c r="A3728" s="20" t="n"/>
      <c r="B3728" s="26" t="n"/>
      <c r="C3728" s="27">
        <f>IF(COUNTA(A3728,D3728,G3728)=0,"",IF(B3728="","공통",IFERROR(INDEX(현장_고객,MATCH(B3728,현장번호,0))&amp;" · "&amp;INDEX(현장_주소,MATCH(B3728,현장번호,0)),"없는 번호")))</f>
        <v/>
      </c>
      <c r="D3728" s="21" t="n"/>
      <c r="E3728" s="27">
        <f>IF(D3728="","",IFERROR(INDEX(거래처분야,MATCH(D3728,거래처이름,0)),""))</f>
        <v/>
      </c>
      <c r="F3728" s="21" t="n"/>
      <c r="G3728" s="22" t="n"/>
      <c r="H3728" s="25">
        <f>IF(COUNTA(A3728,B3728,D3728,G3728)=0,"",IF(NOT(ISNUMBER(A3728)),"날짜를 확인하세요",IF(A3728&gt;TODAY(),"오늘 이후 날짜예요",IF(AND(B3728&lt;&gt;"",ISNA(MATCH(B3728,현장번호,0))),"현장 번호를 확인하세요",IF(ISNA(MATCH(D3728,거래처이름,0)),"거래처 목록에 없는 이름",IF(OR(NOT(ISNUMBER(G3728)),N(G3728)&lt;=0),"금액을 확인하세요",""))))))</f>
        <v/>
      </c>
    </row>
    <row r="3729">
      <c r="A3729" s="20" t="n"/>
      <c r="B3729" s="26" t="n"/>
      <c r="C3729" s="27">
        <f>IF(COUNTA(A3729,D3729,G3729)=0,"",IF(B3729="","공통",IFERROR(INDEX(현장_고객,MATCH(B3729,현장번호,0))&amp;" · "&amp;INDEX(현장_주소,MATCH(B3729,현장번호,0)),"없는 번호")))</f>
        <v/>
      </c>
      <c r="D3729" s="21" t="n"/>
      <c r="E3729" s="27">
        <f>IF(D3729="","",IFERROR(INDEX(거래처분야,MATCH(D3729,거래처이름,0)),""))</f>
        <v/>
      </c>
      <c r="F3729" s="21" t="n"/>
      <c r="G3729" s="22" t="n"/>
      <c r="H3729" s="25">
        <f>IF(COUNTA(A3729,B3729,D3729,G3729)=0,"",IF(NOT(ISNUMBER(A3729)),"날짜를 확인하세요",IF(A3729&gt;TODAY(),"오늘 이후 날짜예요",IF(AND(B3729&lt;&gt;"",ISNA(MATCH(B3729,현장번호,0))),"현장 번호를 확인하세요",IF(ISNA(MATCH(D3729,거래처이름,0)),"거래처 목록에 없는 이름",IF(OR(NOT(ISNUMBER(G3729)),N(G3729)&lt;=0),"금액을 확인하세요",""))))))</f>
        <v/>
      </c>
    </row>
    <row r="3730">
      <c r="A3730" s="20" t="n"/>
      <c r="B3730" s="26" t="n"/>
      <c r="C3730" s="27">
        <f>IF(COUNTA(A3730,D3730,G3730)=0,"",IF(B3730="","공통",IFERROR(INDEX(현장_고객,MATCH(B3730,현장번호,0))&amp;" · "&amp;INDEX(현장_주소,MATCH(B3730,현장번호,0)),"없는 번호")))</f>
        <v/>
      </c>
      <c r="D3730" s="21" t="n"/>
      <c r="E3730" s="27">
        <f>IF(D3730="","",IFERROR(INDEX(거래처분야,MATCH(D3730,거래처이름,0)),""))</f>
        <v/>
      </c>
      <c r="F3730" s="21" t="n"/>
      <c r="G3730" s="22" t="n"/>
      <c r="H3730" s="25">
        <f>IF(COUNTA(A3730,B3730,D3730,G3730)=0,"",IF(NOT(ISNUMBER(A3730)),"날짜를 확인하세요",IF(A3730&gt;TODAY(),"오늘 이후 날짜예요",IF(AND(B3730&lt;&gt;"",ISNA(MATCH(B3730,현장번호,0))),"현장 번호를 확인하세요",IF(ISNA(MATCH(D3730,거래처이름,0)),"거래처 목록에 없는 이름",IF(OR(NOT(ISNUMBER(G3730)),N(G3730)&lt;=0),"금액을 확인하세요",""))))))</f>
        <v/>
      </c>
    </row>
    <row r="3731">
      <c r="A3731" s="20" t="n"/>
      <c r="B3731" s="26" t="n"/>
      <c r="C3731" s="27">
        <f>IF(COUNTA(A3731,D3731,G3731)=0,"",IF(B3731="","공통",IFERROR(INDEX(현장_고객,MATCH(B3731,현장번호,0))&amp;" · "&amp;INDEX(현장_주소,MATCH(B3731,현장번호,0)),"없는 번호")))</f>
        <v/>
      </c>
      <c r="D3731" s="21" t="n"/>
      <c r="E3731" s="27">
        <f>IF(D3731="","",IFERROR(INDEX(거래처분야,MATCH(D3731,거래처이름,0)),""))</f>
        <v/>
      </c>
      <c r="F3731" s="21" t="n"/>
      <c r="G3731" s="22" t="n"/>
      <c r="H3731" s="25">
        <f>IF(COUNTA(A3731,B3731,D3731,G3731)=0,"",IF(NOT(ISNUMBER(A3731)),"날짜를 확인하세요",IF(A3731&gt;TODAY(),"오늘 이후 날짜예요",IF(AND(B3731&lt;&gt;"",ISNA(MATCH(B3731,현장번호,0))),"현장 번호를 확인하세요",IF(ISNA(MATCH(D3731,거래처이름,0)),"거래처 목록에 없는 이름",IF(OR(NOT(ISNUMBER(G3731)),N(G3731)&lt;=0),"금액을 확인하세요",""))))))</f>
        <v/>
      </c>
    </row>
    <row r="3732">
      <c r="A3732" s="20" t="n"/>
      <c r="B3732" s="26" t="n"/>
      <c r="C3732" s="27">
        <f>IF(COUNTA(A3732,D3732,G3732)=0,"",IF(B3732="","공통",IFERROR(INDEX(현장_고객,MATCH(B3732,현장번호,0))&amp;" · "&amp;INDEX(현장_주소,MATCH(B3732,현장번호,0)),"없는 번호")))</f>
        <v/>
      </c>
      <c r="D3732" s="21" t="n"/>
      <c r="E3732" s="27">
        <f>IF(D3732="","",IFERROR(INDEX(거래처분야,MATCH(D3732,거래처이름,0)),""))</f>
        <v/>
      </c>
      <c r="F3732" s="21" t="n"/>
      <c r="G3732" s="22" t="n"/>
      <c r="H3732" s="25">
        <f>IF(COUNTA(A3732,B3732,D3732,G3732)=0,"",IF(NOT(ISNUMBER(A3732)),"날짜를 확인하세요",IF(A3732&gt;TODAY(),"오늘 이후 날짜예요",IF(AND(B3732&lt;&gt;"",ISNA(MATCH(B3732,현장번호,0))),"현장 번호를 확인하세요",IF(ISNA(MATCH(D3732,거래처이름,0)),"거래처 목록에 없는 이름",IF(OR(NOT(ISNUMBER(G3732)),N(G3732)&lt;=0),"금액을 확인하세요",""))))))</f>
        <v/>
      </c>
    </row>
    <row r="3733">
      <c r="A3733" s="20" t="n"/>
      <c r="B3733" s="26" t="n"/>
      <c r="C3733" s="27">
        <f>IF(COUNTA(A3733,D3733,G3733)=0,"",IF(B3733="","공통",IFERROR(INDEX(현장_고객,MATCH(B3733,현장번호,0))&amp;" · "&amp;INDEX(현장_주소,MATCH(B3733,현장번호,0)),"없는 번호")))</f>
        <v/>
      </c>
      <c r="D3733" s="21" t="n"/>
      <c r="E3733" s="27">
        <f>IF(D3733="","",IFERROR(INDEX(거래처분야,MATCH(D3733,거래처이름,0)),""))</f>
        <v/>
      </c>
      <c r="F3733" s="21" t="n"/>
      <c r="G3733" s="22" t="n"/>
      <c r="H3733" s="25">
        <f>IF(COUNTA(A3733,B3733,D3733,G3733)=0,"",IF(NOT(ISNUMBER(A3733)),"날짜를 확인하세요",IF(A3733&gt;TODAY(),"오늘 이후 날짜예요",IF(AND(B3733&lt;&gt;"",ISNA(MATCH(B3733,현장번호,0))),"현장 번호를 확인하세요",IF(ISNA(MATCH(D3733,거래처이름,0)),"거래처 목록에 없는 이름",IF(OR(NOT(ISNUMBER(G3733)),N(G3733)&lt;=0),"금액을 확인하세요",""))))))</f>
        <v/>
      </c>
    </row>
    <row r="3734">
      <c r="A3734" s="20" t="n"/>
      <c r="B3734" s="26" t="n"/>
      <c r="C3734" s="27">
        <f>IF(COUNTA(A3734,D3734,G3734)=0,"",IF(B3734="","공통",IFERROR(INDEX(현장_고객,MATCH(B3734,현장번호,0))&amp;" · "&amp;INDEX(현장_주소,MATCH(B3734,현장번호,0)),"없는 번호")))</f>
        <v/>
      </c>
      <c r="D3734" s="21" t="n"/>
      <c r="E3734" s="27">
        <f>IF(D3734="","",IFERROR(INDEX(거래처분야,MATCH(D3734,거래처이름,0)),""))</f>
        <v/>
      </c>
      <c r="F3734" s="21" t="n"/>
      <c r="G3734" s="22" t="n"/>
      <c r="H3734" s="25">
        <f>IF(COUNTA(A3734,B3734,D3734,G3734)=0,"",IF(NOT(ISNUMBER(A3734)),"날짜를 확인하세요",IF(A3734&gt;TODAY(),"오늘 이후 날짜예요",IF(AND(B3734&lt;&gt;"",ISNA(MATCH(B3734,현장번호,0))),"현장 번호를 확인하세요",IF(ISNA(MATCH(D3734,거래처이름,0)),"거래처 목록에 없는 이름",IF(OR(NOT(ISNUMBER(G3734)),N(G3734)&lt;=0),"금액을 확인하세요",""))))))</f>
        <v/>
      </c>
    </row>
    <row r="3735">
      <c r="A3735" s="20" t="n"/>
      <c r="B3735" s="26" t="n"/>
      <c r="C3735" s="27">
        <f>IF(COUNTA(A3735,D3735,G3735)=0,"",IF(B3735="","공통",IFERROR(INDEX(현장_고객,MATCH(B3735,현장번호,0))&amp;" · "&amp;INDEX(현장_주소,MATCH(B3735,현장번호,0)),"없는 번호")))</f>
        <v/>
      </c>
      <c r="D3735" s="21" t="n"/>
      <c r="E3735" s="27">
        <f>IF(D3735="","",IFERROR(INDEX(거래처분야,MATCH(D3735,거래처이름,0)),""))</f>
        <v/>
      </c>
      <c r="F3735" s="21" t="n"/>
      <c r="G3735" s="22" t="n"/>
      <c r="H3735" s="25">
        <f>IF(COUNTA(A3735,B3735,D3735,G3735)=0,"",IF(NOT(ISNUMBER(A3735)),"날짜를 확인하세요",IF(A3735&gt;TODAY(),"오늘 이후 날짜예요",IF(AND(B3735&lt;&gt;"",ISNA(MATCH(B3735,현장번호,0))),"현장 번호를 확인하세요",IF(ISNA(MATCH(D3735,거래처이름,0)),"거래처 목록에 없는 이름",IF(OR(NOT(ISNUMBER(G3735)),N(G3735)&lt;=0),"금액을 확인하세요",""))))))</f>
        <v/>
      </c>
    </row>
    <row r="3736">
      <c r="A3736" s="20" t="n"/>
      <c r="B3736" s="26" t="n"/>
      <c r="C3736" s="27">
        <f>IF(COUNTA(A3736,D3736,G3736)=0,"",IF(B3736="","공통",IFERROR(INDEX(현장_고객,MATCH(B3736,현장번호,0))&amp;" · "&amp;INDEX(현장_주소,MATCH(B3736,현장번호,0)),"없는 번호")))</f>
        <v/>
      </c>
      <c r="D3736" s="21" t="n"/>
      <c r="E3736" s="27">
        <f>IF(D3736="","",IFERROR(INDEX(거래처분야,MATCH(D3736,거래처이름,0)),""))</f>
        <v/>
      </c>
      <c r="F3736" s="21" t="n"/>
      <c r="G3736" s="22" t="n"/>
      <c r="H3736" s="25">
        <f>IF(COUNTA(A3736,B3736,D3736,G3736)=0,"",IF(NOT(ISNUMBER(A3736)),"날짜를 확인하세요",IF(A3736&gt;TODAY(),"오늘 이후 날짜예요",IF(AND(B3736&lt;&gt;"",ISNA(MATCH(B3736,현장번호,0))),"현장 번호를 확인하세요",IF(ISNA(MATCH(D3736,거래처이름,0)),"거래처 목록에 없는 이름",IF(OR(NOT(ISNUMBER(G3736)),N(G3736)&lt;=0),"금액을 확인하세요",""))))))</f>
        <v/>
      </c>
    </row>
    <row r="3737">
      <c r="A3737" s="20" t="n"/>
      <c r="B3737" s="26" t="n"/>
      <c r="C3737" s="27">
        <f>IF(COUNTA(A3737,D3737,G3737)=0,"",IF(B3737="","공통",IFERROR(INDEX(현장_고객,MATCH(B3737,현장번호,0))&amp;" · "&amp;INDEX(현장_주소,MATCH(B3737,현장번호,0)),"없는 번호")))</f>
        <v/>
      </c>
      <c r="D3737" s="21" t="n"/>
      <c r="E3737" s="27">
        <f>IF(D3737="","",IFERROR(INDEX(거래처분야,MATCH(D3737,거래처이름,0)),""))</f>
        <v/>
      </c>
      <c r="F3737" s="21" t="n"/>
      <c r="G3737" s="22" t="n"/>
      <c r="H3737" s="25">
        <f>IF(COUNTA(A3737,B3737,D3737,G3737)=0,"",IF(NOT(ISNUMBER(A3737)),"날짜를 확인하세요",IF(A3737&gt;TODAY(),"오늘 이후 날짜예요",IF(AND(B3737&lt;&gt;"",ISNA(MATCH(B3737,현장번호,0))),"현장 번호를 확인하세요",IF(ISNA(MATCH(D3737,거래처이름,0)),"거래처 목록에 없는 이름",IF(OR(NOT(ISNUMBER(G3737)),N(G3737)&lt;=0),"금액을 확인하세요",""))))))</f>
        <v/>
      </c>
    </row>
    <row r="3738">
      <c r="A3738" s="20" t="n"/>
      <c r="B3738" s="26" t="n"/>
      <c r="C3738" s="27">
        <f>IF(COUNTA(A3738,D3738,G3738)=0,"",IF(B3738="","공통",IFERROR(INDEX(현장_고객,MATCH(B3738,현장번호,0))&amp;" · "&amp;INDEX(현장_주소,MATCH(B3738,현장번호,0)),"없는 번호")))</f>
        <v/>
      </c>
      <c r="D3738" s="21" t="n"/>
      <c r="E3738" s="27">
        <f>IF(D3738="","",IFERROR(INDEX(거래처분야,MATCH(D3738,거래처이름,0)),""))</f>
        <v/>
      </c>
      <c r="F3738" s="21" t="n"/>
      <c r="G3738" s="22" t="n"/>
      <c r="H3738" s="25">
        <f>IF(COUNTA(A3738,B3738,D3738,G3738)=0,"",IF(NOT(ISNUMBER(A3738)),"날짜를 확인하세요",IF(A3738&gt;TODAY(),"오늘 이후 날짜예요",IF(AND(B3738&lt;&gt;"",ISNA(MATCH(B3738,현장번호,0))),"현장 번호를 확인하세요",IF(ISNA(MATCH(D3738,거래처이름,0)),"거래처 목록에 없는 이름",IF(OR(NOT(ISNUMBER(G3738)),N(G3738)&lt;=0),"금액을 확인하세요",""))))))</f>
        <v/>
      </c>
    </row>
    <row r="3739">
      <c r="A3739" s="20" t="n"/>
      <c r="B3739" s="26" t="n"/>
      <c r="C3739" s="27">
        <f>IF(COUNTA(A3739,D3739,G3739)=0,"",IF(B3739="","공통",IFERROR(INDEX(현장_고객,MATCH(B3739,현장번호,0))&amp;" · "&amp;INDEX(현장_주소,MATCH(B3739,현장번호,0)),"없는 번호")))</f>
        <v/>
      </c>
      <c r="D3739" s="21" t="n"/>
      <c r="E3739" s="27">
        <f>IF(D3739="","",IFERROR(INDEX(거래처분야,MATCH(D3739,거래처이름,0)),""))</f>
        <v/>
      </c>
      <c r="F3739" s="21" t="n"/>
      <c r="G3739" s="22" t="n"/>
      <c r="H3739" s="25">
        <f>IF(COUNTA(A3739,B3739,D3739,G3739)=0,"",IF(NOT(ISNUMBER(A3739)),"날짜를 확인하세요",IF(A3739&gt;TODAY(),"오늘 이후 날짜예요",IF(AND(B3739&lt;&gt;"",ISNA(MATCH(B3739,현장번호,0))),"현장 번호를 확인하세요",IF(ISNA(MATCH(D3739,거래처이름,0)),"거래처 목록에 없는 이름",IF(OR(NOT(ISNUMBER(G3739)),N(G3739)&lt;=0),"금액을 확인하세요",""))))))</f>
        <v/>
      </c>
    </row>
    <row r="3740">
      <c r="A3740" s="20" t="n"/>
      <c r="B3740" s="26" t="n"/>
      <c r="C3740" s="27">
        <f>IF(COUNTA(A3740,D3740,G3740)=0,"",IF(B3740="","공통",IFERROR(INDEX(현장_고객,MATCH(B3740,현장번호,0))&amp;" · "&amp;INDEX(현장_주소,MATCH(B3740,현장번호,0)),"없는 번호")))</f>
        <v/>
      </c>
      <c r="D3740" s="21" t="n"/>
      <c r="E3740" s="27">
        <f>IF(D3740="","",IFERROR(INDEX(거래처분야,MATCH(D3740,거래처이름,0)),""))</f>
        <v/>
      </c>
      <c r="F3740" s="21" t="n"/>
      <c r="G3740" s="22" t="n"/>
      <c r="H3740" s="25">
        <f>IF(COUNTA(A3740,B3740,D3740,G3740)=0,"",IF(NOT(ISNUMBER(A3740)),"날짜를 확인하세요",IF(A3740&gt;TODAY(),"오늘 이후 날짜예요",IF(AND(B3740&lt;&gt;"",ISNA(MATCH(B3740,현장번호,0))),"현장 번호를 확인하세요",IF(ISNA(MATCH(D3740,거래처이름,0)),"거래처 목록에 없는 이름",IF(OR(NOT(ISNUMBER(G3740)),N(G3740)&lt;=0),"금액을 확인하세요",""))))))</f>
        <v/>
      </c>
    </row>
    <row r="3741">
      <c r="A3741" s="20" t="n"/>
      <c r="B3741" s="26" t="n"/>
      <c r="C3741" s="27">
        <f>IF(COUNTA(A3741,D3741,G3741)=0,"",IF(B3741="","공통",IFERROR(INDEX(현장_고객,MATCH(B3741,현장번호,0))&amp;" · "&amp;INDEX(현장_주소,MATCH(B3741,현장번호,0)),"없는 번호")))</f>
        <v/>
      </c>
      <c r="D3741" s="21" t="n"/>
      <c r="E3741" s="27">
        <f>IF(D3741="","",IFERROR(INDEX(거래처분야,MATCH(D3741,거래처이름,0)),""))</f>
        <v/>
      </c>
      <c r="F3741" s="21" t="n"/>
      <c r="G3741" s="22" t="n"/>
      <c r="H3741" s="25">
        <f>IF(COUNTA(A3741,B3741,D3741,G3741)=0,"",IF(NOT(ISNUMBER(A3741)),"날짜를 확인하세요",IF(A3741&gt;TODAY(),"오늘 이후 날짜예요",IF(AND(B3741&lt;&gt;"",ISNA(MATCH(B3741,현장번호,0))),"현장 번호를 확인하세요",IF(ISNA(MATCH(D3741,거래처이름,0)),"거래처 목록에 없는 이름",IF(OR(NOT(ISNUMBER(G3741)),N(G3741)&lt;=0),"금액을 확인하세요",""))))))</f>
        <v/>
      </c>
    </row>
    <row r="3742">
      <c r="A3742" s="20" t="n"/>
      <c r="B3742" s="26" t="n"/>
      <c r="C3742" s="27">
        <f>IF(COUNTA(A3742,D3742,G3742)=0,"",IF(B3742="","공통",IFERROR(INDEX(현장_고객,MATCH(B3742,현장번호,0))&amp;" · "&amp;INDEX(현장_주소,MATCH(B3742,현장번호,0)),"없는 번호")))</f>
        <v/>
      </c>
      <c r="D3742" s="21" t="n"/>
      <c r="E3742" s="27">
        <f>IF(D3742="","",IFERROR(INDEX(거래처분야,MATCH(D3742,거래처이름,0)),""))</f>
        <v/>
      </c>
      <c r="F3742" s="21" t="n"/>
      <c r="G3742" s="22" t="n"/>
      <c r="H3742" s="25">
        <f>IF(COUNTA(A3742,B3742,D3742,G3742)=0,"",IF(NOT(ISNUMBER(A3742)),"날짜를 확인하세요",IF(A3742&gt;TODAY(),"오늘 이후 날짜예요",IF(AND(B3742&lt;&gt;"",ISNA(MATCH(B3742,현장번호,0))),"현장 번호를 확인하세요",IF(ISNA(MATCH(D3742,거래처이름,0)),"거래처 목록에 없는 이름",IF(OR(NOT(ISNUMBER(G3742)),N(G3742)&lt;=0),"금액을 확인하세요",""))))))</f>
        <v/>
      </c>
    </row>
    <row r="3743">
      <c r="A3743" s="20" t="n"/>
      <c r="B3743" s="26" t="n"/>
      <c r="C3743" s="27">
        <f>IF(COUNTA(A3743,D3743,G3743)=0,"",IF(B3743="","공통",IFERROR(INDEX(현장_고객,MATCH(B3743,현장번호,0))&amp;" · "&amp;INDEX(현장_주소,MATCH(B3743,현장번호,0)),"없는 번호")))</f>
        <v/>
      </c>
      <c r="D3743" s="21" t="n"/>
      <c r="E3743" s="27">
        <f>IF(D3743="","",IFERROR(INDEX(거래처분야,MATCH(D3743,거래처이름,0)),""))</f>
        <v/>
      </c>
      <c r="F3743" s="21" t="n"/>
      <c r="G3743" s="22" t="n"/>
      <c r="H3743" s="25">
        <f>IF(COUNTA(A3743,B3743,D3743,G3743)=0,"",IF(NOT(ISNUMBER(A3743)),"날짜를 확인하세요",IF(A3743&gt;TODAY(),"오늘 이후 날짜예요",IF(AND(B3743&lt;&gt;"",ISNA(MATCH(B3743,현장번호,0))),"현장 번호를 확인하세요",IF(ISNA(MATCH(D3743,거래처이름,0)),"거래처 목록에 없는 이름",IF(OR(NOT(ISNUMBER(G3743)),N(G3743)&lt;=0),"금액을 확인하세요",""))))))</f>
        <v/>
      </c>
    </row>
    <row r="3744">
      <c r="A3744" s="20" t="n"/>
      <c r="B3744" s="26" t="n"/>
      <c r="C3744" s="27">
        <f>IF(COUNTA(A3744,D3744,G3744)=0,"",IF(B3744="","공통",IFERROR(INDEX(현장_고객,MATCH(B3744,현장번호,0))&amp;" · "&amp;INDEX(현장_주소,MATCH(B3744,현장번호,0)),"없는 번호")))</f>
        <v/>
      </c>
      <c r="D3744" s="21" t="n"/>
      <c r="E3744" s="27">
        <f>IF(D3744="","",IFERROR(INDEX(거래처분야,MATCH(D3744,거래처이름,0)),""))</f>
        <v/>
      </c>
      <c r="F3744" s="21" t="n"/>
      <c r="G3744" s="22" t="n"/>
      <c r="H3744" s="25">
        <f>IF(COUNTA(A3744,B3744,D3744,G3744)=0,"",IF(NOT(ISNUMBER(A3744)),"날짜를 확인하세요",IF(A3744&gt;TODAY(),"오늘 이후 날짜예요",IF(AND(B3744&lt;&gt;"",ISNA(MATCH(B3744,현장번호,0))),"현장 번호를 확인하세요",IF(ISNA(MATCH(D3744,거래처이름,0)),"거래처 목록에 없는 이름",IF(OR(NOT(ISNUMBER(G3744)),N(G3744)&lt;=0),"금액을 확인하세요",""))))))</f>
        <v/>
      </c>
    </row>
    <row r="3745">
      <c r="A3745" s="20" t="n"/>
      <c r="B3745" s="26" t="n"/>
      <c r="C3745" s="27">
        <f>IF(COUNTA(A3745,D3745,G3745)=0,"",IF(B3745="","공통",IFERROR(INDEX(현장_고객,MATCH(B3745,현장번호,0))&amp;" · "&amp;INDEX(현장_주소,MATCH(B3745,현장번호,0)),"없는 번호")))</f>
        <v/>
      </c>
      <c r="D3745" s="21" t="n"/>
      <c r="E3745" s="27">
        <f>IF(D3745="","",IFERROR(INDEX(거래처분야,MATCH(D3745,거래처이름,0)),""))</f>
        <v/>
      </c>
      <c r="F3745" s="21" t="n"/>
      <c r="G3745" s="22" t="n"/>
      <c r="H3745" s="25">
        <f>IF(COUNTA(A3745,B3745,D3745,G3745)=0,"",IF(NOT(ISNUMBER(A3745)),"날짜를 확인하세요",IF(A3745&gt;TODAY(),"오늘 이후 날짜예요",IF(AND(B3745&lt;&gt;"",ISNA(MATCH(B3745,현장번호,0))),"현장 번호를 확인하세요",IF(ISNA(MATCH(D3745,거래처이름,0)),"거래처 목록에 없는 이름",IF(OR(NOT(ISNUMBER(G3745)),N(G3745)&lt;=0),"금액을 확인하세요",""))))))</f>
        <v/>
      </c>
    </row>
    <row r="3746">
      <c r="A3746" s="20" t="n"/>
      <c r="B3746" s="26" t="n"/>
      <c r="C3746" s="27">
        <f>IF(COUNTA(A3746,D3746,G3746)=0,"",IF(B3746="","공통",IFERROR(INDEX(현장_고객,MATCH(B3746,현장번호,0))&amp;" · "&amp;INDEX(현장_주소,MATCH(B3746,현장번호,0)),"없는 번호")))</f>
        <v/>
      </c>
      <c r="D3746" s="21" t="n"/>
      <c r="E3746" s="27">
        <f>IF(D3746="","",IFERROR(INDEX(거래처분야,MATCH(D3746,거래처이름,0)),""))</f>
        <v/>
      </c>
      <c r="F3746" s="21" t="n"/>
      <c r="G3746" s="22" t="n"/>
      <c r="H3746" s="25">
        <f>IF(COUNTA(A3746,B3746,D3746,G3746)=0,"",IF(NOT(ISNUMBER(A3746)),"날짜를 확인하세요",IF(A3746&gt;TODAY(),"오늘 이후 날짜예요",IF(AND(B3746&lt;&gt;"",ISNA(MATCH(B3746,현장번호,0))),"현장 번호를 확인하세요",IF(ISNA(MATCH(D3746,거래처이름,0)),"거래처 목록에 없는 이름",IF(OR(NOT(ISNUMBER(G3746)),N(G3746)&lt;=0),"금액을 확인하세요",""))))))</f>
        <v/>
      </c>
    </row>
    <row r="3747">
      <c r="A3747" s="20" t="n"/>
      <c r="B3747" s="26" t="n"/>
      <c r="C3747" s="27">
        <f>IF(COUNTA(A3747,D3747,G3747)=0,"",IF(B3747="","공통",IFERROR(INDEX(현장_고객,MATCH(B3747,현장번호,0))&amp;" · "&amp;INDEX(현장_주소,MATCH(B3747,현장번호,0)),"없는 번호")))</f>
        <v/>
      </c>
      <c r="D3747" s="21" t="n"/>
      <c r="E3747" s="27">
        <f>IF(D3747="","",IFERROR(INDEX(거래처분야,MATCH(D3747,거래처이름,0)),""))</f>
        <v/>
      </c>
      <c r="F3747" s="21" t="n"/>
      <c r="G3747" s="22" t="n"/>
      <c r="H3747" s="25">
        <f>IF(COUNTA(A3747,B3747,D3747,G3747)=0,"",IF(NOT(ISNUMBER(A3747)),"날짜를 확인하세요",IF(A3747&gt;TODAY(),"오늘 이후 날짜예요",IF(AND(B3747&lt;&gt;"",ISNA(MATCH(B3747,현장번호,0))),"현장 번호를 확인하세요",IF(ISNA(MATCH(D3747,거래처이름,0)),"거래처 목록에 없는 이름",IF(OR(NOT(ISNUMBER(G3747)),N(G3747)&lt;=0),"금액을 확인하세요",""))))))</f>
        <v/>
      </c>
    </row>
    <row r="3748">
      <c r="A3748" s="20" t="n"/>
      <c r="B3748" s="26" t="n"/>
      <c r="C3748" s="27">
        <f>IF(COUNTA(A3748,D3748,G3748)=0,"",IF(B3748="","공통",IFERROR(INDEX(현장_고객,MATCH(B3748,현장번호,0))&amp;" · "&amp;INDEX(현장_주소,MATCH(B3748,현장번호,0)),"없는 번호")))</f>
        <v/>
      </c>
      <c r="D3748" s="21" t="n"/>
      <c r="E3748" s="27">
        <f>IF(D3748="","",IFERROR(INDEX(거래처분야,MATCH(D3748,거래처이름,0)),""))</f>
        <v/>
      </c>
      <c r="F3748" s="21" t="n"/>
      <c r="G3748" s="22" t="n"/>
      <c r="H3748" s="25">
        <f>IF(COUNTA(A3748,B3748,D3748,G3748)=0,"",IF(NOT(ISNUMBER(A3748)),"날짜를 확인하세요",IF(A3748&gt;TODAY(),"오늘 이후 날짜예요",IF(AND(B3748&lt;&gt;"",ISNA(MATCH(B3748,현장번호,0))),"현장 번호를 확인하세요",IF(ISNA(MATCH(D3748,거래처이름,0)),"거래처 목록에 없는 이름",IF(OR(NOT(ISNUMBER(G3748)),N(G3748)&lt;=0),"금액을 확인하세요",""))))))</f>
        <v/>
      </c>
    </row>
    <row r="3749">
      <c r="A3749" s="20" t="n"/>
      <c r="B3749" s="26" t="n"/>
      <c r="C3749" s="27">
        <f>IF(COUNTA(A3749,D3749,G3749)=0,"",IF(B3749="","공통",IFERROR(INDEX(현장_고객,MATCH(B3749,현장번호,0))&amp;" · "&amp;INDEX(현장_주소,MATCH(B3749,현장번호,0)),"없는 번호")))</f>
        <v/>
      </c>
      <c r="D3749" s="21" t="n"/>
      <c r="E3749" s="27">
        <f>IF(D3749="","",IFERROR(INDEX(거래처분야,MATCH(D3749,거래처이름,0)),""))</f>
        <v/>
      </c>
      <c r="F3749" s="21" t="n"/>
      <c r="G3749" s="22" t="n"/>
      <c r="H3749" s="25">
        <f>IF(COUNTA(A3749,B3749,D3749,G3749)=0,"",IF(NOT(ISNUMBER(A3749)),"날짜를 확인하세요",IF(A3749&gt;TODAY(),"오늘 이후 날짜예요",IF(AND(B3749&lt;&gt;"",ISNA(MATCH(B3749,현장번호,0))),"현장 번호를 확인하세요",IF(ISNA(MATCH(D3749,거래처이름,0)),"거래처 목록에 없는 이름",IF(OR(NOT(ISNUMBER(G3749)),N(G3749)&lt;=0),"금액을 확인하세요",""))))))</f>
        <v/>
      </c>
    </row>
    <row r="3750">
      <c r="A3750" s="20" t="n"/>
      <c r="B3750" s="26" t="n"/>
      <c r="C3750" s="27">
        <f>IF(COUNTA(A3750,D3750,G3750)=0,"",IF(B3750="","공통",IFERROR(INDEX(현장_고객,MATCH(B3750,현장번호,0))&amp;" · "&amp;INDEX(현장_주소,MATCH(B3750,현장번호,0)),"없는 번호")))</f>
        <v/>
      </c>
      <c r="D3750" s="21" t="n"/>
      <c r="E3750" s="27">
        <f>IF(D3750="","",IFERROR(INDEX(거래처분야,MATCH(D3750,거래처이름,0)),""))</f>
        <v/>
      </c>
      <c r="F3750" s="21" t="n"/>
      <c r="G3750" s="22" t="n"/>
      <c r="H3750" s="25">
        <f>IF(COUNTA(A3750,B3750,D3750,G3750)=0,"",IF(NOT(ISNUMBER(A3750)),"날짜를 확인하세요",IF(A3750&gt;TODAY(),"오늘 이후 날짜예요",IF(AND(B3750&lt;&gt;"",ISNA(MATCH(B3750,현장번호,0))),"현장 번호를 확인하세요",IF(ISNA(MATCH(D3750,거래처이름,0)),"거래처 목록에 없는 이름",IF(OR(NOT(ISNUMBER(G3750)),N(G3750)&lt;=0),"금액을 확인하세요",""))))))</f>
        <v/>
      </c>
    </row>
    <row r="3751">
      <c r="A3751" s="20" t="n"/>
      <c r="B3751" s="26" t="n"/>
      <c r="C3751" s="27">
        <f>IF(COUNTA(A3751,D3751,G3751)=0,"",IF(B3751="","공통",IFERROR(INDEX(현장_고객,MATCH(B3751,현장번호,0))&amp;" · "&amp;INDEX(현장_주소,MATCH(B3751,현장번호,0)),"없는 번호")))</f>
        <v/>
      </c>
      <c r="D3751" s="21" t="n"/>
      <c r="E3751" s="27">
        <f>IF(D3751="","",IFERROR(INDEX(거래처분야,MATCH(D3751,거래처이름,0)),""))</f>
        <v/>
      </c>
      <c r="F3751" s="21" t="n"/>
      <c r="G3751" s="22" t="n"/>
      <c r="H3751" s="25">
        <f>IF(COUNTA(A3751,B3751,D3751,G3751)=0,"",IF(NOT(ISNUMBER(A3751)),"날짜를 확인하세요",IF(A3751&gt;TODAY(),"오늘 이후 날짜예요",IF(AND(B3751&lt;&gt;"",ISNA(MATCH(B3751,현장번호,0))),"현장 번호를 확인하세요",IF(ISNA(MATCH(D3751,거래처이름,0)),"거래처 목록에 없는 이름",IF(OR(NOT(ISNUMBER(G3751)),N(G3751)&lt;=0),"금액을 확인하세요",""))))))</f>
        <v/>
      </c>
    </row>
    <row r="3752">
      <c r="A3752" s="20" t="n"/>
      <c r="B3752" s="26" t="n"/>
      <c r="C3752" s="27">
        <f>IF(COUNTA(A3752,D3752,G3752)=0,"",IF(B3752="","공통",IFERROR(INDEX(현장_고객,MATCH(B3752,현장번호,0))&amp;" · "&amp;INDEX(현장_주소,MATCH(B3752,현장번호,0)),"없는 번호")))</f>
        <v/>
      </c>
      <c r="D3752" s="21" t="n"/>
      <c r="E3752" s="27">
        <f>IF(D3752="","",IFERROR(INDEX(거래처분야,MATCH(D3752,거래처이름,0)),""))</f>
        <v/>
      </c>
      <c r="F3752" s="21" t="n"/>
      <c r="G3752" s="22" t="n"/>
      <c r="H3752" s="25">
        <f>IF(COUNTA(A3752,B3752,D3752,G3752)=0,"",IF(NOT(ISNUMBER(A3752)),"날짜를 확인하세요",IF(A3752&gt;TODAY(),"오늘 이후 날짜예요",IF(AND(B3752&lt;&gt;"",ISNA(MATCH(B3752,현장번호,0))),"현장 번호를 확인하세요",IF(ISNA(MATCH(D3752,거래처이름,0)),"거래처 목록에 없는 이름",IF(OR(NOT(ISNUMBER(G3752)),N(G3752)&lt;=0),"금액을 확인하세요",""))))))</f>
        <v/>
      </c>
    </row>
    <row r="3753">
      <c r="A3753" s="20" t="n"/>
      <c r="B3753" s="26" t="n"/>
      <c r="C3753" s="27">
        <f>IF(COUNTA(A3753,D3753,G3753)=0,"",IF(B3753="","공통",IFERROR(INDEX(현장_고객,MATCH(B3753,현장번호,0))&amp;" · "&amp;INDEX(현장_주소,MATCH(B3753,현장번호,0)),"없는 번호")))</f>
        <v/>
      </c>
      <c r="D3753" s="21" t="n"/>
      <c r="E3753" s="27">
        <f>IF(D3753="","",IFERROR(INDEX(거래처분야,MATCH(D3753,거래처이름,0)),""))</f>
        <v/>
      </c>
      <c r="F3753" s="21" t="n"/>
      <c r="G3753" s="22" t="n"/>
      <c r="H3753" s="25">
        <f>IF(COUNTA(A3753,B3753,D3753,G3753)=0,"",IF(NOT(ISNUMBER(A3753)),"날짜를 확인하세요",IF(A3753&gt;TODAY(),"오늘 이후 날짜예요",IF(AND(B3753&lt;&gt;"",ISNA(MATCH(B3753,현장번호,0))),"현장 번호를 확인하세요",IF(ISNA(MATCH(D3753,거래처이름,0)),"거래처 목록에 없는 이름",IF(OR(NOT(ISNUMBER(G3753)),N(G3753)&lt;=0),"금액을 확인하세요",""))))))</f>
        <v/>
      </c>
    </row>
    <row r="3754">
      <c r="A3754" s="20" t="n"/>
      <c r="B3754" s="26" t="n"/>
      <c r="C3754" s="27">
        <f>IF(COUNTA(A3754,D3754,G3754)=0,"",IF(B3754="","공통",IFERROR(INDEX(현장_고객,MATCH(B3754,현장번호,0))&amp;" · "&amp;INDEX(현장_주소,MATCH(B3754,현장번호,0)),"없는 번호")))</f>
        <v/>
      </c>
      <c r="D3754" s="21" t="n"/>
      <c r="E3754" s="27">
        <f>IF(D3754="","",IFERROR(INDEX(거래처분야,MATCH(D3754,거래처이름,0)),""))</f>
        <v/>
      </c>
      <c r="F3754" s="21" t="n"/>
      <c r="G3754" s="22" t="n"/>
      <c r="H3754" s="25">
        <f>IF(COUNTA(A3754,B3754,D3754,G3754)=0,"",IF(NOT(ISNUMBER(A3754)),"날짜를 확인하세요",IF(A3754&gt;TODAY(),"오늘 이후 날짜예요",IF(AND(B3754&lt;&gt;"",ISNA(MATCH(B3754,현장번호,0))),"현장 번호를 확인하세요",IF(ISNA(MATCH(D3754,거래처이름,0)),"거래처 목록에 없는 이름",IF(OR(NOT(ISNUMBER(G3754)),N(G3754)&lt;=0),"금액을 확인하세요",""))))))</f>
        <v/>
      </c>
    </row>
    <row r="3755">
      <c r="A3755" s="20" t="n"/>
      <c r="B3755" s="26" t="n"/>
      <c r="C3755" s="27">
        <f>IF(COUNTA(A3755,D3755,G3755)=0,"",IF(B3755="","공통",IFERROR(INDEX(현장_고객,MATCH(B3755,현장번호,0))&amp;" · "&amp;INDEX(현장_주소,MATCH(B3755,현장번호,0)),"없는 번호")))</f>
        <v/>
      </c>
      <c r="D3755" s="21" t="n"/>
      <c r="E3755" s="27">
        <f>IF(D3755="","",IFERROR(INDEX(거래처분야,MATCH(D3755,거래처이름,0)),""))</f>
        <v/>
      </c>
      <c r="F3755" s="21" t="n"/>
      <c r="G3755" s="22" t="n"/>
      <c r="H3755" s="25">
        <f>IF(COUNTA(A3755,B3755,D3755,G3755)=0,"",IF(NOT(ISNUMBER(A3755)),"날짜를 확인하세요",IF(A3755&gt;TODAY(),"오늘 이후 날짜예요",IF(AND(B3755&lt;&gt;"",ISNA(MATCH(B3755,현장번호,0))),"현장 번호를 확인하세요",IF(ISNA(MATCH(D3755,거래처이름,0)),"거래처 목록에 없는 이름",IF(OR(NOT(ISNUMBER(G3755)),N(G3755)&lt;=0),"금액을 확인하세요",""))))))</f>
        <v/>
      </c>
    </row>
    <row r="3756">
      <c r="A3756" s="20" t="n"/>
      <c r="B3756" s="26" t="n"/>
      <c r="C3756" s="27">
        <f>IF(COUNTA(A3756,D3756,G3756)=0,"",IF(B3756="","공통",IFERROR(INDEX(현장_고객,MATCH(B3756,현장번호,0))&amp;" · "&amp;INDEX(현장_주소,MATCH(B3756,현장번호,0)),"없는 번호")))</f>
        <v/>
      </c>
      <c r="D3756" s="21" t="n"/>
      <c r="E3756" s="27">
        <f>IF(D3756="","",IFERROR(INDEX(거래처분야,MATCH(D3756,거래처이름,0)),""))</f>
        <v/>
      </c>
      <c r="F3756" s="21" t="n"/>
      <c r="G3756" s="22" t="n"/>
      <c r="H3756" s="25">
        <f>IF(COUNTA(A3756,B3756,D3756,G3756)=0,"",IF(NOT(ISNUMBER(A3756)),"날짜를 확인하세요",IF(A3756&gt;TODAY(),"오늘 이후 날짜예요",IF(AND(B3756&lt;&gt;"",ISNA(MATCH(B3756,현장번호,0))),"현장 번호를 확인하세요",IF(ISNA(MATCH(D3756,거래처이름,0)),"거래처 목록에 없는 이름",IF(OR(NOT(ISNUMBER(G3756)),N(G3756)&lt;=0),"금액을 확인하세요",""))))))</f>
        <v/>
      </c>
    </row>
    <row r="3757">
      <c r="A3757" s="20" t="n"/>
      <c r="B3757" s="26" t="n"/>
      <c r="C3757" s="27">
        <f>IF(COUNTA(A3757,D3757,G3757)=0,"",IF(B3757="","공통",IFERROR(INDEX(현장_고객,MATCH(B3757,현장번호,0))&amp;" · "&amp;INDEX(현장_주소,MATCH(B3757,현장번호,0)),"없는 번호")))</f>
        <v/>
      </c>
      <c r="D3757" s="21" t="n"/>
      <c r="E3757" s="27">
        <f>IF(D3757="","",IFERROR(INDEX(거래처분야,MATCH(D3757,거래처이름,0)),""))</f>
        <v/>
      </c>
      <c r="F3757" s="21" t="n"/>
      <c r="G3757" s="22" t="n"/>
      <c r="H3757" s="25">
        <f>IF(COUNTA(A3757,B3757,D3757,G3757)=0,"",IF(NOT(ISNUMBER(A3757)),"날짜를 확인하세요",IF(A3757&gt;TODAY(),"오늘 이후 날짜예요",IF(AND(B3757&lt;&gt;"",ISNA(MATCH(B3757,현장번호,0))),"현장 번호를 확인하세요",IF(ISNA(MATCH(D3757,거래처이름,0)),"거래처 목록에 없는 이름",IF(OR(NOT(ISNUMBER(G3757)),N(G3757)&lt;=0),"금액을 확인하세요",""))))))</f>
        <v/>
      </c>
    </row>
    <row r="3758">
      <c r="A3758" s="20" t="n"/>
      <c r="B3758" s="26" t="n"/>
      <c r="C3758" s="27">
        <f>IF(COUNTA(A3758,D3758,G3758)=0,"",IF(B3758="","공통",IFERROR(INDEX(현장_고객,MATCH(B3758,현장번호,0))&amp;" · "&amp;INDEX(현장_주소,MATCH(B3758,현장번호,0)),"없는 번호")))</f>
        <v/>
      </c>
      <c r="D3758" s="21" t="n"/>
      <c r="E3758" s="27">
        <f>IF(D3758="","",IFERROR(INDEX(거래처분야,MATCH(D3758,거래처이름,0)),""))</f>
        <v/>
      </c>
      <c r="F3758" s="21" t="n"/>
      <c r="G3758" s="22" t="n"/>
      <c r="H3758" s="25">
        <f>IF(COUNTA(A3758,B3758,D3758,G3758)=0,"",IF(NOT(ISNUMBER(A3758)),"날짜를 확인하세요",IF(A3758&gt;TODAY(),"오늘 이후 날짜예요",IF(AND(B3758&lt;&gt;"",ISNA(MATCH(B3758,현장번호,0))),"현장 번호를 확인하세요",IF(ISNA(MATCH(D3758,거래처이름,0)),"거래처 목록에 없는 이름",IF(OR(NOT(ISNUMBER(G3758)),N(G3758)&lt;=0),"금액을 확인하세요",""))))))</f>
        <v/>
      </c>
    </row>
    <row r="3759">
      <c r="A3759" s="20" t="n"/>
      <c r="B3759" s="26" t="n"/>
      <c r="C3759" s="27">
        <f>IF(COUNTA(A3759,D3759,G3759)=0,"",IF(B3759="","공통",IFERROR(INDEX(현장_고객,MATCH(B3759,현장번호,0))&amp;" · "&amp;INDEX(현장_주소,MATCH(B3759,현장번호,0)),"없는 번호")))</f>
        <v/>
      </c>
      <c r="D3759" s="21" t="n"/>
      <c r="E3759" s="27">
        <f>IF(D3759="","",IFERROR(INDEX(거래처분야,MATCH(D3759,거래처이름,0)),""))</f>
        <v/>
      </c>
      <c r="F3759" s="21" t="n"/>
      <c r="G3759" s="22" t="n"/>
      <c r="H3759" s="25">
        <f>IF(COUNTA(A3759,B3759,D3759,G3759)=0,"",IF(NOT(ISNUMBER(A3759)),"날짜를 확인하세요",IF(A3759&gt;TODAY(),"오늘 이후 날짜예요",IF(AND(B3759&lt;&gt;"",ISNA(MATCH(B3759,현장번호,0))),"현장 번호를 확인하세요",IF(ISNA(MATCH(D3759,거래처이름,0)),"거래처 목록에 없는 이름",IF(OR(NOT(ISNUMBER(G3759)),N(G3759)&lt;=0),"금액을 확인하세요",""))))))</f>
        <v/>
      </c>
    </row>
    <row r="3760">
      <c r="A3760" s="20" t="n"/>
      <c r="B3760" s="26" t="n"/>
      <c r="C3760" s="27">
        <f>IF(COUNTA(A3760,D3760,G3760)=0,"",IF(B3760="","공통",IFERROR(INDEX(현장_고객,MATCH(B3760,현장번호,0))&amp;" · "&amp;INDEX(현장_주소,MATCH(B3760,현장번호,0)),"없는 번호")))</f>
        <v/>
      </c>
      <c r="D3760" s="21" t="n"/>
      <c r="E3760" s="27">
        <f>IF(D3760="","",IFERROR(INDEX(거래처분야,MATCH(D3760,거래처이름,0)),""))</f>
        <v/>
      </c>
      <c r="F3760" s="21" t="n"/>
      <c r="G3760" s="22" t="n"/>
      <c r="H3760" s="25">
        <f>IF(COUNTA(A3760,B3760,D3760,G3760)=0,"",IF(NOT(ISNUMBER(A3760)),"날짜를 확인하세요",IF(A3760&gt;TODAY(),"오늘 이후 날짜예요",IF(AND(B3760&lt;&gt;"",ISNA(MATCH(B3760,현장번호,0))),"현장 번호를 확인하세요",IF(ISNA(MATCH(D3760,거래처이름,0)),"거래처 목록에 없는 이름",IF(OR(NOT(ISNUMBER(G3760)),N(G3760)&lt;=0),"금액을 확인하세요",""))))))</f>
        <v/>
      </c>
    </row>
    <row r="3761">
      <c r="A3761" s="20" t="n"/>
      <c r="B3761" s="26" t="n"/>
      <c r="C3761" s="27">
        <f>IF(COUNTA(A3761,D3761,G3761)=0,"",IF(B3761="","공통",IFERROR(INDEX(현장_고객,MATCH(B3761,현장번호,0))&amp;" · "&amp;INDEX(현장_주소,MATCH(B3761,현장번호,0)),"없는 번호")))</f>
        <v/>
      </c>
      <c r="D3761" s="21" t="n"/>
      <c r="E3761" s="27">
        <f>IF(D3761="","",IFERROR(INDEX(거래처분야,MATCH(D3761,거래처이름,0)),""))</f>
        <v/>
      </c>
      <c r="F3761" s="21" t="n"/>
      <c r="G3761" s="22" t="n"/>
      <c r="H3761" s="25">
        <f>IF(COUNTA(A3761,B3761,D3761,G3761)=0,"",IF(NOT(ISNUMBER(A3761)),"날짜를 확인하세요",IF(A3761&gt;TODAY(),"오늘 이후 날짜예요",IF(AND(B3761&lt;&gt;"",ISNA(MATCH(B3761,현장번호,0))),"현장 번호를 확인하세요",IF(ISNA(MATCH(D3761,거래처이름,0)),"거래처 목록에 없는 이름",IF(OR(NOT(ISNUMBER(G3761)),N(G3761)&lt;=0),"금액을 확인하세요",""))))))</f>
        <v/>
      </c>
    </row>
    <row r="3762">
      <c r="A3762" s="20" t="n"/>
      <c r="B3762" s="26" t="n"/>
      <c r="C3762" s="27">
        <f>IF(COUNTA(A3762,D3762,G3762)=0,"",IF(B3762="","공통",IFERROR(INDEX(현장_고객,MATCH(B3762,현장번호,0))&amp;" · "&amp;INDEX(현장_주소,MATCH(B3762,현장번호,0)),"없는 번호")))</f>
        <v/>
      </c>
      <c r="D3762" s="21" t="n"/>
      <c r="E3762" s="27">
        <f>IF(D3762="","",IFERROR(INDEX(거래처분야,MATCH(D3762,거래처이름,0)),""))</f>
        <v/>
      </c>
      <c r="F3762" s="21" t="n"/>
      <c r="G3762" s="22" t="n"/>
      <c r="H3762" s="25">
        <f>IF(COUNTA(A3762,B3762,D3762,G3762)=0,"",IF(NOT(ISNUMBER(A3762)),"날짜를 확인하세요",IF(A3762&gt;TODAY(),"오늘 이후 날짜예요",IF(AND(B3762&lt;&gt;"",ISNA(MATCH(B3762,현장번호,0))),"현장 번호를 확인하세요",IF(ISNA(MATCH(D3762,거래처이름,0)),"거래처 목록에 없는 이름",IF(OR(NOT(ISNUMBER(G3762)),N(G3762)&lt;=0),"금액을 확인하세요",""))))))</f>
        <v/>
      </c>
    </row>
    <row r="3763">
      <c r="A3763" s="20" t="n"/>
      <c r="B3763" s="26" t="n"/>
      <c r="C3763" s="27">
        <f>IF(COUNTA(A3763,D3763,G3763)=0,"",IF(B3763="","공통",IFERROR(INDEX(현장_고객,MATCH(B3763,현장번호,0))&amp;" · "&amp;INDEX(현장_주소,MATCH(B3763,현장번호,0)),"없는 번호")))</f>
        <v/>
      </c>
      <c r="D3763" s="21" t="n"/>
      <c r="E3763" s="27">
        <f>IF(D3763="","",IFERROR(INDEX(거래처분야,MATCH(D3763,거래처이름,0)),""))</f>
        <v/>
      </c>
      <c r="F3763" s="21" t="n"/>
      <c r="G3763" s="22" t="n"/>
      <c r="H3763" s="25">
        <f>IF(COUNTA(A3763,B3763,D3763,G3763)=0,"",IF(NOT(ISNUMBER(A3763)),"날짜를 확인하세요",IF(A3763&gt;TODAY(),"오늘 이후 날짜예요",IF(AND(B3763&lt;&gt;"",ISNA(MATCH(B3763,현장번호,0))),"현장 번호를 확인하세요",IF(ISNA(MATCH(D3763,거래처이름,0)),"거래처 목록에 없는 이름",IF(OR(NOT(ISNUMBER(G3763)),N(G3763)&lt;=0),"금액을 확인하세요",""))))))</f>
        <v/>
      </c>
    </row>
    <row r="3764">
      <c r="A3764" s="20" t="n"/>
      <c r="B3764" s="26" t="n"/>
      <c r="C3764" s="27">
        <f>IF(COUNTA(A3764,D3764,G3764)=0,"",IF(B3764="","공통",IFERROR(INDEX(현장_고객,MATCH(B3764,현장번호,0))&amp;" · "&amp;INDEX(현장_주소,MATCH(B3764,현장번호,0)),"없는 번호")))</f>
        <v/>
      </c>
      <c r="D3764" s="21" t="n"/>
      <c r="E3764" s="27">
        <f>IF(D3764="","",IFERROR(INDEX(거래처분야,MATCH(D3764,거래처이름,0)),""))</f>
        <v/>
      </c>
      <c r="F3764" s="21" t="n"/>
      <c r="G3764" s="22" t="n"/>
      <c r="H3764" s="25">
        <f>IF(COUNTA(A3764,B3764,D3764,G3764)=0,"",IF(NOT(ISNUMBER(A3764)),"날짜를 확인하세요",IF(A3764&gt;TODAY(),"오늘 이후 날짜예요",IF(AND(B3764&lt;&gt;"",ISNA(MATCH(B3764,현장번호,0))),"현장 번호를 확인하세요",IF(ISNA(MATCH(D3764,거래처이름,0)),"거래처 목록에 없는 이름",IF(OR(NOT(ISNUMBER(G3764)),N(G3764)&lt;=0),"금액을 확인하세요",""))))))</f>
        <v/>
      </c>
    </row>
    <row r="3765">
      <c r="A3765" s="20" t="n"/>
      <c r="B3765" s="26" t="n"/>
      <c r="C3765" s="27">
        <f>IF(COUNTA(A3765,D3765,G3765)=0,"",IF(B3765="","공통",IFERROR(INDEX(현장_고객,MATCH(B3765,현장번호,0))&amp;" · "&amp;INDEX(현장_주소,MATCH(B3765,현장번호,0)),"없는 번호")))</f>
        <v/>
      </c>
      <c r="D3765" s="21" t="n"/>
      <c r="E3765" s="27">
        <f>IF(D3765="","",IFERROR(INDEX(거래처분야,MATCH(D3765,거래처이름,0)),""))</f>
        <v/>
      </c>
      <c r="F3765" s="21" t="n"/>
      <c r="G3765" s="22" t="n"/>
      <c r="H3765" s="25">
        <f>IF(COUNTA(A3765,B3765,D3765,G3765)=0,"",IF(NOT(ISNUMBER(A3765)),"날짜를 확인하세요",IF(A3765&gt;TODAY(),"오늘 이후 날짜예요",IF(AND(B3765&lt;&gt;"",ISNA(MATCH(B3765,현장번호,0))),"현장 번호를 확인하세요",IF(ISNA(MATCH(D3765,거래처이름,0)),"거래처 목록에 없는 이름",IF(OR(NOT(ISNUMBER(G3765)),N(G3765)&lt;=0),"금액을 확인하세요",""))))))</f>
        <v/>
      </c>
    </row>
    <row r="3766">
      <c r="A3766" s="20" t="n"/>
      <c r="B3766" s="26" t="n"/>
      <c r="C3766" s="27">
        <f>IF(COUNTA(A3766,D3766,G3766)=0,"",IF(B3766="","공통",IFERROR(INDEX(현장_고객,MATCH(B3766,현장번호,0))&amp;" · "&amp;INDEX(현장_주소,MATCH(B3766,현장번호,0)),"없는 번호")))</f>
        <v/>
      </c>
      <c r="D3766" s="21" t="n"/>
      <c r="E3766" s="27">
        <f>IF(D3766="","",IFERROR(INDEX(거래처분야,MATCH(D3766,거래처이름,0)),""))</f>
        <v/>
      </c>
      <c r="F3766" s="21" t="n"/>
      <c r="G3766" s="22" t="n"/>
      <c r="H3766" s="25">
        <f>IF(COUNTA(A3766,B3766,D3766,G3766)=0,"",IF(NOT(ISNUMBER(A3766)),"날짜를 확인하세요",IF(A3766&gt;TODAY(),"오늘 이후 날짜예요",IF(AND(B3766&lt;&gt;"",ISNA(MATCH(B3766,현장번호,0))),"현장 번호를 확인하세요",IF(ISNA(MATCH(D3766,거래처이름,0)),"거래처 목록에 없는 이름",IF(OR(NOT(ISNUMBER(G3766)),N(G3766)&lt;=0),"금액을 확인하세요",""))))))</f>
        <v/>
      </c>
    </row>
    <row r="3767">
      <c r="A3767" s="20" t="n"/>
      <c r="B3767" s="26" t="n"/>
      <c r="C3767" s="27">
        <f>IF(COUNTA(A3767,D3767,G3767)=0,"",IF(B3767="","공통",IFERROR(INDEX(현장_고객,MATCH(B3767,현장번호,0))&amp;" · "&amp;INDEX(현장_주소,MATCH(B3767,현장번호,0)),"없는 번호")))</f>
        <v/>
      </c>
      <c r="D3767" s="21" t="n"/>
      <c r="E3767" s="27">
        <f>IF(D3767="","",IFERROR(INDEX(거래처분야,MATCH(D3767,거래처이름,0)),""))</f>
        <v/>
      </c>
      <c r="F3767" s="21" t="n"/>
      <c r="G3767" s="22" t="n"/>
      <c r="H3767" s="25">
        <f>IF(COUNTA(A3767,B3767,D3767,G3767)=0,"",IF(NOT(ISNUMBER(A3767)),"날짜를 확인하세요",IF(A3767&gt;TODAY(),"오늘 이후 날짜예요",IF(AND(B3767&lt;&gt;"",ISNA(MATCH(B3767,현장번호,0))),"현장 번호를 확인하세요",IF(ISNA(MATCH(D3767,거래처이름,0)),"거래처 목록에 없는 이름",IF(OR(NOT(ISNUMBER(G3767)),N(G3767)&lt;=0),"금액을 확인하세요",""))))))</f>
        <v/>
      </c>
    </row>
    <row r="3768">
      <c r="A3768" s="20" t="n"/>
      <c r="B3768" s="26" t="n"/>
      <c r="C3768" s="27">
        <f>IF(COUNTA(A3768,D3768,G3768)=0,"",IF(B3768="","공통",IFERROR(INDEX(현장_고객,MATCH(B3768,현장번호,0))&amp;" · "&amp;INDEX(현장_주소,MATCH(B3768,현장번호,0)),"없는 번호")))</f>
        <v/>
      </c>
      <c r="D3768" s="21" t="n"/>
      <c r="E3768" s="27">
        <f>IF(D3768="","",IFERROR(INDEX(거래처분야,MATCH(D3768,거래처이름,0)),""))</f>
        <v/>
      </c>
      <c r="F3768" s="21" t="n"/>
      <c r="G3768" s="22" t="n"/>
      <c r="H3768" s="25">
        <f>IF(COUNTA(A3768,B3768,D3768,G3768)=0,"",IF(NOT(ISNUMBER(A3768)),"날짜를 확인하세요",IF(A3768&gt;TODAY(),"오늘 이후 날짜예요",IF(AND(B3768&lt;&gt;"",ISNA(MATCH(B3768,현장번호,0))),"현장 번호를 확인하세요",IF(ISNA(MATCH(D3768,거래처이름,0)),"거래처 목록에 없는 이름",IF(OR(NOT(ISNUMBER(G3768)),N(G3768)&lt;=0),"금액을 확인하세요",""))))))</f>
        <v/>
      </c>
    </row>
    <row r="3769">
      <c r="A3769" s="20" t="n"/>
      <c r="B3769" s="26" t="n"/>
      <c r="C3769" s="27">
        <f>IF(COUNTA(A3769,D3769,G3769)=0,"",IF(B3769="","공통",IFERROR(INDEX(현장_고객,MATCH(B3769,현장번호,0))&amp;" · "&amp;INDEX(현장_주소,MATCH(B3769,현장번호,0)),"없는 번호")))</f>
        <v/>
      </c>
      <c r="D3769" s="21" t="n"/>
      <c r="E3769" s="27">
        <f>IF(D3769="","",IFERROR(INDEX(거래처분야,MATCH(D3769,거래처이름,0)),""))</f>
        <v/>
      </c>
      <c r="F3769" s="21" t="n"/>
      <c r="G3769" s="22" t="n"/>
      <c r="H3769" s="25">
        <f>IF(COUNTA(A3769,B3769,D3769,G3769)=0,"",IF(NOT(ISNUMBER(A3769)),"날짜를 확인하세요",IF(A3769&gt;TODAY(),"오늘 이후 날짜예요",IF(AND(B3769&lt;&gt;"",ISNA(MATCH(B3769,현장번호,0))),"현장 번호를 확인하세요",IF(ISNA(MATCH(D3769,거래처이름,0)),"거래처 목록에 없는 이름",IF(OR(NOT(ISNUMBER(G3769)),N(G3769)&lt;=0),"금액을 확인하세요",""))))))</f>
        <v/>
      </c>
    </row>
    <row r="3770">
      <c r="A3770" s="20" t="n"/>
      <c r="B3770" s="26" t="n"/>
      <c r="C3770" s="27">
        <f>IF(COUNTA(A3770,D3770,G3770)=0,"",IF(B3770="","공통",IFERROR(INDEX(현장_고객,MATCH(B3770,현장번호,0))&amp;" · "&amp;INDEX(현장_주소,MATCH(B3770,현장번호,0)),"없는 번호")))</f>
        <v/>
      </c>
      <c r="D3770" s="21" t="n"/>
      <c r="E3770" s="27">
        <f>IF(D3770="","",IFERROR(INDEX(거래처분야,MATCH(D3770,거래처이름,0)),""))</f>
        <v/>
      </c>
      <c r="F3770" s="21" t="n"/>
      <c r="G3770" s="22" t="n"/>
      <c r="H3770" s="25">
        <f>IF(COUNTA(A3770,B3770,D3770,G3770)=0,"",IF(NOT(ISNUMBER(A3770)),"날짜를 확인하세요",IF(A3770&gt;TODAY(),"오늘 이후 날짜예요",IF(AND(B3770&lt;&gt;"",ISNA(MATCH(B3770,현장번호,0))),"현장 번호를 확인하세요",IF(ISNA(MATCH(D3770,거래처이름,0)),"거래처 목록에 없는 이름",IF(OR(NOT(ISNUMBER(G3770)),N(G3770)&lt;=0),"금액을 확인하세요",""))))))</f>
        <v/>
      </c>
    </row>
    <row r="3771">
      <c r="A3771" s="20" t="n"/>
      <c r="B3771" s="26" t="n"/>
      <c r="C3771" s="27">
        <f>IF(COUNTA(A3771,D3771,G3771)=0,"",IF(B3771="","공통",IFERROR(INDEX(현장_고객,MATCH(B3771,현장번호,0))&amp;" · "&amp;INDEX(현장_주소,MATCH(B3771,현장번호,0)),"없는 번호")))</f>
        <v/>
      </c>
      <c r="D3771" s="21" t="n"/>
      <c r="E3771" s="27">
        <f>IF(D3771="","",IFERROR(INDEX(거래처분야,MATCH(D3771,거래처이름,0)),""))</f>
        <v/>
      </c>
      <c r="F3771" s="21" t="n"/>
      <c r="G3771" s="22" t="n"/>
      <c r="H3771" s="25">
        <f>IF(COUNTA(A3771,B3771,D3771,G3771)=0,"",IF(NOT(ISNUMBER(A3771)),"날짜를 확인하세요",IF(A3771&gt;TODAY(),"오늘 이후 날짜예요",IF(AND(B3771&lt;&gt;"",ISNA(MATCH(B3771,현장번호,0))),"현장 번호를 확인하세요",IF(ISNA(MATCH(D3771,거래처이름,0)),"거래처 목록에 없는 이름",IF(OR(NOT(ISNUMBER(G3771)),N(G3771)&lt;=0),"금액을 확인하세요",""))))))</f>
        <v/>
      </c>
    </row>
    <row r="3772">
      <c r="A3772" s="20" t="n"/>
      <c r="B3772" s="26" t="n"/>
      <c r="C3772" s="27">
        <f>IF(COUNTA(A3772,D3772,G3772)=0,"",IF(B3772="","공통",IFERROR(INDEX(현장_고객,MATCH(B3772,현장번호,0))&amp;" · "&amp;INDEX(현장_주소,MATCH(B3772,현장번호,0)),"없는 번호")))</f>
        <v/>
      </c>
      <c r="D3772" s="21" t="n"/>
      <c r="E3772" s="27">
        <f>IF(D3772="","",IFERROR(INDEX(거래처분야,MATCH(D3772,거래처이름,0)),""))</f>
        <v/>
      </c>
      <c r="F3772" s="21" t="n"/>
      <c r="G3772" s="22" t="n"/>
      <c r="H3772" s="25">
        <f>IF(COUNTA(A3772,B3772,D3772,G3772)=0,"",IF(NOT(ISNUMBER(A3772)),"날짜를 확인하세요",IF(A3772&gt;TODAY(),"오늘 이후 날짜예요",IF(AND(B3772&lt;&gt;"",ISNA(MATCH(B3772,현장번호,0))),"현장 번호를 확인하세요",IF(ISNA(MATCH(D3772,거래처이름,0)),"거래처 목록에 없는 이름",IF(OR(NOT(ISNUMBER(G3772)),N(G3772)&lt;=0),"금액을 확인하세요",""))))))</f>
        <v/>
      </c>
    </row>
    <row r="3773">
      <c r="A3773" s="20" t="n"/>
      <c r="B3773" s="26" t="n"/>
      <c r="C3773" s="27">
        <f>IF(COUNTA(A3773,D3773,G3773)=0,"",IF(B3773="","공통",IFERROR(INDEX(현장_고객,MATCH(B3773,현장번호,0))&amp;" · "&amp;INDEX(현장_주소,MATCH(B3773,현장번호,0)),"없는 번호")))</f>
        <v/>
      </c>
      <c r="D3773" s="21" t="n"/>
      <c r="E3773" s="27">
        <f>IF(D3773="","",IFERROR(INDEX(거래처분야,MATCH(D3773,거래처이름,0)),""))</f>
        <v/>
      </c>
      <c r="F3773" s="21" t="n"/>
      <c r="G3773" s="22" t="n"/>
      <c r="H3773" s="25">
        <f>IF(COUNTA(A3773,B3773,D3773,G3773)=0,"",IF(NOT(ISNUMBER(A3773)),"날짜를 확인하세요",IF(A3773&gt;TODAY(),"오늘 이후 날짜예요",IF(AND(B3773&lt;&gt;"",ISNA(MATCH(B3773,현장번호,0))),"현장 번호를 확인하세요",IF(ISNA(MATCH(D3773,거래처이름,0)),"거래처 목록에 없는 이름",IF(OR(NOT(ISNUMBER(G3773)),N(G3773)&lt;=0),"금액을 확인하세요",""))))))</f>
        <v/>
      </c>
    </row>
    <row r="3774">
      <c r="A3774" s="20" t="n"/>
      <c r="B3774" s="26" t="n"/>
      <c r="C3774" s="27">
        <f>IF(COUNTA(A3774,D3774,G3774)=0,"",IF(B3774="","공통",IFERROR(INDEX(현장_고객,MATCH(B3774,현장번호,0))&amp;" · "&amp;INDEX(현장_주소,MATCH(B3774,현장번호,0)),"없는 번호")))</f>
        <v/>
      </c>
      <c r="D3774" s="21" t="n"/>
      <c r="E3774" s="27">
        <f>IF(D3774="","",IFERROR(INDEX(거래처분야,MATCH(D3774,거래처이름,0)),""))</f>
        <v/>
      </c>
      <c r="F3774" s="21" t="n"/>
      <c r="G3774" s="22" t="n"/>
      <c r="H3774" s="25">
        <f>IF(COUNTA(A3774,B3774,D3774,G3774)=0,"",IF(NOT(ISNUMBER(A3774)),"날짜를 확인하세요",IF(A3774&gt;TODAY(),"오늘 이후 날짜예요",IF(AND(B3774&lt;&gt;"",ISNA(MATCH(B3774,현장번호,0))),"현장 번호를 확인하세요",IF(ISNA(MATCH(D3774,거래처이름,0)),"거래처 목록에 없는 이름",IF(OR(NOT(ISNUMBER(G3774)),N(G3774)&lt;=0),"금액을 확인하세요",""))))))</f>
        <v/>
      </c>
    </row>
    <row r="3775">
      <c r="A3775" s="20" t="n"/>
      <c r="B3775" s="26" t="n"/>
      <c r="C3775" s="27">
        <f>IF(COUNTA(A3775,D3775,G3775)=0,"",IF(B3775="","공통",IFERROR(INDEX(현장_고객,MATCH(B3775,현장번호,0))&amp;" · "&amp;INDEX(현장_주소,MATCH(B3775,현장번호,0)),"없는 번호")))</f>
        <v/>
      </c>
      <c r="D3775" s="21" t="n"/>
      <c r="E3775" s="27">
        <f>IF(D3775="","",IFERROR(INDEX(거래처분야,MATCH(D3775,거래처이름,0)),""))</f>
        <v/>
      </c>
      <c r="F3775" s="21" t="n"/>
      <c r="G3775" s="22" t="n"/>
      <c r="H3775" s="25">
        <f>IF(COUNTA(A3775,B3775,D3775,G3775)=0,"",IF(NOT(ISNUMBER(A3775)),"날짜를 확인하세요",IF(A3775&gt;TODAY(),"오늘 이후 날짜예요",IF(AND(B3775&lt;&gt;"",ISNA(MATCH(B3775,현장번호,0))),"현장 번호를 확인하세요",IF(ISNA(MATCH(D3775,거래처이름,0)),"거래처 목록에 없는 이름",IF(OR(NOT(ISNUMBER(G3775)),N(G3775)&lt;=0),"금액을 확인하세요",""))))))</f>
        <v/>
      </c>
    </row>
    <row r="3776">
      <c r="A3776" s="20" t="n"/>
      <c r="B3776" s="26" t="n"/>
      <c r="C3776" s="27">
        <f>IF(COUNTA(A3776,D3776,G3776)=0,"",IF(B3776="","공통",IFERROR(INDEX(현장_고객,MATCH(B3776,현장번호,0))&amp;" · "&amp;INDEX(현장_주소,MATCH(B3776,현장번호,0)),"없는 번호")))</f>
        <v/>
      </c>
      <c r="D3776" s="21" t="n"/>
      <c r="E3776" s="27">
        <f>IF(D3776="","",IFERROR(INDEX(거래처분야,MATCH(D3776,거래처이름,0)),""))</f>
        <v/>
      </c>
      <c r="F3776" s="21" t="n"/>
      <c r="G3776" s="22" t="n"/>
      <c r="H3776" s="25">
        <f>IF(COUNTA(A3776,B3776,D3776,G3776)=0,"",IF(NOT(ISNUMBER(A3776)),"날짜를 확인하세요",IF(A3776&gt;TODAY(),"오늘 이후 날짜예요",IF(AND(B3776&lt;&gt;"",ISNA(MATCH(B3776,현장번호,0))),"현장 번호를 확인하세요",IF(ISNA(MATCH(D3776,거래처이름,0)),"거래처 목록에 없는 이름",IF(OR(NOT(ISNUMBER(G3776)),N(G3776)&lt;=0),"금액을 확인하세요",""))))))</f>
        <v/>
      </c>
    </row>
    <row r="3777">
      <c r="A3777" s="20" t="n"/>
      <c r="B3777" s="26" t="n"/>
      <c r="C3777" s="27">
        <f>IF(COUNTA(A3777,D3777,G3777)=0,"",IF(B3777="","공통",IFERROR(INDEX(현장_고객,MATCH(B3777,현장번호,0))&amp;" · "&amp;INDEX(현장_주소,MATCH(B3777,현장번호,0)),"없는 번호")))</f>
        <v/>
      </c>
      <c r="D3777" s="21" t="n"/>
      <c r="E3777" s="27">
        <f>IF(D3777="","",IFERROR(INDEX(거래처분야,MATCH(D3777,거래처이름,0)),""))</f>
        <v/>
      </c>
      <c r="F3777" s="21" t="n"/>
      <c r="G3777" s="22" t="n"/>
      <c r="H3777" s="25">
        <f>IF(COUNTA(A3777,B3777,D3777,G3777)=0,"",IF(NOT(ISNUMBER(A3777)),"날짜를 확인하세요",IF(A3777&gt;TODAY(),"오늘 이후 날짜예요",IF(AND(B3777&lt;&gt;"",ISNA(MATCH(B3777,현장번호,0))),"현장 번호를 확인하세요",IF(ISNA(MATCH(D3777,거래처이름,0)),"거래처 목록에 없는 이름",IF(OR(NOT(ISNUMBER(G3777)),N(G3777)&lt;=0),"금액을 확인하세요",""))))))</f>
        <v/>
      </c>
    </row>
    <row r="3778">
      <c r="A3778" s="20" t="n"/>
      <c r="B3778" s="26" t="n"/>
      <c r="C3778" s="27">
        <f>IF(COUNTA(A3778,D3778,G3778)=0,"",IF(B3778="","공통",IFERROR(INDEX(현장_고객,MATCH(B3778,현장번호,0))&amp;" · "&amp;INDEX(현장_주소,MATCH(B3778,현장번호,0)),"없는 번호")))</f>
        <v/>
      </c>
      <c r="D3778" s="21" t="n"/>
      <c r="E3778" s="27">
        <f>IF(D3778="","",IFERROR(INDEX(거래처분야,MATCH(D3778,거래처이름,0)),""))</f>
        <v/>
      </c>
      <c r="F3778" s="21" t="n"/>
      <c r="G3778" s="22" t="n"/>
      <c r="H3778" s="25">
        <f>IF(COUNTA(A3778,B3778,D3778,G3778)=0,"",IF(NOT(ISNUMBER(A3778)),"날짜를 확인하세요",IF(A3778&gt;TODAY(),"오늘 이후 날짜예요",IF(AND(B3778&lt;&gt;"",ISNA(MATCH(B3778,현장번호,0))),"현장 번호를 확인하세요",IF(ISNA(MATCH(D3778,거래처이름,0)),"거래처 목록에 없는 이름",IF(OR(NOT(ISNUMBER(G3778)),N(G3778)&lt;=0),"금액을 확인하세요",""))))))</f>
        <v/>
      </c>
    </row>
    <row r="3779">
      <c r="A3779" s="20" t="n"/>
      <c r="B3779" s="26" t="n"/>
      <c r="C3779" s="27">
        <f>IF(COUNTA(A3779,D3779,G3779)=0,"",IF(B3779="","공통",IFERROR(INDEX(현장_고객,MATCH(B3779,현장번호,0))&amp;" · "&amp;INDEX(현장_주소,MATCH(B3779,현장번호,0)),"없는 번호")))</f>
        <v/>
      </c>
      <c r="D3779" s="21" t="n"/>
      <c r="E3779" s="27">
        <f>IF(D3779="","",IFERROR(INDEX(거래처분야,MATCH(D3779,거래처이름,0)),""))</f>
        <v/>
      </c>
      <c r="F3779" s="21" t="n"/>
      <c r="G3779" s="22" t="n"/>
      <c r="H3779" s="25">
        <f>IF(COUNTA(A3779,B3779,D3779,G3779)=0,"",IF(NOT(ISNUMBER(A3779)),"날짜를 확인하세요",IF(A3779&gt;TODAY(),"오늘 이후 날짜예요",IF(AND(B3779&lt;&gt;"",ISNA(MATCH(B3779,현장번호,0))),"현장 번호를 확인하세요",IF(ISNA(MATCH(D3779,거래처이름,0)),"거래처 목록에 없는 이름",IF(OR(NOT(ISNUMBER(G3779)),N(G3779)&lt;=0),"금액을 확인하세요",""))))))</f>
        <v/>
      </c>
    </row>
    <row r="3780">
      <c r="A3780" s="20" t="n"/>
      <c r="B3780" s="26" t="n"/>
      <c r="C3780" s="27">
        <f>IF(COUNTA(A3780,D3780,G3780)=0,"",IF(B3780="","공통",IFERROR(INDEX(현장_고객,MATCH(B3780,현장번호,0))&amp;" · "&amp;INDEX(현장_주소,MATCH(B3780,현장번호,0)),"없는 번호")))</f>
        <v/>
      </c>
      <c r="D3780" s="21" t="n"/>
      <c r="E3780" s="27">
        <f>IF(D3780="","",IFERROR(INDEX(거래처분야,MATCH(D3780,거래처이름,0)),""))</f>
        <v/>
      </c>
      <c r="F3780" s="21" t="n"/>
      <c r="G3780" s="22" t="n"/>
      <c r="H3780" s="25">
        <f>IF(COUNTA(A3780,B3780,D3780,G3780)=0,"",IF(NOT(ISNUMBER(A3780)),"날짜를 확인하세요",IF(A3780&gt;TODAY(),"오늘 이후 날짜예요",IF(AND(B3780&lt;&gt;"",ISNA(MATCH(B3780,현장번호,0))),"현장 번호를 확인하세요",IF(ISNA(MATCH(D3780,거래처이름,0)),"거래처 목록에 없는 이름",IF(OR(NOT(ISNUMBER(G3780)),N(G3780)&lt;=0),"금액을 확인하세요",""))))))</f>
        <v/>
      </c>
    </row>
    <row r="3781">
      <c r="A3781" s="20" t="n"/>
      <c r="B3781" s="26" t="n"/>
      <c r="C3781" s="27">
        <f>IF(COUNTA(A3781,D3781,G3781)=0,"",IF(B3781="","공통",IFERROR(INDEX(현장_고객,MATCH(B3781,현장번호,0))&amp;" · "&amp;INDEX(현장_주소,MATCH(B3781,현장번호,0)),"없는 번호")))</f>
        <v/>
      </c>
      <c r="D3781" s="21" t="n"/>
      <c r="E3781" s="27">
        <f>IF(D3781="","",IFERROR(INDEX(거래처분야,MATCH(D3781,거래처이름,0)),""))</f>
        <v/>
      </c>
      <c r="F3781" s="21" t="n"/>
      <c r="G3781" s="22" t="n"/>
      <c r="H3781" s="25">
        <f>IF(COUNTA(A3781,B3781,D3781,G3781)=0,"",IF(NOT(ISNUMBER(A3781)),"날짜를 확인하세요",IF(A3781&gt;TODAY(),"오늘 이후 날짜예요",IF(AND(B3781&lt;&gt;"",ISNA(MATCH(B3781,현장번호,0))),"현장 번호를 확인하세요",IF(ISNA(MATCH(D3781,거래처이름,0)),"거래처 목록에 없는 이름",IF(OR(NOT(ISNUMBER(G3781)),N(G3781)&lt;=0),"금액을 확인하세요",""))))))</f>
        <v/>
      </c>
    </row>
    <row r="3782">
      <c r="A3782" s="20" t="n"/>
      <c r="B3782" s="26" t="n"/>
      <c r="C3782" s="27">
        <f>IF(COUNTA(A3782,D3782,G3782)=0,"",IF(B3782="","공통",IFERROR(INDEX(현장_고객,MATCH(B3782,현장번호,0))&amp;" · "&amp;INDEX(현장_주소,MATCH(B3782,현장번호,0)),"없는 번호")))</f>
        <v/>
      </c>
      <c r="D3782" s="21" t="n"/>
      <c r="E3782" s="27">
        <f>IF(D3782="","",IFERROR(INDEX(거래처분야,MATCH(D3782,거래처이름,0)),""))</f>
        <v/>
      </c>
      <c r="F3782" s="21" t="n"/>
      <c r="G3782" s="22" t="n"/>
      <c r="H3782" s="25">
        <f>IF(COUNTA(A3782,B3782,D3782,G3782)=0,"",IF(NOT(ISNUMBER(A3782)),"날짜를 확인하세요",IF(A3782&gt;TODAY(),"오늘 이후 날짜예요",IF(AND(B3782&lt;&gt;"",ISNA(MATCH(B3782,현장번호,0))),"현장 번호를 확인하세요",IF(ISNA(MATCH(D3782,거래처이름,0)),"거래처 목록에 없는 이름",IF(OR(NOT(ISNUMBER(G3782)),N(G3782)&lt;=0),"금액을 확인하세요",""))))))</f>
        <v/>
      </c>
    </row>
    <row r="3783">
      <c r="A3783" s="20" t="n"/>
      <c r="B3783" s="26" t="n"/>
      <c r="C3783" s="27">
        <f>IF(COUNTA(A3783,D3783,G3783)=0,"",IF(B3783="","공통",IFERROR(INDEX(현장_고객,MATCH(B3783,현장번호,0))&amp;" · "&amp;INDEX(현장_주소,MATCH(B3783,현장번호,0)),"없는 번호")))</f>
        <v/>
      </c>
      <c r="D3783" s="21" t="n"/>
      <c r="E3783" s="27">
        <f>IF(D3783="","",IFERROR(INDEX(거래처분야,MATCH(D3783,거래처이름,0)),""))</f>
        <v/>
      </c>
      <c r="F3783" s="21" t="n"/>
      <c r="G3783" s="22" t="n"/>
      <c r="H3783" s="25">
        <f>IF(COUNTA(A3783,B3783,D3783,G3783)=0,"",IF(NOT(ISNUMBER(A3783)),"날짜를 확인하세요",IF(A3783&gt;TODAY(),"오늘 이후 날짜예요",IF(AND(B3783&lt;&gt;"",ISNA(MATCH(B3783,현장번호,0))),"현장 번호를 확인하세요",IF(ISNA(MATCH(D3783,거래처이름,0)),"거래처 목록에 없는 이름",IF(OR(NOT(ISNUMBER(G3783)),N(G3783)&lt;=0),"금액을 확인하세요",""))))))</f>
        <v/>
      </c>
    </row>
    <row r="3784">
      <c r="A3784" s="20" t="n"/>
      <c r="B3784" s="26" t="n"/>
      <c r="C3784" s="27">
        <f>IF(COUNTA(A3784,D3784,G3784)=0,"",IF(B3784="","공통",IFERROR(INDEX(현장_고객,MATCH(B3784,현장번호,0))&amp;" · "&amp;INDEX(현장_주소,MATCH(B3784,현장번호,0)),"없는 번호")))</f>
        <v/>
      </c>
      <c r="D3784" s="21" t="n"/>
      <c r="E3784" s="27">
        <f>IF(D3784="","",IFERROR(INDEX(거래처분야,MATCH(D3784,거래처이름,0)),""))</f>
        <v/>
      </c>
      <c r="F3784" s="21" t="n"/>
      <c r="G3784" s="22" t="n"/>
      <c r="H3784" s="25">
        <f>IF(COUNTA(A3784,B3784,D3784,G3784)=0,"",IF(NOT(ISNUMBER(A3784)),"날짜를 확인하세요",IF(A3784&gt;TODAY(),"오늘 이후 날짜예요",IF(AND(B3784&lt;&gt;"",ISNA(MATCH(B3784,현장번호,0))),"현장 번호를 확인하세요",IF(ISNA(MATCH(D3784,거래처이름,0)),"거래처 목록에 없는 이름",IF(OR(NOT(ISNUMBER(G3784)),N(G3784)&lt;=0),"금액을 확인하세요",""))))))</f>
        <v/>
      </c>
    </row>
    <row r="3785">
      <c r="A3785" s="20" t="n"/>
      <c r="B3785" s="26" t="n"/>
      <c r="C3785" s="27">
        <f>IF(COUNTA(A3785,D3785,G3785)=0,"",IF(B3785="","공통",IFERROR(INDEX(현장_고객,MATCH(B3785,현장번호,0))&amp;" · "&amp;INDEX(현장_주소,MATCH(B3785,현장번호,0)),"없는 번호")))</f>
        <v/>
      </c>
      <c r="D3785" s="21" t="n"/>
      <c r="E3785" s="27">
        <f>IF(D3785="","",IFERROR(INDEX(거래처분야,MATCH(D3785,거래처이름,0)),""))</f>
        <v/>
      </c>
      <c r="F3785" s="21" t="n"/>
      <c r="G3785" s="22" t="n"/>
      <c r="H3785" s="25">
        <f>IF(COUNTA(A3785,B3785,D3785,G3785)=0,"",IF(NOT(ISNUMBER(A3785)),"날짜를 확인하세요",IF(A3785&gt;TODAY(),"오늘 이후 날짜예요",IF(AND(B3785&lt;&gt;"",ISNA(MATCH(B3785,현장번호,0))),"현장 번호를 확인하세요",IF(ISNA(MATCH(D3785,거래처이름,0)),"거래처 목록에 없는 이름",IF(OR(NOT(ISNUMBER(G3785)),N(G3785)&lt;=0),"금액을 확인하세요",""))))))</f>
        <v/>
      </c>
    </row>
    <row r="3786">
      <c r="A3786" s="20" t="n"/>
      <c r="B3786" s="26" t="n"/>
      <c r="C3786" s="27">
        <f>IF(COUNTA(A3786,D3786,G3786)=0,"",IF(B3786="","공통",IFERROR(INDEX(현장_고객,MATCH(B3786,현장번호,0))&amp;" · "&amp;INDEX(현장_주소,MATCH(B3786,현장번호,0)),"없는 번호")))</f>
        <v/>
      </c>
      <c r="D3786" s="21" t="n"/>
      <c r="E3786" s="27">
        <f>IF(D3786="","",IFERROR(INDEX(거래처분야,MATCH(D3786,거래처이름,0)),""))</f>
        <v/>
      </c>
      <c r="F3786" s="21" t="n"/>
      <c r="G3786" s="22" t="n"/>
      <c r="H3786" s="25">
        <f>IF(COUNTA(A3786,B3786,D3786,G3786)=0,"",IF(NOT(ISNUMBER(A3786)),"날짜를 확인하세요",IF(A3786&gt;TODAY(),"오늘 이후 날짜예요",IF(AND(B3786&lt;&gt;"",ISNA(MATCH(B3786,현장번호,0))),"현장 번호를 확인하세요",IF(ISNA(MATCH(D3786,거래처이름,0)),"거래처 목록에 없는 이름",IF(OR(NOT(ISNUMBER(G3786)),N(G3786)&lt;=0),"금액을 확인하세요",""))))))</f>
        <v/>
      </c>
    </row>
    <row r="3787">
      <c r="A3787" s="20" t="n"/>
      <c r="B3787" s="26" t="n"/>
      <c r="C3787" s="27">
        <f>IF(COUNTA(A3787,D3787,G3787)=0,"",IF(B3787="","공통",IFERROR(INDEX(현장_고객,MATCH(B3787,현장번호,0))&amp;" · "&amp;INDEX(현장_주소,MATCH(B3787,현장번호,0)),"없는 번호")))</f>
        <v/>
      </c>
      <c r="D3787" s="21" t="n"/>
      <c r="E3787" s="27">
        <f>IF(D3787="","",IFERROR(INDEX(거래처분야,MATCH(D3787,거래처이름,0)),""))</f>
        <v/>
      </c>
      <c r="F3787" s="21" t="n"/>
      <c r="G3787" s="22" t="n"/>
      <c r="H3787" s="25">
        <f>IF(COUNTA(A3787,B3787,D3787,G3787)=0,"",IF(NOT(ISNUMBER(A3787)),"날짜를 확인하세요",IF(A3787&gt;TODAY(),"오늘 이후 날짜예요",IF(AND(B3787&lt;&gt;"",ISNA(MATCH(B3787,현장번호,0))),"현장 번호를 확인하세요",IF(ISNA(MATCH(D3787,거래처이름,0)),"거래처 목록에 없는 이름",IF(OR(NOT(ISNUMBER(G3787)),N(G3787)&lt;=0),"금액을 확인하세요",""))))))</f>
        <v/>
      </c>
    </row>
    <row r="3788">
      <c r="A3788" s="20" t="n"/>
      <c r="B3788" s="26" t="n"/>
      <c r="C3788" s="27">
        <f>IF(COUNTA(A3788,D3788,G3788)=0,"",IF(B3788="","공통",IFERROR(INDEX(현장_고객,MATCH(B3788,현장번호,0))&amp;" · "&amp;INDEX(현장_주소,MATCH(B3788,현장번호,0)),"없는 번호")))</f>
        <v/>
      </c>
      <c r="D3788" s="21" t="n"/>
      <c r="E3788" s="27">
        <f>IF(D3788="","",IFERROR(INDEX(거래처분야,MATCH(D3788,거래처이름,0)),""))</f>
        <v/>
      </c>
      <c r="F3788" s="21" t="n"/>
      <c r="G3788" s="22" t="n"/>
      <c r="H3788" s="25">
        <f>IF(COUNTA(A3788,B3788,D3788,G3788)=0,"",IF(NOT(ISNUMBER(A3788)),"날짜를 확인하세요",IF(A3788&gt;TODAY(),"오늘 이후 날짜예요",IF(AND(B3788&lt;&gt;"",ISNA(MATCH(B3788,현장번호,0))),"현장 번호를 확인하세요",IF(ISNA(MATCH(D3788,거래처이름,0)),"거래처 목록에 없는 이름",IF(OR(NOT(ISNUMBER(G3788)),N(G3788)&lt;=0),"금액을 확인하세요",""))))))</f>
        <v/>
      </c>
    </row>
    <row r="3789">
      <c r="A3789" s="20" t="n"/>
      <c r="B3789" s="26" t="n"/>
      <c r="C3789" s="27">
        <f>IF(COUNTA(A3789,D3789,G3789)=0,"",IF(B3789="","공통",IFERROR(INDEX(현장_고객,MATCH(B3789,현장번호,0))&amp;" · "&amp;INDEX(현장_주소,MATCH(B3789,현장번호,0)),"없는 번호")))</f>
        <v/>
      </c>
      <c r="D3789" s="21" t="n"/>
      <c r="E3789" s="27">
        <f>IF(D3789="","",IFERROR(INDEX(거래처분야,MATCH(D3789,거래처이름,0)),""))</f>
        <v/>
      </c>
      <c r="F3789" s="21" t="n"/>
      <c r="G3789" s="22" t="n"/>
      <c r="H3789" s="25">
        <f>IF(COUNTA(A3789,B3789,D3789,G3789)=0,"",IF(NOT(ISNUMBER(A3789)),"날짜를 확인하세요",IF(A3789&gt;TODAY(),"오늘 이후 날짜예요",IF(AND(B3789&lt;&gt;"",ISNA(MATCH(B3789,현장번호,0))),"현장 번호를 확인하세요",IF(ISNA(MATCH(D3789,거래처이름,0)),"거래처 목록에 없는 이름",IF(OR(NOT(ISNUMBER(G3789)),N(G3789)&lt;=0),"금액을 확인하세요",""))))))</f>
        <v/>
      </c>
    </row>
    <row r="3790">
      <c r="A3790" s="20" t="n"/>
      <c r="B3790" s="26" t="n"/>
      <c r="C3790" s="27">
        <f>IF(COUNTA(A3790,D3790,G3790)=0,"",IF(B3790="","공통",IFERROR(INDEX(현장_고객,MATCH(B3790,현장번호,0))&amp;" · "&amp;INDEX(현장_주소,MATCH(B3790,현장번호,0)),"없는 번호")))</f>
        <v/>
      </c>
      <c r="D3790" s="21" t="n"/>
      <c r="E3790" s="27">
        <f>IF(D3790="","",IFERROR(INDEX(거래처분야,MATCH(D3790,거래처이름,0)),""))</f>
        <v/>
      </c>
      <c r="F3790" s="21" t="n"/>
      <c r="G3790" s="22" t="n"/>
      <c r="H3790" s="25">
        <f>IF(COUNTA(A3790,B3790,D3790,G3790)=0,"",IF(NOT(ISNUMBER(A3790)),"날짜를 확인하세요",IF(A3790&gt;TODAY(),"오늘 이후 날짜예요",IF(AND(B3790&lt;&gt;"",ISNA(MATCH(B3790,현장번호,0))),"현장 번호를 확인하세요",IF(ISNA(MATCH(D3790,거래처이름,0)),"거래처 목록에 없는 이름",IF(OR(NOT(ISNUMBER(G3790)),N(G3790)&lt;=0),"금액을 확인하세요",""))))))</f>
        <v/>
      </c>
    </row>
    <row r="3791">
      <c r="A3791" s="20" t="n"/>
      <c r="B3791" s="26" t="n"/>
      <c r="C3791" s="27">
        <f>IF(COUNTA(A3791,D3791,G3791)=0,"",IF(B3791="","공통",IFERROR(INDEX(현장_고객,MATCH(B3791,현장번호,0))&amp;" · "&amp;INDEX(현장_주소,MATCH(B3791,현장번호,0)),"없는 번호")))</f>
        <v/>
      </c>
      <c r="D3791" s="21" t="n"/>
      <c r="E3791" s="27">
        <f>IF(D3791="","",IFERROR(INDEX(거래처분야,MATCH(D3791,거래처이름,0)),""))</f>
        <v/>
      </c>
      <c r="F3791" s="21" t="n"/>
      <c r="G3791" s="22" t="n"/>
      <c r="H3791" s="25">
        <f>IF(COUNTA(A3791,B3791,D3791,G3791)=0,"",IF(NOT(ISNUMBER(A3791)),"날짜를 확인하세요",IF(A3791&gt;TODAY(),"오늘 이후 날짜예요",IF(AND(B3791&lt;&gt;"",ISNA(MATCH(B3791,현장번호,0))),"현장 번호를 확인하세요",IF(ISNA(MATCH(D3791,거래처이름,0)),"거래처 목록에 없는 이름",IF(OR(NOT(ISNUMBER(G3791)),N(G3791)&lt;=0),"금액을 확인하세요",""))))))</f>
        <v/>
      </c>
    </row>
    <row r="3792">
      <c r="A3792" s="20" t="n"/>
      <c r="B3792" s="26" t="n"/>
      <c r="C3792" s="27">
        <f>IF(COUNTA(A3792,D3792,G3792)=0,"",IF(B3792="","공통",IFERROR(INDEX(현장_고객,MATCH(B3792,현장번호,0))&amp;" · "&amp;INDEX(현장_주소,MATCH(B3792,현장번호,0)),"없는 번호")))</f>
        <v/>
      </c>
      <c r="D3792" s="21" t="n"/>
      <c r="E3792" s="27">
        <f>IF(D3792="","",IFERROR(INDEX(거래처분야,MATCH(D3792,거래처이름,0)),""))</f>
        <v/>
      </c>
      <c r="F3792" s="21" t="n"/>
      <c r="G3792" s="22" t="n"/>
      <c r="H3792" s="25">
        <f>IF(COUNTA(A3792,B3792,D3792,G3792)=0,"",IF(NOT(ISNUMBER(A3792)),"날짜를 확인하세요",IF(A3792&gt;TODAY(),"오늘 이후 날짜예요",IF(AND(B3792&lt;&gt;"",ISNA(MATCH(B3792,현장번호,0))),"현장 번호를 확인하세요",IF(ISNA(MATCH(D3792,거래처이름,0)),"거래처 목록에 없는 이름",IF(OR(NOT(ISNUMBER(G3792)),N(G3792)&lt;=0),"금액을 확인하세요",""))))))</f>
        <v/>
      </c>
    </row>
    <row r="3793">
      <c r="A3793" s="20" t="n"/>
      <c r="B3793" s="26" t="n"/>
      <c r="C3793" s="27">
        <f>IF(COUNTA(A3793,D3793,G3793)=0,"",IF(B3793="","공통",IFERROR(INDEX(현장_고객,MATCH(B3793,현장번호,0))&amp;" · "&amp;INDEX(현장_주소,MATCH(B3793,현장번호,0)),"없는 번호")))</f>
        <v/>
      </c>
      <c r="D3793" s="21" t="n"/>
      <c r="E3793" s="27">
        <f>IF(D3793="","",IFERROR(INDEX(거래처분야,MATCH(D3793,거래처이름,0)),""))</f>
        <v/>
      </c>
      <c r="F3793" s="21" t="n"/>
      <c r="G3793" s="22" t="n"/>
      <c r="H3793" s="25">
        <f>IF(COUNTA(A3793,B3793,D3793,G3793)=0,"",IF(NOT(ISNUMBER(A3793)),"날짜를 확인하세요",IF(A3793&gt;TODAY(),"오늘 이후 날짜예요",IF(AND(B3793&lt;&gt;"",ISNA(MATCH(B3793,현장번호,0))),"현장 번호를 확인하세요",IF(ISNA(MATCH(D3793,거래처이름,0)),"거래처 목록에 없는 이름",IF(OR(NOT(ISNUMBER(G3793)),N(G3793)&lt;=0),"금액을 확인하세요",""))))))</f>
        <v/>
      </c>
    </row>
    <row r="3794">
      <c r="A3794" s="20" t="n"/>
      <c r="B3794" s="26" t="n"/>
      <c r="C3794" s="27">
        <f>IF(COUNTA(A3794,D3794,G3794)=0,"",IF(B3794="","공통",IFERROR(INDEX(현장_고객,MATCH(B3794,현장번호,0))&amp;" · "&amp;INDEX(현장_주소,MATCH(B3794,현장번호,0)),"없는 번호")))</f>
        <v/>
      </c>
      <c r="D3794" s="21" t="n"/>
      <c r="E3794" s="27">
        <f>IF(D3794="","",IFERROR(INDEX(거래처분야,MATCH(D3794,거래처이름,0)),""))</f>
        <v/>
      </c>
      <c r="F3794" s="21" t="n"/>
      <c r="G3794" s="22" t="n"/>
      <c r="H3794" s="25">
        <f>IF(COUNTA(A3794,B3794,D3794,G3794)=0,"",IF(NOT(ISNUMBER(A3794)),"날짜를 확인하세요",IF(A3794&gt;TODAY(),"오늘 이후 날짜예요",IF(AND(B3794&lt;&gt;"",ISNA(MATCH(B3794,현장번호,0))),"현장 번호를 확인하세요",IF(ISNA(MATCH(D3794,거래처이름,0)),"거래처 목록에 없는 이름",IF(OR(NOT(ISNUMBER(G3794)),N(G3794)&lt;=0),"금액을 확인하세요",""))))))</f>
        <v/>
      </c>
    </row>
    <row r="3795">
      <c r="A3795" s="20" t="n"/>
      <c r="B3795" s="26" t="n"/>
      <c r="C3795" s="27">
        <f>IF(COUNTA(A3795,D3795,G3795)=0,"",IF(B3795="","공통",IFERROR(INDEX(현장_고객,MATCH(B3795,현장번호,0))&amp;" · "&amp;INDEX(현장_주소,MATCH(B3795,현장번호,0)),"없는 번호")))</f>
        <v/>
      </c>
      <c r="D3795" s="21" t="n"/>
      <c r="E3795" s="27">
        <f>IF(D3795="","",IFERROR(INDEX(거래처분야,MATCH(D3795,거래처이름,0)),""))</f>
        <v/>
      </c>
      <c r="F3795" s="21" t="n"/>
      <c r="G3795" s="22" t="n"/>
      <c r="H3795" s="25">
        <f>IF(COUNTA(A3795,B3795,D3795,G3795)=0,"",IF(NOT(ISNUMBER(A3795)),"날짜를 확인하세요",IF(A3795&gt;TODAY(),"오늘 이후 날짜예요",IF(AND(B3795&lt;&gt;"",ISNA(MATCH(B3795,현장번호,0))),"현장 번호를 확인하세요",IF(ISNA(MATCH(D3795,거래처이름,0)),"거래처 목록에 없는 이름",IF(OR(NOT(ISNUMBER(G3795)),N(G3795)&lt;=0),"금액을 확인하세요",""))))))</f>
        <v/>
      </c>
    </row>
    <row r="3796">
      <c r="A3796" s="20" t="n"/>
      <c r="B3796" s="26" t="n"/>
      <c r="C3796" s="27">
        <f>IF(COUNTA(A3796,D3796,G3796)=0,"",IF(B3796="","공통",IFERROR(INDEX(현장_고객,MATCH(B3796,현장번호,0))&amp;" · "&amp;INDEX(현장_주소,MATCH(B3796,현장번호,0)),"없는 번호")))</f>
        <v/>
      </c>
      <c r="D3796" s="21" t="n"/>
      <c r="E3796" s="27">
        <f>IF(D3796="","",IFERROR(INDEX(거래처분야,MATCH(D3796,거래처이름,0)),""))</f>
        <v/>
      </c>
      <c r="F3796" s="21" t="n"/>
      <c r="G3796" s="22" t="n"/>
      <c r="H3796" s="25">
        <f>IF(COUNTA(A3796,B3796,D3796,G3796)=0,"",IF(NOT(ISNUMBER(A3796)),"날짜를 확인하세요",IF(A3796&gt;TODAY(),"오늘 이후 날짜예요",IF(AND(B3796&lt;&gt;"",ISNA(MATCH(B3796,현장번호,0))),"현장 번호를 확인하세요",IF(ISNA(MATCH(D3796,거래처이름,0)),"거래처 목록에 없는 이름",IF(OR(NOT(ISNUMBER(G3796)),N(G3796)&lt;=0),"금액을 확인하세요",""))))))</f>
        <v/>
      </c>
    </row>
    <row r="3797">
      <c r="A3797" s="20" t="n"/>
      <c r="B3797" s="26" t="n"/>
      <c r="C3797" s="27">
        <f>IF(COUNTA(A3797,D3797,G3797)=0,"",IF(B3797="","공통",IFERROR(INDEX(현장_고객,MATCH(B3797,현장번호,0))&amp;" · "&amp;INDEX(현장_주소,MATCH(B3797,현장번호,0)),"없는 번호")))</f>
        <v/>
      </c>
      <c r="D3797" s="21" t="n"/>
      <c r="E3797" s="27">
        <f>IF(D3797="","",IFERROR(INDEX(거래처분야,MATCH(D3797,거래처이름,0)),""))</f>
        <v/>
      </c>
      <c r="F3797" s="21" t="n"/>
      <c r="G3797" s="22" t="n"/>
      <c r="H3797" s="25">
        <f>IF(COUNTA(A3797,B3797,D3797,G3797)=0,"",IF(NOT(ISNUMBER(A3797)),"날짜를 확인하세요",IF(A3797&gt;TODAY(),"오늘 이후 날짜예요",IF(AND(B3797&lt;&gt;"",ISNA(MATCH(B3797,현장번호,0))),"현장 번호를 확인하세요",IF(ISNA(MATCH(D3797,거래처이름,0)),"거래처 목록에 없는 이름",IF(OR(NOT(ISNUMBER(G3797)),N(G3797)&lt;=0),"금액을 확인하세요",""))))))</f>
        <v/>
      </c>
    </row>
    <row r="3798">
      <c r="A3798" s="20" t="n"/>
      <c r="B3798" s="26" t="n"/>
      <c r="C3798" s="27">
        <f>IF(COUNTA(A3798,D3798,G3798)=0,"",IF(B3798="","공통",IFERROR(INDEX(현장_고객,MATCH(B3798,현장번호,0))&amp;" · "&amp;INDEX(현장_주소,MATCH(B3798,현장번호,0)),"없는 번호")))</f>
        <v/>
      </c>
      <c r="D3798" s="21" t="n"/>
      <c r="E3798" s="27">
        <f>IF(D3798="","",IFERROR(INDEX(거래처분야,MATCH(D3798,거래처이름,0)),""))</f>
        <v/>
      </c>
      <c r="F3798" s="21" t="n"/>
      <c r="G3798" s="22" t="n"/>
      <c r="H3798" s="25">
        <f>IF(COUNTA(A3798,B3798,D3798,G3798)=0,"",IF(NOT(ISNUMBER(A3798)),"날짜를 확인하세요",IF(A3798&gt;TODAY(),"오늘 이후 날짜예요",IF(AND(B3798&lt;&gt;"",ISNA(MATCH(B3798,현장번호,0))),"현장 번호를 확인하세요",IF(ISNA(MATCH(D3798,거래처이름,0)),"거래처 목록에 없는 이름",IF(OR(NOT(ISNUMBER(G3798)),N(G3798)&lt;=0),"금액을 확인하세요",""))))))</f>
        <v/>
      </c>
    </row>
    <row r="3799">
      <c r="A3799" s="20" t="n"/>
      <c r="B3799" s="26" t="n"/>
      <c r="C3799" s="27">
        <f>IF(COUNTA(A3799,D3799,G3799)=0,"",IF(B3799="","공통",IFERROR(INDEX(현장_고객,MATCH(B3799,현장번호,0))&amp;" · "&amp;INDEX(현장_주소,MATCH(B3799,현장번호,0)),"없는 번호")))</f>
        <v/>
      </c>
      <c r="D3799" s="21" t="n"/>
      <c r="E3799" s="27">
        <f>IF(D3799="","",IFERROR(INDEX(거래처분야,MATCH(D3799,거래처이름,0)),""))</f>
        <v/>
      </c>
      <c r="F3799" s="21" t="n"/>
      <c r="G3799" s="22" t="n"/>
      <c r="H3799" s="25">
        <f>IF(COUNTA(A3799,B3799,D3799,G3799)=0,"",IF(NOT(ISNUMBER(A3799)),"날짜를 확인하세요",IF(A3799&gt;TODAY(),"오늘 이후 날짜예요",IF(AND(B3799&lt;&gt;"",ISNA(MATCH(B3799,현장번호,0))),"현장 번호를 확인하세요",IF(ISNA(MATCH(D3799,거래처이름,0)),"거래처 목록에 없는 이름",IF(OR(NOT(ISNUMBER(G3799)),N(G3799)&lt;=0),"금액을 확인하세요",""))))))</f>
        <v/>
      </c>
    </row>
    <row r="3800">
      <c r="A3800" s="20" t="n"/>
      <c r="B3800" s="26" t="n"/>
      <c r="C3800" s="27">
        <f>IF(COUNTA(A3800,D3800,G3800)=0,"",IF(B3800="","공통",IFERROR(INDEX(현장_고객,MATCH(B3800,현장번호,0))&amp;" · "&amp;INDEX(현장_주소,MATCH(B3800,현장번호,0)),"없는 번호")))</f>
        <v/>
      </c>
      <c r="D3800" s="21" t="n"/>
      <c r="E3800" s="27">
        <f>IF(D3800="","",IFERROR(INDEX(거래처분야,MATCH(D3800,거래처이름,0)),""))</f>
        <v/>
      </c>
      <c r="F3800" s="21" t="n"/>
      <c r="G3800" s="22" t="n"/>
      <c r="H3800" s="25">
        <f>IF(COUNTA(A3800,B3800,D3800,G3800)=0,"",IF(NOT(ISNUMBER(A3800)),"날짜를 확인하세요",IF(A3800&gt;TODAY(),"오늘 이후 날짜예요",IF(AND(B3800&lt;&gt;"",ISNA(MATCH(B3800,현장번호,0))),"현장 번호를 확인하세요",IF(ISNA(MATCH(D3800,거래처이름,0)),"거래처 목록에 없는 이름",IF(OR(NOT(ISNUMBER(G3800)),N(G3800)&lt;=0),"금액을 확인하세요",""))))))</f>
        <v/>
      </c>
    </row>
    <row r="3801">
      <c r="A3801" s="20" t="n"/>
      <c r="B3801" s="26" t="n"/>
      <c r="C3801" s="27">
        <f>IF(COUNTA(A3801,D3801,G3801)=0,"",IF(B3801="","공통",IFERROR(INDEX(현장_고객,MATCH(B3801,현장번호,0))&amp;" · "&amp;INDEX(현장_주소,MATCH(B3801,현장번호,0)),"없는 번호")))</f>
        <v/>
      </c>
      <c r="D3801" s="21" t="n"/>
      <c r="E3801" s="27">
        <f>IF(D3801="","",IFERROR(INDEX(거래처분야,MATCH(D3801,거래처이름,0)),""))</f>
        <v/>
      </c>
      <c r="F3801" s="21" t="n"/>
      <c r="G3801" s="22" t="n"/>
      <c r="H3801" s="25">
        <f>IF(COUNTA(A3801,B3801,D3801,G3801)=0,"",IF(NOT(ISNUMBER(A3801)),"날짜를 확인하세요",IF(A3801&gt;TODAY(),"오늘 이후 날짜예요",IF(AND(B3801&lt;&gt;"",ISNA(MATCH(B3801,현장번호,0))),"현장 번호를 확인하세요",IF(ISNA(MATCH(D3801,거래처이름,0)),"거래처 목록에 없는 이름",IF(OR(NOT(ISNUMBER(G3801)),N(G3801)&lt;=0),"금액을 확인하세요",""))))))</f>
        <v/>
      </c>
    </row>
    <row r="3802">
      <c r="A3802" s="20" t="n"/>
      <c r="B3802" s="26" t="n"/>
      <c r="C3802" s="27">
        <f>IF(COUNTA(A3802,D3802,G3802)=0,"",IF(B3802="","공통",IFERROR(INDEX(현장_고객,MATCH(B3802,현장번호,0))&amp;" · "&amp;INDEX(현장_주소,MATCH(B3802,현장번호,0)),"없는 번호")))</f>
        <v/>
      </c>
      <c r="D3802" s="21" t="n"/>
      <c r="E3802" s="27">
        <f>IF(D3802="","",IFERROR(INDEX(거래처분야,MATCH(D3802,거래처이름,0)),""))</f>
        <v/>
      </c>
      <c r="F3802" s="21" t="n"/>
      <c r="G3802" s="22" t="n"/>
      <c r="H3802" s="25">
        <f>IF(COUNTA(A3802,B3802,D3802,G3802)=0,"",IF(NOT(ISNUMBER(A3802)),"날짜를 확인하세요",IF(A3802&gt;TODAY(),"오늘 이후 날짜예요",IF(AND(B3802&lt;&gt;"",ISNA(MATCH(B3802,현장번호,0))),"현장 번호를 확인하세요",IF(ISNA(MATCH(D3802,거래처이름,0)),"거래처 목록에 없는 이름",IF(OR(NOT(ISNUMBER(G3802)),N(G3802)&lt;=0),"금액을 확인하세요",""))))))</f>
        <v/>
      </c>
    </row>
    <row r="3803">
      <c r="A3803" s="20" t="n"/>
      <c r="B3803" s="26" t="n"/>
      <c r="C3803" s="27">
        <f>IF(COUNTA(A3803,D3803,G3803)=0,"",IF(B3803="","공통",IFERROR(INDEX(현장_고객,MATCH(B3803,현장번호,0))&amp;" · "&amp;INDEX(현장_주소,MATCH(B3803,현장번호,0)),"없는 번호")))</f>
        <v/>
      </c>
      <c r="D3803" s="21" t="n"/>
      <c r="E3803" s="27">
        <f>IF(D3803="","",IFERROR(INDEX(거래처분야,MATCH(D3803,거래처이름,0)),""))</f>
        <v/>
      </c>
      <c r="F3803" s="21" t="n"/>
      <c r="G3803" s="22" t="n"/>
      <c r="H3803" s="25">
        <f>IF(COUNTA(A3803,B3803,D3803,G3803)=0,"",IF(NOT(ISNUMBER(A3803)),"날짜를 확인하세요",IF(A3803&gt;TODAY(),"오늘 이후 날짜예요",IF(AND(B3803&lt;&gt;"",ISNA(MATCH(B3803,현장번호,0))),"현장 번호를 확인하세요",IF(ISNA(MATCH(D3803,거래처이름,0)),"거래처 목록에 없는 이름",IF(OR(NOT(ISNUMBER(G3803)),N(G3803)&lt;=0),"금액을 확인하세요",""))))))</f>
        <v/>
      </c>
    </row>
    <row r="3804">
      <c r="A3804" s="20" t="n"/>
      <c r="B3804" s="26" t="n"/>
      <c r="C3804" s="27">
        <f>IF(COUNTA(A3804,D3804,G3804)=0,"",IF(B3804="","공통",IFERROR(INDEX(현장_고객,MATCH(B3804,현장번호,0))&amp;" · "&amp;INDEX(현장_주소,MATCH(B3804,현장번호,0)),"없는 번호")))</f>
        <v/>
      </c>
      <c r="D3804" s="21" t="n"/>
      <c r="E3804" s="27">
        <f>IF(D3804="","",IFERROR(INDEX(거래처분야,MATCH(D3804,거래처이름,0)),""))</f>
        <v/>
      </c>
      <c r="F3804" s="21" t="n"/>
      <c r="G3804" s="22" t="n"/>
      <c r="H3804" s="25">
        <f>IF(COUNTA(A3804,B3804,D3804,G3804)=0,"",IF(NOT(ISNUMBER(A3804)),"날짜를 확인하세요",IF(A3804&gt;TODAY(),"오늘 이후 날짜예요",IF(AND(B3804&lt;&gt;"",ISNA(MATCH(B3804,현장번호,0))),"현장 번호를 확인하세요",IF(ISNA(MATCH(D3804,거래처이름,0)),"거래처 목록에 없는 이름",IF(OR(NOT(ISNUMBER(G3804)),N(G3804)&lt;=0),"금액을 확인하세요",""))))))</f>
        <v/>
      </c>
    </row>
    <row r="3805">
      <c r="A3805" s="20" t="n"/>
      <c r="B3805" s="26" t="n"/>
      <c r="C3805" s="27">
        <f>IF(COUNTA(A3805,D3805,G3805)=0,"",IF(B3805="","공통",IFERROR(INDEX(현장_고객,MATCH(B3805,현장번호,0))&amp;" · "&amp;INDEX(현장_주소,MATCH(B3805,현장번호,0)),"없는 번호")))</f>
        <v/>
      </c>
      <c r="D3805" s="21" t="n"/>
      <c r="E3805" s="27">
        <f>IF(D3805="","",IFERROR(INDEX(거래처분야,MATCH(D3805,거래처이름,0)),""))</f>
        <v/>
      </c>
      <c r="F3805" s="21" t="n"/>
      <c r="G3805" s="22" t="n"/>
      <c r="H3805" s="25">
        <f>IF(COUNTA(A3805,B3805,D3805,G3805)=0,"",IF(NOT(ISNUMBER(A3805)),"날짜를 확인하세요",IF(A3805&gt;TODAY(),"오늘 이후 날짜예요",IF(AND(B3805&lt;&gt;"",ISNA(MATCH(B3805,현장번호,0))),"현장 번호를 확인하세요",IF(ISNA(MATCH(D3805,거래처이름,0)),"거래처 목록에 없는 이름",IF(OR(NOT(ISNUMBER(G3805)),N(G3805)&lt;=0),"금액을 확인하세요",""))))))</f>
        <v/>
      </c>
    </row>
    <row r="3806">
      <c r="A3806" s="20" t="n"/>
      <c r="B3806" s="26" t="n"/>
      <c r="C3806" s="27">
        <f>IF(COUNTA(A3806,D3806,G3806)=0,"",IF(B3806="","공통",IFERROR(INDEX(현장_고객,MATCH(B3806,현장번호,0))&amp;" · "&amp;INDEX(현장_주소,MATCH(B3806,현장번호,0)),"없는 번호")))</f>
        <v/>
      </c>
      <c r="D3806" s="21" t="n"/>
      <c r="E3806" s="27">
        <f>IF(D3806="","",IFERROR(INDEX(거래처분야,MATCH(D3806,거래처이름,0)),""))</f>
        <v/>
      </c>
      <c r="F3806" s="21" t="n"/>
      <c r="G3806" s="22" t="n"/>
      <c r="H3806" s="25">
        <f>IF(COUNTA(A3806,B3806,D3806,G3806)=0,"",IF(NOT(ISNUMBER(A3806)),"날짜를 확인하세요",IF(A3806&gt;TODAY(),"오늘 이후 날짜예요",IF(AND(B3806&lt;&gt;"",ISNA(MATCH(B3806,현장번호,0))),"현장 번호를 확인하세요",IF(ISNA(MATCH(D3806,거래처이름,0)),"거래처 목록에 없는 이름",IF(OR(NOT(ISNUMBER(G3806)),N(G3806)&lt;=0),"금액을 확인하세요",""))))))</f>
        <v/>
      </c>
    </row>
    <row r="3807">
      <c r="A3807" s="20" t="n"/>
      <c r="B3807" s="26" t="n"/>
      <c r="C3807" s="27">
        <f>IF(COUNTA(A3807,D3807,G3807)=0,"",IF(B3807="","공통",IFERROR(INDEX(현장_고객,MATCH(B3807,현장번호,0))&amp;" · "&amp;INDEX(현장_주소,MATCH(B3807,현장번호,0)),"없는 번호")))</f>
        <v/>
      </c>
      <c r="D3807" s="21" t="n"/>
      <c r="E3807" s="27">
        <f>IF(D3807="","",IFERROR(INDEX(거래처분야,MATCH(D3807,거래처이름,0)),""))</f>
        <v/>
      </c>
      <c r="F3807" s="21" t="n"/>
      <c r="G3807" s="22" t="n"/>
      <c r="H3807" s="25">
        <f>IF(COUNTA(A3807,B3807,D3807,G3807)=0,"",IF(NOT(ISNUMBER(A3807)),"날짜를 확인하세요",IF(A3807&gt;TODAY(),"오늘 이후 날짜예요",IF(AND(B3807&lt;&gt;"",ISNA(MATCH(B3807,현장번호,0))),"현장 번호를 확인하세요",IF(ISNA(MATCH(D3807,거래처이름,0)),"거래처 목록에 없는 이름",IF(OR(NOT(ISNUMBER(G3807)),N(G3807)&lt;=0),"금액을 확인하세요",""))))))</f>
        <v/>
      </c>
    </row>
    <row r="3808">
      <c r="A3808" s="20" t="n"/>
      <c r="B3808" s="26" t="n"/>
      <c r="C3808" s="27">
        <f>IF(COUNTA(A3808,D3808,G3808)=0,"",IF(B3808="","공통",IFERROR(INDEX(현장_고객,MATCH(B3808,현장번호,0))&amp;" · "&amp;INDEX(현장_주소,MATCH(B3808,현장번호,0)),"없는 번호")))</f>
        <v/>
      </c>
      <c r="D3808" s="21" t="n"/>
      <c r="E3808" s="27">
        <f>IF(D3808="","",IFERROR(INDEX(거래처분야,MATCH(D3808,거래처이름,0)),""))</f>
        <v/>
      </c>
      <c r="F3808" s="21" t="n"/>
      <c r="G3808" s="22" t="n"/>
      <c r="H3808" s="25">
        <f>IF(COUNTA(A3808,B3808,D3808,G3808)=0,"",IF(NOT(ISNUMBER(A3808)),"날짜를 확인하세요",IF(A3808&gt;TODAY(),"오늘 이후 날짜예요",IF(AND(B3808&lt;&gt;"",ISNA(MATCH(B3808,현장번호,0))),"현장 번호를 확인하세요",IF(ISNA(MATCH(D3808,거래처이름,0)),"거래처 목록에 없는 이름",IF(OR(NOT(ISNUMBER(G3808)),N(G3808)&lt;=0),"금액을 확인하세요",""))))))</f>
        <v/>
      </c>
    </row>
    <row r="3809">
      <c r="A3809" s="20" t="n"/>
      <c r="B3809" s="26" t="n"/>
      <c r="C3809" s="27">
        <f>IF(COUNTA(A3809,D3809,G3809)=0,"",IF(B3809="","공통",IFERROR(INDEX(현장_고객,MATCH(B3809,현장번호,0))&amp;" · "&amp;INDEX(현장_주소,MATCH(B3809,현장번호,0)),"없는 번호")))</f>
        <v/>
      </c>
      <c r="D3809" s="21" t="n"/>
      <c r="E3809" s="27">
        <f>IF(D3809="","",IFERROR(INDEX(거래처분야,MATCH(D3809,거래처이름,0)),""))</f>
        <v/>
      </c>
      <c r="F3809" s="21" t="n"/>
      <c r="G3809" s="22" t="n"/>
      <c r="H3809" s="25">
        <f>IF(COUNTA(A3809,B3809,D3809,G3809)=0,"",IF(NOT(ISNUMBER(A3809)),"날짜를 확인하세요",IF(A3809&gt;TODAY(),"오늘 이후 날짜예요",IF(AND(B3809&lt;&gt;"",ISNA(MATCH(B3809,현장번호,0))),"현장 번호를 확인하세요",IF(ISNA(MATCH(D3809,거래처이름,0)),"거래처 목록에 없는 이름",IF(OR(NOT(ISNUMBER(G3809)),N(G3809)&lt;=0),"금액을 확인하세요",""))))))</f>
        <v/>
      </c>
    </row>
    <row r="3810">
      <c r="A3810" s="20" t="n"/>
      <c r="B3810" s="26" t="n"/>
      <c r="C3810" s="27">
        <f>IF(COUNTA(A3810,D3810,G3810)=0,"",IF(B3810="","공통",IFERROR(INDEX(현장_고객,MATCH(B3810,현장번호,0))&amp;" · "&amp;INDEX(현장_주소,MATCH(B3810,현장번호,0)),"없는 번호")))</f>
        <v/>
      </c>
      <c r="D3810" s="21" t="n"/>
      <c r="E3810" s="27">
        <f>IF(D3810="","",IFERROR(INDEX(거래처분야,MATCH(D3810,거래처이름,0)),""))</f>
        <v/>
      </c>
      <c r="F3810" s="21" t="n"/>
      <c r="G3810" s="22" t="n"/>
      <c r="H3810" s="25">
        <f>IF(COUNTA(A3810,B3810,D3810,G3810)=0,"",IF(NOT(ISNUMBER(A3810)),"날짜를 확인하세요",IF(A3810&gt;TODAY(),"오늘 이후 날짜예요",IF(AND(B3810&lt;&gt;"",ISNA(MATCH(B3810,현장번호,0))),"현장 번호를 확인하세요",IF(ISNA(MATCH(D3810,거래처이름,0)),"거래처 목록에 없는 이름",IF(OR(NOT(ISNUMBER(G3810)),N(G3810)&lt;=0),"금액을 확인하세요",""))))))</f>
        <v/>
      </c>
    </row>
    <row r="3811">
      <c r="A3811" s="20" t="n"/>
      <c r="B3811" s="26" t="n"/>
      <c r="C3811" s="27">
        <f>IF(COUNTA(A3811,D3811,G3811)=0,"",IF(B3811="","공통",IFERROR(INDEX(현장_고객,MATCH(B3811,현장번호,0))&amp;" · "&amp;INDEX(현장_주소,MATCH(B3811,현장번호,0)),"없는 번호")))</f>
        <v/>
      </c>
      <c r="D3811" s="21" t="n"/>
      <c r="E3811" s="27">
        <f>IF(D3811="","",IFERROR(INDEX(거래처분야,MATCH(D3811,거래처이름,0)),""))</f>
        <v/>
      </c>
      <c r="F3811" s="21" t="n"/>
      <c r="G3811" s="22" t="n"/>
      <c r="H3811" s="25">
        <f>IF(COUNTA(A3811,B3811,D3811,G3811)=0,"",IF(NOT(ISNUMBER(A3811)),"날짜를 확인하세요",IF(A3811&gt;TODAY(),"오늘 이후 날짜예요",IF(AND(B3811&lt;&gt;"",ISNA(MATCH(B3811,현장번호,0))),"현장 번호를 확인하세요",IF(ISNA(MATCH(D3811,거래처이름,0)),"거래처 목록에 없는 이름",IF(OR(NOT(ISNUMBER(G3811)),N(G3811)&lt;=0),"금액을 확인하세요",""))))))</f>
        <v/>
      </c>
    </row>
    <row r="3812">
      <c r="A3812" s="20" t="n"/>
      <c r="B3812" s="26" t="n"/>
      <c r="C3812" s="27">
        <f>IF(COUNTA(A3812,D3812,G3812)=0,"",IF(B3812="","공통",IFERROR(INDEX(현장_고객,MATCH(B3812,현장번호,0))&amp;" · "&amp;INDEX(현장_주소,MATCH(B3812,현장번호,0)),"없는 번호")))</f>
        <v/>
      </c>
      <c r="D3812" s="21" t="n"/>
      <c r="E3812" s="27">
        <f>IF(D3812="","",IFERROR(INDEX(거래처분야,MATCH(D3812,거래처이름,0)),""))</f>
        <v/>
      </c>
      <c r="F3812" s="21" t="n"/>
      <c r="G3812" s="22" t="n"/>
      <c r="H3812" s="25">
        <f>IF(COUNTA(A3812,B3812,D3812,G3812)=0,"",IF(NOT(ISNUMBER(A3812)),"날짜를 확인하세요",IF(A3812&gt;TODAY(),"오늘 이후 날짜예요",IF(AND(B3812&lt;&gt;"",ISNA(MATCH(B3812,현장번호,0))),"현장 번호를 확인하세요",IF(ISNA(MATCH(D3812,거래처이름,0)),"거래처 목록에 없는 이름",IF(OR(NOT(ISNUMBER(G3812)),N(G3812)&lt;=0),"금액을 확인하세요",""))))))</f>
        <v/>
      </c>
    </row>
    <row r="3813">
      <c r="A3813" s="20" t="n"/>
      <c r="B3813" s="26" t="n"/>
      <c r="C3813" s="27">
        <f>IF(COUNTA(A3813,D3813,G3813)=0,"",IF(B3813="","공통",IFERROR(INDEX(현장_고객,MATCH(B3813,현장번호,0))&amp;" · "&amp;INDEX(현장_주소,MATCH(B3813,현장번호,0)),"없는 번호")))</f>
        <v/>
      </c>
      <c r="D3813" s="21" t="n"/>
      <c r="E3813" s="27">
        <f>IF(D3813="","",IFERROR(INDEX(거래처분야,MATCH(D3813,거래처이름,0)),""))</f>
        <v/>
      </c>
      <c r="F3813" s="21" t="n"/>
      <c r="G3813" s="22" t="n"/>
      <c r="H3813" s="25">
        <f>IF(COUNTA(A3813,B3813,D3813,G3813)=0,"",IF(NOT(ISNUMBER(A3813)),"날짜를 확인하세요",IF(A3813&gt;TODAY(),"오늘 이후 날짜예요",IF(AND(B3813&lt;&gt;"",ISNA(MATCH(B3813,현장번호,0))),"현장 번호를 확인하세요",IF(ISNA(MATCH(D3813,거래처이름,0)),"거래처 목록에 없는 이름",IF(OR(NOT(ISNUMBER(G3813)),N(G3813)&lt;=0),"금액을 확인하세요",""))))))</f>
        <v/>
      </c>
    </row>
    <row r="3814">
      <c r="A3814" s="20" t="n"/>
      <c r="B3814" s="26" t="n"/>
      <c r="C3814" s="27">
        <f>IF(COUNTA(A3814,D3814,G3814)=0,"",IF(B3814="","공통",IFERROR(INDEX(현장_고객,MATCH(B3814,현장번호,0))&amp;" · "&amp;INDEX(현장_주소,MATCH(B3814,현장번호,0)),"없는 번호")))</f>
        <v/>
      </c>
      <c r="D3814" s="21" t="n"/>
      <c r="E3814" s="27">
        <f>IF(D3814="","",IFERROR(INDEX(거래처분야,MATCH(D3814,거래처이름,0)),""))</f>
        <v/>
      </c>
      <c r="F3814" s="21" t="n"/>
      <c r="G3814" s="22" t="n"/>
      <c r="H3814" s="25">
        <f>IF(COUNTA(A3814,B3814,D3814,G3814)=0,"",IF(NOT(ISNUMBER(A3814)),"날짜를 확인하세요",IF(A3814&gt;TODAY(),"오늘 이후 날짜예요",IF(AND(B3814&lt;&gt;"",ISNA(MATCH(B3814,현장번호,0))),"현장 번호를 확인하세요",IF(ISNA(MATCH(D3814,거래처이름,0)),"거래처 목록에 없는 이름",IF(OR(NOT(ISNUMBER(G3814)),N(G3814)&lt;=0),"금액을 확인하세요",""))))))</f>
        <v/>
      </c>
    </row>
    <row r="3815">
      <c r="A3815" s="20" t="n"/>
      <c r="B3815" s="26" t="n"/>
      <c r="C3815" s="27">
        <f>IF(COUNTA(A3815,D3815,G3815)=0,"",IF(B3815="","공통",IFERROR(INDEX(현장_고객,MATCH(B3815,현장번호,0))&amp;" · "&amp;INDEX(현장_주소,MATCH(B3815,현장번호,0)),"없는 번호")))</f>
        <v/>
      </c>
      <c r="D3815" s="21" t="n"/>
      <c r="E3815" s="27">
        <f>IF(D3815="","",IFERROR(INDEX(거래처분야,MATCH(D3815,거래처이름,0)),""))</f>
        <v/>
      </c>
      <c r="F3815" s="21" t="n"/>
      <c r="G3815" s="22" t="n"/>
      <c r="H3815" s="25">
        <f>IF(COUNTA(A3815,B3815,D3815,G3815)=0,"",IF(NOT(ISNUMBER(A3815)),"날짜를 확인하세요",IF(A3815&gt;TODAY(),"오늘 이후 날짜예요",IF(AND(B3815&lt;&gt;"",ISNA(MATCH(B3815,현장번호,0))),"현장 번호를 확인하세요",IF(ISNA(MATCH(D3815,거래처이름,0)),"거래처 목록에 없는 이름",IF(OR(NOT(ISNUMBER(G3815)),N(G3815)&lt;=0),"금액을 확인하세요",""))))))</f>
        <v/>
      </c>
    </row>
    <row r="3816">
      <c r="A3816" s="20" t="n"/>
      <c r="B3816" s="26" t="n"/>
      <c r="C3816" s="27">
        <f>IF(COUNTA(A3816,D3816,G3816)=0,"",IF(B3816="","공통",IFERROR(INDEX(현장_고객,MATCH(B3816,현장번호,0))&amp;" · "&amp;INDEX(현장_주소,MATCH(B3816,현장번호,0)),"없는 번호")))</f>
        <v/>
      </c>
      <c r="D3816" s="21" t="n"/>
      <c r="E3816" s="27">
        <f>IF(D3816="","",IFERROR(INDEX(거래처분야,MATCH(D3816,거래처이름,0)),""))</f>
        <v/>
      </c>
      <c r="F3816" s="21" t="n"/>
      <c r="G3816" s="22" t="n"/>
      <c r="H3816" s="25">
        <f>IF(COUNTA(A3816,B3816,D3816,G3816)=0,"",IF(NOT(ISNUMBER(A3816)),"날짜를 확인하세요",IF(A3816&gt;TODAY(),"오늘 이후 날짜예요",IF(AND(B3816&lt;&gt;"",ISNA(MATCH(B3816,현장번호,0))),"현장 번호를 확인하세요",IF(ISNA(MATCH(D3816,거래처이름,0)),"거래처 목록에 없는 이름",IF(OR(NOT(ISNUMBER(G3816)),N(G3816)&lt;=0),"금액을 확인하세요",""))))))</f>
        <v/>
      </c>
    </row>
    <row r="3817">
      <c r="A3817" s="20" t="n"/>
      <c r="B3817" s="26" t="n"/>
      <c r="C3817" s="27">
        <f>IF(COUNTA(A3817,D3817,G3817)=0,"",IF(B3817="","공통",IFERROR(INDEX(현장_고객,MATCH(B3817,현장번호,0))&amp;" · "&amp;INDEX(현장_주소,MATCH(B3817,현장번호,0)),"없는 번호")))</f>
        <v/>
      </c>
      <c r="D3817" s="21" t="n"/>
      <c r="E3817" s="27">
        <f>IF(D3817="","",IFERROR(INDEX(거래처분야,MATCH(D3817,거래처이름,0)),""))</f>
        <v/>
      </c>
      <c r="F3817" s="21" t="n"/>
      <c r="G3817" s="22" t="n"/>
      <c r="H3817" s="25">
        <f>IF(COUNTA(A3817,B3817,D3817,G3817)=0,"",IF(NOT(ISNUMBER(A3817)),"날짜를 확인하세요",IF(A3817&gt;TODAY(),"오늘 이후 날짜예요",IF(AND(B3817&lt;&gt;"",ISNA(MATCH(B3817,현장번호,0))),"현장 번호를 확인하세요",IF(ISNA(MATCH(D3817,거래처이름,0)),"거래처 목록에 없는 이름",IF(OR(NOT(ISNUMBER(G3817)),N(G3817)&lt;=0),"금액을 확인하세요",""))))))</f>
        <v/>
      </c>
    </row>
    <row r="3818">
      <c r="A3818" s="20" t="n"/>
      <c r="B3818" s="26" t="n"/>
      <c r="C3818" s="27">
        <f>IF(COUNTA(A3818,D3818,G3818)=0,"",IF(B3818="","공통",IFERROR(INDEX(현장_고객,MATCH(B3818,현장번호,0))&amp;" · "&amp;INDEX(현장_주소,MATCH(B3818,현장번호,0)),"없는 번호")))</f>
        <v/>
      </c>
      <c r="D3818" s="21" t="n"/>
      <c r="E3818" s="27">
        <f>IF(D3818="","",IFERROR(INDEX(거래처분야,MATCH(D3818,거래처이름,0)),""))</f>
        <v/>
      </c>
      <c r="F3818" s="21" t="n"/>
      <c r="G3818" s="22" t="n"/>
      <c r="H3818" s="25">
        <f>IF(COUNTA(A3818,B3818,D3818,G3818)=0,"",IF(NOT(ISNUMBER(A3818)),"날짜를 확인하세요",IF(A3818&gt;TODAY(),"오늘 이후 날짜예요",IF(AND(B3818&lt;&gt;"",ISNA(MATCH(B3818,현장번호,0))),"현장 번호를 확인하세요",IF(ISNA(MATCH(D3818,거래처이름,0)),"거래처 목록에 없는 이름",IF(OR(NOT(ISNUMBER(G3818)),N(G3818)&lt;=0),"금액을 확인하세요",""))))))</f>
        <v/>
      </c>
    </row>
    <row r="3819">
      <c r="A3819" s="20" t="n"/>
      <c r="B3819" s="26" t="n"/>
      <c r="C3819" s="27">
        <f>IF(COUNTA(A3819,D3819,G3819)=0,"",IF(B3819="","공통",IFERROR(INDEX(현장_고객,MATCH(B3819,현장번호,0))&amp;" · "&amp;INDEX(현장_주소,MATCH(B3819,현장번호,0)),"없는 번호")))</f>
        <v/>
      </c>
      <c r="D3819" s="21" t="n"/>
      <c r="E3819" s="27">
        <f>IF(D3819="","",IFERROR(INDEX(거래처분야,MATCH(D3819,거래처이름,0)),""))</f>
        <v/>
      </c>
      <c r="F3819" s="21" t="n"/>
      <c r="G3819" s="22" t="n"/>
      <c r="H3819" s="25">
        <f>IF(COUNTA(A3819,B3819,D3819,G3819)=0,"",IF(NOT(ISNUMBER(A3819)),"날짜를 확인하세요",IF(A3819&gt;TODAY(),"오늘 이후 날짜예요",IF(AND(B3819&lt;&gt;"",ISNA(MATCH(B3819,현장번호,0))),"현장 번호를 확인하세요",IF(ISNA(MATCH(D3819,거래처이름,0)),"거래처 목록에 없는 이름",IF(OR(NOT(ISNUMBER(G3819)),N(G3819)&lt;=0),"금액을 확인하세요",""))))))</f>
        <v/>
      </c>
    </row>
    <row r="3820">
      <c r="A3820" s="20" t="n"/>
      <c r="B3820" s="26" t="n"/>
      <c r="C3820" s="27">
        <f>IF(COUNTA(A3820,D3820,G3820)=0,"",IF(B3820="","공통",IFERROR(INDEX(현장_고객,MATCH(B3820,현장번호,0))&amp;" · "&amp;INDEX(현장_주소,MATCH(B3820,현장번호,0)),"없는 번호")))</f>
        <v/>
      </c>
      <c r="D3820" s="21" t="n"/>
      <c r="E3820" s="27">
        <f>IF(D3820="","",IFERROR(INDEX(거래처분야,MATCH(D3820,거래처이름,0)),""))</f>
        <v/>
      </c>
      <c r="F3820" s="21" t="n"/>
      <c r="G3820" s="22" t="n"/>
      <c r="H3820" s="25">
        <f>IF(COUNTA(A3820,B3820,D3820,G3820)=0,"",IF(NOT(ISNUMBER(A3820)),"날짜를 확인하세요",IF(A3820&gt;TODAY(),"오늘 이후 날짜예요",IF(AND(B3820&lt;&gt;"",ISNA(MATCH(B3820,현장번호,0))),"현장 번호를 확인하세요",IF(ISNA(MATCH(D3820,거래처이름,0)),"거래처 목록에 없는 이름",IF(OR(NOT(ISNUMBER(G3820)),N(G3820)&lt;=0),"금액을 확인하세요",""))))))</f>
        <v/>
      </c>
    </row>
    <row r="3821">
      <c r="A3821" s="20" t="n"/>
      <c r="B3821" s="26" t="n"/>
      <c r="C3821" s="27">
        <f>IF(COUNTA(A3821,D3821,G3821)=0,"",IF(B3821="","공통",IFERROR(INDEX(현장_고객,MATCH(B3821,현장번호,0))&amp;" · "&amp;INDEX(현장_주소,MATCH(B3821,현장번호,0)),"없는 번호")))</f>
        <v/>
      </c>
      <c r="D3821" s="21" t="n"/>
      <c r="E3821" s="27">
        <f>IF(D3821="","",IFERROR(INDEX(거래처분야,MATCH(D3821,거래처이름,0)),""))</f>
        <v/>
      </c>
      <c r="F3821" s="21" t="n"/>
      <c r="G3821" s="22" t="n"/>
      <c r="H3821" s="25">
        <f>IF(COUNTA(A3821,B3821,D3821,G3821)=0,"",IF(NOT(ISNUMBER(A3821)),"날짜를 확인하세요",IF(A3821&gt;TODAY(),"오늘 이후 날짜예요",IF(AND(B3821&lt;&gt;"",ISNA(MATCH(B3821,현장번호,0))),"현장 번호를 확인하세요",IF(ISNA(MATCH(D3821,거래처이름,0)),"거래처 목록에 없는 이름",IF(OR(NOT(ISNUMBER(G3821)),N(G3821)&lt;=0),"금액을 확인하세요",""))))))</f>
        <v/>
      </c>
    </row>
    <row r="3822">
      <c r="A3822" s="20" t="n"/>
      <c r="B3822" s="26" t="n"/>
      <c r="C3822" s="27">
        <f>IF(COUNTA(A3822,D3822,G3822)=0,"",IF(B3822="","공통",IFERROR(INDEX(현장_고객,MATCH(B3822,현장번호,0))&amp;" · "&amp;INDEX(현장_주소,MATCH(B3822,현장번호,0)),"없는 번호")))</f>
        <v/>
      </c>
      <c r="D3822" s="21" t="n"/>
      <c r="E3822" s="27">
        <f>IF(D3822="","",IFERROR(INDEX(거래처분야,MATCH(D3822,거래처이름,0)),""))</f>
        <v/>
      </c>
      <c r="F3822" s="21" t="n"/>
      <c r="G3822" s="22" t="n"/>
      <c r="H3822" s="25">
        <f>IF(COUNTA(A3822,B3822,D3822,G3822)=0,"",IF(NOT(ISNUMBER(A3822)),"날짜를 확인하세요",IF(A3822&gt;TODAY(),"오늘 이후 날짜예요",IF(AND(B3822&lt;&gt;"",ISNA(MATCH(B3822,현장번호,0))),"현장 번호를 확인하세요",IF(ISNA(MATCH(D3822,거래처이름,0)),"거래처 목록에 없는 이름",IF(OR(NOT(ISNUMBER(G3822)),N(G3822)&lt;=0),"금액을 확인하세요",""))))))</f>
        <v/>
      </c>
    </row>
    <row r="3823">
      <c r="A3823" s="20" t="n"/>
      <c r="B3823" s="26" t="n"/>
      <c r="C3823" s="27">
        <f>IF(COUNTA(A3823,D3823,G3823)=0,"",IF(B3823="","공통",IFERROR(INDEX(현장_고객,MATCH(B3823,현장번호,0))&amp;" · "&amp;INDEX(현장_주소,MATCH(B3823,현장번호,0)),"없는 번호")))</f>
        <v/>
      </c>
      <c r="D3823" s="21" t="n"/>
      <c r="E3823" s="27">
        <f>IF(D3823="","",IFERROR(INDEX(거래처분야,MATCH(D3823,거래처이름,0)),""))</f>
        <v/>
      </c>
      <c r="F3823" s="21" t="n"/>
      <c r="G3823" s="22" t="n"/>
      <c r="H3823" s="25">
        <f>IF(COUNTA(A3823,B3823,D3823,G3823)=0,"",IF(NOT(ISNUMBER(A3823)),"날짜를 확인하세요",IF(A3823&gt;TODAY(),"오늘 이후 날짜예요",IF(AND(B3823&lt;&gt;"",ISNA(MATCH(B3823,현장번호,0))),"현장 번호를 확인하세요",IF(ISNA(MATCH(D3823,거래처이름,0)),"거래처 목록에 없는 이름",IF(OR(NOT(ISNUMBER(G3823)),N(G3823)&lt;=0),"금액을 확인하세요",""))))))</f>
        <v/>
      </c>
    </row>
    <row r="3824">
      <c r="A3824" s="20" t="n"/>
      <c r="B3824" s="26" t="n"/>
      <c r="C3824" s="27">
        <f>IF(COUNTA(A3824,D3824,G3824)=0,"",IF(B3824="","공통",IFERROR(INDEX(현장_고객,MATCH(B3824,현장번호,0))&amp;" · "&amp;INDEX(현장_주소,MATCH(B3824,현장번호,0)),"없는 번호")))</f>
        <v/>
      </c>
      <c r="D3824" s="21" t="n"/>
      <c r="E3824" s="27">
        <f>IF(D3824="","",IFERROR(INDEX(거래처분야,MATCH(D3824,거래처이름,0)),""))</f>
        <v/>
      </c>
      <c r="F3824" s="21" t="n"/>
      <c r="G3824" s="22" t="n"/>
      <c r="H3824" s="25">
        <f>IF(COUNTA(A3824,B3824,D3824,G3824)=0,"",IF(NOT(ISNUMBER(A3824)),"날짜를 확인하세요",IF(A3824&gt;TODAY(),"오늘 이후 날짜예요",IF(AND(B3824&lt;&gt;"",ISNA(MATCH(B3824,현장번호,0))),"현장 번호를 확인하세요",IF(ISNA(MATCH(D3824,거래처이름,0)),"거래처 목록에 없는 이름",IF(OR(NOT(ISNUMBER(G3824)),N(G3824)&lt;=0),"금액을 확인하세요",""))))))</f>
        <v/>
      </c>
    </row>
    <row r="3825">
      <c r="A3825" s="20" t="n"/>
      <c r="B3825" s="26" t="n"/>
      <c r="C3825" s="27">
        <f>IF(COUNTA(A3825,D3825,G3825)=0,"",IF(B3825="","공통",IFERROR(INDEX(현장_고객,MATCH(B3825,현장번호,0))&amp;" · "&amp;INDEX(현장_주소,MATCH(B3825,현장번호,0)),"없는 번호")))</f>
        <v/>
      </c>
      <c r="D3825" s="21" t="n"/>
      <c r="E3825" s="27">
        <f>IF(D3825="","",IFERROR(INDEX(거래처분야,MATCH(D3825,거래처이름,0)),""))</f>
        <v/>
      </c>
      <c r="F3825" s="21" t="n"/>
      <c r="G3825" s="22" t="n"/>
      <c r="H3825" s="25">
        <f>IF(COUNTA(A3825,B3825,D3825,G3825)=0,"",IF(NOT(ISNUMBER(A3825)),"날짜를 확인하세요",IF(A3825&gt;TODAY(),"오늘 이후 날짜예요",IF(AND(B3825&lt;&gt;"",ISNA(MATCH(B3825,현장번호,0))),"현장 번호를 확인하세요",IF(ISNA(MATCH(D3825,거래처이름,0)),"거래처 목록에 없는 이름",IF(OR(NOT(ISNUMBER(G3825)),N(G3825)&lt;=0),"금액을 확인하세요",""))))))</f>
        <v/>
      </c>
    </row>
    <row r="3826">
      <c r="A3826" s="20" t="n"/>
      <c r="B3826" s="26" t="n"/>
      <c r="C3826" s="27">
        <f>IF(COUNTA(A3826,D3826,G3826)=0,"",IF(B3826="","공통",IFERROR(INDEX(현장_고객,MATCH(B3826,현장번호,0))&amp;" · "&amp;INDEX(현장_주소,MATCH(B3826,현장번호,0)),"없는 번호")))</f>
        <v/>
      </c>
      <c r="D3826" s="21" t="n"/>
      <c r="E3826" s="27">
        <f>IF(D3826="","",IFERROR(INDEX(거래처분야,MATCH(D3826,거래처이름,0)),""))</f>
        <v/>
      </c>
      <c r="F3826" s="21" t="n"/>
      <c r="G3826" s="22" t="n"/>
      <c r="H3826" s="25">
        <f>IF(COUNTA(A3826,B3826,D3826,G3826)=0,"",IF(NOT(ISNUMBER(A3826)),"날짜를 확인하세요",IF(A3826&gt;TODAY(),"오늘 이후 날짜예요",IF(AND(B3826&lt;&gt;"",ISNA(MATCH(B3826,현장번호,0))),"현장 번호를 확인하세요",IF(ISNA(MATCH(D3826,거래처이름,0)),"거래처 목록에 없는 이름",IF(OR(NOT(ISNUMBER(G3826)),N(G3826)&lt;=0),"금액을 확인하세요",""))))))</f>
        <v/>
      </c>
    </row>
    <row r="3827">
      <c r="A3827" s="20" t="n"/>
      <c r="B3827" s="26" t="n"/>
      <c r="C3827" s="27">
        <f>IF(COUNTA(A3827,D3827,G3827)=0,"",IF(B3827="","공통",IFERROR(INDEX(현장_고객,MATCH(B3827,현장번호,0))&amp;" · "&amp;INDEX(현장_주소,MATCH(B3827,현장번호,0)),"없는 번호")))</f>
        <v/>
      </c>
      <c r="D3827" s="21" t="n"/>
      <c r="E3827" s="27">
        <f>IF(D3827="","",IFERROR(INDEX(거래처분야,MATCH(D3827,거래처이름,0)),""))</f>
        <v/>
      </c>
      <c r="F3827" s="21" t="n"/>
      <c r="G3827" s="22" t="n"/>
      <c r="H3827" s="25">
        <f>IF(COUNTA(A3827,B3827,D3827,G3827)=0,"",IF(NOT(ISNUMBER(A3827)),"날짜를 확인하세요",IF(A3827&gt;TODAY(),"오늘 이후 날짜예요",IF(AND(B3827&lt;&gt;"",ISNA(MATCH(B3827,현장번호,0))),"현장 번호를 확인하세요",IF(ISNA(MATCH(D3827,거래처이름,0)),"거래처 목록에 없는 이름",IF(OR(NOT(ISNUMBER(G3827)),N(G3827)&lt;=0),"금액을 확인하세요",""))))))</f>
        <v/>
      </c>
    </row>
    <row r="3828">
      <c r="A3828" s="20" t="n"/>
      <c r="B3828" s="26" t="n"/>
      <c r="C3828" s="27">
        <f>IF(COUNTA(A3828,D3828,G3828)=0,"",IF(B3828="","공통",IFERROR(INDEX(현장_고객,MATCH(B3828,현장번호,0))&amp;" · "&amp;INDEX(현장_주소,MATCH(B3828,현장번호,0)),"없는 번호")))</f>
        <v/>
      </c>
      <c r="D3828" s="21" t="n"/>
      <c r="E3828" s="27">
        <f>IF(D3828="","",IFERROR(INDEX(거래처분야,MATCH(D3828,거래처이름,0)),""))</f>
        <v/>
      </c>
      <c r="F3828" s="21" t="n"/>
      <c r="G3828" s="22" t="n"/>
      <c r="H3828" s="25">
        <f>IF(COUNTA(A3828,B3828,D3828,G3828)=0,"",IF(NOT(ISNUMBER(A3828)),"날짜를 확인하세요",IF(A3828&gt;TODAY(),"오늘 이후 날짜예요",IF(AND(B3828&lt;&gt;"",ISNA(MATCH(B3828,현장번호,0))),"현장 번호를 확인하세요",IF(ISNA(MATCH(D3828,거래처이름,0)),"거래처 목록에 없는 이름",IF(OR(NOT(ISNUMBER(G3828)),N(G3828)&lt;=0),"금액을 확인하세요",""))))))</f>
        <v/>
      </c>
    </row>
    <row r="3829">
      <c r="A3829" s="20" t="n"/>
      <c r="B3829" s="26" t="n"/>
      <c r="C3829" s="27">
        <f>IF(COUNTA(A3829,D3829,G3829)=0,"",IF(B3829="","공통",IFERROR(INDEX(현장_고객,MATCH(B3829,현장번호,0))&amp;" · "&amp;INDEX(현장_주소,MATCH(B3829,현장번호,0)),"없는 번호")))</f>
        <v/>
      </c>
      <c r="D3829" s="21" t="n"/>
      <c r="E3829" s="27">
        <f>IF(D3829="","",IFERROR(INDEX(거래처분야,MATCH(D3829,거래처이름,0)),""))</f>
        <v/>
      </c>
      <c r="F3829" s="21" t="n"/>
      <c r="G3829" s="22" t="n"/>
      <c r="H3829" s="25">
        <f>IF(COUNTA(A3829,B3829,D3829,G3829)=0,"",IF(NOT(ISNUMBER(A3829)),"날짜를 확인하세요",IF(A3829&gt;TODAY(),"오늘 이후 날짜예요",IF(AND(B3829&lt;&gt;"",ISNA(MATCH(B3829,현장번호,0))),"현장 번호를 확인하세요",IF(ISNA(MATCH(D3829,거래처이름,0)),"거래처 목록에 없는 이름",IF(OR(NOT(ISNUMBER(G3829)),N(G3829)&lt;=0),"금액을 확인하세요",""))))))</f>
        <v/>
      </c>
    </row>
    <row r="3830">
      <c r="A3830" s="20" t="n"/>
      <c r="B3830" s="26" t="n"/>
      <c r="C3830" s="27">
        <f>IF(COUNTA(A3830,D3830,G3830)=0,"",IF(B3830="","공통",IFERROR(INDEX(현장_고객,MATCH(B3830,현장번호,0))&amp;" · "&amp;INDEX(현장_주소,MATCH(B3830,현장번호,0)),"없는 번호")))</f>
        <v/>
      </c>
      <c r="D3830" s="21" t="n"/>
      <c r="E3830" s="27">
        <f>IF(D3830="","",IFERROR(INDEX(거래처분야,MATCH(D3830,거래처이름,0)),""))</f>
        <v/>
      </c>
      <c r="F3830" s="21" t="n"/>
      <c r="G3830" s="22" t="n"/>
      <c r="H3830" s="25">
        <f>IF(COUNTA(A3830,B3830,D3830,G3830)=0,"",IF(NOT(ISNUMBER(A3830)),"날짜를 확인하세요",IF(A3830&gt;TODAY(),"오늘 이후 날짜예요",IF(AND(B3830&lt;&gt;"",ISNA(MATCH(B3830,현장번호,0))),"현장 번호를 확인하세요",IF(ISNA(MATCH(D3830,거래처이름,0)),"거래처 목록에 없는 이름",IF(OR(NOT(ISNUMBER(G3830)),N(G3830)&lt;=0),"금액을 확인하세요",""))))))</f>
        <v/>
      </c>
    </row>
    <row r="3831">
      <c r="A3831" s="20" t="n"/>
      <c r="B3831" s="26" t="n"/>
      <c r="C3831" s="27">
        <f>IF(COUNTA(A3831,D3831,G3831)=0,"",IF(B3831="","공통",IFERROR(INDEX(현장_고객,MATCH(B3831,현장번호,0))&amp;" · "&amp;INDEX(현장_주소,MATCH(B3831,현장번호,0)),"없는 번호")))</f>
        <v/>
      </c>
      <c r="D3831" s="21" t="n"/>
      <c r="E3831" s="27">
        <f>IF(D3831="","",IFERROR(INDEX(거래처분야,MATCH(D3831,거래처이름,0)),""))</f>
        <v/>
      </c>
      <c r="F3831" s="21" t="n"/>
      <c r="G3831" s="22" t="n"/>
      <c r="H3831" s="25">
        <f>IF(COUNTA(A3831,B3831,D3831,G3831)=0,"",IF(NOT(ISNUMBER(A3831)),"날짜를 확인하세요",IF(A3831&gt;TODAY(),"오늘 이후 날짜예요",IF(AND(B3831&lt;&gt;"",ISNA(MATCH(B3831,현장번호,0))),"현장 번호를 확인하세요",IF(ISNA(MATCH(D3831,거래처이름,0)),"거래처 목록에 없는 이름",IF(OR(NOT(ISNUMBER(G3831)),N(G3831)&lt;=0),"금액을 확인하세요",""))))))</f>
        <v/>
      </c>
    </row>
    <row r="3832">
      <c r="A3832" s="20" t="n"/>
      <c r="B3832" s="26" t="n"/>
      <c r="C3832" s="27">
        <f>IF(COUNTA(A3832,D3832,G3832)=0,"",IF(B3832="","공통",IFERROR(INDEX(현장_고객,MATCH(B3832,현장번호,0))&amp;" · "&amp;INDEX(현장_주소,MATCH(B3832,현장번호,0)),"없는 번호")))</f>
        <v/>
      </c>
      <c r="D3832" s="21" t="n"/>
      <c r="E3832" s="27">
        <f>IF(D3832="","",IFERROR(INDEX(거래처분야,MATCH(D3832,거래처이름,0)),""))</f>
        <v/>
      </c>
      <c r="F3832" s="21" t="n"/>
      <c r="G3832" s="22" t="n"/>
      <c r="H3832" s="25">
        <f>IF(COUNTA(A3832,B3832,D3832,G3832)=0,"",IF(NOT(ISNUMBER(A3832)),"날짜를 확인하세요",IF(A3832&gt;TODAY(),"오늘 이후 날짜예요",IF(AND(B3832&lt;&gt;"",ISNA(MATCH(B3832,현장번호,0))),"현장 번호를 확인하세요",IF(ISNA(MATCH(D3832,거래처이름,0)),"거래처 목록에 없는 이름",IF(OR(NOT(ISNUMBER(G3832)),N(G3832)&lt;=0),"금액을 확인하세요",""))))))</f>
        <v/>
      </c>
    </row>
    <row r="3833">
      <c r="A3833" s="20" t="n"/>
      <c r="B3833" s="26" t="n"/>
      <c r="C3833" s="27">
        <f>IF(COUNTA(A3833,D3833,G3833)=0,"",IF(B3833="","공통",IFERROR(INDEX(현장_고객,MATCH(B3833,현장번호,0))&amp;" · "&amp;INDEX(현장_주소,MATCH(B3833,현장번호,0)),"없는 번호")))</f>
        <v/>
      </c>
      <c r="D3833" s="21" t="n"/>
      <c r="E3833" s="27">
        <f>IF(D3833="","",IFERROR(INDEX(거래처분야,MATCH(D3833,거래처이름,0)),""))</f>
        <v/>
      </c>
      <c r="F3833" s="21" t="n"/>
      <c r="G3833" s="22" t="n"/>
      <c r="H3833" s="25">
        <f>IF(COUNTA(A3833,B3833,D3833,G3833)=0,"",IF(NOT(ISNUMBER(A3833)),"날짜를 확인하세요",IF(A3833&gt;TODAY(),"오늘 이후 날짜예요",IF(AND(B3833&lt;&gt;"",ISNA(MATCH(B3833,현장번호,0))),"현장 번호를 확인하세요",IF(ISNA(MATCH(D3833,거래처이름,0)),"거래처 목록에 없는 이름",IF(OR(NOT(ISNUMBER(G3833)),N(G3833)&lt;=0),"금액을 확인하세요",""))))))</f>
        <v/>
      </c>
    </row>
    <row r="3834">
      <c r="A3834" s="20" t="n"/>
      <c r="B3834" s="26" t="n"/>
      <c r="C3834" s="27">
        <f>IF(COUNTA(A3834,D3834,G3834)=0,"",IF(B3834="","공통",IFERROR(INDEX(현장_고객,MATCH(B3834,현장번호,0))&amp;" · "&amp;INDEX(현장_주소,MATCH(B3834,현장번호,0)),"없는 번호")))</f>
        <v/>
      </c>
      <c r="D3834" s="21" t="n"/>
      <c r="E3834" s="27">
        <f>IF(D3834="","",IFERROR(INDEX(거래처분야,MATCH(D3834,거래처이름,0)),""))</f>
        <v/>
      </c>
      <c r="F3834" s="21" t="n"/>
      <c r="G3834" s="22" t="n"/>
      <c r="H3834" s="25">
        <f>IF(COUNTA(A3834,B3834,D3834,G3834)=0,"",IF(NOT(ISNUMBER(A3834)),"날짜를 확인하세요",IF(A3834&gt;TODAY(),"오늘 이후 날짜예요",IF(AND(B3834&lt;&gt;"",ISNA(MATCH(B3834,현장번호,0))),"현장 번호를 확인하세요",IF(ISNA(MATCH(D3834,거래처이름,0)),"거래처 목록에 없는 이름",IF(OR(NOT(ISNUMBER(G3834)),N(G3834)&lt;=0),"금액을 확인하세요",""))))))</f>
        <v/>
      </c>
    </row>
    <row r="3835">
      <c r="A3835" s="20" t="n"/>
      <c r="B3835" s="26" t="n"/>
      <c r="C3835" s="27">
        <f>IF(COUNTA(A3835,D3835,G3835)=0,"",IF(B3835="","공통",IFERROR(INDEX(현장_고객,MATCH(B3835,현장번호,0))&amp;" · "&amp;INDEX(현장_주소,MATCH(B3835,현장번호,0)),"없는 번호")))</f>
        <v/>
      </c>
      <c r="D3835" s="21" t="n"/>
      <c r="E3835" s="27">
        <f>IF(D3835="","",IFERROR(INDEX(거래처분야,MATCH(D3835,거래처이름,0)),""))</f>
        <v/>
      </c>
      <c r="F3835" s="21" t="n"/>
      <c r="G3835" s="22" t="n"/>
      <c r="H3835" s="25">
        <f>IF(COUNTA(A3835,B3835,D3835,G3835)=0,"",IF(NOT(ISNUMBER(A3835)),"날짜를 확인하세요",IF(A3835&gt;TODAY(),"오늘 이후 날짜예요",IF(AND(B3835&lt;&gt;"",ISNA(MATCH(B3835,현장번호,0))),"현장 번호를 확인하세요",IF(ISNA(MATCH(D3835,거래처이름,0)),"거래처 목록에 없는 이름",IF(OR(NOT(ISNUMBER(G3835)),N(G3835)&lt;=0),"금액을 확인하세요",""))))))</f>
        <v/>
      </c>
    </row>
    <row r="3836">
      <c r="A3836" s="20" t="n"/>
      <c r="B3836" s="26" t="n"/>
      <c r="C3836" s="27">
        <f>IF(COUNTA(A3836,D3836,G3836)=0,"",IF(B3836="","공통",IFERROR(INDEX(현장_고객,MATCH(B3836,현장번호,0))&amp;" · "&amp;INDEX(현장_주소,MATCH(B3836,현장번호,0)),"없는 번호")))</f>
        <v/>
      </c>
      <c r="D3836" s="21" t="n"/>
      <c r="E3836" s="27">
        <f>IF(D3836="","",IFERROR(INDEX(거래처분야,MATCH(D3836,거래처이름,0)),""))</f>
        <v/>
      </c>
      <c r="F3836" s="21" t="n"/>
      <c r="G3836" s="22" t="n"/>
      <c r="H3836" s="25">
        <f>IF(COUNTA(A3836,B3836,D3836,G3836)=0,"",IF(NOT(ISNUMBER(A3836)),"날짜를 확인하세요",IF(A3836&gt;TODAY(),"오늘 이후 날짜예요",IF(AND(B3836&lt;&gt;"",ISNA(MATCH(B3836,현장번호,0))),"현장 번호를 확인하세요",IF(ISNA(MATCH(D3836,거래처이름,0)),"거래처 목록에 없는 이름",IF(OR(NOT(ISNUMBER(G3836)),N(G3836)&lt;=0),"금액을 확인하세요",""))))))</f>
        <v/>
      </c>
    </row>
    <row r="3837">
      <c r="A3837" s="20" t="n"/>
      <c r="B3837" s="26" t="n"/>
      <c r="C3837" s="27">
        <f>IF(COUNTA(A3837,D3837,G3837)=0,"",IF(B3837="","공통",IFERROR(INDEX(현장_고객,MATCH(B3837,현장번호,0))&amp;" · "&amp;INDEX(현장_주소,MATCH(B3837,현장번호,0)),"없는 번호")))</f>
        <v/>
      </c>
      <c r="D3837" s="21" t="n"/>
      <c r="E3837" s="27">
        <f>IF(D3837="","",IFERROR(INDEX(거래처분야,MATCH(D3837,거래처이름,0)),""))</f>
        <v/>
      </c>
      <c r="F3837" s="21" t="n"/>
      <c r="G3837" s="22" t="n"/>
      <c r="H3837" s="25">
        <f>IF(COUNTA(A3837,B3837,D3837,G3837)=0,"",IF(NOT(ISNUMBER(A3837)),"날짜를 확인하세요",IF(A3837&gt;TODAY(),"오늘 이후 날짜예요",IF(AND(B3837&lt;&gt;"",ISNA(MATCH(B3837,현장번호,0))),"현장 번호를 확인하세요",IF(ISNA(MATCH(D3837,거래처이름,0)),"거래처 목록에 없는 이름",IF(OR(NOT(ISNUMBER(G3837)),N(G3837)&lt;=0),"금액을 확인하세요",""))))))</f>
        <v/>
      </c>
    </row>
    <row r="3838">
      <c r="A3838" s="20" t="n"/>
      <c r="B3838" s="26" t="n"/>
      <c r="C3838" s="27">
        <f>IF(COUNTA(A3838,D3838,G3838)=0,"",IF(B3838="","공통",IFERROR(INDEX(현장_고객,MATCH(B3838,현장번호,0))&amp;" · "&amp;INDEX(현장_주소,MATCH(B3838,현장번호,0)),"없는 번호")))</f>
        <v/>
      </c>
      <c r="D3838" s="21" t="n"/>
      <c r="E3838" s="27">
        <f>IF(D3838="","",IFERROR(INDEX(거래처분야,MATCH(D3838,거래처이름,0)),""))</f>
        <v/>
      </c>
      <c r="F3838" s="21" t="n"/>
      <c r="G3838" s="22" t="n"/>
      <c r="H3838" s="25">
        <f>IF(COUNTA(A3838,B3838,D3838,G3838)=0,"",IF(NOT(ISNUMBER(A3838)),"날짜를 확인하세요",IF(A3838&gt;TODAY(),"오늘 이후 날짜예요",IF(AND(B3838&lt;&gt;"",ISNA(MATCH(B3838,현장번호,0))),"현장 번호를 확인하세요",IF(ISNA(MATCH(D3838,거래처이름,0)),"거래처 목록에 없는 이름",IF(OR(NOT(ISNUMBER(G3838)),N(G3838)&lt;=0),"금액을 확인하세요",""))))))</f>
        <v/>
      </c>
    </row>
    <row r="3839">
      <c r="A3839" s="20" t="n"/>
      <c r="B3839" s="26" t="n"/>
      <c r="C3839" s="27">
        <f>IF(COUNTA(A3839,D3839,G3839)=0,"",IF(B3839="","공통",IFERROR(INDEX(현장_고객,MATCH(B3839,현장번호,0))&amp;" · "&amp;INDEX(현장_주소,MATCH(B3839,현장번호,0)),"없는 번호")))</f>
        <v/>
      </c>
      <c r="D3839" s="21" t="n"/>
      <c r="E3839" s="27">
        <f>IF(D3839="","",IFERROR(INDEX(거래처분야,MATCH(D3839,거래처이름,0)),""))</f>
        <v/>
      </c>
      <c r="F3839" s="21" t="n"/>
      <c r="G3839" s="22" t="n"/>
      <c r="H3839" s="25">
        <f>IF(COUNTA(A3839,B3839,D3839,G3839)=0,"",IF(NOT(ISNUMBER(A3839)),"날짜를 확인하세요",IF(A3839&gt;TODAY(),"오늘 이후 날짜예요",IF(AND(B3839&lt;&gt;"",ISNA(MATCH(B3839,현장번호,0))),"현장 번호를 확인하세요",IF(ISNA(MATCH(D3839,거래처이름,0)),"거래처 목록에 없는 이름",IF(OR(NOT(ISNUMBER(G3839)),N(G3839)&lt;=0),"금액을 확인하세요",""))))))</f>
        <v/>
      </c>
    </row>
    <row r="3840">
      <c r="A3840" s="20" t="n"/>
      <c r="B3840" s="26" t="n"/>
      <c r="C3840" s="27">
        <f>IF(COUNTA(A3840,D3840,G3840)=0,"",IF(B3840="","공통",IFERROR(INDEX(현장_고객,MATCH(B3840,현장번호,0))&amp;" · "&amp;INDEX(현장_주소,MATCH(B3840,현장번호,0)),"없는 번호")))</f>
        <v/>
      </c>
      <c r="D3840" s="21" t="n"/>
      <c r="E3840" s="27">
        <f>IF(D3840="","",IFERROR(INDEX(거래처분야,MATCH(D3840,거래처이름,0)),""))</f>
        <v/>
      </c>
      <c r="F3840" s="21" t="n"/>
      <c r="G3840" s="22" t="n"/>
      <c r="H3840" s="25">
        <f>IF(COUNTA(A3840,B3840,D3840,G3840)=0,"",IF(NOT(ISNUMBER(A3840)),"날짜를 확인하세요",IF(A3840&gt;TODAY(),"오늘 이후 날짜예요",IF(AND(B3840&lt;&gt;"",ISNA(MATCH(B3840,현장번호,0))),"현장 번호를 확인하세요",IF(ISNA(MATCH(D3840,거래처이름,0)),"거래처 목록에 없는 이름",IF(OR(NOT(ISNUMBER(G3840)),N(G3840)&lt;=0),"금액을 확인하세요",""))))))</f>
        <v/>
      </c>
    </row>
    <row r="3841">
      <c r="A3841" s="20" t="n"/>
      <c r="B3841" s="26" t="n"/>
      <c r="C3841" s="27">
        <f>IF(COUNTA(A3841,D3841,G3841)=0,"",IF(B3841="","공통",IFERROR(INDEX(현장_고객,MATCH(B3841,현장번호,0))&amp;" · "&amp;INDEX(현장_주소,MATCH(B3841,현장번호,0)),"없는 번호")))</f>
        <v/>
      </c>
      <c r="D3841" s="21" t="n"/>
      <c r="E3841" s="27">
        <f>IF(D3841="","",IFERROR(INDEX(거래처분야,MATCH(D3841,거래처이름,0)),""))</f>
        <v/>
      </c>
      <c r="F3841" s="21" t="n"/>
      <c r="G3841" s="22" t="n"/>
      <c r="H3841" s="25">
        <f>IF(COUNTA(A3841,B3841,D3841,G3841)=0,"",IF(NOT(ISNUMBER(A3841)),"날짜를 확인하세요",IF(A3841&gt;TODAY(),"오늘 이후 날짜예요",IF(AND(B3841&lt;&gt;"",ISNA(MATCH(B3841,현장번호,0))),"현장 번호를 확인하세요",IF(ISNA(MATCH(D3841,거래처이름,0)),"거래처 목록에 없는 이름",IF(OR(NOT(ISNUMBER(G3841)),N(G3841)&lt;=0),"금액을 확인하세요",""))))))</f>
        <v/>
      </c>
    </row>
    <row r="3842">
      <c r="A3842" s="20" t="n"/>
      <c r="B3842" s="26" t="n"/>
      <c r="C3842" s="27">
        <f>IF(COUNTA(A3842,D3842,G3842)=0,"",IF(B3842="","공통",IFERROR(INDEX(현장_고객,MATCH(B3842,현장번호,0))&amp;" · "&amp;INDEX(현장_주소,MATCH(B3842,현장번호,0)),"없는 번호")))</f>
        <v/>
      </c>
      <c r="D3842" s="21" t="n"/>
      <c r="E3842" s="27">
        <f>IF(D3842="","",IFERROR(INDEX(거래처분야,MATCH(D3842,거래처이름,0)),""))</f>
        <v/>
      </c>
      <c r="F3842" s="21" t="n"/>
      <c r="G3842" s="22" t="n"/>
      <c r="H3842" s="25">
        <f>IF(COUNTA(A3842,B3842,D3842,G3842)=0,"",IF(NOT(ISNUMBER(A3842)),"날짜를 확인하세요",IF(A3842&gt;TODAY(),"오늘 이후 날짜예요",IF(AND(B3842&lt;&gt;"",ISNA(MATCH(B3842,현장번호,0))),"현장 번호를 확인하세요",IF(ISNA(MATCH(D3842,거래처이름,0)),"거래처 목록에 없는 이름",IF(OR(NOT(ISNUMBER(G3842)),N(G3842)&lt;=0),"금액을 확인하세요",""))))))</f>
        <v/>
      </c>
    </row>
    <row r="3843">
      <c r="A3843" s="20" t="n"/>
      <c r="B3843" s="26" t="n"/>
      <c r="C3843" s="27">
        <f>IF(COUNTA(A3843,D3843,G3843)=0,"",IF(B3843="","공통",IFERROR(INDEX(현장_고객,MATCH(B3843,현장번호,0))&amp;" · "&amp;INDEX(현장_주소,MATCH(B3843,현장번호,0)),"없는 번호")))</f>
        <v/>
      </c>
      <c r="D3843" s="21" t="n"/>
      <c r="E3843" s="27">
        <f>IF(D3843="","",IFERROR(INDEX(거래처분야,MATCH(D3843,거래처이름,0)),""))</f>
        <v/>
      </c>
      <c r="F3843" s="21" t="n"/>
      <c r="G3843" s="22" t="n"/>
      <c r="H3843" s="25">
        <f>IF(COUNTA(A3843,B3843,D3843,G3843)=0,"",IF(NOT(ISNUMBER(A3843)),"날짜를 확인하세요",IF(A3843&gt;TODAY(),"오늘 이후 날짜예요",IF(AND(B3843&lt;&gt;"",ISNA(MATCH(B3843,현장번호,0))),"현장 번호를 확인하세요",IF(ISNA(MATCH(D3843,거래처이름,0)),"거래처 목록에 없는 이름",IF(OR(NOT(ISNUMBER(G3843)),N(G3843)&lt;=0),"금액을 확인하세요",""))))))</f>
        <v/>
      </c>
    </row>
    <row r="3844">
      <c r="A3844" s="20" t="n"/>
      <c r="B3844" s="26" t="n"/>
      <c r="C3844" s="27">
        <f>IF(COUNTA(A3844,D3844,G3844)=0,"",IF(B3844="","공통",IFERROR(INDEX(현장_고객,MATCH(B3844,현장번호,0))&amp;" · "&amp;INDEX(현장_주소,MATCH(B3844,현장번호,0)),"없는 번호")))</f>
        <v/>
      </c>
      <c r="D3844" s="21" t="n"/>
      <c r="E3844" s="27">
        <f>IF(D3844="","",IFERROR(INDEX(거래처분야,MATCH(D3844,거래처이름,0)),""))</f>
        <v/>
      </c>
      <c r="F3844" s="21" t="n"/>
      <c r="G3844" s="22" t="n"/>
      <c r="H3844" s="25">
        <f>IF(COUNTA(A3844,B3844,D3844,G3844)=0,"",IF(NOT(ISNUMBER(A3844)),"날짜를 확인하세요",IF(A3844&gt;TODAY(),"오늘 이후 날짜예요",IF(AND(B3844&lt;&gt;"",ISNA(MATCH(B3844,현장번호,0))),"현장 번호를 확인하세요",IF(ISNA(MATCH(D3844,거래처이름,0)),"거래처 목록에 없는 이름",IF(OR(NOT(ISNUMBER(G3844)),N(G3844)&lt;=0),"금액을 확인하세요",""))))))</f>
        <v/>
      </c>
    </row>
    <row r="3845">
      <c r="A3845" s="20" t="n"/>
      <c r="B3845" s="26" t="n"/>
      <c r="C3845" s="27">
        <f>IF(COUNTA(A3845,D3845,G3845)=0,"",IF(B3845="","공통",IFERROR(INDEX(현장_고객,MATCH(B3845,현장번호,0))&amp;" · "&amp;INDEX(현장_주소,MATCH(B3845,현장번호,0)),"없는 번호")))</f>
        <v/>
      </c>
      <c r="D3845" s="21" t="n"/>
      <c r="E3845" s="27">
        <f>IF(D3845="","",IFERROR(INDEX(거래처분야,MATCH(D3845,거래처이름,0)),""))</f>
        <v/>
      </c>
      <c r="F3845" s="21" t="n"/>
      <c r="G3845" s="22" t="n"/>
      <c r="H3845" s="25">
        <f>IF(COUNTA(A3845,B3845,D3845,G3845)=0,"",IF(NOT(ISNUMBER(A3845)),"날짜를 확인하세요",IF(A3845&gt;TODAY(),"오늘 이후 날짜예요",IF(AND(B3845&lt;&gt;"",ISNA(MATCH(B3845,현장번호,0))),"현장 번호를 확인하세요",IF(ISNA(MATCH(D3845,거래처이름,0)),"거래처 목록에 없는 이름",IF(OR(NOT(ISNUMBER(G3845)),N(G3845)&lt;=0),"금액을 확인하세요",""))))))</f>
        <v/>
      </c>
    </row>
    <row r="3846">
      <c r="A3846" s="20" t="n"/>
      <c r="B3846" s="26" t="n"/>
      <c r="C3846" s="27">
        <f>IF(COUNTA(A3846,D3846,G3846)=0,"",IF(B3846="","공통",IFERROR(INDEX(현장_고객,MATCH(B3846,현장번호,0))&amp;" · "&amp;INDEX(현장_주소,MATCH(B3846,현장번호,0)),"없는 번호")))</f>
        <v/>
      </c>
      <c r="D3846" s="21" t="n"/>
      <c r="E3846" s="27">
        <f>IF(D3846="","",IFERROR(INDEX(거래처분야,MATCH(D3846,거래처이름,0)),""))</f>
        <v/>
      </c>
      <c r="F3846" s="21" t="n"/>
      <c r="G3846" s="22" t="n"/>
      <c r="H3846" s="25">
        <f>IF(COUNTA(A3846,B3846,D3846,G3846)=0,"",IF(NOT(ISNUMBER(A3846)),"날짜를 확인하세요",IF(A3846&gt;TODAY(),"오늘 이후 날짜예요",IF(AND(B3846&lt;&gt;"",ISNA(MATCH(B3846,현장번호,0))),"현장 번호를 확인하세요",IF(ISNA(MATCH(D3846,거래처이름,0)),"거래처 목록에 없는 이름",IF(OR(NOT(ISNUMBER(G3846)),N(G3846)&lt;=0),"금액을 확인하세요",""))))))</f>
        <v/>
      </c>
    </row>
    <row r="3847">
      <c r="A3847" s="20" t="n"/>
      <c r="B3847" s="26" t="n"/>
      <c r="C3847" s="27">
        <f>IF(COUNTA(A3847,D3847,G3847)=0,"",IF(B3847="","공통",IFERROR(INDEX(현장_고객,MATCH(B3847,현장번호,0))&amp;" · "&amp;INDEX(현장_주소,MATCH(B3847,현장번호,0)),"없는 번호")))</f>
        <v/>
      </c>
      <c r="D3847" s="21" t="n"/>
      <c r="E3847" s="27">
        <f>IF(D3847="","",IFERROR(INDEX(거래처분야,MATCH(D3847,거래처이름,0)),""))</f>
        <v/>
      </c>
      <c r="F3847" s="21" t="n"/>
      <c r="G3847" s="22" t="n"/>
      <c r="H3847" s="25">
        <f>IF(COUNTA(A3847,B3847,D3847,G3847)=0,"",IF(NOT(ISNUMBER(A3847)),"날짜를 확인하세요",IF(A3847&gt;TODAY(),"오늘 이후 날짜예요",IF(AND(B3847&lt;&gt;"",ISNA(MATCH(B3847,현장번호,0))),"현장 번호를 확인하세요",IF(ISNA(MATCH(D3847,거래처이름,0)),"거래처 목록에 없는 이름",IF(OR(NOT(ISNUMBER(G3847)),N(G3847)&lt;=0),"금액을 확인하세요",""))))))</f>
        <v/>
      </c>
    </row>
    <row r="3848">
      <c r="A3848" s="20" t="n"/>
      <c r="B3848" s="26" t="n"/>
      <c r="C3848" s="27">
        <f>IF(COUNTA(A3848,D3848,G3848)=0,"",IF(B3848="","공통",IFERROR(INDEX(현장_고객,MATCH(B3848,현장번호,0))&amp;" · "&amp;INDEX(현장_주소,MATCH(B3848,현장번호,0)),"없는 번호")))</f>
        <v/>
      </c>
      <c r="D3848" s="21" t="n"/>
      <c r="E3848" s="27">
        <f>IF(D3848="","",IFERROR(INDEX(거래처분야,MATCH(D3848,거래처이름,0)),""))</f>
        <v/>
      </c>
      <c r="F3848" s="21" t="n"/>
      <c r="G3848" s="22" t="n"/>
      <c r="H3848" s="25">
        <f>IF(COUNTA(A3848,B3848,D3848,G3848)=0,"",IF(NOT(ISNUMBER(A3848)),"날짜를 확인하세요",IF(A3848&gt;TODAY(),"오늘 이후 날짜예요",IF(AND(B3848&lt;&gt;"",ISNA(MATCH(B3848,현장번호,0))),"현장 번호를 확인하세요",IF(ISNA(MATCH(D3848,거래처이름,0)),"거래처 목록에 없는 이름",IF(OR(NOT(ISNUMBER(G3848)),N(G3848)&lt;=0),"금액을 확인하세요",""))))))</f>
        <v/>
      </c>
    </row>
    <row r="3849">
      <c r="A3849" s="20" t="n"/>
      <c r="B3849" s="26" t="n"/>
      <c r="C3849" s="27">
        <f>IF(COUNTA(A3849,D3849,G3849)=0,"",IF(B3849="","공통",IFERROR(INDEX(현장_고객,MATCH(B3849,현장번호,0))&amp;" · "&amp;INDEX(현장_주소,MATCH(B3849,현장번호,0)),"없는 번호")))</f>
        <v/>
      </c>
      <c r="D3849" s="21" t="n"/>
      <c r="E3849" s="27">
        <f>IF(D3849="","",IFERROR(INDEX(거래처분야,MATCH(D3849,거래처이름,0)),""))</f>
        <v/>
      </c>
      <c r="F3849" s="21" t="n"/>
      <c r="G3849" s="22" t="n"/>
      <c r="H3849" s="25">
        <f>IF(COUNTA(A3849,B3849,D3849,G3849)=0,"",IF(NOT(ISNUMBER(A3849)),"날짜를 확인하세요",IF(A3849&gt;TODAY(),"오늘 이후 날짜예요",IF(AND(B3849&lt;&gt;"",ISNA(MATCH(B3849,현장번호,0))),"현장 번호를 확인하세요",IF(ISNA(MATCH(D3849,거래처이름,0)),"거래처 목록에 없는 이름",IF(OR(NOT(ISNUMBER(G3849)),N(G3849)&lt;=0),"금액을 확인하세요",""))))))</f>
        <v/>
      </c>
    </row>
    <row r="3850">
      <c r="A3850" s="20" t="n"/>
      <c r="B3850" s="26" t="n"/>
      <c r="C3850" s="27">
        <f>IF(COUNTA(A3850,D3850,G3850)=0,"",IF(B3850="","공통",IFERROR(INDEX(현장_고객,MATCH(B3850,현장번호,0))&amp;" · "&amp;INDEX(현장_주소,MATCH(B3850,현장번호,0)),"없는 번호")))</f>
        <v/>
      </c>
      <c r="D3850" s="21" t="n"/>
      <c r="E3850" s="27">
        <f>IF(D3850="","",IFERROR(INDEX(거래처분야,MATCH(D3850,거래처이름,0)),""))</f>
        <v/>
      </c>
      <c r="F3850" s="21" t="n"/>
      <c r="G3850" s="22" t="n"/>
      <c r="H3850" s="25">
        <f>IF(COUNTA(A3850,B3850,D3850,G3850)=0,"",IF(NOT(ISNUMBER(A3850)),"날짜를 확인하세요",IF(A3850&gt;TODAY(),"오늘 이후 날짜예요",IF(AND(B3850&lt;&gt;"",ISNA(MATCH(B3850,현장번호,0))),"현장 번호를 확인하세요",IF(ISNA(MATCH(D3850,거래처이름,0)),"거래처 목록에 없는 이름",IF(OR(NOT(ISNUMBER(G3850)),N(G3850)&lt;=0),"금액을 확인하세요",""))))))</f>
        <v/>
      </c>
    </row>
    <row r="3851">
      <c r="A3851" s="20" t="n"/>
      <c r="B3851" s="26" t="n"/>
      <c r="C3851" s="27">
        <f>IF(COUNTA(A3851,D3851,G3851)=0,"",IF(B3851="","공통",IFERROR(INDEX(현장_고객,MATCH(B3851,현장번호,0))&amp;" · "&amp;INDEX(현장_주소,MATCH(B3851,현장번호,0)),"없는 번호")))</f>
        <v/>
      </c>
      <c r="D3851" s="21" t="n"/>
      <c r="E3851" s="27">
        <f>IF(D3851="","",IFERROR(INDEX(거래처분야,MATCH(D3851,거래처이름,0)),""))</f>
        <v/>
      </c>
      <c r="F3851" s="21" t="n"/>
      <c r="G3851" s="22" t="n"/>
      <c r="H3851" s="25">
        <f>IF(COUNTA(A3851,B3851,D3851,G3851)=0,"",IF(NOT(ISNUMBER(A3851)),"날짜를 확인하세요",IF(A3851&gt;TODAY(),"오늘 이후 날짜예요",IF(AND(B3851&lt;&gt;"",ISNA(MATCH(B3851,현장번호,0))),"현장 번호를 확인하세요",IF(ISNA(MATCH(D3851,거래처이름,0)),"거래처 목록에 없는 이름",IF(OR(NOT(ISNUMBER(G3851)),N(G3851)&lt;=0),"금액을 확인하세요",""))))))</f>
        <v/>
      </c>
    </row>
    <row r="3852">
      <c r="A3852" s="20" t="n"/>
      <c r="B3852" s="26" t="n"/>
      <c r="C3852" s="27">
        <f>IF(COUNTA(A3852,D3852,G3852)=0,"",IF(B3852="","공통",IFERROR(INDEX(현장_고객,MATCH(B3852,현장번호,0))&amp;" · "&amp;INDEX(현장_주소,MATCH(B3852,현장번호,0)),"없는 번호")))</f>
        <v/>
      </c>
      <c r="D3852" s="21" t="n"/>
      <c r="E3852" s="27">
        <f>IF(D3852="","",IFERROR(INDEX(거래처분야,MATCH(D3852,거래처이름,0)),""))</f>
        <v/>
      </c>
      <c r="F3852" s="21" t="n"/>
      <c r="G3852" s="22" t="n"/>
      <c r="H3852" s="25">
        <f>IF(COUNTA(A3852,B3852,D3852,G3852)=0,"",IF(NOT(ISNUMBER(A3852)),"날짜를 확인하세요",IF(A3852&gt;TODAY(),"오늘 이후 날짜예요",IF(AND(B3852&lt;&gt;"",ISNA(MATCH(B3852,현장번호,0))),"현장 번호를 확인하세요",IF(ISNA(MATCH(D3852,거래처이름,0)),"거래처 목록에 없는 이름",IF(OR(NOT(ISNUMBER(G3852)),N(G3852)&lt;=0),"금액을 확인하세요",""))))))</f>
        <v/>
      </c>
    </row>
    <row r="3853">
      <c r="A3853" s="20" t="n"/>
      <c r="B3853" s="26" t="n"/>
      <c r="C3853" s="27">
        <f>IF(COUNTA(A3853,D3853,G3853)=0,"",IF(B3853="","공통",IFERROR(INDEX(현장_고객,MATCH(B3853,현장번호,0))&amp;" · "&amp;INDEX(현장_주소,MATCH(B3853,현장번호,0)),"없는 번호")))</f>
        <v/>
      </c>
      <c r="D3853" s="21" t="n"/>
      <c r="E3853" s="27">
        <f>IF(D3853="","",IFERROR(INDEX(거래처분야,MATCH(D3853,거래처이름,0)),""))</f>
        <v/>
      </c>
      <c r="F3853" s="21" t="n"/>
      <c r="G3853" s="22" t="n"/>
      <c r="H3853" s="25">
        <f>IF(COUNTA(A3853,B3853,D3853,G3853)=0,"",IF(NOT(ISNUMBER(A3853)),"날짜를 확인하세요",IF(A3853&gt;TODAY(),"오늘 이후 날짜예요",IF(AND(B3853&lt;&gt;"",ISNA(MATCH(B3853,현장번호,0))),"현장 번호를 확인하세요",IF(ISNA(MATCH(D3853,거래처이름,0)),"거래처 목록에 없는 이름",IF(OR(NOT(ISNUMBER(G3853)),N(G3853)&lt;=0),"금액을 확인하세요",""))))))</f>
        <v/>
      </c>
    </row>
    <row r="3854">
      <c r="A3854" s="20" t="n"/>
      <c r="B3854" s="26" t="n"/>
      <c r="C3854" s="27">
        <f>IF(COUNTA(A3854,D3854,G3854)=0,"",IF(B3854="","공통",IFERROR(INDEX(현장_고객,MATCH(B3854,현장번호,0))&amp;" · "&amp;INDEX(현장_주소,MATCH(B3854,현장번호,0)),"없는 번호")))</f>
        <v/>
      </c>
      <c r="D3854" s="21" t="n"/>
      <c r="E3854" s="27">
        <f>IF(D3854="","",IFERROR(INDEX(거래처분야,MATCH(D3854,거래처이름,0)),""))</f>
        <v/>
      </c>
      <c r="F3854" s="21" t="n"/>
      <c r="G3854" s="22" t="n"/>
      <c r="H3854" s="25">
        <f>IF(COUNTA(A3854,B3854,D3854,G3854)=0,"",IF(NOT(ISNUMBER(A3854)),"날짜를 확인하세요",IF(A3854&gt;TODAY(),"오늘 이후 날짜예요",IF(AND(B3854&lt;&gt;"",ISNA(MATCH(B3854,현장번호,0))),"현장 번호를 확인하세요",IF(ISNA(MATCH(D3854,거래처이름,0)),"거래처 목록에 없는 이름",IF(OR(NOT(ISNUMBER(G3854)),N(G3854)&lt;=0),"금액을 확인하세요",""))))))</f>
        <v/>
      </c>
    </row>
    <row r="3855">
      <c r="A3855" s="20" t="n"/>
      <c r="B3855" s="26" t="n"/>
      <c r="C3855" s="27">
        <f>IF(COUNTA(A3855,D3855,G3855)=0,"",IF(B3855="","공통",IFERROR(INDEX(현장_고객,MATCH(B3855,현장번호,0))&amp;" · "&amp;INDEX(현장_주소,MATCH(B3855,현장번호,0)),"없는 번호")))</f>
        <v/>
      </c>
      <c r="D3855" s="21" t="n"/>
      <c r="E3855" s="27">
        <f>IF(D3855="","",IFERROR(INDEX(거래처분야,MATCH(D3855,거래처이름,0)),""))</f>
        <v/>
      </c>
      <c r="F3855" s="21" t="n"/>
      <c r="G3855" s="22" t="n"/>
      <c r="H3855" s="25">
        <f>IF(COUNTA(A3855,B3855,D3855,G3855)=0,"",IF(NOT(ISNUMBER(A3855)),"날짜를 확인하세요",IF(A3855&gt;TODAY(),"오늘 이후 날짜예요",IF(AND(B3855&lt;&gt;"",ISNA(MATCH(B3855,현장번호,0))),"현장 번호를 확인하세요",IF(ISNA(MATCH(D3855,거래처이름,0)),"거래처 목록에 없는 이름",IF(OR(NOT(ISNUMBER(G3855)),N(G3855)&lt;=0),"금액을 확인하세요",""))))))</f>
        <v/>
      </c>
    </row>
    <row r="3856">
      <c r="A3856" s="20" t="n"/>
      <c r="B3856" s="26" t="n"/>
      <c r="C3856" s="27">
        <f>IF(COUNTA(A3856,D3856,G3856)=0,"",IF(B3856="","공통",IFERROR(INDEX(현장_고객,MATCH(B3856,현장번호,0))&amp;" · "&amp;INDEX(현장_주소,MATCH(B3856,현장번호,0)),"없는 번호")))</f>
        <v/>
      </c>
      <c r="D3856" s="21" t="n"/>
      <c r="E3856" s="27">
        <f>IF(D3856="","",IFERROR(INDEX(거래처분야,MATCH(D3856,거래처이름,0)),""))</f>
        <v/>
      </c>
      <c r="F3856" s="21" t="n"/>
      <c r="G3856" s="22" t="n"/>
      <c r="H3856" s="25">
        <f>IF(COUNTA(A3856,B3856,D3856,G3856)=0,"",IF(NOT(ISNUMBER(A3856)),"날짜를 확인하세요",IF(A3856&gt;TODAY(),"오늘 이후 날짜예요",IF(AND(B3856&lt;&gt;"",ISNA(MATCH(B3856,현장번호,0))),"현장 번호를 확인하세요",IF(ISNA(MATCH(D3856,거래처이름,0)),"거래처 목록에 없는 이름",IF(OR(NOT(ISNUMBER(G3856)),N(G3856)&lt;=0),"금액을 확인하세요",""))))))</f>
        <v/>
      </c>
    </row>
    <row r="3857">
      <c r="A3857" s="20" t="n"/>
      <c r="B3857" s="26" t="n"/>
      <c r="C3857" s="27">
        <f>IF(COUNTA(A3857,D3857,G3857)=0,"",IF(B3857="","공통",IFERROR(INDEX(현장_고객,MATCH(B3857,현장번호,0))&amp;" · "&amp;INDEX(현장_주소,MATCH(B3857,현장번호,0)),"없는 번호")))</f>
        <v/>
      </c>
      <c r="D3857" s="21" t="n"/>
      <c r="E3857" s="27">
        <f>IF(D3857="","",IFERROR(INDEX(거래처분야,MATCH(D3857,거래처이름,0)),""))</f>
        <v/>
      </c>
      <c r="F3857" s="21" t="n"/>
      <c r="G3857" s="22" t="n"/>
      <c r="H3857" s="25">
        <f>IF(COUNTA(A3857,B3857,D3857,G3857)=0,"",IF(NOT(ISNUMBER(A3857)),"날짜를 확인하세요",IF(A3857&gt;TODAY(),"오늘 이후 날짜예요",IF(AND(B3857&lt;&gt;"",ISNA(MATCH(B3857,현장번호,0))),"현장 번호를 확인하세요",IF(ISNA(MATCH(D3857,거래처이름,0)),"거래처 목록에 없는 이름",IF(OR(NOT(ISNUMBER(G3857)),N(G3857)&lt;=0),"금액을 확인하세요",""))))))</f>
        <v/>
      </c>
    </row>
    <row r="3858">
      <c r="A3858" s="20" t="n"/>
      <c r="B3858" s="26" t="n"/>
      <c r="C3858" s="27">
        <f>IF(COUNTA(A3858,D3858,G3858)=0,"",IF(B3858="","공통",IFERROR(INDEX(현장_고객,MATCH(B3858,현장번호,0))&amp;" · "&amp;INDEX(현장_주소,MATCH(B3858,현장번호,0)),"없는 번호")))</f>
        <v/>
      </c>
      <c r="D3858" s="21" t="n"/>
      <c r="E3858" s="27">
        <f>IF(D3858="","",IFERROR(INDEX(거래처분야,MATCH(D3858,거래처이름,0)),""))</f>
        <v/>
      </c>
      <c r="F3858" s="21" t="n"/>
      <c r="G3858" s="22" t="n"/>
      <c r="H3858" s="25">
        <f>IF(COUNTA(A3858,B3858,D3858,G3858)=0,"",IF(NOT(ISNUMBER(A3858)),"날짜를 확인하세요",IF(A3858&gt;TODAY(),"오늘 이후 날짜예요",IF(AND(B3858&lt;&gt;"",ISNA(MATCH(B3858,현장번호,0))),"현장 번호를 확인하세요",IF(ISNA(MATCH(D3858,거래처이름,0)),"거래처 목록에 없는 이름",IF(OR(NOT(ISNUMBER(G3858)),N(G3858)&lt;=0),"금액을 확인하세요",""))))))</f>
        <v/>
      </c>
    </row>
    <row r="3859">
      <c r="A3859" s="20" t="n"/>
      <c r="B3859" s="26" t="n"/>
      <c r="C3859" s="27">
        <f>IF(COUNTA(A3859,D3859,G3859)=0,"",IF(B3859="","공통",IFERROR(INDEX(현장_고객,MATCH(B3859,현장번호,0))&amp;" · "&amp;INDEX(현장_주소,MATCH(B3859,현장번호,0)),"없는 번호")))</f>
        <v/>
      </c>
      <c r="D3859" s="21" t="n"/>
      <c r="E3859" s="27">
        <f>IF(D3859="","",IFERROR(INDEX(거래처분야,MATCH(D3859,거래처이름,0)),""))</f>
        <v/>
      </c>
      <c r="F3859" s="21" t="n"/>
      <c r="G3859" s="22" t="n"/>
      <c r="H3859" s="25">
        <f>IF(COUNTA(A3859,B3859,D3859,G3859)=0,"",IF(NOT(ISNUMBER(A3859)),"날짜를 확인하세요",IF(A3859&gt;TODAY(),"오늘 이후 날짜예요",IF(AND(B3859&lt;&gt;"",ISNA(MATCH(B3859,현장번호,0))),"현장 번호를 확인하세요",IF(ISNA(MATCH(D3859,거래처이름,0)),"거래처 목록에 없는 이름",IF(OR(NOT(ISNUMBER(G3859)),N(G3859)&lt;=0),"금액을 확인하세요",""))))))</f>
        <v/>
      </c>
    </row>
    <row r="3860">
      <c r="A3860" s="20" t="n"/>
      <c r="B3860" s="26" t="n"/>
      <c r="C3860" s="27">
        <f>IF(COUNTA(A3860,D3860,G3860)=0,"",IF(B3860="","공통",IFERROR(INDEX(현장_고객,MATCH(B3860,현장번호,0))&amp;" · "&amp;INDEX(현장_주소,MATCH(B3860,현장번호,0)),"없는 번호")))</f>
        <v/>
      </c>
      <c r="D3860" s="21" t="n"/>
      <c r="E3860" s="27">
        <f>IF(D3860="","",IFERROR(INDEX(거래처분야,MATCH(D3860,거래처이름,0)),""))</f>
        <v/>
      </c>
      <c r="F3860" s="21" t="n"/>
      <c r="G3860" s="22" t="n"/>
      <c r="H3860" s="25">
        <f>IF(COUNTA(A3860,B3860,D3860,G3860)=0,"",IF(NOT(ISNUMBER(A3860)),"날짜를 확인하세요",IF(A3860&gt;TODAY(),"오늘 이후 날짜예요",IF(AND(B3860&lt;&gt;"",ISNA(MATCH(B3860,현장번호,0))),"현장 번호를 확인하세요",IF(ISNA(MATCH(D3860,거래처이름,0)),"거래처 목록에 없는 이름",IF(OR(NOT(ISNUMBER(G3860)),N(G3860)&lt;=0),"금액을 확인하세요",""))))))</f>
        <v/>
      </c>
    </row>
    <row r="3861">
      <c r="A3861" s="20" t="n"/>
      <c r="B3861" s="26" t="n"/>
      <c r="C3861" s="27">
        <f>IF(COUNTA(A3861,D3861,G3861)=0,"",IF(B3861="","공통",IFERROR(INDEX(현장_고객,MATCH(B3861,현장번호,0))&amp;" · "&amp;INDEX(현장_주소,MATCH(B3861,현장번호,0)),"없는 번호")))</f>
        <v/>
      </c>
      <c r="D3861" s="21" t="n"/>
      <c r="E3861" s="27">
        <f>IF(D3861="","",IFERROR(INDEX(거래처분야,MATCH(D3861,거래처이름,0)),""))</f>
        <v/>
      </c>
      <c r="F3861" s="21" t="n"/>
      <c r="G3861" s="22" t="n"/>
      <c r="H3861" s="25">
        <f>IF(COUNTA(A3861,B3861,D3861,G3861)=0,"",IF(NOT(ISNUMBER(A3861)),"날짜를 확인하세요",IF(A3861&gt;TODAY(),"오늘 이후 날짜예요",IF(AND(B3861&lt;&gt;"",ISNA(MATCH(B3861,현장번호,0))),"현장 번호를 확인하세요",IF(ISNA(MATCH(D3861,거래처이름,0)),"거래처 목록에 없는 이름",IF(OR(NOT(ISNUMBER(G3861)),N(G3861)&lt;=0),"금액을 확인하세요",""))))))</f>
        <v/>
      </c>
    </row>
    <row r="3862">
      <c r="A3862" s="20" t="n"/>
      <c r="B3862" s="26" t="n"/>
      <c r="C3862" s="27">
        <f>IF(COUNTA(A3862,D3862,G3862)=0,"",IF(B3862="","공통",IFERROR(INDEX(현장_고객,MATCH(B3862,현장번호,0))&amp;" · "&amp;INDEX(현장_주소,MATCH(B3862,현장번호,0)),"없는 번호")))</f>
        <v/>
      </c>
      <c r="D3862" s="21" t="n"/>
      <c r="E3862" s="27">
        <f>IF(D3862="","",IFERROR(INDEX(거래처분야,MATCH(D3862,거래처이름,0)),""))</f>
        <v/>
      </c>
      <c r="F3862" s="21" t="n"/>
      <c r="G3862" s="22" t="n"/>
      <c r="H3862" s="25">
        <f>IF(COUNTA(A3862,B3862,D3862,G3862)=0,"",IF(NOT(ISNUMBER(A3862)),"날짜를 확인하세요",IF(A3862&gt;TODAY(),"오늘 이후 날짜예요",IF(AND(B3862&lt;&gt;"",ISNA(MATCH(B3862,현장번호,0))),"현장 번호를 확인하세요",IF(ISNA(MATCH(D3862,거래처이름,0)),"거래처 목록에 없는 이름",IF(OR(NOT(ISNUMBER(G3862)),N(G3862)&lt;=0),"금액을 확인하세요",""))))))</f>
        <v/>
      </c>
    </row>
    <row r="3863">
      <c r="A3863" s="20" t="n"/>
      <c r="B3863" s="26" t="n"/>
      <c r="C3863" s="27">
        <f>IF(COUNTA(A3863,D3863,G3863)=0,"",IF(B3863="","공통",IFERROR(INDEX(현장_고객,MATCH(B3863,현장번호,0))&amp;" · "&amp;INDEX(현장_주소,MATCH(B3863,현장번호,0)),"없는 번호")))</f>
        <v/>
      </c>
      <c r="D3863" s="21" t="n"/>
      <c r="E3863" s="27">
        <f>IF(D3863="","",IFERROR(INDEX(거래처분야,MATCH(D3863,거래처이름,0)),""))</f>
        <v/>
      </c>
      <c r="F3863" s="21" t="n"/>
      <c r="G3863" s="22" t="n"/>
      <c r="H3863" s="25">
        <f>IF(COUNTA(A3863,B3863,D3863,G3863)=0,"",IF(NOT(ISNUMBER(A3863)),"날짜를 확인하세요",IF(A3863&gt;TODAY(),"오늘 이후 날짜예요",IF(AND(B3863&lt;&gt;"",ISNA(MATCH(B3863,현장번호,0))),"현장 번호를 확인하세요",IF(ISNA(MATCH(D3863,거래처이름,0)),"거래처 목록에 없는 이름",IF(OR(NOT(ISNUMBER(G3863)),N(G3863)&lt;=0),"금액을 확인하세요",""))))))</f>
        <v/>
      </c>
    </row>
    <row r="3864">
      <c r="A3864" s="20" t="n"/>
      <c r="B3864" s="26" t="n"/>
      <c r="C3864" s="27">
        <f>IF(COUNTA(A3864,D3864,G3864)=0,"",IF(B3864="","공통",IFERROR(INDEX(현장_고객,MATCH(B3864,현장번호,0))&amp;" · "&amp;INDEX(현장_주소,MATCH(B3864,현장번호,0)),"없는 번호")))</f>
        <v/>
      </c>
      <c r="D3864" s="21" t="n"/>
      <c r="E3864" s="27">
        <f>IF(D3864="","",IFERROR(INDEX(거래처분야,MATCH(D3864,거래처이름,0)),""))</f>
        <v/>
      </c>
      <c r="F3864" s="21" t="n"/>
      <c r="G3864" s="22" t="n"/>
      <c r="H3864" s="25">
        <f>IF(COUNTA(A3864,B3864,D3864,G3864)=0,"",IF(NOT(ISNUMBER(A3864)),"날짜를 확인하세요",IF(A3864&gt;TODAY(),"오늘 이후 날짜예요",IF(AND(B3864&lt;&gt;"",ISNA(MATCH(B3864,현장번호,0))),"현장 번호를 확인하세요",IF(ISNA(MATCH(D3864,거래처이름,0)),"거래처 목록에 없는 이름",IF(OR(NOT(ISNUMBER(G3864)),N(G3864)&lt;=0),"금액을 확인하세요",""))))))</f>
        <v/>
      </c>
    </row>
    <row r="3865">
      <c r="A3865" s="20" t="n"/>
      <c r="B3865" s="26" t="n"/>
      <c r="C3865" s="27">
        <f>IF(COUNTA(A3865,D3865,G3865)=0,"",IF(B3865="","공통",IFERROR(INDEX(현장_고객,MATCH(B3865,현장번호,0))&amp;" · "&amp;INDEX(현장_주소,MATCH(B3865,현장번호,0)),"없는 번호")))</f>
        <v/>
      </c>
      <c r="D3865" s="21" t="n"/>
      <c r="E3865" s="27">
        <f>IF(D3865="","",IFERROR(INDEX(거래처분야,MATCH(D3865,거래처이름,0)),""))</f>
        <v/>
      </c>
      <c r="F3865" s="21" t="n"/>
      <c r="G3865" s="22" t="n"/>
      <c r="H3865" s="25">
        <f>IF(COUNTA(A3865,B3865,D3865,G3865)=0,"",IF(NOT(ISNUMBER(A3865)),"날짜를 확인하세요",IF(A3865&gt;TODAY(),"오늘 이후 날짜예요",IF(AND(B3865&lt;&gt;"",ISNA(MATCH(B3865,현장번호,0))),"현장 번호를 확인하세요",IF(ISNA(MATCH(D3865,거래처이름,0)),"거래처 목록에 없는 이름",IF(OR(NOT(ISNUMBER(G3865)),N(G3865)&lt;=0),"금액을 확인하세요",""))))))</f>
        <v/>
      </c>
    </row>
    <row r="3866">
      <c r="A3866" s="20" t="n"/>
      <c r="B3866" s="26" t="n"/>
      <c r="C3866" s="27">
        <f>IF(COUNTA(A3866,D3866,G3866)=0,"",IF(B3866="","공통",IFERROR(INDEX(현장_고객,MATCH(B3866,현장번호,0))&amp;" · "&amp;INDEX(현장_주소,MATCH(B3866,현장번호,0)),"없는 번호")))</f>
        <v/>
      </c>
      <c r="D3866" s="21" t="n"/>
      <c r="E3866" s="27">
        <f>IF(D3866="","",IFERROR(INDEX(거래처분야,MATCH(D3866,거래처이름,0)),""))</f>
        <v/>
      </c>
      <c r="F3866" s="21" t="n"/>
      <c r="G3866" s="22" t="n"/>
      <c r="H3866" s="25">
        <f>IF(COUNTA(A3866,B3866,D3866,G3866)=0,"",IF(NOT(ISNUMBER(A3866)),"날짜를 확인하세요",IF(A3866&gt;TODAY(),"오늘 이후 날짜예요",IF(AND(B3866&lt;&gt;"",ISNA(MATCH(B3866,현장번호,0))),"현장 번호를 확인하세요",IF(ISNA(MATCH(D3866,거래처이름,0)),"거래처 목록에 없는 이름",IF(OR(NOT(ISNUMBER(G3866)),N(G3866)&lt;=0),"금액을 확인하세요",""))))))</f>
        <v/>
      </c>
    </row>
    <row r="3867">
      <c r="A3867" s="20" t="n"/>
      <c r="B3867" s="26" t="n"/>
      <c r="C3867" s="27">
        <f>IF(COUNTA(A3867,D3867,G3867)=0,"",IF(B3867="","공통",IFERROR(INDEX(현장_고객,MATCH(B3867,현장번호,0))&amp;" · "&amp;INDEX(현장_주소,MATCH(B3867,현장번호,0)),"없는 번호")))</f>
        <v/>
      </c>
      <c r="D3867" s="21" t="n"/>
      <c r="E3867" s="27">
        <f>IF(D3867="","",IFERROR(INDEX(거래처분야,MATCH(D3867,거래처이름,0)),""))</f>
        <v/>
      </c>
      <c r="F3867" s="21" t="n"/>
      <c r="G3867" s="22" t="n"/>
      <c r="H3867" s="25">
        <f>IF(COUNTA(A3867,B3867,D3867,G3867)=0,"",IF(NOT(ISNUMBER(A3867)),"날짜를 확인하세요",IF(A3867&gt;TODAY(),"오늘 이후 날짜예요",IF(AND(B3867&lt;&gt;"",ISNA(MATCH(B3867,현장번호,0))),"현장 번호를 확인하세요",IF(ISNA(MATCH(D3867,거래처이름,0)),"거래처 목록에 없는 이름",IF(OR(NOT(ISNUMBER(G3867)),N(G3867)&lt;=0),"금액을 확인하세요",""))))))</f>
        <v/>
      </c>
    </row>
    <row r="3868">
      <c r="A3868" s="20" t="n"/>
      <c r="B3868" s="26" t="n"/>
      <c r="C3868" s="27">
        <f>IF(COUNTA(A3868,D3868,G3868)=0,"",IF(B3868="","공통",IFERROR(INDEX(현장_고객,MATCH(B3868,현장번호,0))&amp;" · "&amp;INDEX(현장_주소,MATCH(B3868,현장번호,0)),"없는 번호")))</f>
        <v/>
      </c>
      <c r="D3868" s="21" t="n"/>
      <c r="E3868" s="27">
        <f>IF(D3868="","",IFERROR(INDEX(거래처분야,MATCH(D3868,거래처이름,0)),""))</f>
        <v/>
      </c>
      <c r="F3868" s="21" t="n"/>
      <c r="G3868" s="22" t="n"/>
      <c r="H3868" s="25">
        <f>IF(COUNTA(A3868,B3868,D3868,G3868)=0,"",IF(NOT(ISNUMBER(A3868)),"날짜를 확인하세요",IF(A3868&gt;TODAY(),"오늘 이후 날짜예요",IF(AND(B3868&lt;&gt;"",ISNA(MATCH(B3868,현장번호,0))),"현장 번호를 확인하세요",IF(ISNA(MATCH(D3868,거래처이름,0)),"거래처 목록에 없는 이름",IF(OR(NOT(ISNUMBER(G3868)),N(G3868)&lt;=0),"금액을 확인하세요",""))))))</f>
        <v/>
      </c>
    </row>
    <row r="3869">
      <c r="A3869" s="20" t="n"/>
      <c r="B3869" s="26" t="n"/>
      <c r="C3869" s="27">
        <f>IF(COUNTA(A3869,D3869,G3869)=0,"",IF(B3869="","공통",IFERROR(INDEX(현장_고객,MATCH(B3869,현장번호,0))&amp;" · "&amp;INDEX(현장_주소,MATCH(B3869,현장번호,0)),"없는 번호")))</f>
        <v/>
      </c>
      <c r="D3869" s="21" t="n"/>
      <c r="E3869" s="27">
        <f>IF(D3869="","",IFERROR(INDEX(거래처분야,MATCH(D3869,거래처이름,0)),""))</f>
        <v/>
      </c>
      <c r="F3869" s="21" t="n"/>
      <c r="G3869" s="22" t="n"/>
      <c r="H3869" s="25">
        <f>IF(COUNTA(A3869,B3869,D3869,G3869)=0,"",IF(NOT(ISNUMBER(A3869)),"날짜를 확인하세요",IF(A3869&gt;TODAY(),"오늘 이후 날짜예요",IF(AND(B3869&lt;&gt;"",ISNA(MATCH(B3869,현장번호,0))),"현장 번호를 확인하세요",IF(ISNA(MATCH(D3869,거래처이름,0)),"거래처 목록에 없는 이름",IF(OR(NOT(ISNUMBER(G3869)),N(G3869)&lt;=0),"금액을 확인하세요",""))))))</f>
        <v/>
      </c>
    </row>
    <row r="3870">
      <c r="A3870" s="20" t="n"/>
      <c r="B3870" s="26" t="n"/>
      <c r="C3870" s="27">
        <f>IF(COUNTA(A3870,D3870,G3870)=0,"",IF(B3870="","공통",IFERROR(INDEX(현장_고객,MATCH(B3870,현장번호,0))&amp;" · "&amp;INDEX(현장_주소,MATCH(B3870,현장번호,0)),"없는 번호")))</f>
        <v/>
      </c>
      <c r="D3870" s="21" t="n"/>
      <c r="E3870" s="27">
        <f>IF(D3870="","",IFERROR(INDEX(거래처분야,MATCH(D3870,거래처이름,0)),""))</f>
        <v/>
      </c>
      <c r="F3870" s="21" t="n"/>
      <c r="G3870" s="22" t="n"/>
      <c r="H3870" s="25">
        <f>IF(COUNTA(A3870,B3870,D3870,G3870)=0,"",IF(NOT(ISNUMBER(A3870)),"날짜를 확인하세요",IF(A3870&gt;TODAY(),"오늘 이후 날짜예요",IF(AND(B3870&lt;&gt;"",ISNA(MATCH(B3870,현장번호,0))),"현장 번호를 확인하세요",IF(ISNA(MATCH(D3870,거래처이름,0)),"거래처 목록에 없는 이름",IF(OR(NOT(ISNUMBER(G3870)),N(G3870)&lt;=0),"금액을 확인하세요",""))))))</f>
        <v/>
      </c>
    </row>
    <row r="3871">
      <c r="A3871" s="20" t="n"/>
      <c r="B3871" s="26" t="n"/>
      <c r="C3871" s="27">
        <f>IF(COUNTA(A3871,D3871,G3871)=0,"",IF(B3871="","공통",IFERROR(INDEX(현장_고객,MATCH(B3871,현장번호,0))&amp;" · "&amp;INDEX(현장_주소,MATCH(B3871,현장번호,0)),"없는 번호")))</f>
        <v/>
      </c>
      <c r="D3871" s="21" t="n"/>
      <c r="E3871" s="27">
        <f>IF(D3871="","",IFERROR(INDEX(거래처분야,MATCH(D3871,거래처이름,0)),""))</f>
        <v/>
      </c>
      <c r="F3871" s="21" t="n"/>
      <c r="G3871" s="22" t="n"/>
      <c r="H3871" s="25">
        <f>IF(COUNTA(A3871,B3871,D3871,G3871)=0,"",IF(NOT(ISNUMBER(A3871)),"날짜를 확인하세요",IF(A3871&gt;TODAY(),"오늘 이후 날짜예요",IF(AND(B3871&lt;&gt;"",ISNA(MATCH(B3871,현장번호,0))),"현장 번호를 확인하세요",IF(ISNA(MATCH(D3871,거래처이름,0)),"거래처 목록에 없는 이름",IF(OR(NOT(ISNUMBER(G3871)),N(G3871)&lt;=0),"금액을 확인하세요",""))))))</f>
        <v/>
      </c>
    </row>
    <row r="3872">
      <c r="A3872" s="20" t="n"/>
      <c r="B3872" s="26" t="n"/>
      <c r="C3872" s="27">
        <f>IF(COUNTA(A3872,D3872,G3872)=0,"",IF(B3872="","공통",IFERROR(INDEX(현장_고객,MATCH(B3872,현장번호,0))&amp;" · "&amp;INDEX(현장_주소,MATCH(B3872,현장번호,0)),"없는 번호")))</f>
        <v/>
      </c>
      <c r="D3872" s="21" t="n"/>
      <c r="E3872" s="27">
        <f>IF(D3872="","",IFERROR(INDEX(거래처분야,MATCH(D3872,거래처이름,0)),""))</f>
        <v/>
      </c>
      <c r="F3872" s="21" t="n"/>
      <c r="G3872" s="22" t="n"/>
      <c r="H3872" s="25">
        <f>IF(COUNTA(A3872,B3872,D3872,G3872)=0,"",IF(NOT(ISNUMBER(A3872)),"날짜를 확인하세요",IF(A3872&gt;TODAY(),"오늘 이후 날짜예요",IF(AND(B3872&lt;&gt;"",ISNA(MATCH(B3872,현장번호,0))),"현장 번호를 확인하세요",IF(ISNA(MATCH(D3872,거래처이름,0)),"거래처 목록에 없는 이름",IF(OR(NOT(ISNUMBER(G3872)),N(G3872)&lt;=0),"금액을 확인하세요",""))))))</f>
        <v/>
      </c>
    </row>
    <row r="3873">
      <c r="A3873" s="20" t="n"/>
      <c r="B3873" s="26" t="n"/>
      <c r="C3873" s="27">
        <f>IF(COUNTA(A3873,D3873,G3873)=0,"",IF(B3873="","공통",IFERROR(INDEX(현장_고객,MATCH(B3873,현장번호,0))&amp;" · "&amp;INDEX(현장_주소,MATCH(B3873,현장번호,0)),"없는 번호")))</f>
        <v/>
      </c>
      <c r="D3873" s="21" t="n"/>
      <c r="E3873" s="27">
        <f>IF(D3873="","",IFERROR(INDEX(거래처분야,MATCH(D3873,거래처이름,0)),""))</f>
        <v/>
      </c>
      <c r="F3873" s="21" t="n"/>
      <c r="G3873" s="22" t="n"/>
      <c r="H3873" s="25">
        <f>IF(COUNTA(A3873,B3873,D3873,G3873)=0,"",IF(NOT(ISNUMBER(A3873)),"날짜를 확인하세요",IF(A3873&gt;TODAY(),"오늘 이후 날짜예요",IF(AND(B3873&lt;&gt;"",ISNA(MATCH(B3873,현장번호,0))),"현장 번호를 확인하세요",IF(ISNA(MATCH(D3873,거래처이름,0)),"거래처 목록에 없는 이름",IF(OR(NOT(ISNUMBER(G3873)),N(G3873)&lt;=0),"금액을 확인하세요",""))))))</f>
        <v/>
      </c>
    </row>
    <row r="3874">
      <c r="A3874" s="20" t="n"/>
      <c r="B3874" s="26" t="n"/>
      <c r="C3874" s="27">
        <f>IF(COUNTA(A3874,D3874,G3874)=0,"",IF(B3874="","공통",IFERROR(INDEX(현장_고객,MATCH(B3874,현장번호,0))&amp;" · "&amp;INDEX(현장_주소,MATCH(B3874,현장번호,0)),"없는 번호")))</f>
        <v/>
      </c>
      <c r="D3874" s="21" t="n"/>
      <c r="E3874" s="27">
        <f>IF(D3874="","",IFERROR(INDEX(거래처분야,MATCH(D3874,거래처이름,0)),""))</f>
        <v/>
      </c>
      <c r="F3874" s="21" t="n"/>
      <c r="G3874" s="22" t="n"/>
      <c r="H3874" s="25">
        <f>IF(COUNTA(A3874,B3874,D3874,G3874)=0,"",IF(NOT(ISNUMBER(A3874)),"날짜를 확인하세요",IF(A3874&gt;TODAY(),"오늘 이후 날짜예요",IF(AND(B3874&lt;&gt;"",ISNA(MATCH(B3874,현장번호,0))),"현장 번호를 확인하세요",IF(ISNA(MATCH(D3874,거래처이름,0)),"거래처 목록에 없는 이름",IF(OR(NOT(ISNUMBER(G3874)),N(G3874)&lt;=0),"금액을 확인하세요",""))))))</f>
        <v/>
      </c>
    </row>
    <row r="3875">
      <c r="A3875" s="20" t="n"/>
      <c r="B3875" s="26" t="n"/>
      <c r="C3875" s="27">
        <f>IF(COUNTA(A3875,D3875,G3875)=0,"",IF(B3875="","공통",IFERROR(INDEX(현장_고객,MATCH(B3875,현장번호,0))&amp;" · "&amp;INDEX(현장_주소,MATCH(B3875,현장번호,0)),"없는 번호")))</f>
        <v/>
      </c>
      <c r="D3875" s="21" t="n"/>
      <c r="E3875" s="27">
        <f>IF(D3875="","",IFERROR(INDEX(거래처분야,MATCH(D3875,거래처이름,0)),""))</f>
        <v/>
      </c>
      <c r="F3875" s="21" t="n"/>
      <c r="G3875" s="22" t="n"/>
      <c r="H3875" s="25">
        <f>IF(COUNTA(A3875,B3875,D3875,G3875)=0,"",IF(NOT(ISNUMBER(A3875)),"날짜를 확인하세요",IF(A3875&gt;TODAY(),"오늘 이후 날짜예요",IF(AND(B3875&lt;&gt;"",ISNA(MATCH(B3875,현장번호,0))),"현장 번호를 확인하세요",IF(ISNA(MATCH(D3875,거래처이름,0)),"거래처 목록에 없는 이름",IF(OR(NOT(ISNUMBER(G3875)),N(G3875)&lt;=0),"금액을 확인하세요",""))))))</f>
        <v/>
      </c>
    </row>
    <row r="3876">
      <c r="A3876" s="20" t="n"/>
      <c r="B3876" s="26" t="n"/>
      <c r="C3876" s="27">
        <f>IF(COUNTA(A3876,D3876,G3876)=0,"",IF(B3876="","공통",IFERROR(INDEX(현장_고객,MATCH(B3876,현장번호,0))&amp;" · "&amp;INDEX(현장_주소,MATCH(B3876,현장번호,0)),"없는 번호")))</f>
        <v/>
      </c>
      <c r="D3876" s="21" t="n"/>
      <c r="E3876" s="27">
        <f>IF(D3876="","",IFERROR(INDEX(거래처분야,MATCH(D3876,거래처이름,0)),""))</f>
        <v/>
      </c>
      <c r="F3876" s="21" t="n"/>
      <c r="G3876" s="22" t="n"/>
      <c r="H3876" s="25">
        <f>IF(COUNTA(A3876,B3876,D3876,G3876)=0,"",IF(NOT(ISNUMBER(A3876)),"날짜를 확인하세요",IF(A3876&gt;TODAY(),"오늘 이후 날짜예요",IF(AND(B3876&lt;&gt;"",ISNA(MATCH(B3876,현장번호,0))),"현장 번호를 확인하세요",IF(ISNA(MATCH(D3876,거래처이름,0)),"거래처 목록에 없는 이름",IF(OR(NOT(ISNUMBER(G3876)),N(G3876)&lt;=0),"금액을 확인하세요",""))))))</f>
        <v/>
      </c>
    </row>
    <row r="3877">
      <c r="A3877" s="20" t="n"/>
      <c r="B3877" s="26" t="n"/>
      <c r="C3877" s="27">
        <f>IF(COUNTA(A3877,D3877,G3877)=0,"",IF(B3877="","공통",IFERROR(INDEX(현장_고객,MATCH(B3877,현장번호,0))&amp;" · "&amp;INDEX(현장_주소,MATCH(B3877,현장번호,0)),"없는 번호")))</f>
        <v/>
      </c>
      <c r="D3877" s="21" t="n"/>
      <c r="E3877" s="27">
        <f>IF(D3877="","",IFERROR(INDEX(거래처분야,MATCH(D3877,거래처이름,0)),""))</f>
        <v/>
      </c>
      <c r="F3877" s="21" t="n"/>
      <c r="G3877" s="22" t="n"/>
      <c r="H3877" s="25">
        <f>IF(COUNTA(A3877,B3877,D3877,G3877)=0,"",IF(NOT(ISNUMBER(A3877)),"날짜를 확인하세요",IF(A3877&gt;TODAY(),"오늘 이후 날짜예요",IF(AND(B3877&lt;&gt;"",ISNA(MATCH(B3877,현장번호,0))),"현장 번호를 확인하세요",IF(ISNA(MATCH(D3877,거래처이름,0)),"거래처 목록에 없는 이름",IF(OR(NOT(ISNUMBER(G3877)),N(G3877)&lt;=0),"금액을 확인하세요",""))))))</f>
        <v/>
      </c>
    </row>
    <row r="3878">
      <c r="A3878" s="20" t="n"/>
      <c r="B3878" s="26" t="n"/>
      <c r="C3878" s="27">
        <f>IF(COUNTA(A3878,D3878,G3878)=0,"",IF(B3878="","공통",IFERROR(INDEX(현장_고객,MATCH(B3878,현장번호,0))&amp;" · "&amp;INDEX(현장_주소,MATCH(B3878,현장번호,0)),"없는 번호")))</f>
        <v/>
      </c>
      <c r="D3878" s="21" t="n"/>
      <c r="E3878" s="27">
        <f>IF(D3878="","",IFERROR(INDEX(거래처분야,MATCH(D3878,거래처이름,0)),""))</f>
        <v/>
      </c>
      <c r="F3878" s="21" t="n"/>
      <c r="G3878" s="22" t="n"/>
      <c r="H3878" s="25">
        <f>IF(COUNTA(A3878,B3878,D3878,G3878)=0,"",IF(NOT(ISNUMBER(A3878)),"날짜를 확인하세요",IF(A3878&gt;TODAY(),"오늘 이후 날짜예요",IF(AND(B3878&lt;&gt;"",ISNA(MATCH(B3878,현장번호,0))),"현장 번호를 확인하세요",IF(ISNA(MATCH(D3878,거래처이름,0)),"거래처 목록에 없는 이름",IF(OR(NOT(ISNUMBER(G3878)),N(G3878)&lt;=0),"금액을 확인하세요",""))))))</f>
        <v/>
      </c>
    </row>
    <row r="3879">
      <c r="A3879" s="20" t="n"/>
      <c r="B3879" s="26" t="n"/>
      <c r="C3879" s="27">
        <f>IF(COUNTA(A3879,D3879,G3879)=0,"",IF(B3879="","공통",IFERROR(INDEX(현장_고객,MATCH(B3879,현장번호,0))&amp;" · "&amp;INDEX(현장_주소,MATCH(B3879,현장번호,0)),"없는 번호")))</f>
        <v/>
      </c>
      <c r="D3879" s="21" t="n"/>
      <c r="E3879" s="27">
        <f>IF(D3879="","",IFERROR(INDEX(거래처분야,MATCH(D3879,거래처이름,0)),""))</f>
        <v/>
      </c>
      <c r="F3879" s="21" t="n"/>
      <c r="G3879" s="22" t="n"/>
      <c r="H3879" s="25">
        <f>IF(COUNTA(A3879,B3879,D3879,G3879)=0,"",IF(NOT(ISNUMBER(A3879)),"날짜를 확인하세요",IF(A3879&gt;TODAY(),"오늘 이후 날짜예요",IF(AND(B3879&lt;&gt;"",ISNA(MATCH(B3879,현장번호,0))),"현장 번호를 확인하세요",IF(ISNA(MATCH(D3879,거래처이름,0)),"거래처 목록에 없는 이름",IF(OR(NOT(ISNUMBER(G3879)),N(G3879)&lt;=0),"금액을 확인하세요",""))))))</f>
        <v/>
      </c>
    </row>
    <row r="3880">
      <c r="A3880" s="20" t="n"/>
      <c r="B3880" s="26" t="n"/>
      <c r="C3880" s="27">
        <f>IF(COUNTA(A3880,D3880,G3880)=0,"",IF(B3880="","공통",IFERROR(INDEX(현장_고객,MATCH(B3880,현장번호,0))&amp;" · "&amp;INDEX(현장_주소,MATCH(B3880,현장번호,0)),"없는 번호")))</f>
        <v/>
      </c>
      <c r="D3880" s="21" t="n"/>
      <c r="E3880" s="27">
        <f>IF(D3880="","",IFERROR(INDEX(거래처분야,MATCH(D3880,거래처이름,0)),""))</f>
        <v/>
      </c>
      <c r="F3880" s="21" t="n"/>
      <c r="G3880" s="22" t="n"/>
      <c r="H3880" s="25">
        <f>IF(COUNTA(A3880,B3880,D3880,G3880)=0,"",IF(NOT(ISNUMBER(A3880)),"날짜를 확인하세요",IF(A3880&gt;TODAY(),"오늘 이후 날짜예요",IF(AND(B3880&lt;&gt;"",ISNA(MATCH(B3880,현장번호,0))),"현장 번호를 확인하세요",IF(ISNA(MATCH(D3880,거래처이름,0)),"거래처 목록에 없는 이름",IF(OR(NOT(ISNUMBER(G3880)),N(G3880)&lt;=0),"금액을 확인하세요",""))))))</f>
        <v/>
      </c>
    </row>
    <row r="3881">
      <c r="A3881" s="20" t="n"/>
      <c r="B3881" s="26" t="n"/>
      <c r="C3881" s="27">
        <f>IF(COUNTA(A3881,D3881,G3881)=0,"",IF(B3881="","공통",IFERROR(INDEX(현장_고객,MATCH(B3881,현장번호,0))&amp;" · "&amp;INDEX(현장_주소,MATCH(B3881,현장번호,0)),"없는 번호")))</f>
        <v/>
      </c>
      <c r="D3881" s="21" t="n"/>
      <c r="E3881" s="27">
        <f>IF(D3881="","",IFERROR(INDEX(거래처분야,MATCH(D3881,거래처이름,0)),""))</f>
        <v/>
      </c>
      <c r="F3881" s="21" t="n"/>
      <c r="G3881" s="22" t="n"/>
      <c r="H3881" s="25">
        <f>IF(COUNTA(A3881,B3881,D3881,G3881)=0,"",IF(NOT(ISNUMBER(A3881)),"날짜를 확인하세요",IF(A3881&gt;TODAY(),"오늘 이후 날짜예요",IF(AND(B3881&lt;&gt;"",ISNA(MATCH(B3881,현장번호,0))),"현장 번호를 확인하세요",IF(ISNA(MATCH(D3881,거래처이름,0)),"거래처 목록에 없는 이름",IF(OR(NOT(ISNUMBER(G3881)),N(G3881)&lt;=0),"금액을 확인하세요",""))))))</f>
        <v/>
      </c>
    </row>
    <row r="3882">
      <c r="A3882" s="20" t="n"/>
      <c r="B3882" s="26" t="n"/>
      <c r="C3882" s="27">
        <f>IF(COUNTA(A3882,D3882,G3882)=0,"",IF(B3882="","공통",IFERROR(INDEX(현장_고객,MATCH(B3882,현장번호,0))&amp;" · "&amp;INDEX(현장_주소,MATCH(B3882,현장번호,0)),"없는 번호")))</f>
        <v/>
      </c>
      <c r="D3882" s="21" t="n"/>
      <c r="E3882" s="27">
        <f>IF(D3882="","",IFERROR(INDEX(거래처분야,MATCH(D3882,거래처이름,0)),""))</f>
        <v/>
      </c>
      <c r="F3882" s="21" t="n"/>
      <c r="G3882" s="22" t="n"/>
      <c r="H3882" s="25">
        <f>IF(COUNTA(A3882,B3882,D3882,G3882)=0,"",IF(NOT(ISNUMBER(A3882)),"날짜를 확인하세요",IF(A3882&gt;TODAY(),"오늘 이후 날짜예요",IF(AND(B3882&lt;&gt;"",ISNA(MATCH(B3882,현장번호,0))),"현장 번호를 확인하세요",IF(ISNA(MATCH(D3882,거래처이름,0)),"거래처 목록에 없는 이름",IF(OR(NOT(ISNUMBER(G3882)),N(G3882)&lt;=0),"금액을 확인하세요",""))))))</f>
        <v/>
      </c>
    </row>
    <row r="3883">
      <c r="A3883" s="20" t="n"/>
      <c r="B3883" s="26" t="n"/>
      <c r="C3883" s="27">
        <f>IF(COUNTA(A3883,D3883,G3883)=0,"",IF(B3883="","공통",IFERROR(INDEX(현장_고객,MATCH(B3883,현장번호,0))&amp;" · "&amp;INDEX(현장_주소,MATCH(B3883,현장번호,0)),"없는 번호")))</f>
        <v/>
      </c>
      <c r="D3883" s="21" t="n"/>
      <c r="E3883" s="27">
        <f>IF(D3883="","",IFERROR(INDEX(거래처분야,MATCH(D3883,거래처이름,0)),""))</f>
        <v/>
      </c>
      <c r="F3883" s="21" t="n"/>
      <c r="G3883" s="22" t="n"/>
      <c r="H3883" s="25">
        <f>IF(COUNTA(A3883,B3883,D3883,G3883)=0,"",IF(NOT(ISNUMBER(A3883)),"날짜를 확인하세요",IF(A3883&gt;TODAY(),"오늘 이후 날짜예요",IF(AND(B3883&lt;&gt;"",ISNA(MATCH(B3883,현장번호,0))),"현장 번호를 확인하세요",IF(ISNA(MATCH(D3883,거래처이름,0)),"거래처 목록에 없는 이름",IF(OR(NOT(ISNUMBER(G3883)),N(G3883)&lt;=0),"금액을 확인하세요",""))))))</f>
        <v/>
      </c>
    </row>
    <row r="3884">
      <c r="A3884" s="20" t="n"/>
      <c r="B3884" s="26" t="n"/>
      <c r="C3884" s="27">
        <f>IF(COUNTA(A3884,D3884,G3884)=0,"",IF(B3884="","공통",IFERROR(INDEX(현장_고객,MATCH(B3884,현장번호,0))&amp;" · "&amp;INDEX(현장_주소,MATCH(B3884,현장번호,0)),"없는 번호")))</f>
        <v/>
      </c>
      <c r="D3884" s="21" t="n"/>
      <c r="E3884" s="27">
        <f>IF(D3884="","",IFERROR(INDEX(거래처분야,MATCH(D3884,거래처이름,0)),""))</f>
        <v/>
      </c>
      <c r="F3884" s="21" t="n"/>
      <c r="G3884" s="22" t="n"/>
      <c r="H3884" s="25">
        <f>IF(COUNTA(A3884,B3884,D3884,G3884)=0,"",IF(NOT(ISNUMBER(A3884)),"날짜를 확인하세요",IF(A3884&gt;TODAY(),"오늘 이후 날짜예요",IF(AND(B3884&lt;&gt;"",ISNA(MATCH(B3884,현장번호,0))),"현장 번호를 확인하세요",IF(ISNA(MATCH(D3884,거래처이름,0)),"거래처 목록에 없는 이름",IF(OR(NOT(ISNUMBER(G3884)),N(G3884)&lt;=0),"금액을 확인하세요",""))))))</f>
        <v/>
      </c>
    </row>
    <row r="3885">
      <c r="A3885" s="20" t="n"/>
      <c r="B3885" s="26" t="n"/>
      <c r="C3885" s="27">
        <f>IF(COUNTA(A3885,D3885,G3885)=0,"",IF(B3885="","공통",IFERROR(INDEX(현장_고객,MATCH(B3885,현장번호,0))&amp;" · "&amp;INDEX(현장_주소,MATCH(B3885,현장번호,0)),"없는 번호")))</f>
        <v/>
      </c>
      <c r="D3885" s="21" t="n"/>
      <c r="E3885" s="27">
        <f>IF(D3885="","",IFERROR(INDEX(거래처분야,MATCH(D3885,거래처이름,0)),""))</f>
        <v/>
      </c>
      <c r="F3885" s="21" t="n"/>
      <c r="G3885" s="22" t="n"/>
      <c r="H3885" s="25">
        <f>IF(COUNTA(A3885,B3885,D3885,G3885)=0,"",IF(NOT(ISNUMBER(A3885)),"날짜를 확인하세요",IF(A3885&gt;TODAY(),"오늘 이후 날짜예요",IF(AND(B3885&lt;&gt;"",ISNA(MATCH(B3885,현장번호,0))),"현장 번호를 확인하세요",IF(ISNA(MATCH(D3885,거래처이름,0)),"거래처 목록에 없는 이름",IF(OR(NOT(ISNUMBER(G3885)),N(G3885)&lt;=0),"금액을 확인하세요",""))))))</f>
        <v/>
      </c>
    </row>
    <row r="3886">
      <c r="A3886" s="20" t="n"/>
      <c r="B3886" s="26" t="n"/>
      <c r="C3886" s="27">
        <f>IF(COUNTA(A3886,D3886,G3886)=0,"",IF(B3886="","공통",IFERROR(INDEX(현장_고객,MATCH(B3886,현장번호,0))&amp;" · "&amp;INDEX(현장_주소,MATCH(B3886,현장번호,0)),"없는 번호")))</f>
        <v/>
      </c>
      <c r="D3886" s="21" t="n"/>
      <c r="E3886" s="27">
        <f>IF(D3886="","",IFERROR(INDEX(거래처분야,MATCH(D3886,거래처이름,0)),""))</f>
        <v/>
      </c>
      <c r="F3886" s="21" t="n"/>
      <c r="G3886" s="22" t="n"/>
      <c r="H3886" s="25">
        <f>IF(COUNTA(A3886,B3886,D3886,G3886)=0,"",IF(NOT(ISNUMBER(A3886)),"날짜를 확인하세요",IF(A3886&gt;TODAY(),"오늘 이후 날짜예요",IF(AND(B3886&lt;&gt;"",ISNA(MATCH(B3886,현장번호,0))),"현장 번호를 확인하세요",IF(ISNA(MATCH(D3886,거래처이름,0)),"거래처 목록에 없는 이름",IF(OR(NOT(ISNUMBER(G3886)),N(G3886)&lt;=0),"금액을 확인하세요",""))))))</f>
        <v/>
      </c>
    </row>
    <row r="3887">
      <c r="A3887" s="20" t="n"/>
      <c r="B3887" s="26" t="n"/>
      <c r="C3887" s="27">
        <f>IF(COUNTA(A3887,D3887,G3887)=0,"",IF(B3887="","공통",IFERROR(INDEX(현장_고객,MATCH(B3887,현장번호,0))&amp;" · "&amp;INDEX(현장_주소,MATCH(B3887,현장번호,0)),"없는 번호")))</f>
        <v/>
      </c>
      <c r="D3887" s="21" t="n"/>
      <c r="E3887" s="27">
        <f>IF(D3887="","",IFERROR(INDEX(거래처분야,MATCH(D3887,거래처이름,0)),""))</f>
        <v/>
      </c>
      <c r="F3887" s="21" t="n"/>
      <c r="G3887" s="22" t="n"/>
      <c r="H3887" s="25">
        <f>IF(COUNTA(A3887,B3887,D3887,G3887)=0,"",IF(NOT(ISNUMBER(A3887)),"날짜를 확인하세요",IF(A3887&gt;TODAY(),"오늘 이후 날짜예요",IF(AND(B3887&lt;&gt;"",ISNA(MATCH(B3887,현장번호,0))),"현장 번호를 확인하세요",IF(ISNA(MATCH(D3887,거래처이름,0)),"거래처 목록에 없는 이름",IF(OR(NOT(ISNUMBER(G3887)),N(G3887)&lt;=0),"금액을 확인하세요",""))))))</f>
        <v/>
      </c>
    </row>
    <row r="3888">
      <c r="A3888" s="20" t="n"/>
      <c r="B3888" s="26" t="n"/>
      <c r="C3888" s="27">
        <f>IF(COUNTA(A3888,D3888,G3888)=0,"",IF(B3888="","공통",IFERROR(INDEX(현장_고객,MATCH(B3888,현장번호,0))&amp;" · "&amp;INDEX(현장_주소,MATCH(B3888,현장번호,0)),"없는 번호")))</f>
        <v/>
      </c>
      <c r="D3888" s="21" t="n"/>
      <c r="E3888" s="27">
        <f>IF(D3888="","",IFERROR(INDEX(거래처분야,MATCH(D3888,거래처이름,0)),""))</f>
        <v/>
      </c>
      <c r="F3888" s="21" t="n"/>
      <c r="G3888" s="22" t="n"/>
      <c r="H3888" s="25">
        <f>IF(COUNTA(A3888,B3888,D3888,G3888)=0,"",IF(NOT(ISNUMBER(A3888)),"날짜를 확인하세요",IF(A3888&gt;TODAY(),"오늘 이후 날짜예요",IF(AND(B3888&lt;&gt;"",ISNA(MATCH(B3888,현장번호,0))),"현장 번호를 확인하세요",IF(ISNA(MATCH(D3888,거래처이름,0)),"거래처 목록에 없는 이름",IF(OR(NOT(ISNUMBER(G3888)),N(G3888)&lt;=0),"금액을 확인하세요",""))))))</f>
        <v/>
      </c>
    </row>
    <row r="3889">
      <c r="A3889" s="20" t="n"/>
      <c r="B3889" s="26" t="n"/>
      <c r="C3889" s="27">
        <f>IF(COUNTA(A3889,D3889,G3889)=0,"",IF(B3889="","공통",IFERROR(INDEX(현장_고객,MATCH(B3889,현장번호,0))&amp;" · "&amp;INDEX(현장_주소,MATCH(B3889,현장번호,0)),"없는 번호")))</f>
        <v/>
      </c>
      <c r="D3889" s="21" t="n"/>
      <c r="E3889" s="27">
        <f>IF(D3889="","",IFERROR(INDEX(거래처분야,MATCH(D3889,거래처이름,0)),""))</f>
        <v/>
      </c>
      <c r="F3889" s="21" t="n"/>
      <c r="G3889" s="22" t="n"/>
      <c r="H3889" s="25">
        <f>IF(COUNTA(A3889,B3889,D3889,G3889)=0,"",IF(NOT(ISNUMBER(A3889)),"날짜를 확인하세요",IF(A3889&gt;TODAY(),"오늘 이후 날짜예요",IF(AND(B3889&lt;&gt;"",ISNA(MATCH(B3889,현장번호,0))),"현장 번호를 확인하세요",IF(ISNA(MATCH(D3889,거래처이름,0)),"거래처 목록에 없는 이름",IF(OR(NOT(ISNUMBER(G3889)),N(G3889)&lt;=0),"금액을 확인하세요",""))))))</f>
        <v/>
      </c>
    </row>
    <row r="3890">
      <c r="A3890" s="20" t="n"/>
      <c r="B3890" s="26" t="n"/>
      <c r="C3890" s="27">
        <f>IF(COUNTA(A3890,D3890,G3890)=0,"",IF(B3890="","공통",IFERROR(INDEX(현장_고객,MATCH(B3890,현장번호,0))&amp;" · "&amp;INDEX(현장_주소,MATCH(B3890,현장번호,0)),"없는 번호")))</f>
        <v/>
      </c>
      <c r="D3890" s="21" t="n"/>
      <c r="E3890" s="27">
        <f>IF(D3890="","",IFERROR(INDEX(거래처분야,MATCH(D3890,거래처이름,0)),""))</f>
        <v/>
      </c>
      <c r="F3890" s="21" t="n"/>
      <c r="G3890" s="22" t="n"/>
      <c r="H3890" s="25">
        <f>IF(COUNTA(A3890,B3890,D3890,G3890)=0,"",IF(NOT(ISNUMBER(A3890)),"날짜를 확인하세요",IF(A3890&gt;TODAY(),"오늘 이후 날짜예요",IF(AND(B3890&lt;&gt;"",ISNA(MATCH(B3890,현장번호,0))),"현장 번호를 확인하세요",IF(ISNA(MATCH(D3890,거래처이름,0)),"거래처 목록에 없는 이름",IF(OR(NOT(ISNUMBER(G3890)),N(G3890)&lt;=0),"금액을 확인하세요",""))))))</f>
        <v/>
      </c>
    </row>
    <row r="3891">
      <c r="A3891" s="20" t="n"/>
      <c r="B3891" s="26" t="n"/>
      <c r="C3891" s="27">
        <f>IF(COUNTA(A3891,D3891,G3891)=0,"",IF(B3891="","공통",IFERROR(INDEX(현장_고객,MATCH(B3891,현장번호,0))&amp;" · "&amp;INDEX(현장_주소,MATCH(B3891,현장번호,0)),"없는 번호")))</f>
        <v/>
      </c>
      <c r="D3891" s="21" t="n"/>
      <c r="E3891" s="27">
        <f>IF(D3891="","",IFERROR(INDEX(거래처분야,MATCH(D3891,거래처이름,0)),""))</f>
        <v/>
      </c>
      <c r="F3891" s="21" t="n"/>
      <c r="G3891" s="22" t="n"/>
      <c r="H3891" s="25">
        <f>IF(COUNTA(A3891,B3891,D3891,G3891)=0,"",IF(NOT(ISNUMBER(A3891)),"날짜를 확인하세요",IF(A3891&gt;TODAY(),"오늘 이후 날짜예요",IF(AND(B3891&lt;&gt;"",ISNA(MATCH(B3891,현장번호,0))),"현장 번호를 확인하세요",IF(ISNA(MATCH(D3891,거래처이름,0)),"거래처 목록에 없는 이름",IF(OR(NOT(ISNUMBER(G3891)),N(G3891)&lt;=0),"금액을 확인하세요",""))))))</f>
        <v/>
      </c>
    </row>
    <row r="3892">
      <c r="A3892" s="20" t="n"/>
      <c r="B3892" s="26" t="n"/>
      <c r="C3892" s="27">
        <f>IF(COUNTA(A3892,D3892,G3892)=0,"",IF(B3892="","공통",IFERROR(INDEX(현장_고객,MATCH(B3892,현장번호,0))&amp;" · "&amp;INDEX(현장_주소,MATCH(B3892,현장번호,0)),"없는 번호")))</f>
        <v/>
      </c>
      <c r="D3892" s="21" t="n"/>
      <c r="E3892" s="27">
        <f>IF(D3892="","",IFERROR(INDEX(거래처분야,MATCH(D3892,거래처이름,0)),""))</f>
        <v/>
      </c>
      <c r="F3892" s="21" t="n"/>
      <c r="G3892" s="22" t="n"/>
      <c r="H3892" s="25">
        <f>IF(COUNTA(A3892,B3892,D3892,G3892)=0,"",IF(NOT(ISNUMBER(A3892)),"날짜를 확인하세요",IF(A3892&gt;TODAY(),"오늘 이후 날짜예요",IF(AND(B3892&lt;&gt;"",ISNA(MATCH(B3892,현장번호,0))),"현장 번호를 확인하세요",IF(ISNA(MATCH(D3892,거래처이름,0)),"거래처 목록에 없는 이름",IF(OR(NOT(ISNUMBER(G3892)),N(G3892)&lt;=0),"금액을 확인하세요",""))))))</f>
        <v/>
      </c>
    </row>
    <row r="3893">
      <c r="A3893" s="20" t="n"/>
      <c r="B3893" s="26" t="n"/>
      <c r="C3893" s="27">
        <f>IF(COUNTA(A3893,D3893,G3893)=0,"",IF(B3893="","공통",IFERROR(INDEX(현장_고객,MATCH(B3893,현장번호,0))&amp;" · "&amp;INDEX(현장_주소,MATCH(B3893,현장번호,0)),"없는 번호")))</f>
        <v/>
      </c>
      <c r="D3893" s="21" t="n"/>
      <c r="E3893" s="27">
        <f>IF(D3893="","",IFERROR(INDEX(거래처분야,MATCH(D3893,거래처이름,0)),""))</f>
        <v/>
      </c>
      <c r="F3893" s="21" t="n"/>
      <c r="G3893" s="22" t="n"/>
      <c r="H3893" s="25">
        <f>IF(COUNTA(A3893,B3893,D3893,G3893)=0,"",IF(NOT(ISNUMBER(A3893)),"날짜를 확인하세요",IF(A3893&gt;TODAY(),"오늘 이후 날짜예요",IF(AND(B3893&lt;&gt;"",ISNA(MATCH(B3893,현장번호,0))),"현장 번호를 확인하세요",IF(ISNA(MATCH(D3893,거래처이름,0)),"거래처 목록에 없는 이름",IF(OR(NOT(ISNUMBER(G3893)),N(G3893)&lt;=0),"금액을 확인하세요",""))))))</f>
        <v/>
      </c>
    </row>
    <row r="3894">
      <c r="A3894" s="20" t="n"/>
      <c r="B3894" s="26" t="n"/>
      <c r="C3894" s="27">
        <f>IF(COUNTA(A3894,D3894,G3894)=0,"",IF(B3894="","공통",IFERROR(INDEX(현장_고객,MATCH(B3894,현장번호,0))&amp;" · "&amp;INDEX(현장_주소,MATCH(B3894,현장번호,0)),"없는 번호")))</f>
        <v/>
      </c>
      <c r="D3894" s="21" t="n"/>
      <c r="E3894" s="27">
        <f>IF(D3894="","",IFERROR(INDEX(거래처분야,MATCH(D3894,거래처이름,0)),""))</f>
        <v/>
      </c>
      <c r="F3894" s="21" t="n"/>
      <c r="G3894" s="22" t="n"/>
      <c r="H3894" s="25">
        <f>IF(COUNTA(A3894,B3894,D3894,G3894)=0,"",IF(NOT(ISNUMBER(A3894)),"날짜를 확인하세요",IF(A3894&gt;TODAY(),"오늘 이후 날짜예요",IF(AND(B3894&lt;&gt;"",ISNA(MATCH(B3894,현장번호,0))),"현장 번호를 확인하세요",IF(ISNA(MATCH(D3894,거래처이름,0)),"거래처 목록에 없는 이름",IF(OR(NOT(ISNUMBER(G3894)),N(G3894)&lt;=0),"금액을 확인하세요",""))))))</f>
        <v/>
      </c>
    </row>
    <row r="3895">
      <c r="A3895" s="20" t="n"/>
      <c r="B3895" s="26" t="n"/>
      <c r="C3895" s="27">
        <f>IF(COUNTA(A3895,D3895,G3895)=0,"",IF(B3895="","공통",IFERROR(INDEX(현장_고객,MATCH(B3895,현장번호,0))&amp;" · "&amp;INDEX(현장_주소,MATCH(B3895,현장번호,0)),"없는 번호")))</f>
        <v/>
      </c>
      <c r="D3895" s="21" t="n"/>
      <c r="E3895" s="27">
        <f>IF(D3895="","",IFERROR(INDEX(거래처분야,MATCH(D3895,거래처이름,0)),""))</f>
        <v/>
      </c>
      <c r="F3895" s="21" t="n"/>
      <c r="G3895" s="22" t="n"/>
      <c r="H3895" s="25">
        <f>IF(COUNTA(A3895,B3895,D3895,G3895)=0,"",IF(NOT(ISNUMBER(A3895)),"날짜를 확인하세요",IF(A3895&gt;TODAY(),"오늘 이후 날짜예요",IF(AND(B3895&lt;&gt;"",ISNA(MATCH(B3895,현장번호,0))),"현장 번호를 확인하세요",IF(ISNA(MATCH(D3895,거래처이름,0)),"거래처 목록에 없는 이름",IF(OR(NOT(ISNUMBER(G3895)),N(G3895)&lt;=0),"금액을 확인하세요",""))))))</f>
        <v/>
      </c>
    </row>
    <row r="3896">
      <c r="A3896" s="20" t="n"/>
      <c r="B3896" s="26" t="n"/>
      <c r="C3896" s="27">
        <f>IF(COUNTA(A3896,D3896,G3896)=0,"",IF(B3896="","공통",IFERROR(INDEX(현장_고객,MATCH(B3896,현장번호,0))&amp;" · "&amp;INDEX(현장_주소,MATCH(B3896,현장번호,0)),"없는 번호")))</f>
        <v/>
      </c>
      <c r="D3896" s="21" t="n"/>
      <c r="E3896" s="27">
        <f>IF(D3896="","",IFERROR(INDEX(거래처분야,MATCH(D3896,거래처이름,0)),""))</f>
        <v/>
      </c>
      <c r="F3896" s="21" t="n"/>
      <c r="G3896" s="22" t="n"/>
      <c r="H3896" s="25">
        <f>IF(COUNTA(A3896,B3896,D3896,G3896)=0,"",IF(NOT(ISNUMBER(A3896)),"날짜를 확인하세요",IF(A3896&gt;TODAY(),"오늘 이후 날짜예요",IF(AND(B3896&lt;&gt;"",ISNA(MATCH(B3896,현장번호,0))),"현장 번호를 확인하세요",IF(ISNA(MATCH(D3896,거래처이름,0)),"거래처 목록에 없는 이름",IF(OR(NOT(ISNUMBER(G3896)),N(G3896)&lt;=0),"금액을 확인하세요",""))))))</f>
        <v/>
      </c>
    </row>
    <row r="3897">
      <c r="A3897" s="20" t="n"/>
      <c r="B3897" s="26" t="n"/>
      <c r="C3897" s="27">
        <f>IF(COUNTA(A3897,D3897,G3897)=0,"",IF(B3897="","공통",IFERROR(INDEX(현장_고객,MATCH(B3897,현장번호,0))&amp;" · "&amp;INDEX(현장_주소,MATCH(B3897,현장번호,0)),"없는 번호")))</f>
        <v/>
      </c>
      <c r="D3897" s="21" t="n"/>
      <c r="E3897" s="27">
        <f>IF(D3897="","",IFERROR(INDEX(거래처분야,MATCH(D3897,거래처이름,0)),""))</f>
        <v/>
      </c>
      <c r="F3897" s="21" t="n"/>
      <c r="G3897" s="22" t="n"/>
      <c r="H3897" s="25">
        <f>IF(COUNTA(A3897,B3897,D3897,G3897)=0,"",IF(NOT(ISNUMBER(A3897)),"날짜를 확인하세요",IF(A3897&gt;TODAY(),"오늘 이후 날짜예요",IF(AND(B3897&lt;&gt;"",ISNA(MATCH(B3897,현장번호,0))),"현장 번호를 확인하세요",IF(ISNA(MATCH(D3897,거래처이름,0)),"거래처 목록에 없는 이름",IF(OR(NOT(ISNUMBER(G3897)),N(G3897)&lt;=0),"금액을 확인하세요",""))))))</f>
        <v/>
      </c>
    </row>
    <row r="3898">
      <c r="A3898" s="20" t="n"/>
      <c r="B3898" s="26" t="n"/>
      <c r="C3898" s="27">
        <f>IF(COUNTA(A3898,D3898,G3898)=0,"",IF(B3898="","공통",IFERROR(INDEX(현장_고객,MATCH(B3898,현장번호,0))&amp;" · "&amp;INDEX(현장_주소,MATCH(B3898,현장번호,0)),"없는 번호")))</f>
        <v/>
      </c>
      <c r="D3898" s="21" t="n"/>
      <c r="E3898" s="27">
        <f>IF(D3898="","",IFERROR(INDEX(거래처분야,MATCH(D3898,거래처이름,0)),""))</f>
        <v/>
      </c>
      <c r="F3898" s="21" t="n"/>
      <c r="G3898" s="22" t="n"/>
      <c r="H3898" s="25">
        <f>IF(COUNTA(A3898,B3898,D3898,G3898)=0,"",IF(NOT(ISNUMBER(A3898)),"날짜를 확인하세요",IF(A3898&gt;TODAY(),"오늘 이후 날짜예요",IF(AND(B3898&lt;&gt;"",ISNA(MATCH(B3898,현장번호,0))),"현장 번호를 확인하세요",IF(ISNA(MATCH(D3898,거래처이름,0)),"거래처 목록에 없는 이름",IF(OR(NOT(ISNUMBER(G3898)),N(G3898)&lt;=0),"금액을 확인하세요",""))))))</f>
        <v/>
      </c>
    </row>
    <row r="3899">
      <c r="A3899" s="20" t="n"/>
      <c r="B3899" s="26" t="n"/>
      <c r="C3899" s="27">
        <f>IF(COUNTA(A3899,D3899,G3899)=0,"",IF(B3899="","공통",IFERROR(INDEX(현장_고객,MATCH(B3899,현장번호,0))&amp;" · "&amp;INDEX(현장_주소,MATCH(B3899,현장번호,0)),"없는 번호")))</f>
        <v/>
      </c>
      <c r="D3899" s="21" t="n"/>
      <c r="E3899" s="27">
        <f>IF(D3899="","",IFERROR(INDEX(거래처분야,MATCH(D3899,거래처이름,0)),""))</f>
        <v/>
      </c>
      <c r="F3899" s="21" t="n"/>
      <c r="G3899" s="22" t="n"/>
      <c r="H3899" s="25">
        <f>IF(COUNTA(A3899,B3899,D3899,G3899)=0,"",IF(NOT(ISNUMBER(A3899)),"날짜를 확인하세요",IF(A3899&gt;TODAY(),"오늘 이후 날짜예요",IF(AND(B3899&lt;&gt;"",ISNA(MATCH(B3899,현장번호,0))),"현장 번호를 확인하세요",IF(ISNA(MATCH(D3899,거래처이름,0)),"거래처 목록에 없는 이름",IF(OR(NOT(ISNUMBER(G3899)),N(G3899)&lt;=0),"금액을 확인하세요",""))))))</f>
        <v/>
      </c>
    </row>
    <row r="3900">
      <c r="A3900" s="20" t="n"/>
      <c r="B3900" s="26" t="n"/>
      <c r="C3900" s="27">
        <f>IF(COUNTA(A3900,D3900,G3900)=0,"",IF(B3900="","공통",IFERROR(INDEX(현장_고객,MATCH(B3900,현장번호,0))&amp;" · "&amp;INDEX(현장_주소,MATCH(B3900,현장번호,0)),"없는 번호")))</f>
        <v/>
      </c>
      <c r="D3900" s="21" t="n"/>
      <c r="E3900" s="27">
        <f>IF(D3900="","",IFERROR(INDEX(거래처분야,MATCH(D3900,거래처이름,0)),""))</f>
        <v/>
      </c>
      <c r="F3900" s="21" t="n"/>
      <c r="G3900" s="22" t="n"/>
      <c r="H3900" s="25">
        <f>IF(COUNTA(A3900,B3900,D3900,G3900)=0,"",IF(NOT(ISNUMBER(A3900)),"날짜를 확인하세요",IF(A3900&gt;TODAY(),"오늘 이후 날짜예요",IF(AND(B3900&lt;&gt;"",ISNA(MATCH(B3900,현장번호,0))),"현장 번호를 확인하세요",IF(ISNA(MATCH(D3900,거래처이름,0)),"거래처 목록에 없는 이름",IF(OR(NOT(ISNUMBER(G3900)),N(G3900)&lt;=0),"금액을 확인하세요",""))))))</f>
        <v/>
      </c>
    </row>
    <row r="3901">
      <c r="A3901" s="20" t="n"/>
      <c r="B3901" s="26" t="n"/>
      <c r="C3901" s="27">
        <f>IF(COUNTA(A3901,D3901,G3901)=0,"",IF(B3901="","공통",IFERROR(INDEX(현장_고객,MATCH(B3901,현장번호,0))&amp;" · "&amp;INDEX(현장_주소,MATCH(B3901,현장번호,0)),"없는 번호")))</f>
        <v/>
      </c>
      <c r="D3901" s="21" t="n"/>
      <c r="E3901" s="27">
        <f>IF(D3901="","",IFERROR(INDEX(거래처분야,MATCH(D3901,거래처이름,0)),""))</f>
        <v/>
      </c>
      <c r="F3901" s="21" t="n"/>
      <c r="G3901" s="22" t="n"/>
      <c r="H3901" s="25">
        <f>IF(COUNTA(A3901,B3901,D3901,G3901)=0,"",IF(NOT(ISNUMBER(A3901)),"날짜를 확인하세요",IF(A3901&gt;TODAY(),"오늘 이후 날짜예요",IF(AND(B3901&lt;&gt;"",ISNA(MATCH(B3901,현장번호,0))),"현장 번호를 확인하세요",IF(ISNA(MATCH(D3901,거래처이름,0)),"거래처 목록에 없는 이름",IF(OR(NOT(ISNUMBER(G3901)),N(G3901)&lt;=0),"금액을 확인하세요",""))))))</f>
        <v/>
      </c>
    </row>
    <row r="3902">
      <c r="A3902" s="20" t="n"/>
      <c r="B3902" s="26" t="n"/>
      <c r="C3902" s="27">
        <f>IF(COUNTA(A3902,D3902,G3902)=0,"",IF(B3902="","공통",IFERROR(INDEX(현장_고객,MATCH(B3902,현장번호,0))&amp;" · "&amp;INDEX(현장_주소,MATCH(B3902,현장번호,0)),"없는 번호")))</f>
        <v/>
      </c>
      <c r="D3902" s="21" t="n"/>
      <c r="E3902" s="27">
        <f>IF(D3902="","",IFERROR(INDEX(거래처분야,MATCH(D3902,거래처이름,0)),""))</f>
        <v/>
      </c>
      <c r="F3902" s="21" t="n"/>
      <c r="G3902" s="22" t="n"/>
      <c r="H3902" s="25">
        <f>IF(COUNTA(A3902,B3902,D3902,G3902)=0,"",IF(NOT(ISNUMBER(A3902)),"날짜를 확인하세요",IF(A3902&gt;TODAY(),"오늘 이후 날짜예요",IF(AND(B3902&lt;&gt;"",ISNA(MATCH(B3902,현장번호,0))),"현장 번호를 확인하세요",IF(ISNA(MATCH(D3902,거래처이름,0)),"거래처 목록에 없는 이름",IF(OR(NOT(ISNUMBER(G3902)),N(G3902)&lt;=0),"금액을 확인하세요",""))))))</f>
        <v/>
      </c>
    </row>
    <row r="3903">
      <c r="A3903" s="20" t="n"/>
      <c r="B3903" s="26" t="n"/>
      <c r="C3903" s="27">
        <f>IF(COUNTA(A3903,D3903,G3903)=0,"",IF(B3903="","공통",IFERROR(INDEX(현장_고객,MATCH(B3903,현장번호,0))&amp;" · "&amp;INDEX(현장_주소,MATCH(B3903,현장번호,0)),"없는 번호")))</f>
        <v/>
      </c>
      <c r="D3903" s="21" t="n"/>
      <c r="E3903" s="27">
        <f>IF(D3903="","",IFERROR(INDEX(거래처분야,MATCH(D3903,거래처이름,0)),""))</f>
        <v/>
      </c>
      <c r="F3903" s="21" t="n"/>
      <c r="G3903" s="22" t="n"/>
      <c r="H3903" s="25">
        <f>IF(COUNTA(A3903,B3903,D3903,G3903)=0,"",IF(NOT(ISNUMBER(A3903)),"날짜를 확인하세요",IF(A3903&gt;TODAY(),"오늘 이후 날짜예요",IF(AND(B3903&lt;&gt;"",ISNA(MATCH(B3903,현장번호,0))),"현장 번호를 확인하세요",IF(ISNA(MATCH(D3903,거래처이름,0)),"거래처 목록에 없는 이름",IF(OR(NOT(ISNUMBER(G3903)),N(G3903)&lt;=0),"금액을 확인하세요",""))))))</f>
        <v/>
      </c>
    </row>
    <row r="3904">
      <c r="A3904" s="20" t="n"/>
      <c r="B3904" s="26" t="n"/>
      <c r="C3904" s="27">
        <f>IF(COUNTA(A3904,D3904,G3904)=0,"",IF(B3904="","공통",IFERROR(INDEX(현장_고객,MATCH(B3904,현장번호,0))&amp;" · "&amp;INDEX(현장_주소,MATCH(B3904,현장번호,0)),"없는 번호")))</f>
        <v/>
      </c>
      <c r="D3904" s="21" t="n"/>
      <c r="E3904" s="27">
        <f>IF(D3904="","",IFERROR(INDEX(거래처분야,MATCH(D3904,거래처이름,0)),""))</f>
        <v/>
      </c>
      <c r="F3904" s="21" t="n"/>
      <c r="G3904" s="22" t="n"/>
      <c r="H3904" s="25">
        <f>IF(COUNTA(A3904,B3904,D3904,G3904)=0,"",IF(NOT(ISNUMBER(A3904)),"날짜를 확인하세요",IF(A3904&gt;TODAY(),"오늘 이후 날짜예요",IF(AND(B3904&lt;&gt;"",ISNA(MATCH(B3904,현장번호,0))),"현장 번호를 확인하세요",IF(ISNA(MATCH(D3904,거래처이름,0)),"거래처 목록에 없는 이름",IF(OR(NOT(ISNUMBER(G3904)),N(G3904)&lt;=0),"금액을 확인하세요",""))))))</f>
        <v/>
      </c>
    </row>
    <row r="3905">
      <c r="A3905" s="20" t="n"/>
      <c r="B3905" s="26" t="n"/>
      <c r="C3905" s="27">
        <f>IF(COUNTA(A3905,D3905,G3905)=0,"",IF(B3905="","공통",IFERROR(INDEX(현장_고객,MATCH(B3905,현장번호,0))&amp;" · "&amp;INDEX(현장_주소,MATCH(B3905,현장번호,0)),"없는 번호")))</f>
        <v/>
      </c>
      <c r="D3905" s="21" t="n"/>
      <c r="E3905" s="27">
        <f>IF(D3905="","",IFERROR(INDEX(거래처분야,MATCH(D3905,거래처이름,0)),""))</f>
        <v/>
      </c>
      <c r="F3905" s="21" t="n"/>
      <c r="G3905" s="22" t="n"/>
      <c r="H3905" s="25">
        <f>IF(COUNTA(A3905,B3905,D3905,G3905)=0,"",IF(NOT(ISNUMBER(A3905)),"날짜를 확인하세요",IF(A3905&gt;TODAY(),"오늘 이후 날짜예요",IF(AND(B3905&lt;&gt;"",ISNA(MATCH(B3905,현장번호,0))),"현장 번호를 확인하세요",IF(ISNA(MATCH(D3905,거래처이름,0)),"거래처 목록에 없는 이름",IF(OR(NOT(ISNUMBER(G3905)),N(G3905)&lt;=0),"금액을 확인하세요",""))))))</f>
        <v/>
      </c>
    </row>
    <row r="3906">
      <c r="A3906" s="20" t="n"/>
      <c r="B3906" s="26" t="n"/>
      <c r="C3906" s="27">
        <f>IF(COUNTA(A3906,D3906,G3906)=0,"",IF(B3906="","공통",IFERROR(INDEX(현장_고객,MATCH(B3906,현장번호,0))&amp;" · "&amp;INDEX(현장_주소,MATCH(B3906,현장번호,0)),"없는 번호")))</f>
        <v/>
      </c>
      <c r="D3906" s="21" t="n"/>
      <c r="E3906" s="27">
        <f>IF(D3906="","",IFERROR(INDEX(거래처분야,MATCH(D3906,거래처이름,0)),""))</f>
        <v/>
      </c>
      <c r="F3906" s="21" t="n"/>
      <c r="G3906" s="22" t="n"/>
      <c r="H3906" s="25">
        <f>IF(COUNTA(A3906,B3906,D3906,G3906)=0,"",IF(NOT(ISNUMBER(A3906)),"날짜를 확인하세요",IF(A3906&gt;TODAY(),"오늘 이후 날짜예요",IF(AND(B3906&lt;&gt;"",ISNA(MATCH(B3906,현장번호,0))),"현장 번호를 확인하세요",IF(ISNA(MATCH(D3906,거래처이름,0)),"거래처 목록에 없는 이름",IF(OR(NOT(ISNUMBER(G3906)),N(G3906)&lt;=0),"금액을 확인하세요",""))))))</f>
        <v/>
      </c>
    </row>
    <row r="3907">
      <c r="A3907" s="20" t="n"/>
      <c r="B3907" s="26" t="n"/>
      <c r="C3907" s="27">
        <f>IF(COUNTA(A3907,D3907,G3907)=0,"",IF(B3907="","공통",IFERROR(INDEX(현장_고객,MATCH(B3907,현장번호,0))&amp;" · "&amp;INDEX(현장_주소,MATCH(B3907,현장번호,0)),"없는 번호")))</f>
        <v/>
      </c>
      <c r="D3907" s="21" t="n"/>
      <c r="E3907" s="27">
        <f>IF(D3907="","",IFERROR(INDEX(거래처분야,MATCH(D3907,거래처이름,0)),""))</f>
        <v/>
      </c>
      <c r="F3907" s="21" t="n"/>
      <c r="G3907" s="22" t="n"/>
      <c r="H3907" s="25">
        <f>IF(COUNTA(A3907,B3907,D3907,G3907)=0,"",IF(NOT(ISNUMBER(A3907)),"날짜를 확인하세요",IF(A3907&gt;TODAY(),"오늘 이후 날짜예요",IF(AND(B3907&lt;&gt;"",ISNA(MATCH(B3907,현장번호,0))),"현장 번호를 확인하세요",IF(ISNA(MATCH(D3907,거래처이름,0)),"거래처 목록에 없는 이름",IF(OR(NOT(ISNUMBER(G3907)),N(G3907)&lt;=0),"금액을 확인하세요",""))))))</f>
        <v/>
      </c>
    </row>
    <row r="3908">
      <c r="A3908" s="20" t="n"/>
      <c r="B3908" s="26" t="n"/>
      <c r="C3908" s="27">
        <f>IF(COUNTA(A3908,D3908,G3908)=0,"",IF(B3908="","공통",IFERROR(INDEX(현장_고객,MATCH(B3908,현장번호,0))&amp;" · "&amp;INDEX(현장_주소,MATCH(B3908,현장번호,0)),"없는 번호")))</f>
        <v/>
      </c>
      <c r="D3908" s="21" t="n"/>
      <c r="E3908" s="27">
        <f>IF(D3908="","",IFERROR(INDEX(거래처분야,MATCH(D3908,거래처이름,0)),""))</f>
        <v/>
      </c>
      <c r="F3908" s="21" t="n"/>
      <c r="G3908" s="22" t="n"/>
      <c r="H3908" s="25">
        <f>IF(COUNTA(A3908,B3908,D3908,G3908)=0,"",IF(NOT(ISNUMBER(A3908)),"날짜를 확인하세요",IF(A3908&gt;TODAY(),"오늘 이후 날짜예요",IF(AND(B3908&lt;&gt;"",ISNA(MATCH(B3908,현장번호,0))),"현장 번호를 확인하세요",IF(ISNA(MATCH(D3908,거래처이름,0)),"거래처 목록에 없는 이름",IF(OR(NOT(ISNUMBER(G3908)),N(G3908)&lt;=0),"금액을 확인하세요",""))))))</f>
        <v/>
      </c>
    </row>
    <row r="3909">
      <c r="A3909" s="20" t="n"/>
      <c r="B3909" s="26" t="n"/>
      <c r="C3909" s="27">
        <f>IF(COUNTA(A3909,D3909,G3909)=0,"",IF(B3909="","공통",IFERROR(INDEX(현장_고객,MATCH(B3909,현장번호,0))&amp;" · "&amp;INDEX(현장_주소,MATCH(B3909,현장번호,0)),"없는 번호")))</f>
        <v/>
      </c>
      <c r="D3909" s="21" t="n"/>
      <c r="E3909" s="27">
        <f>IF(D3909="","",IFERROR(INDEX(거래처분야,MATCH(D3909,거래처이름,0)),""))</f>
        <v/>
      </c>
      <c r="F3909" s="21" t="n"/>
      <c r="G3909" s="22" t="n"/>
      <c r="H3909" s="25">
        <f>IF(COUNTA(A3909,B3909,D3909,G3909)=0,"",IF(NOT(ISNUMBER(A3909)),"날짜를 확인하세요",IF(A3909&gt;TODAY(),"오늘 이후 날짜예요",IF(AND(B3909&lt;&gt;"",ISNA(MATCH(B3909,현장번호,0))),"현장 번호를 확인하세요",IF(ISNA(MATCH(D3909,거래처이름,0)),"거래처 목록에 없는 이름",IF(OR(NOT(ISNUMBER(G3909)),N(G3909)&lt;=0),"금액을 확인하세요",""))))))</f>
        <v/>
      </c>
    </row>
    <row r="3910">
      <c r="A3910" s="20" t="n"/>
      <c r="B3910" s="26" t="n"/>
      <c r="C3910" s="27">
        <f>IF(COUNTA(A3910,D3910,G3910)=0,"",IF(B3910="","공통",IFERROR(INDEX(현장_고객,MATCH(B3910,현장번호,0))&amp;" · "&amp;INDEX(현장_주소,MATCH(B3910,현장번호,0)),"없는 번호")))</f>
        <v/>
      </c>
      <c r="D3910" s="21" t="n"/>
      <c r="E3910" s="27">
        <f>IF(D3910="","",IFERROR(INDEX(거래처분야,MATCH(D3910,거래처이름,0)),""))</f>
        <v/>
      </c>
      <c r="F3910" s="21" t="n"/>
      <c r="G3910" s="22" t="n"/>
      <c r="H3910" s="25">
        <f>IF(COUNTA(A3910,B3910,D3910,G3910)=0,"",IF(NOT(ISNUMBER(A3910)),"날짜를 확인하세요",IF(A3910&gt;TODAY(),"오늘 이후 날짜예요",IF(AND(B3910&lt;&gt;"",ISNA(MATCH(B3910,현장번호,0))),"현장 번호를 확인하세요",IF(ISNA(MATCH(D3910,거래처이름,0)),"거래처 목록에 없는 이름",IF(OR(NOT(ISNUMBER(G3910)),N(G3910)&lt;=0),"금액을 확인하세요",""))))))</f>
        <v/>
      </c>
    </row>
    <row r="3911">
      <c r="A3911" s="20" t="n"/>
      <c r="B3911" s="26" t="n"/>
      <c r="C3911" s="27">
        <f>IF(COUNTA(A3911,D3911,G3911)=0,"",IF(B3911="","공통",IFERROR(INDEX(현장_고객,MATCH(B3911,현장번호,0))&amp;" · "&amp;INDEX(현장_주소,MATCH(B3911,현장번호,0)),"없는 번호")))</f>
        <v/>
      </c>
      <c r="D3911" s="21" t="n"/>
      <c r="E3911" s="27">
        <f>IF(D3911="","",IFERROR(INDEX(거래처분야,MATCH(D3911,거래처이름,0)),""))</f>
        <v/>
      </c>
      <c r="F3911" s="21" t="n"/>
      <c r="G3911" s="22" t="n"/>
      <c r="H3911" s="25">
        <f>IF(COUNTA(A3911,B3911,D3911,G3911)=0,"",IF(NOT(ISNUMBER(A3911)),"날짜를 확인하세요",IF(A3911&gt;TODAY(),"오늘 이후 날짜예요",IF(AND(B3911&lt;&gt;"",ISNA(MATCH(B3911,현장번호,0))),"현장 번호를 확인하세요",IF(ISNA(MATCH(D3911,거래처이름,0)),"거래처 목록에 없는 이름",IF(OR(NOT(ISNUMBER(G3911)),N(G3911)&lt;=0),"금액을 확인하세요",""))))))</f>
        <v/>
      </c>
    </row>
    <row r="3912">
      <c r="A3912" s="20" t="n"/>
      <c r="B3912" s="26" t="n"/>
      <c r="C3912" s="27">
        <f>IF(COUNTA(A3912,D3912,G3912)=0,"",IF(B3912="","공통",IFERROR(INDEX(현장_고객,MATCH(B3912,현장번호,0))&amp;" · "&amp;INDEX(현장_주소,MATCH(B3912,현장번호,0)),"없는 번호")))</f>
        <v/>
      </c>
      <c r="D3912" s="21" t="n"/>
      <c r="E3912" s="27">
        <f>IF(D3912="","",IFERROR(INDEX(거래처분야,MATCH(D3912,거래처이름,0)),""))</f>
        <v/>
      </c>
      <c r="F3912" s="21" t="n"/>
      <c r="G3912" s="22" t="n"/>
      <c r="H3912" s="25">
        <f>IF(COUNTA(A3912,B3912,D3912,G3912)=0,"",IF(NOT(ISNUMBER(A3912)),"날짜를 확인하세요",IF(A3912&gt;TODAY(),"오늘 이후 날짜예요",IF(AND(B3912&lt;&gt;"",ISNA(MATCH(B3912,현장번호,0))),"현장 번호를 확인하세요",IF(ISNA(MATCH(D3912,거래처이름,0)),"거래처 목록에 없는 이름",IF(OR(NOT(ISNUMBER(G3912)),N(G3912)&lt;=0),"금액을 확인하세요",""))))))</f>
        <v/>
      </c>
    </row>
    <row r="3913">
      <c r="A3913" s="20" t="n"/>
      <c r="B3913" s="26" t="n"/>
      <c r="C3913" s="27">
        <f>IF(COUNTA(A3913,D3913,G3913)=0,"",IF(B3913="","공통",IFERROR(INDEX(현장_고객,MATCH(B3913,현장번호,0))&amp;" · "&amp;INDEX(현장_주소,MATCH(B3913,현장번호,0)),"없는 번호")))</f>
        <v/>
      </c>
      <c r="D3913" s="21" t="n"/>
      <c r="E3913" s="27">
        <f>IF(D3913="","",IFERROR(INDEX(거래처분야,MATCH(D3913,거래처이름,0)),""))</f>
        <v/>
      </c>
      <c r="F3913" s="21" t="n"/>
      <c r="G3913" s="22" t="n"/>
      <c r="H3913" s="25">
        <f>IF(COUNTA(A3913,B3913,D3913,G3913)=0,"",IF(NOT(ISNUMBER(A3913)),"날짜를 확인하세요",IF(A3913&gt;TODAY(),"오늘 이후 날짜예요",IF(AND(B3913&lt;&gt;"",ISNA(MATCH(B3913,현장번호,0))),"현장 번호를 확인하세요",IF(ISNA(MATCH(D3913,거래처이름,0)),"거래처 목록에 없는 이름",IF(OR(NOT(ISNUMBER(G3913)),N(G3913)&lt;=0),"금액을 확인하세요",""))))))</f>
        <v/>
      </c>
    </row>
    <row r="3914">
      <c r="A3914" s="20" t="n"/>
      <c r="B3914" s="26" t="n"/>
      <c r="C3914" s="27">
        <f>IF(COUNTA(A3914,D3914,G3914)=0,"",IF(B3914="","공통",IFERROR(INDEX(현장_고객,MATCH(B3914,현장번호,0))&amp;" · "&amp;INDEX(현장_주소,MATCH(B3914,현장번호,0)),"없는 번호")))</f>
        <v/>
      </c>
      <c r="D3914" s="21" t="n"/>
      <c r="E3914" s="27">
        <f>IF(D3914="","",IFERROR(INDEX(거래처분야,MATCH(D3914,거래처이름,0)),""))</f>
        <v/>
      </c>
      <c r="F3914" s="21" t="n"/>
      <c r="G3914" s="22" t="n"/>
      <c r="H3914" s="25">
        <f>IF(COUNTA(A3914,B3914,D3914,G3914)=0,"",IF(NOT(ISNUMBER(A3914)),"날짜를 확인하세요",IF(A3914&gt;TODAY(),"오늘 이후 날짜예요",IF(AND(B3914&lt;&gt;"",ISNA(MATCH(B3914,현장번호,0))),"현장 번호를 확인하세요",IF(ISNA(MATCH(D3914,거래처이름,0)),"거래처 목록에 없는 이름",IF(OR(NOT(ISNUMBER(G3914)),N(G3914)&lt;=0),"금액을 확인하세요",""))))))</f>
        <v/>
      </c>
    </row>
    <row r="3915">
      <c r="A3915" s="20" t="n"/>
      <c r="B3915" s="26" t="n"/>
      <c r="C3915" s="27">
        <f>IF(COUNTA(A3915,D3915,G3915)=0,"",IF(B3915="","공통",IFERROR(INDEX(현장_고객,MATCH(B3915,현장번호,0))&amp;" · "&amp;INDEX(현장_주소,MATCH(B3915,현장번호,0)),"없는 번호")))</f>
        <v/>
      </c>
      <c r="D3915" s="21" t="n"/>
      <c r="E3915" s="27">
        <f>IF(D3915="","",IFERROR(INDEX(거래처분야,MATCH(D3915,거래처이름,0)),""))</f>
        <v/>
      </c>
      <c r="F3915" s="21" t="n"/>
      <c r="G3915" s="22" t="n"/>
      <c r="H3915" s="25">
        <f>IF(COUNTA(A3915,B3915,D3915,G3915)=0,"",IF(NOT(ISNUMBER(A3915)),"날짜를 확인하세요",IF(A3915&gt;TODAY(),"오늘 이후 날짜예요",IF(AND(B3915&lt;&gt;"",ISNA(MATCH(B3915,현장번호,0))),"현장 번호를 확인하세요",IF(ISNA(MATCH(D3915,거래처이름,0)),"거래처 목록에 없는 이름",IF(OR(NOT(ISNUMBER(G3915)),N(G3915)&lt;=0),"금액을 확인하세요",""))))))</f>
        <v/>
      </c>
    </row>
    <row r="3916">
      <c r="A3916" s="20" t="n"/>
      <c r="B3916" s="26" t="n"/>
      <c r="C3916" s="27">
        <f>IF(COUNTA(A3916,D3916,G3916)=0,"",IF(B3916="","공통",IFERROR(INDEX(현장_고객,MATCH(B3916,현장번호,0))&amp;" · "&amp;INDEX(현장_주소,MATCH(B3916,현장번호,0)),"없는 번호")))</f>
        <v/>
      </c>
      <c r="D3916" s="21" t="n"/>
      <c r="E3916" s="27">
        <f>IF(D3916="","",IFERROR(INDEX(거래처분야,MATCH(D3916,거래처이름,0)),""))</f>
        <v/>
      </c>
      <c r="F3916" s="21" t="n"/>
      <c r="G3916" s="22" t="n"/>
      <c r="H3916" s="25">
        <f>IF(COUNTA(A3916,B3916,D3916,G3916)=0,"",IF(NOT(ISNUMBER(A3916)),"날짜를 확인하세요",IF(A3916&gt;TODAY(),"오늘 이후 날짜예요",IF(AND(B3916&lt;&gt;"",ISNA(MATCH(B3916,현장번호,0))),"현장 번호를 확인하세요",IF(ISNA(MATCH(D3916,거래처이름,0)),"거래처 목록에 없는 이름",IF(OR(NOT(ISNUMBER(G3916)),N(G3916)&lt;=0),"금액을 확인하세요",""))))))</f>
        <v/>
      </c>
    </row>
    <row r="3917">
      <c r="A3917" s="20" t="n"/>
      <c r="B3917" s="26" t="n"/>
      <c r="C3917" s="27">
        <f>IF(COUNTA(A3917,D3917,G3917)=0,"",IF(B3917="","공통",IFERROR(INDEX(현장_고객,MATCH(B3917,현장번호,0))&amp;" · "&amp;INDEX(현장_주소,MATCH(B3917,현장번호,0)),"없는 번호")))</f>
        <v/>
      </c>
      <c r="D3917" s="21" t="n"/>
      <c r="E3917" s="27">
        <f>IF(D3917="","",IFERROR(INDEX(거래처분야,MATCH(D3917,거래처이름,0)),""))</f>
        <v/>
      </c>
      <c r="F3917" s="21" t="n"/>
      <c r="G3917" s="22" t="n"/>
      <c r="H3917" s="25">
        <f>IF(COUNTA(A3917,B3917,D3917,G3917)=0,"",IF(NOT(ISNUMBER(A3917)),"날짜를 확인하세요",IF(A3917&gt;TODAY(),"오늘 이후 날짜예요",IF(AND(B3917&lt;&gt;"",ISNA(MATCH(B3917,현장번호,0))),"현장 번호를 확인하세요",IF(ISNA(MATCH(D3917,거래처이름,0)),"거래처 목록에 없는 이름",IF(OR(NOT(ISNUMBER(G3917)),N(G3917)&lt;=0),"금액을 확인하세요",""))))))</f>
        <v/>
      </c>
    </row>
    <row r="3918">
      <c r="A3918" s="20" t="n"/>
      <c r="B3918" s="26" t="n"/>
      <c r="C3918" s="27">
        <f>IF(COUNTA(A3918,D3918,G3918)=0,"",IF(B3918="","공통",IFERROR(INDEX(현장_고객,MATCH(B3918,현장번호,0))&amp;" · "&amp;INDEX(현장_주소,MATCH(B3918,현장번호,0)),"없는 번호")))</f>
        <v/>
      </c>
      <c r="D3918" s="21" t="n"/>
      <c r="E3918" s="27">
        <f>IF(D3918="","",IFERROR(INDEX(거래처분야,MATCH(D3918,거래처이름,0)),""))</f>
        <v/>
      </c>
      <c r="F3918" s="21" t="n"/>
      <c r="G3918" s="22" t="n"/>
      <c r="H3918" s="25">
        <f>IF(COUNTA(A3918,B3918,D3918,G3918)=0,"",IF(NOT(ISNUMBER(A3918)),"날짜를 확인하세요",IF(A3918&gt;TODAY(),"오늘 이후 날짜예요",IF(AND(B3918&lt;&gt;"",ISNA(MATCH(B3918,현장번호,0))),"현장 번호를 확인하세요",IF(ISNA(MATCH(D3918,거래처이름,0)),"거래처 목록에 없는 이름",IF(OR(NOT(ISNUMBER(G3918)),N(G3918)&lt;=0),"금액을 확인하세요",""))))))</f>
        <v/>
      </c>
    </row>
    <row r="3919">
      <c r="A3919" s="20" t="n"/>
      <c r="B3919" s="26" t="n"/>
      <c r="C3919" s="27">
        <f>IF(COUNTA(A3919,D3919,G3919)=0,"",IF(B3919="","공통",IFERROR(INDEX(현장_고객,MATCH(B3919,현장번호,0))&amp;" · "&amp;INDEX(현장_주소,MATCH(B3919,현장번호,0)),"없는 번호")))</f>
        <v/>
      </c>
      <c r="D3919" s="21" t="n"/>
      <c r="E3919" s="27">
        <f>IF(D3919="","",IFERROR(INDEX(거래처분야,MATCH(D3919,거래처이름,0)),""))</f>
        <v/>
      </c>
      <c r="F3919" s="21" t="n"/>
      <c r="G3919" s="22" t="n"/>
      <c r="H3919" s="25">
        <f>IF(COUNTA(A3919,B3919,D3919,G3919)=0,"",IF(NOT(ISNUMBER(A3919)),"날짜를 확인하세요",IF(A3919&gt;TODAY(),"오늘 이후 날짜예요",IF(AND(B3919&lt;&gt;"",ISNA(MATCH(B3919,현장번호,0))),"현장 번호를 확인하세요",IF(ISNA(MATCH(D3919,거래처이름,0)),"거래처 목록에 없는 이름",IF(OR(NOT(ISNUMBER(G3919)),N(G3919)&lt;=0),"금액을 확인하세요",""))))))</f>
        <v/>
      </c>
    </row>
    <row r="3920">
      <c r="A3920" s="20" t="n"/>
      <c r="B3920" s="26" t="n"/>
      <c r="C3920" s="27">
        <f>IF(COUNTA(A3920,D3920,G3920)=0,"",IF(B3920="","공통",IFERROR(INDEX(현장_고객,MATCH(B3920,현장번호,0))&amp;" · "&amp;INDEX(현장_주소,MATCH(B3920,현장번호,0)),"없는 번호")))</f>
        <v/>
      </c>
      <c r="D3920" s="21" t="n"/>
      <c r="E3920" s="27">
        <f>IF(D3920="","",IFERROR(INDEX(거래처분야,MATCH(D3920,거래처이름,0)),""))</f>
        <v/>
      </c>
      <c r="F3920" s="21" t="n"/>
      <c r="G3920" s="22" t="n"/>
      <c r="H3920" s="25">
        <f>IF(COUNTA(A3920,B3920,D3920,G3920)=0,"",IF(NOT(ISNUMBER(A3920)),"날짜를 확인하세요",IF(A3920&gt;TODAY(),"오늘 이후 날짜예요",IF(AND(B3920&lt;&gt;"",ISNA(MATCH(B3920,현장번호,0))),"현장 번호를 확인하세요",IF(ISNA(MATCH(D3920,거래처이름,0)),"거래처 목록에 없는 이름",IF(OR(NOT(ISNUMBER(G3920)),N(G3920)&lt;=0),"금액을 확인하세요",""))))))</f>
        <v/>
      </c>
    </row>
    <row r="3921">
      <c r="A3921" s="20" t="n"/>
      <c r="B3921" s="26" t="n"/>
      <c r="C3921" s="27">
        <f>IF(COUNTA(A3921,D3921,G3921)=0,"",IF(B3921="","공통",IFERROR(INDEX(현장_고객,MATCH(B3921,현장번호,0))&amp;" · "&amp;INDEX(현장_주소,MATCH(B3921,현장번호,0)),"없는 번호")))</f>
        <v/>
      </c>
      <c r="D3921" s="21" t="n"/>
      <c r="E3921" s="27">
        <f>IF(D3921="","",IFERROR(INDEX(거래처분야,MATCH(D3921,거래처이름,0)),""))</f>
        <v/>
      </c>
      <c r="F3921" s="21" t="n"/>
      <c r="G3921" s="22" t="n"/>
      <c r="H3921" s="25">
        <f>IF(COUNTA(A3921,B3921,D3921,G3921)=0,"",IF(NOT(ISNUMBER(A3921)),"날짜를 확인하세요",IF(A3921&gt;TODAY(),"오늘 이후 날짜예요",IF(AND(B3921&lt;&gt;"",ISNA(MATCH(B3921,현장번호,0))),"현장 번호를 확인하세요",IF(ISNA(MATCH(D3921,거래처이름,0)),"거래처 목록에 없는 이름",IF(OR(NOT(ISNUMBER(G3921)),N(G3921)&lt;=0),"금액을 확인하세요",""))))))</f>
        <v/>
      </c>
    </row>
    <row r="3922">
      <c r="A3922" s="20" t="n"/>
      <c r="B3922" s="26" t="n"/>
      <c r="C3922" s="27">
        <f>IF(COUNTA(A3922,D3922,G3922)=0,"",IF(B3922="","공통",IFERROR(INDEX(현장_고객,MATCH(B3922,현장번호,0))&amp;" · "&amp;INDEX(현장_주소,MATCH(B3922,현장번호,0)),"없는 번호")))</f>
        <v/>
      </c>
      <c r="D3922" s="21" t="n"/>
      <c r="E3922" s="27">
        <f>IF(D3922="","",IFERROR(INDEX(거래처분야,MATCH(D3922,거래처이름,0)),""))</f>
        <v/>
      </c>
      <c r="F3922" s="21" t="n"/>
      <c r="G3922" s="22" t="n"/>
      <c r="H3922" s="25">
        <f>IF(COUNTA(A3922,B3922,D3922,G3922)=0,"",IF(NOT(ISNUMBER(A3922)),"날짜를 확인하세요",IF(A3922&gt;TODAY(),"오늘 이후 날짜예요",IF(AND(B3922&lt;&gt;"",ISNA(MATCH(B3922,현장번호,0))),"현장 번호를 확인하세요",IF(ISNA(MATCH(D3922,거래처이름,0)),"거래처 목록에 없는 이름",IF(OR(NOT(ISNUMBER(G3922)),N(G3922)&lt;=0),"금액을 확인하세요",""))))))</f>
        <v/>
      </c>
    </row>
    <row r="3923">
      <c r="A3923" s="20" t="n"/>
      <c r="B3923" s="26" t="n"/>
      <c r="C3923" s="27">
        <f>IF(COUNTA(A3923,D3923,G3923)=0,"",IF(B3923="","공통",IFERROR(INDEX(현장_고객,MATCH(B3923,현장번호,0))&amp;" · "&amp;INDEX(현장_주소,MATCH(B3923,현장번호,0)),"없는 번호")))</f>
        <v/>
      </c>
      <c r="D3923" s="21" t="n"/>
      <c r="E3923" s="27">
        <f>IF(D3923="","",IFERROR(INDEX(거래처분야,MATCH(D3923,거래처이름,0)),""))</f>
        <v/>
      </c>
      <c r="F3923" s="21" t="n"/>
      <c r="G3923" s="22" t="n"/>
      <c r="H3923" s="25">
        <f>IF(COUNTA(A3923,B3923,D3923,G3923)=0,"",IF(NOT(ISNUMBER(A3923)),"날짜를 확인하세요",IF(A3923&gt;TODAY(),"오늘 이후 날짜예요",IF(AND(B3923&lt;&gt;"",ISNA(MATCH(B3923,현장번호,0))),"현장 번호를 확인하세요",IF(ISNA(MATCH(D3923,거래처이름,0)),"거래처 목록에 없는 이름",IF(OR(NOT(ISNUMBER(G3923)),N(G3923)&lt;=0),"금액을 확인하세요",""))))))</f>
        <v/>
      </c>
    </row>
    <row r="3924">
      <c r="A3924" s="20" t="n"/>
      <c r="B3924" s="26" t="n"/>
      <c r="C3924" s="27">
        <f>IF(COUNTA(A3924,D3924,G3924)=0,"",IF(B3924="","공통",IFERROR(INDEX(현장_고객,MATCH(B3924,현장번호,0))&amp;" · "&amp;INDEX(현장_주소,MATCH(B3924,현장번호,0)),"없는 번호")))</f>
        <v/>
      </c>
      <c r="D3924" s="21" t="n"/>
      <c r="E3924" s="27">
        <f>IF(D3924="","",IFERROR(INDEX(거래처분야,MATCH(D3924,거래처이름,0)),""))</f>
        <v/>
      </c>
      <c r="F3924" s="21" t="n"/>
      <c r="G3924" s="22" t="n"/>
      <c r="H3924" s="25">
        <f>IF(COUNTA(A3924,B3924,D3924,G3924)=0,"",IF(NOT(ISNUMBER(A3924)),"날짜를 확인하세요",IF(A3924&gt;TODAY(),"오늘 이후 날짜예요",IF(AND(B3924&lt;&gt;"",ISNA(MATCH(B3924,현장번호,0))),"현장 번호를 확인하세요",IF(ISNA(MATCH(D3924,거래처이름,0)),"거래처 목록에 없는 이름",IF(OR(NOT(ISNUMBER(G3924)),N(G3924)&lt;=0),"금액을 확인하세요",""))))))</f>
        <v/>
      </c>
    </row>
    <row r="3925">
      <c r="A3925" s="20" t="n"/>
      <c r="B3925" s="26" t="n"/>
      <c r="C3925" s="27">
        <f>IF(COUNTA(A3925,D3925,G3925)=0,"",IF(B3925="","공통",IFERROR(INDEX(현장_고객,MATCH(B3925,현장번호,0))&amp;" · "&amp;INDEX(현장_주소,MATCH(B3925,현장번호,0)),"없는 번호")))</f>
        <v/>
      </c>
      <c r="D3925" s="21" t="n"/>
      <c r="E3925" s="27">
        <f>IF(D3925="","",IFERROR(INDEX(거래처분야,MATCH(D3925,거래처이름,0)),""))</f>
        <v/>
      </c>
      <c r="F3925" s="21" t="n"/>
      <c r="G3925" s="22" t="n"/>
      <c r="H3925" s="25">
        <f>IF(COUNTA(A3925,B3925,D3925,G3925)=0,"",IF(NOT(ISNUMBER(A3925)),"날짜를 확인하세요",IF(A3925&gt;TODAY(),"오늘 이후 날짜예요",IF(AND(B3925&lt;&gt;"",ISNA(MATCH(B3925,현장번호,0))),"현장 번호를 확인하세요",IF(ISNA(MATCH(D3925,거래처이름,0)),"거래처 목록에 없는 이름",IF(OR(NOT(ISNUMBER(G3925)),N(G3925)&lt;=0),"금액을 확인하세요",""))))))</f>
        <v/>
      </c>
    </row>
    <row r="3926">
      <c r="A3926" s="20" t="n"/>
      <c r="B3926" s="26" t="n"/>
      <c r="C3926" s="27">
        <f>IF(COUNTA(A3926,D3926,G3926)=0,"",IF(B3926="","공통",IFERROR(INDEX(현장_고객,MATCH(B3926,현장번호,0))&amp;" · "&amp;INDEX(현장_주소,MATCH(B3926,현장번호,0)),"없는 번호")))</f>
        <v/>
      </c>
      <c r="D3926" s="21" t="n"/>
      <c r="E3926" s="27">
        <f>IF(D3926="","",IFERROR(INDEX(거래처분야,MATCH(D3926,거래처이름,0)),""))</f>
        <v/>
      </c>
      <c r="F3926" s="21" t="n"/>
      <c r="G3926" s="22" t="n"/>
      <c r="H3926" s="25">
        <f>IF(COUNTA(A3926,B3926,D3926,G3926)=0,"",IF(NOT(ISNUMBER(A3926)),"날짜를 확인하세요",IF(A3926&gt;TODAY(),"오늘 이후 날짜예요",IF(AND(B3926&lt;&gt;"",ISNA(MATCH(B3926,현장번호,0))),"현장 번호를 확인하세요",IF(ISNA(MATCH(D3926,거래처이름,0)),"거래처 목록에 없는 이름",IF(OR(NOT(ISNUMBER(G3926)),N(G3926)&lt;=0),"금액을 확인하세요",""))))))</f>
        <v/>
      </c>
    </row>
    <row r="3927">
      <c r="A3927" s="20" t="n"/>
      <c r="B3927" s="26" t="n"/>
      <c r="C3927" s="27">
        <f>IF(COUNTA(A3927,D3927,G3927)=0,"",IF(B3927="","공통",IFERROR(INDEX(현장_고객,MATCH(B3927,현장번호,0))&amp;" · "&amp;INDEX(현장_주소,MATCH(B3927,현장번호,0)),"없는 번호")))</f>
        <v/>
      </c>
      <c r="D3927" s="21" t="n"/>
      <c r="E3927" s="27">
        <f>IF(D3927="","",IFERROR(INDEX(거래처분야,MATCH(D3927,거래처이름,0)),""))</f>
        <v/>
      </c>
      <c r="F3927" s="21" t="n"/>
      <c r="G3927" s="22" t="n"/>
      <c r="H3927" s="25">
        <f>IF(COUNTA(A3927,B3927,D3927,G3927)=0,"",IF(NOT(ISNUMBER(A3927)),"날짜를 확인하세요",IF(A3927&gt;TODAY(),"오늘 이후 날짜예요",IF(AND(B3927&lt;&gt;"",ISNA(MATCH(B3927,현장번호,0))),"현장 번호를 확인하세요",IF(ISNA(MATCH(D3927,거래처이름,0)),"거래처 목록에 없는 이름",IF(OR(NOT(ISNUMBER(G3927)),N(G3927)&lt;=0),"금액을 확인하세요",""))))))</f>
        <v/>
      </c>
    </row>
    <row r="3928">
      <c r="A3928" s="20" t="n"/>
      <c r="B3928" s="26" t="n"/>
      <c r="C3928" s="27">
        <f>IF(COUNTA(A3928,D3928,G3928)=0,"",IF(B3928="","공통",IFERROR(INDEX(현장_고객,MATCH(B3928,현장번호,0))&amp;" · "&amp;INDEX(현장_주소,MATCH(B3928,현장번호,0)),"없는 번호")))</f>
        <v/>
      </c>
      <c r="D3928" s="21" t="n"/>
      <c r="E3928" s="27">
        <f>IF(D3928="","",IFERROR(INDEX(거래처분야,MATCH(D3928,거래처이름,0)),""))</f>
        <v/>
      </c>
      <c r="F3928" s="21" t="n"/>
      <c r="G3928" s="22" t="n"/>
      <c r="H3928" s="25">
        <f>IF(COUNTA(A3928,B3928,D3928,G3928)=0,"",IF(NOT(ISNUMBER(A3928)),"날짜를 확인하세요",IF(A3928&gt;TODAY(),"오늘 이후 날짜예요",IF(AND(B3928&lt;&gt;"",ISNA(MATCH(B3928,현장번호,0))),"현장 번호를 확인하세요",IF(ISNA(MATCH(D3928,거래처이름,0)),"거래처 목록에 없는 이름",IF(OR(NOT(ISNUMBER(G3928)),N(G3928)&lt;=0),"금액을 확인하세요",""))))))</f>
        <v/>
      </c>
    </row>
    <row r="3929">
      <c r="A3929" s="20" t="n"/>
      <c r="B3929" s="26" t="n"/>
      <c r="C3929" s="27">
        <f>IF(COUNTA(A3929,D3929,G3929)=0,"",IF(B3929="","공통",IFERROR(INDEX(현장_고객,MATCH(B3929,현장번호,0))&amp;" · "&amp;INDEX(현장_주소,MATCH(B3929,현장번호,0)),"없는 번호")))</f>
        <v/>
      </c>
      <c r="D3929" s="21" t="n"/>
      <c r="E3929" s="27">
        <f>IF(D3929="","",IFERROR(INDEX(거래처분야,MATCH(D3929,거래처이름,0)),""))</f>
        <v/>
      </c>
      <c r="F3929" s="21" t="n"/>
      <c r="G3929" s="22" t="n"/>
      <c r="H3929" s="25">
        <f>IF(COUNTA(A3929,B3929,D3929,G3929)=0,"",IF(NOT(ISNUMBER(A3929)),"날짜를 확인하세요",IF(A3929&gt;TODAY(),"오늘 이후 날짜예요",IF(AND(B3929&lt;&gt;"",ISNA(MATCH(B3929,현장번호,0))),"현장 번호를 확인하세요",IF(ISNA(MATCH(D3929,거래처이름,0)),"거래처 목록에 없는 이름",IF(OR(NOT(ISNUMBER(G3929)),N(G3929)&lt;=0),"금액을 확인하세요",""))))))</f>
        <v/>
      </c>
    </row>
    <row r="3930">
      <c r="A3930" s="20" t="n"/>
      <c r="B3930" s="26" t="n"/>
      <c r="C3930" s="27">
        <f>IF(COUNTA(A3930,D3930,G3930)=0,"",IF(B3930="","공통",IFERROR(INDEX(현장_고객,MATCH(B3930,현장번호,0))&amp;" · "&amp;INDEX(현장_주소,MATCH(B3930,현장번호,0)),"없는 번호")))</f>
        <v/>
      </c>
      <c r="D3930" s="21" t="n"/>
      <c r="E3930" s="27">
        <f>IF(D3930="","",IFERROR(INDEX(거래처분야,MATCH(D3930,거래처이름,0)),""))</f>
        <v/>
      </c>
      <c r="F3930" s="21" t="n"/>
      <c r="G3930" s="22" t="n"/>
      <c r="H3930" s="25">
        <f>IF(COUNTA(A3930,B3930,D3930,G3930)=0,"",IF(NOT(ISNUMBER(A3930)),"날짜를 확인하세요",IF(A3930&gt;TODAY(),"오늘 이후 날짜예요",IF(AND(B3930&lt;&gt;"",ISNA(MATCH(B3930,현장번호,0))),"현장 번호를 확인하세요",IF(ISNA(MATCH(D3930,거래처이름,0)),"거래처 목록에 없는 이름",IF(OR(NOT(ISNUMBER(G3930)),N(G3930)&lt;=0),"금액을 확인하세요",""))))))</f>
        <v/>
      </c>
    </row>
    <row r="3931">
      <c r="A3931" s="20" t="n"/>
      <c r="B3931" s="26" t="n"/>
      <c r="C3931" s="27">
        <f>IF(COUNTA(A3931,D3931,G3931)=0,"",IF(B3931="","공통",IFERROR(INDEX(현장_고객,MATCH(B3931,현장번호,0))&amp;" · "&amp;INDEX(현장_주소,MATCH(B3931,현장번호,0)),"없는 번호")))</f>
        <v/>
      </c>
      <c r="D3931" s="21" t="n"/>
      <c r="E3931" s="27">
        <f>IF(D3931="","",IFERROR(INDEX(거래처분야,MATCH(D3931,거래처이름,0)),""))</f>
        <v/>
      </c>
      <c r="F3931" s="21" t="n"/>
      <c r="G3931" s="22" t="n"/>
      <c r="H3931" s="25">
        <f>IF(COUNTA(A3931,B3931,D3931,G3931)=0,"",IF(NOT(ISNUMBER(A3931)),"날짜를 확인하세요",IF(A3931&gt;TODAY(),"오늘 이후 날짜예요",IF(AND(B3931&lt;&gt;"",ISNA(MATCH(B3931,현장번호,0))),"현장 번호를 확인하세요",IF(ISNA(MATCH(D3931,거래처이름,0)),"거래처 목록에 없는 이름",IF(OR(NOT(ISNUMBER(G3931)),N(G3931)&lt;=0),"금액을 확인하세요",""))))))</f>
        <v/>
      </c>
    </row>
    <row r="3932">
      <c r="A3932" s="20" t="n"/>
      <c r="B3932" s="26" t="n"/>
      <c r="C3932" s="27">
        <f>IF(COUNTA(A3932,D3932,G3932)=0,"",IF(B3932="","공통",IFERROR(INDEX(현장_고객,MATCH(B3932,현장번호,0))&amp;" · "&amp;INDEX(현장_주소,MATCH(B3932,현장번호,0)),"없는 번호")))</f>
        <v/>
      </c>
      <c r="D3932" s="21" t="n"/>
      <c r="E3932" s="27">
        <f>IF(D3932="","",IFERROR(INDEX(거래처분야,MATCH(D3932,거래처이름,0)),""))</f>
        <v/>
      </c>
      <c r="F3932" s="21" t="n"/>
      <c r="G3932" s="22" t="n"/>
      <c r="H3932" s="25">
        <f>IF(COUNTA(A3932,B3932,D3932,G3932)=0,"",IF(NOT(ISNUMBER(A3932)),"날짜를 확인하세요",IF(A3932&gt;TODAY(),"오늘 이후 날짜예요",IF(AND(B3932&lt;&gt;"",ISNA(MATCH(B3932,현장번호,0))),"현장 번호를 확인하세요",IF(ISNA(MATCH(D3932,거래처이름,0)),"거래처 목록에 없는 이름",IF(OR(NOT(ISNUMBER(G3932)),N(G3932)&lt;=0),"금액을 확인하세요",""))))))</f>
        <v/>
      </c>
    </row>
    <row r="3933">
      <c r="A3933" s="20" t="n"/>
      <c r="B3933" s="26" t="n"/>
      <c r="C3933" s="27">
        <f>IF(COUNTA(A3933,D3933,G3933)=0,"",IF(B3933="","공통",IFERROR(INDEX(현장_고객,MATCH(B3933,현장번호,0))&amp;" · "&amp;INDEX(현장_주소,MATCH(B3933,현장번호,0)),"없는 번호")))</f>
        <v/>
      </c>
      <c r="D3933" s="21" t="n"/>
      <c r="E3933" s="27">
        <f>IF(D3933="","",IFERROR(INDEX(거래처분야,MATCH(D3933,거래처이름,0)),""))</f>
        <v/>
      </c>
      <c r="F3933" s="21" t="n"/>
      <c r="G3933" s="22" t="n"/>
      <c r="H3933" s="25">
        <f>IF(COUNTA(A3933,B3933,D3933,G3933)=0,"",IF(NOT(ISNUMBER(A3933)),"날짜를 확인하세요",IF(A3933&gt;TODAY(),"오늘 이후 날짜예요",IF(AND(B3933&lt;&gt;"",ISNA(MATCH(B3933,현장번호,0))),"현장 번호를 확인하세요",IF(ISNA(MATCH(D3933,거래처이름,0)),"거래처 목록에 없는 이름",IF(OR(NOT(ISNUMBER(G3933)),N(G3933)&lt;=0),"금액을 확인하세요",""))))))</f>
        <v/>
      </c>
    </row>
    <row r="3934">
      <c r="A3934" s="20" t="n"/>
      <c r="B3934" s="26" t="n"/>
      <c r="C3934" s="27">
        <f>IF(COUNTA(A3934,D3934,G3934)=0,"",IF(B3934="","공통",IFERROR(INDEX(현장_고객,MATCH(B3934,현장번호,0))&amp;" · "&amp;INDEX(현장_주소,MATCH(B3934,현장번호,0)),"없는 번호")))</f>
        <v/>
      </c>
      <c r="D3934" s="21" t="n"/>
      <c r="E3934" s="27">
        <f>IF(D3934="","",IFERROR(INDEX(거래처분야,MATCH(D3934,거래처이름,0)),""))</f>
        <v/>
      </c>
      <c r="F3934" s="21" t="n"/>
      <c r="G3934" s="22" t="n"/>
      <c r="H3934" s="25">
        <f>IF(COUNTA(A3934,B3934,D3934,G3934)=0,"",IF(NOT(ISNUMBER(A3934)),"날짜를 확인하세요",IF(A3934&gt;TODAY(),"오늘 이후 날짜예요",IF(AND(B3934&lt;&gt;"",ISNA(MATCH(B3934,현장번호,0))),"현장 번호를 확인하세요",IF(ISNA(MATCH(D3934,거래처이름,0)),"거래처 목록에 없는 이름",IF(OR(NOT(ISNUMBER(G3934)),N(G3934)&lt;=0),"금액을 확인하세요",""))))))</f>
        <v/>
      </c>
    </row>
    <row r="3935">
      <c r="A3935" s="20" t="n"/>
      <c r="B3935" s="26" t="n"/>
      <c r="C3935" s="27">
        <f>IF(COUNTA(A3935,D3935,G3935)=0,"",IF(B3935="","공통",IFERROR(INDEX(현장_고객,MATCH(B3935,현장번호,0))&amp;" · "&amp;INDEX(현장_주소,MATCH(B3935,현장번호,0)),"없는 번호")))</f>
        <v/>
      </c>
      <c r="D3935" s="21" t="n"/>
      <c r="E3935" s="27">
        <f>IF(D3935="","",IFERROR(INDEX(거래처분야,MATCH(D3935,거래처이름,0)),""))</f>
        <v/>
      </c>
      <c r="F3935" s="21" t="n"/>
      <c r="G3935" s="22" t="n"/>
      <c r="H3935" s="25">
        <f>IF(COUNTA(A3935,B3935,D3935,G3935)=0,"",IF(NOT(ISNUMBER(A3935)),"날짜를 확인하세요",IF(A3935&gt;TODAY(),"오늘 이후 날짜예요",IF(AND(B3935&lt;&gt;"",ISNA(MATCH(B3935,현장번호,0))),"현장 번호를 확인하세요",IF(ISNA(MATCH(D3935,거래처이름,0)),"거래처 목록에 없는 이름",IF(OR(NOT(ISNUMBER(G3935)),N(G3935)&lt;=0),"금액을 확인하세요",""))))))</f>
        <v/>
      </c>
    </row>
    <row r="3936">
      <c r="A3936" s="20" t="n"/>
      <c r="B3936" s="26" t="n"/>
      <c r="C3936" s="27">
        <f>IF(COUNTA(A3936,D3936,G3936)=0,"",IF(B3936="","공통",IFERROR(INDEX(현장_고객,MATCH(B3936,현장번호,0))&amp;" · "&amp;INDEX(현장_주소,MATCH(B3936,현장번호,0)),"없는 번호")))</f>
        <v/>
      </c>
      <c r="D3936" s="21" t="n"/>
      <c r="E3936" s="27">
        <f>IF(D3936="","",IFERROR(INDEX(거래처분야,MATCH(D3936,거래처이름,0)),""))</f>
        <v/>
      </c>
      <c r="F3936" s="21" t="n"/>
      <c r="G3936" s="22" t="n"/>
      <c r="H3936" s="25">
        <f>IF(COUNTA(A3936,B3936,D3936,G3936)=0,"",IF(NOT(ISNUMBER(A3936)),"날짜를 확인하세요",IF(A3936&gt;TODAY(),"오늘 이후 날짜예요",IF(AND(B3936&lt;&gt;"",ISNA(MATCH(B3936,현장번호,0))),"현장 번호를 확인하세요",IF(ISNA(MATCH(D3936,거래처이름,0)),"거래처 목록에 없는 이름",IF(OR(NOT(ISNUMBER(G3936)),N(G3936)&lt;=0),"금액을 확인하세요",""))))))</f>
        <v/>
      </c>
    </row>
    <row r="3937">
      <c r="A3937" s="20" t="n"/>
      <c r="B3937" s="26" t="n"/>
      <c r="C3937" s="27">
        <f>IF(COUNTA(A3937,D3937,G3937)=0,"",IF(B3937="","공통",IFERROR(INDEX(현장_고객,MATCH(B3937,현장번호,0))&amp;" · "&amp;INDEX(현장_주소,MATCH(B3937,현장번호,0)),"없는 번호")))</f>
        <v/>
      </c>
      <c r="D3937" s="21" t="n"/>
      <c r="E3937" s="27">
        <f>IF(D3937="","",IFERROR(INDEX(거래처분야,MATCH(D3937,거래처이름,0)),""))</f>
        <v/>
      </c>
      <c r="F3937" s="21" t="n"/>
      <c r="G3937" s="22" t="n"/>
      <c r="H3937" s="25">
        <f>IF(COUNTA(A3937,B3937,D3937,G3937)=0,"",IF(NOT(ISNUMBER(A3937)),"날짜를 확인하세요",IF(A3937&gt;TODAY(),"오늘 이후 날짜예요",IF(AND(B3937&lt;&gt;"",ISNA(MATCH(B3937,현장번호,0))),"현장 번호를 확인하세요",IF(ISNA(MATCH(D3937,거래처이름,0)),"거래처 목록에 없는 이름",IF(OR(NOT(ISNUMBER(G3937)),N(G3937)&lt;=0),"금액을 확인하세요",""))))))</f>
        <v/>
      </c>
    </row>
    <row r="3938">
      <c r="A3938" s="20" t="n"/>
      <c r="B3938" s="26" t="n"/>
      <c r="C3938" s="27">
        <f>IF(COUNTA(A3938,D3938,G3938)=0,"",IF(B3938="","공통",IFERROR(INDEX(현장_고객,MATCH(B3938,현장번호,0))&amp;" · "&amp;INDEX(현장_주소,MATCH(B3938,현장번호,0)),"없는 번호")))</f>
        <v/>
      </c>
      <c r="D3938" s="21" t="n"/>
      <c r="E3938" s="27">
        <f>IF(D3938="","",IFERROR(INDEX(거래처분야,MATCH(D3938,거래처이름,0)),""))</f>
        <v/>
      </c>
      <c r="F3938" s="21" t="n"/>
      <c r="G3938" s="22" t="n"/>
      <c r="H3938" s="25">
        <f>IF(COUNTA(A3938,B3938,D3938,G3938)=0,"",IF(NOT(ISNUMBER(A3938)),"날짜를 확인하세요",IF(A3938&gt;TODAY(),"오늘 이후 날짜예요",IF(AND(B3938&lt;&gt;"",ISNA(MATCH(B3938,현장번호,0))),"현장 번호를 확인하세요",IF(ISNA(MATCH(D3938,거래처이름,0)),"거래처 목록에 없는 이름",IF(OR(NOT(ISNUMBER(G3938)),N(G3938)&lt;=0),"금액을 확인하세요",""))))))</f>
        <v/>
      </c>
    </row>
    <row r="3939">
      <c r="A3939" s="20" t="n"/>
      <c r="B3939" s="26" t="n"/>
      <c r="C3939" s="27">
        <f>IF(COUNTA(A3939,D3939,G3939)=0,"",IF(B3939="","공통",IFERROR(INDEX(현장_고객,MATCH(B3939,현장번호,0))&amp;" · "&amp;INDEX(현장_주소,MATCH(B3939,현장번호,0)),"없는 번호")))</f>
        <v/>
      </c>
      <c r="D3939" s="21" t="n"/>
      <c r="E3939" s="27">
        <f>IF(D3939="","",IFERROR(INDEX(거래처분야,MATCH(D3939,거래처이름,0)),""))</f>
        <v/>
      </c>
      <c r="F3939" s="21" t="n"/>
      <c r="G3939" s="22" t="n"/>
      <c r="H3939" s="25">
        <f>IF(COUNTA(A3939,B3939,D3939,G3939)=0,"",IF(NOT(ISNUMBER(A3939)),"날짜를 확인하세요",IF(A3939&gt;TODAY(),"오늘 이후 날짜예요",IF(AND(B3939&lt;&gt;"",ISNA(MATCH(B3939,현장번호,0))),"현장 번호를 확인하세요",IF(ISNA(MATCH(D3939,거래처이름,0)),"거래처 목록에 없는 이름",IF(OR(NOT(ISNUMBER(G3939)),N(G3939)&lt;=0),"금액을 확인하세요",""))))))</f>
        <v/>
      </c>
    </row>
    <row r="3940">
      <c r="A3940" s="20" t="n"/>
      <c r="B3940" s="26" t="n"/>
      <c r="C3940" s="27">
        <f>IF(COUNTA(A3940,D3940,G3940)=0,"",IF(B3940="","공통",IFERROR(INDEX(현장_고객,MATCH(B3940,현장번호,0))&amp;" · "&amp;INDEX(현장_주소,MATCH(B3940,현장번호,0)),"없는 번호")))</f>
        <v/>
      </c>
      <c r="D3940" s="21" t="n"/>
      <c r="E3940" s="27">
        <f>IF(D3940="","",IFERROR(INDEX(거래처분야,MATCH(D3940,거래처이름,0)),""))</f>
        <v/>
      </c>
      <c r="F3940" s="21" t="n"/>
      <c r="G3940" s="22" t="n"/>
      <c r="H3940" s="25">
        <f>IF(COUNTA(A3940,B3940,D3940,G3940)=0,"",IF(NOT(ISNUMBER(A3940)),"날짜를 확인하세요",IF(A3940&gt;TODAY(),"오늘 이후 날짜예요",IF(AND(B3940&lt;&gt;"",ISNA(MATCH(B3940,현장번호,0))),"현장 번호를 확인하세요",IF(ISNA(MATCH(D3940,거래처이름,0)),"거래처 목록에 없는 이름",IF(OR(NOT(ISNUMBER(G3940)),N(G3940)&lt;=0),"금액을 확인하세요",""))))))</f>
        <v/>
      </c>
    </row>
    <row r="3941">
      <c r="A3941" s="20" t="n"/>
      <c r="B3941" s="26" t="n"/>
      <c r="C3941" s="27">
        <f>IF(COUNTA(A3941,D3941,G3941)=0,"",IF(B3941="","공통",IFERROR(INDEX(현장_고객,MATCH(B3941,현장번호,0))&amp;" · "&amp;INDEX(현장_주소,MATCH(B3941,현장번호,0)),"없는 번호")))</f>
        <v/>
      </c>
      <c r="D3941" s="21" t="n"/>
      <c r="E3941" s="27">
        <f>IF(D3941="","",IFERROR(INDEX(거래처분야,MATCH(D3941,거래처이름,0)),""))</f>
        <v/>
      </c>
      <c r="F3941" s="21" t="n"/>
      <c r="G3941" s="22" t="n"/>
      <c r="H3941" s="25">
        <f>IF(COUNTA(A3941,B3941,D3941,G3941)=0,"",IF(NOT(ISNUMBER(A3941)),"날짜를 확인하세요",IF(A3941&gt;TODAY(),"오늘 이후 날짜예요",IF(AND(B3941&lt;&gt;"",ISNA(MATCH(B3941,현장번호,0))),"현장 번호를 확인하세요",IF(ISNA(MATCH(D3941,거래처이름,0)),"거래처 목록에 없는 이름",IF(OR(NOT(ISNUMBER(G3941)),N(G3941)&lt;=0),"금액을 확인하세요",""))))))</f>
        <v/>
      </c>
    </row>
    <row r="3942">
      <c r="A3942" s="20" t="n"/>
      <c r="B3942" s="26" t="n"/>
      <c r="C3942" s="27">
        <f>IF(COUNTA(A3942,D3942,G3942)=0,"",IF(B3942="","공통",IFERROR(INDEX(현장_고객,MATCH(B3942,현장번호,0))&amp;" · "&amp;INDEX(현장_주소,MATCH(B3942,현장번호,0)),"없는 번호")))</f>
        <v/>
      </c>
      <c r="D3942" s="21" t="n"/>
      <c r="E3942" s="27">
        <f>IF(D3942="","",IFERROR(INDEX(거래처분야,MATCH(D3942,거래처이름,0)),""))</f>
        <v/>
      </c>
      <c r="F3942" s="21" t="n"/>
      <c r="G3942" s="22" t="n"/>
      <c r="H3942" s="25">
        <f>IF(COUNTA(A3942,B3942,D3942,G3942)=0,"",IF(NOT(ISNUMBER(A3942)),"날짜를 확인하세요",IF(A3942&gt;TODAY(),"오늘 이후 날짜예요",IF(AND(B3942&lt;&gt;"",ISNA(MATCH(B3942,현장번호,0))),"현장 번호를 확인하세요",IF(ISNA(MATCH(D3942,거래처이름,0)),"거래처 목록에 없는 이름",IF(OR(NOT(ISNUMBER(G3942)),N(G3942)&lt;=0),"금액을 확인하세요",""))))))</f>
        <v/>
      </c>
    </row>
    <row r="3943">
      <c r="A3943" s="20" t="n"/>
      <c r="B3943" s="26" t="n"/>
      <c r="C3943" s="27">
        <f>IF(COUNTA(A3943,D3943,G3943)=0,"",IF(B3943="","공통",IFERROR(INDEX(현장_고객,MATCH(B3943,현장번호,0))&amp;" · "&amp;INDEX(현장_주소,MATCH(B3943,현장번호,0)),"없는 번호")))</f>
        <v/>
      </c>
      <c r="D3943" s="21" t="n"/>
      <c r="E3943" s="27">
        <f>IF(D3943="","",IFERROR(INDEX(거래처분야,MATCH(D3943,거래처이름,0)),""))</f>
        <v/>
      </c>
      <c r="F3943" s="21" t="n"/>
      <c r="G3943" s="22" t="n"/>
      <c r="H3943" s="25">
        <f>IF(COUNTA(A3943,B3943,D3943,G3943)=0,"",IF(NOT(ISNUMBER(A3943)),"날짜를 확인하세요",IF(A3943&gt;TODAY(),"오늘 이후 날짜예요",IF(AND(B3943&lt;&gt;"",ISNA(MATCH(B3943,현장번호,0))),"현장 번호를 확인하세요",IF(ISNA(MATCH(D3943,거래처이름,0)),"거래처 목록에 없는 이름",IF(OR(NOT(ISNUMBER(G3943)),N(G3943)&lt;=0),"금액을 확인하세요",""))))))</f>
        <v/>
      </c>
    </row>
    <row r="3944">
      <c r="A3944" s="20" t="n"/>
      <c r="B3944" s="26" t="n"/>
      <c r="C3944" s="27">
        <f>IF(COUNTA(A3944,D3944,G3944)=0,"",IF(B3944="","공통",IFERROR(INDEX(현장_고객,MATCH(B3944,현장번호,0))&amp;" · "&amp;INDEX(현장_주소,MATCH(B3944,현장번호,0)),"없는 번호")))</f>
        <v/>
      </c>
      <c r="D3944" s="21" t="n"/>
      <c r="E3944" s="27">
        <f>IF(D3944="","",IFERROR(INDEX(거래처분야,MATCH(D3944,거래처이름,0)),""))</f>
        <v/>
      </c>
      <c r="F3944" s="21" t="n"/>
      <c r="G3944" s="22" t="n"/>
      <c r="H3944" s="25">
        <f>IF(COUNTA(A3944,B3944,D3944,G3944)=0,"",IF(NOT(ISNUMBER(A3944)),"날짜를 확인하세요",IF(A3944&gt;TODAY(),"오늘 이후 날짜예요",IF(AND(B3944&lt;&gt;"",ISNA(MATCH(B3944,현장번호,0))),"현장 번호를 확인하세요",IF(ISNA(MATCH(D3944,거래처이름,0)),"거래처 목록에 없는 이름",IF(OR(NOT(ISNUMBER(G3944)),N(G3944)&lt;=0),"금액을 확인하세요",""))))))</f>
        <v/>
      </c>
    </row>
    <row r="3945">
      <c r="A3945" s="20" t="n"/>
      <c r="B3945" s="26" t="n"/>
      <c r="C3945" s="27">
        <f>IF(COUNTA(A3945,D3945,G3945)=0,"",IF(B3945="","공통",IFERROR(INDEX(현장_고객,MATCH(B3945,현장번호,0))&amp;" · "&amp;INDEX(현장_주소,MATCH(B3945,현장번호,0)),"없는 번호")))</f>
        <v/>
      </c>
      <c r="D3945" s="21" t="n"/>
      <c r="E3945" s="27">
        <f>IF(D3945="","",IFERROR(INDEX(거래처분야,MATCH(D3945,거래처이름,0)),""))</f>
        <v/>
      </c>
      <c r="F3945" s="21" t="n"/>
      <c r="G3945" s="22" t="n"/>
      <c r="H3945" s="25">
        <f>IF(COUNTA(A3945,B3945,D3945,G3945)=0,"",IF(NOT(ISNUMBER(A3945)),"날짜를 확인하세요",IF(A3945&gt;TODAY(),"오늘 이후 날짜예요",IF(AND(B3945&lt;&gt;"",ISNA(MATCH(B3945,현장번호,0))),"현장 번호를 확인하세요",IF(ISNA(MATCH(D3945,거래처이름,0)),"거래처 목록에 없는 이름",IF(OR(NOT(ISNUMBER(G3945)),N(G3945)&lt;=0),"금액을 확인하세요",""))))))</f>
        <v/>
      </c>
    </row>
    <row r="3946">
      <c r="A3946" s="20" t="n"/>
      <c r="B3946" s="26" t="n"/>
      <c r="C3946" s="27">
        <f>IF(COUNTA(A3946,D3946,G3946)=0,"",IF(B3946="","공통",IFERROR(INDEX(현장_고객,MATCH(B3946,현장번호,0))&amp;" · "&amp;INDEX(현장_주소,MATCH(B3946,현장번호,0)),"없는 번호")))</f>
        <v/>
      </c>
      <c r="D3946" s="21" t="n"/>
      <c r="E3946" s="27">
        <f>IF(D3946="","",IFERROR(INDEX(거래처분야,MATCH(D3946,거래처이름,0)),""))</f>
        <v/>
      </c>
      <c r="F3946" s="21" t="n"/>
      <c r="G3946" s="22" t="n"/>
      <c r="H3946" s="25">
        <f>IF(COUNTA(A3946,B3946,D3946,G3946)=0,"",IF(NOT(ISNUMBER(A3946)),"날짜를 확인하세요",IF(A3946&gt;TODAY(),"오늘 이후 날짜예요",IF(AND(B3946&lt;&gt;"",ISNA(MATCH(B3946,현장번호,0))),"현장 번호를 확인하세요",IF(ISNA(MATCH(D3946,거래처이름,0)),"거래처 목록에 없는 이름",IF(OR(NOT(ISNUMBER(G3946)),N(G3946)&lt;=0),"금액을 확인하세요",""))))))</f>
        <v/>
      </c>
    </row>
    <row r="3947">
      <c r="A3947" s="20" t="n"/>
      <c r="B3947" s="26" t="n"/>
      <c r="C3947" s="27">
        <f>IF(COUNTA(A3947,D3947,G3947)=0,"",IF(B3947="","공통",IFERROR(INDEX(현장_고객,MATCH(B3947,현장번호,0))&amp;" · "&amp;INDEX(현장_주소,MATCH(B3947,현장번호,0)),"없는 번호")))</f>
        <v/>
      </c>
      <c r="D3947" s="21" t="n"/>
      <c r="E3947" s="27">
        <f>IF(D3947="","",IFERROR(INDEX(거래처분야,MATCH(D3947,거래처이름,0)),""))</f>
        <v/>
      </c>
      <c r="F3947" s="21" t="n"/>
      <c r="G3947" s="22" t="n"/>
      <c r="H3947" s="25">
        <f>IF(COUNTA(A3947,B3947,D3947,G3947)=0,"",IF(NOT(ISNUMBER(A3947)),"날짜를 확인하세요",IF(A3947&gt;TODAY(),"오늘 이후 날짜예요",IF(AND(B3947&lt;&gt;"",ISNA(MATCH(B3947,현장번호,0))),"현장 번호를 확인하세요",IF(ISNA(MATCH(D3947,거래처이름,0)),"거래처 목록에 없는 이름",IF(OR(NOT(ISNUMBER(G3947)),N(G3947)&lt;=0),"금액을 확인하세요",""))))))</f>
        <v/>
      </c>
    </row>
    <row r="3948">
      <c r="A3948" s="20" t="n"/>
      <c r="B3948" s="26" t="n"/>
      <c r="C3948" s="27">
        <f>IF(COUNTA(A3948,D3948,G3948)=0,"",IF(B3948="","공통",IFERROR(INDEX(현장_고객,MATCH(B3948,현장번호,0))&amp;" · "&amp;INDEX(현장_주소,MATCH(B3948,현장번호,0)),"없는 번호")))</f>
        <v/>
      </c>
      <c r="D3948" s="21" t="n"/>
      <c r="E3948" s="27">
        <f>IF(D3948="","",IFERROR(INDEX(거래처분야,MATCH(D3948,거래처이름,0)),""))</f>
        <v/>
      </c>
      <c r="F3948" s="21" t="n"/>
      <c r="G3948" s="22" t="n"/>
      <c r="H3948" s="25">
        <f>IF(COUNTA(A3948,B3948,D3948,G3948)=0,"",IF(NOT(ISNUMBER(A3948)),"날짜를 확인하세요",IF(A3948&gt;TODAY(),"오늘 이후 날짜예요",IF(AND(B3948&lt;&gt;"",ISNA(MATCH(B3948,현장번호,0))),"현장 번호를 확인하세요",IF(ISNA(MATCH(D3948,거래처이름,0)),"거래처 목록에 없는 이름",IF(OR(NOT(ISNUMBER(G3948)),N(G3948)&lt;=0),"금액을 확인하세요",""))))))</f>
        <v/>
      </c>
    </row>
    <row r="3949">
      <c r="A3949" s="20" t="n"/>
      <c r="B3949" s="26" t="n"/>
      <c r="C3949" s="27">
        <f>IF(COUNTA(A3949,D3949,G3949)=0,"",IF(B3949="","공통",IFERROR(INDEX(현장_고객,MATCH(B3949,현장번호,0))&amp;" · "&amp;INDEX(현장_주소,MATCH(B3949,현장번호,0)),"없는 번호")))</f>
        <v/>
      </c>
      <c r="D3949" s="21" t="n"/>
      <c r="E3949" s="27">
        <f>IF(D3949="","",IFERROR(INDEX(거래처분야,MATCH(D3949,거래처이름,0)),""))</f>
        <v/>
      </c>
      <c r="F3949" s="21" t="n"/>
      <c r="G3949" s="22" t="n"/>
      <c r="H3949" s="25">
        <f>IF(COUNTA(A3949,B3949,D3949,G3949)=0,"",IF(NOT(ISNUMBER(A3949)),"날짜를 확인하세요",IF(A3949&gt;TODAY(),"오늘 이후 날짜예요",IF(AND(B3949&lt;&gt;"",ISNA(MATCH(B3949,현장번호,0))),"현장 번호를 확인하세요",IF(ISNA(MATCH(D3949,거래처이름,0)),"거래처 목록에 없는 이름",IF(OR(NOT(ISNUMBER(G3949)),N(G3949)&lt;=0),"금액을 확인하세요",""))))))</f>
        <v/>
      </c>
    </row>
    <row r="3950">
      <c r="A3950" s="20" t="n"/>
      <c r="B3950" s="26" t="n"/>
      <c r="C3950" s="27">
        <f>IF(COUNTA(A3950,D3950,G3950)=0,"",IF(B3950="","공통",IFERROR(INDEX(현장_고객,MATCH(B3950,현장번호,0))&amp;" · "&amp;INDEX(현장_주소,MATCH(B3950,현장번호,0)),"없는 번호")))</f>
        <v/>
      </c>
      <c r="D3950" s="21" t="n"/>
      <c r="E3950" s="27">
        <f>IF(D3950="","",IFERROR(INDEX(거래처분야,MATCH(D3950,거래처이름,0)),""))</f>
        <v/>
      </c>
      <c r="F3950" s="21" t="n"/>
      <c r="G3950" s="22" t="n"/>
      <c r="H3950" s="25">
        <f>IF(COUNTA(A3950,B3950,D3950,G3950)=0,"",IF(NOT(ISNUMBER(A3950)),"날짜를 확인하세요",IF(A3950&gt;TODAY(),"오늘 이후 날짜예요",IF(AND(B3950&lt;&gt;"",ISNA(MATCH(B3950,현장번호,0))),"현장 번호를 확인하세요",IF(ISNA(MATCH(D3950,거래처이름,0)),"거래처 목록에 없는 이름",IF(OR(NOT(ISNUMBER(G3950)),N(G3950)&lt;=0),"금액을 확인하세요",""))))))</f>
        <v/>
      </c>
    </row>
    <row r="3951">
      <c r="A3951" s="20" t="n"/>
      <c r="B3951" s="26" t="n"/>
      <c r="C3951" s="27">
        <f>IF(COUNTA(A3951,D3951,G3951)=0,"",IF(B3951="","공통",IFERROR(INDEX(현장_고객,MATCH(B3951,현장번호,0))&amp;" · "&amp;INDEX(현장_주소,MATCH(B3951,현장번호,0)),"없는 번호")))</f>
        <v/>
      </c>
      <c r="D3951" s="21" t="n"/>
      <c r="E3951" s="27">
        <f>IF(D3951="","",IFERROR(INDEX(거래처분야,MATCH(D3951,거래처이름,0)),""))</f>
        <v/>
      </c>
      <c r="F3951" s="21" t="n"/>
      <c r="G3951" s="22" t="n"/>
      <c r="H3951" s="25">
        <f>IF(COUNTA(A3951,B3951,D3951,G3951)=0,"",IF(NOT(ISNUMBER(A3951)),"날짜를 확인하세요",IF(A3951&gt;TODAY(),"오늘 이후 날짜예요",IF(AND(B3951&lt;&gt;"",ISNA(MATCH(B3951,현장번호,0))),"현장 번호를 확인하세요",IF(ISNA(MATCH(D3951,거래처이름,0)),"거래처 목록에 없는 이름",IF(OR(NOT(ISNUMBER(G3951)),N(G3951)&lt;=0),"금액을 확인하세요",""))))))</f>
        <v/>
      </c>
    </row>
    <row r="3952">
      <c r="A3952" s="20" t="n"/>
      <c r="B3952" s="26" t="n"/>
      <c r="C3952" s="27">
        <f>IF(COUNTA(A3952,D3952,G3952)=0,"",IF(B3952="","공통",IFERROR(INDEX(현장_고객,MATCH(B3952,현장번호,0))&amp;" · "&amp;INDEX(현장_주소,MATCH(B3952,현장번호,0)),"없는 번호")))</f>
        <v/>
      </c>
      <c r="D3952" s="21" t="n"/>
      <c r="E3952" s="27">
        <f>IF(D3952="","",IFERROR(INDEX(거래처분야,MATCH(D3952,거래처이름,0)),""))</f>
        <v/>
      </c>
      <c r="F3952" s="21" t="n"/>
      <c r="G3952" s="22" t="n"/>
      <c r="H3952" s="25">
        <f>IF(COUNTA(A3952,B3952,D3952,G3952)=0,"",IF(NOT(ISNUMBER(A3952)),"날짜를 확인하세요",IF(A3952&gt;TODAY(),"오늘 이후 날짜예요",IF(AND(B3952&lt;&gt;"",ISNA(MATCH(B3952,현장번호,0))),"현장 번호를 확인하세요",IF(ISNA(MATCH(D3952,거래처이름,0)),"거래처 목록에 없는 이름",IF(OR(NOT(ISNUMBER(G3952)),N(G3952)&lt;=0),"금액을 확인하세요",""))))))</f>
        <v/>
      </c>
    </row>
    <row r="3953">
      <c r="A3953" s="20" t="n"/>
      <c r="B3953" s="26" t="n"/>
      <c r="C3953" s="27">
        <f>IF(COUNTA(A3953,D3953,G3953)=0,"",IF(B3953="","공통",IFERROR(INDEX(현장_고객,MATCH(B3953,현장번호,0))&amp;" · "&amp;INDEX(현장_주소,MATCH(B3953,현장번호,0)),"없는 번호")))</f>
        <v/>
      </c>
      <c r="D3953" s="21" t="n"/>
      <c r="E3953" s="27">
        <f>IF(D3953="","",IFERROR(INDEX(거래처분야,MATCH(D3953,거래처이름,0)),""))</f>
        <v/>
      </c>
      <c r="F3953" s="21" t="n"/>
      <c r="G3953" s="22" t="n"/>
      <c r="H3953" s="25">
        <f>IF(COUNTA(A3953,B3953,D3953,G3953)=0,"",IF(NOT(ISNUMBER(A3953)),"날짜를 확인하세요",IF(A3953&gt;TODAY(),"오늘 이후 날짜예요",IF(AND(B3953&lt;&gt;"",ISNA(MATCH(B3953,현장번호,0))),"현장 번호를 확인하세요",IF(ISNA(MATCH(D3953,거래처이름,0)),"거래처 목록에 없는 이름",IF(OR(NOT(ISNUMBER(G3953)),N(G3953)&lt;=0),"금액을 확인하세요",""))))))</f>
        <v/>
      </c>
    </row>
    <row r="3954">
      <c r="A3954" s="20" t="n"/>
      <c r="B3954" s="26" t="n"/>
      <c r="C3954" s="27">
        <f>IF(COUNTA(A3954,D3954,G3954)=0,"",IF(B3954="","공통",IFERROR(INDEX(현장_고객,MATCH(B3954,현장번호,0))&amp;" · "&amp;INDEX(현장_주소,MATCH(B3954,현장번호,0)),"없는 번호")))</f>
        <v/>
      </c>
      <c r="D3954" s="21" t="n"/>
      <c r="E3954" s="27">
        <f>IF(D3954="","",IFERROR(INDEX(거래처분야,MATCH(D3954,거래처이름,0)),""))</f>
        <v/>
      </c>
      <c r="F3954" s="21" t="n"/>
      <c r="G3954" s="22" t="n"/>
      <c r="H3954" s="25">
        <f>IF(COUNTA(A3954,B3954,D3954,G3954)=0,"",IF(NOT(ISNUMBER(A3954)),"날짜를 확인하세요",IF(A3954&gt;TODAY(),"오늘 이후 날짜예요",IF(AND(B3954&lt;&gt;"",ISNA(MATCH(B3954,현장번호,0))),"현장 번호를 확인하세요",IF(ISNA(MATCH(D3954,거래처이름,0)),"거래처 목록에 없는 이름",IF(OR(NOT(ISNUMBER(G3954)),N(G3954)&lt;=0),"금액을 확인하세요",""))))))</f>
        <v/>
      </c>
    </row>
    <row r="3955">
      <c r="A3955" s="20" t="n"/>
      <c r="B3955" s="26" t="n"/>
      <c r="C3955" s="27">
        <f>IF(COUNTA(A3955,D3955,G3955)=0,"",IF(B3955="","공통",IFERROR(INDEX(현장_고객,MATCH(B3955,현장번호,0))&amp;" · "&amp;INDEX(현장_주소,MATCH(B3955,현장번호,0)),"없는 번호")))</f>
        <v/>
      </c>
      <c r="D3955" s="21" t="n"/>
      <c r="E3955" s="27">
        <f>IF(D3955="","",IFERROR(INDEX(거래처분야,MATCH(D3955,거래처이름,0)),""))</f>
        <v/>
      </c>
      <c r="F3955" s="21" t="n"/>
      <c r="G3955" s="22" t="n"/>
      <c r="H3955" s="25">
        <f>IF(COUNTA(A3955,B3955,D3955,G3955)=0,"",IF(NOT(ISNUMBER(A3955)),"날짜를 확인하세요",IF(A3955&gt;TODAY(),"오늘 이후 날짜예요",IF(AND(B3955&lt;&gt;"",ISNA(MATCH(B3955,현장번호,0))),"현장 번호를 확인하세요",IF(ISNA(MATCH(D3955,거래처이름,0)),"거래처 목록에 없는 이름",IF(OR(NOT(ISNUMBER(G3955)),N(G3955)&lt;=0),"금액을 확인하세요",""))))))</f>
        <v/>
      </c>
    </row>
    <row r="3956">
      <c r="A3956" s="20" t="n"/>
      <c r="B3956" s="26" t="n"/>
      <c r="C3956" s="27">
        <f>IF(COUNTA(A3956,D3956,G3956)=0,"",IF(B3956="","공통",IFERROR(INDEX(현장_고객,MATCH(B3956,현장번호,0))&amp;" · "&amp;INDEX(현장_주소,MATCH(B3956,현장번호,0)),"없는 번호")))</f>
        <v/>
      </c>
      <c r="D3956" s="21" t="n"/>
      <c r="E3956" s="27">
        <f>IF(D3956="","",IFERROR(INDEX(거래처분야,MATCH(D3956,거래처이름,0)),""))</f>
        <v/>
      </c>
      <c r="F3956" s="21" t="n"/>
      <c r="G3956" s="22" t="n"/>
      <c r="H3956" s="25">
        <f>IF(COUNTA(A3956,B3956,D3956,G3956)=0,"",IF(NOT(ISNUMBER(A3956)),"날짜를 확인하세요",IF(A3956&gt;TODAY(),"오늘 이후 날짜예요",IF(AND(B3956&lt;&gt;"",ISNA(MATCH(B3956,현장번호,0))),"현장 번호를 확인하세요",IF(ISNA(MATCH(D3956,거래처이름,0)),"거래처 목록에 없는 이름",IF(OR(NOT(ISNUMBER(G3956)),N(G3956)&lt;=0),"금액을 확인하세요",""))))))</f>
        <v/>
      </c>
    </row>
    <row r="3957">
      <c r="A3957" s="20" t="n"/>
      <c r="B3957" s="26" t="n"/>
      <c r="C3957" s="27">
        <f>IF(COUNTA(A3957,D3957,G3957)=0,"",IF(B3957="","공통",IFERROR(INDEX(현장_고객,MATCH(B3957,현장번호,0))&amp;" · "&amp;INDEX(현장_주소,MATCH(B3957,현장번호,0)),"없는 번호")))</f>
        <v/>
      </c>
      <c r="D3957" s="21" t="n"/>
      <c r="E3957" s="27">
        <f>IF(D3957="","",IFERROR(INDEX(거래처분야,MATCH(D3957,거래처이름,0)),""))</f>
        <v/>
      </c>
      <c r="F3957" s="21" t="n"/>
      <c r="G3957" s="22" t="n"/>
      <c r="H3957" s="25">
        <f>IF(COUNTA(A3957,B3957,D3957,G3957)=0,"",IF(NOT(ISNUMBER(A3957)),"날짜를 확인하세요",IF(A3957&gt;TODAY(),"오늘 이후 날짜예요",IF(AND(B3957&lt;&gt;"",ISNA(MATCH(B3957,현장번호,0))),"현장 번호를 확인하세요",IF(ISNA(MATCH(D3957,거래처이름,0)),"거래처 목록에 없는 이름",IF(OR(NOT(ISNUMBER(G3957)),N(G3957)&lt;=0),"금액을 확인하세요",""))))))</f>
        <v/>
      </c>
    </row>
    <row r="3958">
      <c r="A3958" s="20" t="n"/>
      <c r="B3958" s="26" t="n"/>
      <c r="C3958" s="27">
        <f>IF(COUNTA(A3958,D3958,G3958)=0,"",IF(B3958="","공통",IFERROR(INDEX(현장_고객,MATCH(B3958,현장번호,0))&amp;" · "&amp;INDEX(현장_주소,MATCH(B3958,현장번호,0)),"없는 번호")))</f>
        <v/>
      </c>
      <c r="D3958" s="21" t="n"/>
      <c r="E3958" s="27">
        <f>IF(D3958="","",IFERROR(INDEX(거래처분야,MATCH(D3958,거래처이름,0)),""))</f>
        <v/>
      </c>
      <c r="F3958" s="21" t="n"/>
      <c r="G3958" s="22" t="n"/>
      <c r="H3958" s="25">
        <f>IF(COUNTA(A3958,B3958,D3958,G3958)=0,"",IF(NOT(ISNUMBER(A3958)),"날짜를 확인하세요",IF(A3958&gt;TODAY(),"오늘 이후 날짜예요",IF(AND(B3958&lt;&gt;"",ISNA(MATCH(B3958,현장번호,0))),"현장 번호를 확인하세요",IF(ISNA(MATCH(D3958,거래처이름,0)),"거래처 목록에 없는 이름",IF(OR(NOT(ISNUMBER(G3958)),N(G3958)&lt;=0),"금액을 확인하세요",""))))))</f>
        <v/>
      </c>
    </row>
    <row r="3959">
      <c r="A3959" s="20" t="n"/>
      <c r="B3959" s="26" t="n"/>
      <c r="C3959" s="27">
        <f>IF(COUNTA(A3959,D3959,G3959)=0,"",IF(B3959="","공통",IFERROR(INDEX(현장_고객,MATCH(B3959,현장번호,0))&amp;" · "&amp;INDEX(현장_주소,MATCH(B3959,현장번호,0)),"없는 번호")))</f>
        <v/>
      </c>
      <c r="D3959" s="21" t="n"/>
      <c r="E3959" s="27">
        <f>IF(D3959="","",IFERROR(INDEX(거래처분야,MATCH(D3959,거래처이름,0)),""))</f>
        <v/>
      </c>
      <c r="F3959" s="21" t="n"/>
      <c r="G3959" s="22" t="n"/>
      <c r="H3959" s="25">
        <f>IF(COUNTA(A3959,B3959,D3959,G3959)=0,"",IF(NOT(ISNUMBER(A3959)),"날짜를 확인하세요",IF(A3959&gt;TODAY(),"오늘 이후 날짜예요",IF(AND(B3959&lt;&gt;"",ISNA(MATCH(B3959,현장번호,0))),"현장 번호를 확인하세요",IF(ISNA(MATCH(D3959,거래처이름,0)),"거래처 목록에 없는 이름",IF(OR(NOT(ISNUMBER(G3959)),N(G3959)&lt;=0),"금액을 확인하세요",""))))))</f>
        <v/>
      </c>
    </row>
    <row r="3960">
      <c r="A3960" s="20" t="n"/>
      <c r="B3960" s="26" t="n"/>
      <c r="C3960" s="27">
        <f>IF(COUNTA(A3960,D3960,G3960)=0,"",IF(B3960="","공통",IFERROR(INDEX(현장_고객,MATCH(B3960,현장번호,0))&amp;" · "&amp;INDEX(현장_주소,MATCH(B3960,현장번호,0)),"없는 번호")))</f>
        <v/>
      </c>
      <c r="D3960" s="21" t="n"/>
      <c r="E3960" s="27">
        <f>IF(D3960="","",IFERROR(INDEX(거래처분야,MATCH(D3960,거래처이름,0)),""))</f>
        <v/>
      </c>
      <c r="F3960" s="21" t="n"/>
      <c r="G3960" s="22" t="n"/>
      <c r="H3960" s="25">
        <f>IF(COUNTA(A3960,B3960,D3960,G3960)=0,"",IF(NOT(ISNUMBER(A3960)),"날짜를 확인하세요",IF(A3960&gt;TODAY(),"오늘 이후 날짜예요",IF(AND(B3960&lt;&gt;"",ISNA(MATCH(B3960,현장번호,0))),"현장 번호를 확인하세요",IF(ISNA(MATCH(D3960,거래처이름,0)),"거래처 목록에 없는 이름",IF(OR(NOT(ISNUMBER(G3960)),N(G3960)&lt;=0),"금액을 확인하세요",""))))))</f>
        <v/>
      </c>
    </row>
    <row r="3961">
      <c r="A3961" s="20" t="n"/>
      <c r="B3961" s="26" t="n"/>
      <c r="C3961" s="27">
        <f>IF(COUNTA(A3961,D3961,G3961)=0,"",IF(B3961="","공통",IFERROR(INDEX(현장_고객,MATCH(B3961,현장번호,0))&amp;" · "&amp;INDEX(현장_주소,MATCH(B3961,현장번호,0)),"없는 번호")))</f>
        <v/>
      </c>
      <c r="D3961" s="21" t="n"/>
      <c r="E3961" s="27">
        <f>IF(D3961="","",IFERROR(INDEX(거래처분야,MATCH(D3961,거래처이름,0)),""))</f>
        <v/>
      </c>
      <c r="F3961" s="21" t="n"/>
      <c r="G3961" s="22" t="n"/>
      <c r="H3961" s="25">
        <f>IF(COUNTA(A3961,B3961,D3961,G3961)=0,"",IF(NOT(ISNUMBER(A3961)),"날짜를 확인하세요",IF(A3961&gt;TODAY(),"오늘 이후 날짜예요",IF(AND(B3961&lt;&gt;"",ISNA(MATCH(B3961,현장번호,0))),"현장 번호를 확인하세요",IF(ISNA(MATCH(D3961,거래처이름,0)),"거래처 목록에 없는 이름",IF(OR(NOT(ISNUMBER(G3961)),N(G3961)&lt;=0),"금액을 확인하세요",""))))))</f>
        <v/>
      </c>
    </row>
    <row r="3962">
      <c r="A3962" s="20" t="n"/>
      <c r="B3962" s="26" t="n"/>
      <c r="C3962" s="27">
        <f>IF(COUNTA(A3962,D3962,G3962)=0,"",IF(B3962="","공통",IFERROR(INDEX(현장_고객,MATCH(B3962,현장번호,0))&amp;" · "&amp;INDEX(현장_주소,MATCH(B3962,현장번호,0)),"없는 번호")))</f>
        <v/>
      </c>
      <c r="D3962" s="21" t="n"/>
      <c r="E3962" s="27">
        <f>IF(D3962="","",IFERROR(INDEX(거래처분야,MATCH(D3962,거래처이름,0)),""))</f>
        <v/>
      </c>
      <c r="F3962" s="21" t="n"/>
      <c r="G3962" s="22" t="n"/>
      <c r="H3962" s="25">
        <f>IF(COUNTA(A3962,B3962,D3962,G3962)=0,"",IF(NOT(ISNUMBER(A3962)),"날짜를 확인하세요",IF(A3962&gt;TODAY(),"오늘 이후 날짜예요",IF(AND(B3962&lt;&gt;"",ISNA(MATCH(B3962,현장번호,0))),"현장 번호를 확인하세요",IF(ISNA(MATCH(D3962,거래처이름,0)),"거래처 목록에 없는 이름",IF(OR(NOT(ISNUMBER(G3962)),N(G3962)&lt;=0),"금액을 확인하세요",""))))))</f>
        <v/>
      </c>
    </row>
    <row r="3963">
      <c r="A3963" s="20" t="n"/>
      <c r="B3963" s="26" t="n"/>
      <c r="C3963" s="27">
        <f>IF(COUNTA(A3963,D3963,G3963)=0,"",IF(B3963="","공통",IFERROR(INDEX(현장_고객,MATCH(B3963,현장번호,0))&amp;" · "&amp;INDEX(현장_주소,MATCH(B3963,현장번호,0)),"없는 번호")))</f>
        <v/>
      </c>
      <c r="D3963" s="21" t="n"/>
      <c r="E3963" s="27">
        <f>IF(D3963="","",IFERROR(INDEX(거래처분야,MATCH(D3963,거래처이름,0)),""))</f>
        <v/>
      </c>
      <c r="F3963" s="21" t="n"/>
      <c r="G3963" s="22" t="n"/>
      <c r="H3963" s="25">
        <f>IF(COUNTA(A3963,B3963,D3963,G3963)=0,"",IF(NOT(ISNUMBER(A3963)),"날짜를 확인하세요",IF(A3963&gt;TODAY(),"오늘 이후 날짜예요",IF(AND(B3963&lt;&gt;"",ISNA(MATCH(B3963,현장번호,0))),"현장 번호를 확인하세요",IF(ISNA(MATCH(D3963,거래처이름,0)),"거래처 목록에 없는 이름",IF(OR(NOT(ISNUMBER(G3963)),N(G3963)&lt;=0),"금액을 확인하세요",""))))))</f>
        <v/>
      </c>
    </row>
    <row r="3964">
      <c r="A3964" s="20" t="n"/>
      <c r="B3964" s="26" t="n"/>
      <c r="C3964" s="27">
        <f>IF(COUNTA(A3964,D3964,G3964)=0,"",IF(B3964="","공통",IFERROR(INDEX(현장_고객,MATCH(B3964,현장번호,0))&amp;" · "&amp;INDEX(현장_주소,MATCH(B3964,현장번호,0)),"없는 번호")))</f>
        <v/>
      </c>
      <c r="D3964" s="21" t="n"/>
      <c r="E3964" s="27">
        <f>IF(D3964="","",IFERROR(INDEX(거래처분야,MATCH(D3964,거래처이름,0)),""))</f>
        <v/>
      </c>
      <c r="F3964" s="21" t="n"/>
      <c r="G3964" s="22" t="n"/>
      <c r="H3964" s="25">
        <f>IF(COUNTA(A3964,B3964,D3964,G3964)=0,"",IF(NOT(ISNUMBER(A3964)),"날짜를 확인하세요",IF(A3964&gt;TODAY(),"오늘 이후 날짜예요",IF(AND(B3964&lt;&gt;"",ISNA(MATCH(B3964,현장번호,0))),"현장 번호를 확인하세요",IF(ISNA(MATCH(D3964,거래처이름,0)),"거래처 목록에 없는 이름",IF(OR(NOT(ISNUMBER(G3964)),N(G3964)&lt;=0),"금액을 확인하세요",""))))))</f>
        <v/>
      </c>
    </row>
    <row r="3965">
      <c r="A3965" s="20" t="n"/>
      <c r="B3965" s="26" t="n"/>
      <c r="C3965" s="27">
        <f>IF(COUNTA(A3965,D3965,G3965)=0,"",IF(B3965="","공통",IFERROR(INDEX(현장_고객,MATCH(B3965,현장번호,0))&amp;" · "&amp;INDEX(현장_주소,MATCH(B3965,현장번호,0)),"없는 번호")))</f>
        <v/>
      </c>
      <c r="D3965" s="21" t="n"/>
      <c r="E3965" s="27">
        <f>IF(D3965="","",IFERROR(INDEX(거래처분야,MATCH(D3965,거래처이름,0)),""))</f>
        <v/>
      </c>
      <c r="F3965" s="21" t="n"/>
      <c r="G3965" s="22" t="n"/>
      <c r="H3965" s="25">
        <f>IF(COUNTA(A3965,B3965,D3965,G3965)=0,"",IF(NOT(ISNUMBER(A3965)),"날짜를 확인하세요",IF(A3965&gt;TODAY(),"오늘 이후 날짜예요",IF(AND(B3965&lt;&gt;"",ISNA(MATCH(B3965,현장번호,0))),"현장 번호를 확인하세요",IF(ISNA(MATCH(D3965,거래처이름,0)),"거래처 목록에 없는 이름",IF(OR(NOT(ISNUMBER(G3965)),N(G3965)&lt;=0),"금액을 확인하세요",""))))))</f>
        <v/>
      </c>
    </row>
    <row r="3966">
      <c r="A3966" s="20" t="n"/>
      <c r="B3966" s="26" t="n"/>
      <c r="C3966" s="27">
        <f>IF(COUNTA(A3966,D3966,G3966)=0,"",IF(B3966="","공통",IFERROR(INDEX(현장_고객,MATCH(B3966,현장번호,0))&amp;" · "&amp;INDEX(현장_주소,MATCH(B3966,현장번호,0)),"없는 번호")))</f>
        <v/>
      </c>
      <c r="D3966" s="21" t="n"/>
      <c r="E3966" s="27">
        <f>IF(D3966="","",IFERROR(INDEX(거래처분야,MATCH(D3966,거래처이름,0)),""))</f>
        <v/>
      </c>
      <c r="F3966" s="21" t="n"/>
      <c r="G3966" s="22" t="n"/>
      <c r="H3966" s="25">
        <f>IF(COUNTA(A3966,B3966,D3966,G3966)=0,"",IF(NOT(ISNUMBER(A3966)),"날짜를 확인하세요",IF(A3966&gt;TODAY(),"오늘 이후 날짜예요",IF(AND(B3966&lt;&gt;"",ISNA(MATCH(B3966,현장번호,0))),"현장 번호를 확인하세요",IF(ISNA(MATCH(D3966,거래처이름,0)),"거래처 목록에 없는 이름",IF(OR(NOT(ISNUMBER(G3966)),N(G3966)&lt;=0),"금액을 확인하세요",""))))))</f>
        <v/>
      </c>
    </row>
    <row r="3967">
      <c r="A3967" s="20" t="n"/>
      <c r="B3967" s="26" t="n"/>
      <c r="C3967" s="27">
        <f>IF(COUNTA(A3967,D3967,G3967)=0,"",IF(B3967="","공통",IFERROR(INDEX(현장_고객,MATCH(B3967,현장번호,0))&amp;" · "&amp;INDEX(현장_주소,MATCH(B3967,현장번호,0)),"없는 번호")))</f>
        <v/>
      </c>
      <c r="D3967" s="21" t="n"/>
      <c r="E3967" s="27">
        <f>IF(D3967="","",IFERROR(INDEX(거래처분야,MATCH(D3967,거래처이름,0)),""))</f>
        <v/>
      </c>
      <c r="F3967" s="21" t="n"/>
      <c r="G3967" s="22" t="n"/>
      <c r="H3967" s="25">
        <f>IF(COUNTA(A3967,B3967,D3967,G3967)=0,"",IF(NOT(ISNUMBER(A3967)),"날짜를 확인하세요",IF(A3967&gt;TODAY(),"오늘 이후 날짜예요",IF(AND(B3967&lt;&gt;"",ISNA(MATCH(B3967,현장번호,0))),"현장 번호를 확인하세요",IF(ISNA(MATCH(D3967,거래처이름,0)),"거래처 목록에 없는 이름",IF(OR(NOT(ISNUMBER(G3967)),N(G3967)&lt;=0),"금액을 확인하세요",""))))))</f>
        <v/>
      </c>
    </row>
    <row r="3968">
      <c r="A3968" s="20" t="n"/>
      <c r="B3968" s="26" t="n"/>
      <c r="C3968" s="27">
        <f>IF(COUNTA(A3968,D3968,G3968)=0,"",IF(B3968="","공통",IFERROR(INDEX(현장_고객,MATCH(B3968,현장번호,0))&amp;" · "&amp;INDEX(현장_주소,MATCH(B3968,현장번호,0)),"없는 번호")))</f>
        <v/>
      </c>
      <c r="D3968" s="21" t="n"/>
      <c r="E3968" s="27">
        <f>IF(D3968="","",IFERROR(INDEX(거래처분야,MATCH(D3968,거래처이름,0)),""))</f>
        <v/>
      </c>
      <c r="F3968" s="21" t="n"/>
      <c r="G3968" s="22" t="n"/>
      <c r="H3968" s="25">
        <f>IF(COUNTA(A3968,B3968,D3968,G3968)=0,"",IF(NOT(ISNUMBER(A3968)),"날짜를 확인하세요",IF(A3968&gt;TODAY(),"오늘 이후 날짜예요",IF(AND(B3968&lt;&gt;"",ISNA(MATCH(B3968,현장번호,0))),"현장 번호를 확인하세요",IF(ISNA(MATCH(D3968,거래처이름,0)),"거래처 목록에 없는 이름",IF(OR(NOT(ISNUMBER(G3968)),N(G3968)&lt;=0),"금액을 확인하세요",""))))))</f>
        <v/>
      </c>
    </row>
    <row r="3969">
      <c r="A3969" s="20" t="n"/>
      <c r="B3969" s="26" t="n"/>
      <c r="C3969" s="27">
        <f>IF(COUNTA(A3969,D3969,G3969)=0,"",IF(B3969="","공통",IFERROR(INDEX(현장_고객,MATCH(B3969,현장번호,0))&amp;" · "&amp;INDEX(현장_주소,MATCH(B3969,현장번호,0)),"없는 번호")))</f>
        <v/>
      </c>
      <c r="D3969" s="21" t="n"/>
      <c r="E3969" s="27">
        <f>IF(D3969="","",IFERROR(INDEX(거래처분야,MATCH(D3969,거래처이름,0)),""))</f>
        <v/>
      </c>
      <c r="F3969" s="21" t="n"/>
      <c r="G3969" s="22" t="n"/>
      <c r="H3969" s="25">
        <f>IF(COUNTA(A3969,B3969,D3969,G3969)=0,"",IF(NOT(ISNUMBER(A3969)),"날짜를 확인하세요",IF(A3969&gt;TODAY(),"오늘 이후 날짜예요",IF(AND(B3969&lt;&gt;"",ISNA(MATCH(B3969,현장번호,0))),"현장 번호를 확인하세요",IF(ISNA(MATCH(D3969,거래처이름,0)),"거래처 목록에 없는 이름",IF(OR(NOT(ISNUMBER(G3969)),N(G3969)&lt;=0),"금액을 확인하세요",""))))))</f>
        <v/>
      </c>
    </row>
    <row r="3970">
      <c r="A3970" s="20" t="n"/>
      <c r="B3970" s="26" t="n"/>
      <c r="C3970" s="27">
        <f>IF(COUNTA(A3970,D3970,G3970)=0,"",IF(B3970="","공통",IFERROR(INDEX(현장_고객,MATCH(B3970,현장번호,0))&amp;" · "&amp;INDEX(현장_주소,MATCH(B3970,현장번호,0)),"없는 번호")))</f>
        <v/>
      </c>
      <c r="D3970" s="21" t="n"/>
      <c r="E3970" s="27">
        <f>IF(D3970="","",IFERROR(INDEX(거래처분야,MATCH(D3970,거래처이름,0)),""))</f>
        <v/>
      </c>
      <c r="F3970" s="21" t="n"/>
      <c r="G3970" s="22" t="n"/>
      <c r="H3970" s="25">
        <f>IF(COUNTA(A3970,B3970,D3970,G3970)=0,"",IF(NOT(ISNUMBER(A3970)),"날짜를 확인하세요",IF(A3970&gt;TODAY(),"오늘 이후 날짜예요",IF(AND(B3970&lt;&gt;"",ISNA(MATCH(B3970,현장번호,0))),"현장 번호를 확인하세요",IF(ISNA(MATCH(D3970,거래처이름,0)),"거래처 목록에 없는 이름",IF(OR(NOT(ISNUMBER(G3970)),N(G3970)&lt;=0),"금액을 확인하세요",""))))))</f>
        <v/>
      </c>
    </row>
    <row r="3971">
      <c r="A3971" s="20" t="n"/>
      <c r="B3971" s="26" t="n"/>
      <c r="C3971" s="27">
        <f>IF(COUNTA(A3971,D3971,G3971)=0,"",IF(B3971="","공통",IFERROR(INDEX(현장_고객,MATCH(B3971,현장번호,0))&amp;" · "&amp;INDEX(현장_주소,MATCH(B3971,현장번호,0)),"없는 번호")))</f>
        <v/>
      </c>
      <c r="D3971" s="21" t="n"/>
      <c r="E3971" s="27">
        <f>IF(D3971="","",IFERROR(INDEX(거래처분야,MATCH(D3971,거래처이름,0)),""))</f>
        <v/>
      </c>
      <c r="F3971" s="21" t="n"/>
      <c r="G3971" s="22" t="n"/>
      <c r="H3971" s="25">
        <f>IF(COUNTA(A3971,B3971,D3971,G3971)=0,"",IF(NOT(ISNUMBER(A3971)),"날짜를 확인하세요",IF(A3971&gt;TODAY(),"오늘 이후 날짜예요",IF(AND(B3971&lt;&gt;"",ISNA(MATCH(B3971,현장번호,0))),"현장 번호를 확인하세요",IF(ISNA(MATCH(D3971,거래처이름,0)),"거래처 목록에 없는 이름",IF(OR(NOT(ISNUMBER(G3971)),N(G3971)&lt;=0),"금액을 확인하세요",""))))))</f>
        <v/>
      </c>
    </row>
    <row r="3972">
      <c r="A3972" s="20" t="n"/>
      <c r="B3972" s="26" t="n"/>
      <c r="C3972" s="27">
        <f>IF(COUNTA(A3972,D3972,G3972)=0,"",IF(B3972="","공통",IFERROR(INDEX(현장_고객,MATCH(B3972,현장번호,0))&amp;" · "&amp;INDEX(현장_주소,MATCH(B3972,현장번호,0)),"없는 번호")))</f>
        <v/>
      </c>
      <c r="D3972" s="21" t="n"/>
      <c r="E3972" s="27">
        <f>IF(D3972="","",IFERROR(INDEX(거래처분야,MATCH(D3972,거래처이름,0)),""))</f>
        <v/>
      </c>
      <c r="F3972" s="21" t="n"/>
      <c r="G3972" s="22" t="n"/>
      <c r="H3972" s="25">
        <f>IF(COUNTA(A3972,B3972,D3972,G3972)=0,"",IF(NOT(ISNUMBER(A3972)),"날짜를 확인하세요",IF(A3972&gt;TODAY(),"오늘 이후 날짜예요",IF(AND(B3972&lt;&gt;"",ISNA(MATCH(B3972,현장번호,0))),"현장 번호를 확인하세요",IF(ISNA(MATCH(D3972,거래처이름,0)),"거래처 목록에 없는 이름",IF(OR(NOT(ISNUMBER(G3972)),N(G3972)&lt;=0),"금액을 확인하세요",""))))))</f>
        <v/>
      </c>
    </row>
    <row r="3973">
      <c r="A3973" s="20" t="n"/>
      <c r="B3973" s="26" t="n"/>
      <c r="C3973" s="27">
        <f>IF(COUNTA(A3973,D3973,G3973)=0,"",IF(B3973="","공통",IFERROR(INDEX(현장_고객,MATCH(B3973,현장번호,0))&amp;" · "&amp;INDEX(현장_주소,MATCH(B3973,현장번호,0)),"없는 번호")))</f>
        <v/>
      </c>
      <c r="D3973" s="21" t="n"/>
      <c r="E3973" s="27">
        <f>IF(D3973="","",IFERROR(INDEX(거래처분야,MATCH(D3973,거래처이름,0)),""))</f>
        <v/>
      </c>
      <c r="F3973" s="21" t="n"/>
      <c r="G3973" s="22" t="n"/>
      <c r="H3973" s="25">
        <f>IF(COUNTA(A3973,B3973,D3973,G3973)=0,"",IF(NOT(ISNUMBER(A3973)),"날짜를 확인하세요",IF(A3973&gt;TODAY(),"오늘 이후 날짜예요",IF(AND(B3973&lt;&gt;"",ISNA(MATCH(B3973,현장번호,0))),"현장 번호를 확인하세요",IF(ISNA(MATCH(D3973,거래처이름,0)),"거래처 목록에 없는 이름",IF(OR(NOT(ISNUMBER(G3973)),N(G3973)&lt;=0),"금액을 확인하세요",""))))))</f>
        <v/>
      </c>
    </row>
    <row r="3974">
      <c r="A3974" s="20" t="n"/>
      <c r="B3974" s="26" t="n"/>
      <c r="C3974" s="27">
        <f>IF(COUNTA(A3974,D3974,G3974)=0,"",IF(B3974="","공통",IFERROR(INDEX(현장_고객,MATCH(B3974,현장번호,0))&amp;" · "&amp;INDEX(현장_주소,MATCH(B3974,현장번호,0)),"없는 번호")))</f>
        <v/>
      </c>
      <c r="D3974" s="21" t="n"/>
      <c r="E3974" s="27">
        <f>IF(D3974="","",IFERROR(INDEX(거래처분야,MATCH(D3974,거래처이름,0)),""))</f>
        <v/>
      </c>
      <c r="F3974" s="21" t="n"/>
      <c r="G3974" s="22" t="n"/>
      <c r="H3974" s="25">
        <f>IF(COUNTA(A3974,B3974,D3974,G3974)=0,"",IF(NOT(ISNUMBER(A3974)),"날짜를 확인하세요",IF(A3974&gt;TODAY(),"오늘 이후 날짜예요",IF(AND(B3974&lt;&gt;"",ISNA(MATCH(B3974,현장번호,0))),"현장 번호를 확인하세요",IF(ISNA(MATCH(D3974,거래처이름,0)),"거래처 목록에 없는 이름",IF(OR(NOT(ISNUMBER(G3974)),N(G3974)&lt;=0),"금액을 확인하세요",""))))))</f>
        <v/>
      </c>
    </row>
    <row r="3975">
      <c r="A3975" s="20" t="n"/>
      <c r="B3975" s="26" t="n"/>
      <c r="C3975" s="27">
        <f>IF(COUNTA(A3975,D3975,G3975)=0,"",IF(B3975="","공통",IFERROR(INDEX(현장_고객,MATCH(B3975,현장번호,0))&amp;" · "&amp;INDEX(현장_주소,MATCH(B3975,현장번호,0)),"없는 번호")))</f>
        <v/>
      </c>
      <c r="D3975" s="21" t="n"/>
      <c r="E3975" s="27">
        <f>IF(D3975="","",IFERROR(INDEX(거래처분야,MATCH(D3975,거래처이름,0)),""))</f>
        <v/>
      </c>
      <c r="F3975" s="21" t="n"/>
      <c r="G3975" s="22" t="n"/>
      <c r="H3975" s="25">
        <f>IF(COUNTA(A3975,B3975,D3975,G3975)=0,"",IF(NOT(ISNUMBER(A3975)),"날짜를 확인하세요",IF(A3975&gt;TODAY(),"오늘 이후 날짜예요",IF(AND(B3975&lt;&gt;"",ISNA(MATCH(B3975,현장번호,0))),"현장 번호를 확인하세요",IF(ISNA(MATCH(D3975,거래처이름,0)),"거래처 목록에 없는 이름",IF(OR(NOT(ISNUMBER(G3975)),N(G3975)&lt;=0),"금액을 확인하세요",""))))))</f>
        <v/>
      </c>
    </row>
    <row r="3976">
      <c r="A3976" s="20" t="n"/>
      <c r="B3976" s="26" t="n"/>
      <c r="C3976" s="27">
        <f>IF(COUNTA(A3976,D3976,G3976)=0,"",IF(B3976="","공통",IFERROR(INDEX(현장_고객,MATCH(B3976,현장번호,0))&amp;" · "&amp;INDEX(현장_주소,MATCH(B3976,현장번호,0)),"없는 번호")))</f>
        <v/>
      </c>
      <c r="D3976" s="21" t="n"/>
      <c r="E3976" s="27">
        <f>IF(D3976="","",IFERROR(INDEX(거래처분야,MATCH(D3976,거래처이름,0)),""))</f>
        <v/>
      </c>
      <c r="F3976" s="21" t="n"/>
      <c r="G3976" s="22" t="n"/>
      <c r="H3976" s="25">
        <f>IF(COUNTA(A3976,B3976,D3976,G3976)=0,"",IF(NOT(ISNUMBER(A3976)),"날짜를 확인하세요",IF(A3976&gt;TODAY(),"오늘 이후 날짜예요",IF(AND(B3976&lt;&gt;"",ISNA(MATCH(B3976,현장번호,0))),"현장 번호를 확인하세요",IF(ISNA(MATCH(D3976,거래처이름,0)),"거래처 목록에 없는 이름",IF(OR(NOT(ISNUMBER(G3976)),N(G3976)&lt;=0),"금액을 확인하세요",""))))))</f>
        <v/>
      </c>
    </row>
    <row r="3977">
      <c r="A3977" s="20" t="n"/>
      <c r="B3977" s="26" t="n"/>
      <c r="C3977" s="27">
        <f>IF(COUNTA(A3977,D3977,G3977)=0,"",IF(B3977="","공통",IFERROR(INDEX(현장_고객,MATCH(B3977,현장번호,0))&amp;" · "&amp;INDEX(현장_주소,MATCH(B3977,현장번호,0)),"없는 번호")))</f>
        <v/>
      </c>
      <c r="D3977" s="21" t="n"/>
      <c r="E3977" s="27">
        <f>IF(D3977="","",IFERROR(INDEX(거래처분야,MATCH(D3977,거래처이름,0)),""))</f>
        <v/>
      </c>
      <c r="F3977" s="21" t="n"/>
      <c r="G3977" s="22" t="n"/>
      <c r="H3977" s="25">
        <f>IF(COUNTA(A3977,B3977,D3977,G3977)=0,"",IF(NOT(ISNUMBER(A3977)),"날짜를 확인하세요",IF(A3977&gt;TODAY(),"오늘 이후 날짜예요",IF(AND(B3977&lt;&gt;"",ISNA(MATCH(B3977,현장번호,0))),"현장 번호를 확인하세요",IF(ISNA(MATCH(D3977,거래처이름,0)),"거래처 목록에 없는 이름",IF(OR(NOT(ISNUMBER(G3977)),N(G3977)&lt;=0),"금액을 확인하세요",""))))))</f>
        <v/>
      </c>
    </row>
    <row r="3978">
      <c r="A3978" s="20" t="n"/>
      <c r="B3978" s="26" t="n"/>
      <c r="C3978" s="27">
        <f>IF(COUNTA(A3978,D3978,G3978)=0,"",IF(B3978="","공통",IFERROR(INDEX(현장_고객,MATCH(B3978,현장번호,0))&amp;" · "&amp;INDEX(현장_주소,MATCH(B3978,현장번호,0)),"없는 번호")))</f>
        <v/>
      </c>
      <c r="D3978" s="21" t="n"/>
      <c r="E3978" s="27">
        <f>IF(D3978="","",IFERROR(INDEX(거래처분야,MATCH(D3978,거래처이름,0)),""))</f>
        <v/>
      </c>
      <c r="F3978" s="21" t="n"/>
      <c r="G3978" s="22" t="n"/>
      <c r="H3978" s="25">
        <f>IF(COUNTA(A3978,B3978,D3978,G3978)=0,"",IF(NOT(ISNUMBER(A3978)),"날짜를 확인하세요",IF(A3978&gt;TODAY(),"오늘 이후 날짜예요",IF(AND(B3978&lt;&gt;"",ISNA(MATCH(B3978,현장번호,0))),"현장 번호를 확인하세요",IF(ISNA(MATCH(D3978,거래처이름,0)),"거래처 목록에 없는 이름",IF(OR(NOT(ISNUMBER(G3978)),N(G3978)&lt;=0),"금액을 확인하세요",""))))))</f>
        <v/>
      </c>
    </row>
    <row r="3979">
      <c r="A3979" s="20" t="n"/>
      <c r="B3979" s="26" t="n"/>
      <c r="C3979" s="27">
        <f>IF(COUNTA(A3979,D3979,G3979)=0,"",IF(B3979="","공통",IFERROR(INDEX(현장_고객,MATCH(B3979,현장번호,0))&amp;" · "&amp;INDEX(현장_주소,MATCH(B3979,현장번호,0)),"없는 번호")))</f>
        <v/>
      </c>
      <c r="D3979" s="21" t="n"/>
      <c r="E3979" s="27">
        <f>IF(D3979="","",IFERROR(INDEX(거래처분야,MATCH(D3979,거래처이름,0)),""))</f>
        <v/>
      </c>
      <c r="F3979" s="21" t="n"/>
      <c r="G3979" s="22" t="n"/>
      <c r="H3979" s="25">
        <f>IF(COUNTA(A3979,B3979,D3979,G3979)=0,"",IF(NOT(ISNUMBER(A3979)),"날짜를 확인하세요",IF(A3979&gt;TODAY(),"오늘 이후 날짜예요",IF(AND(B3979&lt;&gt;"",ISNA(MATCH(B3979,현장번호,0))),"현장 번호를 확인하세요",IF(ISNA(MATCH(D3979,거래처이름,0)),"거래처 목록에 없는 이름",IF(OR(NOT(ISNUMBER(G3979)),N(G3979)&lt;=0),"금액을 확인하세요",""))))))</f>
        <v/>
      </c>
    </row>
    <row r="3980">
      <c r="A3980" s="20" t="n"/>
      <c r="B3980" s="26" t="n"/>
      <c r="C3980" s="27">
        <f>IF(COUNTA(A3980,D3980,G3980)=0,"",IF(B3980="","공통",IFERROR(INDEX(현장_고객,MATCH(B3980,현장번호,0))&amp;" · "&amp;INDEX(현장_주소,MATCH(B3980,현장번호,0)),"없는 번호")))</f>
        <v/>
      </c>
      <c r="D3980" s="21" t="n"/>
      <c r="E3980" s="27">
        <f>IF(D3980="","",IFERROR(INDEX(거래처분야,MATCH(D3980,거래처이름,0)),""))</f>
        <v/>
      </c>
      <c r="F3980" s="21" t="n"/>
      <c r="G3980" s="22" t="n"/>
      <c r="H3980" s="25">
        <f>IF(COUNTA(A3980,B3980,D3980,G3980)=0,"",IF(NOT(ISNUMBER(A3980)),"날짜를 확인하세요",IF(A3980&gt;TODAY(),"오늘 이후 날짜예요",IF(AND(B3980&lt;&gt;"",ISNA(MATCH(B3980,현장번호,0))),"현장 번호를 확인하세요",IF(ISNA(MATCH(D3980,거래처이름,0)),"거래처 목록에 없는 이름",IF(OR(NOT(ISNUMBER(G3980)),N(G3980)&lt;=0),"금액을 확인하세요",""))))))</f>
        <v/>
      </c>
    </row>
    <row r="3981">
      <c r="A3981" s="20" t="n"/>
      <c r="B3981" s="26" t="n"/>
      <c r="C3981" s="27">
        <f>IF(COUNTA(A3981,D3981,G3981)=0,"",IF(B3981="","공통",IFERROR(INDEX(현장_고객,MATCH(B3981,현장번호,0))&amp;" · "&amp;INDEX(현장_주소,MATCH(B3981,현장번호,0)),"없는 번호")))</f>
        <v/>
      </c>
      <c r="D3981" s="21" t="n"/>
      <c r="E3981" s="27">
        <f>IF(D3981="","",IFERROR(INDEX(거래처분야,MATCH(D3981,거래처이름,0)),""))</f>
        <v/>
      </c>
      <c r="F3981" s="21" t="n"/>
      <c r="G3981" s="22" t="n"/>
      <c r="H3981" s="25">
        <f>IF(COUNTA(A3981,B3981,D3981,G3981)=0,"",IF(NOT(ISNUMBER(A3981)),"날짜를 확인하세요",IF(A3981&gt;TODAY(),"오늘 이후 날짜예요",IF(AND(B3981&lt;&gt;"",ISNA(MATCH(B3981,현장번호,0))),"현장 번호를 확인하세요",IF(ISNA(MATCH(D3981,거래처이름,0)),"거래처 목록에 없는 이름",IF(OR(NOT(ISNUMBER(G3981)),N(G3981)&lt;=0),"금액을 확인하세요",""))))))</f>
        <v/>
      </c>
    </row>
    <row r="3982">
      <c r="A3982" s="20" t="n"/>
      <c r="B3982" s="26" t="n"/>
      <c r="C3982" s="27">
        <f>IF(COUNTA(A3982,D3982,G3982)=0,"",IF(B3982="","공통",IFERROR(INDEX(현장_고객,MATCH(B3982,현장번호,0))&amp;" · "&amp;INDEX(현장_주소,MATCH(B3982,현장번호,0)),"없는 번호")))</f>
        <v/>
      </c>
      <c r="D3982" s="21" t="n"/>
      <c r="E3982" s="27">
        <f>IF(D3982="","",IFERROR(INDEX(거래처분야,MATCH(D3982,거래처이름,0)),""))</f>
        <v/>
      </c>
      <c r="F3982" s="21" t="n"/>
      <c r="G3982" s="22" t="n"/>
      <c r="H3982" s="25">
        <f>IF(COUNTA(A3982,B3982,D3982,G3982)=0,"",IF(NOT(ISNUMBER(A3982)),"날짜를 확인하세요",IF(A3982&gt;TODAY(),"오늘 이후 날짜예요",IF(AND(B3982&lt;&gt;"",ISNA(MATCH(B3982,현장번호,0))),"현장 번호를 확인하세요",IF(ISNA(MATCH(D3982,거래처이름,0)),"거래처 목록에 없는 이름",IF(OR(NOT(ISNUMBER(G3982)),N(G3982)&lt;=0),"금액을 확인하세요",""))))))</f>
        <v/>
      </c>
    </row>
    <row r="3983">
      <c r="A3983" s="20" t="n"/>
      <c r="B3983" s="26" t="n"/>
      <c r="C3983" s="27">
        <f>IF(COUNTA(A3983,D3983,G3983)=0,"",IF(B3983="","공통",IFERROR(INDEX(현장_고객,MATCH(B3983,현장번호,0))&amp;" · "&amp;INDEX(현장_주소,MATCH(B3983,현장번호,0)),"없는 번호")))</f>
        <v/>
      </c>
      <c r="D3983" s="21" t="n"/>
      <c r="E3983" s="27">
        <f>IF(D3983="","",IFERROR(INDEX(거래처분야,MATCH(D3983,거래처이름,0)),""))</f>
        <v/>
      </c>
      <c r="F3983" s="21" t="n"/>
      <c r="G3983" s="22" t="n"/>
      <c r="H3983" s="25">
        <f>IF(COUNTA(A3983,B3983,D3983,G3983)=0,"",IF(NOT(ISNUMBER(A3983)),"날짜를 확인하세요",IF(A3983&gt;TODAY(),"오늘 이후 날짜예요",IF(AND(B3983&lt;&gt;"",ISNA(MATCH(B3983,현장번호,0))),"현장 번호를 확인하세요",IF(ISNA(MATCH(D3983,거래처이름,0)),"거래처 목록에 없는 이름",IF(OR(NOT(ISNUMBER(G3983)),N(G3983)&lt;=0),"금액을 확인하세요",""))))))</f>
        <v/>
      </c>
    </row>
    <row r="3984">
      <c r="A3984" s="20" t="n"/>
      <c r="B3984" s="26" t="n"/>
      <c r="C3984" s="27">
        <f>IF(COUNTA(A3984,D3984,G3984)=0,"",IF(B3984="","공통",IFERROR(INDEX(현장_고객,MATCH(B3984,현장번호,0))&amp;" · "&amp;INDEX(현장_주소,MATCH(B3984,현장번호,0)),"없는 번호")))</f>
        <v/>
      </c>
      <c r="D3984" s="21" t="n"/>
      <c r="E3984" s="27">
        <f>IF(D3984="","",IFERROR(INDEX(거래처분야,MATCH(D3984,거래처이름,0)),""))</f>
        <v/>
      </c>
      <c r="F3984" s="21" t="n"/>
      <c r="G3984" s="22" t="n"/>
      <c r="H3984" s="25">
        <f>IF(COUNTA(A3984,B3984,D3984,G3984)=0,"",IF(NOT(ISNUMBER(A3984)),"날짜를 확인하세요",IF(A3984&gt;TODAY(),"오늘 이후 날짜예요",IF(AND(B3984&lt;&gt;"",ISNA(MATCH(B3984,현장번호,0))),"현장 번호를 확인하세요",IF(ISNA(MATCH(D3984,거래처이름,0)),"거래처 목록에 없는 이름",IF(OR(NOT(ISNUMBER(G3984)),N(G3984)&lt;=0),"금액을 확인하세요",""))))))</f>
        <v/>
      </c>
    </row>
    <row r="3985">
      <c r="A3985" s="20" t="n"/>
      <c r="B3985" s="26" t="n"/>
      <c r="C3985" s="27">
        <f>IF(COUNTA(A3985,D3985,G3985)=0,"",IF(B3985="","공통",IFERROR(INDEX(현장_고객,MATCH(B3985,현장번호,0))&amp;" · "&amp;INDEX(현장_주소,MATCH(B3985,현장번호,0)),"없는 번호")))</f>
        <v/>
      </c>
      <c r="D3985" s="21" t="n"/>
      <c r="E3985" s="27">
        <f>IF(D3985="","",IFERROR(INDEX(거래처분야,MATCH(D3985,거래처이름,0)),""))</f>
        <v/>
      </c>
      <c r="F3985" s="21" t="n"/>
      <c r="G3985" s="22" t="n"/>
      <c r="H3985" s="25">
        <f>IF(COUNTA(A3985,B3985,D3985,G3985)=0,"",IF(NOT(ISNUMBER(A3985)),"날짜를 확인하세요",IF(A3985&gt;TODAY(),"오늘 이후 날짜예요",IF(AND(B3985&lt;&gt;"",ISNA(MATCH(B3985,현장번호,0))),"현장 번호를 확인하세요",IF(ISNA(MATCH(D3985,거래처이름,0)),"거래처 목록에 없는 이름",IF(OR(NOT(ISNUMBER(G3985)),N(G3985)&lt;=0),"금액을 확인하세요",""))))))</f>
        <v/>
      </c>
    </row>
    <row r="3986">
      <c r="A3986" s="20" t="n"/>
      <c r="B3986" s="26" t="n"/>
      <c r="C3986" s="27">
        <f>IF(COUNTA(A3986,D3986,G3986)=0,"",IF(B3986="","공통",IFERROR(INDEX(현장_고객,MATCH(B3986,현장번호,0))&amp;" · "&amp;INDEX(현장_주소,MATCH(B3986,현장번호,0)),"없는 번호")))</f>
        <v/>
      </c>
      <c r="D3986" s="21" t="n"/>
      <c r="E3986" s="27">
        <f>IF(D3986="","",IFERROR(INDEX(거래처분야,MATCH(D3986,거래처이름,0)),""))</f>
        <v/>
      </c>
      <c r="F3986" s="21" t="n"/>
      <c r="G3986" s="22" t="n"/>
      <c r="H3986" s="25">
        <f>IF(COUNTA(A3986,B3986,D3986,G3986)=0,"",IF(NOT(ISNUMBER(A3986)),"날짜를 확인하세요",IF(A3986&gt;TODAY(),"오늘 이후 날짜예요",IF(AND(B3986&lt;&gt;"",ISNA(MATCH(B3986,현장번호,0))),"현장 번호를 확인하세요",IF(ISNA(MATCH(D3986,거래처이름,0)),"거래처 목록에 없는 이름",IF(OR(NOT(ISNUMBER(G3986)),N(G3986)&lt;=0),"금액을 확인하세요",""))))))</f>
        <v/>
      </c>
    </row>
    <row r="3987">
      <c r="A3987" s="20" t="n"/>
      <c r="B3987" s="26" t="n"/>
      <c r="C3987" s="27">
        <f>IF(COUNTA(A3987,D3987,G3987)=0,"",IF(B3987="","공통",IFERROR(INDEX(현장_고객,MATCH(B3987,현장번호,0))&amp;" · "&amp;INDEX(현장_주소,MATCH(B3987,현장번호,0)),"없는 번호")))</f>
        <v/>
      </c>
      <c r="D3987" s="21" t="n"/>
      <c r="E3987" s="27">
        <f>IF(D3987="","",IFERROR(INDEX(거래처분야,MATCH(D3987,거래처이름,0)),""))</f>
        <v/>
      </c>
      <c r="F3987" s="21" t="n"/>
      <c r="G3987" s="22" t="n"/>
      <c r="H3987" s="25">
        <f>IF(COUNTA(A3987,B3987,D3987,G3987)=0,"",IF(NOT(ISNUMBER(A3987)),"날짜를 확인하세요",IF(A3987&gt;TODAY(),"오늘 이후 날짜예요",IF(AND(B3987&lt;&gt;"",ISNA(MATCH(B3987,현장번호,0))),"현장 번호를 확인하세요",IF(ISNA(MATCH(D3987,거래처이름,0)),"거래처 목록에 없는 이름",IF(OR(NOT(ISNUMBER(G3987)),N(G3987)&lt;=0),"금액을 확인하세요",""))))))</f>
        <v/>
      </c>
    </row>
    <row r="3988">
      <c r="A3988" s="20" t="n"/>
      <c r="B3988" s="26" t="n"/>
      <c r="C3988" s="27">
        <f>IF(COUNTA(A3988,D3988,G3988)=0,"",IF(B3988="","공통",IFERROR(INDEX(현장_고객,MATCH(B3988,현장번호,0))&amp;" · "&amp;INDEX(현장_주소,MATCH(B3988,현장번호,0)),"없는 번호")))</f>
        <v/>
      </c>
      <c r="D3988" s="21" t="n"/>
      <c r="E3988" s="27">
        <f>IF(D3988="","",IFERROR(INDEX(거래처분야,MATCH(D3988,거래처이름,0)),""))</f>
        <v/>
      </c>
      <c r="F3988" s="21" t="n"/>
      <c r="G3988" s="22" t="n"/>
      <c r="H3988" s="25">
        <f>IF(COUNTA(A3988,B3988,D3988,G3988)=0,"",IF(NOT(ISNUMBER(A3988)),"날짜를 확인하세요",IF(A3988&gt;TODAY(),"오늘 이후 날짜예요",IF(AND(B3988&lt;&gt;"",ISNA(MATCH(B3988,현장번호,0))),"현장 번호를 확인하세요",IF(ISNA(MATCH(D3988,거래처이름,0)),"거래처 목록에 없는 이름",IF(OR(NOT(ISNUMBER(G3988)),N(G3988)&lt;=0),"금액을 확인하세요",""))))))</f>
        <v/>
      </c>
    </row>
    <row r="3989">
      <c r="A3989" s="20" t="n"/>
      <c r="B3989" s="26" t="n"/>
      <c r="C3989" s="27">
        <f>IF(COUNTA(A3989,D3989,G3989)=0,"",IF(B3989="","공통",IFERROR(INDEX(현장_고객,MATCH(B3989,현장번호,0))&amp;" · "&amp;INDEX(현장_주소,MATCH(B3989,현장번호,0)),"없는 번호")))</f>
        <v/>
      </c>
      <c r="D3989" s="21" t="n"/>
      <c r="E3989" s="27">
        <f>IF(D3989="","",IFERROR(INDEX(거래처분야,MATCH(D3989,거래처이름,0)),""))</f>
        <v/>
      </c>
      <c r="F3989" s="21" t="n"/>
      <c r="G3989" s="22" t="n"/>
      <c r="H3989" s="25">
        <f>IF(COUNTA(A3989,B3989,D3989,G3989)=0,"",IF(NOT(ISNUMBER(A3989)),"날짜를 확인하세요",IF(A3989&gt;TODAY(),"오늘 이후 날짜예요",IF(AND(B3989&lt;&gt;"",ISNA(MATCH(B3989,현장번호,0))),"현장 번호를 확인하세요",IF(ISNA(MATCH(D3989,거래처이름,0)),"거래처 목록에 없는 이름",IF(OR(NOT(ISNUMBER(G3989)),N(G3989)&lt;=0),"금액을 확인하세요",""))))))</f>
        <v/>
      </c>
    </row>
    <row r="3990">
      <c r="A3990" s="20" t="n"/>
      <c r="B3990" s="26" t="n"/>
      <c r="C3990" s="27">
        <f>IF(COUNTA(A3990,D3990,G3990)=0,"",IF(B3990="","공통",IFERROR(INDEX(현장_고객,MATCH(B3990,현장번호,0))&amp;" · "&amp;INDEX(현장_주소,MATCH(B3990,현장번호,0)),"없는 번호")))</f>
        <v/>
      </c>
      <c r="D3990" s="21" t="n"/>
      <c r="E3990" s="27">
        <f>IF(D3990="","",IFERROR(INDEX(거래처분야,MATCH(D3990,거래처이름,0)),""))</f>
        <v/>
      </c>
      <c r="F3990" s="21" t="n"/>
      <c r="G3990" s="22" t="n"/>
      <c r="H3990" s="25">
        <f>IF(COUNTA(A3990,B3990,D3990,G3990)=0,"",IF(NOT(ISNUMBER(A3990)),"날짜를 확인하세요",IF(A3990&gt;TODAY(),"오늘 이후 날짜예요",IF(AND(B3990&lt;&gt;"",ISNA(MATCH(B3990,현장번호,0))),"현장 번호를 확인하세요",IF(ISNA(MATCH(D3990,거래처이름,0)),"거래처 목록에 없는 이름",IF(OR(NOT(ISNUMBER(G3990)),N(G3990)&lt;=0),"금액을 확인하세요",""))))))</f>
        <v/>
      </c>
    </row>
    <row r="3991">
      <c r="A3991" s="20" t="n"/>
      <c r="B3991" s="26" t="n"/>
      <c r="C3991" s="27">
        <f>IF(COUNTA(A3991,D3991,G3991)=0,"",IF(B3991="","공통",IFERROR(INDEX(현장_고객,MATCH(B3991,현장번호,0))&amp;" · "&amp;INDEX(현장_주소,MATCH(B3991,현장번호,0)),"없는 번호")))</f>
        <v/>
      </c>
      <c r="D3991" s="21" t="n"/>
      <c r="E3991" s="27">
        <f>IF(D3991="","",IFERROR(INDEX(거래처분야,MATCH(D3991,거래처이름,0)),""))</f>
        <v/>
      </c>
      <c r="F3991" s="21" t="n"/>
      <c r="G3991" s="22" t="n"/>
      <c r="H3991" s="25">
        <f>IF(COUNTA(A3991,B3991,D3991,G3991)=0,"",IF(NOT(ISNUMBER(A3991)),"날짜를 확인하세요",IF(A3991&gt;TODAY(),"오늘 이후 날짜예요",IF(AND(B3991&lt;&gt;"",ISNA(MATCH(B3991,현장번호,0))),"현장 번호를 확인하세요",IF(ISNA(MATCH(D3991,거래처이름,0)),"거래처 목록에 없는 이름",IF(OR(NOT(ISNUMBER(G3991)),N(G3991)&lt;=0),"금액을 확인하세요",""))))))</f>
        <v/>
      </c>
    </row>
    <row r="3992">
      <c r="A3992" s="20" t="n"/>
      <c r="B3992" s="26" t="n"/>
      <c r="C3992" s="27">
        <f>IF(COUNTA(A3992,D3992,G3992)=0,"",IF(B3992="","공통",IFERROR(INDEX(현장_고객,MATCH(B3992,현장번호,0))&amp;" · "&amp;INDEX(현장_주소,MATCH(B3992,현장번호,0)),"없는 번호")))</f>
        <v/>
      </c>
      <c r="D3992" s="21" t="n"/>
      <c r="E3992" s="27">
        <f>IF(D3992="","",IFERROR(INDEX(거래처분야,MATCH(D3992,거래처이름,0)),""))</f>
        <v/>
      </c>
      <c r="F3992" s="21" t="n"/>
      <c r="G3992" s="22" t="n"/>
      <c r="H3992" s="25">
        <f>IF(COUNTA(A3992,B3992,D3992,G3992)=0,"",IF(NOT(ISNUMBER(A3992)),"날짜를 확인하세요",IF(A3992&gt;TODAY(),"오늘 이후 날짜예요",IF(AND(B3992&lt;&gt;"",ISNA(MATCH(B3992,현장번호,0))),"현장 번호를 확인하세요",IF(ISNA(MATCH(D3992,거래처이름,0)),"거래처 목록에 없는 이름",IF(OR(NOT(ISNUMBER(G3992)),N(G3992)&lt;=0),"금액을 확인하세요",""))))))</f>
        <v/>
      </c>
    </row>
    <row r="3993">
      <c r="A3993" s="20" t="n"/>
      <c r="B3993" s="26" t="n"/>
      <c r="C3993" s="27">
        <f>IF(COUNTA(A3993,D3993,G3993)=0,"",IF(B3993="","공통",IFERROR(INDEX(현장_고객,MATCH(B3993,현장번호,0))&amp;" · "&amp;INDEX(현장_주소,MATCH(B3993,현장번호,0)),"없는 번호")))</f>
        <v/>
      </c>
      <c r="D3993" s="21" t="n"/>
      <c r="E3993" s="27">
        <f>IF(D3993="","",IFERROR(INDEX(거래처분야,MATCH(D3993,거래처이름,0)),""))</f>
        <v/>
      </c>
      <c r="F3993" s="21" t="n"/>
      <c r="G3993" s="22" t="n"/>
      <c r="H3993" s="25">
        <f>IF(COUNTA(A3993,B3993,D3993,G3993)=0,"",IF(NOT(ISNUMBER(A3993)),"날짜를 확인하세요",IF(A3993&gt;TODAY(),"오늘 이후 날짜예요",IF(AND(B3993&lt;&gt;"",ISNA(MATCH(B3993,현장번호,0))),"현장 번호를 확인하세요",IF(ISNA(MATCH(D3993,거래처이름,0)),"거래처 목록에 없는 이름",IF(OR(NOT(ISNUMBER(G3993)),N(G3993)&lt;=0),"금액을 확인하세요",""))))))</f>
        <v/>
      </c>
    </row>
    <row r="3994">
      <c r="A3994" s="20" t="n"/>
      <c r="B3994" s="26" t="n"/>
      <c r="C3994" s="27">
        <f>IF(COUNTA(A3994,D3994,G3994)=0,"",IF(B3994="","공통",IFERROR(INDEX(현장_고객,MATCH(B3994,현장번호,0))&amp;" · "&amp;INDEX(현장_주소,MATCH(B3994,현장번호,0)),"없는 번호")))</f>
        <v/>
      </c>
      <c r="D3994" s="21" t="n"/>
      <c r="E3994" s="27">
        <f>IF(D3994="","",IFERROR(INDEX(거래처분야,MATCH(D3994,거래처이름,0)),""))</f>
        <v/>
      </c>
      <c r="F3994" s="21" t="n"/>
      <c r="G3994" s="22" t="n"/>
      <c r="H3994" s="25">
        <f>IF(COUNTA(A3994,B3994,D3994,G3994)=0,"",IF(NOT(ISNUMBER(A3994)),"날짜를 확인하세요",IF(A3994&gt;TODAY(),"오늘 이후 날짜예요",IF(AND(B3994&lt;&gt;"",ISNA(MATCH(B3994,현장번호,0))),"현장 번호를 확인하세요",IF(ISNA(MATCH(D3994,거래처이름,0)),"거래처 목록에 없는 이름",IF(OR(NOT(ISNUMBER(G3994)),N(G3994)&lt;=0),"금액을 확인하세요",""))))))</f>
        <v/>
      </c>
    </row>
    <row r="3995">
      <c r="A3995" s="20" t="n"/>
      <c r="B3995" s="26" t="n"/>
      <c r="C3995" s="27">
        <f>IF(COUNTA(A3995,D3995,G3995)=0,"",IF(B3995="","공통",IFERROR(INDEX(현장_고객,MATCH(B3995,현장번호,0))&amp;" · "&amp;INDEX(현장_주소,MATCH(B3995,현장번호,0)),"없는 번호")))</f>
        <v/>
      </c>
      <c r="D3995" s="21" t="n"/>
      <c r="E3995" s="27">
        <f>IF(D3995="","",IFERROR(INDEX(거래처분야,MATCH(D3995,거래처이름,0)),""))</f>
        <v/>
      </c>
      <c r="F3995" s="21" t="n"/>
      <c r="G3995" s="22" t="n"/>
      <c r="H3995" s="25">
        <f>IF(COUNTA(A3995,B3995,D3995,G3995)=0,"",IF(NOT(ISNUMBER(A3995)),"날짜를 확인하세요",IF(A3995&gt;TODAY(),"오늘 이후 날짜예요",IF(AND(B3995&lt;&gt;"",ISNA(MATCH(B3995,현장번호,0))),"현장 번호를 확인하세요",IF(ISNA(MATCH(D3995,거래처이름,0)),"거래처 목록에 없는 이름",IF(OR(NOT(ISNUMBER(G3995)),N(G3995)&lt;=0),"금액을 확인하세요",""))))))</f>
        <v/>
      </c>
    </row>
    <row r="3996">
      <c r="A3996" s="20" t="n"/>
      <c r="B3996" s="26" t="n"/>
      <c r="C3996" s="27">
        <f>IF(COUNTA(A3996,D3996,G3996)=0,"",IF(B3996="","공통",IFERROR(INDEX(현장_고객,MATCH(B3996,현장번호,0))&amp;" · "&amp;INDEX(현장_주소,MATCH(B3996,현장번호,0)),"없는 번호")))</f>
        <v/>
      </c>
      <c r="D3996" s="21" t="n"/>
      <c r="E3996" s="27">
        <f>IF(D3996="","",IFERROR(INDEX(거래처분야,MATCH(D3996,거래처이름,0)),""))</f>
        <v/>
      </c>
      <c r="F3996" s="21" t="n"/>
      <c r="G3996" s="22" t="n"/>
      <c r="H3996" s="25">
        <f>IF(COUNTA(A3996,B3996,D3996,G3996)=0,"",IF(NOT(ISNUMBER(A3996)),"날짜를 확인하세요",IF(A3996&gt;TODAY(),"오늘 이후 날짜예요",IF(AND(B3996&lt;&gt;"",ISNA(MATCH(B3996,현장번호,0))),"현장 번호를 확인하세요",IF(ISNA(MATCH(D3996,거래처이름,0)),"거래처 목록에 없는 이름",IF(OR(NOT(ISNUMBER(G3996)),N(G3996)&lt;=0),"금액을 확인하세요",""))))))</f>
        <v/>
      </c>
    </row>
    <row r="3997">
      <c r="A3997" s="20" t="n"/>
      <c r="B3997" s="26" t="n"/>
      <c r="C3997" s="27">
        <f>IF(COUNTA(A3997,D3997,G3997)=0,"",IF(B3997="","공통",IFERROR(INDEX(현장_고객,MATCH(B3997,현장번호,0))&amp;" · "&amp;INDEX(현장_주소,MATCH(B3997,현장번호,0)),"없는 번호")))</f>
        <v/>
      </c>
      <c r="D3997" s="21" t="n"/>
      <c r="E3997" s="27">
        <f>IF(D3997="","",IFERROR(INDEX(거래처분야,MATCH(D3997,거래처이름,0)),""))</f>
        <v/>
      </c>
      <c r="F3997" s="21" t="n"/>
      <c r="G3997" s="22" t="n"/>
      <c r="H3997" s="25">
        <f>IF(COUNTA(A3997,B3997,D3997,G3997)=0,"",IF(NOT(ISNUMBER(A3997)),"날짜를 확인하세요",IF(A3997&gt;TODAY(),"오늘 이후 날짜예요",IF(AND(B3997&lt;&gt;"",ISNA(MATCH(B3997,현장번호,0))),"현장 번호를 확인하세요",IF(ISNA(MATCH(D3997,거래처이름,0)),"거래처 목록에 없는 이름",IF(OR(NOT(ISNUMBER(G3997)),N(G3997)&lt;=0),"금액을 확인하세요",""))))))</f>
        <v/>
      </c>
    </row>
    <row r="3998">
      <c r="A3998" s="20" t="n"/>
      <c r="B3998" s="26" t="n"/>
      <c r="C3998" s="27">
        <f>IF(COUNTA(A3998,D3998,G3998)=0,"",IF(B3998="","공통",IFERROR(INDEX(현장_고객,MATCH(B3998,현장번호,0))&amp;" · "&amp;INDEX(현장_주소,MATCH(B3998,현장번호,0)),"없는 번호")))</f>
        <v/>
      </c>
      <c r="D3998" s="21" t="n"/>
      <c r="E3998" s="27">
        <f>IF(D3998="","",IFERROR(INDEX(거래처분야,MATCH(D3998,거래처이름,0)),""))</f>
        <v/>
      </c>
      <c r="F3998" s="21" t="n"/>
      <c r="G3998" s="22" t="n"/>
      <c r="H3998" s="25">
        <f>IF(COUNTA(A3998,B3998,D3998,G3998)=0,"",IF(NOT(ISNUMBER(A3998)),"날짜를 확인하세요",IF(A3998&gt;TODAY(),"오늘 이후 날짜예요",IF(AND(B3998&lt;&gt;"",ISNA(MATCH(B3998,현장번호,0))),"현장 번호를 확인하세요",IF(ISNA(MATCH(D3998,거래처이름,0)),"거래처 목록에 없는 이름",IF(OR(NOT(ISNUMBER(G3998)),N(G3998)&lt;=0),"금액을 확인하세요",""))))))</f>
        <v/>
      </c>
    </row>
    <row r="3999">
      <c r="A3999" s="20" t="n"/>
      <c r="B3999" s="26" t="n"/>
      <c r="C3999" s="27">
        <f>IF(COUNTA(A3999,D3999,G3999)=0,"",IF(B3999="","공통",IFERROR(INDEX(현장_고객,MATCH(B3999,현장번호,0))&amp;" · "&amp;INDEX(현장_주소,MATCH(B3999,현장번호,0)),"없는 번호")))</f>
        <v/>
      </c>
      <c r="D3999" s="21" t="n"/>
      <c r="E3999" s="27">
        <f>IF(D3999="","",IFERROR(INDEX(거래처분야,MATCH(D3999,거래처이름,0)),""))</f>
        <v/>
      </c>
      <c r="F3999" s="21" t="n"/>
      <c r="G3999" s="22" t="n"/>
      <c r="H3999" s="25">
        <f>IF(COUNTA(A3999,B3999,D3999,G3999)=0,"",IF(NOT(ISNUMBER(A3999)),"날짜를 확인하세요",IF(A3999&gt;TODAY(),"오늘 이후 날짜예요",IF(AND(B3999&lt;&gt;"",ISNA(MATCH(B3999,현장번호,0))),"현장 번호를 확인하세요",IF(ISNA(MATCH(D3999,거래처이름,0)),"거래처 목록에 없는 이름",IF(OR(NOT(ISNUMBER(G3999)),N(G3999)&lt;=0),"금액을 확인하세요",""))))))</f>
        <v/>
      </c>
    </row>
    <row r="4000">
      <c r="A4000" s="20" t="n"/>
      <c r="B4000" s="26" t="n"/>
      <c r="C4000" s="27">
        <f>IF(COUNTA(A4000,D4000,G4000)=0,"",IF(B4000="","공통",IFERROR(INDEX(현장_고객,MATCH(B4000,현장번호,0))&amp;" · "&amp;INDEX(현장_주소,MATCH(B4000,현장번호,0)),"없는 번호")))</f>
        <v/>
      </c>
      <c r="D4000" s="21" t="n"/>
      <c r="E4000" s="27">
        <f>IF(D4000="","",IFERROR(INDEX(거래처분야,MATCH(D4000,거래처이름,0)),""))</f>
        <v/>
      </c>
      <c r="F4000" s="21" t="n"/>
      <c r="G4000" s="22" t="n"/>
      <c r="H4000" s="25">
        <f>IF(COUNTA(A4000,B4000,D4000,G4000)=0,"",IF(NOT(ISNUMBER(A4000)),"날짜를 확인하세요",IF(A4000&gt;TODAY(),"오늘 이후 날짜예요",IF(AND(B4000&lt;&gt;"",ISNA(MATCH(B4000,현장번호,0))),"현장 번호를 확인하세요",IF(ISNA(MATCH(D4000,거래처이름,0)),"거래처 목록에 없는 이름",IF(OR(NOT(ISNUMBER(G4000)),N(G4000)&lt;=0),"금액을 확인하세요",""))))))</f>
        <v/>
      </c>
    </row>
    <row r="4001">
      <c r="A4001" s="20" t="n"/>
      <c r="B4001" s="26" t="n"/>
      <c r="C4001" s="27">
        <f>IF(COUNTA(A4001,D4001,G4001)=0,"",IF(B4001="","공통",IFERROR(INDEX(현장_고객,MATCH(B4001,현장번호,0))&amp;" · "&amp;INDEX(현장_주소,MATCH(B4001,현장번호,0)),"없는 번호")))</f>
        <v/>
      </c>
      <c r="D4001" s="21" t="n"/>
      <c r="E4001" s="27">
        <f>IF(D4001="","",IFERROR(INDEX(거래처분야,MATCH(D4001,거래처이름,0)),""))</f>
        <v/>
      </c>
      <c r="F4001" s="21" t="n"/>
      <c r="G4001" s="22" t="n"/>
      <c r="H4001" s="25">
        <f>IF(COUNTA(A4001,B4001,D4001,G4001)=0,"",IF(NOT(ISNUMBER(A4001)),"날짜를 확인하세요",IF(A4001&gt;TODAY(),"오늘 이후 날짜예요",IF(AND(B4001&lt;&gt;"",ISNA(MATCH(B4001,현장번호,0))),"현장 번호를 확인하세요",IF(ISNA(MATCH(D4001,거래처이름,0)),"거래처 목록에 없는 이름",IF(OR(NOT(ISNUMBER(G4001)),N(G4001)&lt;=0),"금액을 확인하세요",""))))))</f>
        <v/>
      </c>
    </row>
    <row r="4002">
      <c r="A4002" s="20" t="n"/>
      <c r="B4002" s="26" t="n"/>
      <c r="C4002" s="27">
        <f>IF(COUNTA(A4002,D4002,G4002)=0,"",IF(B4002="","공통",IFERROR(INDEX(현장_고객,MATCH(B4002,현장번호,0))&amp;" · "&amp;INDEX(현장_주소,MATCH(B4002,현장번호,0)),"없는 번호")))</f>
        <v/>
      </c>
      <c r="D4002" s="21" t="n"/>
      <c r="E4002" s="27">
        <f>IF(D4002="","",IFERROR(INDEX(거래처분야,MATCH(D4002,거래처이름,0)),""))</f>
        <v/>
      </c>
      <c r="F4002" s="21" t="n"/>
      <c r="G4002" s="22" t="n"/>
      <c r="H4002" s="25">
        <f>IF(COUNTA(A4002,B4002,D4002,G4002)=0,"",IF(NOT(ISNUMBER(A4002)),"날짜를 확인하세요",IF(A4002&gt;TODAY(),"오늘 이후 날짜예요",IF(AND(B4002&lt;&gt;"",ISNA(MATCH(B4002,현장번호,0))),"현장 번호를 확인하세요",IF(ISNA(MATCH(D4002,거래처이름,0)),"거래처 목록에 없는 이름",IF(OR(NOT(ISNUMBER(G4002)),N(G4002)&lt;=0),"금액을 확인하세요",""))))))</f>
        <v/>
      </c>
    </row>
    <row r="4003">
      <c r="A4003" s="20" t="n"/>
      <c r="B4003" s="26" t="n"/>
      <c r="C4003" s="27">
        <f>IF(COUNTA(A4003,D4003,G4003)=0,"",IF(B4003="","공통",IFERROR(INDEX(현장_고객,MATCH(B4003,현장번호,0))&amp;" · "&amp;INDEX(현장_주소,MATCH(B4003,현장번호,0)),"없는 번호")))</f>
        <v/>
      </c>
      <c r="D4003" s="21" t="n"/>
      <c r="E4003" s="27">
        <f>IF(D4003="","",IFERROR(INDEX(거래처분야,MATCH(D4003,거래처이름,0)),""))</f>
        <v/>
      </c>
      <c r="F4003" s="21" t="n"/>
      <c r="G4003" s="22" t="n"/>
      <c r="H4003" s="25">
        <f>IF(COUNTA(A4003,B4003,D4003,G4003)=0,"",IF(NOT(ISNUMBER(A4003)),"날짜를 확인하세요",IF(A4003&gt;TODAY(),"오늘 이후 날짜예요",IF(AND(B4003&lt;&gt;"",ISNA(MATCH(B4003,현장번호,0))),"현장 번호를 확인하세요",IF(ISNA(MATCH(D4003,거래처이름,0)),"거래처 목록에 없는 이름",IF(OR(NOT(ISNUMBER(G4003)),N(G4003)&lt;=0),"금액을 확인하세요",""))))))</f>
        <v/>
      </c>
    </row>
    <row r="4004">
      <c r="A4004" s="20" t="n"/>
      <c r="B4004" s="26" t="n"/>
      <c r="C4004" s="27">
        <f>IF(COUNTA(A4004,D4004,G4004)=0,"",IF(B4004="","공통",IFERROR(INDEX(현장_고객,MATCH(B4004,현장번호,0))&amp;" · "&amp;INDEX(현장_주소,MATCH(B4004,현장번호,0)),"없는 번호")))</f>
        <v/>
      </c>
      <c r="D4004" s="21" t="n"/>
      <c r="E4004" s="27">
        <f>IF(D4004="","",IFERROR(INDEX(거래처분야,MATCH(D4004,거래처이름,0)),""))</f>
        <v/>
      </c>
      <c r="F4004" s="21" t="n"/>
      <c r="G4004" s="22" t="n"/>
      <c r="H4004" s="25">
        <f>IF(COUNTA(A4004,B4004,D4004,G4004)=0,"",IF(NOT(ISNUMBER(A4004)),"날짜를 확인하세요",IF(A4004&gt;TODAY(),"오늘 이후 날짜예요",IF(AND(B4004&lt;&gt;"",ISNA(MATCH(B4004,현장번호,0))),"현장 번호를 확인하세요",IF(ISNA(MATCH(D4004,거래처이름,0)),"거래처 목록에 없는 이름",IF(OR(NOT(ISNUMBER(G4004)),N(G4004)&lt;=0),"금액을 확인하세요",""))))))</f>
        <v/>
      </c>
    </row>
    <row r="4005">
      <c r="A4005" s="20" t="n"/>
      <c r="B4005" s="26" t="n"/>
      <c r="C4005" s="27">
        <f>IF(COUNTA(A4005,D4005,G4005)=0,"",IF(B4005="","공통",IFERROR(INDEX(현장_고객,MATCH(B4005,현장번호,0))&amp;" · "&amp;INDEX(현장_주소,MATCH(B4005,현장번호,0)),"없는 번호")))</f>
        <v/>
      </c>
      <c r="D4005" s="21" t="n"/>
      <c r="E4005" s="27">
        <f>IF(D4005="","",IFERROR(INDEX(거래처분야,MATCH(D4005,거래처이름,0)),""))</f>
        <v/>
      </c>
      <c r="F4005" s="21" t="n"/>
      <c r="G4005" s="22" t="n"/>
      <c r="H4005" s="25">
        <f>IF(COUNTA(A4005,B4005,D4005,G4005)=0,"",IF(NOT(ISNUMBER(A4005)),"날짜를 확인하세요",IF(A4005&gt;TODAY(),"오늘 이후 날짜예요",IF(AND(B4005&lt;&gt;"",ISNA(MATCH(B4005,현장번호,0))),"현장 번호를 확인하세요",IF(ISNA(MATCH(D4005,거래처이름,0)),"거래처 목록에 없는 이름",IF(OR(NOT(ISNUMBER(G4005)),N(G4005)&lt;=0),"금액을 확인하세요",""))))))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5:H4005"/>
  <conditionalFormatting sqref="A6:G4005">
    <cfRule type="expression" priority="1" dxfId="2">
      <formula>$H6&lt;&gt;""</formula>
    </cfRule>
  </conditionalFormatting>
  <dataValidations count="4">
    <dataValidation sqref="A6:A4005" showDropDown="0" showInputMessage="0" showErrorMessage="1" allowBlank="0" errorTitle="날짜" error="오늘까지의 날짜로 적어 주세요." type="date" operator="between">
      <formula1>DATE(2020,1,1)</formula1>
      <formula2>TODAY()</formula2>
    </dataValidation>
    <dataValidation sqref="B6:B4005" showDropDown="0" showInputMessage="0" showErrorMessage="1" allowBlank="0" errorTitle="현장 번호" error="현장 장부 맨 왼쪽 번호를 적어 주세요. 공통 경비면 비워 두세요." type="whole" operator="between">
      <formula1>1</formula1>
      <formula2>500</formula2>
    </dataValidation>
    <dataValidation sqref="D6:D4005" showDropDown="0" showInputMessage="0" showErrorMessage="1" allowBlank="0" errorTitle="거래처" error="거래처 시트에 있는 이름을 골라 주세요." type="list">
      <formula1>OFFSET(거래처!$A$6,0,0,MAX(1,COUNTA(거래처!$A$6:$A$105)),1)</formula1>
    </dataValidation>
    <dataValidation sqref="G6:G4005" showDropDown="0" showInputMessage="0" showErrorMessage="1" allowBlank="0" errorTitle="금액" error="원 단위 숫자만 적어 주세요." type="whole" operator="between">
      <formula1>1</formula1>
      <formula2>10000000000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8" customWidth="1" min="3" max="3"/>
    <col width="24" customWidth="1" min="4" max="4"/>
    <col width="9" customWidth="1" min="5" max="5"/>
    <col width="8" customWidth="1" min="6" max="6"/>
    <col width="9" customWidth="1" min="7" max="7"/>
    <col width="26" customWidth="1" min="8" max="8"/>
    <col hidden="1" width="13" customWidth="1" min="10" max="10"/>
  </cols>
  <sheetData>
    <row r="1" ht="30" customHeight="1">
      <c r="A1" s="1" t="inlineStr">
        <is>
          <t>할 일</t>
        </is>
      </c>
      <c r="H1" s="2" t="inlineStr">
        <is>
          <t>견본</t>
        </is>
      </c>
    </row>
    <row r="2">
      <c r="A2" s="3" t="inlineStr">
        <is>
          <t>마감일과 할 일만 적으면 됩니다. 끝나면 '끝남' 칸에서 '완료'를 고르세요. 상태는 오늘 기준으로 저절로 바뀝니다.</t>
        </is>
      </c>
    </row>
    <row r="3">
      <c r="A3" s="7">
        <f>"밀린 일 "&amp;COUNTIF($G$6:$G$3005,"밀림")&amp;"개 · 오늘 "&amp;COUNTIF($G$6:$G$3005,"오늘")&amp;"개"</f>
        <v/>
      </c>
    </row>
    <row r="5" ht="26" customHeight="1">
      <c r="A5" s="12" t="inlineStr">
        <is>
          <t>마감일</t>
        </is>
      </c>
      <c r="B5" s="12" t="inlineStr">
        <is>
          <t>현장 번호</t>
        </is>
      </c>
      <c r="C5" s="12" t="inlineStr">
        <is>
          <t>고객 · 현장</t>
        </is>
      </c>
      <c r="D5" s="12" t="inlineStr">
        <is>
          <t>할 일</t>
        </is>
      </c>
      <c r="E5" s="12" t="inlineStr">
        <is>
          <t>담당</t>
        </is>
      </c>
      <c r="F5" s="12" t="inlineStr">
        <is>
          <t>끝남</t>
        </is>
      </c>
      <c r="G5" s="12" t="inlineStr">
        <is>
          <t>상태</t>
        </is>
      </c>
      <c r="H5" s="12" t="inlineStr">
        <is>
          <t>확인</t>
        </is>
      </c>
    </row>
    <row r="6">
      <c r="A6" s="20" t="n">
        <v>45751</v>
      </c>
      <c r="B6" s="26" t="n">
        <v>2</v>
      </c>
      <c r="C6" s="27">
        <f>IF(D6="","",IF(B6="","(현장 없음)",IFERROR(INDEX(현장_고객,MATCH(B6,현장번호,0))&amp;" · "&amp;INDEX(현장_주소,MATCH(B6,현장번호,0)),"없는 번호")))</f>
        <v/>
      </c>
      <c r="D6" s="21" t="inlineStr">
        <is>
          <t>실측 방문</t>
        </is>
      </c>
      <c r="E6" s="21" t="inlineStr">
        <is>
          <t>김 실장</t>
        </is>
      </c>
      <c r="F6" s="26" t="inlineStr">
        <is>
          <t>완료</t>
        </is>
      </c>
      <c r="G6" s="28">
        <f>IF(OR(D6="",H6&lt;&gt;""),"",IF(F6="완료","완료",IF(A6&lt;기준일,"밀림",IF(A6=기준일,"오늘",IF(A6&lt;=기준일+7,"이번 주","예정")))))</f>
        <v/>
      </c>
      <c r="H6" s="25">
        <f>IF(COUNTA(A6,B6,D6)=0,"",IF(D6="","할 일을 적어 주세요",IF(NOT(ISNUMBER(A6)),"마감일을 확인하세요",IF(AND(B6&lt;&gt;"",ISNA(MATCH(B6,현장번호,0))),"현장 번호를 확인하세요",IF(AND(F6&lt;&gt;"",F6&lt;&gt;"완료"),"끝남 칸은 '완료'만","")))))</f>
        <v/>
      </c>
      <c r="J6">
        <f>IF(OR(G6="밀림",G6="오늘",G6="이번 주"),A6+ROW()/1E+6,"")</f>
        <v/>
      </c>
    </row>
    <row r="7">
      <c r="A7" s="20" t="n">
        <v>45755</v>
      </c>
      <c r="B7" s="26" t="n">
        <v>7</v>
      </c>
      <c r="C7" s="27">
        <f>IF(D7="","",IF(B7="","(현장 없음)",IFERROR(INDEX(현장_고객,MATCH(B7,현장번호,0))&amp;" · "&amp;INDEX(현장_주소,MATCH(B7,현장번호,0)),"없는 번호")))</f>
        <v/>
      </c>
      <c r="D7" s="21" t="inlineStr">
        <is>
          <t>실측 방문</t>
        </is>
      </c>
      <c r="E7" s="21" t="inlineStr">
        <is>
          <t>박 팀장</t>
        </is>
      </c>
      <c r="F7" s="26" t="inlineStr">
        <is>
          <t>완료</t>
        </is>
      </c>
      <c r="G7" s="28">
        <f>IF(OR(D7="",H7&lt;&gt;""),"",IF(F7="완료","완료",IF(A7&lt;기준일,"밀림",IF(A7=기준일,"오늘",IF(A7&lt;=기준일+7,"이번 주","예정")))))</f>
        <v/>
      </c>
      <c r="H7" s="25">
        <f>IF(COUNTA(A7,B7,D7)=0,"",IF(D7="","할 일을 적어 주세요",IF(NOT(ISNUMBER(A7)),"마감일을 확인하세요",IF(AND(B7&lt;&gt;"",ISNA(MATCH(B7,현장번호,0))),"현장 번호를 확인하세요",IF(AND(F7&lt;&gt;"",F7&lt;&gt;"완료"),"끝남 칸은 '완료'만","")))))</f>
        <v/>
      </c>
      <c r="J7">
        <f>IF(OR(G7="밀림",G7="오늘",G7="이번 주"),A7+ROW()/1E+6,"")</f>
        <v/>
      </c>
    </row>
    <row r="8">
      <c r="A8" s="20" t="n">
        <v>45756</v>
      </c>
      <c r="B8" s="26" t="n">
        <v>1</v>
      </c>
      <c r="C8" s="27">
        <f>IF(D8="","",IF(B8="","(현장 없음)",IFERROR(INDEX(현장_고객,MATCH(B8,현장번호,0))&amp;" · "&amp;INDEX(현장_주소,MATCH(B8,현장번호,0)),"없는 번호")))</f>
        <v/>
      </c>
      <c r="D8" s="21" t="inlineStr">
        <is>
          <t>실측 방문</t>
        </is>
      </c>
      <c r="E8" s="21" t="inlineStr">
        <is>
          <t>김 실장</t>
        </is>
      </c>
      <c r="F8" s="26" t="inlineStr">
        <is>
          <t>완료</t>
        </is>
      </c>
      <c r="G8" s="28">
        <f>IF(OR(D8="",H8&lt;&gt;""),"",IF(F8="완료","완료",IF(A8&lt;기준일,"밀림",IF(A8=기준일,"오늘",IF(A8&lt;=기준일+7,"이번 주","예정")))))</f>
        <v/>
      </c>
      <c r="H8" s="25">
        <f>IF(COUNTA(A8,B8,D8)=0,"",IF(D8="","할 일을 적어 주세요",IF(NOT(ISNUMBER(A8)),"마감일을 확인하세요",IF(AND(B8&lt;&gt;"",ISNA(MATCH(B8,현장번호,0))),"현장 번호를 확인하세요",IF(AND(F8&lt;&gt;"",F8&lt;&gt;"완료"),"끝남 칸은 '완료'만","")))))</f>
        <v/>
      </c>
      <c r="J8">
        <f>IF(OR(G8="밀림",G8="오늘",G8="이번 주"),A8+ROW()/1E+6,"")</f>
        <v/>
      </c>
    </row>
    <row r="9">
      <c r="A9" s="20" t="n">
        <v>45756</v>
      </c>
      <c r="B9" s="26" t="n">
        <v>2</v>
      </c>
      <c r="C9" s="27">
        <f>IF(D9="","",IF(B9="","(현장 없음)",IFERROR(INDEX(현장_고객,MATCH(B9,현장번호,0))&amp;" · "&amp;INDEX(현장_주소,MATCH(B9,현장번호,0)),"없는 번호")))</f>
        <v/>
      </c>
      <c r="D9" s="21" t="inlineStr">
        <is>
          <t>관리사무소 공사 신고</t>
        </is>
      </c>
      <c r="E9" s="21" t="inlineStr">
        <is>
          <t>김 실장</t>
        </is>
      </c>
      <c r="F9" s="26" t="inlineStr">
        <is>
          <t>완료</t>
        </is>
      </c>
      <c r="G9" s="28">
        <f>IF(OR(D9="",H9&lt;&gt;""),"",IF(F9="완료","완료",IF(A9&lt;기준일,"밀림",IF(A9=기준일,"오늘",IF(A9&lt;=기준일+7,"이번 주","예정")))))</f>
        <v/>
      </c>
      <c r="H9" s="25">
        <f>IF(COUNTA(A9,B9,D9)=0,"",IF(D9="","할 일을 적어 주세요",IF(NOT(ISNUMBER(A9)),"마감일을 확인하세요",IF(AND(B9&lt;&gt;"",ISNA(MATCH(B9,현장번호,0))),"현장 번호를 확인하세요",IF(AND(F9&lt;&gt;"",F9&lt;&gt;"완료"),"끝남 칸은 '완료'만","")))))</f>
        <v/>
      </c>
      <c r="J9">
        <f>IF(OR(G9="밀림",G9="오늘",G9="이번 주"),A9+ROW()/1E+6,"")</f>
        <v/>
      </c>
    </row>
    <row r="10">
      <c r="A10" s="20" t="n">
        <v>45758</v>
      </c>
      <c r="B10" s="26" t="n">
        <v>1</v>
      </c>
      <c r="C10" s="27">
        <f>IF(D10="","",IF(B10="","(현장 없음)",IFERROR(INDEX(현장_고객,MATCH(B10,현장번호,0))&amp;" · "&amp;INDEX(현장_주소,MATCH(B10,현장번호,0)),"없는 번호")))</f>
        <v/>
      </c>
      <c r="D10" s="21" t="inlineStr">
        <is>
          <t>관리사무소 공사 신고</t>
        </is>
      </c>
      <c r="E10" s="21" t="inlineStr">
        <is>
          <t>김 실장</t>
        </is>
      </c>
      <c r="F10" s="26" t="inlineStr">
        <is>
          <t>완료</t>
        </is>
      </c>
      <c r="G10" s="28">
        <f>IF(OR(D10="",H10&lt;&gt;""),"",IF(F10="완료","완료",IF(A10&lt;기준일,"밀림",IF(A10=기준일,"오늘",IF(A10&lt;=기준일+7,"이번 주","예정")))))</f>
        <v/>
      </c>
      <c r="H10" s="25">
        <f>IF(COUNTA(A10,B10,D10)=0,"",IF(D10="","할 일을 적어 주세요",IF(NOT(ISNUMBER(A10)),"마감일을 확인하세요",IF(AND(B10&lt;&gt;"",ISNA(MATCH(B10,현장번호,0))),"현장 번호를 확인하세요",IF(AND(F10&lt;&gt;"",F10&lt;&gt;"완료"),"끝남 칸은 '완료'만","")))))</f>
        <v/>
      </c>
      <c r="J10">
        <f>IF(OR(G10="밀림",G10="오늘",G10="이번 주"),A10+ROW()/1E+6,"")</f>
        <v/>
      </c>
    </row>
    <row r="11">
      <c r="A11" s="20" t="n">
        <v>45758</v>
      </c>
      <c r="B11" s="26" t="n">
        <v>2</v>
      </c>
      <c r="C11" s="27">
        <f>IF(D11="","",IF(B11="","(현장 없음)",IFERROR(INDEX(현장_고객,MATCH(B11,현장번호,0))&amp;" · "&amp;INDEX(현장_주소,MATCH(B11,현장번호,0)),"없는 번호")))</f>
        <v/>
      </c>
      <c r="D11" s="21" t="inlineStr">
        <is>
          <t>중간 사진 보내기</t>
        </is>
      </c>
      <c r="E11" s="21" t="inlineStr">
        <is>
          <t>김 실장</t>
        </is>
      </c>
      <c r="F11" s="26" t="inlineStr">
        <is>
          <t>완료</t>
        </is>
      </c>
      <c r="G11" s="28">
        <f>IF(OR(D11="",H11&lt;&gt;""),"",IF(F11="완료","완료",IF(A11&lt;기준일,"밀림",IF(A11=기준일,"오늘",IF(A11&lt;=기준일+7,"이번 주","예정")))))</f>
        <v/>
      </c>
      <c r="H11" s="25">
        <f>IF(COUNTA(A11,B11,D11)=0,"",IF(D11="","할 일을 적어 주세요",IF(NOT(ISNUMBER(A11)),"마감일을 확인하세요",IF(AND(B11&lt;&gt;"",ISNA(MATCH(B11,현장번호,0))),"현장 번호를 확인하세요",IF(AND(F11&lt;&gt;"",F11&lt;&gt;"완료"),"끝남 칸은 '완료'만","")))))</f>
        <v/>
      </c>
      <c r="J11">
        <f>IF(OR(G11="밀림",G11="오늘",G11="이번 주"),A11+ROW()/1E+6,"")</f>
        <v/>
      </c>
    </row>
    <row r="12">
      <c r="A12" s="20" t="n">
        <v>45759</v>
      </c>
      <c r="B12" s="26" t="n">
        <v>10</v>
      </c>
      <c r="C12" s="27">
        <f>IF(D12="","",IF(B12="","(현장 없음)",IFERROR(INDEX(현장_고객,MATCH(B12,현장번호,0))&amp;" · "&amp;INDEX(현장_주소,MATCH(B12,현장번호,0)),"없는 번호")))</f>
        <v/>
      </c>
      <c r="D12" s="21" t="inlineStr">
        <is>
          <t>실측 방문</t>
        </is>
      </c>
      <c r="E12" s="21" t="inlineStr">
        <is>
          <t>김 실장</t>
        </is>
      </c>
      <c r="F12" s="26" t="inlineStr">
        <is>
          <t>완료</t>
        </is>
      </c>
      <c r="G12" s="28">
        <f>IF(OR(D12="",H12&lt;&gt;""),"",IF(F12="완료","완료",IF(A12&lt;기준일,"밀림",IF(A12=기준일,"오늘",IF(A12&lt;=기준일+7,"이번 주","예정")))))</f>
        <v/>
      </c>
      <c r="H12" s="25">
        <f>IF(COUNTA(A12,B12,D12)=0,"",IF(D12="","할 일을 적어 주세요",IF(NOT(ISNUMBER(A12)),"마감일을 확인하세요",IF(AND(B12&lt;&gt;"",ISNA(MATCH(B12,현장번호,0))),"현장 번호를 확인하세요",IF(AND(F12&lt;&gt;"",F12&lt;&gt;"완료"),"끝남 칸은 '완료'만","")))))</f>
        <v/>
      </c>
      <c r="J12">
        <f>IF(OR(G12="밀림",G12="오늘",G12="이번 주"),A12+ROW()/1E+6,"")</f>
        <v/>
      </c>
    </row>
    <row r="13">
      <c r="A13" s="20" t="n">
        <v>45760</v>
      </c>
      <c r="B13" s="26" t="n">
        <v>2</v>
      </c>
      <c r="C13" s="27">
        <f>IF(D13="","",IF(B13="","(현장 없음)",IFERROR(INDEX(현장_고객,MATCH(B13,현장번호,0))&amp;" · "&amp;INDEX(현장_주소,MATCH(B13,현장번호,0)),"없는 번호")))</f>
        <v/>
      </c>
      <c r="D13" s="21" t="inlineStr">
        <is>
          <t>철거 일정 잡기</t>
        </is>
      </c>
      <c r="E13" s="21" t="inlineStr">
        <is>
          <t>김 실장</t>
        </is>
      </c>
      <c r="F13" s="26" t="inlineStr">
        <is>
          <t>완료</t>
        </is>
      </c>
      <c r="G13" s="28">
        <f>IF(OR(D13="",H13&lt;&gt;""),"",IF(F13="완료","완료",IF(A13&lt;기준일,"밀림",IF(A13=기준일,"오늘",IF(A13&lt;=기준일+7,"이번 주","예정")))))</f>
        <v/>
      </c>
      <c r="H13" s="25">
        <f>IF(COUNTA(A13,B13,D13)=0,"",IF(D13="","할 일을 적어 주세요",IF(NOT(ISNUMBER(A13)),"마감일을 확인하세요",IF(AND(B13&lt;&gt;"",ISNA(MATCH(B13,현장번호,0))),"현장 번호를 확인하세요",IF(AND(F13&lt;&gt;"",F13&lt;&gt;"완료"),"끝남 칸은 '완료'만","")))))</f>
        <v/>
      </c>
      <c r="J13">
        <f>IF(OR(G13="밀림",G13="오늘",G13="이번 주"),A13+ROW()/1E+6,"")</f>
        <v/>
      </c>
    </row>
    <row r="14">
      <c r="A14" s="20" t="n">
        <v>45764</v>
      </c>
      <c r="B14" s="26" t="n">
        <v>1</v>
      </c>
      <c r="C14" s="27">
        <f>IF(D14="","",IF(B14="","(현장 없음)",IFERROR(INDEX(현장_고객,MATCH(B14,현장번호,0))&amp;" · "&amp;INDEX(현장_주소,MATCH(B14,현장번호,0)),"없는 번호")))</f>
        <v/>
      </c>
      <c r="D14" s="21" t="inlineStr">
        <is>
          <t>타일 들어가는 날 확인</t>
        </is>
      </c>
      <c r="E14" s="21" t="inlineStr">
        <is>
          <t>김 실장</t>
        </is>
      </c>
      <c r="F14" s="26" t="inlineStr">
        <is>
          <t>완료</t>
        </is>
      </c>
      <c r="G14" s="28">
        <f>IF(OR(D14="",H14&lt;&gt;""),"",IF(F14="완료","완료",IF(A14&lt;기준일,"밀림",IF(A14=기준일,"오늘",IF(A14&lt;=기준일+7,"이번 주","예정")))))</f>
        <v/>
      </c>
      <c r="H14" s="25">
        <f>IF(COUNTA(A14,B14,D14)=0,"",IF(D14="","할 일을 적어 주세요",IF(NOT(ISNUMBER(A14)),"마감일을 확인하세요",IF(AND(B14&lt;&gt;"",ISNA(MATCH(B14,현장번호,0))),"현장 번호를 확인하세요",IF(AND(F14&lt;&gt;"",F14&lt;&gt;"완료"),"끝남 칸은 '완료'만","")))))</f>
        <v/>
      </c>
      <c r="J14">
        <f>IF(OR(G14="밀림",G14="오늘",G14="이번 주"),A14+ROW()/1E+6,"")</f>
        <v/>
      </c>
    </row>
    <row r="15">
      <c r="A15" s="20" t="n">
        <v>45764</v>
      </c>
      <c r="B15" s="26" t="n">
        <v>2</v>
      </c>
      <c r="C15" s="27">
        <f>IF(D15="","",IF(B15="","(현장 없음)",IFERROR(INDEX(현장_고객,MATCH(B15,현장번호,0))&amp;" · "&amp;INDEX(현장_주소,MATCH(B15,현장번호,0)),"없는 번호")))</f>
        <v/>
      </c>
      <c r="D15" s="21" t="inlineStr">
        <is>
          <t>자재 발주</t>
        </is>
      </c>
      <c r="E15" s="21" t="inlineStr">
        <is>
          <t>김 실장</t>
        </is>
      </c>
      <c r="F15" s="26" t="inlineStr">
        <is>
          <t>완료</t>
        </is>
      </c>
      <c r="G15" s="28">
        <f>IF(OR(D15="",H15&lt;&gt;""),"",IF(F15="완료","완료",IF(A15&lt;기준일,"밀림",IF(A15=기준일,"오늘",IF(A15&lt;=기준일+7,"이번 주","예정")))))</f>
        <v/>
      </c>
      <c r="H15" s="25">
        <f>IF(COUNTA(A15,B15,D15)=0,"",IF(D15="","할 일을 적어 주세요",IF(NOT(ISNUMBER(A15)),"마감일을 확인하세요",IF(AND(B15&lt;&gt;"",ISNA(MATCH(B15,현장번호,0))),"현장 번호를 확인하세요",IF(AND(F15&lt;&gt;"",F15&lt;&gt;"완료"),"끝남 칸은 '완료'만","")))))</f>
        <v/>
      </c>
      <c r="J15">
        <f>IF(OR(G15="밀림",G15="오늘",G15="이번 주"),A15+ROW()/1E+6,"")</f>
        <v/>
      </c>
    </row>
    <row r="16">
      <c r="A16" s="20" t="n">
        <v>45766</v>
      </c>
      <c r="B16" s="26" t="n">
        <v>2</v>
      </c>
      <c r="C16" s="27">
        <f>IF(D16="","",IF(B16="","(현장 없음)",IFERROR(INDEX(현장_고객,MATCH(B16,현장번호,0))&amp;" · "&amp;INDEX(현장_주소,MATCH(B16,현장번호,0)),"없는 번호")))</f>
        <v/>
      </c>
      <c r="D16" s="21" t="inlineStr">
        <is>
          <t>잔금 안내 문자</t>
        </is>
      </c>
      <c r="E16" s="21" t="inlineStr">
        <is>
          <t>김 실장</t>
        </is>
      </c>
      <c r="F16" s="26" t="inlineStr">
        <is>
          <t>완료</t>
        </is>
      </c>
      <c r="G16" s="28">
        <f>IF(OR(D16="",H16&lt;&gt;""),"",IF(F16="완료","완료",IF(A16&lt;기준일,"밀림",IF(A16=기준일,"오늘",IF(A16&lt;=기준일+7,"이번 주","예정")))))</f>
        <v/>
      </c>
      <c r="H16" s="25">
        <f>IF(COUNTA(A16,B16,D16)=0,"",IF(D16="","할 일을 적어 주세요",IF(NOT(ISNUMBER(A16)),"마감일을 확인하세요",IF(AND(B16&lt;&gt;"",ISNA(MATCH(B16,현장번호,0))),"현장 번호를 확인하세요",IF(AND(F16&lt;&gt;"",F16&lt;&gt;"완료"),"끝남 칸은 '완료'만","")))))</f>
        <v/>
      </c>
      <c r="J16">
        <f>IF(OR(G16="밀림",G16="오늘",G16="이번 주"),A16+ROW()/1E+6,"")</f>
        <v/>
      </c>
    </row>
    <row r="17">
      <c r="A17" s="20" t="n">
        <v>45766</v>
      </c>
      <c r="B17" s="26" t="n">
        <v>3</v>
      </c>
      <c r="C17" s="27">
        <f>IF(D17="","",IF(B17="","(현장 없음)",IFERROR(INDEX(현장_고객,MATCH(B17,현장번호,0))&amp;" · "&amp;INDEX(현장_주소,MATCH(B17,현장번호,0)),"없는 번호")))</f>
        <v/>
      </c>
      <c r="D17" s="21" t="inlineStr">
        <is>
          <t>실측 방문</t>
        </is>
      </c>
      <c r="E17" s="21" t="inlineStr">
        <is>
          <t>김 실장</t>
        </is>
      </c>
      <c r="F17" s="26" t="inlineStr">
        <is>
          <t>완료</t>
        </is>
      </c>
      <c r="G17" s="28">
        <f>IF(OR(D17="",H17&lt;&gt;""),"",IF(F17="완료","완료",IF(A17&lt;기준일,"밀림",IF(A17=기준일,"오늘",IF(A17&lt;=기준일+7,"이번 주","예정")))))</f>
        <v/>
      </c>
      <c r="H17" s="25">
        <f>IF(COUNTA(A17,B17,D17)=0,"",IF(D17="","할 일을 적어 주세요",IF(NOT(ISNUMBER(A17)),"마감일을 확인하세요",IF(AND(B17&lt;&gt;"",ISNA(MATCH(B17,현장번호,0))),"현장 번호를 확인하세요",IF(AND(F17&lt;&gt;"",F17&lt;&gt;"완료"),"끝남 칸은 '완료'만","")))))</f>
        <v/>
      </c>
      <c r="J17">
        <f>IF(OR(G17="밀림",G17="오늘",G17="이번 주"),A17+ROW()/1E+6,"")</f>
        <v/>
      </c>
    </row>
    <row r="18">
      <c r="A18" s="20" t="n">
        <v>45766</v>
      </c>
      <c r="B18" s="26" t="n">
        <v>10</v>
      </c>
      <c r="C18" s="27">
        <f>IF(D18="","",IF(B18="","(현장 없음)",IFERROR(INDEX(현장_고객,MATCH(B18,현장번호,0))&amp;" · "&amp;INDEX(현장_주소,MATCH(B18,현장번호,0)),"없는 번호")))</f>
        <v/>
      </c>
      <c r="D18" s="21" t="inlineStr">
        <is>
          <t>마감 확인</t>
        </is>
      </c>
      <c r="E18" s="21" t="inlineStr">
        <is>
          <t>김 실장</t>
        </is>
      </c>
      <c r="F18" s="26" t="inlineStr">
        <is>
          <t>완료</t>
        </is>
      </c>
      <c r="G18" s="28">
        <f>IF(OR(D18="",H18&lt;&gt;""),"",IF(F18="완료","완료",IF(A18&lt;기준일,"밀림",IF(A18=기준일,"오늘",IF(A18&lt;=기준일+7,"이번 주","예정")))))</f>
        <v/>
      </c>
      <c r="H18" s="25">
        <f>IF(COUNTA(A18,B18,D18)=0,"",IF(D18="","할 일을 적어 주세요",IF(NOT(ISNUMBER(A18)),"마감일을 확인하세요",IF(AND(B18&lt;&gt;"",ISNA(MATCH(B18,현장번호,0))),"현장 번호를 확인하세요",IF(AND(F18&lt;&gt;"",F18&lt;&gt;"완료"),"끝남 칸은 '완료'만","")))))</f>
        <v/>
      </c>
      <c r="J18">
        <f>IF(OR(G18="밀림",G18="오늘",G18="이번 주"),A18+ROW()/1E+6,"")</f>
        <v/>
      </c>
    </row>
    <row r="19">
      <c r="A19" s="20" t="n">
        <v>45766</v>
      </c>
      <c r="B19" s="26" t="n">
        <v>12</v>
      </c>
      <c r="C19" s="27">
        <f>IF(D19="","",IF(B19="","(현장 없음)",IFERROR(INDEX(현장_고객,MATCH(B19,현장번호,0))&amp;" · "&amp;INDEX(현장_주소,MATCH(B19,현장번호,0)),"없는 번호")))</f>
        <v/>
      </c>
      <c r="D19" s="21" t="inlineStr">
        <is>
          <t>실측 방문</t>
        </is>
      </c>
      <c r="E19" s="21" t="inlineStr">
        <is>
          <t>김 실장</t>
        </is>
      </c>
      <c r="F19" s="26" t="inlineStr">
        <is>
          <t>완료</t>
        </is>
      </c>
      <c r="G19" s="28">
        <f>IF(OR(D19="",H19&lt;&gt;""),"",IF(F19="완료","완료",IF(A19&lt;기준일,"밀림",IF(A19=기준일,"오늘",IF(A19&lt;=기준일+7,"이번 주","예정")))))</f>
        <v/>
      </c>
      <c r="H19" s="25">
        <f>IF(COUNTA(A19,B19,D19)=0,"",IF(D19="","할 일을 적어 주세요",IF(NOT(ISNUMBER(A19)),"마감일을 확인하세요",IF(AND(B19&lt;&gt;"",ISNA(MATCH(B19,현장번호,0))),"현장 번호를 확인하세요",IF(AND(F19&lt;&gt;"",F19&lt;&gt;"완료"),"끝남 칸은 '완료'만","")))))</f>
        <v/>
      </c>
      <c r="J19">
        <f>IF(OR(G19="밀림",G19="오늘",G19="이번 주"),A19+ROW()/1E+6,"")</f>
        <v/>
      </c>
    </row>
    <row r="20">
      <c r="A20" s="20" t="n">
        <v>45767</v>
      </c>
      <c r="B20" s="26" t="n">
        <v>9</v>
      </c>
      <c r="C20" s="27">
        <f>IF(D20="","",IF(B20="","(현장 없음)",IFERROR(INDEX(현장_고객,MATCH(B20,현장번호,0))&amp;" · "&amp;INDEX(현장_주소,MATCH(B20,현장번호,0)),"없는 번호")))</f>
        <v/>
      </c>
      <c r="D20" s="21" t="inlineStr">
        <is>
          <t>실측 방문</t>
        </is>
      </c>
      <c r="E20" s="21" t="inlineStr">
        <is>
          <t>대표</t>
        </is>
      </c>
      <c r="F20" s="26" t="inlineStr">
        <is>
          <t>완료</t>
        </is>
      </c>
      <c r="G20" s="28">
        <f>IF(OR(D20="",H20&lt;&gt;""),"",IF(F20="완료","완료",IF(A20&lt;기준일,"밀림",IF(A20=기준일,"오늘",IF(A20&lt;=기준일+7,"이번 주","예정")))))</f>
        <v/>
      </c>
      <c r="H20" s="25">
        <f>IF(COUNTA(A20,B20,D20)=0,"",IF(D20="","할 일을 적어 주세요",IF(NOT(ISNUMBER(A20)),"마감일을 확인하세요",IF(AND(B20&lt;&gt;"",ISNA(MATCH(B20,현장번호,0))),"현장 번호를 확인하세요",IF(AND(F20&lt;&gt;"",F20&lt;&gt;"완료"),"끝남 칸은 '완료'만","")))))</f>
        <v/>
      </c>
      <c r="J20">
        <f>IF(OR(G20="밀림",G20="오늘",G20="이번 주"),A20+ROW()/1E+6,"")</f>
        <v/>
      </c>
    </row>
    <row r="21">
      <c r="A21" s="20" t="n">
        <v>45768</v>
      </c>
      <c r="B21" s="26" t="n">
        <v>13</v>
      </c>
      <c r="C21" s="27">
        <f>IF(D21="","",IF(B21="","(현장 없음)",IFERROR(INDEX(현장_고객,MATCH(B21,현장번호,0))&amp;" · "&amp;INDEX(현장_주소,MATCH(B21,현장번호,0)),"없는 번호")))</f>
        <v/>
      </c>
      <c r="D21" s="21" t="inlineStr">
        <is>
          <t>실측 방문</t>
        </is>
      </c>
      <c r="E21" s="21" t="inlineStr">
        <is>
          <t>대표</t>
        </is>
      </c>
      <c r="F21" s="26" t="inlineStr">
        <is>
          <t>완료</t>
        </is>
      </c>
      <c r="G21" s="28">
        <f>IF(OR(D21="",H21&lt;&gt;""),"",IF(F21="완료","완료",IF(A21&lt;기준일,"밀림",IF(A21=기준일,"오늘",IF(A21&lt;=기준일+7,"이번 주","예정")))))</f>
        <v/>
      </c>
      <c r="H21" s="25">
        <f>IF(COUNTA(A21,B21,D21)=0,"",IF(D21="","할 일을 적어 주세요",IF(NOT(ISNUMBER(A21)),"마감일을 확인하세요",IF(AND(B21&lt;&gt;"",ISNA(MATCH(B21,현장번호,0))),"현장 번호를 확인하세요",IF(AND(F21&lt;&gt;"",F21&lt;&gt;"완료"),"끝남 칸은 '완료'만","")))))</f>
        <v/>
      </c>
      <c r="J21">
        <f>IF(OR(G21="밀림",G21="오늘",G21="이번 주"),A21+ROW()/1E+6,"")</f>
        <v/>
      </c>
    </row>
    <row r="22">
      <c r="A22" s="20" t="n">
        <v>45768</v>
      </c>
      <c r="B22" s="26" t="n">
        <v>18</v>
      </c>
      <c r="C22" s="27">
        <f>IF(D22="","",IF(B22="","(현장 없음)",IFERROR(INDEX(현장_고객,MATCH(B22,현장번호,0))&amp;" · "&amp;INDEX(현장_주소,MATCH(B22,현장번호,0)),"없는 번호")))</f>
        <v/>
      </c>
      <c r="D22" s="21" t="inlineStr">
        <is>
          <t>실측 방문</t>
        </is>
      </c>
      <c r="E22" s="21" t="inlineStr">
        <is>
          <t>김 실장</t>
        </is>
      </c>
      <c r="F22" s="26" t="inlineStr">
        <is>
          <t>완료</t>
        </is>
      </c>
      <c r="G22" s="28">
        <f>IF(OR(D22="",H22&lt;&gt;""),"",IF(F22="완료","완료",IF(A22&lt;기준일,"밀림",IF(A22=기준일,"오늘",IF(A22&lt;=기준일+7,"이번 주","예정")))))</f>
        <v/>
      </c>
      <c r="H22" s="25">
        <f>IF(COUNTA(A22,B22,D22)=0,"",IF(D22="","할 일을 적어 주세요",IF(NOT(ISNUMBER(A22)),"마감일을 확인하세요",IF(AND(B22&lt;&gt;"",ISNA(MATCH(B22,현장번호,0))),"현장 번호를 확인하세요",IF(AND(F22&lt;&gt;"",F22&lt;&gt;"완료"),"끝남 칸은 '완료'만","")))))</f>
        <v/>
      </c>
      <c r="J22">
        <f>IF(OR(G22="밀림",G22="오늘",G22="이번 주"),A22+ROW()/1E+6,"")</f>
        <v/>
      </c>
    </row>
    <row r="23">
      <c r="A23" s="20" t="n">
        <v>45769</v>
      </c>
      <c r="B23" s="26" t="n">
        <v>1</v>
      </c>
      <c r="C23" s="27">
        <f>IF(D23="","",IF(B23="","(현장 없음)",IFERROR(INDEX(현장_고객,MATCH(B23,현장번호,0))&amp;" · "&amp;INDEX(현장_주소,MATCH(B23,현장번호,0)),"없는 번호")))</f>
        <v/>
      </c>
      <c r="D23" s="21" t="inlineStr">
        <is>
          <t>자재 발주</t>
        </is>
      </c>
      <c r="E23" s="21" t="inlineStr">
        <is>
          <t>김 실장</t>
        </is>
      </c>
      <c r="F23" s="26" t="inlineStr">
        <is>
          <t>완료</t>
        </is>
      </c>
      <c r="G23" s="28">
        <f>IF(OR(D23="",H23&lt;&gt;""),"",IF(F23="완료","완료",IF(A23&lt;기준일,"밀림",IF(A23=기준일,"오늘",IF(A23&lt;=기준일+7,"이번 주","예정")))))</f>
        <v/>
      </c>
      <c r="H23" s="25">
        <f>IF(COUNTA(A23,B23,D23)=0,"",IF(D23="","할 일을 적어 주세요",IF(NOT(ISNUMBER(A23)),"마감일을 확인하세요",IF(AND(B23&lt;&gt;"",ISNA(MATCH(B23,현장번호,0))),"현장 번호를 확인하세요",IF(AND(F23&lt;&gt;"",F23&lt;&gt;"완료"),"끝남 칸은 '완료'만","")))))</f>
        <v/>
      </c>
      <c r="J23">
        <f>IF(OR(G23="밀림",G23="오늘",G23="이번 주"),A23+ROW()/1E+6,"")</f>
        <v/>
      </c>
    </row>
    <row r="24">
      <c r="A24" s="20" t="n">
        <v>45769</v>
      </c>
      <c r="B24" s="26" t="n">
        <v>4</v>
      </c>
      <c r="C24" s="27">
        <f>IF(D24="","",IF(B24="","(현장 없음)",IFERROR(INDEX(현장_고객,MATCH(B24,현장번호,0))&amp;" · "&amp;INDEX(현장_주소,MATCH(B24,현장번호,0)),"없는 번호")))</f>
        <v/>
      </c>
      <c r="D24" s="21" t="inlineStr">
        <is>
          <t>실측 방문</t>
        </is>
      </c>
      <c r="E24" s="21" t="inlineStr">
        <is>
          <t>대표</t>
        </is>
      </c>
      <c r="F24" s="26" t="inlineStr">
        <is>
          <t>완료</t>
        </is>
      </c>
      <c r="G24" s="28">
        <f>IF(OR(D24="",H24&lt;&gt;""),"",IF(F24="완료","완료",IF(A24&lt;기준일,"밀림",IF(A24=기준일,"오늘",IF(A24&lt;=기준일+7,"이번 주","예정")))))</f>
        <v/>
      </c>
      <c r="H24" s="25">
        <f>IF(COUNTA(A24,B24,D24)=0,"",IF(D24="","할 일을 적어 주세요",IF(NOT(ISNUMBER(A24)),"마감일을 확인하세요",IF(AND(B24&lt;&gt;"",ISNA(MATCH(B24,현장번호,0))),"현장 번호를 확인하세요",IF(AND(F24&lt;&gt;"",F24&lt;&gt;"완료"),"끝남 칸은 '완료'만","")))))</f>
        <v/>
      </c>
      <c r="J24">
        <f>IF(OR(G24="밀림",G24="오늘",G24="이번 주"),A24+ROW()/1E+6,"")</f>
        <v/>
      </c>
    </row>
    <row r="25">
      <c r="A25" s="20" t="n">
        <v>45770</v>
      </c>
      <c r="B25" s="26" t="n">
        <v>5</v>
      </c>
      <c r="C25" s="27">
        <f>IF(D25="","",IF(B25="","(현장 없음)",IFERROR(INDEX(현장_고객,MATCH(B25,현장번호,0))&amp;" · "&amp;INDEX(현장_주소,MATCH(B25,현장번호,0)),"없는 번호")))</f>
        <v/>
      </c>
      <c r="D25" s="21" t="inlineStr">
        <is>
          <t>실측 방문</t>
        </is>
      </c>
      <c r="E25" s="21" t="inlineStr">
        <is>
          <t>박 팀장</t>
        </is>
      </c>
      <c r="F25" s="26" t="inlineStr">
        <is>
          <t>완료</t>
        </is>
      </c>
      <c r="G25" s="28">
        <f>IF(OR(D25="",H25&lt;&gt;""),"",IF(F25="완료","완료",IF(A25&lt;기준일,"밀림",IF(A25=기준일,"오늘",IF(A25&lt;=기준일+7,"이번 주","예정")))))</f>
        <v/>
      </c>
      <c r="H25" s="25">
        <f>IF(COUNTA(A25,B25,D25)=0,"",IF(D25="","할 일을 적어 주세요",IF(NOT(ISNUMBER(A25)),"마감일을 확인하세요",IF(AND(B25&lt;&gt;"",ISNA(MATCH(B25,현장번호,0))),"현장 번호를 확인하세요",IF(AND(F25&lt;&gt;"",F25&lt;&gt;"완료"),"끝남 칸은 '완료'만","")))))</f>
        <v/>
      </c>
      <c r="J25">
        <f>IF(OR(G25="밀림",G25="오늘",G25="이번 주"),A25+ROW()/1E+6,"")</f>
        <v/>
      </c>
    </row>
    <row r="26">
      <c r="A26" s="20" t="n">
        <v>45770</v>
      </c>
      <c r="B26" s="26" t="n">
        <v>7</v>
      </c>
      <c r="C26" s="27">
        <f>IF(D26="","",IF(B26="","(현장 없음)",IFERROR(INDEX(현장_고객,MATCH(B26,현장번호,0))&amp;" · "&amp;INDEX(현장_주소,MATCH(B26,현장번호,0)),"없는 번호")))</f>
        <v/>
      </c>
      <c r="D26" s="21" t="inlineStr">
        <is>
          <t>마감 확인</t>
        </is>
      </c>
      <c r="E26" s="21" t="inlineStr">
        <is>
          <t>박 팀장</t>
        </is>
      </c>
      <c r="F26" s="26" t="inlineStr">
        <is>
          <t>완료</t>
        </is>
      </c>
      <c r="G26" s="28">
        <f>IF(OR(D26="",H26&lt;&gt;""),"",IF(F26="완료","완료",IF(A26&lt;기준일,"밀림",IF(A26=기준일,"오늘",IF(A26&lt;=기준일+7,"이번 주","예정")))))</f>
        <v/>
      </c>
      <c r="H26" s="25">
        <f>IF(COUNTA(A26,B26,D26)=0,"",IF(D26="","할 일을 적어 주세요",IF(NOT(ISNUMBER(A26)),"마감일을 확인하세요",IF(AND(B26&lt;&gt;"",ISNA(MATCH(B26,현장번호,0))),"현장 번호를 확인하세요",IF(AND(F26&lt;&gt;"",F26&lt;&gt;"완료"),"끝남 칸은 '완료'만","")))))</f>
        <v/>
      </c>
      <c r="J26">
        <f>IF(OR(G26="밀림",G26="오늘",G26="이번 주"),A26+ROW()/1E+6,"")</f>
        <v/>
      </c>
    </row>
    <row r="27">
      <c r="A27" s="20" t="n">
        <v>45771</v>
      </c>
      <c r="B27" s="26" t="n">
        <v>7</v>
      </c>
      <c r="C27" s="27">
        <f>IF(D27="","",IF(B27="","(현장 없음)",IFERROR(INDEX(현장_고객,MATCH(B27,현장번호,0))&amp;" · "&amp;INDEX(현장_주소,MATCH(B27,현장번호,0)),"없는 번호")))</f>
        <v/>
      </c>
      <c r="D27" s="21" t="inlineStr">
        <is>
          <t>자재 발주</t>
        </is>
      </c>
      <c r="E27" s="21" t="inlineStr">
        <is>
          <t>박 팀장</t>
        </is>
      </c>
      <c r="F27" s="26" t="inlineStr">
        <is>
          <t>완료</t>
        </is>
      </c>
      <c r="G27" s="28">
        <f>IF(OR(D27="",H27&lt;&gt;""),"",IF(F27="완료","완료",IF(A27&lt;기준일,"밀림",IF(A27=기준일,"오늘",IF(A27&lt;=기준일+7,"이번 주","예정")))))</f>
        <v/>
      </c>
      <c r="H27" s="25">
        <f>IF(COUNTA(A27,B27,D27)=0,"",IF(D27="","할 일을 적어 주세요",IF(NOT(ISNUMBER(A27)),"마감일을 확인하세요",IF(AND(B27&lt;&gt;"",ISNA(MATCH(B27,현장번호,0))),"현장 번호를 확인하세요",IF(AND(F27&lt;&gt;"",F27&lt;&gt;"완료"),"끝남 칸은 '완료'만","")))))</f>
        <v/>
      </c>
      <c r="J27">
        <f>IF(OR(G27="밀림",G27="오늘",G27="이번 주"),A27+ROW()/1E+6,"")</f>
        <v/>
      </c>
    </row>
    <row r="28">
      <c r="A28" s="20" t="n">
        <v>45771</v>
      </c>
      <c r="B28" s="26" t="n">
        <v>12</v>
      </c>
      <c r="C28" s="27">
        <f>IF(D28="","",IF(B28="","(현장 없음)",IFERROR(INDEX(현장_고객,MATCH(B28,현장번호,0))&amp;" · "&amp;INDEX(현장_주소,MATCH(B28,현장번호,0)),"없는 번호")))</f>
        <v/>
      </c>
      <c r="D28" s="21" t="inlineStr">
        <is>
          <t>자재 발주</t>
        </is>
      </c>
      <c r="E28" s="21" t="inlineStr">
        <is>
          <t>김 실장</t>
        </is>
      </c>
      <c r="F28" s="26" t="inlineStr">
        <is>
          <t>완료</t>
        </is>
      </c>
      <c r="G28" s="28">
        <f>IF(OR(D28="",H28&lt;&gt;""),"",IF(F28="완료","완료",IF(A28&lt;기준일,"밀림",IF(A28=기준일,"오늘",IF(A28&lt;=기준일+7,"이번 주","예정")))))</f>
        <v/>
      </c>
      <c r="H28" s="25">
        <f>IF(COUNTA(A28,B28,D28)=0,"",IF(D28="","할 일을 적어 주세요",IF(NOT(ISNUMBER(A28)),"마감일을 확인하세요",IF(AND(B28&lt;&gt;"",ISNA(MATCH(B28,현장번호,0))),"현장 번호를 확인하세요",IF(AND(F28&lt;&gt;"",F28&lt;&gt;"완료"),"끝남 칸은 '완료'만","")))))</f>
        <v/>
      </c>
      <c r="J28">
        <f>IF(OR(G28="밀림",G28="오늘",G28="이번 주"),A28+ROW()/1E+6,"")</f>
        <v/>
      </c>
    </row>
    <row r="29">
      <c r="A29" s="20" t="n">
        <v>45772</v>
      </c>
      <c r="B29" s="26" t="n">
        <v>5</v>
      </c>
      <c r="C29" s="27">
        <f>IF(D29="","",IF(B29="","(현장 없음)",IFERROR(INDEX(현장_고객,MATCH(B29,현장번호,0))&amp;" · "&amp;INDEX(현장_주소,MATCH(B29,현장번호,0)),"없는 번호")))</f>
        <v/>
      </c>
      <c r="D29" s="21" t="inlineStr">
        <is>
          <t>자재 발주</t>
        </is>
      </c>
      <c r="E29" s="21" t="inlineStr">
        <is>
          <t>박 팀장</t>
        </is>
      </c>
      <c r="F29" s="26" t="inlineStr">
        <is>
          <t>완료</t>
        </is>
      </c>
      <c r="G29" s="28">
        <f>IF(OR(D29="",H29&lt;&gt;""),"",IF(F29="완료","완료",IF(A29&lt;기준일,"밀림",IF(A29=기준일,"오늘",IF(A29&lt;=기준일+7,"이번 주","예정")))))</f>
        <v/>
      </c>
      <c r="H29" s="25">
        <f>IF(COUNTA(A29,B29,D29)=0,"",IF(D29="","할 일을 적어 주세요",IF(NOT(ISNUMBER(A29)),"마감일을 확인하세요",IF(AND(B29&lt;&gt;"",ISNA(MATCH(B29,현장번호,0))),"현장 번호를 확인하세요",IF(AND(F29&lt;&gt;"",F29&lt;&gt;"완료"),"끝남 칸은 '완료'만","")))))</f>
        <v/>
      </c>
      <c r="J29">
        <f>IF(OR(G29="밀림",G29="오늘",G29="이번 주"),A29+ROW()/1E+6,"")</f>
        <v/>
      </c>
    </row>
    <row r="30">
      <c r="A30" s="20" t="n">
        <v>45772</v>
      </c>
      <c r="B30" s="26" t="n">
        <v>6</v>
      </c>
      <c r="C30" s="27">
        <f>IF(D30="","",IF(B30="","(현장 없음)",IFERROR(INDEX(현장_고객,MATCH(B30,현장번호,0))&amp;" · "&amp;INDEX(현장_주소,MATCH(B30,현장번호,0)),"없는 번호")))</f>
        <v/>
      </c>
      <c r="D30" s="21" t="inlineStr">
        <is>
          <t>실측 방문</t>
        </is>
      </c>
      <c r="E30" s="21" t="inlineStr">
        <is>
          <t>대표</t>
        </is>
      </c>
      <c r="F30" s="26" t="inlineStr">
        <is>
          <t>완료</t>
        </is>
      </c>
      <c r="G30" s="28">
        <f>IF(OR(D30="",H30&lt;&gt;""),"",IF(F30="완료","완료",IF(A30&lt;기준일,"밀림",IF(A30=기준일,"오늘",IF(A30&lt;=기준일+7,"이번 주","예정")))))</f>
        <v/>
      </c>
      <c r="H30" s="25">
        <f>IF(COUNTA(A30,B30,D30)=0,"",IF(D30="","할 일을 적어 주세요",IF(NOT(ISNUMBER(A30)),"마감일을 확인하세요",IF(AND(B30&lt;&gt;"",ISNA(MATCH(B30,현장번호,0))),"현장 번호를 확인하세요",IF(AND(F30&lt;&gt;"",F30&lt;&gt;"완료"),"끝남 칸은 '완료'만","")))))</f>
        <v/>
      </c>
      <c r="J30">
        <f>IF(OR(G30="밀림",G30="오늘",G30="이번 주"),A30+ROW()/1E+6,"")</f>
        <v/>
      </c>
    </row>
    <row r="31">
      <c r="A31" s="20" t="n">
        <v>45772</v>
      </c>
      <c r="B31" s="26" t="n">
        <v>7</v>
      </c>
      <c r="C31" s="27">
        <f>IF(D31="","",IF(B31="","(현장 없음)",IFERROR(INDEX(현장_고객,MATCH(B31,현장번호,0))&amp;" · "&amp;INDEX(현장_주소,MATCH(B31,현장번호,0)),"없는 번호")))</f>
        <v/>
      </c>
      <c r="D31" s="21" t="inlineStr">
        <is>
          <t>철거 일정 잡기</t>
        </is>
      </c>
      <c r="E31" s="21" t="inlineStr">
        <is>
          <t>박 팀장</t>
        </is>
      </c>
      <c r="F31" s="26" t="inlineStr">
        <is>
          <t>완료</t>
        </is>
      </c>
      <c r="G31" s="28">
        <f>IF(OR(D31="",H31&lt;&gt;""),"",IF(F31="완료","완료",IF(A31&lt;기준일,"밀림",IF(A31=기준일,"오늘",IF(A31&lt;=기준일+7,"이번 주","예정")))))</f>
        <v/>
      </c>
      <c r="H31" s="25">
        <f>IF(COUNTA(A31,B31,D31)=0,"",IF(D31="","할 일을 적어 주세요",IF(NOT(ISNUMBER(A31)),"마감일을 확인하세요",IF(AND(B31&lt;&gt;"",ISNA(MATCH(B31,현장번호,0))),"현장 번호를 확인하세요",IF(AND(F31&lt;&gt;"",F31&lt;&gt;"완료"),"끝남 칸은 '완료'만","")))))</f>
        <v/>
      </c>
      <c r="J31">
        <f>IF(OR(G31="밀림",G31="오늘",G31="이번 주"),A31+ROW()/1E+6,"")</f>
        <v/>
      </c>
    </row>
    <row r="32">
      <c r="A32" s="20" t="n">
        <v>45772</v>
      </c>
      <c r="B32" s="26" t="n">
        <v>10</v>
      </c>
      <c r="C32" s="27">
        <f>IF(D32="","",IF(B32="","(현장 없음)",IFERROR(INDEX(현장_고객,MATCH(B32,현장번호,0))&amp;" · "&amp;INDEX(현장_주소,MATCH(B32,현장번호,0)),"없는 번호")))</f>
        <v/>
      </c>
      <c r="D32" s="21" t="inlineStr">
        <is>
          <t>중간 사진 보내기</t>
        </is>
      </c>
      <c r="E32" s="21" t="inlineStr">
        <is>
          <t>김 실장</t>
        </is>
      </c>
      <c r="F32" s="26" t="inlineStr">
        <is>
          <t>완료</t>
        </is>
      </c>
      <c r="G32" s="28">
        <f>IF(OR(D32="",H32&lt;&gt;""),"",IF(F32="완료","완료",IF(A32&lt;기준일,"밀림",IF(A32=기준일,"오늘",IF(A32&lt;=기준일+7,"이번 주","예정")))))</f>
        <v/>
      </c>
      <c r="H32" s="25">
        <f>IF(COUNTA(A32,B32,D32)=0,"",IF(D32="","할 일을 적어 주세요",IF(NOT(ISNUMBER(A32)),"마감일을 확인하세요",IF(AND(B32&lt;&gt;"",ISNA(MATCH(B32,현장번호,0))),"현장 번호를 확인하세요",IF(AND(F32&lt;&gt;"",F32&lt;&gt;"완료"),"끝남 칸은 '완료'만","")))))</f>
        <v/>
      </c>
      <c r="J32">
        <f>IF(OR(G32="밀림",G32="오늘",G32="이번 주"),A32+ROW()/1E+6,"")</f>
        <v/>
      </c>
    </row>
    <row r="33">
      <c r="A33" s="20" t="n">
        <v>45772</v>
      </c>
      <c r="B33" s="26" t="n">
        <v>20</v>
      </c>
      <c r="C33" s="27">
        <f>IF(D33="","",IF(B33="","(현장 없음)",IFERROR(INDEX(현장_고객,MATCH(B33,현장번호,0))&amp;" · "&amp;INDEX(현장_주소,MATCH(B33,현장번호,0)),"없는 번호")))</f>
        <v/>
      </c>
      <c r="D33" s="21" t="inlineStr">
        <is>
          <t>실측 방문</t>
        </is>
      </c>
      <c r="E33" s="21" t="inlineStr">
        <is>
          <t>김 실장</t>
        </is>
      </c>
      <c r="F33" s="26" t="inlineStr">
        <is>
          <t>완료</t>
        </is>
      </c>
      <c r="G33" s="28">
        <f>IF(OR(D33="",H33&lt;&gt;""),"",IF(F33="완료","완료",IF(A33&lt;기준일,"밀림",IF(A33=기준일,"오늘",IF(A33&lt;=기준일+7,"이번 주","예정")))))</f>
        <v/>
      </c>
      <c r="H33" s="25">
        <f>IF(COUNTA(A33,B33,D33)=0,"",IF(D33="","할 일을 적어 주세요",IF(NOT(ISNUMBER(A33)),"마감일을 확인하세요",IF(AND(B33&lt;&gt;"",ISNA(MATCH(B33,현장번호,0))),"현장 번호를 확인하세요",IF(AND(F33&lt;&gt;"",F33&lt;&gt;"완료"),"끝남 칸은 '완료'만","")))))</f>
        <v/>
      </c>
      <c r="J33">
        <f>IF(OR(G33="밀림",G33="오늘",G33="이번 주"),A33+ROW()/1E+6,"")</f>
        <v/>
      </c>
    </row>
    <row r="34">
      <c r="A34" s="20" t="n">
        <v>45773</v>
      </c>
      <c r="B34" s="26" t="n">
        <v>10</v>
      </c>
      <c r="C34" s="27">
        <f>IF(D34="","",IF(B34="","(현장 없음)",IFERROR(INDEX(현장_고객,MATCH(B34,현장번호,0))&amp;" · "&amp;INDEX(현장_주소,MATCH(B34,현장번호,0)),"없는 번호")))</f>
        <v/>
      </c>
      <c r="D34" s="21" t="inlineStr">
        <is>
          <t>철거 일정 잡기</t>
        </is>
      </c>
      <c r="E34" s="21" t="inlineStr">
        <is>
          <t>김 실장</t>
        </is>
      </c>
      <c r="F34" s="26" t="inlineStr">
        <is>
          <t>완료</t>
        </is>
      </c>
      <c r="G34" s="28">
        <f>IF(OR(D34="",H34&lt;&gt;""),"",IF(F34="완료","완료",IF(A34&lt;기준일,"밀림",IF(A34=기준일,"오늘",IF(A34&lt;=기준일+7,"이번 주","예정")))))</f>
        <v/>
      </c>
      <c r="H34" s="25">
        <f>IF(COUNTA(A34,B34,D34)=0,"",IF(D34="","할 일을 적어 주세요",IF(NOT(ISNUMBER(A34)),"마감일을 확인하세요",IF(AND(B34&lt;&gt;"",ISNA(MATCH(B34,현장번호,0))),"현장 번호를 확인하세요",IF(AND(F34&lt;&gt;"",F34&lt;&gt;"완료"),"끝남 칸은 '완료'만","")))))</f>
        <v/>
      </c>
      <c r="J34">
        <f>IF(OR(G34="밀림",G34="오늘",G34="이번 주"),A34+ROW()/1E+6,"")</f>
        <v/>
      </c>
    </row>
    <row r="35">
      <c r="A35" s="20" t="n">
        <v>45773</v>
      </c>
      <c r="B35" s="26" t="n">
        <v>12</v>
      </c>
      <c r="C35" s="27">
        <f>IF(D35="","",IF(B35="","(현장 없음)",IFERROR(INDEX(현장_고객,MATCH(B35,현장번호,0))&amp;" · "&amp;INDEX(현장_주소,MATCH(B35,현장번호,0)),"없는 번호")))</f>
        <v/>
      </c>
      <c r="D35" s="21" t="inlineStr">
        <is>
          <t>철거 일정 잡기</t>
        </is>
      </c>
      <c r="E35" s="21" t="inlineStr">
        <is>
          <t>김 실장</t>
        </is>
      </c>
      <c r="F35" s="26" t="inlineStr">
        <is>
          <t>완료</t>
        </is>
      </c>
      <c r="G35" s="28">
        <f>IF(OR(D35="",H35&lt;&gt;""),"",IF(F35="완료","완료",IF(A35&lt;기준일,"밀림",IF(A35=기준일,"오늘",IF(A35&lt;=기준일+7,"이번 주","예정")))))</f>
        <v/>
      </c>
      <c r="H35" s="25">
        <f>IF(COUNTA(A35,B35,D35)=0,"",IF(D35="","할 일을 적어 주세요",IF(NOT(ISNUMBER(A35)),"마감일을 확인하세요",IF(AND(B35&lt;&gt;"",ISNA(MATCH(B35,현장번호,0))),"현장 번호를 확인하세요",IF(AND(F35&lt;&gt;"",F35&lt;&gt;"완료"),"끝남 칸은 '완료'만","")))))</f>
        <v/>
      </c>
      <c r="J35">
        <f>IF(OR(G35="밀림",G35="오늘",G35="이번 주"),A35+ROW()/1E+6,"")</f>
        <v/>
      </c>
    </row>
    <row r="36">
      <c r="A36" s="20" t="n">
        <v>45773</v>
      </c>
      <c r="B36" s="26" t="n">
        <v>14</v>
      </c>
      <c r="C36" s="27">
        <f>IF(D36="","",IF(B36="","(현장 없음)",IFERROR(INDEX(현장_고객,MATCH(B36,현장번호,0))&amp;" · "&amp;INDEX(현장_주소,MATCH(B36,현장번호,0)),"없는 번호")))</f>
        <v/>
      </c>
      <c r="D36" s="21" t="inlineStr">
        <is>
          <t>실측 방문</t>
        </is>
      </c>
      <c r="E36" s="21" t="inlineStr">
        <is>
          <t>김 실장</t>
        </is>
      </c>
      <c r="F36" s="26" t="inlineStr">
        <is>
          <t>완료</t>
        </is>
      </c>
      <c r="G36" s="28">
        <f>IF(OR(D36="",H36&lt;&gt;""),"",IF(F36="완료","완료",IF(A36&lt;기준일,"밀림",IF(A36=기준일,"오늘",IF(A36&lt;=기준일+7,"이번 주","예정")))))</f>
        <v/>
      </c>
      <c r="H36" s="25">
        <f>IF(COUNTA(A36,B36,D36)=0,"",IF(D36="","할 일을 적어 주세요",IF(NOT(ISNUMBER(A36)),"마감일을 확인하세요",IF(AND(B36&lt;&gt;"",ISNA(MATCH(B36,현장번호,0))),"현장 번호를 확인하세요",IF(AND(F36&lt;&gt;"",F36&lt;&gt;"완료"),"끝남 칸은 '완료'만","")))))</f>
        <v/>
      </c>
      <c r="J36">
        <f>IF(OR(G36="밀림",G36="오늘",G36="이번 주"),A36+ROW()/1E+6,"")</f>
        <v/>
      </c>
    </row>
    <row r="37">
      <c r="A37" s="20" t="n">
        <v>45773</v>
      </c>
      <c r="B37" s="26" t="n">
        <v>18</v>
      </c>
      <c r="C37" s="27">
        <f>IF(D37="","",IF(B37="","(현장 없음)",IFERROR(INDEX(현장_고객,MATCH(B37,현장번호,0))&amp;" · "&amp;INDEX(현장_주소,MATCH(B37,현장번호,0)),"없는 번호")))</f>
        <v/>
      </c>
      <c r="D37" s="21" t="inlineStr">
        <is>
          <t>마감 확인</t>
        </is>
      </c>
      <c r="E37" s="21" t="inlineStr">
        <is>
          <t>김 실장</t>
        </is>
      </c>
      <c r="F37" s="26" t="inlineStr">
        <is>
          <t>완료</t>
        </is>
      </c>
      <c r="G37" s="28">
        <f>IF(OR(D37="",H37&lt;&gt;""),"",IF(F37="완료","완료",IF(A37&lt;기준일,"밀림",IF(A37=기준일,"오늘",IF(A37&lt;=기준일+7,"이번 주","예정")))))</f>
        <v/>
      </c>
      <c r="H37" s="25">
        <f>IF(COUNTA(A37,B37,D37)=0,"",IF(D37="","할 일을 적어 주세요",IF(NOT(ISNUMBER(A37)),"마감일을 확인하세요",IF(AND(B37&lt;&gt;"",ISNA(MATCH(B37,현장번호,0))),"현장 번호를 확인하세요",IF(AND(F37&lt;&gt;"",F37&lt;&gt;"완료"),"끝남 칸은 '완료'만","")))))</f>
        <v/>
      </c>
      <c r="J37">
        <f>IF(OR(G37="밀림",G37="오늘",G37="이번 주"),A37+ROW()/1E+6,"")</f>
        <v/>
      </c>
    </row>
    <row r="38">
      <c r="A38" s="20" t="n">
        <v>45774</v>
      </c>
      <c r="B38" s="26" t="n">
        <v>19</v>
      </c>
      <c r="C38" s="27">
        <f>IF(D38="","",IF(B38="","(현장 없음)",IFERROR(INDEX(현장_고객,MATCH(B38,현장번호,0))&amp;" · "&amp;INDEX(현장_주소,MATCH(B38,현장번호,0)),"없는 번호")))</f>
        <v/>
      </c>
      <c r="D38" s="21" t="inlineStr">
        <is>
          <t>실측 방문</t>
        </is>
      </c>
      <c r="E38" s="21" t="inlineStr">
        <is>
          <t>김 실장</t>
        </is>
      </c>
      <c r="F38" s="26" t="inlineStr">
        <is>
          <t>완료</t>
        </is>
      </c>
      <c r="G38" s="28">
        <f>IF(OR(D38="",H38&lt;&gt;""),"",IF(F38="완료","완료",IF(A38&lt;기준일,"밀림",IF(A38=기준일,"오늘",IF(A38&lt;=기준일+7,"이번 주","예정")))))</f>
        <v/>
      </c>
      <c r="H38" s="25">
        <f>IF(COUNTA(A38,B38,D38)=0,"",IF(D38="","할 일을 적어 주세요",IF(NOT(ISNUMBER(A38)),"마감일을 확인하세요",IF(AND(B38&lt;&gt;"",ISNA(MATCH(B38,현장번호,0))),"현장 번호를 확인하세요",IF(AND(F38&lt;&gt;"",F38&lt;&gt;"완료"),"끝남 칸은 '완료'만","")))))</f>
        <v/>
      </c>
      <c r="J38">
        <f>IF(OR(G38="밀림",G38="오늘",G38="이번 주"),A38+ROW()/1E+6,"")</f>
        <v/>
      </c>
    </row>
    <row r="39">
      <c r="A39" s="20" t="n">
        <v>45775</v>
      </c>
      <c r="B39" s="26" t="n">
        <v>3</v>
      </c>
      <c r="C39" s="27">
        <f>IF(D39="","",IF(B39="","(현장 없음)",IFERROR(INDEX(현장_고객,MATCH(B39,현장번호,0))&amp;" · "&amp;INDEX(현장_주소,MATCH(B39,현장번호,0)),"없는 번호")))</f>
        <v/>
      </c>
      <c r="D39" s="21" t="inlineStr">
        <is>
          <t>자재 발주</t>
        </is>
      </c>
      <c r="E39" s="21" t="inlineStr">
        <is>
          <t>김 실장</t>
        </is>
      </c>
      <c r="F39" s="26" t="inlineStr">
        <is>
          <t>완료</t>
        </is>
      </c>
      <c r="G39" s="28">
        <f>IF(OR(D39="",H39&lt;&gt;""),"",IF(F39="완료","완료",IF(A39&lt;기준일,"밀림",IF(A39=기준일,"오늘",IF(A39&lt;=기준일+7,"이번 주","예정")))))</f>
        <v/>
      </c>
      <c r="H39" s="25">
        <f>IF(COUNTA(A39,B39,D39)=0,"",IF(D39="","할 일을 적어 주세요",IF(NOT(ISNUMBER(A39)),"마감일을 확인하세요",IF(AND(B39&lt;&gt;"",ISNA(MATCH(B39,현장번호,0))),"현장 번호를 확인하세요",IF(AND(F39&lt;&gt;"",F39&lt;&gt;"완료"),"끝남 칸은 '완료'만","")))))</f>
        <v/>
      </c>
      <c r="J39">
        <f>IF(OR(G39="밀림",G39="오늘",G39="이번 주"),A39+ROW()/1E+6,"")</f>
        <v/>
      </c>
    </row>
    <row r="40">
      <c r="A40" s="20" t="n">
        <v>45775</v>
      </c>
      <c r="B40" s="26" t="n">
        <v>10</v>
      </c>
      <c r="C40" s="27">
        <f>IF(D40="","",IF(B40="","(현장 없음)",IFERROR(INDEX(현장_고객,MATCH(B40,현장번호,0))&amp;" · "&amp;INDEX(현장_주소,MATCH(B40,현장번호,0)),"없는 번호")))</f>
        <v/>
      </c>
      <c r="D40" s="21" t="inlineStr">
        <is>
          <t>잔금 안내 문자</t>
        </is>
      </c>
      <c r="E40" s="21" t="inlineStr">
        <is>
          <t>김 실장</t>
        </is>
      </c>
      <c r="F40" s="26" t="inlineStr">
        <is>
          <t>완료</t>
        </is>
      </c>
      <c r="G40" s="28">
        <f>IF(OR(D40="",H40&lt;&gt;""),"",IF(F40="완료","완료",IF(A40&lt;기준일,"밀림",IF(A40=기준일,"오늘",IF(A40&lt;=기준일+7,"이번 주","예정")))))</f>
        <v/>
      </c>
      <c r="H40" s="25">
        <f>IF(COUNTA(A40,B40,D40)=0,"",IF(D40="","할 일을 적어 주세요",IF(NOT(ISNUMBER(A40)),"마감일을 확인하세요",IF(AND(B40&lt;&gt;"",ISNA(MATCH(B40,현장번호,0))),"현장 번호를 확인하세요",IF(AND(F40&lt;&gt;"",F40&lt;&gt;"완료"),"끝남 칸은 '완료'만","")))))</f>
        <v/>
      </c>
      <c r="J40">
        <f>IF(OR(G40="밀림",G40="오늘",G40="이번 주"),A40+ROW()/1E+6,"")</f>
        <v/>
      </c>
    </row>
    <row r="41">
      <c r="A41" s="20" t="n">
        <v>45775</v>
      </c>
      <c r="B41" s="26" t="n">
        <v>11</v>
      </c>
      <c r="C41" s="27">
        <f>IF(D41="","",IF(B41="","(현장 없음)",IFERROR(INDEX(현장_고객,MATCH(B41,현장번호,0))&amp;" · "&amp;INDEX(현장_주소,MATCH(B41,현장번호,0)),"없는 번호")))</f>
        <v/>
      </c>
      <c r="D41" s="21" t="inlineStr">
        <is>
          <t>실측 방문</t>
        </is>
      </c>
      <c r="E41" s="21" t="inlineStr">
        <is>
          <t>박 팀장</t>
        </is>
      </c>
      <c r="F41" s="26" t="inlineStr">
        <is>
          <t>완료</t>
        </is>
      </c>
      <c r="G41" s="28">
        <f>IF(OR(D41="",H41&lt;&gt;""),"",IF(F41="완료","완료",IF(A41&lt;기준일,"밀림",IF(A41=기준일,"오늘",IF(A41&lt;=기준일+7,"이번 주","예정")))))</f>
        <v/>
      </c>
      <c r="H41" s="25">
        <f>IF(COUNTA(A41,B41,D41)=0,"",IF(D41="","할 일을 적어 주세요",IF(NOT(ISNUMBER(A41)),"마감일을 확인하세요",IF(AND(B41&lt;&gt;"",ISNA(MATCH(B41,현장번호,0))),"현장 번호를 확인하세요",IF(AND(F41&lt;&gt;"",F41&lt;&gt;"완료"),"끝남 칸은 '완료'만","")))))</f>
        <v/>
      </c>
      <c r="J41">
        <f>IF(OR(G41="밀림",G41="오늘",G41="이번 주"),A41+ROW()/1E+6,"")</f>
        <v/>
      </c>
    </row>
    <row r="42">
      <c r="A42" s="20" t="n">
        <v>45775</v>
      </c>
      <c r="B42" s="26" t="n">
        <v>13</v>
      </c>
      <c r="C42" s="27">
        <f>IF(D42="","",IF(B42="","(현장 없음)",IFERROR(INDEX(현장_고객,MATCH(B42,현장번호,0))&amp;" · "&amp;INDEX(현장_주소,MATCH(B42,현장번호,0)),"없는 번호")))</f>
        <v/>
      </c>
      <c r="D42" s="21" t="inlineStr">
        <is>
          <t>중간 사진 보내기</t>
        </is>
      </c>
      <c r="E42" s="21" t="inlineStr">
        <is>
          <t>대표</t>
        </is>
      </c>
      <c r="F42" s="26" t="inlineStr">
        <is>
          <t>완료</t>
        </is>
      </c>
      <c r="G42" s="28">
        <f>IF(OR(D42="",H42&lt;&gt;""),"",IF(F42="완료","완료",IF(A42&lt;기준일,"밀림",IF(A42=기준일,"오늘",IF(A42&lt;=기준일+7,"이번 주","예정")))))</f>
        <v/>
      </c>
      <c r="H42" s="25">
        <f>IF(COUNTA(A42,B42,D42)=0,"",IF(D42="","할 일을 적어 주세요",IF(NOT(ISNUMBER(A42)),"마감일을 확인하세요",IF(AND(B42&lt;&gt;"",ISNA(MATCH(B42,현장번호,0))),"현장 번호를 확인하세요",IF(AND(F42&lt;&gt;"",F42&lt;&gt;"완료"),"끝남 칸은 '완료'만","")))))</f>
        <v/>
      </c>
      <c r="J42">
        <f>IF(OR(G42="밀림",G42="오늘",G42="이번 주"),A42+ROW()/1E+6,"")</f>
        <v/>
      </c>
    </row>
    <row r="43">
      <c r="A43" s="20" t="n">
        <v>45776</v>
      </c>
      <c r="B43" s="26" t="n">
        <v>12</v>
      </c>
      <c r="C43" s="27">
        <f>IF(D43="","",IF(B43="","(현장 없음)",IFERROR(INDEX(현장_고객,MATCH(B43,현장번호,0))&amp;" · "&amp;INDEX(현장_주소,MATCH(B43,현장번호,0)),"없는 번호")))</f>
        <v/>
      </c>
      <c r="D43" s="21" t="inlineStr">
        <is>
          <t>중간 사진 보내기</t>
        </is>
      </c>
      <c r="E43" s="21" t="inlineStr">
        <is>
          <t>김 실장</t>
        </is>
      </c>
      <c r="F43" s="26" t="inlineStr">
        <is>
          <t>완료</t>
        </is>
      </c>
      <c r="G43" s="28">
        <f>IF(OR(D43="",H43&lt;&gt;""),"",IF(F43="완료","완료",IF(A43&lt;기준일,"밀림",IF(A43=기준일,"오늘",IF(A43&lt;=기준일+7,"이번 주","예정")))))</f>
        <v/>
      </c>
      <c r="H43" s="25">
        <f>IF(COUNTA(A43,B43,D43)=0,"",IF(D43="","할 일을 적어 주세요",IF(NOT(ISNUMBER(A43)),"마감일을 확인하세요",IF(AND(B43&lt;&gt;"",ISNA(MATCH(B43,현장번호,0))),"현장 번호를 확인하세요",IF(AND(F43&lt;&gt;"",F43&lt;&gt;"완료"),"끝남 칸은 '완료'만","")))))</f>
        <v/>
      </c>
      <c r="J43">
        <f>IF(OR(G43="밀림",G43="오늘",G43="이번 주"),A43+ROW()/1E+6,"")</f>
        <v/>
      </c>
    </row>
    <row r="44">
      <c r="A44" s="20" t="n">
        <v>45776</v>
      </c>
      <c r="B44" s="26" t="n">
        <v>13</v>
      </c>
      <c r="C44" s="27">
        <f>IF(D44="","",IF(B44="","(현장 없음)",IFERROR(INDEX(현장_고객,MATCH(B44,현장번호,0))&amp;" · "&amp;INDEX(현장_주소,MATCH(B44,현장번호,0)),"없는 번호")))</f>
        <v/>
      </c>
      <c r="D44" s="21" t="inlineStr">
        <is>
          <t>타일 들어가는 날 확인</t>
        </is>
      </c>
      <c r="E44" s="21" t="inlineStr">
        <is>
          <t>대표</t>
        </is>
      </c>
      <c r="F44" s="26" t="inlineStr">
        <is>
          <t>완료</t>
        </is>
      </c>
      <c r="G44" s="28">
        <f>IF(OR(D44="",H44&lt;&gt;""),"",IF(F44="완료","완료",IF(A44&lt;기준일,"밀림",IF(A44=기준일,"오늘",IF(A44&lt;=기준일+7,"이번 주","예정")))))</f>
        <v/>
      </c>
      <c r="H44" s="25">
        <f>IF(COUNTA(A44,B44,D44)=0,"",IF(D44="","할 일을 적어 주세요",IF(NOT(ISNUMBER(A44)),"마감일을 확인하세요",IF(AND(B44&lt;&gt;"",ISNA(MATCH(B44,현장번호,0))),"현장 번호를 확인하세요",IF(AND(F44&lt;&gt;"",F44&lt;&gt;"완료"),"끝남 칸은 '완료'만","")))))</f>
        <v/>
      </c>
      <c r="J44">
        <f>IF(OR(G44="밀림",G44="오늘",G44="이번 주"),A44+ROW()/1E+6,"")</f>
        <v/>
      </c>
    </row>
    <row r="45">
      <c r="A45" s="20" t="n">
        <v>45776</v>
      </c>
      <c r="B45" s="26" t="n">
        <v>18</v>
      </c>
      <c r="C45" s="27">
        <f>IF(D45="","",IF(B45="","(현장 없음)",IFERROR(INDEX(현장_고객,MATCH(B45,현장번호,0))&amp;" · "&amp;INDEX(현장_주소,MATCH(B45,현장번호,0)),"없는 번호")))</f>
        <v/>
      </c>
      <c r="D45" s="21" t="inlineStr">
        <is>
          <t>자재 발주</t>
        </is>
      </c>
      <c r="E45" s="21" t="inlineStr">
        <is>
          <t>김 실장</t>
        </is>
      </c>
      <c r="F45" s="26" t="inlineStr">
        <is>
          <t>완료</t>
        </is>
      </c>
      <c r="G45" s="28">
        <f>IF(OR(D45="",H45&lt;&gt;""),"",IF(F45="완료","완료",IF(A45&lt;기준일,"밀림",IF(A45=기준일,"오늘",IF(A45&lt;=기준일+7,"이번 주","예정")))))</f>
        <v/>
      </c>
      <c r="H45" s="25">
        <f>IF(COUNTA(A45,B45,D45)=0,"",IF(D45="","할 일을 적어 주세요",IF(NOT(ISNUMBER(A45)),"마감일을 확인하세요",IF(AND(B45&lt;&gt;"",ISNA(MATCH(B45,현장번호,0))),"현장 번호를 확인하세요",IF(AND(F45&lt;&gt;"",F45&lt;&gt;"완료"),"끝남 칸은 '완료'만","")))))</f>
        <v/>
      </c>
      <c r="J45">
        <f>IF(OR(G45="밀림",G45="오늘",G45="이번 주"),A45+ROW()/1E+6,"")</f>
        <v/>
      </c>
    </row>
    <row r="46">
      <c r="A46" s="20" t="n">
        <v>45777</v>
      </c>
      <c r="B46" s="26" t="n">
        <v>1</v>
      </c>
      <c r="C46" s="27">
        <f>IF(D46="","",IF(B46="","(현장 없음)",IFERROR(INDEX(현장_고객,MATCH(B46,현장번호,0))&amp;" · "&amp;INDEX(현장_주소,MATCH(B46,현장번호,0)),"없는 번호")))</f>
        <v/>
      </c>
      <c r="D46" s="21" t="inlineStr">
        <is>
          <t>중간 사진 보내기</t>
        </is>
      </c>
      <c r="E46" s="21" t="inlineStr">
        <is>
          <t>김 실장</t>
        </is>
      </c>
      <c r="F46" s="26" t="inlineStr">
        <is>
          <t>완료</t>
        </is>
      </c>
      <c r="G46" s="28">
        <f>IF(OR(D46="",H46&lt;&gt;""),"",IF(F46="완료","완료",IF(A46&lt;기준일,"밀림",IF(A46=기준일,"오늘",IF(A46&lt;=기준일+7,"이번 주","예정")))))</f>
        <v/>
      </c>
      <c r="H46" s="25">
        <f>IF(COUNTA(A46,B46,D46)=0,"",IF(D46="","할 일을 적어 주세요",IF(NOT(ISNUMBER(A46)),"마감일을 확인하세요",IF(AND(B46&lt;&gt;"",ISNA(MATCH(B46,현장번호,0))),"현장 번호를 확인하세요",IF(AND(F46&lt;&gt;"",F46&lt;&gt;"완료"),"끝남 칸은 '완료'만","")))))</f>
        <v/>
      </c>
      <c r="J46">
        <f>IF(OR(G46="밀림",G46="오늘",G46="이번 주"),A46+ROW()/1E+6,"")</f>
        <v/>
      </c>
    </row>
    <row r="47">
      <c r="A47" s="20" t="n">
        <v>45777</v>
      </c>
      <c r="B47" s="26" t="n">
        <v>6</v>
      </c>
      <c r="C47" s="27">
        <f>IF(D47="","",IF(B47="","(현장 없음)",IFERROR(INDEX(현장_고객,MATCH(B47,현장번호,0))&amp;" · "&amp;INDEX(현장_주소,MATCH(B47,현장번호,0)),"없는 번호")))</f>
        <v/>
      </c>
      <c r="D47" s="21" t="inlineStr">
        <is>
          <t>철거 일정 잡기</t>
        </is>
      </c>
      <c r="E47" s="21" t="inlineStr">
        <is>
          <t>대표</t>
        </is>
      </c>
      <c r="F47" s="26" t="inlineStr">
        <is>
          <t>완료</t>
        </is>
      </c>
      <c r="G47" s="28">
        <f>IF(OR(D47="",H47&lt;&gt;""),"",IF(F47="완료","완료",IF(A47&lt;기준일,"밀림",IF(A47=기준일,"오늘",IF(A47&lt;=기준일+7,"이번 주","예정")))))</f>
        <v/>
      </c>
      <c r="H47" s="25">
        <f>IF(COUNTA(A47,B47,D47)=0,"",IF(D47="","할 일을 적어 주세요",IF(NOT(ISNUMBER(A47)),"마감일을 확인하세요",IF(AND(B47&lt;&gt;"",ISNA(MATCH(B47,현장번호,0))),"현장 번호를 확인하세요",IF(AND(F47&lt;&gt;"",F47&lt;&gt;"완료"),"끝남 칸은 '완료'만","")))))</f>
        <v/>
      </c>
      <c r="J47">
        <f>IF(OR(G47="밀림",G47="오늘",G47="이번 주"),A47+ROW()/1E+6,"")</f>
        <v/>
      </c>
    </row>
    <row r="48">
      <c r="A48" s="20" t="n">
        <v>45777</v>
      </c>
      <c r="B48" s="26" t="n">
        <v>12</v>
      </c>
      <c r="C48" s="27">
        <f>IF(D48="","",IF(B48="","(현장 없음)",IFERROR(INDEX(현장_고객,MATCH(B48,현장번호,0))&amp;" · "&amp;INDEX(현장_주소,MATCH(B48,현장번호,0)),"없는 번호")))</f>
        <v/>
      </c>
      <c r="D48" s="21" t="inlineStr">
        <is>
          <t>마감 확인</t>
        </is>
      </c>
      <c r="E48" s="21" t="inlineStr">
        <is>
          <t>김 실장</t>
        </is>
      </c>
      <c r="F48" s="26" t="inlineStr">
        <is>
          <t>완료</t>
        </is>
      </c>
      <c r="G48" s="28">
        <f>IF(OR(D48="",H48&lt;&gt;""),"",IF(F48="완료","완료",IF(A48&lt;기준일,"밀림",IF(A48=기준일,"오늘",IF(A48&lt;=기준일+7,"이번 주","예정")))))</f>
        <v/>
      </c>
      <c r="H48" s="25">
        <f>IF(COUNTA(A48,B48,D48)=0,"",IF(D48="","할 일을 적어 주세요",IF(NOT(ISNUMBER(A48)),"마감일을 확인하세요",IF(AND(B48&lt;&gt;"",ISNA(MATCH(B48,현장번호,0))),"현장 번호를 확인하세요",IF(AND(F48&lt;&gt;"",F48&lt;&gt;"완료"),"끝남 칸은 '완료'만","")))))</f>
        <v/>
      </c>
      <c r="J48">
        <f>IF(OR(G48="밀림",G48="오늘",G48="이번 주"),A48+ROW()/1E+6,"")</f>
        <v/>
      </c>
    </row>
    <row r="49">
      <c r="A49" s="20" t="n">
        <v>45778</v>
      </c>
      <c r="B49" s="26" t="n">
        <v>3</v>
      </c>
      <c r="C49" s="27">
        <f>IF(D49="","",IF(B49="","(현장 없음)",IFERROR(INDEX(현장_고객,MATCH(B49,현장번호,0))&amp;" · "&amp;INDEX(현장_주소,MATCH(B49,현장번호,0)),"없는 번호")))</f>
        <v/>
      </c>
      <c r="D49" s="21" t="inlineStr">
        <is>
          <t>타일 들어가는 날 확인</t>
        </is>
      </c>
      <c r="E49" s="21" t="inlineStr">
        <is>
          <t>김 실장</t>
        </is>
      </c>
      <c r="F49" s="26" t="inlineStr">
        <is>
          <t>완료</t>
        </is>
      </c>
      <c r="G49" s="28">
        <f>IF(OR(D49="",H49&lt;&gt;""),"",IF(F49="완료","완료",IF(A49&lt;기준일,"밀림",IF(A49=기준일,"오늘",IF(A49&lt;=기준일+7,"이번 주","예정")))))</f>
        <v/>
      </c>
      <c r="H49" s="25">
        <f>IF(COUNTA(A49,B49,D49)=0,"",IF(D49="","할 일을 적어 주세요",IF(NOT(ISNUMBER(A49)),"마감일을 확인하세요",IF(AND(B49&lt;&gt;"",ISNA(MATCH(B49,현장번호,0))),"현장 번호를 확인하세요",IF(AND(F49&lt;&gt;"",F49&lt;&gt;"완료"),"끝남 칸은 '완료'만","")))))</f>
        <v/>
      </c>
      <c r="J49">
        <f>IF(OR(G49="밀림",G49="오늘",G49="이번 주"),A49+ROW()/1E+6,"")</f>
        <v/>
      </c>
    </row>
    <row r="50">
      <c r="A50" s="20" t="n">
        <v>45778</v>
      </c>
      <c r="B50" s="26" t="n">
        <v>9</v>
      </c>
      <c r="C50" s="27">
        <f>IF(D50="","",IF(B50="","(현장 없음)",IFERROR(INDEX(현장_고객,MATCH(B50,현장번호,0))&amp;" · "&amp;INDEX(현장_주소,MATCH(B50,현장번호,0)),"없는 번호")))</f>
        <v/>
      </c>
      <c r="D50" s="21" t="inlineStr">
        <is>
          <t>마감 확인</t>
        </is>
      </c>
      <c r="E50" s="21" t="inlineStr">
        <is>
          <t>대표</t>
        </is>
      </c>
      <c r="F50" s="26" t="inlineStr">
        <is>
          <t>완료</t>
        </is>
      </c>
      <c r="G50" s="28">
        <f>IF(OR(D50="",H50&lt;&gt;""),"",IF(F50="완료","완료",IF(A50&lt;기준일,"밀림",IF(A50=기준일,"오늘",IF(A50&lt;=기준일+7,"이번 주","예정")))))</f>
        <v/>
      </c>
      <c r="H50" s="25">
        <f>IF(COUNTA(A50,B50,D50)=0,"",IF(D50="","할 일을 적어 주세요",IF(NOT(ISNUMBER(A50)),"마감일을 확인하세요",IF(AND(B50&lt;&gt;"",ISNA(MATCH(B50,현장번호,0))),"현장 번호를 확인하세요",IF(AND(F50&lt;&gt;"",F50&lt;&gt;"완료"),"끝남 칸은 '완료'만","")))))</f>
        <v/>
      </c>
      <c r="J50">
        <f>IF(OR(G50="밀림",G50="오늘",G50="이번 주"),A50+ROW()/1E+6,"")</f>
        <v/>
      </c>
    </row>
    <row r="51">
      <c r="A51" s="20" t="n">
        <v>45779</v>
      </c>
      <c r="B51" s="26" t="n">
        <v>16</v>
      </c>
      <c r="C51" s="27">
        <f>IF(D51="","",IF(B51="","(현장 없음)",IFERROR(INDEX(현장_고객,MATCH(B51,현장번호,0))&amp;" · "&amp;INDEX(현장_주소,MATCH(B51,현장번호,0)),"없는 번호")))</f>
        <v/>
      </c>
      <c r="D51" s="21" t="inlineStr">
        <is>
          <t>실측 방문</t>
        </is>
      </c>
      <c r="E51" s="21" t="inlineStr">
        <is>
          <t>대표</t>
        </is>
      </c>
      <c r="F51" s="26" t="inlineStr">
        <is>
          <t>완료</t>
        </is>
      </c>
      <c r="G51" s="28">
        <f>IF(OR(D51="",H51&lt;&gt;""),"",IF(F51="완료","완료",IF(A51&lt;기준일,"밀림",IF(A51=기준일,"오늘",IF(A51&lt;=기준일+7,"이번 주","예정")))))</f>
        <v/>
      </c>
      <c r="H51" s="25">
        <f>IF(COUNTA(A51,B51,D51)=0,"",IF(D51="","할 일을 적어 주세요",IF(NOT(ISNUMBER(A51)),"마감일을 확인하세요",IF(AND(B51&lt;&gt;"",ISNA(MATCH(B51,현장번호,0))),"현장 번호를 확인하세요",IF(AND(F51&lt;&gt;"",F51&lt;&gt;"완료"),"끝남 칸은 '완료'만","")))))</f>
        <v/>
      </c>
      <c r="J51">
        <f>IF(OR(G51="밀림",G51="오늘",G51="이번 주"),A51+ROW()/1E+6,"")</f>
        <v/>
      </c>
    </row>
    <row r="52">
      <c r="A52" s="20" t="n">
        <v>45779</v>
      </c>
      <c r="B52" s="26" t="n">
        <v>20</v>
      </c>
      <c r="C52" s="27">
        <f>IF(D52="","",IF(B52="","(현장 없음)",IFERROR(INDEX(현장_고객,MATCH(B52,현장번호,0))&amp;" · "&amp;INDEX(현장_주소,MATCH(B52,현장번호,0)),"없는 번호")))</f>
        <v/>
      </c>
      <c r="D52" s="21" t="inlineStr">
        <is>
          <t>중간 사진 보내기</t>
        </is>
      </c>
      <c r="E52" s="21" t="inlineStr">
        <is>
          <t>김 실장</t>
        </is>
      </c>
      <c r="F52" s="26" t="inlineStr">
        <is>
          <t>완료</t>
        </is>
      </c>
      <c r="G52" s="28">
        <f>IF(OR(D52="",H52&lt;&gt;""),"",IF(F52="완료","완료",IF(A52&lt;기준일,"밀림",IF(A52=기준일,"오늘",IF(A52&lt;=기준일+7,"이번 주","예정")))))</f>
        <v/>
      </c>
      <c r="H52" s="25">
        <f>IF(COUNTA(A52,B52,D52)=0,"",IF(D52="","할 일을 적어 주세요",IF(NOT(ISNUMBER(A52)),"마감일을 확인하세요",IF(AND(B52&lt;&gt;"",ISNA(MATCH(B52,현장번호,0))),"현장 번호를 확인하세요",IF(AND(F52&lt;&gt;"",F52&lt;&gt;"완료"),"끝남 칸은 '완료'만","")))))</f>
        <v/>
      </c>
      <c r="J52">
        <f>IF(OR(G52="밀림",G52="오늘",G52="이번 주"),A52+ROW()/1E+6,"")</f>
        <v/>
      </c>
    </row>
    <row r="53">
      <c r="A53" s="20" t="n">
        <v>45780</v>
      </c>
      <c r="B53" s="26" t="n">
        <v>5</v>
      </c>
      <c r="C53" s="27">
        <f>IF(D53="","",IF(B53="","(현장 없음)",IFERROR(INDEX(현장_고객,MATCH(B53,현장번호,0))&amp;" · "&amp;INDEX(현장_주소,MATCH(B53,현장번호,0)),"없는 번호")))</f>
        <v/>
      </c>
      <c r="D53" s="21" t="inlineStr">
        <is>
          <t>타일 들어가는 날 확인</t>
        </is>
      </c>
      <c r="E53" s="21" t="inlineStr">
        <is>
          <t>박 팀장</t>
        </is>
      </c>
      <c r="F53" s="26" t="inlineStr">
        <is>
          <t>완료</t>
        </is>
      </c>
      <c r="G53" s="28">
        <f>IF(OR(D53="",H53&lt;&gt;""),"",IF(F53="완료","완료",IF(A53&lt;기준일,"밀림",IF(A53=기준일,"오늘",IF(A53&lt;=기준일+7,"이번 주","예정")))))</f>
        <v/>
      </c>
      <c r="H53" s="25">
        <f>IF(COUNTA(A53,B53,D53)=0,"",IF(D53="","할 일을 적어 주세요",IF(NOT(ISNUMBER(A53)),"마감일을 확인하세요",IF(AND(B53&lt;&gt;"",ISNA(MATCH(B53,현장번호,0))),"현장 번호를 확인하세요",IF(AND(F53&lt;&gt;"",F53&lt;&gt;"완료"),"끝남 칸은 '완료'만","")))))</f>
        <v/>
      </c>
      <c r="J53">
        <f>IF(OR(G53="밀림",G53="오늘",G53="이번 주"),A53+ROW()/1E+6,"")</f>
        <v/>
      </c>
    </row>
    <row r="54">
      <c r="A54" s="20" t="n">
        <v>45780</v>
      </c>
      <c r="B54" s="26" t="n">
        <v>7</v>
      </c>
      <c r="C54" s="27">
        <f>IF(D54="","",IF(B54="","(현장 없음)",IFERROR(INDEX(현장_고객,MATCH(B54,현장번호,0))&amp;" · "&amp;INDEX(현장_주소,MATCH(B54,현장번호,0)),"없는 번호")))</f>
        <v/>
      </c>
      <c r="D54" s="21" t="inlineStr">
        <is>
          <t>잔금 안내 문자</t>
        </is>
      </c>
      <c r="E54" s="21" t="inlineStr">
        <is>
          <t>박 팀장</t>
        </is>
      </c>
      <c r="F54" s="26" t="inlineStr">
        <is>
          <t>완료</t>
        </is>
      </c>
      <c r="G54" s="28">
        <f>IF(OR(D54="",H54&lt;&gt;""),"",IF(F54="완료","완료",IF(A54&lt;기준일,"밀림",IF(A54=기준일,"오늘",IF(A54&lt;=기준일+7,"이번 주","예정")))))</f>
        <v/>
      </c>
      <c r="H54" s="25">
        <f>IF(COUNTA(A54,B54,D54)=0,"",IF(D54="","할 일을 적어 주세요",IF(NOT(ISNUMBER(A54)),"마감일을 확인하세요",IF(AND(B54&lt;&gt;"",ISNA(MATCH(B54,현장번호,0))),"현장 번호를 확인하세요",IF(AND(F54&lt;&gt;"",F54&lt;&gt;"완료"),"끝남 칸은 '완료'만","")))))</f>
        <v/>
      </c>
      <c r="J54">
        <f>IF(OR(G54="밀림",G54="오늘",G54="이번 주"),A54+ROW()/1E+6,"")</f>
        <v/>
      </c>
    </row>
    <row r="55">
      <c r="A55" s="20" t="n">
        <v>45780</v>
      </c>
      <c r="B55" s="26" t="n">
        <v>12</v>
      </c>
      <c r="C55" s="27">
        <f>IF(D55="","",IF(B55="","(현장 없음)",IFERROR(INDEX(현장_고객,MATCH(B55,현장번호,0))&amp;" · "&amp;INDEX(현장_주소,MATCH(B55,현장번호,0)),"없는 번호")))</f>
        <v/>
      </c>
      <c r="D55" s="21" t="inlineStr">
        <is>
          <t>타일 들어가는 날 확인</t>
        </is>
      </c>
      <c r="E55" s="21" t="inlineStr">
        <is>
          <t>김 실장</t>
        </is>
      </c>
      <c r="F55" s="26" t="inlineStr">
        <is>
          <t>완료</t>
        </is>
      </c>
      <c r="G55" s="28">
        <f>IF(OR(D55="",H55&lt;&gt;""),"",IF(F55="완료","완료",IF(A55&lt;기준일,"밀림",IF(A55=기준일,"오늘",IF(A55&lt;=기준일+7,"이번 주","예정")))))</f>
        <v/>
      </c>
      <c r="H55" s="25">
        <f>IF(COUNTA(A55,B55,D55)=0,"",IF(D55="","할 일을 적어 주세요",IF(NOT(ISNUMBER(A55)),"마감일을 확인하세요",IF(AND(B55&lt;&gt;"",ISNA(MATCH(B55,현장번호,0))),"현장 번호를 확인하세요",IF(AND(F55&lt;&gt;"",F55&lt;&gt;"완료"),"끝남 칸은 '완료'만","")))))</f>
        <v/>
      </c>
      <c r="J55">
        <f>IF(OR(G55="밀림",G55="오늘",G55="이번 주"),A55+ROW()/1E+6,"")</f>
        <v/>
      </c>
    </row>
    <row r="56">
      <c r="A56" s="20" t="n">
        <v>45780</v>
      </c>
      <c r="B56" s="26" t="n">
        <v>18</v>
      </c>
      <c r="C56" s="27">
        <f>IF(D56="","",IF(B56="","(현장 없음)",IFERROR(INDEX(현장_고객,MATCH(B56,현장번호,0))&amp;" · "&amp;INDEX(현장_주소,MATCH(B56,현장번호,0)),"없는 번호")))</f>
        <v/>
      </c>
      <c r="D56" s="21" t="inlineStr">
        <is>
          <t>설비 업체 확인</t>
        </is>
      </c>
      <c r="E56" s="21" t="inlineStr">
        <is>
          <t>김 실장</t>
        </is>
      </c>
      <c r="F56" s="26" t="inlineStr">
        <is>
          <t>완료</t>
        </is>
      </c>
      <c r="G56" s="28">
        <f>IF(OR(D56="",H56&lt;&gt;""),"",IF(F56="완료","완료",IF(A56&lt;기준일,"밀림",IF(A56=기준일,"오늘",IF(A56&lt;=기준일+7,"이번 주","예정")))))</f>
        <v/>
      </c>
      <c r="H56" s="25">
        <f>IF(COUNTA(A56,B56,D56)=0,"",IF(D56="","할 일을 적어 주세요",IF(NOT(ISNUMBER(A56)),"마감일을 확인하세요",IF(AND(B56&lt;&gt;"",ISNA(MATCH(B56,현장번호,0))),"현장 번호를 확인하세요",IF(AND(F56&lt;&gt;"",F56&lt;&gt;"완료"),"끝남 칸은 '완료'만","")))))</f>
        <v/>
      </c>
      <c r="J56">
        <f>IF(OR(G56="밀림",G56="오늘",G56="이번 주"),A56+ROW()/1E+6,"")</f>
        <v/>
      </c>
    </row>
    <row r="57">
      <c r="A57" s="20" t="n">
        <v>45780</v>
      </c>
      <c r="B57" s="26" t="n">
        <v>18</v>
      </c>
      <c r="C57" s="27">
        <f>IF(D57="","",IF(B57="","(현장 없음)",IFERROR(INDEX(현장_고객,MATCH(B57,현장번호,0))&amp;" · "&amp;INDEX(현장_주소,MATCH(B57,현장번호,0)),"없는 번호")))</f>
        <v/>
      </c>
      <c r="D57" s="21" t="inlineStr">
        <is>
          <t>중간 사진 보내기</t>
        </is>
      </c>
      <c r="E57" s="21" t="inlineStr">
        <is>
          <t>김 실장</t>
        </is>
      </c>
      <c r="F57" s="26" t="inlineStr">
        <is>
          <t>완료</t>
        </is>
      </c>
      <c r="G57" s="28">
        <f>IF(OR(D57="",H57&lt;&gt;""),"",IF(F57="완료","완료",IF(A57&lt;기준일,"밀림",IF(A57=기준일,"오늘",IF(A57&lt;=기준일+7,"이번 주","예정")))))</f>
        <v/>
      </c>
      <c r="H57" s="25">
        <f>IF(COUNTA(A57,B57,D57)=0,"",IF(D57="","할 일을 적어 주세요",IF(NOT(ISNUMBER(A57)),"마감일을 확인하세요",IF(AND(B57&lt;&gt;"",ISNA(MATCH(B57,현장번호,0))),"현장 번호를 확인하세요",IF(AND(F57&lt;&gt;"",F57&lt;&gt;"완료"),"끝남 칸은 '완료'만","")))))</f>
        <v/>
      </c>
      <c r="J57">
        <f>IF(OR(G57="밀림",G57="오늘",G57="이번 주"),A57+ROW()/1E+6,"")</f>
        <v/>
      </c>
    </row>
    <row r="58">
      <c r="A58" s="20" t="n">
        <v>45780</v>
      </c>
      <c r="B58" s="26" t="n">
        <v>19</v>
      </c>
      <c r="C58" s="27">
        <f>IF(D58="","",IF(B58="","(현장 없음)",IFERROR(INDEX(현장_고객,MATCH(B58,현장번호,0))&amp;" · "&amp;INDEX(현장_주소,MATCH(B58,현장번호,0)),"없는 번호")))</f>
        <v/>
      </c>
      <c r="D58" s="21" t="inlineStr">
        <is>
          <t>설비 업체 확인</t>
        </is>
      </c>
      <c r="E58" s="21" t="inlineStr">
        <is>
          <t>김 실장</t>
        </is>
      </c>
      <c r="F58" s="26" t="inlineStr">
        <is>
          <t>완료</t>
        </is>
      </c>
      <c r="G58" s="28">
        <f>IF(OR(D58="",H58&lt;&gt;""),"",IF(F58="완료","완료",IF(A58&lt;기준일,"밀림",IF(A58=기준일,"오늘",IF(A58&lt;=기준일+7,"이번 주","예정")))))</f>
        <v/>
      </c>
      <c r="H58" s="25">
        <f>IF(COUNTA(A58,B58,D58)=0,"",IF(D58="","할 일을 적어 주세요",IF(NOT(ISNUMBER(A58)),"마감일을 확인하세요",IF(AND(B58&lt;&gt;"",ISNA(MATCH(B58,현장번호,0))),"현장 번호를 확인하세요",IF(AND(F58&lt;&gt;"",F58&lt;&gt;"완료"),"끝남 칸은 '완료'만","")))))</f>
        <v/>
      </c>
      <c r="J58">
        <f>IF(OR(G58="밀림",G58="오늘",G58="이번 주"),A58+ROW()/1E+6,"")</f>
        <v/>
      </c>
    </row>
    <row r="59">
      <c r="A59" s="20" t="n">
        <v>45780</v>
      </c>
      <c r="B59" s="26" t="n">
        <v>20</v>
      </c>
      <c r="C59" s="27">
        <f>IF(D59="","",IF(B59="","(현장 없음)",IFERROR(INDEX(현장_고객,MATCH(B59,현장번호,0))&amp;" · "&amp;INDEX(현장_주소,MATCH(B59,현장번호,0)),"없는 번호")))</f>
        <v/>
      </c>
      <c r="D59" s="21" t="inlineStr">
        <is>
          <t>마감 확인</t>
        </is>
      </c>
      <c r="E59" s="21" t="inlineStr">
        <is>
          <t>김 실장</t>
        </is>
      </c>
      <c r="F59" s="26" t="inlineStr">
        <is>
          <t>완료</t>
        </is>
      </c>
      <c r="G59" s="28">
        <f>IF(OR(D59="",H59&lt;&gt;""),"",IF(F59="완료","완료",IF(A59&lt;기준일,"밀림",IF(A59=기준일,"오늘",IF(A59&lt;=기준일+7,"이번 주","예정")))))</f>
        <v/>
      </c>
      <c r="H59" s="25">
        <f>IF(COUNTA(A59,B59,D59)=0,"",IF(D59="","할 일을 적어 주세요",IF(NOT(ISNUMBER(A59)),"마감일을 확인하세요",IF(AND(B59&lt;&gt;"",ISNA(MATCH(B59,현장번호,0))),"현장 번호를 확인하세요",IF(AND(F59&lt;&gt;"",F59&lt;&gt;"완료"),"끝남 칸은 '완료'만","")))))</f>
        <v/>
      </c>
      <c r="J59">
        <f>IF(OR(G59="밀림",G59="오늘",G59="이번 주"),A59+ROW()/1E+6,"")</f>
        <v/>
      </c>
    </row>
    <row r="60">
      <c r="A60" s="20" t="n">
        <v>45781</v>
      </c>
      <c r="B60" s="26" t="n">
        <v>5</v>
      </c>
      <c r="C60" s="27">
        <f>IF(D60="","",IF(B60="","(현장 없음)",IFERROR(INDEX(현장_고객,MATCH(B60,현장번호,0))&amp;" · "&amp;INDEX(현장_주소,MATCH(B60,현장번호,0)),"없는 번호")))</f>
        <v/>
      </c>
      <c r="D60" s="21" t="inlineStr">
        <is>
          <t>철거 일정 잡기</t>
        </is>
      </c>
      <c r="E60" s="21" t="inlineStr">
        <is>
          <t>박 팀장</t>
        </is>
      </c>
      <c r="F60" s="26" t="inlineStr">
        <is>
          <t>완료</t>
        </is>
      </c>
      <c r="G60" s="28">
        <f>IF(OR(D60="",H60&lt;&gt;""),"",IF(F60="완료","완료",IF(A60&lt;기준일,"밀림",IF(A60=기준일,"오늘",IF(A60&lt;=기준일+7,"이번 주","예정")))))</f>
        <v/>
      </c>
      <c r="H60" s="25">
        <f>IF(COUNTA(A60,B60,D60)=0,"",IF(D60="","할 일을 적어 주세요",IF(NOT(ISNUMBER(A60)),"마감일을 확인하세요",IF(AND(B60&lt;&gt;"",ISNA(MATCH(B60,현장번호,0))),"현장 번호를 확인하세요",IF(AND(F60&lt;&gt;"",F60&lt;&gt;"완료"),"끝남 칸은 '완료'만","")))))</f>
        <v/>
      </c>
      <c r="J60">
        <f>IF(OR(G60="밀림",G60="오늘",G60="이번 주"),A60+ROW()/1E+6,"")</f>
        <v/>
      </c>
    </row>
    <row r="61">
      <c r="A61" s="20" t="n">
        <v>45781</v>
      </c>
      <c r="B61" s="26" t="n">
        <v>14</v>
      </c>
      <c r="C61" s="27">
        <f>IF(D61="","",IF(B61="","(현장 없음)",IFERROR(INDEX(현장_고객,MATCH(B61,현장번호,0))&amp;" · "&amp;INDEX(현장_주소,MATCH(B61,현장번호,0)),"없는 번호")))</f>
        <v/>
      </c>
      <c r="D61" s="21" t="inlineStr">
        <is>
          <t>관리사무소 공사 신고</t>
        </is>
      </c>
      <c r="E61" s="21" t="inlineStr">
        <is>
          <t>김 실장</t>
        </is>
      </c>
      <c r="F61" s="26" t="inlineStr">
        <is>
          <t>완료</t>
        </is>
      </c>
      <c r="G61" s="28">
        <f>IF(OR(D61="",H61&lt;&gt;""),"",IF(F61="완료","완료",IF(A61&lt;기준일,"밀림",IF(A61=기준일,"오늘",IF(A61&lt;=기준일+7,"이번 주","예정")))))</f>
        <v/>
      </c>
      <c r="H61" s="25">
        <f>IF(COUNTA(A61,B61,D61)=0,"",IF(D61="","할 일을 적어 주세요",IF(NOT(ISNUMBER(A61)),"마감일을 확인하세요",IF(AND(B61&lt;&gt;"",ISNA(MATCH(B61,현장번호,0))),"현장 번호를 확인하세요",IF(AND(F61&lt;&gt;"",F61&lt;&gt;"완료"),"끝남 칸은 '완료'만","")))))</f>
        <v/>
      </c>
      <c r="J61">
        <f>IF(OR(G61="밀림",G61="오늘",G61="이번 주"),A61+ROW()/1E+6,"")</f>
        <v/>
      </c>
    </row>
    <row r="62">
      <c r="A62" s="20" t="n">
        <v>45781</v>
      </c>
      <c r="B62" s="26" t="n">
        <v>14</v>
      </c>
      <c r="C62" s="27">
        <f>IF(D62="","",IF(B62="","(현장 없음)",IFERROR(INDEX(현장_고객,MATCH(B62,현장번호,0))&amp;" · "&amp;INDEX(현장_주소,MATCH(B62,현장번호,0)),"없는 번호")))</f>
        <v/>
      </c>
      <c r="D62" s="21" t="inlineStr">
        <is>
          <t>자재 발주</t>
        </is>
      </c>
      <c r="E62" s="21" t="inlineStr">
        <is>
          <t>김 실장</t>
        </is>
      </c>
      <c r="F62" s="26" t="inlineStr">
        <is>
          <t>완료</t>
        </is>
      </c>
      <c r="G62" s="28">
        <f>IF(OR(D62="",H62&lt;&gt;""),"",IF(F62="완료","완료",IF(A62&lt;기준일,"밀림",IF(A62=기준일,"오늘",IF(A62&lt;=기준일+7,"이번 주","예정")))))</f>
        <v/>
      </c>
      <c r="H62" s="25">
        <f>IF(COUNTA(A62,B62,D62)=0,"",IF(D62="","할 일을 적어 주세요",IF(NOT(ISNUMBER(A62)),"마감일을 확인하세요",IF(AND(B62&lt;&gt;"",ISNA(MATCH(B62,현장번호,0))),"현장 번호를 확인하세요",IF(AND(F62&lt;&gt;"",F62&lt;&gt;"완료"),"끝남 칸은 '완료'만","")))))</f>
        <v/>
      </c>
      <c r="J62">
        <f>IF(OR(G62="밀림",G62="오늘",G62="이번 주"),A62+ROW()/1E+6,"")</f>
        <v/>
      </c>
    </row>
    <row r="63">
      <c r="A63" s="20" t="n">
        <v>45781</v>
      </c>
      <c r="B63" s="26" t="n">
        <v>18</v>
      </c>
      <c r="C63" s="27">
        <f>IF(D63="","",IF(B63="","(현장 없음)",IFERROR(INDEX(현장_고객,MATCH(B63,현장번호,0))&amp;" · "&amp;INDEX(현장_주소,MATCH(B63,현장번호,0)),"없는 번호")))</f>
        <v/>
      </c>
      <c r="D63" s="21" t="inlineStr">
        <is>
          <t>철거 일정 잡기</t>
        </is>
      </c>
      <c r="E63" s="21" t="inlineStr">
        <is>
          <t>김 실장</t>
        </is>
      </c>
      <c r="F63" s="26" t="inlineStr">
        <is>
          <t>완료</t>
        </is>
      </c>
      <c r="G63" s="28">
        <f>IF(OR(D63="",H63&lt;&gt;""),"",IF(F63="완료","완료",IF(A63&lt;기준일,"밀림",IF(A63=기준일,"오늘",IF(A63&lt;=기준일+7,"이번 주","예정")))))</f>
        <v/>
      </c>
      <c r="H63" s="25">
        <f>IF(COUNTA(A63,B63,D63)=0,"",IF(D63="","할 일을 적어 주세요",IF(NOT(ISNUMBER(A63)),"마감일을 확인하세요",IF(AND(B63&lt;&gt;"",ISNA(MATCH(B63,현장번호,0))),"현장 번호를 확인하세요",IF(AND(F63&lt;&gt;"",F63&lt;&gt;"완료"),"끝남 칸은 '완료'만","")))))</f>
        <v/>
      </c>
      <c r="J63">
        <f>IF(OR(G63="밀림",G63="오늘",G63="이번 주"),A63+ROW()/1E+6,"")</f>
        <v/>
      </c>
    </row>
    <row r="64">
      <c r="A64" s="20" t="n">
        <v>45781</v>
      </c>
      <c r="B64" s="26" t="n">
        <v>23</v>
      </c>
      <c r="C64" s="27">
        <f>IF(D64="","",IF(B64="","(현장 없음)",IFERROR(INDEX(현장_고객,MATCH(B64,현장번호,0))&amp;" · "&amp;INDEX(현장_주소,MATCH(B64,현장번호,0)),"없는 번호")))</f>
        <v/>
      </c>
      <c r="D64" s="21" t="inlineStr">
        <is>
          <t>실측 방문</t>
        </is>
      </c>
      <c r="E64" s="21" t="inlineStr">
        <is>
          <t>박 팀장</t>
        </is>
      </c>
      <c r="F64" s="26" t="inlineStr">
        <is>
          <t>완료</t>
        </is>
      </c>
      <c r="G64" s="28">
        <f>IF(OR(D64="",H64&lt;&gt;""),"",IF(F64="완료","완료",IF(A64&lt;기준일,"밀림",IF(A64=기준일,"오늘",IF(A64&lt;=기준일+7,"이번 주","예정")))))</f>
        <v/>
      </c>
      <c r="H64" s="25">
        <f>IF(COUNTA(A64,B64,D64)=0,"",IF(D64="","할 일을 적어 주세요",IF(NOT(ISNUMBER(A64)),"마감일을 확인하세요",IF(AND(B64&lt;&gt;"",ISNA(MATCH(B64,현장번호,0))),"현장 번호를 확인하세요",IF(AND(F64&lt;&gt;"",F64&lt;&gt;"완료"),"끝남 칸은 '완료'만","")))))</f>
        <v/>
      </c>
      <c r="J64">
        <f>IF(OR(G64="밀림",G64="오늘",G64="이번 주"),A64+ROW()/1E+6,"")</f>
        <v/>
      </c>
    </row>
    <row r="65">
      <c r="A65" s="20" t="n">
        <v>45782</v>
      </c>
      <c r="B65" s="26" t="n">
        <v>21</v>
      </c>
      <c r="C65" s="27">
        <f>IF(D65="","",IF(B65="","(현장 없음)",IFERROR(INDEX(현장_고객,MATCH(B65,현장번호,0))&amp;" · "&amp;INDEX(현장_주소,MATCH(B65,현장번호,0)),"없는 번호")))</f>
        <v/>
      </c>
      <c r="D65" s="21" t="inlineStr">
        <is>
          <t>실측 방문</t>
        </is>
      </c>
      <c r="E65" s="21" t="inlineStr">
        <is>
          <t>박 팀장</t>
        </is>
      </c>
      <c r="F65" s="26" t="inlineStr">
        <is>
          <t>완료</t>
        </is>
      </c>
      <c r="G65" s="28">
        <f>IF(OR(D65="",H65&lt;&gt;""),"",IF(F65="완료","완료",IF(A65&lt;기준일,"밀림",IF(A65=기준일,"오늘",IF(A65&lt;=기준일+7,"이번 주","예정")))))</f>
        <v/>
      </c>
      <c r="H65" s="25">
        <f>IF(COUNTA(A65,B65,D65)=0,"",IF(D65="","할 일을 적어 주세요",IF(NOT(ISNUMBER(A65)),"마감일을 확인하세요",IF(AND(B65&lt;&gt;"",ISNA(MATCH(B65,현장번호,0))),"현장 번호를 확인하세요",IF(AND(F65&lt;&gt;"",F65&lt;&gt;"완료"),"끝남 칸은 '완료'만","")))))</f>
        <v/>
      </c>
      <c r="J65">
        <f>IF(OR(G65="밀림",G65="오늘",G65="이번 주"),A65+ROW()/1E+6,"")</f>
        <v/>
      </c>
    </row>
    <row r="66">
      <c r="A66" s="20" t="n">
        <v>45783</v>
      </c>
      <c r="B66" s="26" t="n">
        <v>3</v>
      </c>
      <c r="C66" s="27">
        <f>IF(D66="","",IF(B66="","(현장 없음)",IFERROR(INDEX(현장_고객,MATCH(B66,현장번호,0))&amp;" · "&amp;INDEX(현장_주소,MATCH(B66,현장번호,0)),"없는 번호")))</f>
        <v/>
      </c>
      <c r="D66" s="21" t="inlineStr">
        <is>
          <t>중간 사진 보내기</t>
        </is>
      </c>
      <c r="E66" s="21" t="inlineStr">
        <is>
          <t>김 실장</t>
        </is>
      </c>
      <c r="F66" s="26" t="inlineStr">
        <is>
          <t>완료</t>
        </is>
      </c>
      <c r="G66" s="28">
        <f>IF(OR(D66="",H66&lt;&gt;""),"",IF(F66="완료","완료",IF(A66&lt;기준일,"밀림",IF(A66=기준일,"오늘",IF(A66&lt;=기준일+7,"이번 주","예정")))))</f>
        <v/>
      </c>
      <c r="H66" s="25">
        <f>IF(COUNTA(A66,B66,D66)=0,"",IF(D66="","할 일을 적어 주세요",IF(NOT(ISNUMBER(A66)),"마감일을 확인하세요",IF(AND(B66&lt;&gt;"",ISNA(MATCH(B66,현장번호,0))),"현장 번호를 확인하세요",IF(AND(F66&lt;&gt;"",F66&lt;&gt;"완료"),"끝남 칸은 '완료'만","")))))</f>
        <v/>
      </c>
      <c r="J66">
        <f>IF(OR(G66="밀림",G66="오늘",G66="이번 주"),A66+ROW()/1E+6,"")</f>
        <v/>
      </c>
    </row>
    <row r="67">
      <c r="A67" s="20" t="n">
        <v>45783</v>
      </c>
      <c r="B67" s="26" t="n">
        <v>3</v>
      </c>
      <c r="C67" s="27">
        <f>IF(D67="","",IF(B67="","(현장 없음)",IFERROR(INDEX(현장_고객,MATCH(B67,현장번호,0))&amp;" · "&amp;INDEX(현장_주소,MATCH(B67,현장번호,0)),"없는 번호")))</f>
        <v/>
      </c>
      <c r="D67" s="21" t="inlineStr">
        <is>
          <t>설비 업체 확인</t>
        </is>
      </c>
      <c r="E67" s="21" t="inlineStr">
        <is>
          <t>김 실장</t>
        </is>
      </c>
      <c r="F67" s="26" t="inlineStr">
        <is>
          <t>완료</t>
        </is>
      </c>
      <c r="G67" s="28">
        <f>IF(OR(D67="",H67&lt;&gt;""),"",IF(F67="완료","완료",IF(A67&lt;기준일,"밀림",IF(A67=기준일,"오늘",IF(A67&lt;=기준일+7,"이번 주","예정")))))</f>
        <v/>
      </c>
      <c r="H67" s="25">
        <f>IF(COUNTA(A67,B67,D67)=0,"",IF(D67="","할 일을 적어 주세요",IF(NOT(ISNUMBER(A67)),"마감일을 확인하세요",IF(AND(B67&lt;&gt;"",ISNA(MATCH(B67,현장번호,0))),"현장 번호를 확인하세요",IF(AND(F67&lt;&gt;"",F67&lt;&gt;"완료"),"끝남 칸은 '완료'만","")))))</f>
        <v/>
      </c>
      <c r="J67">
        <f>IF(OR(G67="밀림",G67="오늘",G67="이번 주"),A67+ROW()/1E+6,"")</f>
        <v/>
      </c>
    </row>
    <row r="68">
      <c r="A68" s="20" t="n">
        <v>45783</v>
      </c>
      <c r="B68" s="26" t="n">
        <v>9</v>
      </c>
      <c r="C68" s="27">
        <f>IF(D68="","",IF(B68="","(현장 없음)",IFERROR(INDEX(현장_고객,MATCH(B68,현장번호,0))&amp;" · "&amp;INDEX(현장_주소,MATCH(B68,현장번호,0)),"없는 번호")))</f>
        <v/>
      </c>
      <c r="D68" s="21" t="inlineStr">
        <is>
          <t>설비 업체 확인</t>
        </is>
      </c>
      <c r="E68" s="21" t="inlineStr">
        <is>
          <t>대표</t>
        </is>
      </c>
      <c r="F68" s="26" t="inlineStr">
        <is>
          <t>완료</t>
        </is>
      </c>
      <c r="G68" s="28">
        <f>IF(OR(D68="",H68&lt;&gt;""),"",IF(F68="완료","완료",IF(A68&lt;기준일,"밀림",IF(A68=기준일,"오늘",IF(A68&lt;=기준일+7,"이번 주","예정")))))</f>
        <v/>
      </c>
      <c r="H68" s="25">
        <f>IF(COUNTA(A68,B68,D68)=0,"",IF(D68="","할 일을 적어 주세요",IF(NOT(ISNUMBER(A68)),"마감일을 확인하세요",IF(AND(B68&lt;&gt;"",ISNA(MATCH(B68,현장번호,0))),"현장 번호를 확인하세요",IF(AND(F68&lt;&gt;"",F68&lt;&gt;"완료"),"끝남 칸은 '완료'만","")))))</f>
        <v/>
      </c>
      <c r="J68">
        <f>IF(OR(G68="밀림",G68="오늘",G68="이번 주"),A68+ROW()/1E+6,"")</f>
        <v/>
      </c>
    </row>
    <row r="69">
      <c r="A69" s="20" t="n">
        <v>45783</v>
      </c>
      <c r="B69" s="26" t="n">
        <v>14</v>
      </c>
      <c r="C69" s="27">
        <f>IF(D69="","",IF(B69="","(현장 없음)",IFERROR(INDEX(현장_고객,MATCH(B69,현장번호,0))&amp;" · "&amp;INDEX(현장_주소,MATCH(B69,현장번호,0)),"없는 번호")))</f>
        <v/>
      </c>
      <c r="D69" s="21" t="inlineStr">
        <is>
          <t>철거 일정 잡기</t>
        </is>
      </c>
      <c r="E69" s="21" t="inlineStr">
        <is>
          <t>김 실장</t>
        </is>
      </c>
      <c r="F69" s="26" t="inlineStr">
        <is>
          <t>완료</t>
        </is>
      </c>
      <c r="G69" s="28">
        <f>IF(OR(D69="",H69&lt;&gt;""),"",IF(F69="완료","완료",IF(A69&lt;기준일,"밀림",IF(A69=기준일,"오늘",IF(A69&lt;=기준일+7,"이번 주","예정")))))</f>
        <v/>
      </c>
      <c r="H69" s="25">
        <f>IF(COUNTA(A69,B69,D69)=0,"",IF(D69="","할 일을 적어 주세요",IF(NOT(ISNUMBER(A69)),"마감일을 확인하세요",IF(AND(B69&lt;&gt;"",ISNA(MATCH(B69,현장번호,0))),"현장 번호를 확인하세요",IF(AND(F69&lt;&gt;"",F69&lt;&gt;"완료"),"끝남 칸은 '완료'만","")))))</f>
        <v/>
      </c>
      <c r="J69">
        <f>IF(OR(G69="밀림",G69="오늘",G69="이번 주"),A69+ROW()/1E+6,"")</f>
        <v/>
      </c>
    </row>
    <row r="70">
      <c r="A70" s="20" t="n">
        <v>45783</v>
      </c>
      <c r="B70" s="26" t="n">
        <v>14</v>
      </c>
      <c r="C70" s="27">
        <f>IF(D70="","",IF(B70="","(현장 없음)",IFERROR(INDEX(현장_고객,MATCH(B70,현장번호,0))&amp;" · "&amp;INDEX(현장_주소,MATCH(B70,현장번호,0)),"없는 번호")))</f>
        <v/>
      </c>
      <c r="D70" s="21" t="inlineStr">
        <is>
          <t>마감 확인</t>
        </is>
      </c>
      <c r="E70" s="21" t="inlineStr">
        <is>
          <t>김 실장</t>
        </is>
      </c>
      <c r="F70" s="26" t="inlineStr">
        <is>
          <t>완료</t>
        </is>
      </c>
      <c r="G70" s="28">
        <f>IF(OR(D70="",H70&lt;&gt;""),"",IF(F70="완료","완료",IF(A70&lt;기준일,"밀림",IF(A70=기준일,"오늘",IF(A70&lt;=기준일+7,"이번 주","예정")))))</f>
        <v/>
      </c>
      <c r="H70" s="25">
        <f>IF(COUNTA(A70,B70,D70)=0,"",IF(D70="","할 일을 적어 주세요",IF(NOT(ISNUMBER(A70)),"마감일을 확인하세요",IF(AND(B70&lt;&gt;"",ISNA(MATCH(B70,현장번호,0))),"현장 번호를 확인하세요",IF(AND(F70&lt;&gt;"",F70&lt;&gt;"완료"),"끝남 칸은 '완료'만","")))))</f>
        <v/>
      </c>
      <c r="J70">
        <f>IF(OR(G70="밀림",G70="오늘",G70="이번 주"),A70+ROW()/1E+6,"")</f>
        <v/>
      </c>
    </row>
    <row r="71">
      <c r="A71" s="20" t="n">
        <v>45783</v>
      </c>
      <c r="B71" s="26" t="n">
        <v>23</v>
      </c>
      <c r="C71" s="27">
        <f>IF(D71="","",IF(B71="","(현장 없음)",IFERROR(INDEX(현장_고객,MATCH(B71,현장번호,0))&amp;" · "&amp;INDEX(현장_주소,MATCH(B71,현장번호,0)),"없는 번호")))</f>
        <v/>
      </c>
      <c r="D71" s="21" t="inlineStr">
        <is>
          <t>중간 사진 보내기</t>
        </is>
      </c>
      <c r="E71" s="21" t="inlineStr">
        <is>
          <t>박 팀장</t>
        </is>
      </c>
      <c r="F71" s="26" t="inlineStr">
        <is>
          <t>완료</t>
        </is>
      </c>
      <c r="G71" s="28">
        <f>IF(OR(D71="",H71&lt;&gt;""),"",IF(F71="완료","완료",IF(A71&lt;기준일,"밀림",IF(A71=기준일,"오늘",IF(A71&lt;=기준일+7,"이번 주","예정")))))</f>
        <v/>
      </c>
      <c r="H71" s="25">
        <f>IF(COUNTA(A71,B71,D71)=0,"",IF(D71="","할 일을 적어 주세요",IF(NOT(ISNUMBER(A71)),"마감일을 확인하세요",IF(AND(B71&lt;&gt;"",ISNA(MATCH(B71,현장번호,0))),"현장 번호를 확인하세요",IF(AND(F71&lt;&gt;"",F71&lt;&gt;"완료"),"끝남 칸은 '완료'만","")))))</f>
        <v/>
      </c>
      <c r="J71">
        <f>IF(OR(G71="밀림",G71="오늘",G71="이번 주"),A71+ROW()/1E+6,"")</f>
        <v/>
      </c>
    </row>
    <row r="72">
      <c r="A72" s="20" t="n">
        <v>45784</v>
      </c>
      <c r="B72" s="26" t="n">
        <v>9</v>
      </c>
      <c r="C72" s="27">
        <f>IF(D72="","",IF(B72="","(현장 없음)",IFERROR(INDEX(현장_고객,MATCH(B72,현장번호,0))&amp;" · "&amp;INDEX(현장_주소,MATCH(B72,현장번호,0)),"없는 번호")))</f>
        <v/>
      </c>
      <c r="D72" s="21" t="inlineStr">
        <is>
          <t>철거 일정 잡기</t>
        </is>
      </c>
      <c r="E72" s="21" t="inlineStr">
        <is>
          <t>대표</t>
        </is>
      </c>
      <c r="F72" s="26" t="inlineStr">
        <is>
          <t>완료</t>
        </is>
      </c>
      <c r="G72" s="28">
        <f>IF(OR(D72="",H72&lt;&gt;""),"",IF(F72="완료","완료",IF(A72&lt;기준일,"밀림",IF(A72=기준일,"오늘",IF(A72&lt;=기준일+7,"이번 주","예정")))))</f>
        <v/>
      </c>
      <c r="H72" s="25">
        <f>IF(COUNTA(A72,B72,D72)=0,"",IF(D72="","할 일을 적어 주세요",IF(NOT(ISNUMBER(A72)),"마감일을 확인하세요",IF(AND(B72&lt;&gt;"",ISNA(MATCH(B72,현장번호,0))),"현장 번호를 확인하세요",IF(AND(F72&lt;&gt;"",F72&lt;&gt;"완료"),"끝남 칸은 '완료'만","")))))</f>
        <v/>
      </c>
      <c r="J72">
        <f>IF(OR(G72="밀림",G72="오늘",G72="이번 주"),A72+ROW()/1E+6,"")</f>
        <v/>
      </c>
    </row>
    <row r="73">
      <c r="A73" s="20" t="n">
        <v>45784</v>
      </c>
      <c r="B73" s="26" t="n">
        <v>16</v>
      </c>
      <c r="C73" s="27">
        <f>IF(D73="","",IF(B73="","(현장 없음)",IFERROR(INDEX(현장_고객,MATCH(B73,현장번호,0))&amp;" · "&amp;INDEX(현장_주소,MATCH(B73,현장번호,0)),"없는 번호")))</f>
        <v/>
      </c>
      <c r="D73" s="21" t="inlineStr">
        <is>
          <t>관리사무소 공사 신고</t>
        </is>
      </c>
      <c r="E73" s="21" t="inlineStr">
        <is>
          <t>대표</t>
        </is>
      </c>
      <c r="F73" s="26" t="inlineStr">
        <is>
          <t>완료</t>
        </is>
      </c>
      <c r="G73" s="28">
        <f>IF(OR(D73="",H73&lt;&gt;""),"",IF(F73="완료","완료",IF(A73&lt;기준일,"밀림",IF(A73=기준일,"오늘",IF(A73&lt;=기준일+7,"이번 주","예정")))))</f>
        <v/>
      </c>
      <c r="H73" s="25">
        <f>IF(COUNTA(A73,B73,D73)=0,"",IF(D73="","할 일을 적어 주세요",IF(NOT(ISNUMBER(A73)),"마감일을 확인하세요",IF(AND(B73&lt;&gt;"",ISNA(MATCH(B73,현장번호,0))),"현장 번호를 확인하세요",IF(AND(F73&lt;&gt;"",F73&lt;&gt;"완료"),"끝남 칸은 '완료'만","")))))</f>
        <v/>
      </c>
      <c r="J73">
        <f>IF(OR(G73="밀림",G73="오늘",G73="이번 주"),A73+ROW()/1E+6,"")</f>
        <v/>
      </c>
    </row>
    <row r="74">
      <c r="A74" s="20" t="n">
        <v>45784</v>
      </c>
      <c r="B74" s="26" t="n">
        <v>20</v>
      </c>
      <c r="C74" s="27">
        <f>IF(D74="","",IF(B74="","(현장 없음)",IFERROR(INDEX(현장_고객,MATCH(B74,현장번호,0))&amp;" · "&amp;INDEX(현장_주소,MATCH(B74,현장번호,0)),"없는 번호")))</f>
        <v/>
      </c>
      <c r="D74" s="21" t="inlineStr">
        <is>
          <t>타일 들어가는 날 확인</t>
        </is>
      </c>
      <c r="E74" s="21" t="inlineStr">
        <is>
          <t>김 실장</t>
        </is>
      </c>
      <c r="F74" s="26" t="inlineStr">
        <is>
          <t>완료</t>
        </is>
      </c>
      <c r="G74" s="28">
        <f>IF(OR(D74="",H74&lt;&gt;""),"",IF(F74="완료","완료",IF(A74&lt;기준일,"밀림",IF(A74=기준일,"오늘",IF(A74&lt;=기준일+7,"이번 주","예정")))))</f>
        <v/>
      </c>
      <c r="H74" s="25">
        <f>IF(COUNTA(A74,B74,D74)=0,"",IF(D74="","할 일을 적어 주세요",IF(NOT(ISNUMBER(A74)),"마감일을 확인하세요",IF(AND(B74&lt;&gt;"",ISNA(MATCH(B74,현장번호,0))),"현장 번호를 확인하세요",IF(AND(F74&lt;&gt;"",F74&lt;&gt;"완료"),"끝남 칸은 '완료'만","")))))</f>
        <v/>
      </c>
      <c r="J74">
        <f>IF(OR(G74="밀림",G74="오늘",G74="이번 주"),A74+ROW()/1E+6,"")</f>
        <v/>
      </c>
    </row>
    <row r="75">
      <c r="A75" s="20" t="n">
        <v>45785</v>
      </c>
      <c r="B75" s="26" t="n">
        <v>6</v>
      </c>
      <c r="C75" s="27">
        <f>IF(D75="","",IF(B75="","(현장 없음)",IFERROR(INDEX(현장_고객,MATCH(B75,현장번호,0))&amp;" · "&amp;INDEX(현장_주소,MATCH(B75,현장번호,0)),"없는 번호")))</f>
        <v/>
      </c>
      <c r="D75" s="21" t="inlineStr">
        <is>
          <t>관리사무소 공사 신고</t>
        </is>
      </c>
      <c r="E75" s="21" t="inlineStr">
        <is>
          <t>대표</t>
        </is>
      </c>
      <c r="F75" s="26" t="inlineStr">
        <is>
          <t>완료</t>
        </is>
      </c>
      <c r="G75" s="28">
        <f>IF(OR(D75="",H75&lt;&gt;""),"",IF(F75="완료","완료",IF(A75&lt;기준일,"밀림",IF(A75=기준일,"오늘",IF(A75&lt;=기준일+7,"이번 주","예정")))))</f>
        <v/>
      </c>
      <c r="H75" s="25">
        <f>IF(COUNTA(A75,B75,D75)=0,"",IF(D75="","할 일을 적어 주세요",IF(NOT(ISNUMBER(A75)),"마감일을 확인하세요",IF(AND(B75&lt;&gt;"",ISNA(MATCH(B75,현장번호,0))),"현장 번호를 확인하세요",IF(AND(F75&lt;&gt;"",F75&lt;&gt;"완료"),"끝남 칸은 '완료'만","")))))</f>
        <v/>
      </c>
      <c r="J75">
        <f>IF(OR(G75="밀림",G75="오늘",G75="이번 주"),A75+ROW()/1E+6,"")</f>
        <v/>
      </c>
    </row>
    <row r="76">
      <c r="A76" s="20" t="n">
        <v>45785</v>
      </c>
      <c r="B76" s="26" t="n">
        <v>6</v>
      </c>
      <c r="C76" s="27">
        <f>IF(D76="","",IF(B76="","(현장 없음)",IFERROR(INDEX(현장_고객,MATCH(B76,현장번호,0))&amp;" · "&amp;INDEX(현장_주소,MATCH(B76,현장번호,0)),"없는 번호")))</f>
        <v/>
      </c>
      <c r="D76" s="21" t="inlineStr">
        <is>
          <t>설비 업체 확인</t>
        </is>
      </c>
      <c r="E76" s="21" t="inlineStr">
        <is>
          <t>대표</t>
        </is>
      </c>
      <c r="F76" s="26" t="inlineStr">
        <is>
          <t>완료</t>
        </is>
      </c>
      <c r="G76" s="28">
        <f>IF(OR(D76="",H76&lt;&gt;""),"",IF(F76="완료","완료",IF(A76&lt;기준일,"밀림",IF(A76=기준일,"오늘",IF(A76&lt;=기준일+7,"이번 주","예정")))))</f>
        <v/>
      </c>
      <c r="H76" s="25">
        <f>IF(COUNTA(A76,B76,D76)=0,"",IF(D76="","할 일을 적어 주세요",IF(NOT(ISNUMBER(A76)),"마감일을 확인하세요",IF(AND(B76&lt;&gt;"",ISNA(MATCH(B76,현장번호,0))),"현장 번호를 확인하세요",IF(AND(F76&lt;&gt;"",F76&lt;&gt;"완료"),"끝남 칸은 '완료'만","")))))</f>
        <v/>
      </c>
      <c r="J76">
        <f>IF(OR(G76="밀림",G76="오늘",G76="이번 주"),A76+ROW()/1E+6,"")</f>
        <v/>
      </c>
    </row>
    <row r="77">
      <c r="A77" s="20" t="n">
        <v>45785</v>
      </c>
      <c r="B77" s="26" t="n">
        <v>13</v>
      </c>
      <c r="C77" s="27">
        <f>IF(D77="","",IF(B77="","(현장 없음)",IFERROR(INDEX(현장_고객,MATCH(B77,현장번호,0))&amp;" · "&amp;INDEX(현장_주소,MATCH(B77,현장번호,0)),"없는 번호")))</f>
        <v/>
      </c>
      <c r="D77" s="21" t="inlineStr">
        <is>
          <t>잔금 안내 문자</t>
        </is>
      </c>
      <c r="E77" s="21" t="inlineStr">
        <is>
          <t>대표</t>
        </is>
      </c>
      <c r="F77" s="26" t="inlineStr">
        <is>
          <t>완료</t>
        </is>
      </c>
      <c r="G77" s="28">
        <f>IF(OR(D77="",H77&lt;&gt;""),"",IF(F77="완료","완료",IF(A77&lt;기준일,"밀림",IF(A77=기준일,"오늘",IF(A77&lt;=기준일+7,"이번 주","예정")))))</f>
        <v/>
      </c>
      <c r="H77" s="25">
        <f>IF(COUNTA(A77,B77,D77)=0,"",IF(D77="","할 일을 적어 주세요",IF(NOT(ISNUMBER(A77)),"마감일을 확인하세요",IF(AND(B77&lt;&gt;"",ISNA(MATCH(B77,현장번호,0))),"현장 번호를 확인하세요",IF(AND(F77&lt;&gt;"",F77&lt;&gt;"완료"),"끝남 칸은 '완료'만","")))))</f>
        <v/>
      </c>
      <c r="J77">
        <f>IF(OR(G77="밀림",G77="오늘",G77="이번 주"),A77+ROW()/1E+6,"")</f>
        <v/>
      </c>
    </row>
    <row r="78">
      <c r="A78" s="20" t="n">
        <v>45785</v>
      </c>
      <c r="B78" s="26" t="n">
        <v>20</v>
      </c>
      <c r="C78" s="27">
        <f>IF(D78="","",IF(B78="","(현장 없음)",IFERROR(INDEX(현장_고객,MATCH(B78,현장번호,0))&amp;" · "&amp;INDEX(현장_주소,MATCH(B78,현장번호,0)),"없는 번호")))</f>
        <v/>
      </c>
      <c r="D78" s="21" t="inlineStr">
        <is>
          <t>철거 일정 잡기</t>
        </is>
      </c>
      <c r="E78" s="21" t="inlineStr">
        <is>
          <t>김 실장</t>
        </is>
      </c>
      <c r="F78" s="26" t="inlineStr">
        <is>
          <t>완료</t>
        </is>
      </c>
      <c r="G78" s="28">
        <f>IF(OR(D78="",H78&lt;&gt;""),"",IF(F78="완료","완료",IF(A78&lt;기준일,"밀림",IF(A78=기준일,"오늘",IF(A78&lt;=기준일+7,"이번 주","예정")))))</f>
        <v/>
      </c>
      <c r="H78" s="25">
        <f>IF(COUNTA(A78,B78,D78)=0,"",IF(D78="","할 일을 적어 주세요",IF(NOT(ISNUMBER(A78)),"마감일을 확인하세요",IF(AND(B78&lt;&gt;"",ISNA(MATCH(B78,현장번호,0))),"현장 번호를 확인하세요",IF(AND(F78&lt;&gt;"",F78&lt;&gt;"완료"),"끝남 칸은 '완료'만","")))))</f>
        <v/>
      </c>
      <c r="J78">
        <f>IF(OR(G78="밀림",G78="오늘",G78="이번 주"),A78+ROW()/1E+6,"")</f>
        <v/>
      </c>
    </row>
    <row r="79">
      <c r="A79" s="20" t="n">
        <v>45786</v>
      </c>
      <c r="B79" s="26" t="n">
        <v>9</v>
      </c>
      <c r="C79" s="27">
        <f>IF(D79="","",IF(B79="","(현장 없음)",IFERROR(INDEX(현장_고객,MATCH(B79,현장번호,0))&amp;" · "&amp;INDEX(현장_주소,MATCH(B79,현장번호,0)),"없는 번호")))</f>
        <v/>
      </c>
      <c r="D79" s="21" t="inlineStr">
        <is>
          <t>자재 발주</t>
        </is>
      </c>
      <c r="E79" s="21" t="inlineStr">
        <is>
          <t>대표</t>
        </is>
      </c>
      <c r="F79" s="26" t="inlineStr">
        <is>
          <t>완료</t>
        </is>
      </c>
      <c r="G79" s="28">
        <f>IF(OR(D79="",H79&lt;&gt;""),"",IF(F79="완료","완료",IF(A79&lt;기준일,"밀림",IF(A79=기준일,"오늘",IF(A79&lt;=기준일+7,"이번 주","예정")))))</f>
        <v/>
      </c>
      <c r="H79" s="25">
        <f>IF(COUNTA(A79,B79,D79)=0,"",IF(D79="","할 일을 적어 주세요",IF(NOT(ISNUMBER(A79)),"마감일을 확인하세요",IF(AND(B79&lt;&gt;"",ISNA(MATCH(B79,현장번호,0))),"현장 번호를 확인하세요",IF(AND(F79&lt;&gt;"",F79&lt;&gt;"완료"),"끝남 칸은 '완료'만","")))))</f>
        <v/>
      </c>
      <c r="J79">
        <f>IF(OR(G79="밀림",G79="오늘",G79="이번 주"),A79+ROW()/1E+6,"")</f>
        <v/>
      </c>
    </row>
    <row r="80">
      <c r="A80" s="20" t="n">
        <v>45786</v>
      </c>
      <c r="B80" s="26" t="n">
        <v>21</v>
      </c>
      <c r="C80" s="27">
        <f>IF(D80="","",IF(B80="","(현장 없음)",IFERROR(INDEX(현장_고객,MATCH(B80,현장번호,0))&amp;" · "&amp;INDEX(현장_주소,MATCH(B80,현장번호,0)),"없는 번호")))</f>
        <v/>
      </c>
      <c r="D80" s="21" t="inlineStr">
        <is>
          <t>중간 사진 보내기</t>
        </is>
      </c>
      <c r="E80" s="21" t="inlineStr">
        <is>
          <t>박 팀장</t>
        </is>
      </c>
      <c r="F80" s="26" t="inlineStr">
        <is>
          <t>완료</t>
        </is>
      </c>
      <c r="G80" s="28">
        <f>IF(OR(D80="",H80&lt;&gt;""),"",IF(F80="완료","완료",IF(A80&lt;기준일,"밀림",IF(A80=기준일,"오늘",IF(A80&lt;=기준일+7,"이번 주","예정")))))</f>
        <v/>
      </c>
      <c r="H80" s="25">
        <f>IF(COUNTA(A80,B80,D80)=0,"",IF(D80="","할 일을 적어 주세요",IF(NOT(ISNUMBER(A80)),"마감일을 확인하세요",IF(AND(B80&lt;&gt;"",ISNA(MATCH(B80,현장번호,0))),"현장 번호를 확인하세요",IF(AND(F80&lt;&gt;"",F80&lt;&gt;"완료"),"끝남 칸은 '완료'만","")))))</f>
        <v/>
      </c>
      <c r="J80">
        <f>IF(OR(G80="밀림",G80="오늘",G80="이번 주"),A80+ROW()/1E+6,"")</f>
        <v/>
      </c>
    </row>
    <row r="81">
      <c r="A81" s="20" t="n">
        <v>45786</v>
      </c>
      <c r="B81" s="26" t="n">
        <v>28</v>
      </c>
      <c r="C81" s="27">
        <f>IF(D81="","",IF(B81="","(현장 없음)",IFERROR(INDEX(현장_고객,MATCH(B81,현장번호,0))&amp;" · "&amp;INDEX(현장_주소,MATCH(B81,현장번호,0)),"없는 번호")))</f>
        <v/>
      </c>
      <c r="D81" s="21" t="inlineStr">
        <is>
          <t>실측 방문</t>
        </is>
      </c>
      <c r="E81" s="21" t="inlineStr">
        <is>
          <t>대표</t>
        </is>
      </c>
      <c r="F81" s="26" t="inlineStr">
        <is>
          <t>완료</t>
        </is>
      </c>
      <c r="G81" s="28">
        <f>IF(OR(D81="",H81&lt;&gt;""),"",IF(F81="완료","완료",IF(A81&lt;기준일,"밀림",IF(A81=기준일,"오늘",IF(A81&lt;=기준일+7,"이번 주","예정")))))</f>
        <v/>
      </c>
      <c r="H81" s="25">
        <f>IF(COUNTA(A81,B81,D81)=0,"",IF(D81="","할 일을 적어 주세요",IF(NOT(ISNUMBER(A81)),"마감일을 확인하세요",IF(AND(B81&lt;&gt;"",ISNA(MATCH(B81,현장번호,0))),"현장 번호를 확인하세요",IF(AND(F81&lt;&gt;"",F81&lt;&gt;"완료"),"끝남 칸은 '완료'만","")))))</f>
        <v/>
      </c>
      <c r="J81">
        <f>IF(OR(G81="밀림",G81="오늘",G81="이번 주"),A81+ROW()/1E+6,"")</f>
        <v/>
      </c>
    </row>
    <row r="82">
      <c r="A82" s="20" t="n">
        <v>45787</v>
      </c>
      <c r="B82" s="26" t="n">
        <v>11</v>
      </c>
      <c r="C82" s="27">
        <f>IF(D82="","",IF(B82="","(현장 없음)",IFERROR(INDEX(현장_고객,MATCH(B82,현장번호,0))&amp;" · "&amp;INDEX(현장_주소,MATCH(B82,현장번호,0)),"없는 번호")))</f>
        <v/>
      </c>
      <c r="D82" s="21" t="inlineStr">
        <is>
          <t>관리사무소 공사 신고</t>
        </is>
      </c>
      <c r="E82" s="21" t="inlineStr">
        <is>
          <t>박 팀장</t>
        </is>
      </c>
      <c r="F82" s="26" t="inlineStr">
        <is>
          <t>완료</t>
        </is>
      </c>
      <c r="G82" s="28">
        <f>IF(OR(D82="",H82&lt;&gt;""),"",IF(F82="완료","완료",IF(A82&lt;기준일,"밀림",IF(A82=기준일,"오늘",IF(A82&lt;=기준일+7,"이번 주","예정")))))</f>
        <v/>
      </c>
      <c r="H82" s="25">
        <f>IF(COUNTA(A82,B82,D82)=0,"",IF(D82="","할 일을 적어 주세요",IF(NOT(ISNUMBER(A82)),"마감일을 확인하세요",IF(AND(B82&lt;&gt;"",ISNA(MATCH(B82,현장번호,0))),"현장 번호를 확인하세요",IF(AND(F82&lt;&gt;"",F82&lt;&gt;"완료"),"끝남 칸은 '완료'만","")))))</f>
        <v/>
      </c>
      <c r="J82">
        <f>IF(OR(G82="밀림",G82="오늘",G82="이번 주"),A82+ROW()/1E+6,"")</f>
        <v/>
      </c>
    </row>
    <row r="83">
      <c r="A83" s="20" t="n">
        <v>45787</v>
      </c>
      <c r="B83" s="26" t="n">
        <v>14</v>
      </c>
      <c r="C83" s="27">
        <f>IF(D83="","",IF(B83="","(현장 없음)",IFERROR(INDEX(현장_고객,MATCH(B83,현장번호,0))&amp;" · "&amp;INDEX(현장_주소,MATCH(B83,현장번호,0)),"없는 번호")))</f>
        <v/>
      </c>
      <c r="D83" s="21" t="inlineStr">
        <is>
          <t>타일 들어가는 날 확인</t>
        </is>
      </c>
      <c r="E83" s="21" t="inlineStr">
        <is>
          <t>김 실장</t>
        </is>
      </c>
      <c r="F83" s="26" t="inlineStr">
        <is>
          <t>완료</t>
        </is>
      </c>
      <c r="G83" s="28">
        <f>IF(OR(D83="",H83&lt;&gt;""),"",IF(F83="완료","완료",IF(A83&lt;기준일,"밀림",IF(A83=기준일,"오늘",IF(A83&lt;=기준일+7,"이번 주","예정")))))</f>
        <v/>
      </c>
      <c r="H83" s="25">
        <f>IF(COUNTA(A83,B83,D83)=0,"",IF(D83="","할 일을 적어 주세요",IF(NOT(ISNUMBER(A83)),"마감일을 확인하세요",IF(AND(B83&lt;&gt;"",ISNA(MATCH(B83,현장번호,0))),"현장 번호를 확인하세요",IF(AND(F83&lt;&gt;"",F83&lt;&gt;"완료"),"끝남 칸은 '완료'만","")))))</f>
        <v/>
      </c>
      <c r="J83">
        <f>IF(OR(G83="밀림",G83="오늘",G83="이번 주"),A83+ROW()/1E+6,"")</f>
        <v/>
      </c>
    </row>
    <row r="84">
      <c r="A84" s="20" t="n">
        <v>45787</v>
      </c>
      <c r="B84" s="26" t="n">
        <v>19</v>
      </c>
      <c r="C84" s="27">
        <f>IF(D84="","",IF(B84="","(현장 없음)",IFERROR(INDEX(현장_고객,MATCH(B84,현장번호,0))&amp;" · "&amp;INDEX(현장_주소,MATCH(B84,현장번호,0)),"없는 번호")))</f>
        <v/>
      </c>
      <c r="D84" s="21" t="inlineStr">
        <is>
          <t>관리사무소 공사 신고</t>
        </is>
      </c>
      <c r="E84" s="21" t="inlineStr">
        <is>
          <t>김 실장</t>
        </is>
      </c>
      <c r="F84" s="26" t="inlineStr">
        <is>
          <t>완료</t>
        </is>
      </c>
      <c r="G84" s="28">
        <f>IF(OR(D84="",H84&lt;&gt;""),"",IF(F84="완료","완료",IF(A84&lt;기준일,"밀림",IF(A84=기준일,"오늘",IF(A84&lt;=기준일+7,"이번 주","예정")))))</f>
        <v/>
      </c>
      <c r="H84" s="25">
        <f>IF(COUNTA(A84,B84,D84)=0,"",IF(D84="","할 일을 적어 주세요",IF(NOT(ISNUMBER(A84)),"마감일을 확인하세요",IF(AND(B84&lt;&gt;"",ISNA(MATCH(B84,현장번호,0))),"현장 번호를 확인하세요",IF(AND(F84&lt;&gt;"",F84&lt;&gt;"완료"),"끝남 칸은 '완료'만","")))))</f>
        <v/>
      </c>
      <c r="J84">
        <f>IF(OR(G84="밀림",G84="오늘",G84="이번 주"),A84+ROW()/1E+6,"")</f>
        <v/>
      </c>
    </row>
    <row r="85">
      <c r="A85" s="20" t="n">
        <v>45787</v>
      </c>
      <c r="B85" s="26" t="n">
        <v>23</v>
      </c>
      <c r="C85" s="27">
        <f>IF(D85="","",IF(B85="","(현장 없음)",IFERROR(INDEX(현장_고객,MATCH(B85,현장번호,0))&amp;" · "&amp;INDEX(현장_주소,MATCH(B85,현장번호,0)),"없는 번호")))</f>
        <v/>
      </c>
      <c r="D85" s="21" t="inlineStr">
        <is>
          <t>설비 업체 확인</t>
        </is>
      </c>
      <c r="E85" s="21" t="inlineStr">
        <is>
          <t>박 팀장</t>
        </is>
      </c>
      <c r="F85" s="26" t="inlineStr">
        <is>
          <t>완료</t>
        </is>
      </c>
      <c r="G85" s="28">
        <f>IF(OR(D85="",H85&lt;&gt;""),"",IF(F85="완료","완료",IF(A85&lt;기준일,"밀림",IF(A85=기준일,"오늘",IF(A85&lt;=기준일+7,"이번 주","예정")))))</f>
        <v/>
      </c>
      <c r="H85" s="25">
        <f>IF(COUNTA(A85,B85,D85)=0,"",IF(D85="","할 일을 적어 주세요",IF(NOT(ISNUMBER(A85)),"마감일을 확인하세요",IF(AND(B85&lt;&gt;"",ISNA(MATCH(B85,현장번호,0))),"현장 번호를 확인하세요",IF(AND(F85&lt;&gt;"",F85&lt;&gt;"완료"),"끝남 칸은 '완료'만","")))))</f>
        <v/>
      </c>
      <c r="J85">
        <f>IF(OR(G85="밀림",G85="오늘",G85="이번 주"),A85+ROW()/1E+6,"")</f>
        <v/>
      </c>
    </row>
    <row r="86">
      <c r="A86" s="20" t="n">
        <v>45787</v>
      </c>
      <c r="B86" s="26" t="n">
        <v>23</v>
      </c>
      <c r="C86" s="27">
        <f>IF(D86="","",IF(B86="","(현장 없음)",IFERROR(INDEX(현장_고객,MATCH(B86,현장번호,0))&amp;" · "&amp;INDEX(현장_주소,MATCH(B86,현장번호,0)),"없는 번호")))</f>
        <v/>
      </c>
      <c r="D86" s="21" t="inlineStr">
        <is>
          <t>관리사무소 공사 신고</t>
        </is>
      </c>
      <c r="E86" s="21" t="inlineStr">
        <is>
          <t>박 팀장</t>
        </is>
      </c>
      <c r="F86" s="26" t="inlineStr">
        <is>
          <t>완료</t>
        </is>
      </c>
      <c r="G86" s="28">
        <f>IF(OR(D86="",H86&lt;&gt;""),"",IF(F86="완료","완료",IF(A86&lt;기준일,"밀림",IF(A86=기준일,"오늘",IF(A86&lt;=기준일+7,"이번 주","예정")))))</f>
        <v/>
      </c>
      <c r="H86" s="25">
        <f>IF(COUNTA(A86,B86,D86)=0,"",IF(D86="","할 일을 적어 주세요",IF(NOT(ISNUMBER(A86)),"마감일을 확인하세요",IF(AND(B86&lt;&gt;"",ISNA(MATCH(B86,현장번호,0))),"현장 번호를 확인하세요",IF(AND(F86&lt;&gt;"",F86&lt;&gt;"완료"),"끝남 칸은 '완료'만","")))))</f>
        <v/>
      </c>
      <c r="J86">
        <f>IF(OR(G86="밀림",G86="오늘",G86="이번 주"),A86+ROW()/1E+6,"")</f>
        <v/>
      </c>
    </row>
    <row r="87">
      <c r="A87" s="20" t="n">
        <v>45788</v>
      </c>
      <c r="B87" s="26" t="n">
        <v>3</v>
      </c>
      <c r="C87" s="27">
        <f>IF(D87="","",IF(B87="","(현장 없음)",IFERROR(INDEX(현장_고객,MATCH(B87,현장번호,0))&amp;" · "&amp;INDEX(현장_주소,MATCH(B87,현장번호,0)),"없는 번호")))</f>
        <v/>
      </c>
      <c r="D87" s="21" t="inlineStr">
        <is>
          <t>잔금 안내 문자</t>
        </is>
      </c>
      <c r="E87" s="21" t="inlineStr">
        <is>
          <t>김 실장</t>
        </is>
      </c>
      <c r="F87" s="26" t="inlineStr">
        <is>
          <t>완료</t>
        </is>
      </c>
      <c r="G87" s="28">
        <f>IF(OR(D87="",H87&lt;&gt;""),"",IF(F87="완료","완료",IF(A87&lt;기준일,"밀림",IF(A87=기준일,"오늘",IF(A87&lt;=기준일+7,"이번 주","예정")))))</f>
        <v/>
      </c>
      <c r="H87" s="25">
        <f>IF(COUNTA(A87,B87,D87)=0,"",IF(D87="","할 일을 적어 주세요",IF(NOT(ISNUMBER(A87)),"마감일을 확인하세요",IF(AND(B87&lt;&gt;"",ISNA(MATCH(B87,현장번호,0))),"현장 번호를 확인하세요",IF(AND(F87&lt;&gt;"",F87&lt;&gt;"완료"),"끝남 칸은 '완료'만","")))))</f>
        <v/>
      </c>
      <c r="J87">
        <f>IF(OR(G87="밀림",G87="오늘",G87="이번 주"),A87+ROW()/1E+6,"")</f>
        <v/>
      </c>
    </row>
    <row r="88">
      <c r="A88" s="20" t="n">
        <v>45788</v>
      </c>
      <c r="B88" s="26" t="n">
        <v>21</v>
      </c>
      <c r="C88" s="27">
        <f>IF(D88="","",IF(B88="","(현장 없음)",IFERROR(INDEX(현장_고객,MATCH(B88,현장번호,0))&amp;" · "&amp;INDEX(현장_주소,MATCH(B88,현장번호,0)),"없는 번호")))</f>
        <v/>
      </c>
      <c r="D88" s="21" t="inlineStr">
        <is>
          <t>자재 발주</t>
        </is>
      </c>
      <c r="E88" s="21" t="inlineStr">
        <is>
          <t>박 팀장</t>
        </is>
      </c>
      <c r="F88" s="26" t="inlineStr">
        <is>
          <t>완료</t>
        </is>
      </c>
      <c r="G88" s="28">
        <f>IF(OR(D88="",H88&lt;&gt;""),"",IF(F88="완료","완료",IF(A88&lt;기준일,"밀림",IF(A88=기준일,"오늘",IF(A88&lt;=기준일+7,"이번 주","예정")))))</f>
        <v/>
      </c>
      <c r="H88" s="25">
        <f>IF(COUNTA(A88,B88,D88)=0,"",IF(D88="","할 일을 적어 주세요",IF(NOT(ISNUMBER(A88)),"마감일을 확인하세요",IF(AND(B88&lt;&gt;"",ISNA(MATCH(B88,현장번호,0))),"현장 번호를 확인하세요",IF(AND(F88&lt;&gt;"",F88&lt;&gt;"완료"),"끝남 칸은 '완료'만","")))))</f>
        <v/>
      </c>
      <c r="J88">
        <f>IF(OR(G88="밀림",G88="오늘",G88="이번 주"),A88+ROW()/1E+6,"")</f>
        <v/>
      </c>
    </row>
    <row r="89">
      <c r="A89" s="20" t="n">
        <v>45788</v>
      </c>
      <c r="B89" s="26" t="n">
        <v>29</v>
      </c>
      <c r="C89" s="27">
        <f>IF(D89="","",IF(B89="","(현장 없음)",IFERROR(INDEX(현장_고객,MATCH(B89,현장번호,0))&amp;" · "&amp;INDEX(현장_주소,MATCH(B89,현장번호,0)),"없는 번호")))</f>
        <v/>
      </c>
      <c r="D89" s="21" t="inlineStr">
        <is>
          <t>실측 방문</t>
        </is>
      </c>
      <c r="E89" s="21" t="inlineStr">
        <is>
          <t>김 실장</t>
        </is>
      </c>
      <c r="F89" s="26" t="inlineStr">
        <is>
          <t>완료</t>
        </is>
      </c>
      <c r="G89" s="28">
        <f>IF(OR(D89="",H89&lt;&gt;""),"",IF(F89="완료","완료",IF(A89&lt;기준일,"밀림",IF(A89=기준일,"오늘",IF(A89&lt;=기준일+7,"이번 주","예정")))))</f>
        <v/>
      </c>
      <c r="H89" s="25">
        <f>IF(COUNTA(A89,B89,D89)=0,"",IF(D89="","할 일을 적어 주세요",IF(NOT(ISNUMBER(A89)),"마감일을 확인하세요",IF(AND(B89&lt;&gt;"",ISNA(MATCH(B89,현장번호,0))),"현장 번호를 확인하세요",IF(AND(F89&lt;&gt;"",F89&lt;&gt;"완료"),"끝남 칸은 '완료'만","")))))</f>
        <v/>
      </c>
      <c r="J89">
        <f>IF(OR(G89="밀림",G89="오늘",G89="이번 주"),A89+ROW()/1E+6,"")</f>
        <v/>
      </c>
    </row>
    <row r="90">
      <c r="A90" s="20" t="n">
        <v>45789</v>
      </c>
      <c r="B90" s="26" t="n">
        <v>15</v>
      </c>
      <c r="C90" s="27">
        <f>IF(D90="","",IF(B90="","(현장 없음)",IFERROR(INDEX(현장_고객,MATCH(B90,현장번호,0))&amp;" · "&amp;INDEX(현장_주소,MATCH(B90,현장번호,0)),"없는 번호")))</f>
        <v/>
      </c>
      <c r="D90" s="21" t="inlineStr">
        <is>
          <t>실측 방문</t>
        </is>
      </c>
      <c r="E90" s="21" t="inlineStr">
        <is>
          <t>대표</t>
        </is>
      </c>
      <c r="F90" s="26" t="inlineStr">
        <is>
          <t>완료</t>
        </is>
      </c>
      <c r="G90" s="28">
        <f>IF(OR(D90="",H90&lt;&gt;""),"",IF(F90="완료","완료",IF(A90&lt;기준일,"밀림",IF(A90=기준일,"오늘",IF(A90&lt;=기준일+7,"이번 주","예정")))))</f>
        <v/>
      </c>
      <c r="H90" s="25">
        <f>IF(COUNTA(A90,B90,D90)=0,"",IF(D90="","할 일을 적어 주세요",IF(NOT(ISNUMBER(A90)),"마감일을 확인하세요",IF(AND(B90&lt;&gt;"",ISNA(MATCH(B90,현장번호,0))),"현장 번호를 확인하세요",IF(AND(F90&lt;&gt;"",F90&lt;&gt;"완료"),"끝남 칸은 '완료'만","")))))</f>
        <v/>
      </c>
      <c r="J90">
        <f>IF(OR(G90="밀림",G90="오늘",G90="이번 주"),A90+ROW()/1E+6,"")</f>
        <v/>
      </c>
    </row>
    <row r="91">
      <c r="A91" s="20" t="n">
        <v>45789</v>
      </c>
      <c r="B91" s="26" t="n">
        <v>19</v>
      </c>
      <c r="C91" s="27">
        <f>IF(D91="","",IF(B91="","(현장 없음)",IFERROR(INDEX(현장_고객,MATCH(B91,현장번호,0))&amp;" · "&amp;INDEX(현장_주소,MATCH(B91,현장번호,0)),"없는 번호")))</f>
        <v/>
      </c>
      <c r="D91" s="21" t="inlineStr">
        <is>
          <t>타일 들어가는 날 확인</t>
        </is>
      </c>
      <c r="E91" s="21" t="inlineStr">
        <is>
          <t>김 실장</t>
        </is>
      </c>
      <c r="F91" s="26" t="inlineStr">
        <is>
          <t>완료</t>
        </is>
      </c>
      <c r="G91" s="28">
        <f>IF(OR(D91="",H91&lt;&gt;""),"",IF(F91="완료","완료",IF(A91&lt;기준일,"밀림",IF(A91=기준일,"오늘",IF(A91&lt;=기준일+7,"이번 주","예정")))))</f>
        <v/>
      </c>
      <c r="H91" s="25">
        <f>IF(COUNTA(A91,B91,D91)=0,"",IF(D91="","할 일을 적어 주세요",IF(NOT(ISNUMBER(A91)),"마감일을 확인하세요",IF(AND(B91&lt;&gt;"",ISNA(MATCH(B91,현장번호,0))),"현장 번호를 확인하세요",IF(AND(F91&lt;&gt;"",F91&lt;&gt;"완료"),"끝남 칸은 '완료'만","")))))</f>
        <v/>
      </c>
      <c r="J91">
        <f>IF(OR(G91="밀림",G91="오늘",G91="이번 주"),A91+ROW()/1E+6,"")</f>
        <v/>
      </c>
    </row>
    <row r="92">
      <c r="A92" s="20" t="n">
        <v>45789</v>
      </c>
      <c r="B92" s="26" t="n">
        <v>20</v>
      </c>
      <c r="C92" s="27">
        <f>IF(D92="","",IF(B92="","(현장 없음)",IFERROR(INDEX(현장_고객,MATCH(B92,현장번호,0))&amp;" · "&amp;INDEX(현장_주소,MATCH(B92,현장번호,0)),"없는 번호")))</f>
        <v/>
      </c>
      <c r="D92" s="21" t="inlineStr">
        <is>
          <t>잔금 안내 문자</t>
        </is>
      </c>
      <c r="E92" s="21" t="inlineStr">
        <is>
          <t>김 실장</t>
        </is>
      </c>
      <c r="F92" s="26" t="inlineStr">
        <is>
          <t>완료</t>
        </is>
      </c>
      <c r="G92" s="28">
        <f>IF(OR(D92="",H92&lt;&gt;""),"",IF(F92="완료","완료",IF(A92&lt;기준일,"밀림",IF(A92=기준일,"오늘",IF(A92&lt;=기준일+7,"이번 주","예정")))))</f>
        <v/>
      </c>
      <c r="H92" s="25">
        <f>IF(COUNTA(A92,B92,D92)=0,"",IF(D92="","할 일을 적어 주세요",IF(NOT(ISNUMBER(A92)),"마감일을 확인하세요",IF(AND(B92&lt;&gt;"",ISNA(MATCH(B92,현장번호,0))),"현장 번호를 확인하세요",IF(AND(F92&lt;&gt;"",F92&lt;&gt;"완료"),"끝남 칸은 '완료'만","")))))</f>
        <v/>
      </c>
      <c r="J92">
        <f>IF(OR(G92="밀림",G92="오늘",G92="이번 주"),A92+ROW()/1E+6,"")</f>
        <v/>
      </c>
    </row>
    <row r="93">
      <c r="A93" s="20" t="n">
        <v>45789</v>
      </c>
      <c r="B93" s="26" t="n">
        <v>25</v>
      </c>
      <c r="C93" s="27">
        <f>IF(D93="","",IF(B93="","(현장 없음)",IFERROR(INDEX(현장_고객,MATCH(B93,현장번호,0))&amp;" · "&amp;INDEX(현장_주소,MATCH(B93,현장번호,0)),"없는 번호")))</f>
        <v/>
      </c>
      <c r="D93" s="21" t="inlineStr">
        <is>
          <t>실측 방문</t>
        </is>
      </c>
      <c r="E93" s="21" t="inlineStr">
        <is>
          <t>대표</t>
        </is>
      </c>
      <c r="F93" s="26" t="inlineStr">
        <is>
          <t>완료</t>
        </is>
      </c>
      <c r="G93" s="28">
        <f>IF(OR(D93="",H93&lt;&gt;""),"",IF(F93="완료","완료",IF(A93&lt;기준일,"밀림",IF(A93=기준일,"오늘",IF(A93&lt;=기준일+7,"이번 주","예정")))))</f>
        <v/>
      </c>
      <c r="H93" s="25">
        <f>IF(COUNTA(A93,B93,D93)=0,"",IF(D93="","할 일을 적어 주세요",IF(NOT(ISNUMBER(A93)),"마감일을 확인하세요",IF(AND(B93&lt;&gt;"",ISNA(MATCH(B93,현장번호,0))),"현장 번호를 확인하세요",IF(AND(F93&lt;&gt;"",F93&lt;&gt;"완료"),"끝남 칸은 '완료'만","")))))</f>
        <v/>
      </c>
      <c r="J93">
        <f>IF(OR(G93="밀림",G93="오늘",G93="이번 주"),A93+ROW()/1E+6,"")</f>
        <v/>
      </c>
    </row>
    <row r="94">
      <c r="A94" s="20" t="n">
        <v>45790</v>
      </c>
      <c r="B94" s="26" t="n">
        <v>4</v>
      </c>
      <c r="C94" s="27">
        <f>IF(D94="","",IF(B94="","(현장 없음)",IFERROR(INDEX(현장_고객,MATCH(B94,현장번호,0))&amp;" · "&amp;INDEX(현장_주소,MATCH(B94,현장번호,0)),"없는 번호")))</f>
        <v/>
      </c>
      <c r="D94" s="21" t="inlineStr">
        <is>
          <t>마감 확인</t>
        </is>
      </c>
      <c r="E94" s="21" t="inlineStr">
        <is>
          <t>대표</t>
        </is>
      </c>
      <c r="F94" s="26" t="inlineStr">
        <is>
          <t>완료</t>
        </is>
      </c>
      <c r="G94" s="28">
        <f>IF(OR(D94="",H94&lt;&gt;""),"",IF(F94="완료","완료",IF(A94&lt;기준일,"밀림",IF(A94=기준일,"오늘",IF(A94&lt;=기준일+7,"이번 주","예정")))))</f>
        <v/>
      </c>
      <c r="H94" s="25">
        <f>IF(COUNTA(A94,B94,D94)=0,"",IF(D94="","할 일을 적어 주세요",IF(NOT(ISNUMBER(A94)),"마감일을 확인하세요",IF(AND(B94&lt;&gt;"",ISNA(MATCH(B94,현장번호,0))),"현장 번호를 확인하세요",IF(AND(F94&lt;&gt;"",F94&lt;&gt;"완료"),"끝남 칸은 '완료'만","")))))</f>
        <v/>
      </c>
      <c r="J94">
        <f>IF(OR(G94="밀림",G94="오늘",G94="이번 주"),A94+ROW()/1E+6,"")</f>
        <v/>
      </c>
    </row>
    <row r="95">
      <c r="A95" s="20" t="n">
        <v>45790</v>
      </c>
      <c r="B95" s="26" t="n">
        <v>11</v>
      </c>
      <c r="C95" s="27">
        <f>IF(D95="","",IF(B95="","(현장 없음)",IFERROR(INDEX(현장_고객,MATCH(B95,현장번호,0))&amp;" · "&amp;INDEX(현장_주소,MATCH(B95,현장번호,0)),"없는 번호")))</f>
        <v/>
      </c>
      <c r="D95" s="21" t="inlineStr">
        <is>
          <t>중간 사진 보내기</t>
        </is>
      </c>
      <c r="E95" s="21" t="inlineStr">
        <is>
          <t>박 팀장</t>
        </is>
      </c>
      <c r="F95" s="26" t="inlineStr">
        <is>
          <t>완료</t>
        </is>
      </c>
      <c r="G95" s="28">
        <f>IF(OR(D95="",H95&lt;&gt;""),"",IF(F95="완료","완료",IF(A95&lt;기준일,"밀림",IF(A95=기준일,"오늘",IF(A95&lt;=기준일+7,"이번 주","예정")))))</f>
        <v/>
      </c>
      <c r="H95" s="25">
        <f>IF(COUNTA(A95,B95,D95)=0,"",IF(D95="","할 일을 적어 주세요",IF(NOT(ISNUMBER(A95)),"마감일을 확인하세요",IF(AND(B95&lt;&gt;"",ISNA(MATCH(B95,현장번호,0))),"현장 번호를 확인하세요",IF(AND(F95&lt;&gt;"",F95&lt;&gt;"완료"),"끝남 칸은 '완료'만","")))))</f>
        <v/>
      </c>
      <c r="J95">
        <f>IF(OR(G95="밀림",G95="오늘",G95="이번 주"),A95+ROW()/1E+6,"")</f>
        <v/>
      </c>
    </row>
    <row r="96">
      <c r="A96" s="20" t="n">
        <v>45790</v>
      </c>
      <c r="B96" s="26" t="n">
        <v>19</v>
      </c>
      <c r="C96" s="27">
        <f>IF(D96="","",IF(B96="","(현장 없음)",IFERROR(INDEX(현장_고객,MATCH(B96,현장번호,0))&amp;" · "&amp;INDEX(현장_주소,MATCH(B96,현장번호,0)),"없는 번호")))</f>
        <v/>
      </c>
      <c r="D96" s="21" t="inlineStr">
        <is>
          <t>자재 발주</t>
        </is>
      </c>
      <c r="E96" s="21" t="inlineStr">
        <is>
          <t>김 실장</t>
        </is>
      </c>
      <c r="F96" s="26" t="inlineStr">
        <is>
          <t>완료</t>
        </is>
      </c>
      <c r="G96" s="28">
        <f>IF(OR(D96="",H96&lt;&gt;""),"",IF(F96="완료","완료",IF(A96&lt;기준일,"밀림",IF(A96=기준일,"오늘",IF(A96&lt;=기준일+7,"이번 주","예정")))))</f>
        <v/>
      </c>
      <c r="H96" s="25">
        <f>IF(COUNTA(A96,B96,D96)=0,"",IF(D96="","할 일을 적어 주세요",IF(NOT(ISNUMBER(A96)),"마감일을 확인하세요",IF(AND(B96&lt;&gt;"",ISNA(MATCH(B96,현장번호,0))),"현장 번호를 확인하세요",IF(AND(F96&lt;&gt;"",F96&lt;&gt;"완료"),"끝남 칸은 '완료'만","")))))</f>
        <v/>
      </c>
      <c r="J96">
        <f>IF(OR(G96="밀림",G96="오늘",G96="이번 주"),A96+ROW()/1E+6,"")</f>
        <v/>
      </c>
    </row>
    <row r="97">
      <c r="A97" s="20" t="n">
        <v>45791</v>
      </c>
      <c r="B97" s="26" t="n">
        <v>9</v>
      </c>
      <c r="C97" s="27">
        <f>IF(D97="","",IF(B97="","(현장 없음)",IFERROR(INDEX(현장_고객,MATCH(B97,현장번호,0))&amp;" · "&amp;INDEX(현장_주소,MATCH(B97,현장번호,0)),"없는 번호")))</f>
        <v/>
      </c>
      <c r="D97" s="21" t="inlineStr">
        <is>
          <t>잔금 안내 문자</t>
        </is>
      </c>
      <c r="E97" s="21" t="inlineStr">
        <is>
          <t>대표</t>
        </is>
      </c>
      <c r="F97" s="26" t="inlineStr">
        <is>
          <t>완료</t>
        </is>
      </c>
      <c r="G97" s="28">
        <f>IF(OR(D97="",H97&lt;&gt;""),"",IF(F97="완료","완료",IF(A97&lt;기준일,"밀림",IF(A97=기준일,"오늘",IF(A97&lt;=기준일+7,"이번 주","예정")))))</f>
        <v/>
      </c>
      <c r="H97" s="25">
        <f>IF(COUNTA(A97,B97,D97)=0,"",IF(D97="","할 일을 적어 주세요",IF(NOT(ISNUMBER(A97)),"마감일을 확인하세요",IF(AND(B97&lt;&gt;"",ISNA(MATCH(B97,현장번호,0))),"현장 번호를 확인하세요",IF(AND(F97&lt;&gt;"",F97&lt;&gt;"완료"),"끝남 칸은 '완료'만","")))))</f>
        <v/>
      </c>
      <c r="J97">
        <f>IF(OR(G97="밀림",G97="오늘",G97="이번 주"),A97+ROW()/1E+6,"")</f>
        <v/>
      </c>
    </row>
    <row r="98">
      <c r="A98" s="20" t="n">
        <v>45791</v>
      </c>
      <c r="B98" s="26" t="n">
        <v>19</v>
      </c>
      <c r="C98" s="27">
        <f>IF(D98="","",IF(B98="","(현장 없음)",IFERROR(INDEX(현장_고객,MATCH(B98,현장번호,0))&amp;" · "&amp;INDEX(현장_주소,MATCH(B98,현장번호,0)),"없는 번호")))</f>
        <v/>
      </c>
      <c r="D98" s="21" t="inlineStr">
        <is>
          <t>중간 사진 보내기</t>
        </is>
      </c>
      <c r="E98" s="21" t="inlineStr">
        <is>
          <t>김 실장</t>
        </is>
      </c>
      <c r="F98" s="26" t="inlineStr">
        <is>
          <t>완료</t>
        </is>
      </c>
      <c r="G98" s="28">
        <f>IF(OR(D98="",H98&lt;&gt;""),"",IF(F98="완료","완료",IF(A98&lt;기준일,"밀림",IF(A98=기준일,"오늘",IF(A98&lt;=기준일+7,"이번 주","예정")))))</f>
        <v/>
      </c>
      <c r="H98" s="25">
        <f>IF(COUNTA(A98,B98,D98)=0,"",IF(D98="","할 일을 적어 주세요",IF(NOT(ISNUMBER(A98)),"마감일을 확인하세요",IF(AND(B98&lt;&gt;"",ISNA(MATCH(B98,현장번호,0))),"현장 번호를 확인하세요",IF(AND(F98&lt;&gt;"",F98&lt;&gt;"완료"),"끝남 칸은 '완료'만","")))))</f>
        <v/>
      </c>
      <c r="J98">
        <f>IF(OR(G98="밀림",G98="오늘",G98="이번 주"),A98+ROW()/1E+6,"")</f>
        <v/>
      </c>
    </row>
    <row r="99">
      <c r="A99" s="20" t="n">
        <v>45793</v>
      </c>
      <c r="B99" s="26" t="n">
        <v>1</v>
      </c>
      <c r="C99" s="27">
        <f>IF(D99="","",IF(B99="","(현장 없음)",IFERROR(INDEX(현장_고객,MATCH(B99,현장번호,0))&amp;" · "&amp;INDEX(현장_주소,MATCH(B99,현장번호,0)),"없는 번호")))</f>
        <v/>
      </c>
      <c r="D99" s="21" t="inlineStr">
        <is>
          <t>잔금 안내 문자</t>
        </is>
      </c>
      <c r="E99" s="21" t="inlineStr">
        <is>
          <t>김 실장</t>
        </is>
      </c>
      <c r="F99" s="26" t="inlineStr">
        <is>
          <t>완료</t>
        </is>
      </c>
      <c r="G99" s="28">
        <f>IF(OR(D99="",H99&lt;&gt;""),"",IF(F99="완료","완료",IF(A99&lt;기준일,"밀림",IF(A99=기준일,"오늘",IF(A99&lt;=기준일+7,"이번 주","예정")))))</f>
        <v/>
      </c>
      <c r="H99" s="25">
        <f>IF(COUNTA(A99,B99,D99)=0,"",IF(D99="","할 일을 적어 주세요",IF(NOT(ISNUMBER(A99)),"마감일을 확인하세요",IF(AND(B99&lt;&gt;"",ISNA(MATCH(B99,현장번호,0))),"현장 번호를 확인하세요",IF(AND(F99&lt;&gt;"",F99&lt;&gt;"완료"),"끝남 칸은 '완료'만","")))))</f>
        <v/>
      </c>
      <c r="J99">
        <f>IF(OR(G99="밀림",G99="오늘",G99="이번 주"),A99+ROW()/1E+6,"")</f>
        <v/>
      </c>
    </row>
    <row r="100">
      <c r="A100" s="20" t="n">
        <v>45793</v>
      </c>
      <c r="B100" s="26" t="n">
        <v>11</v>
      </c>
      <c r="C100" s="27">
        <f>IF(D100="","",IF(B100="","(현장 없음)",IFERROR(INDEX(현장_고객,MATCH(B100,현장번호,0))&amp;" · "&amp;INDEX(현장_주소,MATCH(B100,현장번호,0)),"없는 번호")))</f>
        <v/>
      </c>
      <c r="D100" s="21" t="inlineStr">
        <is>
          <t>마감 확인</t>
        </is>
      </c>
      <c r="E100" s="21" t="inlineStr">
        <is>
          <t>박 팀장</t>
        </is>
      </c>
      <c r="F100" s="26" t="inlineStr">
        <is>
          <t>완료</t>
        </is>
      </c>
      <c r="G100" s="28">
        <f>IF(OR(D100="",H100&lt;&gt;""),"",IF(F100="완료","완료",IF(A100&lt;기준일,"밀림",IF(A100=기준일,"오늘",IF(A100&lt;=기준일+7,"이번 주","예정")))))</f>
        <v/>
      </c>
      <c r="H100" s="25">
        <f>IF(COUNTA(A100,B100,D100)=0,"",IF(D100="","할 일을 적어 주세요",IF(NOT(ISNUMBER(A100)),"마감일을 확인하세요",IF(AND(B100&lt;&gt;"",ISNA(MATCH(B100,현장번호,0))),"현장 번호를 확인하세요",IF(AND(F100&lt;&gt;"",F100&lt;&gt;"완료"),"끝남 칸은 '완료'만","")))))</f>
        <v/>
      </c>
      <c r="J100">
        <f>IF(OR(G100="밀림",G100="오늘",G100="이번 주"),A100+ROW()/1E+6,"")</f>
        <v/>
      </c>
    </row>
    <row r="101">
      <c r="A101" s="20" t="n">
        <v>45793</v>
      </c>
      <c r="B101" s="26" t="n">
        <v>23</v>
      </c>
      <c r="C101" s="27">
        <f>IF(D101="","",IF(B101="","(현장 없음)",IFERROR(INDEX(현장_고객,MATCH(B101,현장번호,0))&amp;" · "&amp;INDEX(현장_주소,MATCH(B101,현장번호,0)),"없는 번호")))</f>
        <v/>
      </c>
      <c r="D101" s="21" t="inlineStr">
        <is>
          <t>마감 확인</t>
        </is>
      </c>
      <c r="E101" s="21" t="inlineStr">
        <is>
          <t>박 팀장</t>
        </is>
      </c>
      <c r="F101" s="26" t="inlineStr">
        <is>
          <t>완료</t>
        </is>
      </c>
      <c r="G101" s="28">
        <f>IF(OR(D101="",H101&lt;&gt;""),"",IF(F101="완료","완료",IF(A101&lt;기준일,"밀림",IF(A101=기준일,"오늘",IF(A101&lt;=기준일+7,"이번 주","예정")))))</f>
        <v/>
      </c>
      <c r="H101" s="25">
        <f>IF(COUNTA(A101,B101,D101)=0,"",IF(D101="","할 일을 적어 주세요",IF(NOT(ISNUMBER(A101)),"마감일을 확인하세요",IF(AND(B101&lt;&gt;"",ISNA(MATCH(B101,현장번호,0))),"현장 번호를 확인하세요",IF(AND(F101&lt;&gt;"",F101&lt;&gt;"완료"),"끝남 칸은 '완료'만","")))))</f>
        <v/>
      </c>
      <c r="J101">
        <f>IF(OR(G101="밀림",G101="오늘",G101="이번 주"),A101+ROW()/1E+6,"")</f>
        <v/>
      </c>
    </row>
    <row r="102">
      <c r="A102" s="20" t="n">
        <v>45793</v>
      </c>
      <c r="B102" s="26" t="n">
        <v>31</v>
      </c>
      <c r="C102" s="27">
        <f>IF(D102="","",IF(B102="","(현장 없음)",IFERROR(INDEX(현장_고객,MATCH(B102,현장번호,0))&amp;" · "&amp;INDEX(현장_주소,MATCH(B102,현장번호,0)),"없는 번호")))</f>
        <v/>
      </c>
      <c r="D102" s="21" t="inlineStr">
        <is>
          <t>실측 방문</t>
        </is>
      </c>
      <c r="E102" s="21" t="inlineStr">
        <is>
          <t>김 실장</t>
        </is>
      </c>
      <c r="F102" s="26" t="inlineStr">
        <is>
          <t>완료</t>
        </is>
      </c>
      <c r="G102" s="28">
        <f>IF(OR(D102="",H102&lt;&gt;""),"",IF(F102="완료","완료",IF(A102&lt;기준일,"밀림",IF(A102=기준일,"오늘",IF(A102&lt;=기준일+7,"이번 주","예정")))))</f>
        <v/>
      </c>
      <c r="H102" s="25">
        <f>IF(COUNTA(A102,B102,D102)=0,"",IF(D102="","할 일을 적어 주세요",IF(NOT(ISNUMBER(A102)),"마감일을 확인하세요",IF(AND(B102&lt;&gt;"",ISNA(MATCH(B102,현장번호,0))),"현장 번호를 확인하세요",IF(AND(F102&lt;&gt;"",F102&lt;&gt;"완료"),"끝남 칸은 '완료'만","")))))</f>
        <v/>
      </c>
      <c r="J102">
        <f>IF(OR(G102="밀림",G102="오늘",G102="이번 주"),A102+ROW()/1E+6,"")</f>
        <v/>
      </c>
    </row>
    <row r="103">
      <c r="A103" s="20" t="n">
        <v>45794</v>
      </c>
      <c r="B103" s="26" t="n">
        <v>21</v>
      </c>
      <c r="C103" s="27">
        <f>IF(D103="","",IF(B103="","(현장 없음)",IFERROR(INDEX(현장_고객,MATCH(B103,현장번호,0))&amp;" · "&amp;INDEX(현장_주소,MATCH(B103,현장번호,0)),"없는 번호")))</f>
        <v/>
      </c>
      <c r="D103" s="21" t="inlineStr">
        <is>
          <t>관리사무소 공사 신고</t>
        </is>
      </c>
      <c r="E103" s="21" t="inlineStr">
        <is>
          <t>박 팀장</t>
        </is>
      </c>
      <c r="F103" s="26" t="inlineStr">
        <is>
          <t>완료</t>
        </is>
      </c>
      <c r="G103" s="28">
        <f>IF(OR(D103="",H103&lt;&gt;""),"",IF(F103="완료","완료",IF(A103&lt;기준일,"밀림",IF(A103=기준일,"오늘",IF(A103&lt;=기준일+7,"이번 주","예정")))))</f>
        <v/>
      </c>
      <c r="H103" s="25">
        <f>IF(COUNTA(A103,B103,D103)=0,"",IF(D103="","할 일을 적어 주세요",IF(NOT(ISNUMBER(A103)),"마감일을 확인하세요",IF(AND(B103&lt;&gt;"",ISNA(MATCH(B103,현장번호,0))),"현장 번호를 확인하세요",IF(AND(F103&lt;&gt;"",F103&lt;&gt;"완료"),"끝남 칸은 '완료'만","")))))</f>
        <v/>
      </c>
      <c r="J103">
        <f>IF(OR(G103="밀림",G103="오늘",G103="이번 주"),A103+ROW()/1E+6,"")</f>
        <v/>
      </c>
    </row>
    <row r="104">
      <c r="A104" s="20" t="n">
        <v>45794</v>
      </c>
      <c r="B104" s="26" t="n">
        <v>23</v>
      </c>
      <c r="C104" s="27">
        <f>IF(D104="","",IF(B104="","(현장 없음)",IFERROR(INDEX(현장_고객,MATCH(B104,현장번호,0))&amp;" · "&amp;INDEX(현장_주소,MATCH(B104,현장번호,0)),"없는 번호")))</f>
        <v/>
      </c>
      <c r="D104" s="21" t="inlineStr">
        <is>
          <t>잔금 안내 문자</t>
        </is>
      </c>
      <c r="E104" s="21" t="inlineStr">
        <is>
          <t>박 팀장</t>
        </is>
      </c>
      <c r="F104" s="26" t="inlineStr">
        <is>
          <t>완료</t>
        </is>
      </c>
      <c r="G104" s="28">
        <f>IF(OR(D104="",H104&lt;&gt;""),"",IF(F104="완료","완료",IF(A104&lt;기준일,"밀림",IF(A104=기준일,"오늘",IF(A104&lt;=기준일+7,"이번 주","예정")))))</f>
        <v/>
      </c>
      <c r="H104" s="25">
        <f>IF(COUNTA(A104,B104,D104)=0,"",IF(D104="","할 일을 적어 주세요",IF(NOT(ISNUMBER(A104)),"마감일을 확인하세요",IF(AND(B104&lt;&gt;"",ISNA(MATCH(B104,현장번호,0))),"현장 번호를 확인하세요",IF(AND(F104&lt;&gt;"",F104&lt;&gt;"완료"),"끝남 칸은 '완료'만","")))))</f>
        <v/>
      </c>
      <c r="J104">
        <f>IF(OR(G104="밀림",G104="오늘",G104="이번 주"),A104+ROW()/1E+6,"")</f>
        <v/>
      </c>
    </row>
    <row r="105">
      <c r="A105" s="20" t="n">
        <v>45795</v>
      </c>
      <c r="B105" s="26" t="n">
        <v>15</v>
      </c>
      <c r="C105" s="27">
        <f>IF(D105="","",IF(B105="","(현장 없음)",IFERROR(INDEX(현장_고객,MATCH(B105,현장번호,0))&amp;" · "&amp;INDEX(현장_주소,MATCH(B105,현장번호,0)),"없는 번호")))</f>
        <v/>
      </c>
      <c r="D105" s="21" t="inlineStr">
        <is>
          <t>설비 업체 확인</t>
        </is>
      </c>
      <c r="E105" s="21" t="inlineStr">
        <is>
          <t>대표</t>
        </is>
      </c>
      <c r="F105" s="26" t="inlineStr">
        <is>
          <t>완료</t>
        </is>
      </c>
      <c r="G105" s="28">
        <f>IF(OR(D105="",H105&lt;&gt;""),"",IF(F105="완료","완료",IF(A105&lt;기준일,"밀림",IF(A105=기준일,"오늘",IF(A105&lt;=기준일+7,"이번 주","예정")))))</f>
        <v/>
      </c>
      <c r="H105" s="25">
        <f>IF(COUNTA(A105,B105,D105)=0,"",IF(D105="","할 일을 적어 주세요",IF(NOT(ISNUMBER(A105)),"마감일을 확인하세요",IF(AND(B105&lt;&gt;"",ISNA(MATCH(B105,현장번호,0))),"현장 번호를 확인하세요",IF(AND(F105&lt;&gt;"",F105&lt;&gt;"완료"),"끝남 칸은 '완료'만","")))))</f>
        <v/>
      </c>
      <c r="J105">
        <f>IF(OR(G105="밀림",G105="오늘",G105="이번 주"),A105+ROW()/1E+6,"")</f>
        <v/>
      </c>
    </row>
    <row r="106">
      <c r="A106" s="20" t="n">
        <v>45795</v>
      </c>
      <c r="B106" s="26" t="n">
        <v>21</v>
      </c>
      <c r="C106" s="27">
        <f>IF(D106="","",IF(B106="","(현장 없음)",IFERROR(INDEX(현장_고객,MATCH(B106,현장번호,0))&amp;" · "&amp;INDEX(현장_주소,MATCH(B106,현장번호,0)),"없는 번호")))</f>
        <v/>
      </c>
      <c r="D106" s="21" t="inlineStr">
        <is>
          <t>잔금 안내 문자</t>
        </is>
      </c>
      <c r="E106" s="21" t="inlineStr">
        <is>
          <t>박 팀장</t>
        </is>
      </c>
      <c r="F106" s="26" t="inlineStr">
        <is>
          <t>완료</t>
        </is>
      </c>
      <c r="G106" s="28">
        <f>IF(OR(D106="",H106&lt;&gt;""),"",IF(F106="완료","완료",IF(A106&lt;기준일,"밀림",IF(A106=기준일,"오늘",IF(A106&lt;=기준일+7,"이번 주","예정")))))</f>
        <v/>
      </c>
      <c r="H106" s="25">
        <f>IF(COUNTA(A106,B106,D106)=0,"",IF(D106="","할 일을 적어 주세요",IF(NOT(ISNUMBER(A106)),"마감일을 확인하세요",IF(AND(B106&lt;&gt;"",ISNA(MATCH(B106,현장번호,0))),"현장 번호를 확인하세요",IF(AND(F106&lt;&gt;"",F106&lt;&gt;"완료"),"끝남 칸은 '완료'만","")))))</f>
        <v/>
      </c>
      <c r="J106">
        <f>IF(OR(G106="밀림",G106="오늘",G106="이번 주"),A106+ROW()/1E+6,"")</f>
        <v/>
      </c>
    </row>
    <row r="107">
      <c r="A107" s="20" t="n">
        <v>45795</v>
      </c>
      <c r="B107" s="26" t="n">
        <v>33</v>
      </c>
      <c r="C107" s="27">
        <f>IF(D107="","",IF(B107="","(현장 없음)",IFERROR(INDEX(현장_고객,MATCH(B107,현장번호,0))&amp;" · "&amp;INDEX(현장_주소,MATCH(B107,현장번호,0)),"없는 번호")))</f>
        <v/>
      </c>
      <c r="D107" s="21" t="inlineStr">
        <is>
          <t>실측 방문</t>
        </is>
      </c>
      <c r="E107" s="21" t="inlineStr">
        <is>
          <t>김 실장</t>
        </is>
      </c>
      <c r="F107" s="26" t="inlineStr">
        <is>
          <t>완료</t>
        </is>
      </c>
      <c r="G107" s="28">
        <f>IF(OR(D107="",H107&lt;&gt;""),"",IF(F107="완료","완료",IF(A107&lt;기준일,"밀림",IF(A107=기준일,"오늘",IF(A107&lt;=기준일+7,"이번 주","예정")))))</f>
        <v/>
      </c>
      <c r="H107" s="25">
        <f>IF(COUNTA(A107,B107,D107)=0,"",IF(D107="","할 일을 적어 주세요",IF(NOT(ISNUMBER(A107)),"마감일을 확인하세요",IF(AND(B107&lt;&gt;"",ISNA(MATCH(B107,현장번호,0))),"현장 번호를 확인하세요",IF(AND(F107&lt;&gt;"",F107&lt;&gt;"완료"),"끝남 칸은 '완료'만","")))))</f>
        <v/>
      </c>
      <c r="J107">
        <f>IF(OR(G107="밀림",G107="오늘",G107="이번 주"),A107+ROW()/1E+6,"")</f>
        <v/>
      </c>
    </row>
    <row r="108">
      <c r="A108" s="20" t="n">
        <v>45797</v>
      </c>
      <c r="B108" s="26" t="n">
        <v>28</v>
      </c>
      <c r="C108" s="27">
        <f>IF(D108="","",IF(B108="","(현장 없음)",IFERROR(INDEX(현장_고객,MATCH(B108,현장번호,0))&amp;" · "&amp;INDEX(현장_주소,MATCH(B108,현장번호,0)),"없는 번호")))</f>
        <v/>
      </c>
      <c r="D108" s="21" t="inlineStr">
        <is>
          <t>마감 확인</t>
        </is>
      </c>
      <c r="E108" s="21" t="inlineStr">
        <is>
          <t>대표</t>
        </is>
      </c>
      <c r="F108" s="26" t="inlineStr">
        <is>
          <t>완료</t>
        </is>
      </c>
      <c r="G108" s="28">
        <f>IF(OR(D108="",H108&lt;&gt;""),"",IF(F108="완료","완료",IF(A108&lt;기준일,"밀림",IF(A108=기준일,"오늘",IF(A108&lt;=기준일+7,"이번 주","예정")))))</f>
        <v/>
      </c>
      <c r="H108" s="25">
        <f>IF(COUNTA(A108,B108,D108)=0,"",IF(D108="","할 일을 적어 주세요",IF(NOT(ISNUMBER(A108)),"마감일을 확인하세요",IF(AND(B108&lt;&gt;"",ISNA(MATCH(B108,현장번호,0))),"현장 번호를 확인하세요",IF(AND(F108&lt;&gt;"",F108&lt;&gt;"완료"),"끝남 칸은 '완료'만","")))))</f>
        <v/>
      </c>
      <c r="J108">
        <f>IF(OR(G108="밀림",G108="오늘",G108="이번 주"),A108+ROW()/1E+6,"")</f>
        <v/>
      </c>
    </row>
    <row r="109">
      <c r="A109" s="20" t="n">
        <v>45797</v>
      </c>
      <c r="B109" s="26" t="n">
        <v>31</v>
      </c>
      <c r="C109" s="27">
        <f>IF(D109="","",IF(B109="","(현장 없음)",IFERROR(INDEX(현장_고객,MATCH(B109,현장번호,0))&amp;" · "&amp;INDEX(현장_주소,MATCH(B109,현장번호,0)),"없는 번호")))</f>
        <v/>
      </c>
      <c r="D109" s="21" t="inlineStr">
        <is>
          <t>철거 일정 잡기</t>
        </is>
      </c>
      <c r="E109" s="21" t="inlineStr">
        <is>
          <t>김 실장</t>
        </is>
      </c>
      <c r="F109" s="26" t="inlineStr">
        <is>
          <t>완료</t>
        </is>
      </c>
      <c r="G109" s="28">
        <f>IF(OR(D109="",H109&lt;&gt;""),"",IF(F109="완료","완료",IF(A109&lt;기준일,"밀림",IF(A109=기준일,"오늘",IF(A109&lt;=기준일+7,"이번 주","예정")))))</f>
        <v/>
      </c>
      <c r="H109" s="25">
        <f>IF(COUNTA(A109,B109,D109)=0,"",IF(D109="","할 일을 적어 주세요",IF(NOT(ISNUMBER(A109)),"마감일을 확인하세요",IF(AND(B109&lt;&gt;"",ISNA(MATCH(B109,현장번호,0))),"현장 번호를 확인하세요",IF(AND(F109&lt;&gt;"",F109&lt;&gt;"완료"),"끝남 칸은 '완료'만","")))))</f>
        <v/>
      </c>
      <c r="J109">
        <f>IF(OR(G109="밀림",G109="오늘",G109="이번 주"),A109+ROW()/1E+6,"")</f>
        <v/>
      </c>
    </row>
    <row r="110">
      <c r="A110" s="20" t="n">
        <v>45798</v>
      </c>
      <c r="B110" s="26" t="n">
        <v>25</v>
      </c>
      <c r="C110" s="27">
        <f>IF(D110="","",IF(B110="","(현장 없음)",IFERROR(INDEX(현장_고객,MATCH(B110,현장번호,0))&amp;" · "&amp;INDEX(현장_주소,MATCH(B110,현장번호,0)),"없는 번호")))</f>
        <v/>
      </c>
      <c r="D110" s="21" t="inlineStr">
        <is>
          <t>마감 확인</t>
        </is>
      </c>
      <c r="E110" s="21" t="inlineStr">
        <is>
          <t>대표</t>
        </is>
      </c>
      <c r="F110" s="26" t="inlineStr">
        <is>
          <t>완료</t>
        </is>
      </c>
      <c r="G110" s="28">
        <f>IF(OR(D110="",H110&lt;&gt;""),"",IF(F110="완료","완료",IF(A110&lt;기준일,"밀림",IF(A110=기준일,"오늘",IF(A110&lt;=기준일+7,"이번 주","예정")))))</f>
        <v/>
      </c>
      <c r="H110" s="25">
        <f>IF(COUNTA(A110,B110,D110)=0,"",IF(D110="","할 일을 적어 주세요",IF(NOT(ISNUMBER(A110)),"마감일을 확인하세요",IF(AND(B110&lt;&gt;"",ISNA(MATCH(B110,현장번호,0))),"현장 번호를 확인하세요",IF(AND(F110&lt;&gt;"",F110&lt;&gt;"완료"),"끝남 칸은 '완료'만","")))))</f>
        <v/>
      </c>
      <c r="J110">
        <f>IF(OR(G110="밀림",G110="오늘",G110="이번 주"),A110+ROW()/1E+6,"")</f>
        <v/>
      </c>
    </row>
    <row r="111">
      <c r="A111" s="20" t="n">
        <v>45799</v>
      </c>
      <c r="B111" s="26" t="n">
        <v>16</v>
      </c>
      <c r="C111" s="27">
        <f>IF(D111="","",IF(B111="","(현장 없음)",IFERROR(INDEX(현장_고객,MATCH(B111,현장번호,0))&amp;" · "&amp;INDEX(현장_주소,MATCH(B111,현장번호,0)),"없는 번호")))</f>
        <v/>
      </c>
      <c r="D111" s="21" t="inlineStr">
        <is>
          <t>설비 업체 확인</t>
        </is>
      </c>
      <c r="E111" s="21" t="inlineStr">
        <is>
          <t>대표</t>
        </is>
      </c>
      <c r="F111" s="26" t="inlineStr">
        <is>
          <t>완료</t>
        </is>
      </c>
      <c r="G111" s="28">
        <f>IF(OR(D111="",H111&lt;&gt;""),"",IF(F111="완료","완료",IF(A111&lt;기준일,"밀림",IF(A111=기준일,"오늘",IF(A111&lt;=기준일+7,"이번 주","예정")))))</f>
        <v/>
      </c>
      <c r="H111" s="25">
        <f>IF(COUNTA(A111,B111,D111)=0,"",IF(D111="","할 일을 적어 주세요",IF(NOT(ISNUMBER(A111)),"마감일을 확인하세요",IF(AND(B111&lt;&gt;"",ISNA(MATCH(B111,현장번호,0))),"현장 번호를 확인하세요",IF(AND(F111&lt;&gt;"",F111&lt;&gt;"완료"),"끝남 칸은 '완료'만","")))))</f>
        <v/>
      </c>
      <c r="J111">
        <f>IF(OR(G111="밀림",G111="오늘",G111="이번 주"),A111+ROW()/1E+6,"")</f>
        <v/>
      </c>
    </row>
    <row r="112">
      <c r="A112" s="20" t="n">
        <v>45799</v>
      </c>
      <c r="B112" s="26" t="n">
        <v>24</v>
      </c>
      <c r="C112" s="27">
        <f>IF(D112="","",IF(B112="","(현장 없음)",IFERROR(INDEX(현장_고객,MATCH(B112,현장번호,0))&amp;" · "&amp;INDEX(현장_주소,MATCH(B112,현장번호,0)),"없는 번호")))</f>
        <v/>
      </c>
      <c r="D112" s="21" t="inlineStr">
        <is>
          <t>실측 방문</t>
        </is>
      </c>
      <c r="E112" s="21" t="inlineStr">
        <is>
          <t>대표</t>
        </is>
      </c>
      <c r="F112" s="26" t="inlineStr">
        <is>
          <t>완료</t>
        </is>
      </c>
      <c r="G112" s="28">
        <f>IF(OR(D112="",H112&lt;&gt;""),"",IF(F112="완료","완료",IF(A112&lt;기준일,"밀림",IF(A112=기준일,"오늘",IF(A112&lt;=기준일+7,"이번 주","예정")))))</f>
        <v/>
      </c>
      <c r="H112" s="25">
        <f>IF(COUNTA(A112,B112,D112)=0,"",IF(D112="","할 일을 적어 주세요",IF(NOT(ISNUMBER(A112)),"마감일을 확인하세요",IF(AND(B112&lt;&gt;"",ISNA(MATCH(B112,현장번호,0))),"현장 번호를 확인하세요",IF(AND(F112&lt;&gt;"",F112&lt;&gt;"완료"),"끝남 칸은 '완료'만","")))))</f>
        <v/>
      </c>
      <c r="J112">
        <f>IF(OR(G112="밀림",G112="오늘",G112="이번 주"),A112+ROW()/1E+6,"")</f>
        <v/>
      </c>
    </row>
    <row r="113">
      <c r="A113" s="20" t="n">
        <v>45799</v>
      </c>
      <c r="B113" s="26" t="n">
        <v>29</v>
      </c>
      <c r="C113" s="27">
        <f>IF(D113="","",IF(B113="","(현장 없음)",IFERROR(INDEX(현장_고객,MATCH(B113,현장번호,0))&amp;" · "&amp;INDEX(현장_주소,MATCH(B113,현장번호,0)),"없는 번호")))</f>
        <v/>
      </c>
      <c r="D113" s="21" t="inlineStr">
        <is>
          <t>철거 일정 잡기</t>
        </is>
      </c>
      <c r="E113" s="21" t="inlineStr">
        <is>
          <t>김 실장</t>
        </is>
      </c>
      <c r="F113" s="26" t="inlineStr">
        <is>
          <t>완료</t>
        </is>
      </c>
      <c r="G113" s="28">
        <f>IF(OR(D113="",H113&lt;&gt;""),"",IF(F113="완료","완료",IF(A113&lt;기준일,"밀림",IF(A113=기준일,"오늘",IF(A113&lt;=기준일+7,"이번 주","예정")))))</f>
        <v/>
      </c>
      <c r="H113" s="25">
        <f>IF(COUNTA(A113,B113,D113)=0,"",IF(D113="","할 일을 적어 주세요",IF(NOT(ISNUMBER(A113)),"마감일을 확인하세요",IF(AND(B113&lt;&gt;"",ISNA(MATCH(B113,현장번호,0))),"현장 번호를 확인하세요",IF(AND(F113&lt;&gt;"",F113&lt;&gt;"완료"),"끝남 칸은 '완료'만","")))))</f>
        <v/>
      </c>
      <c r="J113">
        <f>IF(OR(G113="밀림",G113="오늘",G113="이번 주"),A113+ROW()/1E+6,"")</f>
        <v/>
      </c>
    </row>
    <row r="114">
      <c r="A114" s="20" t="n">
        <v>45799</v>
      </c>
      <c r="B114" s="26" t="n">
        <v>30</v>
      </c>
      <c r="C114" s="27">
        <f>IF(D114="","",IF(B114="","(현장 없음)",IFERROR(INDEX(현장_고객,MATCH(B114,현장번호,0))&amp;" · "&amp;INDEX(현장_주소,MATCH(B114,현장번호,0)),"없는 번호")))</f>
        <v/>
      </c>
      <c r="D114" s="21" t="inlineStr">
        <is>
          <t>실측 방문</t>
        </is>
      </c>
      <c r="E114" s="21" t="inlineStr">
        <is>
          <t>대표</t>
        </is>
      </c>
      <c r="F114" s="26" t="inlineStr">
        <is>
          <t>완료</t>
        </is>
      </c>
      <c r="G114" s="28">
        <f>IF(OR(D114="",H114&lt;&gt;""),"",IF(F114="완료","완료",IF(A114&lt;기준일,"밀림",IF(A114=기준일,"오늘",IF(A114&lt;=기준일+7,"이번 주","예정")))))</f>
        <v/>
      </c>
      <c r="H114" s="25">
        <f>IF(COUNTA(A114,B114,D114)=0,"",IF(D114="","할 일을 적어 주세요",IF(NOT(ISNUMBER(A114)),"마감일을 확인하세요",IF(AND(B114&lt;&gt;"",ISNA(MATCH(B114,현장번호,0))),"현장 번호를 확인하세요",IF(AND(F114&lt;&gt;"",F114&lt;&gt;"완료"),"끝남 칸은 '완료'만","")))))</f>
        <v/>
      </c>
      <c r="J114">
        <f>IF(OR(G114="밀림",G114="오늘",G114="이번 주"),A114+ROW()/1E+6,"")</f>
        <v/>
      </c>
    </row>
    <row r="115">
      <c r="A115" s="20" t="n">
        <v>45800</v>
      </c>
      <c r="B115" s="26" t="n">
        <v>15</v>
      </c>
      <c r="C115" s="27">
        <f>IF(D115="","",IF(B115="","(현장 없음)",IFERROR(INDEX(현장_고객,MATCH(B115,현장번호,0))&amp;" · "&amp;INDEX(현장_주소,MATCH(B115,현장번호,0)),"없는 번호")))</f>
        <v/>
      </c>
      <c r="D115" s="21" t="inlineStr">
        <is>
          <t>자재 발주</t>
        </is>
      </c>
      <c r="E115" s="21" t="inlineStr">
        <is>
          <t>대표</t>
        </is>
      </c>
      <c r="F115" s="26" t="inlineStr">
        <is>
          <t>완료</t>
        </is>
      </c>
      <c r="G115" s="28">
        <f>IF(OR(D115="",H115&lt;&gt;""),"",IF(F115="완료","완료",IF(A115&lt;기준일,"밀림",IF(A115=기준일,"오늘",IF(A115&lt;=기준일+7,"이번 주","예정")))))</f>
        <v/>
      </c>
      <c r="H115" s="25">
        <f>IF(COUNTA(A115,B115,D115)=0,"",IF(D115="","할 일을 적어 주세요",IF(NOT(ISNUMBER(A115)),"마감일을 확인하세요",IF(AND(B115&lt;&gt;"",ISNA(MATCH(B115,현장번호,0))),"현장 번호를 확인하세요",IF(AND(F115&lt;&gt;"",F115&lt;&gt;"완료"),"끝남 칸은 '완료'만","")))))</f>
        <v/>
      </c>
      <c r="J115">
        <f>IF(OR(G115="밀림",G115="오늘",G115="이번 주"),A115+ROW()/1E+6,"")</f>
        <v/>
      </c>
    </row>
    <row r="116">
      <c r="A116" s="20" t="n">
        <v>45800</v>
      </c>
      <c r="B116" s="26" t="n">
        <v>28</v>
      </c>
      <c r="C116" s="27">
        <f>IF(D116="","",IF(B116="","(현장 없음)",IFERROR(INDEX(현장_고객,MATCH(B116,현장번호,0))&amp;" · "&amp;INDEX(현장_주소,MATCH(B116,현장번호,0)),"없는 번호")))</f>
        <v/>
      </c>
      <c r="D116" s="21" t="inlineStr">
        <is>
          <t>철거 일정 잡기</t>
        </is>
      </c>
      <c r="E116" s="21" t="inlineStr">
        <is>
          <t>대표</t>
        </is>
      </c>
      <c r="F116" s="26" t="inlineStr">
        <is>
          <t>완료</t>
        </is>
      </c>
      <c r="G116" s="28">
        <f>IF(OR(D116="",H116&lt;&gt;""),"",IF(F116="완료","완료",IF(A116&lt;기준일,"밀림",IF(A116=기준일,"오늘",IF(A116&lt;=기준일+7,"이번 주","예정")))))</f>
        <v/>
      </c>
      <c r="H116" s="25">
        <f>IF(COUNTA(A116,B116,D116)=0,"",IF(D116="","할 일을 적어 주세요",IF(NOT(ISNUMBER(A116)),"마감일을 확인하세요",IF(AND(B116&lt;&gt;"",ISNA(MATCH(B116,현장번호,0))),"현장 번호를 확인하세요",IF(AND(F116&lt;&gt;"",F116&lt;&gt;"완료"),"끝남 칸은 '완료'만","")))))</f>
        <v/>
      </c>
      <c r="J116">
        <f>IF(OR(G116="밀림",G116="오늘",G116="이번 주"),A116+ROW()/1E+6,"")</f>
        <v/>
      </c>
    </row>
    <row r="117">
      <c r="A117" s="20" t="n">
        <v>45801</v>
      </c>
      <c r="B117" s="26" t="n">
        <v>4</v>
      </c>
      <c r="C117" s="27">
        <f>IF(D117="","",IF(B117="","(현장 없음)",IFERROR(INDEX(현장_고객,MATCH(B117,현장번호,0))&amp;" · "&amp;INDEX(현장_주소,MATCH(B117,현장번호,0)),"없는 번호")))</f>
        <v/>
      </c>
      <c r="D117" s="21" t="inlineStr">
        <is>
          <t>설비 업체 확인</t>
        </is>
      </c>
      <c r="E117" s="21" t="inlineStr">
        <is>
          <t>대표</t>
        </is>
      </c>
      <c r="F117" s="26" t="inlineStr">
        <is>
          <t>완료</t>
        </is>
      </c>
      <c r="G117" s="28">
        <f>IF(OR(D117="",H117&lt;&gt;""),"",IF(F117="완료","완료",IF(A117&lt;기준일,"밀림",IF(A117=기준일,"오늘",IF(A117&lt;=기준일+7,"이번 주","예정")))))</f>
        <v/>
      </c>
      <c r="H117" s="25">
        <f>IF(COUNTA(A117,B117,D117)=0,"",IF(D117="","할 일을 적어 주세요",IF(NOT(ISNUMBER(A117)),"마감일을 확인하세요",IF(AND(B117&lt;&gt;"",ISNA(MATCH(B117,현장번호,0))),"현장 번호를 확인하세요",IF(AND(F117&lt;&gt;"",F117&lt;&gt;"완료"),"끝남 칸은 '완료'만","")))))</f>
        <v/>
      </c>
      <c r="J117">
        <f>IF(OR(G117="밀림",G117="오늘",G117="이번 주"),A117+ROW()/1E+6,"")</f>
        <v/>
      </c>
    </row>
    <row r="118">
      <c r="A118" s="20" t="n">
        <v>45801</v>
      </c>
      <c r="B118" s="26" t="n">
        <v>25</v>
      </c>
      <c r="C118" s="27">
        <f>IF(D118="","",IF(B118="","(현장 없음)",IFERROR(INDEX(현장_고객,MATCH(B118,현장번호,0))&amp;" · "&amp;INDEX(현장_주소,MATCH(B118,현장번호,0)),"없는 번호")))</f>
        <v/>
      </c>
      <c r="D118" s="21" t="inlineStr">
        <is>
          <t>중간 사진 보내기</t>
        </is>
      </c>
      <c r="E118" s="21" t="inlineStr">
        <is>
          <t>대표</t>
        </is>
      </c>
      <c r="F118" s="26" t="inlineStr">
        <is>
          <t>완료</t>
        </is>
      </c>
      <c r="G118" s="28">
        <f>IF(OR(D118="",H118&lt;&gt;""),"",IF(F118="완료","완료",IF(A118&lt;기준일,"밀림",IF(A118=기준일,"오늘",IF(A118&lt;=기준일+7,"이번 주","예정")))))</f>
        <v/>
      </c>
      <c r="H118" s="25">
        <f>IF(COUNTA(A118,B118,D118)=0,"",IF(D118="","할 일을 적어 주세요",IF(NOT(ISNUMBER(A118)),"마감일을 확인하세요",IF(AND(B118&lt;&gt;"",ISNA(MATCH(B118,현장번호,0))),"현장 번호를 확인하세요",IF(AND(F118&lt;&gt;"",F118&lt;&gt;"완료"),"끝남 칸은 '완료'만","")))))</f>
        <v/>
      </c>
      <c r="J118">
        <f>IF(OR(G118="밀림",G118="오늘",G118="이번 주"),A118+ROW()/1E+6,"")</f>
        <v/>
      </c>
    </row>
    <row r="119">
      <c r="A119" s="20" t="n">
        <v>45801</v>
      </c>
      <c r="B119" s="26" t="n">
        <v>28</v>
      </c>
      <c r="C119" s="27">
        <f>IF(D119="","",IF(B119="","(현장 없음)",IFERROR(INDEX(현장_고객,MATCH(B119,현장번호,0))&amp;" · "&amp;INDEX(현장_주소,MATCH(B119,현장번호,0)),"없는 번호")))</f>
        <v/>
      </c>
      <c r="D119" s="21" t="inlineStr">
        <is>
          <t>타일 들어가는 날 확인</t>
        </is>
      </c>
      <c r="E119" s="21" t="inlineStr">
        <is>
          <t>대표</t>
        </is>
      </c>
      <c r="F119" s="26" t="inlineStr">
        <is>
          <t>완료</t>
        </is>
      </c>
      <c r="G119" s="28">
        <f>IF(OR(D119="",H119&lt;&gt;""),"",IF(F119="완료","완료",IF(A119&lt;기준일,"밀림",IF(A119=기준일,"오늘",IF(A119&lt;=기준일+7,"이번 주","예정")))))</f>
        <v/>
      </c>
      <c r="H119" s="25">
        <f>IF(COUNTA(A119,B119,D119)=0,"",IF(D119="","할 일을 적어 주세요",IF(NOT(ISNUMBER(A119)),"마감일을 확인하세요",IF(AND(B119&lt;&gt;"",ISNA(MATCH(B119,현장번호,0))),"현장 번호를 확인하세요",IF(AND(F119&lt;&gt;"",F119&lt;&gt;"완료"),"끝남 칸은 '완료'만","")))))</f>
        <v/>
      </c>
      <c r="J119">
        <f>IF(OR(G119="밀림",G119="오늘",G119="이번 주"),A119+ROW()/1E+6,"")</f>
        <v/>
      </c>
    </row>
    <row r="120">
      <c r="A120" s="20" t="n">
        <v>45802</v>
      </c>
      <c r="B120" s="26" t="n">
        <v>31</v>
      </c>
      <c r="C120" s="27">
        <f>IF(D120="","",IF(B120="","(현장 없음)",IFERROR(INDEX(현장_고객,MATCH(B120,현장번호,0))&amp;" · "&amp;INDEX(현장_주소,MATCH(B120,현장번호,0)),"없는 번호")))</f>
        <v/>
      </c>
      <c r="D120" s="21" t="inlineStr">
        <is>
          <t>중간 사진 보내기</t>
        </is>
      </c>
      <c r="E120" s="21" t="inlineStr">
        <is>
          <t>김 실장</t>
        </is>
      </c>
      <c r="F120" s="26" t="inlineStr">
        <is>
          <t>완료</t>
        </is>
      </c>
      <c r="G120" s="28">
        <f>IF(OR(D120="",H120&lt;&gt;""),"",IF(F120="완료","완료",IF(A120&lt;기준일,"밀림",IF(A120=기준일,"오늘",IF(A120&lt;=기준일+7,"이번 주","예정")))))</f>
        <v/>
      </c>
      <c r="H120" s="25">
        <f>IF(COUNTA(A120,B120,D120)=0,"",IF(D120="","할 일을 적어 주세요",IF(NOT(ISNUMBER(A120)),"마감일을 확인하세요",IF(AND(B120&lt;&gt;"",ISNA(MATCH(B120,현장번호,0))),"현장 번호를 확인하세요",IF(AND(F120&lt;&gt;"",F120&lt;&gt;"완료"),"끝남 칸은 '완료'만","")))))</f>
        <v/>
      </c>
      <c r="J120">
        <f>IF(OR(G120="밀림",G120="오늘",G120="이번 주"),A120+ROW()/1E+6,"")</f>
        <v/>
      </c>
    </row>
    <row r="121">
      <c r="A121" s="20" t="n">
        <v>45803</v>
      </c>
      <c r="B121" s="26" t="n">
        <v>31</v>
      </c>
      <c r="C121" s="27">
        <f>IF(D121="","",IF(B121="","(현장 없음)",IFERROR(INDEX(현장_고객,MATCH(B121,현장번호,0))&amp;" · "&amp;INDEX(현장_주소,MATCH(B121,현장번호,0)),"없는 번호")))</f>
        <v/>
      </c>
      <c r="D121" s="21" t="inlineStr">
        <is>
          <t>관리사무소 공사 신고</t>
        </is>
      </c>
      <c r="E121" s="21" t="inlineStr">
        <is>
          <t>김 실장</t>
        </is>
      </c>
      <c r="F121" s="26" t="inlineStr">
        <is>
          <t>완료</t>
        </is>
      </c>
      <c r="G121" s="28">
        <f>IF(OR(D121="",H121&lt;&gt;""),"",IF(F121="완료","완료",IF(A121&lt;기준일,"밀림",IF(A121=기준일,"오늘",IF(A121&lt;=기준일+7,"이번 주","예정")))))</f>
        <v/>
      </c>
      <c r="H121" s="25">
        <f>IF(COUNTA(A121,B121,D121)=0,"",IF(D121="","할 일을 적어 주세요",IF(NOT(ISNUMBER(A121)),"마감일을 확인하세요",IF(AND(B121&lt;&gt;"",ISNA(MATCH(B121,현장번호,0))),"현장 번호를 확인하세요",IF(AND(F121&lt;&gt;"",F121&lt;&gt;"완료"),"끝남 칸은 '완료'만","")))))</f>
        <v/>
      </c>
      <c r="J121">
        <f>IF(OR(G121="밀림",G121="오늘",G121="이번 주"),A121+ROW()/1E+6,"")</f>
        <v/>
      </c>
    </row>
    <row r="122">
      <c r="A122" s="20" t="n">
        <v>45804</v>
      </c>
      <c r="B122" s="26" t="n">
        <v>24</v>
      </c>
      <c r="C122" s="27">
        <f>IF(D122="","",IF(B122="","(현장 없음)",IFERROR(INDEX(현장_고객,MATCH(B122,현장번호,0))&amp;" · "&amp;INDEX(현장_주소,MATCH(B122,현장번호,0)),"없는 번호")))</f>
        <v/>
      </c>
      <c r="D122" s="21" t="inlineStr">
        <is>
          <t>타일 들어가는 날 확인</t>
        </is>
      </c>
      <c r="E122" s="21" t="inlineStr">
        <is>
          <t>대표</t>
        </is>
      </c>
      <c r="F122" s="26" t="inlineStr">
        <is>
          <t>완료</t>
        </is>
      </c>
      <c r="G122" s="28">
        <f>IF(OR(D122="",H122&lt;&gt;""),"",IF(F122="완료","완료",IF(A122&lt;기준일,"밀림",IF(A122=기준일,"오늘",IF(A122&lt;=기준일+7,"이번 주","예정")))))</f>
        <v/>
      </c>
      <c r="H122" s="25">
        <f>IF(COUNTA(A122,B122,D122)=0,"",IF(D122="","할 일을 적어 주세요",IF(NOT(ISNUMBER(A122)),"마감일을 확인하세요",IF(AND(B122&lt;&gt;"",ISNA(MATCH(B122,현장번호,0))),"현장 번호를 확인하세요",IF(AND(F122&lt;&gt;"",F122&lt;&gt;"완료"),"끝남 칸은 '완료'만","")))))</f>
        <v/>
      </c>
      <c r="J122">
        <f>IF(OR(G122="밀림",G122="오늘",G122="이번 주"),A122+ROW()/1E+6,"")</f>
        <v/>
      </c>
    </row>
    <row r="123">
      <c r="A123" s="20" t="n">
        <v>45804</v>
      </c>
      <c r="B123" s="26" t="n">
        <v>32</v>
      </c>
      <c r="C123" s="27">
        <f>IF(D123="","",IF(B123="","(현장 없음)",IFERROR(INDEX(현장_고객,MATCH(B123,현장번호,0))&amp;" · "&amp;INDEX(현장_주소,MATCH(B123,현장번호,0)),"없는 번호")))</f>
        <v/>
      </c>
      <c r="D123" s="21" t="inlineStr">
        <is>
          <t>실측 방문</t>
        </is>
      </c>
      <c r="E123" s="21" t="inlineStr">
        <is>
          <t>박 팀장</t>
        </is>
      </c>
      <c r="F123" s="26" t="inlineStr">
        <is>
          <t>완료</t>
        </is>
      </c>
      <c r="G123" s="28">
        <f>IF(OR(D123="",H123&lt;&gt;""),"",IF(F123="완료","완료",IF(A123&lt;기준일,"밀림",IF(A123=기준일,"오늘",IF(A123&lt;=기준일+7,"이번 주","예정")))))</f>
        <v/>
      </c>
      <c r="H123" s="25">
        <f>IF(COUNTA(A123,B123,D123)=0,"",IF(D123="","할 일을 적어 주세요",IF(NOT(ISNUMBER(A123)),"마감일을 확인하세요",IF(AND(B123&lt;&gt;"",ISNA(MATCH(B123,현장번호,0))),"현장 번호를 확인하세요",IF(AND(F123&lt;&gt;"",F123&lt;&gt;"완료"),"끝남 칸은 '완료'만","")))))</f>
        <v/>
      </c>
      <c r="J123">
        <f>IF(OR(G123="밀림",G123="오늘",G123="이번 주"),A123+ROW()/1E+6,"")</f>
        <v/>
      </c>
    </row>
    <row r="124">
      <c r="A124" s="20" t="n">
        <v>45804</v>
      </c>
      <c r="B124" s="26" t="n">
        <v>33</v>
      </c>
      <c r="C124" s="27">
        <f>IF(D124="","",IF(B124="","(현장 없음)",IFERROR(INDEX(현장_고객,MATCH(B124,현장번호,0))&amp;" · "&amp;INDEX(현장_주소,MATCH(B124,현장번호,0)),"없는 번호")))</f>
        <v/>
      </c>
      <c r="D124" s="21" t="inlineStr">
        <is>
          <t>철거 일정 잡기</t>
        </is>
      </c>
      <c r="E124" s="21" t="inlineStr">
        <is>
          <t>김 실장</t>
        </is>
      </c>
      <c r="F124" s="26" t="inlineStr">
        <is>
          <t>완료</t>
        </is>
      </c>
      <c r="G124" s="28">
        <f>IF(OR(D124="",H124&lt;&gt;""),"",IF(F124="완료","완료",IF(A124&lt;기준일,"밀림",IF(A124=기준일,"오늘",IF(A124&lt;=기준일+7,"이번 주","예정")))))</f>
        <v/>
      </c>
      <c r="H124" s="25">
        <f>IF(COUNTA(A124,B124,D124)=0,"",IF(D124="","할 일을 적어 주세요",IF(NOT(ISNUMBER(A124)),"마감일을 확인하세요",IF(AND(B124&lt;&gt;"",ISNA(MATCH(B124,현장번호,0))),"현장 번호를 확인하세요",IF(AND(F124&lt;&gt;"",F124&lt;&gt;"완료"),"끝남 칸은 '완료'만","")))))</f>
        <v/>
      </c>
      <c r="J124">
        <f>IF(OR(G124="밀림",G124="오늘",G124="이번 주"),A124+ROW()/1E+6,"")</f>
        <v/>
      </c>
    </row>
    <row r="125">
      <c r="A125" s="20" t="n">
        <v>45805</v>
      </c>
      <c r="B125" s="26" t="n">
        <v>29</v>
      </c>
      <c r="C125" s="27">
        <f>IF(D125="","",IF(B125="","(현장 없음)",IFERROR(INDEX(현장_고객,MATCH(B125,현장번호,0))&amp;" · "&amp;INDEX(현장_주소,MATCH(B125,현장번호,0)),"없는 번호")))</f>
        <v/>
      </c>
      <c r="D125" s="21" t="inlineStr">
        <is>
          <t>설비 업체 확인</t>
        </is>
      </c>
      <c r="E125" s="21" t="inlineStr">
        <is>
          <t>김 실장</t>
        </is>
      </c>
      <c r="F125" s="26" t="inlineStr">
        <is>
          <t>완료</t>
        </is>
      </c>
      <c r="G125" s="28">
        <f>IF(OR(D125="",H125&lt;&gt;""),"",IF(F125="완료","완료",IF(A125&lt;기준일,"밀림",IF(A125=기준일,"오늘",IF(A125&lt;=기준일+7,"이번 주","예정")))))</f>
        <v/>
      </c>
      <c r="H125" s="25">
        <f>IF(COUNTA(A125,B125,D125)=0,"",IF(D125="","할 일을 적어 주세요",IF(NOT(ISNUMBER(A125)),"마감일을 확인하세요",IF(AND(B125&lt;&gt;"",ISNA(MATCH(B125,현장번호,0))),"현장 번호를 확인하세요",IF(AND(F125&lt;&gt;"",F125&lt;&gt;"완료"),"끝남 칸은 '완료'만","")))))</f>
        <v/>
      </c>
      <c r="J125">
        <f>IF(OR(G125="밀림",G125="오늘",G125="이번 주"),A125+ROW()/1E+6,"")</f>
        <v/>
      </c>
    </row>
    <row r="126">
      <c r="A126" s="20" t="n">
        <v>45805</v>
      </c>
      <c r="B126" s="26" t="n">
        <v>33</v>
      </c>
      <c r="C126" s="27">
        <f>IF(D126="","",IF(B126="","(현장 없음)",IFERROR(INDEX(현장_고객,MATCH(B126,현장번호,0))&amp;" · "&amp;INDEX(현장_주소,MATCH(B126,현장번호,0)),"없는 번호")))</f>
        <v/>
      </c>
      <c r="D126" s="21" t="inlineStr">
        <is>
          <t>중간 사진 보내기</t>
        </is>
      </c>
      <c r="E126" s="21" t="inlineStr">
        <is>
          <t>김 실장</t>
        </is>
      </c>
      <c r="F126" s="26" t="inlineStr">
        <is>
          <t>완료</t>
        </is>
      </c>
      <c r="G126" s="28">
        <f>IF(OR(D126="",H126&lt;&gt;""),"",IF(F126="완료","완료",IF(A126&lt;기준일,"밀림",IF(A126=기준일,"오늘",IF(A126&lt;=기준일+7,"이번 주","예정")))))</f>
        <v/>
      </c>
      <c r="H126" s="25">
        <f>IF(COUNTA(A126,B126,D126)=0,"",IF(D126="","할 일을 적어 주세요",IF(NOT(ISNUMBER(A126)),"마감일을 확인하세요",IF(AND(B126&lt;&gt;"",ISNA(MATCH(B126,현장번호,0))),"현장 번호를 확인하세요",IF(AND(F126&lt;&gt;"",F126&lt;&gt;"완료"),"끝남 칸은 '완료'만","")))))</f>
        <v/>
      </c>
      <c r="J126">
        <f>IF(OR(G126="밀림",G126="오늘",G126="이번 주"),A126+ROW()/1E+6,"")</f>
        <v/>
      </c>
    </row>
    <row r="127">
      <c r="A127" s="20" t="n">
        <v>45805</v>
      </c>
      <c r="B127" s="26" t="n">
        <v>38</v>
      </c>
      <c r="C127" s="27">
        <f>IF(D127="","",IF(B127="","(현장 없음)",IFERROR(INDEX(현장_고객,MATCH(B127,현장번호,0))&amp;" · "&amp;INDEX(현장_주소,MATCH(B127,현장번호,0)),"없는 번호")))</f>
        <v/>
      </c>
      <c r="D127" s="21" t="inlineStr">
        <is>
          <t>실측 방문</t>
        </is>
      </c>
      <c r="E127" s="21" t="inlineStr">
        <is>
          <t>박 팀장</t>
        </is>
      </c>
      <c r="F127" s="26" t="inlineStr">
        <is>
          <t>완료</t>
        </is>
      </c>
      <c r="G127" s="28">
        <f>IF(OR(D127="",H127&lt;&gt;""),"",IF(F127="완료","완료",IF(A127&lt;기준일,"밀림",IF(A127=기준일,"오늘",IF(A127&lt;=기준일+7,"이번 주","예정")))))</f>
        <v/>
      </c>
      <c r="H127" s="25">
        <f>IF(COUNTA(A127,B127,D127)=0,"",IF(D127="","할 일을 적어 주세요",IF(NOT(ISNUMBER(A127)),"마감일을 확인하세요",IF(AND(B127&lt;&gt;"",ISNA(MATCH(B127,현장번호,0))),"현장 번호를 확인하세요",IF(AND(F127&lt;&gt;"",F127&lt;&gt;"완료"),"끝남 칸은 '완료'만","")))))</f>
        <v/>
      </c>
      <c r="J127">
        <f>IF(OR(G127="밀림",G127="오늘",G127="이번 주"),A127+ROW()/1E+6,"")</f>
        <v/>
      </c>
    </row>
    <row r="128">
      <c r="A128" s="20" t="n">
        <v>45805</v>
      </c>
      <c r="B128" s="26" t="n">
        <v>42</v>
      </c>
      <c r="C128" s="27">
        <f>IF(D128="","",IF(B128="","(현장 없음)",IFERROR(INDEX(현장_고객,MATCH(B128,현장번호,0))&amp;" · "&amp;INDEX(현장_주소,MATCH(B128,현장번호,0)),"없는 번호")))</f>
        <v/>
      </c>
      <c r="D128" s="21" t="inlineStr">
        <is>
          <t>실측 방문</t>
        </is>
      </c>
      <c r="E128" s="21" t="inlineStr">
        <is>
          <t>박 팀장</t>
        </is>
      </c>
      <c r="F128" s="26" t="inlineStr">
        <is>
          <t>완료</t>
        </is>
      </c>
      <c r="G128" s="28">
        <f>IF(OR(D128="",H128&lt;&gt;""),"",IF(F128="완료","완료",IF(A128&lt;기준일,"밀림",IF(A128=기준일,"오늘",IF(A128&lt;=기준일+7,"이번 주","예정")))))</f>
        <v/>
      </c>
      <c r="H128" s="25">
        <f>IF(COUNTA(A128,B128,D128)=0,"",IF(D128="","할 일을 적어 주세요",IF(NOT(ISNUMBER(A128)),"마감일을 확인하세요",IF(AND(B128&lt;&gt;"",ISNA(MATCH(B128,현장번호,0))),"현장 번호를 확인하세요",IF(AND(F128&lt;&gt;"",F128&lt;&gt;"완료"),"끝남 칸은 '완료'만","")))))</f>
        <v/>
      </c>
      <c r="J128">
        <f>IF(OR(G128="밀림",G128="오늘",G128="이번 주"),A128+ROW()/1E+6,"")</f>
        <v/>
      </c>
    </row>
    <row r="129">
      <c r="A129" s="20" t="n">
        <v>45806</v>
      </c>
      <c r="B129" s="26" t="n">
        <v>16</v>
      </c>
      <c r="C129" s="27">
        <f>IF(D129="","",IF(B129="","(현장 없음)",IFERROR(INDEX(현장_고객,MATCH(B129,현장번호,0))&amp;" · "&amp;INDEX(현장_주소,MATCH(B129,현장번호,0)),"없는 번호")))</f>
        <v/>
      </c>
      <c r="D129" s="21" t="inlineStr">
        <is>
          <t>철거 일정 잡기</t>
        </is>
      </c>
      <c r="E129" s="21" t="inlineStr">
        <is>
          <t>대표</t>
        </is>
      </c>
      <c r="F129" s="26" t="inlineStr">
        <is>
          <t>완료</t>
        </is>
      </c>
      <c r="G129" s="28">
        <f>IF(OR(D129="",H129&lt;&gt;""),"",IF(F129="완료","완료",IF(A129&lt;기준일,"밀림",IF(A129=기준일,"오늘",IF(A129&lt;=기준일+7,"이번 주","예정")))))</f>
        <v/>
      </c>
      <c r="H129" s="25">
        <f>IF(COUNTA(A129,B129,D129)=0,"",IF(D129="","할 일을 적어 주세요",IF(NOT(ISNUMBER(A129)),"마감일을 확인하세요",IF(AND(B129&lt;&gt;"",ISNA(MATCH(B129,현장번호,0))),"현장 번호를 확인하세요",IF(AND(F129&lt;&gt;"",F129&lt;&gt;"완료"),"끝남 칸은 '완료'만","")))))</f>
        <v/>
      </c>
      <c r="J129">
        <f>IF(OR(G129="밀림",G129="오늘",G129="이번 주"),A129+ROW()/1E+6,"")</f>
        <v/>
      </c>
    </row>
    <row r="130">
      <c r="A130" s="20" t="n">
        <v>45806</v>
      </c>
      <c r="B130" s="26" t="n">
        <v>24</v>
      </c>
      <c r="C130" s="27">
        <f>IF(D130="","",IF(B130="","(현장 없음)",IFERROR(INDEX(현장_고객,MATCH(B130,현장번호,0))&amp;" · "&amp;INDEX(현장_주소,MATCH(B130,현장번호,0)),"없는 번호")))</f>
        <v/>
      </c>
      <c r="D130" s="21" t="inlineStr">
        <is>
          <t>철거 일정 잡기</t>
        </is>
      </c>
      <c r="E130" s="21" t="inlineStr">
        <is>
          <t>대표</t>
        </is>
      </c>
      <c r="F130" s="26" t="inlineStr">
        <is>
          <t>완료</t>
        </is>
      </c>
      <c r="G130" s="28">
        <f>IF(OR(D130="",H130&lt;&gt;""),"",IF(F130="완료","완료",IF(A130&lt;기준일,"밀림",IF(A130=기준일,"오늘",IF(A130&lt;=기준일+7,"이번 주","예정")))))</f>
        <v/>
      </c>
      <c r="H130" s="25">
        <f>IF(COUNTA(A130,B130,D130)=0,"",IF(D130="","할 일을 적어 주세요",IF(NOT(ISNUMBER(A130)),"마감일을 확인하세요",IF(AND(B130&lt;&gt;"",ISNA(MATCH(B130,현장번호,0))),"현장 번호를 확인하세요",IF(AND(F130&lt;&gt;"",F130&lt;&gt;"완료"),"끝남 칸은 '완료'만","")))))</f>
        <v/>
      </c>
      <c r="J130">
        <f>IF(OR(G130="밀림",G130="오늘",G130="이번 주"),A130+ROW()/1E+6,"")</f>
        <v/>
      </c>
    </row>
    <row r="131">
      <c r="A131" s="20" t="n">
        <v>45806</v>
      </c>
      <c r="B131" s="26" t="n">
        <v>24</v>
      </c>
      <c r="C131" s="27">
        <f>IF(D131="","",IF(B131="","(현장 없음)",IFERROR(INDEX(현장_고객,MATCH(B131,현장번호,0))&amp;" · "&amp;INDEX(현장_주소,MATCH(B131,현장번호,0)),"없는 번호")))</f>
        <v/>
      </c>
      <c r="D131" s="21" t="inlineStr">
        <is>
          <t>설비 업체 확인</t>
        </is>
      </c>
      <c r="E131" s="21" t="inlineStr">
        <is>
          <t>대표</t>
        </is>
      </c>
      <c r="F131" s="26" t="inlineStr">
        <is>
          <t>완료</t>
        </is>
      </c>
      <c r="G131" s="28">
        <f>IF(OR(D131="",H131&lt;&gt;""),"",IF(F131="완료","완료",IF(A131&lt;기준일,"밀림",IF(A131=기준일,"오늘",IF(A131&lt;=기준일+7,"이번 주","예정")))))</f>
        <v/>
      </c>
      <c r="H131" s="25">
        <f>IF(COUNTA(A131,B131,D131)=0,"",IF(D131="","할 일을 적어 주세요",IF(NOT(ISNUMBER(A131)),"마감일을 확인하세요",IF(AND(B131&lt;&gt;"",ISNA(MATCH(B131,현장번호,0))),"현장 번호를 확인하세요",IF(AND(F131&lt;&gt;"",F131&lt;&gt;"완료"),"끝남 칸은 '완료'만","")))))</f>
        <v/>
      </c>
      <c r="J131">
        <f>IF(OR(G131="밀림",G131="오늘",G131="이번 주"),A131+ROW()/1E+6,"")</f>
        <v/>
      </c>
    </row>
    <row r="132">
      <c r="A132" s="20" t="n">
        <v>45806</v>
      </c>
      <c r="B132" s="26" t="n">
        <v>25</v>
      </c>
      <c r="C132" s="27">
        <f>IF(D132="","",IF(B132="","(현장 없음)",IFERROR(INDEX(현장_고객,MATCH(B132,현장번호,0))&amp;" · "&amp;INDEX(현장_주소,MATCH(B132,현장번호,0)),"없는 번호")))</f>
        <v/>
      </c>
      <c r="D132" s="21" t="inlineStr">
        <is>
          <t>잔금 안내 문자</t>
        </is>
      </c>
      <c r="E132" s="21" t="inlineStr">
        <is>
          <t>대표</t>
        </is>
      </c>
      <c r="F132" s="26" t="inlineStr">
        <is>
          <t>완료</t>
        </is>
      </c>
      <c r="G132" s="28">
        <f>IF(OR(D132="",H132&lt;&gt;""),"",IF(F132="완료","완료",IF(A132&lt;기준일,"밀림",IF(A132=기준일,"오늘",IF(A132&lt;=기준일+7,"이번 주","예정")))))</f>
        <v/>
      </c>
      <c r="H132" s="25">
        <f>IF(COUNTA(A132,B132,D132)=0,"",IF(D132="","할 일을 적어 주세요",IF(NOT(ISNUMBER(A132)),"마감일을 확인하세요",IF(AND(B132&lt;&gt;"",ISNA(MATCH(B132,현장번호,0))),"현장 번호를 확인하세요",IF(AND(F132&lt;&gt;"",F132&lt;&gt;"완료"),"끝남 칸은 '완료'만","")))))</f>
        <v/>
      </c>
      <c r="J132">
        <f>IF(OR(G132="밀림",G132="오늘",G132="이번 주"),A132+ROW()/1E+6,"")</f>
        <v/>
      </c>
    </row>
    <row r="133">
      <c r="A133" s="20" t="n">
        <v>45806</v>
      </c>
      <c r="B133" s="26" t="n">
        <v>31</v>
      </c>
      <c r="C133" s="27">
        <f>IF(D133="","",IF(B133="","(현장 없음)",IFERROR(INDEX(현장_고객,MATCH(B133,현장번호,0))&amp;" · "&amp;INDEX(현장_주소,MATCH(B133,현장번호,0)),"없는 번호")))</f>
        <v/>
      </c>
      <c r="D133" s="21" t="inlineStr">
        <is>
          <t>마감 확인</t>
        </is>
      </c>
      <c r="E133" s="21" t="inlineStr">
        <is>
          <t>김 실장</t>
        </is>
      </c>
      <c r="F133" s="26" t="inlineStr">
        <is>
          <t>완료</t>
        </is>
      </c>
      <c r="G133" s="28">
        <f>IF(OR(D133="",H133&lt;&gt;""),"",IF(F133="완료","완료",IF(A133&lt;기준일,"밀림",IF(A133=기준일,"오늘",IF(A133&lt;=기준일+7,"이번 주","예정")))))</f>
        <v/>
      </c>
      <c r="H133" s="25">
        <f>IF(COUNTA(A133,B133,D133)=0,"",IF(D133="","할 일을 적어 주세요",IF(NOT(ISNUMBER(A133)),"마감일을 확인하세요",IF(AND(B133&lt;&gt;"",ISNA(MATCH(B133,현장번호,0))),"현장 번호를 확인하세요",IF(AND(F133&lt;&gt;"",F133&lt;&gt;"완료"),"끝남 칸은 '완료'만","")))))</f>
        <v/>
      </c>
      <c r="J133">
        <f>IF(OR(G133="밀림",G133="오늘",G133="이번 주"),A133+ROW()/1E+6,"")</f>
        <v/>
      </c>
    </row>
    <row r="134">
      <c r="A134" s="20" t="n">
        <v>45806</v>
      </c>
      <c r="B134" s="26" t="n">
        <v>33</v>
      </c>
      <c r="C134" s="27">
        <f>IF(D134="","",IF(B134="","(현장 없음)",IFERROR(INDEX(현장_고객,MATCH(B134,현장번호,0))&amp;" · "&amp;INDEX(현장_주소,MATCH(B134,현장번호,0)),"없는 번호")))</f>
        <v/>
      </c>
      <c r="D134" s="21" t="inlineStr">
        <is>
          <t>설비 업체 확인</t>
        </is>
      </c>
      <c r="E134" s="21" t="inlineStr">
        <is>
          <t>김 실장</t>
        </is>
      </c>
      <c r="F134" s="26" t="inlineStr">
        <is>
          <t>완료</t>
        </is>
      </c>
      <c r="G134" s="28">
        <f>IF(OR(D134="",H134&lt;&gt;""),"",IF(F134="완료","완료",IF(A134&lt;기준일,"밀림",IF(A134=기준일,"오늘",IF(A134&lt;=기준일+7,"이번 주","예정")))))</f>
        <v/>
      </c>
      <c r="H134" s="25">
        <f>IF(COUNTA(A134,B134,D134)=0,"",IF(D134="","할 일을 적어 주세요",IF(NOT(ISNUMBER(A134)),"마감일을 확인하세요",IF(AND(B134&lt;&gt;"",ISNA(MATCH(B134,현장번호,0))),"현장 번호를 확인하세요",IF(AND(F134&lt;&gt;"",F134&lt;&gt;"완료"),"끝남 칸은 '완료'만","")))))</f>
        <v/>
      </c>
      <c r="J134">
        <f>IF(OR(G134="밀림",G134="오늘",G134="이번 주"),A134+ROW()/1E+6,"")</f>
        <v/>
      </c>
    </row>
    <row r="135">
      <c r="A135" s="20" t="n">
        <v>45807</v>
      </c>
      <c r="B135" s="26" t="n">
        <v>29</v>
      </c>
      <c r="C135" s="27">
        <f>IF(D135="","",IF(B135="","(현장 없음)",IFERROR(INDEX(현장_고객,MATCH(B135,현장번호,0))&amp;" · "&amp;INDEX(현장_주소,MATCH(B135,현장번호,0)),"없는 번호")))</f>
        <v/>
      </c>
      <c r="D135" s="21" t="inlineStr">
        <is>
          <t>잔금 안내 문자</t>
        </is>
      </c>
      <c r="E135" s="21" t="inlineStr">
        <is>
          <t>김 실장</t>
        </is>
      </c>
      <c r="F135" s="26" t="inlineStr">
        <is>
          <t>완료</t>
        </is>
      </c>
      <c r="G135" s="28">
        <f>IF(OR(D135="",H135&lt;&gt;""),"",IF(F135="완료","완료",IF(A135&lt;기준일,"밀림",IF(A135=기준일,"오늘",IF(A135&lt;=기준일+7,"이번 주","예정")))))</f>
        <v/>
      </c>
      <c r="H135" s="25">
        <f>IF(COUNTA(A135,B135,D135)=0,"",IF(D135="","할 일을 적어 주세요",IF(NOT(ISNUMBER(A135)),"마감일을 확인하세요",IF(AND(B135&lt;&gt;"",ISNA(MATCH(B135,현장번호,0))),"현장 번호를 확인하세요",IF(AND(F135&lt;&gt;"",F135&lt;&gt;"완료"),"끝남 칸은 '완료'만","")))))</f>
        <v/>
      </c>
      <c r="J135">
        <f>IF(OR(G135="밀림",G135="오늘",G135="이번 주"),A135+ROW()/1E+6,"")</f>
        <v/>
      </c>
    </row>
    <row r="136">
      <c r="A136" s="20" t="n">
        <v>45808</v>
      </c>
      <c r="B136" s="26" t="n">
        <v>33</v>
      </c>
      <c r="C136" s="27">
        <f>IF(D136="","",IF(B136="","(현장 없음)",IFERROR(INDEX(현장_고객,MATCH(B136,현장번호,0))&amp;" · "&amp;INDEX(현장_주소,MATCH(B136,현장번호,0)),"없는 번호")))</f>
        <v/>
      </c>
      <c r="D136" s="21" t="inlineStr">
        <is>
          <t>마감 확인</t>
        </is>
      </c>
      <c r="E136" s="21" t="inlineStr">
        <is>
          <t>김 실장</t>
        </is>
      </c>
      <c r="F136" s="26" t="inlineStr">
        <is>
          <t>완료</t>
        </is>
      </c>
      <c r="G136" s="28">
        <f>IF(OR(D136="",H136&lt;&gt;""),"",IF(F136="완료","완료",IF(A136&lt;기준일,"밀림",IF(A136=기준일,"오늘",IF(A136&lt;=기준일+7,"이번 주","예정")))))</f>
        <v/>
      </c>
      <c r="H136" s="25">
        <f>IF(COUNTA(A136,B136,D136)=0,"",IF(D136="","할 일을 적어 주세요",IF(NOT(ISNUMBER(A136)),"마감일을 확인하세요",IF(AND(B136&lt;&gt;"",ISNA(MATCH(B136,현장번호,0))),"현장 번호를 확인하세요",IF(AND(F136&lt;&gt;"",F136&lt;&gt;"완료"),"끝남 칸은 '완료'만","")))))</f>
        <v/>
      </c>
      <c r="J136">
        <f>IF(OR(G136="밀림",G136="오늘",G136="이번 주"),A136+ROW()/1E+6,"")</f>
        <v/>
      </c>
    </row>
    <row r="137">
      <c r="A137" s="20" t="n">
        <v>45809</v>
      </c>
      <c r="B137" s="26" t="n">
        <v>24</v>
      </c>
      <c r="C137" s="27">
        <f>IF(D137="","",IF(B137="","(현장 없음)",IFERROR(INDEX(현장_고객,MATCH(B137,현장번호,0))&amp;" · "&amp;INDEX(현장_주소,MATCH(B137,현장번호,0)),"없는 번호")))</f>
        <v/>
      </c>
      <c r="D137" s="21" t="inlineStr">
        <is>
          <t>마감 확인</t>
        </is>
      </c>
      <c r="E137" s="21" t="inlineStr">
        <is>
          <t>대표</t>
        </is>
      </c>
      <c r="F137" s="26" t="inlineStr">
        <is>
          <t>완료</t>
        </is>
      </c>
      <c r="G137" s="28">
        <f>IF(OR(D137="",H137&lt;&gt;""),"",IF(F137="완료","완료",IF(A137&lt;기준일,"밀림",IF(A137=기준일,"오늘",IF(A137&lt;=기준일+7,"이번 주","예정")))))</f>
        <v/>
      </c>
      <c r="H137" s="25">
        <f>IF(COUNTA(A137,B137,D137)=0,"",IF(D137="","할 일을 적어 주세요",IF(NOT(ISNUMBER(A137)),"마감일을 확인하세요",IF(AND(B137&lt;&gt;"",ISNA(MATCH(B137,현장번호,0))),"현장 번호를 확인하세요",IF(AND(F137&lt;&gt;"",F137&lt;&gt;"완료"),"끝남 칸은 '완료'만","")))))</f>
        <v/>
      </c>
      <c r="J137">
        <f>IF(OR(G137="밀림",G137="오늘",G137="이번 주"),A137+ROW()/1E+6,"")</f>
        <v/>
      </c>
    </row>
    <row r="138">
      <c r="A138" s="20" t="n">
        <v>45810</v>
      </c>
      <c r="B138" s="26" t="n">
        <v>4</v>
      </c>
      <c r="C138" s="27">
        <f>IF(D138="","",IF(B138="","(현장 없음)",IFERROR(INDEX(현장_고객,MATCH(B138,현장번호,0))&amp;" · "&amp;INDEX(현장_주소,MATCH(B138,현장번호,0)),"없는 번호")))</f>
        <v/>
      </c>
      <c r="D138" s="21" t="inlineStr">
        <is>
          <t>잔금 안내 문자</t>
        </is>
      </c>
      <c r="E138" s="21" t="inlineStr">
        <is>
          <t>대표</t>
        </is>
      </c>
      <c r="F138" s="26" t="inlineStr">
        <is>
          <t>완료</t>
        </is>
      </c>
      <c r="G138" s="28">
        <f>IF(OR(D138="",H138&lt;&gt;""),"",IF(F138="완료","완료",IF(A138&lt;기준일,"밀림",IF(A138=기준일,"오늘",IF(A138&lt;=기준일+7,"이번 주","예정")))))</f>
        <v/>
      </c>
      <c r="H138" s="25">
        <f>IF(COUNTA(A138,B138,D138)=0,"",IF(D138="","할 일을 적어 주세요",IF(NOT(ISNUMBER(A138)),"마감일을 확인하세요",IF(AND(B138&lt;&gt;"",ISNA(MATCH(B138,현장번호,0))),"현장 번호를 확인하세요",IF(AND(F138&lt;&gt;"",F138&lt;&gt;"완료"),"끝남 칸은 '완료'만","")))))</f>
        <v/>
      </c>
      <c r="J138">
        <f>IF(OR(G138="밀림",G138="오늘",G138="이번 주"),A138+ROW()/1E+6,"")</f>
        <v/>
      </c>
    </row>
    <row r="139">
      <c r="A139" s="20" t="n">
        <v>45810</v>
      </c>
      <c r="B139" s="26" t="n">
        <v>31</v>
      </c>
      <c r="C139" s="27">
        <f>IF(D139="","",IF(B139="","(현장 없음)",IFERROR(INDEX(현장_고객,MATCH(B139,현장번호,0))&amp;" · "&amp;INDEX(현장_주소,MATCH(B139,현장번호,0)),"없는 번호")))</f>
        <v/>
      </c>
      <c r="D139" s="21" t="inlineStr">
        <is>
          <t>잔금 안내 문자</t>
        </is>
      </c>
      <c r="E139" s="21" t="inlineStr">
        <is>
          <t>김 실장</t>
        </is>
      </c>
      <c r="F139" s="26" t="inlineStr">
        <is>
          <t>완료</t>
        </is>
      </c>
      <c r="G139" s="28">
        <f>IF(OR(D139="",H139&lt;&gt;""),"",IF(F139="완료","완료",IF(A139&lt;기준일,"밀림",IF(A139=기준일,"오늘",IF(A139&lt;=기준일+7,"이번 주","예정")))))</f>
        <v/>
      </c>
      <c r="H139" s="25">
        <f>IF(COUNTA(A139,B139,D139)=0,"",IF(D139="","할 일을 적어 주세요",IF(NOT(ISNUMBER(A139)),"마감일을 확인하세요",IF(AND(B139&lt;&gt;"",ISNA(MATCH(B139,현장번호,0))),"현장 번호를 확인하세요",IF(AND(F139&lt;&gt;"",F139&lt;&gt;"완료"),"끝남 칸은 '완료'만","")))))</f>
        <v/>
      </c>
      <c r="J139">
        <f>IF(OR(G139="밀림",G139="오늘",G139="이번 주"),A139+ROW()/1E+6,"")</f>
        <v/>
      </c>
    </row>
    <row r="140">
      <c r="A140" s="20" t="n">
        <v>45811</v>
      </c>
      <c r="B140" s="26" t="n">
        <v>24</v>
      </c>
      <c r="C140" s="27">
        <f>IF(D140="","",IF(B140="","(현장 없음)",IFERROR(INDEX(현장_고객,MATCH(B140,현장번호,0))&amp;" · "&amp;INDEX(현장_주소,MATCH(B140,현장번호,0)),"없는 번호")))</f>
        <v/>
      </c>
      <c r="D140" s="21" t="inlineStr">
        <is>
          <t>중간 사진 보내기</t>
        </is>
      </c>
      <c r="E140" s="21" t="inlineStr">
        <is>
          <t>대표</t>
        </is>
      </c>
      <c r="F140" s="26" t="inlineStr">
        <is>
          <t>완료</t>
        </is>
      </c>
      <c r="G140" s="28">
        <f>IF(OR(D140="",H140&lt;&gt;""),"",IF(F140="완료","완료",IF(A140&lt;기준일,"밀림",IF(A140=기준일,"오늘",IF(A140&lt;=기준일+7,"이번 주","예정")))))</f>
        <v/>
      </c>
      <c r="H140" s="25">
        <f>IF(COUNTA(A140,B140,D140)=0,"",IF(D140="","할 일을 적어 주세요",IF(NOT(ISNUMBER(A140)),"마감일을 확인하세요",IF(AND(B140&lt;&gt;"",ISNA(MATCH(B140,현장번호,0))),"현장 번호를 확인하세요",IF(AND(F140&lt;&gt;"",F140&lt;&gt;"완료"),"끝남 칸은 '완료'만","")))))</f>
        <v/>
      </c>
      <c r="J140">
        <f>IF(OR(G140="밀림",G140="오늘",G140="이번 주"),A140+ROW()/1E+6,"")</f>
        <v/>
      </c>
    </row>
    <row r="141">
      <c r="A141" s="20" t="n">
        <v>45811</v>
      </c>
      <c r="B141" s="26" t="n">
        <v>30</v>
      </c>
      <c r="C141" s="27">
        <f>IF(D141="","",IF(B141="","(현장 없음)",IFERROR(INDEX(현장_고객,MATCH(B141,현장번호,0))&amp;" · "&amp;INDEX(현장_주소,MATCH(B141,현장번호,0)),"없는 번호")))</f>
        <v/>
      </c>
      <c r="D141" s="21" t="inlineStr">
        <is>
          <t>타일 들어가는 날 확인</t>
        </is>
      </c>
      <c r="E141" s="21" t="inlineStr">
        <is>
          <t>대표</t>
        </is>
      </c>
      <c r="F141" s="26" t="inlineStr">
        <is>
          <t>완료</t>
        </is>
      </c>
      <c r="G141" s="28">
        <f>IF(OR(D141="",H141&lt;&gt;""),"",IF(F141="완료","완료",IF(A141&lt;기준일,"밀림",IF(A141=기준일,"오늘",IF(A141&lt;=기준일+7,"이번 주","예정")))))</f>
        <v/>
      </c>
      <c r="H141" s="25">
        <f>IF(COUNTA(A141,B141,D141)=0,"",IF(D141="","할 일을 적어 주세요",IF(NOT(ISNUMBER(A141)),"마감일을 확인하세요",IF(AND(B141&lt;&gt;"",ISNA(MATCH(B141,현장번호,0))),"현장 번호를 확인하세요",IF(AND(F141&lt;&gt;"",F141&lt;&gt;"완료"),"끝남 칸은 '완료'만","")))))</f>
        <v/>
      </c>
      <c r="J141">
        <f>IF(OR(G141="밀림",G141="오늘",G141="이번 주"),A141+ROW()/1E+6,"")</f>
        <v/>
      </c>
    </row>
    <row r="142">
      <c r="A142" s="20" t="n">
        <v>45811</v>
      </c>
      <c r="B142" s="26" t="n">
        <v>33</v>
      </c>
      <c r="C142" s="27">
        <f>IF(D142="","",IF(B142="","(현장 없음)",IFERROR(INDEX(현장_고객,MATCH(B142,현장번호,0))&amp;" · "&amp;INDEX(현장_주소,MATCH(B142,현장번호,0)),"없는 번호")))</f>
        <v/>
      </c>
      <c r="D142" s="21" t="inlineStr">
        <is>
          <t>타일 들어가는 날 확인</t>
        </is>
      </c>
      <c r="E142" s="21" t="inlineStr">
        <is>
          <t>김 실장</t>
        </is>
      </c>
      <c r="F142" s="26" t="inlineStr">
        <is>
          <t>완료</t>
        </is>
      </c>
      <c r="G142" s="28">
        <f>IF(OR(D142="",H142&lt;&gt;""),"",IF(F142="완료","완료",IF(A142&lt;기준일,"밀림",IF(A142=기준일,"오늘",IF(A142&lt;=기준일+7,"이번 주","예정")))))</f>
        <v/>
      </c>
      <c r="H142" s="25">
        <f>IF(COUNTA(A142,B142,D142)=0,"",IF(D142="","할 일을 적어 주세요",IF(NOT(ISNUMBER(A142)),"마감일을 확인하세요",IF(AND(B142&lt;&gt;"",ISNA(MATCH(B142,현장번호,0))),"현장 번호를 확인하세요",IF(AND(F142&lt;&gt;"",F142&lt;&gt;"완료"),"끝남 칸은 '완료'만","")))))</f>
        <v/>
      </c>
      <c r="J142">
        <f>IF(OR(G142="밀림",G142="오늘",G142="이번 주"),A142+ROW()/1E+6,"")</f>
        <v/>
      </c>
    </row>
    <row r="143">
      <c r="A143" s="20" t="n">
        <v>45813</v>
      </c>
      <c r="B143" s="26" t="n">
        <v>38</v>
      </c>
      <c r="C143" s="27">
        <f>IF(D143="","",IF(B143="","(현장 없음)",IFERROR(INDEX(현장_고객,MATCH(B143,현장번호,0))&amp;" · "&amp;INDEX(현장_주소,MATCH(B143,현장번호,0)),"없는 번호")))</f>
        <v/>
      </c>
      <c r="D143" s="21" t="inlineStr">
        <is>
          <t>철거 일정 잡기</t>
        </is>
      </c>
      <c r="E143" s="21" t="inlineStr">
        <is>
          <t>박 팀장</t>
        </is>
      </c>
      <c r="F143" s="26" t="inlineStr">
        <is>
          <t>완료</t>
        </is>
      </c>
      <c r="G143" s="28">
        <f>IF(OR(D143="",H143&lt;&gt;""),"",IF(F143="완료","완료",IF(A143&lt;기준일,"밀림",IF(A143=기준일,"오늘",IF(A143&lt;=기준일+7,"이번 주","예정")))))</f>
        <v/>
      </c>
      <c r="H143" s="25">
        <f>IF(COUNTA(A143,B143,D143)=0,"",IF(D143="","할 일을 적어 주세요",IF(NOT(ISNUMBER(A143)),"마감일을 확인하세요",IF(AND(B143&lt;&gt;"",ISNA(MATCH(B143,현장번호,0))),"현장 번호를 확인하세요",IF(AND(F143&lt;&gt;"",F143&lt;&gt;"완료"),"끝남 칸은 '완료'만","")))))</f>
        <v/>
      </c>
      <c r="J143">
        <f>IF(OR(G143="밀림",G143="오늘",G143="이번 주"),A143+ROW()/1E+6,"")</f>
        <v/>
      </c>
    </row>
    <row r="144">
      <c r="A144" s="20" t="n">
        <v>45813</v>
      </c>
      <c r="B144" s="26" t="n">
        <v>43</v>
      </c>
      <c r="C144" s="27">
        <f>IF(D144="","",IF(B144="","(현장 없음)",IFERROR(INDEX(현장_고객,MATCH(B144,현장번호,0))&amp;" · "&amp;INDEX(현장_주소,MATCH(B144,현장번호,0)),"없는 번호")))</f>
        <v/>
      </c>
      <c r="D144" s="21" t="inlineStr">
        <is>
          <t>실측 방문</t>
        </is>
      </c>
      <c r="E144" s="21" t="inlineStr">
        <is>
          <t>대표</t>
        </is>
      </c>
      <c r="F144" s="26" t="inlineStr">
        <is>
          <t>완료</t>
        </is>
      </c>
      <c r="G144" s="28">
        <f>IF(OR(D144="",H144&lt;&gt;""),"",IF(F144="완료","완료",IF(A144&lt;기준일,"밀림",IF(A144=기준일,"오늘",IF(A144&lt;=기준일+7,"이번 주","예정")))))</f>
        <v/>
      </c>
      <c r="H144" s="25">
        <f>IF(COUNTA(A144,B144,D144)=0,"",IF(D144="","할 일을 적어 주세요",IF(NOT(ISNUMBER(A144)),"마감일을 확인하세요",IF(AND(B144&lt;&gt;"",ISNA(MATCH(B144,현장번호,0))),"현장 번호를 확인하세요",IF(AND(F144&lt;&gt;"",F144&lt;&gt;"완료"),"끝남 칸은 '완료'만","")))))</f>
        <v/>
      </c>
      <c r="J144">
        <f>IF(OR(G144="밀림",G144="오늘",G144="이번 주"),A144+ROW()/1E+6,"")</f>
        <v/>
      </c>
    </row>
    <row r="145">
      <c r="A145" s="20" t="n">
        <v>45814</v>
      </c>
      <c r="B145" s="26" t="n">
        <v>30</v>
      </c>
      <c r="C145" s="27">
        <f>IF(D145="","",IF(B145="","(현장 없음)",IFERROR(INDEX(현장_고객,MATCH(B145,현장번호,0))&amp;" · "&amp;INDEX(현장_주소,MATCH(B145,현장번호,0)),"없는 번호")))</f>
        <v/>
      </c>
      <c r="D145" s="21" t="inlineStr">
        <is>
          <t>마감 확인</t>
        </is>
      </c>
      <c r="E145" s="21" t="inlineStr">
        <is>
          <t>대표</t>
        </is>
      </c>
      <c r="F145" s="26" t="inlineStr">
        <is>
          <t>완료</t>
        </is>
      </c>
      <c r="G145" s="28">
        <f>IF(OR(D145="",H145&lt;&gt;""),"",IF(F145="완료","완료",IF(A145&lt;기준일,"밀림",IF(A145=기준일,"오늘",IF(A145&lt;=기준일+7,"이번 주","예정")))))</f>
        <v/>
      </c>
      <c r="H145" s="25">
        <f>IF(COUNTA(A145,B145,D145)=0,"",IF(D145="","할 일을 적어 주세요",IF(NOT(ISNUMBER(A145)),"마감일을 확인하세요",IF(AND(B145&lt;&gt;"",ISNA(MATCH(B145,현장번호,0))),"현장 번호를 확인하세요",IF(AND(F145&lt;&gt;"",F145&lt;&gt;"완료"),"끝남 칸은 '완료'만","")))))</f>
        <v/>
      </c>
      <c r="J145">
        <f>IF(OR(G145="밀림",G145="오늘",G145="이번 주"),A145+ROW()/1E+6,"")</f>
        <v/>
      </c>
    </row>
    <row r="146">
      <c r="A146" s="20" t="n">
        <v>45814</v>
      </c>
      <c r="B146" s="26" t="n">
        <v>30</v>
      </c>
      <c r="C146" s="27">
        <f>IF(D146="","",IF(B146="","(현장 없음)",IFERROR(INDEX(현장_고객,MATCH(B146,현장번호,0))&amp;" · "&amp;INDEX(현장_주소,MATCH(B146,현장번호,0)),"없는 번호")))</f>
        <v/>
      </c>
      <c r="D146" s="21" t="inlineStr">
        <is>
          <t>관리사무소 공사 신고</t>
        </is>
      </c>
      <c r="E146" s="21" t="inlineStr">
        <is>
          <t>대표</t>
        </is>
      </c>
      <c r="F146" s="26" t="inlineStr">
        <is>
          <t>완료</t>
        </is>
      </c>
      <c r="G146" s="28">
        <f>IF(OR(D146="",H146&lt;&gt;""),"",IF(F146="완료","완료",IF(A146&lt;기준일,"밀림",IF(A146=기준일,"오늘",IF(A146&lt;=기준일+7,"이번 주","예정")))))</f>
        <v/>
      </c>
      <c r="H146" s="25">
        <f>IF(COUNTA(A146,B146,D146)=0,"",IF(D146="","할 일을 적어 주세요",IF(NOT(ISNUMBER(A146)),"마감일을 확인하세요",IF(AND(B146&lt;&gt;"",ISNA(MATCH(B146,현장번호,0))),"현장 번호를 확인하세요",IF(AND(F146&lt;&gt;"",F146&lt;&gt;"완료"),"끝남 칸은 '완료'만","")))))</f>
        <v/>
      </c>
      <c r="J146">
        <f>IF(OR(G146="밀림",G146="오늘",G146="이번 주"),A146+ROW()/1E+6,"")</f>
        <v/>
      </c>
    </row>
    <row r="147">
      <c r="A147" s="20" t="n">
        <v>45814</v>
      </c>
      <c r="B147" s="26" t="n">
        <v>42</v>
      </c>
      <c r="C147" s="27">
        <f>IF(D147="","",IF(B147="","(현장 없음)",IFERROR(INDEX(현장_고객,MATCH(B147,현장번호,0))&amp;" · "&amp;INDEX(현장_주소,MATCH(B147,현장번호,0)),"없는 번호")))</f>
        <v/>
      </c>
      <c r="D147" s="21" t="inlineStr">
        <is>
          <t>설비 업체 확인</t>
        </is>
      </c>
      <c r="E147" s="21" t="inlineStr">
        <is>
          <t>박 팀장</t>
        </is>
      </c>
      <c r="F147" s="26" t="inlineStr">
        <is>
          <t>완료</t>
        </is>
      </c>
      <c r="G147" s="28">
        <f>IF(OR(D147="",H147&lt;&gt;""),"",IF(F147="완료","완료",IF(A147&lt;기준일,"밀림",IF(A147=기준일,"오늘",IF(A147&lt;=기준일+7,"이번 주","예정")))))</f>
        <v/>
      </c>
      <c r="H147" s="25">
        <f>IF(COUNTA(A147,B147,D147)=0,"",IF(D147="","할 일을 적어 주세요",IF(NOT(ISNUMBER(A147)),"마감일을 확인하세요",IF(AND(B147&lt;&gt;"",ISNA(MATCH(B147,현장번호,0))),"현장 번호를 확인하세요",IF(AND(F147&lt;&gt;"",F147&lt;&gt;"완료"),"끝남 칸은 '완료'만","")))))</f>
        <v/>
      </c>
      <c r="J147">
        <f>IF(OR(G147="밀림",G147="오늘",G147="이번 주"),A147+ROW()/1E+6,"")</f>
        <v/>
      </c>
    </row>
    <row r="148">
      <c r="A148" s="20" t="n">
        <v>45815</v>
      </c>
      <c r="B148" s="26" t="n">
        <v>16</v>
      </c>
      <c r="C148" s="27">
        <f>IF(D148="","",IF(B148="","(현장 없음)",IFERROR(INDEX(현장_고객,MATCH(B148,현장번호,0))&amp;" · "&amp;INDEX(현장_주소,MATCH(B148,현장번호,0)),"없는 번호")))</f>
        <v/>
      </c>
      <c r="D148" s="21" t="inlineStr">
        <is>
          <t>타일 들어가는 날 확인</t>
        </is>
      </c>
      <c r="E148" s="21" t="inlineStr">
        <is>
          <t>대표</t>
        </is>
      </c>
      <c r="F148" s="26" t="inlineStr">
        <is>
          <t>완료</t>
        </is>
      </c>
      <c r="G148" s="28">
        <f>IF(OR(D148="",H148&lt;&gt;""),"",IF(F148="완료","완료",IF(A148&lt;기준일,"밀림",IF(A148=기준일,"오늘",IF(A148&lt;=기준일+7,"이번 주","예정")))))</f>
        <v/>
      </c>
      <c r="H148" s="25">
        <f>IF(COUNTA(A148,B148,D148)=0,"",IF(D148="","할 일을 적어 주세요",IF(NOT(ISNUMBER(A148)),"마감일을 확인하세요",IF(AND(B148&lt;&gt;"",ISNA(MATCH(B148,현장번호,0))),"현장 번호를 확인하세요",IF(AND(F148&lt;&gt;"",F148&lt;&gt;"완료"),"끝남 칸은 '완료'만","")))))</f>
        <v/>
      </c>
      <c r="J148">
        <f>IF(OR(G148="밀림",G148="오늘",G148="이번 주"),A148+ROW()/1E+6,"")</f>
        <v/>
      </c>
    </row>
    <row r="149">
      <c r="A149" s="20" t="n">
        <v>45815</v>
      </c>
      <c r="B149" s="26" t="n">
        <v>32</v>
      </c>
      <c r="C149" s="27">
        <f>IF(D149="","",IF(B149="","(현장 없음)",IFERROR(INDEX(현장_고객,MATCH(B149,현장번호,0))&amp;" · "&amp;INDEX(현장_주소,MATCH(B149,현장번호,0)),"없는 번호")))</f>
        <v/>
      </c>
      <c r="D149" s="21" t="inlineStr">
        <is>
          <t>철거 일정 잡기</t>
        </is>
      </c>
      <c r="E149" s="21" t="inlineStr">
        <is>
          <t>박 팀장</t>
        </is>
      </c>
      <c r="F149" s="26" t="inlineStr">
        <is>
          <t>완료</t>
        </is>
      </c>
      <c r="G149" s="28">
        <f>IF(OR(D149="",H149&lt;&gt;""),"",IF(F149="완료","완료",IF(A149&lt;기준일,"밀림",IF(A149=기준일,"오늘",IF(A149&lt;=기준일+7,"이번 주","예정")))))</f>
        <v/>
      </c>
      <c r="H149" s="25">
        <f>IF(COUNTA(A149,B149,D149)=0,"",IF(D149="","할 일을 적어 주세요",IF(NOT(ISNUMBER(A149)),"마감일을 확인하세요",IF(AND(B149&lt;&gt;"",ISNA(MATCH(B149,현장번호,0))),"현장 번호를 확인하세요",IF(AND(F149&lt;&gt;"",F149&lt;&gt;"완료"),"끝남 칸은 '완료'만","")))))</f>
        <v/>
      </c>
      <c r="J149">
        <f>IF(OR(G149="밀림",G149="오늘",G149="이번 주"),A149+ROW()/1E+6,"")</f>
        <v/>
      </c>
    </row>
    <row r="150">
      <c r="A150" s="20" t="n">
        <v>45815</v>
      </c>
      <c r="B150" s="26" t="n">
        <v>42</v>
      </c>
      <c r="C150" s="27">
        <f>IF(D150="","",IF(B150="","(현장 없음)",IFERROR(INDEX(현장_고객,MATCH(B150,현장번호,0))&amp;" · "&amp;INDEX(현장_주소,MATCH(B150,현장번호,0)),"없는 번호")))</f>
        <v/>
      </c>
      <c r="D150" s="21" t="inlineStr">
        <is>
          <t>마감 확인</t>
        </is>
      </c>
      <c r="E150" s="21" t="inlineStr">
        <is>
          <t>박 팀장</t>
        </is>
      </c>
      <c r="F150" s="26" t="inlineStr">
        <is>
          <t>완료</t>
        </is>
      </c>
      <c r="G150" s="28">
        <f>IF(OR(D150="",H150&lt;&gt;""),"",IF(F150="완료","완료",IF(A150&lt;기준일,"밀림",IF(A150=기준일,"오늘",IF(A150&lt;=기준일+7,"이번 주","예정")))))</f>
        <v/>
      </c>
      <c r="H150" s="25">
        <f>IF(COUNTA(A150,B150,D150)=0,"",IF(D150="","할 일을 적어 주세요",IF(NOT(ISNUMBER(A150)),"마감일을 확인하세요",IF(AND(B150&lt;&gt;"",ISNA(MATCH(B150,현장번호,0))),"현장 번호를 확인하세요",IF(AND(F150&lt;&gt;"",F150&lt;&gt;"완료"),"끝남 칸은 '완료'만","")))))</f>
        <v/>
      </c>
      <c r="J150">
        <f>IF(OR(G150="밀림",G150="오늘",G150="이번 주"),A150+ROW()/1E+6,"")</f>
        <v/>
      </c>
    </row>
    <row r="151">
      <c r="A151" s="20" t="n">
        <v>45815</v>
      </c>
      <c r="B151" s="26" t="n">
        <v>43</v>
      </c>
      <c r="C151" s="27">
        <f>IF(D151="","",IF(B151="","(현장 없음)",IFERROR(INDEX(현장_고객,MATCH(B151,현장번호,0))&amp;" · "&amp;INDEX(현장_주소,MATCH(B151,현장번호,0)),"없는 번호")))</f>
        <v/>
      </c>
      <c r="D151" s="21" t="inlineStr">
        <is>
          <t>자재 발주</t>
        </is>
      </c>
      <c r="E151" s="21" t="inlineStr">
        <is>
          <t>대표</t>
        </is>
      </c>
      <c r="F151" s="26" t="inlineStr">
        <is>
          <t>완료</t>
        </is>
      </c>
      <c r="G151" s="28">
        <f>IF(OR(D151="",H151&lt;&gt;""),"",IF(F151="완료","완료",IF(A151&lt;기준일,"밀림",IF(A151=기준일,"오늘",IF(A151&lt;=기준일+7,"이번 주","예정")))))</f>
        <v/>
      </c>
      <c r="H151" s="25">
        <f>IF(COUNTA(A151,B151,D151)=0,"",IF(D151="","할 일을 적어 주세요",IF(NOT(ISNUMBER(A151)),"마감일을 확인하세요",IF(AND(B151&lt;&gt;"",ISNA(MATCH(B151,현장번호,0))),"현장 번호를 확인하세요",IF(AND(F151&lt;&gt;"",F151&lt;&gt;"완료"),"끝남 칸은 '완료'만","")))))</f>
        <v/>
      </c>
      <c r="J151">
        <f>IF(OR(G151="밀림",G151="오늘",G151="이번 주"),A151+ROW()/1E+6,"")</f>
        <v/>
      </c>
    </row>
    <row r="152">
      <c r="A152" s="20" t="n">
        <v>45816</v>
      </c>
      <c r="B152" s="26" t="n">
        <v>32</v>
      </c>
      <c r="C152" s="27">
        <f>IF(D152="","",IF(B152="","(현장 없음)",IFERROR(INDEX(현장_고객,MATCH(B152,현장번호,0))&amp;" · "&amp;INDEX(현장_주소,MATCH(B152,현장번호,0)),"없는 번호")))</f>
        <v/>
      </c>
      <c r="D152" s="21" t="inlineStr">
        <is>
          <t>마감 확인</t>
        </is>
      </c>
      <c r="E152" s="21" t="inlineStr">
        <is>
          <t>박 팀장</t>
        </is>
      </c>
      <c r="F152" s="26" t="inlineStr">
        <is>
          <t>완료</t>
        </is>
      </c>
      <c r="G152" s="28">
        <f>IF(OR(D152="",H152&lt;&gt;""),"",IF(F152="완료","완료",IF(A152&lt;기준일,"밀림",IF(A152=기준일,"오늘",IF(A152&lt;=기준일+7,"이번 주","예정")))))</f>
        <v/>
      </c>
      <c r="H152" s="25">
        <f>IF(COUNTA(A152,B152,D152)=0,"",IF(D152="","할 일을 적어 주세요",IF(NOT(ISNUMBER(A152)),"마감일을 확인하세요",IF(AND(B152&lt;&gt;"",ISNA(MATCH(B152,현장번호,0))),"현장 번호를 확인하세요",IF(AND(F152&lt;&gt;"",F152&lt;&gt;"완료"),"끝남 칸은 '완료'만","")))))</f>
        <v/>
      </c>
      <c r="J152">
        <f>IF(OR(G152="밀림",G152="오늘",G152="이번 주"),A152+ROW()/1E+6,"")</f>
        <v/>
      </c>
    </row>
    <row r="153">
      <c r="A153" s="20" t="n">
        <v>45816</v>
      </c>
      <c r="B153" s="26" t="n">
        <v>43</v>
      </c>
      <c r="C153" s="27">
        <f>IF(D153="","",IF(B153="","(현장 없음)",IFERROR(INDEX(현장_고객,MATCH(B153,현장번호,0))&amp;" · "&amp;INDEX(현장_주소,MATCH(B153,현장번호,0)),"없는 번호")))</f>
        <v/>
      </c>
      <c r="D153" s="21" t="inlineStr">
        <is>
          <t>중간 사진 보내기</t>
        </is>
      </c>
      <c r="E153" s="21" t="inlineStr">
        <is>
          <t>대표</t>
        </is>
      </c>
      <c r="F153" s="26" t="inlineStr">
        <is>
          <t>완료</t>
        </is>
      </c>
      <c r="G153" s="28">
        <f>IF(OR(D153="",H153&lt;&gt;""),"",IF(F153="완료","완료",IF(A153&lt;기준일,"밀림",IF(A153=기준일,"오늘",IF(A153&lt;=기준일+7,"이번 주","예정")))))</f>
        <v/>
      </c>
      <c r="H153" s="25">
        <f>IF(COUNTA(A153,B153,D153)=0,"",IF(D153="","할 일을 적어 주세요",IF(NOT(ISNUMBER(A153)),"마감일을 확인하세요",IF(AND(B153&lt;&gt;"",ISNA(MATCH(B153,현장번호,0))),"현장 번호를 확인하세요",IF(AND(F153&lt;&gt;"",F153&lt;&gt;"완료"),"끝남 칸은 '완료'만","")))))</f>
        <v/>
      </c>
      <c r="J153">
        <f>IF(OR(G153="밀림",G153="오늘",G153="이번 주"),A153+ROW()/1E+6,"")</f>
        <v/>
      </c>
    </row>
    <row r="154">
      <c r="A154" s="20" t="n">
        <v>45817</v>
      </c>
      <c r="B154" s="26" t="n">
        <v>32</v>
      </c>
      <c r="C154" s="27">
        <f>IF(D154="","",IF(B154="","(현장 없음)",IFERROR(INDEX(현장_고객,MATCH(B154,현장번호,0))&amp;" · "&amp;INDEX(현장_주소,MATCH(B154,현장번호,0)),"없는 번호")))</f>
        <v/>
      </c>
      <c r="D154" s="21" t="inlineStr">
        <is>
          <t>중간 사진 보내기</t>
        </is>
      </c>
      <c r="E154" s="21" t="inlineStr">
        <is>
          <t>박 팀장</t>
        </is>
      </c>
      <c r="F154" s="26" t="inlineStr">
        <is>
          <t>완료</t>
        </is>
      </c>
      <c r="G154" s="28">
        <f>IF(OR(D154="",H154&lt;&gt;""),"",IF(F154="완료","완료",IF(A154&lt;기준일,"밀림",IF(A154=기준일,"오늘",IF(A154&lt;=기준일+7,"이번 주","예정")))))</f>
        <v/>
      </c>
      <c r="H154" s="25">
        <f>IF(COUNTA(A154,B154,D154)=0,"",IF(D154="","할 일을 적어 주세요",IF(NOT(ISNUMBER(A154)),"마감일을 확인하세요",IF(AND(B154&lt;&gt;"",ISNA(MATCH(B154,현장번호,0))),"현장 번호를 확인하세요",IF(AND(F154&lt;&gt;"",F154&lt;&gt;"완료"),"끝남 칸은 '완료'만","")))))</f>
        <v/>
      </c>
      <c r="J154">
        <f>IF(OR(G154="밀림",G154="오늘",G154="이번 주"),A154+ROW()/1E+6,"")</f>
        <v/>
      </c>
    </row>
    <row r="155">
      <c r="A155" s="20" t="n">
        <v>45817</v>
      </c>
      <c r="B155" s="26" t="n">
        <v>46</v>
      </c>
      <c r="C155" s="27">
        <f>IF(D155="","",IF(B155="","(현장 없음)",IFERROR(INDEX(현장_고객,MATCH(B155,현장번호,0))&amp;" · "&amp;INDEX(현장_주소,MATCH(B155,현장번호,0)),"없는 번호")))</f>
        <v/>
      </c>
      <c r="D155" s="21" t="inlineStr">
        <is>
          <t>실측 방문</t>
        </is>
      </c>
      <c r="E155" s="21" t="inlineStr">
        <is>
          <t>김 실장</t>
        </is>
      </c>
      <c r="F155" s="26" t="inlineStr">
        <is>
          <t>완료</t>
        </is>
      </c>
      <c r="G155" s="28">
        <f>IF(OR(D155="",H155&lt;&gt;""),"",IF(F155="완료","완료",IF(A155&lt;기준일,"밀림",IF(A155=기준일,"오늘",IF(A155&lt;=기준일+7,"이번 주","예정")))))</f>
        <v/>
      </c>
      <c r="H155" s="25">
        <f>IF(COUNTA(A155,B155,D155)=0,"",IF(D155="","할 일을 적어 주세요",IF(NOT(ISNUMBER(A155)),"마감일을 확인하세요",IF(AND(B155&lt;&gt;"",ISNA(MATCH(B155,현장번호,0))),"현장 번호를 확인하세요",IF(AND(F155&lt;&gt;"",F155&lt;&gt;"완료"),"끝남 칸은 '완료'만","")))))</f>
        <v/>
      </c>
      <c r="J155">
        <f>IF(OR(G155="밀림",G155="오늘",G155="이번 주"),A155+ROW()/1E+6,"")</f>
        <v/>
      </c>
    </row>
    <row r="156">
      <c r="A156" s="20" t="n">
        <v>45818</v>
      </c>
      <c r="B156" s="26" t="n">
        <v>38</v>
      </c>
      <c r="C156" s="27">
        <f>IF(D156="","",IF(B156="","(현장 없음)",IFERROR(INDEX(현장_고객,MATCH(B156,현장번호,0))&amp;" · "&amp;INDEX(현장_주소,MATCH(B156,현장번호,0)),"없는 번호")))</f>
        <v/>
      </c>
      <c r="D156" s="21" t="inlineStr">
        <is>
          <t>마감 확인</t>
        </is>
      </c>
      <c r="E156" s="21" t="inlineStr">
        <is>
          <t>박 팀장</t>
        </is>
      </c>
      <c r="F156" s="26" t="inlineStr">
        <is>
          <t>완료</t>
        </is>
      </c>
      <c r="G156" s="28">
        <f>IF(OR(D156="",H156&lt;&gt;""),"",IF(F156="완료","완료",IF(A156&lt;기준일,"밀림",IF(A156=기준일,"오늘",IF(A156&lt;=기준일+7,"이번 주","예정")))))</f>
        <v/>
      </c>
      <c r="H156" s="25">
        <f>IF(COUNTA(A156,B156,D156)=0,"",IF(D156="","할 일을 적어 주세요",IF(NOT(ISNUMBER(A156)),"마감일을 확인하세요",IF(AND(B156&lt;&gt;"",ISNA(MATCH(B156,현장번호,0))),"현장 번호를 확인하세요",IF(AND(F156&lt;&gt;"",F156&lt;&gt;"완료"),"끝남 칸은 '완료'만","")))))</f>
        <v/>
      </c>
      <c r="J156">
        <f>IF(OR(G156="밀림",G156="오늘",G156="이번 주"),A156+ROW()/1E+6,"")</f>
        <v/>
      </c>
    </row>
    <row r="157">
      <c r="A157" s="20" t="n">
        <v>45818</v>
      </c>
      <c r="B157" s="26" t="n">
        <v>42</v>
      </c>
      <c r="C157" s="27">
        <f>IF(D157="","",IF(B157="","(현장 없음)",IFERROR(INDEX(현장_고객,MATCH(B157,현장번호,0))&amp;" · "&amp;INDEX(현장_주소,MATCH(B157,현장번호,0)),"없는 번호")))</f>
        <v/>
      </c>
      <c r="D157" s="21" t="inlineStr">
        <is>
          <t>타일 들어가는 날 확인</t>
        </is>
      </c>
      <c r="E157" s="21" t="inlineStr">
        <is>
          <t>박 팀장</t>
        </is>
      </c>
      <c r="F157" s="26" t="inlineStr">
        <is>
          <t>완료</t>
        </is>
      </c>
      <c r="G157" s="28">
        <f>IF(OR(D157="",H157&lt;&gt;""),"",IF(F157="완료","완료",IF(A157&lt;기준일,"밀림",IF(A157=기준일,"오늘",IF(A157&lt;=기준일+7,"이번 주","예정")))))</f>
        <v/>
      </c>
      <c r="H157" s="25">
        <f>IF(COUNTA(A157,B157,D157)=0,"",IF(D157="","할 일을 적어 주세요",IF(NOT(ISNUMBER(A157)),"마감일을 확인하세요",IF(AND(B157&lt;&gt;"",ISNA(MATCH(B157,현장번호,0))),"현장 번호를 확인하세요",IF(AND(F157&lt;&gt;"",F157&lt;&gt;"완료"),"끝남 칸은 '완료'만","")))))</f>
        <v/>
      </c>
      <c r="J157">
        <f>IF(OR(G157="밀림",G157="오늘",G157="이번 주"),A157+ROW()/1E+6,"")</f>
        <v/>
      </c>
    </row>
    <row r="158">
      <c r="A158" s="20" t="n">
        <v>45818</v>
      </c>
      <c r="B158" s="26" t="n">
        <v>44</v>
      </c>
      <c r="C158" s="27">
        <f>IF(D158="","",IF(B158="","(현장 없음)",IFERROR(INDEX(현장_고객,MATCH(B158,현장번호,0))&amp;" · "&amp;INDEX(현장_주소,MATCH(B158,현장번호,0)),"없는 번호")))</f>
        <v/>
      </c>
      <c r="D158" s="21" t="inlineStr">
        <is>
          <t>실측 방문</t>
        </is>
      </c>
      <c r="E158" s="21" t="inlineStr">
        <is>
          <t>박 팀장</t>
        </is>
      </c>
      <c r="F158" s="26" t="inlineStr">
        <is>
          <t>완료</t>
        </is>
      </c>
      <c r="G158" s="28">
        <f>IF(OR(D158="",H158&lt;&gt;""),"",IF(F158="완료","완료",IF(A158&lt;기준일,"밀림",IF(A158=기준일,"오늘",IF(A158&lt;=기준일+7,"이번 주","예정")))))</f>
        <v/>
      </c>
      <c r="H158" s="25">
        <f>IF(COUNTA(A158,B158,D158)=0,"",IF(D158="","할 일을 적어 주세요",IF(NOT(ISNUMBER(A158)),"마감일을 확인하세요",IF(AND(B158&lt;&gt;"",ISNA(MATCH(B158,현장번호,0))),"현장 번호를 확인하세요",IF(AND(F158&lt;&gt;"",F158&lt;&gt;"완료"),"끝남 칸은 '완료'만","")))))</f>
        <v/>
      </c>
      <c r="J158">
        <f>IF(OR(G158="밀림",G158="오늘",G158="이번 주"),A158+ROW()/1E+6,"")</f>
        <v/>
      </c>
    </row>
    <row r="159">
      <c r="A159" s="20" t="n">
        <v>45819</v>
      </c>
      <c r="B159" s="26" t="n">
        <v>16</v>
      </c>
      <c r="C159" s="27">
        <f>IF(D159="","",IF(B159="","(현장 없음)",IFERROR(INDEX(현장_고객,MATCH(B159,현장번호,0))&amp;" · "&amp;INDEX(현장_주소,MATCH(B159,현장번호,0)),"없는 번호")))</f>
        <v/>
      </c>
      <c r="D159" s="21" t="inlineStr">
        <is>
          <t>잔금 안내 문자</t>
        </is>
      </c>
      <c r="E159" s="21" t="inlineStr">
        <is>
          <t>대표</t>
        </is>
      </c>
      <c r="F159" s="26" t="inlineStr">
        <is>
          <t>완료</t>
        </is>
      </c>
      <c r="G159" s="28">
        <f>IF(OR(D159="",H159&lt;&gt;""),"",IF(F159="완료","완료",IF(A159&lt;기준일,"밀림",IF(A159=기준일,"오늘",IF(A159&lt;=기준일+7,"이번 주","예정")))))</f>
        <v/>
      </c>
      <c r="H159" s="25">
        <f>IF(COUNTA(A159,B159,D159)=0,"",IF(D159="","할 일을 적어 주세요",IF(NOT(ISNUMBER(A159)),"마감일을 확인하세요",IF(AND(B159&lt;&gt;"",ISNA(MATCH(B159,현장번호,0))),"현장 번호를 확인하세요",IF(AND(F159&lt;&gt;"",F159&lt;&gt;"완료"),"끝남 칸은 '완료'만","")))))</f>
        <v/>
      </c>
      <c r="J159">
        <f>IF(OR(G159="밀림",G159="오늘",G159="이번 주"),A159+ROW()/1E+6,"")</f>
        <v/>
      </c>
    </row>
    <row r="160">
      <c r="A160" s="20" t="n">
        <v>45819</v>
      </c>
      <c r="B160" s="26" t="n">
        <v>34</v>
      </c>
      <c r="C160" s="27">
        <f>IF(D160="","",IF(B160="","(현장 없음)",IFERROR(INDEX(현장_고객,MATCH(B160,현장번호,0))&amp;" · "&amp;INDEX(현장_주소,MATCH(B160,현장번호,0)),"없는 번호")))</f>
        <v/>
      </c>
      <c r="D160" s="21" t="inlineStr">
        <is>
          <t>실측 방문</t>
        </is>
      </c>
      <c r="E160" s="21" t="inlineStr">
        <is>
          <t>박 팀장</t>
        </is>
      </c>
      <c r="F160" s="26" t="inlineStr">
        <is>
          <t>완료</t>
        </is>
      </c>
      <c r="G160" s="28">
        <f>IF(OR(D160="",H160&lt;&gt;""),"",IF(F160="완료","완료",IF(A160&lt;기준일,"밀림",IF(A160=기준일,"오늘",IF(A160&lt;=기준일+7,"이번 주","예정")))))</f>
        <v/>
      </c>
      <c r="H160" s="25">
        <f>IF(COUNTA(A160,B160,D160)=0,"",IF(D160="","할 일을 적어 주세요",IF(NOT(ISNUMBER(A160)),"마감일을 확인하세요",IF(AND(B160&lt;&gt;"",ISNA(MATCH(B160,현장번호,0))),"현장 번호를 확인하세요",IF(AND(F160&lt;&gt;"",F160&lt;&gt;"완료"),"끝남 칸은 '완료'만","")))))</f>
        <v/>
      </c>
      <c r="J160">
        <f>IF(OR(G160="밀림",G160="오늘",G160="이번 주"),A160+ROW()/1E+6,"")</f>
        <v/>
      </c>
    </row>
    <row r="161">
      <c r="A161" s="20" t="n">
        <v>45819</v>
      </c>
      <c r="B161" s="26" t="n">
        <v>38</v>
      </c>
      <c r="C161" s="27">
        <f>IF(D161="","",IF(B161="","(현장 없음)",IFERROR(INDEX(현장_고객,MATCH(B161,현장번호,0))&amp;" · "&amp;INDEX(현장_주소,MATCH(B161,현장번호,0)),"없는 번호")))</f>
        <v/>
      </c>
      <c r="D161" s="21" t="inlineStr">
        <is>
          <t>관리사무소 공사 신고</t>
        </is>
      </c>
      <c r="E161" s="21" t="inlineStr">
        <is>
          <t>박 팀장</t>
        </is>
      </c>
      <c r="F161" s="26" t="inlineStr">
        <is>
          <t>완료</t>
        </is>
      </c>
      <c r="G161" s="28">
        <f>IF(OR(D161="",H161&lt;&gt;""),"",IF(F161="완료","완료",IF(A161&lt;기준일,"밀림",IF(A161=기준일,"오늘",IF(A161&lt;=기준일+7,"이번 주","예정")))))</f>
        <v/>
      </c>
      <c r="H161" s="25">
        <f>IF(COUNTA(A161,B161,D161)=0,"",IF(D161="","할 일을 적어 주세요",IF(NOT(ISNUMBER(A161)),"마감일을 확인하세요",IF(AND(B161&lt;&gt;"",ISNA(MATCH(B161,현장번호,0))),"현장 번호를 확인하세요",IF(AND(F161&lt;&gt;"",F161&lt;&gt;"완료"),"끝남 칸은 '완료'만","")))))</f>
        <v/>
      </c>
      <c r="J161">
        <f>IF(OR(G161="밀림",G161="오늘",G161="이번 주"),A161+ROW()/1E+6,"")</f>
        <v/>
      </c>
    </row>
    <row r="162">
      <c r="A162" s="20" t="n">
        <v>45820</v>
      </c>
      <c r="B162" s="26" t="n">
        <v>46</v>
      </c>
      <c r="C162" s="27">
        <f>IF(D162="","",IF(B162="","(현장 없음)",IFERROR(INDEX(현장_고객,MATCH(B162,현장번호,0))&amp;" · "&amp;INDEX(현장_주소,MATCH(B162,현장번호,0)),"없는 번호")))</f>
        <v/>
      </c>
      <c r="D162" s="21" t="inlineStr">
        <is>
          <t>타일 들어가는 날 확인</t>
        </is>
      </c>
      <c r="E162" s="21" t="inlineStr">
        <is>
          <t>김 실장</t>
        </is>
      </c>
      <c r="F162" s="26" t="inlineStr">
        <is>
          <t>완료</t>
        </is>
      </c>
      <c r="G162" s="28">
        <f>IF(OR(D162="",H162&lt;&gt;""),"",IF(F162="완료","완료",IF(A162&lt;기준일,"밀림",IF(A162=기준일,"오늘",IF(A162&lt;=기준일+7,"이번 주","예정")))))</f>
        <v/>
      </c>
      <c r="H162" s="25">
        <f>IF(COUNTA(A162,B162,D162)=0,"",IF(D162="","할 일을 적어 주세요",IF(NOT(ISNUMBER(A162)),"마감일을 확인하세요",IF(AND(B162&lt;&gt;"",ISNA(MATCH(B162,현장번호,0))),"현장 번호를 확인하세요",IF(AND(F162&lt;&gt;"",F162&lt;&gt;"완료"),"끝남 칸은 '완료'만","")))))</f>
        <v/>
      </c>
      <c r="J162">
        <f>IF(OR(G162="밀림",G162="오늘",G162="이번 주"),A162+ROW()/1E+6,"")</f>
        <v/>
      </c>
    </row>
    <row r="163">
      <c r="A163" s="20" t="n">
        <v>45821</v>
      </c>
      <c r="B163" s="26" t="n">
        <v>38</v>
      </c>
      <c r="C163" s="27">
        <f>IF(D163="","",IF(B163="","(현장 없음)",IFERROR(INDEX(현장_고객,MATCH(B163,현장번호,0))&amp;" · "&amp;INDEX(현장_주소,MATCH(B163,현장번호,0)),"없는 번호")))</f>
        <v/>
      </c>
      <c r="D163" s="21" t="inlineStr">
        <is>
          <t>잔금 안내 문자</t>
        </is>
      </c>
      <c r="E163" s="21" t="inlineStr">
        <is>
          <t>박 팀장</t>
        </is>
      </c>
      <c r="F163" s="26" t="inlineStr">
        <is>
          <t>완료</t>
        </is>
      </c>
      <c r="G163" s="28">
        <f>IF(OR(D163="",H163&lt;&gt;""),"",IF(F163="완료","완료",IF(A163&lt;기준일,"밀림",IF(A163=기준일,"오늘",IF(A163&lt;=기준일+7,"이번 주","예정")))))</f>
        <v/>
      </c>
      <c r="H163" s="25">
        <f>IF(COUNTA(A163,B163,D163)=0,"",IF(D163="","할 일을 적어 주세요",IF(NOT(ISNUMBER(A163)),"마감일을 확인하세요",IF(AND(B163&lt;&gt;"",ISNA(MATCH(B163,현장번호,0))),"현장 번호를 확인하세요",IF(AND(F163&lt;&gt;"",F163&lt;&gt;"완료"),"끝남 칸은 '완료'만","")))))</f>
        <v/>
      </c>
      <c r="J163">
        <f>IF(OR(G163="밀림",G163="오늘",G163="이번 주"),A163+ROW()/1E+6,"")</f>
        <v/>
      </c>
    </row>
    <row r="164">
      <c r="A164" s="20" t="n">
        <v>45822</v>
      </c>
      <c r="B164" s="26" t="n">
        <v>15</v>
      </c>
      <c r="C164" s="27">
        <f>IF(D164="","",IF(B164="","(현장 없음)",IFERROR(INDEX(현장_고객,MATCH(B164,현장번호,0))&amp;" · "&amp;INDEX(현장_주소,MATCH(B164,현장번호,0)),"없는 번호")))</f>
        <v/>
      </c>
      <c r="D164" s="21" t="inlineStr">
        <is>
          <t>타일 들어가는 날 확인</t>
        </is>
      </c>
      <c r="E164" s="21" t="inlineStr">
        <is>
          <t>대표</t>
        </is>
      </c>
      <c r="F164" s="26" t="inlineStr">
        <is>
          <t>완료</t>
        </is>
      </c>
      <c r="G164" s="28">
        <f>IF(OR(D164="",H164&lt;&gt;""),"",IF(F164="완료","완료",IF(A164&lt;기준일,"밀림",IF(A164=기준일,"오늘",IF(A164&lt;=기준일+7,"이번 주","예정")))))</f>
        <v/>
      </c>
      <c r="H164" s="25">
        <f>IF(COUNTA(A164,B164,D164)=0,"",IF(D164="","할 일을 적어 주세요",IF(NOT(ISNUMBER(A164)),"마감일을 확인하세요",IF(AND(B164&lt;&gt;"",ISNA(MATCH(B164,현장번호,0))),"현장 번호를 확인하세요",IF(AND(F164&lt;&gt;"",F164&lt;&gt;"완료"),"끝남 칸은 '완료'만","")))))</f>
        <v/>
      </c>
      <c r="J164">
        <f>IF(OR(G164="밀림",G164="오늘",G164="이번 주"),A164+ROW()/1E+6,"")</f>
        <v/>
      </c>
    </row>
    <row r="165">
      <c r="A165" s="20" t="n">
        <v>45822</v>
      </c>
      <c r="B165" s="26" t="n">
        <v>49</v>
      </c>
      <c r="C165" s="27">
        <f>IF(D165="","",IF(B165="","(현장 없음)",IFERROR(INDEX(현장_고객,MATCH(B165,현장번호,0))&amp;" · "&amp;INDEX(현장_주소,MATCH(B165,현장번호,0)),"없는 번호")))</f>
        <v/>
      </c>
      <c r="D165" s="21" t="inlineStr">
        <is>
          <t>실측 방문</t>
        </is>
      </c>
      <c r="E165" s="21" t="inlineStr">
        <is>
          <t>김 실장</t>
        </is>
      </c>
      <c r="F165" s="26" t="inlineStr">
        <is>
          <t>완료</t>
        </is>
      </c>
      <c r="G165" s="28">
        <f>IF(OR(D165="",H165&lt;&gt;""),"",IF(F165="완료","완료",IF(A165&lt;기준일,"밀림",IF(A165=기준일,"오늘",IF(A165&lt;=기준일+7,"이번 주","예정")))))</f>
        <v/>
      </c>
      <c r="H165" s="25">
        <f>IF(COUNTA(A165,B165,D165)=0,"",IF(D165="","할 일을 적어 주세요",IF(NOT(ISNUMBER(A165)),"마감일을 확인하세요",IF(AND(B165&lt;&gt;"",ISNA(MATCH(B165,현장번호,0))),"현장 번호를 확인하세요",IF(AND(F165&lt;&gt;"",F165&lt;&gt;"완료"),"끝남 칸은 '완료'만","")))))</f>
        <v/>
      </c>
      <c r="J165">
        <f>IF(OR(G165="밀림",G165="오늘",G165="이번 주"),A165+ROW()/1E+6,"")</f>
        <v/>
      </c>
    </row>
    <row r="166">
      <c r="A166" s="20" t="n">
        <v>45824</v>
      </c>
      <c r="B166" s="26" t="n">
        <v>43</v>
      </c>
      <c r="C166" s="27">
        <f>IF(D166="","",IF(B166="","(현장 없음)",IFERROR(INDEX(현장_고객,MATCH(B166,현장번호,0))&amp;" · "&amp;INDEX(현장_주소,MATCH(B166,현장번호,0)),"없는 번호")))</f>
        <v/>
      </c>
      <c r="D166" s="21" t="inlineStr">
        <is>
          <t>잔금 안내 문자</t>
        </is>
      </c>
      <c r="E166" s="21" t="inlineStr">
        <is>
          <t>대표</t>
        </is>
      </c>
      <c r="F166" s="26" t="inlineStr">
        <is>
          <t>완료</t>
        </is>
      </c>
      <c r="G166" s="28">
        <f>IF(OR(D166="",H166&lt;&gt;""),"",IF(F166="완료","완료",IF(A166&lt;기준일,"밀림",IF(A166=기준일,"오늘",IF(A166&lt;=기준일+7,"이번 주","예정")))))</f>
        <v/>
      </c>
      <c r="H166" s="25">
        <f>IF(COUNTA(A166,B166,D166)=0,"",IF(D166="","할 일을 적어 주세요",IF(NOT(ISNUMBER(A166)),"마감일을 확인하세요",IF(AND(B166&lt;&gt;"",ISNA(MATCH(B166,현장번호,0))),"현장 번호를 확인하세요",IF(AND(F166&lt;&gt;"",F166&lt;&gt;"완료"),"끝남 칸은 '완료'만","")))))</f>
        <v/>
      </c>
      <c r="J166">
        <f>IF(OR(G166="밀림",G166="오늘",G166="이번 주"),A166+ROW()/1E+6,"")</f>
        <v/>
      </c>
    </row>
    <row r="167">
      <c r="A167" s="20" t="n">
        <v>45826</v>
      </c>
      <c r="B167" s="26" t="n">
        <v>44</v>
      </c>
      <c r="C167" s="27">
        <f>IF(D167="","",IF(B167="","(현장 없음)",IFERROR(INDEX(현장_고객,MATCH(B167,현장번호,0))&amp;" · "&amp;INDEX(현장_주소,MATCH(B167,현장번호,0)),"없는 번호")))</f>
        <v/>
      </c>
      <c r="D167" s="21" t="inlineStr">
        <is>
          <t>설비 업체 확인</t>
        </is>
      </c>
      <c r="E167" s="21" t="inlineStr">
        <is>
          <t>박 팀장</t>
        </is>
      </c>
      <c r="F167" s="26" t="inlineStr">
        <is>
          <t>완료</t>
        </is>
      </c>
      <c r="G167" s="28">
        <f>IF(OR(D167="",H167&lt;&gt;""),"",IF(F167="완료","완료",IF(A167&lt;기준일,"밀림",IF(A167=기준일,"오늘",IF(A167&lt;=기준일+7,"이번 주","예정")))))</f>
        <v/>
      </c>
      <c r="H167" s="25">
        <f>IF(COUNTA(A167,B167,D167)=0,"",IF(D167="","할 일을 적어 주세요",IF(NOT(ISNUMBER(A167)),"마감일을 확인하세요",IF(AND(B167&lt;&gt;"",ISNA(MATCH(B167,현장번호,0))),"현장 번호를 확인하세요",IF(AND(F167&lt;&gt;"",F167&lt;&gt;"완료"),"끝남 칸은 '완료'만","")))))</f>
        <v/>
      </c>
      <c r="J167">
        <f>IF(OR(G167="밀림",G167="오늘",G167="이번 주"),A167+ROW()/1E+6,"")</f>
        <v/>
      </c>
    </row>
    <row r="168">
      <c r="A168" s="20" t="n">
        <v>45826</v>
      </c>
      <c r="B168" s="26" t="n">
        <v>46</v>
      </c>
      <c r="C168" s="27">
        <f>IF(D168="","",IF(B168="","(현장 없음)",IFERROR(INDEX(현장_고객,MATCH(B168,현장번호,0))&amp;" · "&amp;INDEX(현장_주소,MATCH(B168,현장번호,0)),"없는 번호")))</f>
        <v/>
      </c>
      <c r="D168" s="21" t="inlineStr">
        <is>
          <t>관리사무소 공사 신고</t>
        </is>
      </c>
      <c r="E168" s="21" t="inlineStr">
        <is>
          <t>김 실장</t>
        </is>
      </c>
      <c r="F168" s="26" t="inlineStr">
        <is>
          <t>완료</t>
        </is>
      </c>
      <c r="G168" s="28">
        <f>IF(OR(D168="",H168&lt;&gt;""),"",IF(F168="완료","완료",IF(A168&lt;기준일,"밀림",IF(A168=기준일,"오늘",IF(A168&lt;=기준일+7,"이번 주","예정")))))</f>
        <v/>
      </c>
      <c r="H168" s="25">
        <f>IF(COUNTA(A168,B168,D168)=0,"",IF(D168="","할 일을 적어 주세요",IF(NOT(ISNUMBER(A168)),"마감일을 확인하세요",IF(AND(B168&lt;&gt;"",ISNA(MATCH(B168,현장번호,0))),"현장 번호를 확인하세요",IF(AND(F168&lt;&gt;"",F168&lt;&gt;"완료"),"끝남 칸은 '완료'만","")))))</f>
        <v/>
      </c>
      <c r="J168">
        <f>IF(OR(G168="밀림",G168="오늘",G168="이번 주"),A168+ROW()/1E+6,"")</f>
        <v/>
      </c>
    </row>
    <row r="169">
      <c r="A169" s="20" t="n">
        <v>45826</v>
      </c>
      <c r="B169" s="26" t="n">
        <v>49</v>
      </c>
      <c r="C169" s="27">
        <f>IF(D169="","",IF(B169="","(현장 없음)",IFERROR(INDEX(현장_고객,MATCH(B169,현장번호,0))&amp;" · "&amp;INDEX(현장_주소,MATCH(B169,현장번호,0)),"없는 번호")))</f>
        <v/>
      </c>
      <c r="D169" s="21" t="inlineStr">
        <is>
          <t>설비 업체 확인</t>
        </is>
      </c>
      <c r="E169" s="21" t="inlineStr">
        <is>
          <t>김 실장</t>
        </is>
      </c>
      <c r="F169" s="26" t="inlineStr">
        <is>
          <t>완료</t>
        </is>
      </c>
      <c r="G169" s="28">
        <f>IF(OR(D169="",H169&lt;&gt;""),"",IF(F169="완료","완료",IF(A169&lt;기준일,"밀림",IF(A169=기준일,"오늘",IF(A169&lt;=기준일+7,"이번 주","예정")))))</f>
        <v/>
      </c>
      <c r="H169" s="25">
        <f>IF(COUNTA(A169,B169,D169)=0,"",IF(D169="","할 일을 적어 주세요",IF(NOT(ISNUMBER(A169)),"마감일을 확인하세요",IF(AND(B169&lt;&gt;"",ISNA(MATCH(B169,현장번호,0))),"현장 번호를 확인하세요",IF(AND(F169&lt;&gt;"",F169&lt;&gt;"완료"),"끝남 칸은 '완료'만","")))))</f>
        <v/>
      </c>
      <c r="J169">
        <f>IF(OR(G169="밀림",G169="오늘",G169="이번 주"),A169+ROW()/1E+6,"")</f>
        <v/>
      </c>
    </row>
    <row r="170">
      <c r="A170" s="20" t="n">
        <v>45827</v>
      </c>
      <c r="B170" s="26" t="n">
        <v>15</v>
      </c>
      <c r="C170" s="27">
        <f>IF(D170="","",IF(B170="","(현장 없음)",IFERROR(INDEX(현장_고객,MATCH(B170,현장번호,0))&amp;" · "&amp;INDEX(현장_주소,MATCH(B170,현장번호,0)),"없는 번호")))</f>
        <v/>
      </c>
      <c r="D170" s="21" t="inlineStr">
        <is>
          <t>중간 사진 보내기</t>
        </is>
      </c>
      <c r="E170" s="21" t="inlineStr">
        <is>
          <t>대표</t>
        </is>
      </c>
      <c r="F170" s="26" t="inlineStr">
        <is>
          <t>완료</t>
        </is>
      </c>
      <c r="G170" s="28">
        <f>IF(OR(D170="",H170&lt;&gt;""),"",IF(F170="완료","완료",IF(A170&lt;기준일,"밀림",IF(A170=기준일,"오늘",IF(A170&lt;=기준일+7,"이번 주","예정")))))</f>
        <v/>
      </c>
      <c r="H170" s="25">
        <f>IF(COUNTA(A170,B170,D170)=0,"",IF(D170="","할 일을 적어 주세요",IF(NOT(ISNUMBER(A170)),"마감일을 확인하세요",IF(AND(B170&lt;&gt;"",ISNA(MATCH(B170,현장번호,0))),"현장 번호를 확인하세요",IF(AND(F170&lt;&gt;"",F170&lt;&gt;"완료"),"끝남 칸은 '완료'만","")))))</f>
        <v/>
      </c>
      <c r="J170">
        <f>IF(OR(G170="밀림",G170="오늘",G170="이번 주"),A170+ROW()/1E+6,"")</f>
        <v/>
      </c>
    </row>
    <row r="171">
      <c r="A171" s="20" t="n">
        <v>45828</v>
      </c>
      <c r="B171" s="26" t="n">
        <v>50</v>
      </c>
      <c r="C171" s="27">
        <f>IF(D171="","",IF(B171="","(현장 없음)",IFERROR(INDEX(현장_고객,MATCH(B171,현장번호,0))&amp;" · "&amp;INDEX(현장_주소,MATCH(B171,현장번호,0)),"없는 번호")))</f>
        <v/>
      </c>
      <c r="D171" s="21" t="inlineStr">
        <is>
          <t>실측 방문</t>
        </is>
      </c>
      <c r="E171" s="21" t="inlineStr">
        <is>
          <t>대표</t>
        </is>
      </c>
      <c r="F171" s="26" t="inlineStr">
        <is>
          <t>완료</t>
        </is>
      </c>
      <c r="G171" s="28">
        <f>IF(OR(D171="",H171&lt;&gt;""),"",IF(F171="완료","완료",IF(A171&lt;기준일,"밀림",IF(A171=기준일,"오늘",IF(A171&lt;=기준일+7,"이번 주","예정")))))</f>
        <v/>
      </c>
      <c r="H171" s="25">
        <f>IF(COUNTA(A171,B171,D171)=0,"",IF(D171="","할 일을 적어 주세요",IF(NOT(ISNUMBER(A171)),"마감일을 확인하세요",IF(AND(B171&lt;&gt;"",ISNA(MATCH(B171,현장번호,0))),"현장 번호를 확인하세요",IF(AND(F171&lt;&gt;"",F171&lt;&gt;"완료"),"끝남 칸은 '완료'만","")))))</f>
        <v/>
      </c>
      <c r="J171">
        <f>IF(OR(G171="밀림",G171="오늘",G171="이번 주"),A171+ROW()/1E+6,"")</f>
        <v/>
      </c>
    </row>
    <row r="172">
      <c r="A172" s="20" t="n">
        <v>45828</v>
      </c>
      <c r="B172" s="26" t="n">
        <v>50</v>
      </c>
      <c r="C172" s="27">
        <f>IF(D172="","",IF(B172="","(현장 없음)",IFERROR(INDEX(현장_고객,MATCH(B172,현장번호,0))&amp;" · "&amp;INDEX(현장_주소,MATCH(B172,현장번호,0)),"없는 번호")))</f>
        <v/>
      </c>
      <c r="D172" s="21" t="inlineStr">
        <is>
          <t>마감 확인</t>
        </is>
      </c>
      <c r="E172" s="21" t="inlineStr">
        <is>
          <t>대표</t>
        </is>
      </c>
      <c r="F172" s="26" t="inlineStr">
        <is>
          <t>완료</t>
        </is>
      </c>
      <c r="G172" s="28">
        <f>IF(OR(D172="",H172&lt;&gt;""),"",IF(F172="완료","완료",IF(A172&lt;기준일,"밀림",IF(A172=기준일,"오늘",IF(A172&lt;=기준일+7,"이번 주","예정")))))</f>
        <v/>
      </c>
      <c r="H172" s="25">
        <f>IF(COUNTA(A172,B172,D172)=0,"",IF(D172="","할 일을 적어 주세요",IF(NOT(ISNUMBER(A172)),"마감일을 확인하세요",IF(AND(B172&lt;&gt;"",ISNA(MATCH(B172,현장번호,0))),"현장 번호를 확인하세요",IF(AND(F172&lt;&gt;"",F172&lt;&gt;"완료"),"끝남 칸은 '완료'만","")))))</f>
        <v/>
      </c>
      <c r="J172">
        <f>IF(OR(G172="밀림",G172="오늘",G172="이번 주"),A172+ROW()/1E+6,"")</f>
        <v/>
      </c>
    </row>
    <row r="173">
      <c r="A173" s="20" t="n">
        <v>45828</v>
      </c>
      <c r="B173" s="26" t="n">
        <v>52</v>
      </c>
      <c r="C173" s="27">
        <f>IF(D173="","",IF(B173="","(현장 없음)",IFERROR(INDEX(현장_고객,MATCH(B173,현장번호,0))&amp;" · "&amp;INDEX(현장_주소,MATCH(B173,현장번호,0)),"없는 번호")))</f>
        <v/>
      </c>
      <c r="D173" s="21" t="inlineStr">
        <is>
          <t>실측 방문</t>
        </is>
      </c>
      <c r="E173" s="21" t="inlineStr">
        <is>
          <t>김 실장</t>
        </is>
      </c>
      <c r="F173" s="26" t="inlineStr">
        <is>
          <t>완료</t>
        </is>
      </c>
      <c r="G173" s="28">
        <f>IF(OR(D173="",H173&lt;&gt;""),"",IF(F173="완료","완료",IF(A173&lt;기준일,"밀림",IF(A173=기준일,"오늘",IF(A173&lt;=기준일+7,"이번 주","예정")))))</f>
        <v/>
      </c>
      <c r="H173" s="25">
        <f>IF(COUNTA(A173,B173,D173)=0,"",IF(D173="","할 일을 적어 주세요",IF(NOT(ISNUMBER(A173)),"마감일을 확인하세요",IF(AND(B173&lt;&gt;"",ISNA(MATCH(B173,현장번호,0))),"현장 번호를 확인하세요",IF(AND(F173&lt;&gt;"",F173&lt;&gt;"완료"),"끝남 칸은 '완료'만","")))))</f>
        <v/>
      </c>
      <c r="J173">
        <f>IF(OR(G173="밀림",G173="오늘",G173="이번 주"),A173+ROW()/1E+6,"")</f>
        <v/>
      </c>
    </row>
    <row r="174">
      <c r="A174" s="20" t="n">
        <v>45829</v>
      </c>
      <c r="B174" s="26" t="n">
        <v>34</v>
      </c>
      <c r="C174" s="27">
        <f>IF(D174="","",IF(B174="","(현장 없음)",IFERROR(INDEX(현장_고객,MATCH(B174,현장번호,0))&amp;" · "&amp;INDEX(현장_주소,MATCH(B174,현장번호,0)),"없는 번호")))</f>
        <v/>
      </c>
      <c r="D174" s="21" t="inlineStr">
        <is>
          <t>자재 발주</t>
        </is>
      </c>
      <c r="E174" s="21" t="inlineStr">
        <is>
          <t>박 팀장</t>
        </is>
      </c>
      <c r="F174" s="26" t="inlineStr">
        <is>
          <t>완료</t>
        </is>
      </c>
      <c r="G174" s="28">
        <f>IF(OR(D174="",H174&lt;&gt;""),"",IF(F174="완료","완료",IF(A174&lt;기준일,"밀림",IF(A174=기준일,"오늘",IF(A174&lt;=기준일+7,"이번 주","예정")))))</f>
        <v/>
      </c>
      <c r="H174" s="25">
        <f>IF(COUNTA(A174,B174,D174)=0,"",IF(D174="","할 일을 적어 주세요",IF(NOT(ISNUMBER(A174)),"마감일을 확인하세요",IF(AND(B174&lt;&gt;"",ISNA(MATCH(B174,현장번호,0))),"현장 번호를 확인하세요",IF(AND(F174&lt;&gt;"",F174&lt;&gt;"완료"),"끝남 칸은 '완료'만","")))))</f>
        <v/>
      </c>
      <c r="J174">
        <f>IF(OR(G174="밀림",G174="오늘",G174="이번 주"),A174+ROW()/1E+6,"")</f>
        <v/>
      </c>
    </row>
    <row r="175">
      <c r="A175" s="20" t="n">
        <v>45829</v>
      </c>
      <c r="B175" s="26" t="n">
        <v>44</v>
      </c>
      <c r="C175" s="27">
        <f>IF(D175="","",IF(B175="","(현장 없음)",IFERROR(INDEX(현장_고객,MATCH(B175,현장번호,0))&amp;" · "&amp;INDEX(현장_주소,MATCH(B175,현장번호,0)),"없는 번호")))</f>
        <v/>
      </c>
      <c r="D175" s="21" t="inlineStr">
        <is>
          <t>중간 사진 보내기</t>
        </is>
      </c>
      <c r="E175" s="21" t="inlineStr">
        <is>
          <t>박 팀장</t>
        </is>
      </c>
      <c r="F175" s="26" t="inlineStr">
        <is>
          <t>완료</t>
        </is>
      </c>
      <c r="G175" s="28">
        <f>IF(OR(D175="",H175&lt;&gt;""),"",IF(F175="완료","완료",IF(A175&lt;기준일,"밀림",IF(A175=기준일,"오늘",IF(A175&lt;=기준일+7,"이번 주","예정")))))</f>
        <v/>
      </c>
      <c r="H175" s="25">
        <f>IF(COUNTA(A175,B175,D175)=0,"",IF(D175="","할 일을 적어 주세요",IF(NOT(ISNUMBER(A175)),"마감일을 확인하세요",IF(AND(B175&lt;&gt;"",ISNA(MATCH(B175,현장번호,0))),"현장 번호를 확인하세요",IF(AND(F175&lt;&gt;"",F175&lt;&gt;"완료"),"끝남 칸은 '완료'만","")))))</f>
        <v/>
      </c>
      <c r="J175">
        <f>IF(OR(G175="밀림",G175="오늘",G175="이번 주"),A175+ROW()/1E+6,"")</f>
        <v/>
      </c>
    </row>
    <row r="176">
      <c r="A176" s="20" t="n">
        <v>45829</v>
      </c>
      <c r="B176" s="26" t="n">
        <v>46</v>
      </c>
      <c r="C176" s="27">
        <f>IF(D176="","",IF(B176="","(현장 없음)",IFERROR(INDEX(현장_고객,MATCH(B176,현장번호,0))&amp;" · "&amp;INDEX(현장_주소,MATCH(B176,현장번호,0)),"없는 번호")))</f>
        <v/>
      </c>
      <c r="D176" s="21" t="inlineStr">
        <is>
          <t>설비 업체 확인</t>
        </is>
      </c>
      <c r="E176" s="21" t="inlineStr">
        <is>
          <t>김 실장</t>
        </is>
      </c>
      <c r="F176" s="26" t="inlineStr">
        <is>
          <t>완료</t>
        </is>
      </c>
      <c r="G176" s="28">
        <f>IF(OR(D176="",H176&lt;&gt;""),"",IF(F176="완료","완료",IF(A176&lt;기준일,"밀림",IF(A176=기준일,"오늘",IF(A176&lt;=기준일+7,"이번 주","예정")))))</f>
        <v/>
      </c>
      <c r="H176" s="25">
        <f>IF(COUNTA(A176,B176,D176)=0,"",IF(D176="","할 일을 적어 주세요",IF(NOT(ISNUMBER(A176)),"마감일을 확인하세요",IF(AND(B176&lt;&gt;"",ISNA(MATCH(B176,현장번호,0))),"현장 번호를 확인하세요",IF(AND(F176&lt;&gt;"",F176&lt;&gt;"완료"),"끝남 칸은 '완료'만","")))))</f>
        <v/>
      </c>
      <c r="J176">
        <f>IF(OR(G176="밀림",G176="오늘",G176="이번 주"),A176+ROW()/1E+6,"")</f>
        <v/>
      </c>
    </row>
    <row r="177">
      <c r="A177" s="20" t="n">
        <v>45829</v>
      </c>
      <c r="B177" s="26" t="n">
        <v>56</v>
      </c>
      <c r="C177" s="27">
        <f>IF(D177="","",IF(B177="","(현장 없음)",IFERROR(INDEX(현장_고객,MATCH(B177,현장번호,0))&amp;" · "&amp;INDEX(현장_주소,MATCH(B177,현장번호,0)),"없는 번호")))</f>
        <v/>
      </c>
      <c r="D177" s="21" t="inlineStr">
        <is>
          <t>실측 방문</t>
        </is>
      </c>
      <c r="E177" s="21" t="inlineStr">
        <is>
          <t>박 팀장</t>
        </is>
      </c>
      <c r="F177" s="26" t="inlineStr">
        <is>
          <t>완료</t>
        </is>
      </c>
      <c r="G177" s="28">
        <f>IF(OR(D177="",H177&lt;&gt;""),"",IF(F177="완료","완료",IF(A177&lt;기준일,"밀림",IF(A177=기준일,"오늘",IF(A177&lt;=기준일+7,"이번 주","예정")))))</f>
        <v/>
      </c>
      <c r="H177" s="25">
        <f>IF(COUNTA(A177,B177,D177)=0,"",IF(D177="","할 일을 적어 주세요",IF(NOT(ISNUMBER(A177)),"마감일을 확인하세요",IF(AND(B177&lt;&gt;"",ISNA(MATCH(B177,현장번호,0))),"현장 번호를 확인하세요",IF(AND(F177&lt;&gt;"",F177&lt;&gt;"완료"),"끝남 칸은 '완료'만","")))))</f>
        <v/>
      </c>
      <c r="J177">
        <f>IF(OR(G177="밀림",G177="오늘",G177="이번 주"),A177+ROW()/1E+6,"")</f>
        <v/>
      </c>
    </row>
    <row r="178">
      <c r="A178" s="20" t="n">
        <v>45830</v>
      </c>
      <c r="B178" s="26" t="n">
        <v>44</v>
      </c>
      <c r="C178" s="27">
        <f>IF(D178="","",IF(B178="","(현장 없음)",IFERROR(INDEX(현장_고객,MATCH(B178,현장번호,0))&amp;" · "&amp;INDEX(현장_주소,MATCH(B178,현장번호,0)),"없는 번호")))</f>
        <v/>
      </c>
      <c r="D178" s="21" t="inlineStr">
        <is>
          <t>관리사무소 공사 신고</t>
        </is>
      </c>
      <c r="E178" s="21" t="inlineStr">
        <is>
          <t>박 팀장</t>
        </is>
      </c>
      <c r="F178" s="26" t="inlineStr">
        <is>
          <t>완료</t>
        </is>
      </c>
      <c r="G178" s="28">
        <f>IF(OR(D178="",H178&lt;&gt;""),"",IF(F178="완료","완료",IF(A178&lt;기준일,"밀림",IF(A178=기준일,"오늘",IF(A178&lt;=기준일+7,"이번 주","예정")))))</f>
        <v/>
      </c>
      <c r="H178" s="25">
        <f>IF(COUNTA(A178,B178,D178)=0,"",IF(D178="","할 일을 적어 주세요",IF(NOT(ISNUMBER(A178)),"마감일을 확인하세요",IF(AND(B178&lt;&gt;"",ISNA(MATCH(B178,현장번호,0))),"현장 번호를 확인하세요",IF(AND(F178&lt;&gt;"",F178&lt;&gt;"완료"),"끝남 칸은 '완료'만","")))))</f>
        <v/>
      </c>
      <c r="J178">
        <f>IF(OR(G178="밀림",G178="오늘",G178="이번 주"),A178+ROW()/1E+6,"")</f>
        <v/>
      </c>
    </row>
    <row r="179">
      <c r="A179" s="20" t="n">
        <v>45830</v>
      </c>
      <c r="B179" s="26" t="n">
        <v>46</v>
      </c>
      <c r="C179" s="27">
        <f>IF(D179="","",IF(B179="","(현장 없음)",IFERROR(INDEX(현장_고객,MATCH(B179,현장번호,0))&amp;" · "&amp;INDEX(현장_주소,MATCH(B179,현장번호,0)),"없는 번호")))</f>
        <v/>
      </c>
      <c r="D179" s="21" t="inlineStr">
        <is>
          <t>잔금 안내 문자</t>
        </is>
      </c>
      <c r="E179" s="21" t="inlineStr">
        <is>
          <t>김 실장</t>
        </is>
      </c>
      <c r="F179" s="26" t="inlineStr">
        <is>
          <t>완료</t>
        </is>
      </c>
      <c r="G179" s="28">
        <f>IF(OR(D179="",H179&lt;&gt;""),"",IF(F179="완료","완료",IF(A179&lt;기준일,"밀림",IF(A179=기준일,"오늘",IF(A179&lt;=기준일+7,"이번 주","예정")))))</f>
        <v/>
      </c>
      <c r="H179" s="25">
        <f>IF(COUNTA(A179,B179,D179)=0,"",IF(D179="","할 일을 적어 주세요",IF(NOT(ISNUMBER(A179)),"마감일을 확인하세요",IF(AND(B179&lt;&gt;"",ISNA(MATCH(B179,현장번호,0))),"현장 번호를 확인하세요",IF(AND(F179&lt;&gt;"",F179&lt;&gt;"완료"),"끝남 칸은 '완료'만","")))))</f>
        <v/>
      </c>
      <c r="J179">
        <f>IF(OR(G179="밀림",G179="오늘",G179="이번 주"),A179+ROW()/1E+6,"")</f>
        <v/>
      </c>
    </row>
    <row r="180">
      <c r="A180" s="20" t="n">
        <v>45830</v>
      </c>
      <c r="B180" s="26" t="n">
        <v>53</v>
      </c>
      <c r="C180" s="27">
        <f>IF(D180="","",IF(B180="","(현장 없음)",IFERROR(INDEX(현장_고객,MATCH(B180,현장번호,0))&amp;" · "&amp;INDEX(현장_주소,MATCH(B180,현장번호,0)),"없는 번호")))</f>
        <v/>
      </c>
      <c r="D180" s="21" t="inlineStr">
        <is>
          <t>실측 방문</t>
        </is>
      </c>
      <c r="E180" s="21" t="inlineStr">
        <is>
          <t>박 팀장</t>
        </is>
      </c>
      <c r="F180" s="26" t="inlineStr">
        <is>
          <t>완료</t>
        </is>
      </c>
      <c r="G180" s="28">
        <f>IF(OR(D180="",H180&lt;&gt;""),"",IF(F180="완료","완료",IF(A180&lt;기준일,"밀림",IF(A180=기준일,"오늘",IF(A180&lt;=기준일+7,"이번 주","예정")))))</f>
        <v/>
      </c>
      <c r="H180" s="25">
        <f>IF(COUNTA(A180,B180,D180)=0,"",IF(D180="","할 일을 적어 주세요",IF(NOT(ISNUMBER(A180)),"마감일을 확인하세요",IF(AND(B180&lt;&gt;"",ISNA(MATCH(B180,현장번호,0))),"현장 번호를 확인하세요",IF(AND(F180&lt;&gt;"",F180&lt;&gt;"완료"),"끝남 칸은 '완료'만","")))))</f>
        <v/>
      </c>
      <c r="J180">
        <f>IF(OR(G180="밀림",G180="오늘",G180="이번 주"),A180+ROW()/1E+6,"")</f>
        <v/>
      </c>
    </row>
    <row r="181">
      <c r="A181" s="20" t="n">
        <v>45832</v>
      </c>
      <c r="B181" s="26" t="n">
        <v>15</v>
      </c>
      <c r="C181" s="27">
        <f>IF(D181="","",IF(B181="","(현장 없음)",IFERROR(INDEX(현장_고객,MATCH(B181,현장번호,0))&amp;" · "&amp;INDEX(현장_주소,MATCH(B181,현장번호,0)),"없는 번호")))</f>
        <v/>
      </c>
      <c r="D181" s="21" t="inlineStr">
        <is>
          <t>잔금 안내 문자</t>
        </is>
      </c>
      <c r="E181" s="21" t="inlineStr">
        <is>
          <t>대표</t>
        </is>
      </c>
      <c r="F181" s="26" t="inlineStr">
        <is>
          <t>완료</t>
        </is>
      </c>
      <c r="G181" s="28">
        <f>IF(OR(D181="",H181&lt;&gt;""),"",IF(F181="완료","완료",IF(A181&lt;기준일,"밀림",IF(A181=기준일,"오늘",IF(A181&lt;=기준일+7,"이번 주","예정")))))</f>
        <v/>
      </c>
      <c r="H181" s="25">
        <f>IF(COUNTA(A181,B181,D181)=0,"",IF(D181="","할 일을 적어 주세요",IF(NOT(ISNUMBER(A181)),"마감일을 확인하세요",IF(AND(B181&lt;&gt;"",ISNA(MATCH(B181,현장번호,0))),"현장 번호를 확인하세요",IF(AND(F181&lt;&gt;"",F181&lt;&gt;"완료"),"끝남 칸은 '완료'만","")))))</f>
        <v/>
      </c>
      <c r="J181">
        <f>IF(OR(G181="밀림",G181="오늘",G181="이번 주"),A181+ROW()/1E+6,"")</f>
        <v/>
      </c>
    </row>
    <row r="182">
      <c r="A182" s="20" t="n">
        <v>45832</v>
      </c>
      <c r="B182" s="26" t="n">
        <v>34</v>
      </c>
      <c r="C182" s="27">
        <f>IF(D182="","",IF(B182="","(현장 없음)",IFERROR(INDEX(현장_고객,MATCH(B182,현장번호,0))&amp;" · "&amp;INDEX(현장_주소,MATCH(B182,현장번호,0)),"없는 번호")))</f>
        <v/>
      </c>
      <c r="D182" s="21" t="inlineStr">
        <is>
          <t>철거 일정 잡기</t>
        </is>
      </c>
      <c r="E182" s="21" t="inlineStr">
        <is>
          <t>박 팀장</t>
        </is>
      </c>
      <c r="F182" s="26" t="inlineStr">
        <is>
          <t>완료</t>
        </is>
      </c>
      <c r="G182" s="28">
        <f>IF(OR(D182="",H182&lt;&gt;""),"",IF(F182="완료","완료",IF(A182&lt;기준일,"밀림",IF(A182=기준일,"오늘",IF(A182&lt;=기준일+7,"이번 주","예정")))))</f>
        <v/>
      </c>
      <c r="H182" s="25">
        <f>IF(COUNTA(A182,B182,D182)=0,"",IF(D182="","할 일을 적어 주세요",IF(NOT(ISNUMBER(A182)),"마감일을 확인하세요",IF(AND(B182&lt;&gt;"",ISNA(MATCH(B182,현장번호,0))),"현장 번호를 확인하세요",IF(AND(F182&lt;&gt;"",F182&lt;&gt;"완료"),"끝남 칸은 '완료'만","")))))</f>
        <v/>
      </c>
      <c r="J182">
        <f>IF(OR(G182="밀림",G182="오늘",G182="이번 주"),A182+ROW()/1E+6,"")</f>
        <v/>
      </c>
    </row>
    <row r="183">
      <c r="A183" s="20" t="n">
        <v>45832</v>
      </c>
      <c r="B183" s="26" t="n">
        <v>57</v>
      </c>
      <c r="C183" s="27">
        <f>IF(D183="","",IF(B183="","(현장 없음)",IFERROR(INDEX(현장_고객,MATCH(B183,현장번호,0))&amp;" · "&amp;INDEX(현장_주소,MATCH(B183,현장번호,0)),"없는 번호")))</f>
        <v/>
      </c>
      <c r="D183" s="21" t="inlineStr">
        <is>
          <t>실측 방문</t>
        </is>
      </c>
      <c r="E183" s="21" t="inlineStr">
        <is>
          <t>박 팀장</t>
        </is>
      </c>
      <c r="F183" s="26" t="inlineStr">
        <is>
          <t>완료</t>
        </is>
      </c>
      <c r="G183" s="28">
        <f>IF(OR(D183="",H183&lt;&gt;""),"",IF(F183="완료","완료",IF(A183&lt;기준일,"밀림",IF(A183=기준일,"오늘",IF(A183&lt;=기준일+7,"이번 주","예정")))))</f>
        <v/>
      </c>
      <c r="H183" s="25">
        <f>IF(COUNTA(A183,B183,D183)=0,"",IF(D183="","할 일을 적어 주세요",IF(NOT(ISNUMBER(A183)),"마감일을 확인하세요",IF(AND(B183&lt;&gt;"",ISNA(MATCH(B183,현장번호,0))),"현장 번호를 확인하세요",IF(AND(F183&lt;&gt;"",F183&lt;&gt;"완료"),"끝남 칸은 '완료'만","")))))</f>
        <v/>
      </c>
      <c r="J183">
        <f>IF(OR(G183="밀림",G183="오늘",G183="이번 주"),A183+ROW()/1E+6,"")</f>
        <v/>
      </c>
    </row>
    <row r="184">
      <c r="A184" s="20" t="n">
        <v>45833</v>
      </c>
      <c r="B184" s="26" t="n">
        <v>34</v>
      </c>
      <c r="C184" s="27">
        <f>IF(D184="","",IF(B184="","(현장 없음)",IFERROR(INDEX(현장_고객,MATCH(B184,현장번호,0))&amp;" · "&amp;INDEX(현장_주소,MATCH(B184,현장번호,0)),"없는 번호")))</f>
        <v/>
      </c>
      <c r="D184" s="21" t="inlineStr">
        <is>
          <t>잔금 안내 문자</t>
        </is>
      </c>
      <c r="E184" s="21" t="inlineStr">
        <is>
          <t>박 팀장</t>
        </is>
      </c>
      <c r="F184" s="26" t="inlineStr">
        <is>
          <t>완료</t>
        </is>
      </c>
      <c r="G184" s="28">
        <f>IF(OR(D184="",H184&lt;&gt;""),"",IF(F184="완료","완료",IF(A184&lt;기준일,"밀림",IF(A184=기준일,"오늘",IF(A184&lt;=기준일+7,"이번 주","예정")))))</f>
        <v/>
      </c>
      <c r="H184" s="25">
        <f>IF(COUNTA(A184,B184,D184)=0,"",IF(D184="","할 일을 적어 주세요",IF(NOT(ISNUMBER(A184)),"마감일을 확인하세요",IF(AND(B184&lt;&gt;"",ISNA(MATCH(B184,현장번호,0))),"현장 번호를 확인하세요",IF(AND(F184&lt;&gt;"",F184&lt;&gt;"완료"),"끝남 칸은 '완료'만","")))))</f>
        <v/>
      </c>
      <c r="J184">
        <f>IF(OR(G184="밀림",G184="오늘",G184="이번 주"),A184+ROW()/1E+6,"")</f>
        <v/>
      </c>
    </row>
    <row r="185">
      <c r="A185" s="20" t="n">
        <v>45833</v>
      </c>
      <c r="B185" s="26" t="n">
        <v>56</v>
      </c>
      <c r="C185" s="27">
        <f>IF(D185="","",IF(B185="","(현장 없음)",IFERROR(INDEX(현장_고객,MATCH(B185,현장번호,0))&amp;" · "&amp;INDEX(현장_주소,MATCH(B185,현장번호,0)),"없는 번호")))</f>
        <v/>
      </c>
      <c r="D185" s="21" t="inlineStr">
        <is>
          <t>관리사무소 공사 신고</t>
        </is>
      </c>
      <c r="E185" s="21" t="inlineStr">
        <is>
          <t>박 팀장</t>
        </is>
      </c>
      <c r="F185" s="26" t="inlineStr">
        <is>
          <t>완료</t>
        </is>
      </c>
      <c r="G185" s="28">
        <f>IF(OR(D185="",H185&lt;&gt;""),"",IF(F185="완료","완료",IF(A185&lt;기준일,"밀림",IF(A185=기준일,"오늘",IF(A185&lt;=기준일+7,"이번 주","예정")))))</f>
        <v/>
      </c>
      <c r="H185" s="25">
        <f>IF(COUNTA(A185,B185,D185)=0,"",IF(D185="","할 일을 적어 주세요",IF(NOT(ISNUMBER(A185)),"마감일을 확인하세요",IF(AND(B185&lt;&gt;"",ISNA(MATCH(B185,현장번호,0))),"현장 번호를 확인하세요",IF(AND(F185&lt;&gt;"",F185&lt;&gt;"완료"),"끝남 칸은 '완료'만","")))))</f>
        <v/>
      </c>
      <c r="J185">
        <f>IF(OR(G185="밀림",G185="오늘",G185="이번 주"),A185+ROW()/1E+6,"")</f>
        <v/>
      </c>
    </row>
    <row r="186">
      <c r="A186" s="20" t="n">
        <v>45834</v>
      </c>
      <c r="B186" s="26" t="n">
        <v>52</v>
      </c>
      <c r="C186" s="27">
        <f>IF(D186="","",IF(B186="","(현장 없음)",IFERROR(INDEX(현장_고객,MATCH(B186,현장번호,0))&amp;" · "&amp;INDEX(현장_주소,MATCH(B186,현장번호,0)),"없는 번호")))</f>
        <v/>
      </c>
      <c r="D186" s="21" t="inlineStr">
        <is>
          <t>설비 업체 확인</t>
        </is>
      </c>
      <c r="E186" s="21" t="inlineStr">
        <is>
          <t>김 실장</t>
        </is>
      </c>
      <c r="F186" s="26" t="inlineStr">
        <is>
          <t>완료</t>
        </is>
      </c>
      <c r="G186" s="28">
        <f>IF(OR(D186="",H186&lt;&gt;""),"",IF(F186="완료","완료",IF(A186&lt;기준일,"밀림",IF(A186=기준일,"오늘",IF(A186&lt;=기준일+7,"이번 주","예정")))))</f>
        <v/>
      </c>
      <c r="H186" s="25">
        <f>IF(COUNTA(A186,B186,D186)=0,"",IF(D186="","할 일을 적어 주세요",IF(NOT(ISNUMBER(A186)),"마감일을 확인하세요",IF(AND(B186&lt;&gt;"",ISNA(MATCH(B186,현장번호,0))),"현장 번호를 확인하세요",IF(AND(F186&lt;&gt;"",F186&lt;&gt;"완료"),"끝남 칸은 '완료'만","")))))</f>
        <v/>
      </c>
      <c r="J186">
        <f>IF(OR(G186="밀림",G186="오늘",G186="이번 주"),A186+ROW()/1E+6,"")</f>
        <v/>
      </c>
    </row>
    <row r="187">
      <c r="A187" s="20" t="n">
        <v>45834</v>
      </c>
      <c r="B187" s="26" t="n">
        <v>52</v>
      </c>
      <c r="C187" s="27">
        <f>IF(D187="","",IF(B187="","(현장 없음)",IFERROR(INDEX(현장_고객,MATCH(B187,현장번호,0))&amp;" · "&amp;INDEX(현장_주소,MATCH(B187,현장번호,0)),"없는 번호")))</f>
        <v/>
      </c>
      <c r="D187" s="21" t="inlineStr">
        <is>
          <t>중간 사진 보내기</t>
        </is>
      </c>
      <c r="E187" s="21" t="inlineStr">
        <is>
          <t>김 실장</t>
        </is>
      </c>
      <c r="F187" s="26" t="inlineStr">
        <is>
          <t>완료</t>
        </is>
      </c>
      <c r="G187" s="28">
        <f>IF(OR(D187="",H187&lt;&gt;""),"",IF(F187="완료","완료",IF(A187&lt;기준일,"밀림",IF(A187=기준일,"오늘",IF(A187&lt;=기준일+7,"이번 주","예정")))))</f>
        <v/>
      </c>
      <c r="H187" s="25">
        <f>IF(COUNTA(A187,B187,D187)=0,"",IF(D187="","할 일을 적어 주세요",IF(NOT(ISNUMBER(A187)),"마감일을 확인하세요",IF(AND(B187&lt;&gt;"",ISNA(MATCH(B187,현장번호,0))),"현장 번호를 확인하세요",IF(AND(F187&lt;&gt;"",F187&lt;&gt;"완료"),"끝남 칸은 '완료'만","")))))</f>
        <v/>
      </c>
      <c r="J187">
        <f>IF(OR(G187="밀림",G187="오늘",G187="이번 주"),A187+ROW()/1E+6,"")</f>
        <v/>
      </c>
    </row>
    <row r="188">
      <c r="A188" s="20" t="n">
        <v>45835</v>
      </c>
      <c r="B188" s="26" t="n">
        <v>59</v>
      </c>
      <c r="C188" s="27">
        <f>IF(D188="","",IF(B188="","(현장 없음)",IFERROR(INDEX(현장_고객,MATCH(B188,현장번호,0))&amp;" · "&amp;INDEX(현장_주소,MATCH(B188,현장번호,0)),"없는 번호")))</f>
        <v/>
      </c>
      <c r="D188" s="21" t="inlineStr">
        <is>
          <t>실측 방문</t>
        </is>
      </c>
      <c r="E188" s="21" t="inlineStr">
        <is>
          <t>대표</t>
        </is>
      </c>
      <c r="F188" s="26" t="inlineStr">
        <is>
          <t>완료</t>
        </is>
      </c>
      <c r="G188" s="28">
        <f>IF(OR(D188="",H188&lt;&gt;""),"",IF(F188="완료","완료",IF(A188&lt;기준일,"밀림",IF(A188=기준일,"오늘",IF(A188&lt;=기준일+7,"이번 주","예정")))))</f>
        <v/>
      </c>
      <c r="H188" s="25">
        <f>IF(COUNTA(A188,B188,D188)=0,"",IF(D188="","할 일을 적어 주세요",IF(NOT(ISNUMBER(A188)),"마감일을 확인하세요",IF(AND(B188&lt;&gt;"",ISNA(MATCH(B188,현장번호,0))),"현장 번호를 확인하세요",IF(AND(F188&lt;&gt;"",F188&lt;&gt;"완료"),"끝남 칸은 '완료'만","")))))</f>
        <v/>
      </c>
      <c r="J188">
        <f>IF(OR(G188="밀림",G188="오늘",G188="이번 주"),A188+ROW()/1E+6,"")</f>
        <v/>
      </c>
    </row>
    <row r="189">
      <c r="A189" s="20" t="n">
        <v>45836</v>
      </c>
      <c r="B189" s="26" t="n">
        <v>49</v>
      </c>
      <c r="C189" s="27">
        <f>IF(D189="","",IF(B189="","(현장 없음)",IFERROR(INDEX(현장_고객,MATCH(B189,현장번호,0))&amp;" · "&amp;INDEX(현장_주소,MATCH(B189,현장번호,0)),"없는 번호")))</f>
        <v/>
      </c>
      <c r="D189" s="21" t="inlineStr">
        <is>
          <t>철거 일정 잡기</t>
        </is>
      </c>
      <c r="E189" s="21" t="inlineStr">
        <is>
          <t>김 실장</t>
        </is>
      </c>
      <c r="F189" s="26" t="inlineStr">
        <is>
          <t>완료</t>
        </is>
      </c>
      <c r="G189" s="28">
        <f>IF(OR(D189="",H189&lt;&gt;""),"",IF(F189="완료","완료",IF(A189&lt;기준일,"밀림",IF(A189=기준일,"오늘",IF(A189&lt;=기준일+7,"이번 주","예정")))))</f>
        <v/>
      </c>
      <c r="H189" s="25">
        <f>IF(COUNTA(A189,B189,D189)=0,"",IF(D189="","할 일을 적어 주세요",IF(NOT(ISNUMBER(A189)),"마감일을 확인하세요",IF(AND(B189&lt;&gt;"",ISNA(MATCH(B189,현장번호,0))),"현장 번호를 확인하세요",IF(AND(F189&lt;&gt;"",F189&lt;&gt;"완료"),"끝남 칸은 '완료'만","")))))</f>
        <v/>
      </c>
      <c r="J189">
        <f>IF(OR(G189="밀림",G189="오늘",G189="이번 주"),A189+ROW()/1E+6,"")</f>
        <v/>
      </c>
    </row>
    <row r="190">
      <c r="A190" s="20" t="n">
        <v>45836</v>
      </c>
      <c r="B190" s="26" t="n">
        <v>56</v>
      </c>
      <c r="C190" s="27">
        <f>IF(D190="","",IF(B190="","(현장 없음)",IFERROR(INDEX(현장_고객,MATCH(B190,현장번호,0))&amp;" · "&amp;INDEX(현장_주소,MATCH(B190,현장번호,0)),"없는 번호")))</f>
        <v/>
      </c>
      <c r="D190" s="21" t="inlineStr">
        <is>
          <t>중간 사진 보내기</t>
        </is>
      </c>
      <c r="E190" s="21" t="inlineStr">
        <is>
          <t>박 팀장</t>
        </is>
      </c>
      <c r="F190" s="26" t="inlineStr">
        <is>
          <t>완료</t>
        </is>
      </c>
      <c r="G190" s="28">
        <f>IF(OR(D190="",H190&lt;&gt;""),"",IF(F190="완료","완료",IF(A190&lt;기준일,"밀림",IF(A190=기준일,"오늘",IF(A190&lt;=기준일+7,"이번 주","예정")))))</f>
        <v/>
      </c>
      <c r="H190" s="25">
        <f>IF(COUNTA(A190,B190,D190)=0,"",IF(D190="","할 일을 적어 주세요",IF(NOT(ISNUMBER(A190)),"마감일을 확인하세요",IF(AND(B190&lt;&gt;"",ISNA(MATCH(B190,현장번호,0))),"현장 번호를 확인하세요",IF(AND(F190&lt;&gt;"",F190&lt;&gt;"완료"),"끝남 칸은 '완료'만","")))))</f>
        <v/>
      </c>
      <c r="J190">
        <f>IF(OR(G190="밀림",G190="오늘",G190="이번 주"),A190+ROW()/1E+6,"")</f>
        <v/>
      </c>
    </row>
    <row r="191">
      <c r="A191" s="20" t="n">
        <v>45836</v>
      </c>
      <c r="B191" s="26" t="n">
        <v>58</v>
      </c>
      <c r="C191" s="27">
        <f>IF(D191="","",IF(B191="","(현장 없음)",IFERROR(INDEX(현장_고객,MATCH(B191,현장번호,0))&amp;" · "&amp;INDEX(현장_주소,MATCH(B191,현장번호,0)),"없는 번호")))</f>
        <v/>
      </c>
      <c r="D191" s="21" t="inlineStr">
        <is>
          <t>실측 방문</t>
        </is>
      </c>
      <c r="E191" s="21" t="inlineStr">
        <is>
          <t>김 실장</t>
        </is>
      </c>
      <c r="F191" s="26" t="inlineStr">
        <is>
          <t>완료</t>
        </is>
      </c>
      <c r="G191" s="28">
        <f>IF(OR(D191="",H191&lt;&gt;""),"",IF(F191="완료","완료",IF(A191&lt;기준일,"밀림",IF(A191=기준일,"오늘",IF(A191&lt;=기준일+7,"이번 주","예정")))))</f>
        <v/>
      </c>
      <c r="H191" s="25">
        <f>IF(COUNTA(A191,B191,D191)=0,"",IF(D191="","할 일을 적어 주세요",IF(NOT(ISNUMBER(A191)),"마감일을 확인하세요",IF(AND(B191&lt;&gt;"",ISNA(MATCH(B191,현장번호,0))),"현장 번호를 확인하세요",IF(AND(F191&lt;&gt;"",F191&lt;&gt;"완료"),"끝남 칸은 '완료'만","")))))</f>
        <v/>
      </c>
      <c r="J191">
        <f>IF(OR(G191="밀림",G191="오늘",G191="이번 주"),A191+ROW()/1E+6,"")</f>
        <v/>
      </c>
    </row>
    <row r="192">
      <c r="A192" s="20" t="n">
        <v>45837</v>
      </c>
      <c r="B192" s="26" t="n">
        <v>52</v>
      </c>
      <c r="C192" s="27">
        <f>IF(D192="","",IF(B192="","(현장 없음)",IFERROR(INDEX(현장_고객,MATCH(B192,현장번호,0))&amp;" · "&amp;INDEX(현장_주소,MATCH(B192,현장번호,0)),"없는 번호")))</f>
        <v/>
      </c>
      <c r="D192" s="21" t="inlineStr">
        <is>
          <t>타일 들어가는 날 확인</t>
        </is>
      </c>
      <c r="E192" s="21" t="inlineStr">
        <is>
          <t>김 실장</t>
        </is>
      </c>
      <c r="F192" s="26" t="inlineStr">
        <is>
          <t>완료</t>
        </is>
      </c>
      <c r="G192" s="28">
        <f>IF(OR(D192="",H192&lt;&gt;""),"",IF(F192="완료","완료",IF(A192&lt;기준일,"밀림",IF(A192=기준일,"오늘",IF(A192&lt;=기준일+7,"이번 주","예정")))))</f>
        <v/>
      </c>
      <c r="H192" s="25">
        <f>IF(COUNTA(A192,B192,D192)=0,"",IF(D192="","할 일을 적어 주세요",IF(NOT(ISNUMBER(A192)),"마감일을 확인하세요",IF(AND(B192&lt;&gt;"",ISNA(MATCH(B192,현장번호,0))),"현장 번호를 확인하세요",IF(AND(F192&lt;&gt;"",F192&lt;&gt;"완료"),"끝남 칸은 '완료'만","")))))</f>
        <v/>
      </c>
      <c r="J192">
        <f>IF(OR(G192="밀림",G192="오늘",G192="이번 주"),A192+ROW()/1E+6,"")</f>
        <v/>
      </c>
    </row>
    <row r="193">
      <c r="A193" s="20" t="n">
        <v>45837</v>
      </c>
      <c r="B193" s="26" t="n">
        <v>63</v>
      </c>
      <c r="C193" s="27">
        <f>IF(D193="","",IF(B193="","(현장 없음)",IFERROR(INDEX(현장_고객,MATCH(B193,현장번호,0))&amp;" · "&amp;INDEX(현장_주소,MATCH(B193,현장번호,0)),"없는 번호")))</f>
        <v/>
      </c>
      <c r="D193" s="21" t="inlineStr">
        <is>
          <t>실측 방문</t>
        </is>
      </c>
      <c r="E193" s="21" t="inlineStr">
        <is>
          <t>김 실장</t>
        </is>
      </c>
      <c r="F193" s="26" t="inlineStr">
        <is>
          <t>완료</t>
        </is>
      </c>
      <c r="G193" s="28">
        <f>IF(OR(D193="",H193&lt;&gt;""),"",IF(F193="완료","완료",IF(A193&lt;기준일,"밀림",IF(A193=기준일,"오늘",IF(A193&lt;=기준일+7,"이번 주","예정")))))</f>
        <v/>
      </c>
      <c r="H193" s="25">
        <f>IF(COUNTA(A193,B193,D193)=0,"",IF(D193="","할 일을 적어 주세요",IF(NOT(ISNUMBER(A193)),"마감일을 확인하세요",IF(AND(B193&lt;&gt;"",ISNA(MATCH(B193,현장번호,0))),"현장 번호를 확인하세요",IF(AND(F193&lt;&gt;"",F193&lt;&gt;"완료"),"끝남 칸은 '완료'만","")))))</f>
        <v/>
      </c>
      <c r="J193">
        <f>IF(OR(G193="밀림",G193="오늘",G193="이번 주"),A193+ROW()/1E+6,"")</f>
        <v/>
      </c>
    </row>
    <row r="194">
      <c r="A194" s="20" t="n">
        <v>45838</v>
      </c>
      <c r="B194" s="26" t="n">
        <v>49</v>
      </c>
      <c r="C194" s="27">
        <f>IF(D194="","",IF(B194="","(현장 없음)",IFERROR(INDEX(현장_고객,MATCH(B194,현장번호,0))&amp;" · "&amp;INDEX(현장_주소,MATCH(B194,현장번호,0)),"없는 번호")))</f>
        <v/>
      </c>
      <c r="D194" s="21" t="inlineStr">
        <is>
          <t>잔금 안내 문자</t>
        </is>
      </c>
      <c r="E194" s="21" t="inlineStr">
        <is>
          <t>김 실장</t>
        </is>
      </c>
      <c r="F194" s="26" t="inlineStr">
        <is>
          <t>완료</t>
        </is>
      </c>
      <c r="G194" s="28">
        <f>IF(OR(D194="",H194&lt;&gt;""),"",IF(F194="완료","완료",IF(A194&lt;기준일,"밀림",IF(A194=기준일,"오늘",IF(A194&lt;=기준일+7,"이번 주","예정")))))</f>
        <v/>
      </c>
      <c r="H194" s="25">
        <f>IF(COUNTA(A194,B194,D194)=0,"",IF(D194="","할 일을 적어 주세요",IF(NOT(ISNUMBER(A194)),"마감일을 확인하세요",IF(AND(B194&lt;&gt;"",ISNA(MATCH(B194,현장번호,0))),"현장 번호를 확인하세요",IF(AND(F194&lt;&gt;"",F194&lt;&gt;"완료"),"끝남 칸은 '완료'만","")))))</f>
        <v/>
      </c>
      <c r="J194">
        <f>IF(OR(G194="밀림",G194="오늘",G194="이번 주"),A194+ROW()/1E+6,"")</f>
        <v/>
      </c>
    </row>
    <row r="195">
      <c r="A195" s="20" t="n">
        <v>45838</v>
      </c>
      <c r="B195" s="26" t="n">
        <v>53</v>
      </c>
      <c r="C195" s="27">
        <f>IF(D195="","",IF(B195="","(현장 없음)",IFERROR(INDEX(현장_고객,MATCH(B195,현장번호,0))&amp;" · "&amp;INDEX(현장_주소,MATCH(B195,현장번호,0)),"없는 번호")))</f>
        <v/>
      </c>
      <c r="D195" s="21" t="inlineStr">
        <is>
          <t>설비 업체 확인</t>
        </is>
      </c>
      <c r="E195" s="21" t="inlineStr">
        <is>
          <t>박 팀장</t>
        </is>
      </c>
      <c r="F195" s="26" t="inlineStr">
        <is>
          <t>완료</t>
        </is>
      </c>
      <c r="G195" s="28">
        <f>IF(OR(D195="",H195&lt;&gt;""),"",IF(F195="완료","완료",IF(A195&lt;기준일,"밀림",IF(A195=기준일,"오늘",IF(A195&lt;=기준일+7,"이번 주","예정")))))</f>
        <v/>
      </c>
      <c r="H195" s="25">
        <f>IF(COUNTA(A195,B195,D195)=0,"",IF(D195="","할 일을 적어 주세요",IF(NOT(ISNUMBER(A195)),"마감일을 확인하세요",IF(AND(B195&lt;&gt;"",ISNA(MATCH(B195,현장번호,0))),"현장 번호를 확인하세요",IF(AND(F195&lt;&gt;"",F195&lt;&gt;"완료"),"끝남 칸은 '완료'만","")))))</f>
        <v/>
      </c>
      <c r="J195">
        <f>IF(OR(G195="밀림",G195="오늘",G195="이번 주"),A195+ROW()/1E+6,"")</f>
        <v/>
      </c>
    </row>
    <row r="196">
      <c r="A196" s="20" t="n">
        <v>45839</v>
      </c>
      <c r="B196" s="26" t="n">
        <v>50</v>
      </c>
      <c r="C196" s="27">
        <f>IF(D196="","",IF(B196="","(현장 없음)",IFERROR(INDEX(현장_고객,MATCH(B196,현장번호,0))&amp;" · "&amp;INDEX(현장_주소,MATCH(B196,현장번호,0)),"없는 번호")))</f>
        <v/>
      </c>
      <c r="D196" s="21" t="inlineStr">
        <is>
          <t>철거 일정 잡기</t>
        </is>
      </c>
      <c r="E196" s="21" t="inlineStr">
        <is>
          <t>대표</t>
        </is>
      </c>
      <c r="F196" s="26" t="inlineStr">
        <is>
          <t>완료</t>
        </is>
      </c>
      <c r="G196" s="28">
        <f>IF(OR(D196="",H196&lt;&gt;""),"",IF(F196="완료","완료",IF(A196&lt;기준일,"밀림",IF(A196=기준일,"오늘",IF(A196&lt;=기준일+7,"이번 주","예정")))))</f>
        <v/>
      </c>
      <c r="H196" s="25">
        <f>IF(COUNTA(A196,B196,D196)=0,"",IF(D196="","할 일을 적어 주세요",IF(NOT(ISNUMBER(A196)),"마감일을 확인하세요",IF(AND(B196&lt;&gt;"",ISNA(MATCH(B196,현장번호,0))),"현장 번호를 확인하세요",IF(AND(F196&lt;&gt;"",F196&lt;&gt;"완료"),"끝남 칸은 '완료'만","")))))</f>
        <v/>
      </c>
      <c r="J196">
        <f>IF(OR(G196="밀림",G196="오늘",G196="이번 주"),A196+ROW()/1E+6,"")</f>
        <v/>
      </c>
    </row>
    <row r="197">
      <c r="A197" s="20" t="n">
        <v>45839</v>
      </c>
      <c r="B197" s="26" t="n">
        <v>53</v>
      </c>
      <c r="C197" s="27">
        <f>IF(D197="","",IF(B197="","(현장 없음)",IFERROR(INDEX(현장_고객,MATCH(B197,현장번호,0))&amp;" · "&amp;INDEX(현장_주소,MATCH(B197,현장번호,0)),"없는 번호")))</f>
        <v/>
      </c>
      <c r="D197" s="21" t="inlineStr">
        <is>
          <t>철거 일정 잡기</t>
        </is>
      </c>
      <c r="E197" s="21" t="inlineStr">
        <is>
          <t>박 팀장</t>
        </is>
      </c>
      <c r="F197" s="26" t="inlineStr">
        <is>
          <t>완료</t>
        </is>
      </c>
      <c r="G197" s="28">
        <f>IF(OR(D197="",H197&lt;&gt;""),"",IF(F197="완료","완료",IF(A197&lt;기준일,"밀림",IF(A197=기준일,"오늘",IF(A197&lt;=기준일+7,"이번 주","예정")))))</f>
        <v/>
      </c>
      <c r="H197" s="25">
        <f>IF(COUNTA(A197,B197,D197)=0,"",IF(D197="","할 일을 적어 주세요",IF(NOT(ISNUMBER(A197)),"마감일을 확인하세요",IF(AND(B197&lt;&gt;"",ISNA(MATCH(B197,현장번호,0))),"현장 번호를 확인하세요",IF(AND(F197&lt;&gt;"",F197&lt;&gt;"완료"),"끝남 칸은 '완료'만","")))))</f>
        <v/>
      </c>
      <c r="J197">
        <f>IF(OR(G197="밀림",G197="오늘",G197="이번 주"),A197+ROW()/1E+6,"")</f>
        <v/>
      </c>
    </row>
    <row r="198">
      <c r="A198" s="20" t="n">
        <v>45840</v>
      </c>
      <c r="B198" s="26" t="n">
        <v>50</v>
      </c>
      <c r="C198" s="27">
        <f>IF(D198="","",IF(B198="","(현장 없음)",IFERROR(INDEX(현장_고객,MATCH(B198,현장번호,0))&amp;" · "&amp;INDEX(현장_주소,MATCH(B198,현장번호,0)),"없는 번호")))</f>
        <v/>
      </c>
      <c r="D198" s="21" t="inlineStr">
        <is>
          <t>관리사무소 공사 신고</t>
        </is>
      </c>
      <c r="E198" s="21" t="inlineStr">
        <is>
          <t>대표</t>
        </is>
      </c>
      <c r="F198" s="26" t="inlineStr">
        <is>
          <t>완료</t>
        </is>
      </c>
      <c r="G198" s="28">
        <f>IF(OR(D198="",H198&lt;&gt;""),"",IF(F198="완료","완료",IF(A198&lt;기준일,"밀림",IF(A198=기준일,"오늘",IF(A198&lt;=기준일+7,"이번 주","예정")))))</f>
        <v/>
      </c>
      <c r="H198" s="25">
        <f>IF(COUNTA(A198,B198,D198)=0,"",IF(D198="","할 일을 적어 주세요",IF(NOT(ISNUMBER(A198)),"마감일을 확인하세요",IF(AND(B198&lt;&gt;"",ISNA(MATCH(B198,현장번호,0))),"현장 번호를 확인하세요",IF(AND(F198&lt;&gt;"",F198&lt;&gt;"완료"),"끝남 칸은 '완료'만","")))))</f>
        <v/>
      </c>
      <c r="J198">
        <f>IF(OR(G198="밀림",G198="오늘",G198="이번 주"),A198+ROW()/1E+6,"")</f>
        <v/>
      </c>
    </row>
    <row r="199">
      <c r="A199" s="20" t="n">
        <v>45840</v>
      </c>
      <c r="B199" s="26" t="n">
        <v>53</v>
      </c>
      <c r="C199" s="27">
        <f>IF(D199="","",IF(B199="","(현장 없음)",IFERROR(INDEX(현장_고객,MATCH(B199,현장번호,0))&amp;" · "&amp;INDEX(현장_주소,MATCH(B199,현장번호,0)),"없는 번호")))</f>
        <v/>
      </c>
      <c r="D199" s="21" t="inlineStr">
        <is>
          <t>중간 사진 보내기</t>
        </is>
      </c>
      <c r="E199" s="21" t="inlineStr">
        <is>
          <t>박 팀장</t>
        </is>
      </c>
      <c r="F199" s="26" t="inlineStr">
        <is>
          <t>완료</t>
        </is>
      </c>
      <c r="G199" s="28">
        <f>IF(OR(D199="",H199&lt;&gt;""),"",IF(F199="완료","완료",IF(A199&lt;기준일,"밀림",IF(A199=기준일,"오늘",IF(A199&lt;=기준일+7,"이번 주","예정")))))</f>
        <v/>
      </c>
      <c r="H199" s="25">
        <f>IF(COUNTA(A199,B199,D199)=0,"",IF(D199="","할 일을 적어 주세요",IF(NOT(ISNUMBER(A199)),"마감일을 확인하세요",IF(AND(B199&lt;&gt;"",ISNA(MATCH(B199,현장번호,0))),"현장 번호를 확인하세요",IF(AND(F199&lt;&gt;"",F199&lt;&gt;"완료"),"끝남 칸은 '완료'만","")))))</f>
        <v/>
      </c>
      <c r="J199">
        <f>IF(OR(G199="밀림",G199="오늘",G199="이번 주"),A199+ROW()/1E+6,"")</f>
        <v/>
      </c>
    </row>
    <row r="200">
      <c r="A200" s="20" t="n">
        <v>45840</v>
      </c>
      <c r="B200" s="26" t="n">
        <v>59</v>
      </c>
      <c r="C200" s="27">
        <f>IF(D200="","",IF(B200="","(현장 없음)",IFERROR(INDEX(현장_고객,MATCH(B200,현장번호,0))&amp;" · "&amp;INDEX(현장_주소,MATCH(B200,현장번호,0)),"없는 번호")))</f>
        <v/>
      </c>
      <c r="D200" s="21" t="inlineStr">
        <is>
          <t>설비 업체 확인</t>
        </is>
      </c>
      <c r="E200" s="21" t="inlineStr">
        <is>
          <t>대표</t>
        </is>
      </c>
      <c r="F200" s="26" t="inlineStr">
        <is>
          <t>완료</t>
        </is>
      </c>
      <c r="G200" s="28">
        <f>IF(OR(D200="",H200&lt;&gt;""),"",IF(F200="완료","완료",IF(A200&lt;기준일,"밀림",IF(A200=기준일,"오늘",IF(A200&lt;=기준일+7,"이번 주","예정")))))</f>
        <v/>
      </c>
      <c r="H200" s="25">
        <f>IF(COUNTA(A200,B200,D200)=0,"",IF(D200="","할 일을 적어 주세요",IF(NOT(ISNUMBER(A200)),"마감일을 확인하세요",IF(AND(B200&lt;&gt;"",ISNA(MATCH(B200,현장번호,0))),"현장 번호를 확인하세요",IF(AND(F200&lt;&gt;"",F200&lt;&gt;"완료"),"끝남 칸은 '완료'만","")))))</f>
        <v/>
      </c>
      <c r="J200">
        <f>IF(OR(G200="밀림",G200="오늘",G200="이번 주"),A200+ROW()/1E+6,"")</f>
        <v/>
      </c>
    </row>
    <row r="201">
      <c r="A201" s="20" t="n">
        <v>45840</v>
      </c>
      <c r="B201" s="26" t="n">
        <v>60</v>
      </c>
      <c r="C201" s="27">
        <f>IF(D201="","",IF(B201="","(현장 없음)",IFERROR(INDEX(현장_고객,MATCH(B201,현장번호,0))&amp;" · "&amp;INDEX(현장_주소,MATCH(B201,현장번호,0)),"없는 번호")))</f>
        <v/>
      </c>
      <c r="D201" s="21" t="inlineStr">
        <is>
          <t>실측 방문</t>
        </is>
      </c>
      <c r="E201" s="21" t="inlineStr">
        <is>
          <t>대표</t>
        </is>
      </c>
      <c r="F201" s="26" t="inlineStr">
        <is>
          <t>완료</t>
        </is>
      </c>
      <c r="G201" s="28">
        <f>IF(OR(D201="",H201&lt;&gt;""),"",IF(F201="완료","완료",IF(A201&lt;기준일,"밀림",IF(A201=기준일,"오늘",IF(A201&lt;=기준일+7,"이번 주","예정")))))</f>
        <v/>
      </c>
      <c r="H201" s="25">
        <f>IF(COUNTA(A201,B201,D201)=0,"",IF(D201="","할 일을 적어 주세요",IF(NOT(ISNUMBER(A201)),"마감일을 확인하세요",IF(AND(B201&lt;&gt;"",ISNA(MATCH(B201,현장번호,0))),"현장 번호를 확인하세요",IF(AND(F201&lt;&gt;"",F201&lt;&gt;"완료"),"끝남 칸은 '완료'만","")))))</f>
        <v/>
      </c>
      <c r="J201">
        <f>IF(OR(G201="밀림",G201="오늘",G201="이번 주"),A201+ROW()/1E+6,"")</f>
        <v/>
      </c>
    </row>
    <row r="202">
      <c r="A202" s="20" t="n">
        <v>45841</v>
      </c>
      <c r="B202" s="26" t="n">
        <v>59</v>
      </c>
      <c r="C202" s="27">
        <f>IF(D202="","",IF(B202="","(현장 없음)",IFERROR(INDEX(현장_고객,MATCH(B202,현장번호,0))&amp;" · "&amp;INDEX(현장_주소,MATCH(B202,현장번호,0)),"없는 번호")))</f>
        <v/>
      </c>
      <c r="D202" s="21" t="inlineStr">
        <is>
          <t>자재 발주</t>
        </is>
      </c>
      <c r="E202" s="21" t="inlineStr">
        <is>
          <t>대표</t>
        </is>
      </c>
      <c r="F202" s="26" t="inlineStr">
        <is>
          <t>완료</t>
        </is>
      </c>
      <c r="G202" s="28">
        <f>IF(OR(D202="",H202&lt;&gt;""),"",IF(F202="완료","완료",IF(A202&lt;기준일,"밀림",IF(A202=기준일,"오늘",IF(A202&lt;=기준일+7,"이번 주","예정")))))</f>
        <v/>
      </c>
      <c r="H202" s="25">
        <f>IF(COUNTA(A202,B202,D202)=0,"",IF(D202="","할 일을 적어 주세요",IF(NOT(ISNUMBER(A202)),"마감일을 확인하세요",IF(AND(B202&lt;&gt;"",ISNA(MATCH(B202,현장번호,0))),"현장 번호를 확인하세요",IF(AND(F202&lt;&gt;"",F202&lt;&gt;"완료"),"끝남 칸은 '완료'만","")))))</f>
        <v/>
      </c>
      <c r="J202">
        <f>IF(OR(G202="밀림",G202="오늘",G202="이번 주"),A202+ROW()/1E+6,"")</f>
        <v/>
      </c>
    </row>
    <row r="203">
      <c r="A203" s="20" t="n">
        <v>45841</v>
      </c>
      <c r="B203" s="26" t="n">
        <v>64</v>
      </c>
      <c r="C203" s="27">
        <f>IF(D203="","",IF(B203="","(현장 없음)",IFERROR(INDEX(현장_고객,MATCH(B203,현장번호,0))&amp;" · "&amp;INDEX(현장_주소,MATCH(B203,현장번호,0)),"없는 번호")))</f>
        <v/>
      </c>
      <c r="D203" s="21" t="inlineStr">
        <is>
          <t>실측 방문</t>
        </is>
      </c>
      <c r="E203" s="21" t="inlineStr">
        <is>
          <t>김 실장</t>
        </is>
      </c>
      <c r="F203" s="26" t="inlineStr">
        <is>
          <t>완료</t>
        </is>
      </c>
      <c r="G203" s="28">
        <f>IF(OR(D203="",H203&lt;&gt;""),"",IF(F203="완료","완료",IF(A203&lt;기준일,"밀림",IF(A203=기준일,"오늘",IF(A203&lt;=기준일+7,"이번 주","예정")))))</f>
        <v/>
      </c>
      <c r="H203" s="25">
        <f>IF(COUNTA(A203,B203,D203)=0,"",IF(D203="","할 일을 적어 주세요",IF(NOT(ISNUMBER(A203)),"마감일을 확인하세요",IF(AND(B203&lt;&gt;"",ISNA(MATCH(B203,현장번호,0))),"현장 번호를 확인하세요",IF(AND(F203&lt;&gt;"",F203&lt;&gt;"완료"),"끝남 칸은 '완료'만","")))))</f>
        <v/>
      </c>
      <c r="J203">
        <f>IF(OR(G203="밀림",G203="오늘",G203="이번 주"),A203+ROW()/1E+6,"")</f>
        <v/>
      </c>
    </row>
    <row r="204">
      <c r="A204" s="20" t="n">
        <v>45842</v>
      </c>
      <c r="B204" s="26" t="n">
        <v>55</v>
      </c>
      <c r="C204" s="27">
        <f>IF(D204="","",IF(B204="","(현장 없음)",IFERROR(INDEX(현장_고객,MATCH(B204,현장번호,0))&amp;" · "&amp;INDEX(현장_주소,MATCH(B204,현장번호,0)),"없는 번호")))</f>
        <v/>
      </c>
      <c r="D204" s="21" t="inlineStr">
        <is>
          <t>실측 방문</t>
        </is>
      </c>
      <c r="E204" s="21" t="inlineStr">
        <is>
          <t>박 팀장</t>
        </is>
      </c>
      <c r="F204" s="26" t="inlineStr">
        <is>
          <t>완료</t>
        </is>
      </c>
      <c r="G204" s="28">
        <f>IF(OR(D204="",H204&lt;&gt;""),"",IF(F204="완료","완료",IF(A204&lt;기준일,"밀림",IF(A204=기준일,"오늘",IF(A204&lt;=기준일+7,"이번 주","예정")))))</f>
        <v/>
      </c>
      <c r="H204" s="25">
        <f>IF(COUNTA(A204,B204,D204)=0,"",IF(D204="","할 일을 적어 주세요",IF(NOT(ISNUMBER(A204)),"마감일을 확인하세요",IF(AND(B204&lt;&gt;"",ISNA(MATCH(B204,현장번호,0))),"현장 번호를 확인하세요",IF(AND(F204&lt;&gt;"",F204&lt;&gt;"완료"),"끝남 칸은 '완료'만","")))))</f>
        <v/>
      </c>
      <c r="J204">
        <f>IF(OR(G204="밀림",G204="오늘",G204="이번 주"),A204+ROW()/1E+6,"")</f>
        <v/>
      </c>
    </row>
    <row r="205">
      <c r="A205" s="20" t="n">
        <v>45842</v>
      </c>
      <c r="B205" s="26" t="n">
        <v>57</v>
      </c>
      <c r="C205" s="27">
        <f>IF(D205="","",IF(B205="","(현장 없음)",IFERROR(INDEX(현장_고객,MATCH(B205,현장번호,0))&amp;" · "&amp;INDEX(현장_주소,MATCH(B205,현장번호,0)),"없는 번호")))</f>
        <v/>
      </c>
      <c r="D205" s="21" t="inlineStr">
        <is>
          <t>마감 확인</t>
        </is>
      </c>
      <c r="E205" s="21" t="inlineStr">
        <is>
          <t>박 팀장</t>
        </is>
      </c>
      <c r="F205" s="26" t="inlineStr">
        <is>
          <t>완료</t>
        </is>
      </c>
      <c r="G205" s="28">
        <f>IF(OR(D205="",H205&lt;&gt;""),"",IF(F205="완료","완료",IF(A205&lt;기준일,"밀림",IF(A205=기준일,"오늘",IF(A205&lt;=기준일+7,"이번 주","예정")))))</f>
        <v/>
      </c>
      <c r="H205" s="25">
        <f>IF(COUNTA(A205,B205,D205)=0,"",IF(D205="","할 일을 적어 주세요",IF(NOT(ISNUMBER(A205)),"마감일을 확인하세요",IF(AND(B205&lt;&gt;"",ISNA(MATCH(B205,현장번호,0))),"현장 번호를 확인하세요",IF(AND(F205&lt;&gt;"",F205&lt;&gt;"완료"),"끝남 칸은 '완료'만","")))))</f>
        <v/>
      </c>
      <c r="J205">
        <f>IF(OR(G205="밀림",G205="오늘",G205="이번 주"),A205+ROW()/1E+6,"")</f>
        <v/>
      </c>
    </row>
    <row r="206">
      <c r="A206" s="20" t="n">
        <v>45844</v>
      </c>
      <c r="B206" s="26" t="n">
        <v>56</v>
      </c>
      <c r="C206" s="27">
        <f>IF(D206="","",IF(B206="","(현장 없음)",IFERROR(INDEX(현장_고객,MATCH(B206,현장번호,0))&amp;" · "&amp;INDEX(현장_주소,MATCH(B206,현장번호,0)),"없는 번호")))</f>
        <v/>
      </c>
      <c r="D206" s="21" t="inlineStr">
        <is>
          <t>설비 업체 확인</t>
        </is>
      </c>
      <c r="E206" s="21" t="inlineStr">
        <is>
          <t>박 팀장</t>
        </is>
      </c>
      <c r="F206" s="26" t="inlineStr">
        <is>
          <t>완료</t>
        </is>
      </c>
      <c r="G206" s="28">
        <f>IF(OR(D206="",H206&lt;&gt;""),"",IF(F206="완료","완료",IF(A206&lt;기준일,"밀림",IF(A206=기준일,"오늘",IF(A206&lt;=기준일+7,"이번 주","예정")))))</f>
        <v/>
      </c>
      <c r="H206" s="25">
        <f>IF(COUNTA(A206,B206,D206)=0,"",IF(D206="","할 일을 적어 주세요",IF(NOT(ISNUMBER(A206)),"마감일을 확인하세요",IF(AND(B206&lt;&gt;"",ISNA(MATCH(B206,현장번호,0))),"현장 번호를 확인하세요",IF(AND(F206&lt;&gt;"",F206&lt;&gt;"완료"),"끝남 칸은 '완료'만","")))))</f>
        <v/>
      </c>
      <c r="J206">
        <f>IF(OR(G206="밀림",G206="오늘",G206="이번 주"),A206+ROW()/1E+6,"")</f>
        <v/>
      </c>
    </row>
    <row r="207">
      <c r="A207" s="20" t="n">
        <v>45844</v>
      </c>
      <c r="B207" s="26" t="n">
        <v>57</v>
      </c>
      <c r="C207" s="27">
        <f>IF(D207="","",IF(B207="","(현장 없음)",IFERROR(INDEX(현장_고객,MATCH(B207,현장번호,0))&amp;" · "&amp;INDEX(현장_주소,MATCH(B207,현장번호,0)),"없는 번호")))</f>
        <v/>
      </c>
      <c r="D207" s="21" t="inlineStr">
        <is>
          <t>관리사무소 공사 신고</t>
        </is>
      </c>
      <c r="E207" s="21" t="inlineStr">
        <is>
          <t>박 팀장</t>
        </is>
      </c>
      <c r="F207" s="26" t="inlineStr">
        <is>
          <t>완료</t>
        </is>
      </c>
      <c r="G207" s="28">
        <f>IF(OR(D207="",H207&lt;&gt;""),"",IF(F207="완료","완료",IF(A207&lt;기준일,"밀림",IF(A207=기준일,"오늘",IF(A207&lt;=기준일+7,"이번 주","예정")))))</f>
        <v/>
      </c>
      <c r="H207" s="25">
        <f>IF(COUNTA(A207,B207,D207)=0,"",IF(D207="","할 일을 적어 주세요",IF(NOT(ISNUMBER(A207)),"마감일을 확인하세요",IF(AND(B207&lt;&gt;"",ISNA(MATCH(B207,현장번호,0))),"현장 번호를 확인하세요",IF(AND(F207&lt;&gt;"",F207&lt;&gt;"완료"),"끝남 칸은 '완료'만","")))))</f>
        <v/>
      </c>
      <c r="J207">
        <f>IF(OR(G207="밀림",G207="오늘",G207="이번 주"),A207+ROW()/1E+6,"")</f>
        <v/>
      </c>
    </row>
    <row r="208">
      <c r="A208" s="20" t="n">
        <v>45845</v>
      </c>
      <c r="B208" s="26" t="n">
        <v>58</v>
      </c>
      <c r="C208" s="27">
        <f>IF(D208="","",IF(B208="","(현장 없음)",IFERROR(INDEX(현장_고객,MATCH(B208,현장번호,0))&amp;" · "&amp;INDEX(현장_주소,MATCH(B208,현장번호,0)),"없는 번호")))</f>
        <v/>
      </c>
      <c r="D208" s="21" t="inlineStr">
        <is>
          <t>마감 확인</t>
        </is>
      </c>
      <c r="E208" s="21" t="inlineStr">
        <is>
          <t>김 실장</t>
        </is>
      </c>
      <c r="F208" s="26" t="inlineStr">
        <is>
          <t>완료</t>
        </is>
      </c>
      <c r="G208" s="28">
        <f>IF(OR(D208="",H208&lt;&gt;""),"",IF(F208="완료","완료",IF(A208&lt;기준일,"밀림",IF(A208=기준일,"오늘",IF(A208&lt;=기준일+7,"이번 주","예정")))))</f>
        <v/>
      </c>
      <c r="H208" s="25">
        <f>IF(COUNTA(A208,B208,D208)=0,"",IF(D208="","할 일을 적어 주세요",IF(NOT(ISNUMBER(A208)),"마감일을 확인하세요",IF(AND(B208&lt;&gt;"",ISNA(MATCH(B208,현장번호,0))),"현장 번호를 확인하세요",IF(AND(F208&lt;&gt;"",F208&lt;&gt;"완료"),"끝남 칸은 '완료'만","")))))</f>
        <v/>
      </c>
      <c r="J208">
        <f>IF(OR(G208="밀림",G208="오늘",G208="이번 주"),A208+ROW()/1E+6,"")</f>
        <v/>
      </c>
    </row>
    <row r="209">
      <c r="A209" s="20" t="n">
        <v>45845</v>
      </c>
      <c r="B209" s="26" t="n">
        <v>58</v>
      </c>
      <c r="C209" s="27">
        <f>IF(D209="","",IF(B209="","(현장 없음)",IFERROR(INDEX(현장_고객,MATCH(B209,현장번호,0))&amp;" · "&amp;INDEX(현장_주소,MATCH(B209,현장번호,0)),"없는 번호")))</f>
        <v/>
      </c>
      <c r="D209" s="21" t="inlineStr">
        <is>
          <t>중간 사진 보내기</t>
        </is>
      </c>
      <c r="E209" s="21" t="inlineStr">
        <is>
          <t>김 실장</t>
        </is>
      </c>
      <c r="F209" s="26" t="inlineStr">
        <is>
          <t>완료</t>
        </is>
      </c>
      <c r="G209" s="28">
        <f>IF(OR(D209="",H209&lt;&gt;""),"",IF(F209="완료","완료",IF(A209&lt;기준일,"밀림",IF(A209=기준일,"오늘",IF(A209&lt;=기준일+7,"이번 주","예정")))))</f>
        <v/>
      </c>
      <c r="H209" s="25">
        <f>IF(COUNTA(A209,B209,D209)=0,"",IF(D209="","할 일을 적어 주세요",IF(NOT(ISNUMBER(A209)),"마감일을 확인하세요",IF(AND(B209&lt;&gt;"",ISNA(MATCH(B209,현장번호,0))),"현장 번호를 확인하세요",IF(AND(F209&lt;&gt;"",F209&lt;&gt;"완료"),"끝남 칸은 '완료'만","")))))</f>
        <v/>
      </c>
      <c r="J209">
        <f>IF(OR(G209="밀림",G209="오늘",G209="이번 주"),A209+ROW()/1E+6,"")</f>
        <v/>
      </c>
    </row>
    <row r="210">
      <c r="A210" s="20" t="n">
        <v>45845</v>
      </c>
      <c r="B210" s="26" t="n">
        <v>66</v>
      </c>
      <c r="C210" s="27">
        <f>IF(D210="","",IF(B210="","(현장 없음)",IFERROR(INDEX(현장_고객,MATCH(B210,현장번호,0))&amp;" · "&amp;INDEX(현장_주소,MATCH(B210,현장번호,0)),"없는 번호")))</f>
        <v/>
      </c>
      <c r="D210" s="21" t="inlineStr">
        <is>
          <t>실측 방문</t>
        </is>
      </c>
      <c r="E210" s="21" t="inlineStr">
        <is>
          <t>김 실장</t>
        </is>
      </c>
      <c r="F210" s="26" t="inlineStr">
        <is>
          <t>완료</t>
        </is>
      </c>
      <c r="G210" s="28">
        <f>IF(OR(D210="",H210&lt;&gt;""),"",IF(F210="완료","완료",IF(A210&lt;기준일,"밀림",IF(A210=기준일,"오늘",IF(A210&lt;=기준일+7,"이번 주","예정")))))</f>
        <v/>
      </c>
      <c r="H210" s="25">
        <f>IF(COUNTA(A210,B210,D210)=0,"",IF(D210="","할 일을 적어 주세요",IF(NOT(ISNUMBER(A210)),"마감일을 확인하세요",IF(AND(B210&lt;&gt;"",ISNA(MATCH(B210,현장번호,0))),"현장 번호를 확인하세요",IF(AND(F210&lt;&gt;"",F210&lt;&gt;"완료"),"끝남 칸은 '완료'만","")))))</f>
        <v/>
      </c>
      <c r="J210">
        <f>IF(OR(G210="밀림",G210="오늘",G210="이번 주"),A210+ROW()/1E+6,"")</f>
        <v/>
      </c>
    </row>
    <row r="211">
      <c r="A211" s="20" t="n">
        <v>45847</v>
      </c>
      <c r="B211" s="26" t="n">
        <v>53</v>
      </c>
      <c r="C211" s="27">
        <f>IF(D211="","",IF(B211="","(현장 없음)",IFERROR(INDEX(현장_고객,MATCH(B211,현장번호,0))&amp;" · "&amp;INDEX(현장_주소,MATCH(B211,현장번호,0)),"없는 번호")))</f>
        <v/>
      </c>
      <c r="D211" s="21" t="inlineStr">
        <is>
          <t>자재 발주</t>
        </is>
      </c>
      <c r="E211" s="21" t="inlineStr">
        <is>
          <t>박 팀장</t>
        </is>
      </c>
      <c r="F211" s="26" t="inlineStr">
        <is>
          <t>완료</t>
        </is>
      </c>
      <c r="G211" s="28">
        <f>IF(OR(D211="",H211&lt;&gt;""),"",IF(F211="완료","완료",IF(A211&lt;기준일,"밀림",IF(A211=기준일,"오늘",IF(A211&lt;=기준일+7,"이번 주","예정")))))</f>
        <v/>
      </c>
      <c r="H211" s="25">
        <f>IF(COUNTA(A211,B211,D211)=0,"",IF(D211="","할 일을 적어 주세요",IF(NOT(ISNUMBER(A211)),"마감일을 확인하세요",IF(AND(B211&lt;&gt;"",ISNA(MATCH(B211,현장번호,0))),"현장 번호를 확인하세요",IF(AND(F211&lt;&gt;"",F211&lt;&gt;"완료"),"끝남 칸은 '완료'만","")))))</f>
        <v/>
      </c>
      <c r="J211">
        <f>IF(OR(G211="밀림",G211="오늘",G211="이번 주"),A211+ROW()/1E+6,"")</f>
        <v/>
      </c>
    </row>
    <row r="212">
      <c r="A212" s="20" t="n">
        <v>45847</v>
      </c>
      <c r="B212" s="26" t="n">
        <v>59</v>
      </c>
      <c r="C212" s="27">
        <f>IF(D212="","",IF(B212="","(현장 없음)",IFERROR(INDEX(현장_고객,MATCH(B212,현장번호,0))&amp;" · "&amp;INDEX(현장_주소,MATCH(B212,현장번호,0)),"없는 번호")))</f>
        <v/>
      </c>
      <c r="D212" s="21" t="inlineStr">
        <is>
          <t>잔금 안내 문자</t>
        </is>
      </c>
      <c r="E212" s="21" t="inlineStr">
        <is>
          <t>대표</t>
        </is>
      </c>
      <c r="F212" s="26" t="inlineStr">
        <is>
          <t>완료</t>
        </is>
      </c>
      <c r="G212" s="28">
        <f>IF(OR(D212="",H212&lt;&gt;""),"",IF(F212="완료","완료",IF(A212&lt;기준일,"밀림",IF(A212=기준일,"오늘",IF(A212&lt;=기준일+7,"이번 주","예정")))))</f>
        <v/>
      </c>
      <c r="H212" s="25">
        <f>IF(COUNTA(A212,B212,D212)=0,"",IF(D212="","할 일을 적어 주세요",IF(NOT(ISNUMBER(A212)),"마감일을 확인하세요",IF(AND(B212&lt;&gt;"",ISNA(MATCH(B212,현장번호,0))),"현장 번호를 확인하세요",IF(AND(F212&lt;&gt;"",F212&lt;&gt;"완료"),"끝남 칸은 '완료'만","")))))</f>
        <v/>
      </c>
      <c r="J212">
        <f>IF(OR(G212="밀림",G212="오늘",G212="이번 주"),A212+ROW()/1E+6,"")</f>
        <v/>
      </c>
    </row>
    <row r="213">
      <c r="A213" s="20" t="n">
        <v>45848</v>
      </c>
      <c r="B213" s="26" t="n">
        <v>63</v>
      </c>
      <c r="C213" s="27">
        <f>IF(D213="","",IF(B213="","(현장 없음)",IFERROR(INDEX(현장_고객,MATCH(B213,현장번호,0))&amp;" · "&amp;INDEX(현장_주소,MATCH(B213,현장번호,0)),"없는 번호")))</f>
        <v/>
      </c>
      <c r="D213" s="21" t="inlineStr">
        <is>
          <t>철거 일정 잡기</t>
        </is>
      </c>
      <c r="E213" s="21" t="inlineStr">
        <is>
          <t>김 실장</t>
        </is>
      </c>
      <c r="F213" s="26" t="inlineStr">
        <is>
          <t>완료</t>
        </is>
      </c>
      <c r="G213" s="28">
        <f>IF(OR(D213="",H213&lt;&gt;""),"",IF(F213="완료","완료",IF(A213&lt;기준일,"밀림",IF(A213=기준일,"오늘",IF(A213&lt;=기준일+7,"이번 주","예정")))))</f>
        <v/>
      </c>
      <c r="H213" s="25">
        <f>IF(COUNTA(A213,B213,D213)=0,"",IF(D213="","할 일을 적어 주세요",IF(NOT(ISNUMBER(A213)),"마감일을 확인하세요",IF(AND(B213&lt;&gt;"",ISNA(MATCH(B213,현장번호,0))),"현장 번호를 확인하세요",IF(AND(F213&lt;&gt;"",F213&lt;&gt;"완료"),"끝남 칸은 '완료'만","")))))</f>
        <v/>
      </c>
      <c r="J213">
        <f>IF(OR(G213="밀림",G213="오늘",G213="이번 주"),A213+ROW()/1E+6,"")</f>
        <v/>
      </c>
    </row>
    <row r="214">
      <c r="A214" s="20" t="n">
        <v>45849</v>
      </c>
      <c r="B214" s="26" t="n">
        <v>57</v>
      </c>
      <c r="C214" s="27">
        <f>IF(D214="","",IF(B214="","(현장 없음)",IFERROR(INDEX(현장_고객,MATCH(B214,현장번호,0))&amp;" · "&amp;INDEX(현장_주소,MATCH(B214,현장번호,0)),"없는 번호")))</f>
        <v/>
      </c>
      <c r="D214" s="21" t="inlineStr">
        <is>
          <t>잔금 안내 문자</t>
        </is>
      </c>
      <c r="E214" s="21" t="inlineStr">
        <is>
          <t>박 팀장</t>
        </is>
      </c>
      <c r="F214" s="26" t="inlineStr">
        <is>
          <t>완료</t>
        </is>
      </c>
      <c r="G214" s="28">
        <f>IF(OR(D214="",H214&lt;&gt;""),"",IF(F214="완료","완료",IF(A214&lt;기준일,"밀림",IF(A214=기준일,"오늘",IF(A214&lt;=기준일+7,"이번 주","예정")))))</f>
        <v/>
      </c>
      <c r="H214" s="25">
        <f>IF(COUNTA(A214,B214,D214)=0,"",IF(D214="","할 일을 적어 주세요",IF(NOT(ISNUMBER(A214)),"마감일을 확인하세요",IF(AND(B214&lt;&gt;"",ISNA(MATCH(B214,현장번호,0))),"현장 번호를 확인하세요",IF(AND(F214&lt;&gt;"",F214&lt;&gt;"완료"),"끝남 칸은 '완료'만","")))))</f>
        <v/>
      </c>
      <c r="J214">
        <f>IF(OR(G214="밀림",G214="오늘",G214="이번 주"),A214+ROW()/1E+6,"")</f>
        <v/>
      </c>
    </row>
    <row r="215">
      <c r="A215" s="20" t="n">
        <v>45849</v>
      </c>
      <c r="B215" s="26" t="n">
        <v>60</v>
      </c>
      <c r="C215" s="27">
        <f>IF(D215="","",IF(B215="","(현장 없음)",IFERROR(INDEX(현장_고객,MATCH(B215,현장번호,0))&amp;" · "&amp;INDEX(현장_주소,MATCH(B215,현장번호,0)),"없는 번호")))</f>
        <v/>
      </c>
      <c r="D215" s="21" t="inlineStr">
        <is>
          <t>타일 들어가는 날 확인</t>
        </is>
      </c>
      <c r="E215" s="21" t="inlineStr">
        <is>
          <t>대표</t>
        </is>
      </c>
      <c r="F215" s="26" t="inlineStr">
        <is>
          <t>완료</t>
        </is>
      </c>
      <c r="G215" s="28">
        <f>IF(OR(D215="",H215&lt;&gt;""),"",IF(F215="완료","완료",IF(A215&lt;기준일,"밀림",IF(A215=기준일,"오늘",IF(A215&lt;=기준일+7,"이번 주","예정")))))</f>
        <v/>
      </c>
      <c r="H215" s="25">
        <f>IF(COUNTA(A215,B215,D215)=0,"",IF(D215="","할 일을 적어 주세요",IF(NOT(ISNUMBER(A215)),"마감일을 확인하세요",IF(AND(B215&lt;&gt;"",ISNA(MATCH(B215,현장번호,0))),"현장 번호를 확인하세요",IF(AND(F215&lt;&gt;"",F215&lt;&gt;"완료"),"끝남 칸은 '완료'만","")))))</f>
        <v/>
      </c>
      <c r="J215">
        <f>IF(OR(G215="밀림",G215="오늘",G215="이번 주"),A215+ROW()/1E+6,"")</f>
        <v/>
      </c>
    </row>
    <row r="216">
      <c r="A216" s="20" t="n">
        <v>45850</v>
      </c>
      <c r="B216" s="26" t="n">
        <v>53</v>
      </c>
      <c r="C216" s="27">
        <f>IF(D216="","",IF(B216="","(현장 없음)",IFERROR(INDEX(현장_고객,MATCH(B216,현장번호,0))&amp;" · "&amp;INDEX(현장_주소,MATCH(B216,현장번호,0)),"없는 번호")))</f>
        <v/>
      </c>
      <c r="D216" s="21" t="inlineStr">
        <is>
          <t>마감 확인</t>
        </is>
      </c>
      <c r="E216" s="21" t="inlineStr">
        <is>
          <t>박 팀장</t>
        </is>
      </c>
      <c r="F216" s="26" t="inlineStr">
        <is>
          <t>완료</t>
        </is>
      </c>
      <c r="G216" s="28">
        <f>IF(OR(D216="",H216&lt;&gt;""),"",IF(F216="완료","완료",IF(A216&lt;기준일,"밀림",IF(A216=기준일,"오늘",IF(A216&lt;=기준일+7,"이번 주","예정")))))</f>
        <v/>
      </c>
      <c r="H216" s="25">
        <f>IF(COUNTA(A216,B216,D216)=0,"",IF(D216="","할 일을 적어 주세요",IF(NOT(ISNUMBER(A216)),"마감일을 확인하세요",IF(AND(B216&lt;&gt;"",ISNA(MATCH(B216,현장번호,0))),"현장 번호를 확인하세요",IF(AND(F216&lt;&gt;"",F216&lt;&gt;"완료"),"끝남 칸은 '완료'만","")))))</f>
        <v/>
      </c>
      <c r="J216">
        <f>IF(OR(G216="밀림",G216="오늘",G216="이번 주"),A216+ROW()/1E+6,"")</f>
        <v/>
      </c>
    </row>
    <row r="217">
      <c r="A217" s="20" t="n">
        <v>45850</v>
      </c>
      <c r="B217" s="26" t="n">
        <v>58</v>
      </c>
      <c r="C217" s="27">
        <f>IF(D217="","",IF(B217="","(현장 없음)",IFERROR(INDEX(현장_고객,MATCH(B217,현장번호,0))&amp;" · "&amp;INDEX(현장_주소,MATCH(B217,현장번호,0)),"없는 번호")))</f>
        <v/>
      </c>
      <c r="D217" s="21" t="inlineStr">
        <is>
          <t>타일 들어가는 날 확인</t>
        </is>
      </c>
      <c r="E217" s="21" t="inlineStr">
        <is>
          <t>김 실장</t>
        </is>
      </c>
      <c r="F217" s="26" t="inlineStr">
        <is>
          <t>완료</t>
        </is>
      </c>
      <c r="G217" s="28">
        <f>IF(OR(D217="",H217&lt;&gt;""),"",IF(F217="완료","완료",IF(A217&lt;기준일,"밀림",IF(A217=기준일,"오늘",IF(A217&lt;=기준일+7,"이번 주","예정")))))</f>
        <v/>
      </c>
      <c r="H217" s="25">
        <f>IF(COUNTA(A217,B217,D217)=0,"",IF(D217="","할 일을 적어 주세요",IF(NOT(ISNUMBER(A217)),"마감일을 확인하세요",IF(AND(B217&lt;&gt;"",ISNA(MATCH(B217,현장번호,0))),"현장 번호를 확인하세요",IF(AND(F217&lt;&gt;"",F217&lt;&gt;"완료"),"끝남 칸은 '완료'만","")))))</f>
        <v/>
      </c>
      <c r="J217">
        <f>IF(OR(G217="밀림",G217="오늘",G217="이번 주"),A217+ROW()/1E+6,"")</f>
        <v/>
      </c>
    </row>
    <row r="218">
      <c r="A218" s="20" t="n">
        <v>45850</v>
      </c>
      <c r="B218" s="26" t="n">
        <v>63</v>
      </c>
      <c r="C218" s="27">
        <f>IF(D218="","",IF(B218="","(현장 없음)",IFERROR(INDEX(현장_고객,MATCH(B218,현장번호,0))&amp;" · "&amp;INDEX(현장_주소,MATCH(B218,현장번호,0)),"없는 번호")))</f>
        <v/>
      </c>
      <c r="D218" s="21" t="inlineStr">
        <is>
          <t>관리사무소 공사 신고</t>
        </is>
      </c>
      <c r="E218" s="21" t="inlineStr">
        <is>
          <t>김 실장</t>
        </is>
      </c>
      <c r="F218" s="26" t="inlineStr">
        <is>
          <t>완료</t>
        </is>
      </c>
      <c r="G218" s="28">
        <f>IF(OR(D218="",H218&lt;&gt;""),"",IF(F218="완료","완료",IF(A218&lt;기준일,"밀림",IF(A218=기준일,"오늘",IF(A218&lt;=기준일+7,"이번 주","예정")))))</f>
        <v/>
      </c>
      <c r="H218" s="25">
        <f>IF(COUNTA(A218,B218,D218)=0,"",IF(D218="","할 일을 적어 주세요",IF(NOT(ISNUMBER(A218)),"마감일을 확인하세요",IF(AND(B218&lt;&gt;"",ISNA(MATCH(B218,현장번호,0))),"현장 번호를 확인하세요",IF(AND(F218&lt;&gt;"",F218&lt;&gt;"완료"),"끝남 칸은 '완료'만","")))))</f>
        <v/>
      </c>
      <c r="J218">
        <f>IF(OR(G218="밀림",G218="오늘",G218="이번 주"),A218+ROW()/1E+6,"")</f>
        <v/>
      </c>
    </row>
    <row r="219">
      <c r="A219" s="20" t="n">
        <v>45850</v>
      </c>
      <c r="B219" s="26" t="n">
        <v>66</v>
      </c>
      <c r="C219" s="27">
        <f>IF(D219="","",IF(B219="","(현장 없음)",IFERROR(INDEX(현장_고객,MATCH(B219,현장번호,0))&amp;" · "&amp;INDEX(현장_주소,MATCH(B219,현장번호,0)),"없는 번호")))</f>
        <v/>
      </c>
      <c r="D219" s="21" t="inlineStr">
        <is>
          <t>자재 발주</t>
        </is>
      </c>
      <c r="E219" s="21" t="inlineStr">
        <is>
          <t>김 실장</t>
        </is>
      </c>
      <c r="F219" s="26" t="inlineStr">
        <is>
          <t>완료</t>
        </is>
      </c>
      <c r="G219" s="28">
        <f>IF(OR(D219="",H219&lt;&gt;""),"",IF(F219="완료","완료",IF(A219&lt;기준일,"밀림",IF(A219=기준일,"오늘",IF(A219&lt;=기준일+7,"이번 주","예정")))))</f>
        <v/>
      </c>
      <c r="H219" s="25">
        <f>IF(COUNTA(A219,B219,D219)=0,"",IF(D219="","할 일을 적어 주세요",IF(NOT(ISNUMBER(A219)),"마감일을 확인하세요",IF(AND(B219&lt;&gt;"",ISNA(MATCH(B219,현장번호,0))),"현장 번호를 확인하세요",IF(AND(F219&lt;&gt;"",F219&lt;&gt;"완료"),"끝남 칸은 '완료'만","")))))</f>
        <v/>
      </c>
      <c r="J219">
        <f>IF(OR(G219="밀림",G219="오늘",G219="이번 주"),A219+ROW()/1E+6,"")</f>
        <v/>
      </c>
    </row>
    <row r="220">
      <c r="A220" s="20" t="n">
        <v>45852</v>
      </c>
      <c r="B220" s="26" t="n">
        <v>58</v>
      </c>
      <c r="C220" s="27">
        <f>IF(D220="","",IF(B220="","(현장 없음)",IFERROR(INDEX(현장_고객,MATCH(B220,현장번호,0))&amp;" · "&amp;INDEX(현장_주소,MATCH(B220,현장번호,0)),"없는 번호")))</f>
        <v/>
      </c>
      <c r="D220" s="21" t="inlineStr">
        <is>
          <t>자재 발주</t>
        </is>
      </c>
      <c r="E220" s="21" t="inlineStr">
        <is>
          <t>김 실장</t>
        </is>
      </c>
      <c r="F220" s="26" t="inlineStr">
        <is>
          <t>완료</t>
        </is>
      </c>
      <c r="G220" s="28">
        <f>IF(OR(D220="",H220&lt;&gt;""),"",IF(F220="완료","완료",IF(A220&lt;기준일,"밀림",IF(A220=기준일,"오늘",IF(A220&lt;=기준일+7,"이번 주","예정")))))</f>
        <v/>
      </c>
      <c r="H220" s="25">
        <f>IF(COUNTA(A220,B220,D220)=0,"",IF(D220="","할 일을 적어 주세요",IF(NOT(ISNUMBER(A220)),"마감일을 확인하세요",IF(AND(B220&lt;&gt;"",ISNA(MATCH(B220,현장번호,0))),"현장 번호를 확인하세요",IF(AND(F220&lt;&gt;"",F220&lt;&gt;"완료"),"끝남 칸은 '완료'만","")))))</f>
        <v/>
      </c>
      <c r="J220">
        <f>IF(OR(G220="밀림",G220="오늘",G220="이번 주"),A220+ROW()/1E+6,"")</f>
        <v/>
      </c>
    </row>
    <row r="221">
      <c r="A221" s="20" t="n">
        <v>45854</v>
      </c>
      <c r="B221" s="26" t="n">
        <v>58</v>
      </c>
      <c r="C221" s="27">
        <f>IF(D221="","",IF(B221="","(현장 없음)",IFERROR(INDEX(현장_고객,MATCH(B221,현장번호,0))&amp;" · "&amp;INDEX(현장_주소,MATCH(B221,현장번호,0)),"없는 번호")))</f>
        <v/>
      </c>
      <c r="D221" s="21" t="inlineStr">
        <is>
          <t>잔금 안내 문자</t>
        </is>
      </c>
      <c r="E221" s="21" t="inlineStr">
        <is>
          <t>김 실장</t>
        </is>
      </c>
      <c r="F221" s="26" t="inlineStr">
        <is>
          <t>완료</t>
        </is>
      </c>
      <c r="G221" s="28">
        <f>IF(OR(D221="",H221&lt;&gt;""),"",IF(F221="완료","완료",IF(A221&lt;기준일,"밀림",IF(A221=기준일,"오늘",IF(A221&lt;=기준일+7,"이번 주","예정")))))</f>
        <v/>
      </c>
      <c r="H221" s="25">
        <f>IF(COUNTA(A221,B221,D221)=0,"",IF(D221="","할 일을 적어 주세요",IF(NOT(ISNUMBER(A221)),"마감일을 확인하세요",IF(AND(B221&lt;&gt;"",ISNA(MATCH(B221,현장번호,0))),"현장 번호를 확인하세요",IF(AND(F221&lt;&gt;"",F221&lt;&gt;"완료"),"끝남 칸은 '완료'만","")))))</f>
        <v/>
      </c>
      <c r="J221">
        <f>IF(OR(G221="밀림",G221="오늘",G221="이번 주"),A221+ROW()/1E+6,"")</f>
        <v/>
      </c>
    </row>
    <row r="222">
      <c r="A222" s="20" t="n">
        <v>45854</v>
      </c>
      <c r="B222" s="26" t="n">
        <v>60</v>
      </c>
      <c r="C222" s="27">
        <f>IF(D222="","",IF(B222="","(현장 없음)",IFERROR(INDEX(현장_고객,MATCH(B222,현장번호,0))&amp;" · "&amp;INDEX(현장_주소,MATCH(B222,현장번호,0)),"없는 번호")))</f>
        <v/>
      </c>
      <c r="D222" s="21" t="inlineStr">
        <is>
          <t>중간 사진 보내기</t>
        </is>
      </c>
      <c r="E222" s="21" t="inlineStr">
        <is>
          <t>대표</t>
        </is>
      </c>
      <c r="F222" s="26" t="inlineStr">
        <is>
          <t>완료</t>
        </is>
      </c>
      <c r="G222" s="28">
        <f>IF(OR(D222="",H222&lt;&gt;""),"",IF(F222="완료","완료",IF(A222&lt;기준일,"밀림",IF(A222=기준일,"오늘",IF(A222&lt;=기준일+7,"이번 주","예정")))))</f>
        <v/>
      </c>
      <c r="H222" s="25">
        <f>IF(COUNTA(A222,B222,D222)=0,"",IF(D222="","할 일을 적어 주세요",IF(NOT(ISNUMBER(A222)),"마감일을 확인하세요",IF(AND(B222&lt;&gt;"",ISNA(MATCH(B222,현장번호,0))),"현장 번호를 확인하세요",IF(AND(F222&lt;&gt;"",F222&lt;&gt;"완료"),"끝남 칸은 '완료'만","")))))</f>
        <v/>
      </c>
      <c r="J222">
        <f>IF(OR(G222="밀림",G222="오늘",G222="이번 주"),A222+ROW()/1E+6,"")</f>
        <v/>
      </c>
    </row>
    <row r="223">
      <c r="A223" s="20" t="n">
        <v>45854</v>
      </c>
      <c r="B223" s="26" t="n">
        <v>63</v>
      </c>
      <c r="C223" s="27">
        <f>IF(D223="","",IF(B223="","(현장 없음)",IFERROR(INDEX(현장_고객,MATCH(B223,현장번호,0))&amp;" · "&amp;INDEX(현장_주소,MATCH(B223,현장번호,0)),"없는 번호")))</f>
        <v/>
      </c>
      <c r="D223" s="21" t="inlineStr">
        <is>
          <t>타일 들어가는 날 확인</t>
        </is>
      </c>
      <c r="E223" s="21" t="inlineStr">
        <is>
          <t>김 실장</t>
        </is>
      </c>
      <c r="F223" s="26" t="inlineStr">
        <is>
          <t>완료</t>
        </is>
      </c>
      <c r="G223" s="28">
        <f>IF(OR(D223="",H223&lt;&gt;""),"",IF(F223="완료","완료",IF(A223&lt;기준일,"밀림",IF(A223=기준일,"오늘",IF(A223&lt;=기준일+7,"이번 주","예정")))))</f>
        <v/>
      </c>
      <c r="H223" s="25">
        <f>IF(COUNTA(A223,B223,D223)=0,"",IF(D223="","할 일을 적어 주세요",IF(NOT(ISNUMBER(A223)),"마감일을 확인하세요",IF(AND(B223&lt;&gt;"",ISNA(MATCH(B223,현장번호,0))),"현장 번호를 확인하세요",IF(AND(F223&lt;&gt;"",F223&lt;&gt;"완료"),"끝남 칸은 '완료'만","")))))</f>
        <v/>
      </c>
      <c r="J223">
        <f>IF(OR(G223="밀림",G223="오늘",G223="이번 주"),A223+ROW()/1E+6,"")</f>
        <v/>
      </c>
    </row>
    <row r="224">
      <c r="A224" s="20" t="n">
        <v>45855</v>
      </c>
      <c r="B224" s="26" t="n">
        <v>60</v>
      </c>
      <c r="C224" s="27">
        <f>IF(D224="","",IF(B224="","(현장 없음)",IFERROR(INDEX(현장_고객,MATCH(B224,현장번호,0))&amp;" · "&amp;INDEX(현장_주소,MATCH(B224,현장번호,0)),"없는 번호")))</f>
        <v/>
      </c>
      <c r="D224" s="21" t="inlineStr">
        <is>
          <t>마감 확인</t>
        </is>
      </c>
      <c r="E224" s="21" t="inlineStr">
        <is>
          <t>대표</t>
        </is>
      </c>
      <c r="F224" s="26" t="inlineStr">
        <is>
          <t>완료</t>
        </is>
      </c>
      <c r="G224" s="28">
        <f>IF(OR(D224="",H224&lt;&gt;""),"",IF(F224="완료","완료",IF(A224&lt;기준일,"밀림",IF(A224=기준일,"오늘",IF(A224&lt;=기준일+7,"이번 주","예정")))))</f>
        <v/>
      </c>
      <c r="H224" s="25">
        <f>IF(COUNTA(A224,B224,D224)=0,"",IF(D224="","할 일을 적어 주세요",IF(NOT(ISNUMBER(A224)),"마감일을 확인하세요",IF(AND(B224&lt;&gt;"",ISNA(MATCH(B224,현장번호,0))),"현장 번호를 확인하세요",IF(AND(F224&lt;&gt;"",F224&lt;&gt;"완료"),"끝남 칸은 '완료'만","")))))</f>
        <v/>
      </c>
      <c r="J224">
        <f>IF(OR(G224="밀림",G224="오늘",G224="이번 주"),A224+ROW()/1E+6,"")</f>
        <v/>
      </c>
    </row>
    <row r="225">
      <c r="A225" s="20" t="n">
        <v>45855</v>
      </c>
      <c r="B225" s="26" t="n">
        <v>64</v>
      </c>
      <c r="C225" s="27">
        <f>IF(D225="","",IF(B225="","(현장 없음)",IFERROR(INDEX(현장_고객,MATCH(B225,현장번호,0))&amp;" · "&amp;INDEX(현장_주소,MATCH(B225,현장번호,0)),"없는 번호")))</f>
        <v/>
      </c>
      <c r="D225" s="21" t="inlineStr">
        <is>
          <t>철거 일정 잡기</t>
        </is>
      </c>
      <c r="E225" s="21" t="inlineStr">
        <is>
          <t>김 실장</t>
        </is>
      </c>
      <c r="F225" s="26" t="inlineStr">
        <is>
          <t>완료</t>
        </is>
      </c>
      <c r="G225" s="28">
        <f>IF(OR(D225="",H225&lt;&gt;""),"",IF(F225="완료","완료",IF(A225&lt;기준일,"밀림",IF(A225=기준일,"오늘",IF(A225&lt;=기준일+7,"이번 주","예정")))))</f>
        <v/>
      </c>
      <c r="H225" s="25">
        <f>IF(COUNTA(A225,B225,D225)=0,"",IF(D225="","할 일을 적어 주세요",IF(NOT(ISNUMBER(A225)),"마감일을 확인하세요",IF(AND(B225&lt;&gt;"",ISNA(MATCH(B225,현장번호,0))),"현장 번호를 확인하세요",IF(AND(F225&lt;&gt;"",F225&lt;&gt;"완료"),"끝남 칸은 '완료'만","")))))</f>
        <v/>
      </c>
      <c r="J225">
        <f>IF(OR(G225="밀림",G225="오늘",G225="이번 주"),A225+ROW()/1E+6,"")</f>
        <v/>
      </c>
    </row>
    <row r="226">
      <c r="A226" s="20" t="n">
        <v>45855</v>
      </c>
      <c r="B226" s="26" t="n">
        <v>64</v>
      </c>
      <c r="C226" s="27">
        <f>IF(D226="","",IF(B226="","(현장 없음)",IFERROR(INDEX(현장_고객,MATCH(B226,현장번호,0))&amp;" · "&amp;INDEX(현장_주소,MATCH(B226,현장번호,0)),"없는 번호")))</f>
        <v/>
      </c>
      <c r="D226" s="21" t="inlineStr">
        <is>
          <t>중간 사진 보내기</t>
        </is>
      </c>
      <c r="E226" s="21" t="inlineStr">
        <is>
          <t>김 실장</t>
        </is>
      </c>
      <c r="F226" s="26" t="inlineStr">
        <is>
          <t>완료</t>
        </is>
      </c>
      <c r="G226" s="28">
        <f>IF(OR(D226="",H226&lt;&gt;""),"",IF(F226="완료","완료",IF(A226&lt;기준일,"밀림",IF(A226=기준일,"오늘",IF(A226&lt;=기준일+7,"이번 주","예정")))))</f>
        <v/>
      </c>
      <c r="H226" s="25">
        <f>IF(COUNTA(A226,B226,D226)=0,"",IF(D226="","할 일을 적어 주세요",IF(NOT(ISNUMBER(A226)),"마감일을 확인하세요",IF(AND(B226&lt;&gt;"",ISNA(MATCH(B226,현장번호,0))),"현장 번호를 확인하세요",IF(AND(F226&lt;&gt;"",F226&lt;&gt;"완료"),"끝남 칸은 '완료'만","")))))</f>
        <v/>
      </c>
      <c r="J226">
        <f>IF(OR(G226="밀림",G226="오늘",G226="이번 주"),A226+ROW()/1E+6,"")</f>
        <v/>
      </c>
    </row>
    <row r="227">
      <c r="A227" s="20" t="n">
        <v>45855</v>
      </c>
      <c r="B227" s="26" t="n">
        <v>70</v>
      </c>
      <c r="C227" s="27">
        <f>IF(D227="","",IF(B227="","(현장 없음)",IFERROR(INDEX(현장_고객,MATCH(B227,현장번호,0))&amp;" · "&amp;INDEX(현장_주소,MATCH(B227,현장번호,0)),"없는 번호")))</f>
        <v/>
      </c>
      <c r="D227" s="21" t="inlineStr">
        <is>
          <t>실측 방문</t>
        </is>
      </c>
      <c r="E227" s="21" t="inlineStr">
        <is>
          <t>김 실장</t>
        </is>
      </c>
      <c r="F227" s="26" t="inlineStr">
        <is>
          <t>완료</t>
        </is>
      </c>
      <c r="G227" s="28">
        <f>IF(OR(D227="",H227&lt;&gt;""),"",IF(F227="완료","완료",IF(A227&lt;기준일,"밀림",IF(A227=기준일,"오늘",IF(A227&lt;=기준일+7,"이번 주","예정")))))</f>
        <v/>
      </c>
      <c r="H227" s="25">
        <f>IF(COUNTA(A227,B227,D227)=0,"",IF(D227="","할 일을 적어 주세요",IF(NOT(ISNUMBER(A227)),"마감일을 확인하세요",IF(AND(B227&lt;&gt;"",ISNA(MATCH(B227,현장번호,0))),"현장 번호를 확인하세요",IF(AND(F227&lt;&gt;"",F227&lt;&gt;"완료"),"끝남 칸은 '완료'만","")))))</f>
        <v/>
      </c>
      <c r="J227">
        <f>IF(OR(G227="밀림",G227="오늘",G227="이번 주"),A227+ROW()/1E+6,"")</f>
        <v/>
      </c>
    </row>
    <row r="228">
      <c r="A228" s="20" t="n">
        <v>45856</v>
      </c>
      <c r="B228" s="26" t="n">
        <v>67</v>
      </c>
      <c r="C228" s="27">
        <f>IF(D228="","",IF(B228="","(현장 없음)",IFERROR(INDEX(현장_고객,MATCH(B228,현장번호,0))&amp;" · "&amp;INDEX(현장_주소,MATCH(B228,현장번호,0)),"없는 번호")))</f>
        <v/>
      </c>
      <c r="D228" s="21" t="inlineStr">
        <is>
          <t>실측 방문</t>
        </is>
      </c>
      <c r="E228" s="21" t="inlineStr">
        <is>
          <t>김 실장</t>
        </is>
      </c>
      <c r="F228" s="26" t="inlineStr">
        <is>
          <t>완료</t>
        </is>
      </c>
      <c r="G228" s="28">
        <f>IF(OR(D228="",H228&lt;&gt;""),"",IF(F228="완료","완료",IF(A228&lt;기준일,"밀림",IF(A228=기준일,"오늘",IF(A228&lt;=기준일+7,"이번 주","예정")))))</f>
        <v/>
      </c>
      <c r="H228" s="25">
        <f>IF(COUNTA(A228,B228,D228)=0,"",IF(D228="","할 일을 적어 주세요",IF(NOT(ISNUMBER(A228)),"마감일을 확인하세요",IF(AND(B228&lt;&gt;"",ISNA(MATCH(B228,현장번호,0))),"현장 번호를 확인하세요",IF(AND(F228&lt;&gt;"",F228&lt;&gt;"완료"),"끝남 칸은 '완료'만","")))))</f>
        <v/>
      </c>
      <c r="J228">
        <f>IF(OR(G228="밀림",G228="오늘",G228="이번 주"),A228+ROW()/1E+6,"")</f>
        <v/>
      </c>
    </row>
    <row r="229">
      <c r="A229" s="20" t="n">
        <v>45857</v>
      </c>
      <c r="B229" s="26" t="n">
        <v>63</v>
      </c>
      <c r="C229" s="27">
        <f>IF(D229="","",IF(B229="","(현장 없음)",IFERROR(INDEX(현장_고객,MATCH(B229,현장번호,0))&amp;" · "&amp;INDEX(현장_주소,MATCH(B229,현장번호,0)),"없는 번호")))</f>
        <v/>
      </c>
      <c r="D229" s="21" t="inlineStr">
        <is>
          <t>잔금 안내 문자</t>
        </is>
      </c>
      <c r="E229" s="21" t="inlineStr">
        <is>
          <t>김 실장</t>
        </is>
      </c>
      <c r="F229" s="26" t="inlineStr">
        <is>
          <t>완료</t>
        </is>
      </c>
      <c r="G229" s="28">
        <f>IF(OR(D229="",H229&lt;&gt;""),"",IF(F229="완료","완료",IF(A229&lt;기준일,"밀림",IF(A229=기준일,"오늘",IF(A229&lt;=기준일+7,"이번 주","예정")))))</f>
        <v/>
      </c>
      <c r="H229" s="25">
        <f>IF(COUNTA(A229,B229,D229)=0,"",IF(D229="","할 일을 적어 주세요",IF(NOT(ISNUMBER(A229)),"마감일을 확인하세요",IF(AND(B229&lt;&gt;"",ISNA(MATCH(B229,현장번호,0))),"현장 번호를 확인하세요",IF(AND(F229&lt;&gt;"",F229&lt;&gt;"완료"),"끝남 칸은 '완료'만","")))))</f>
        <v/>
      </c>
      <c r="J229">
        <f>IF(OR(G229="밀림",G229="오늘",G229="이번 주"),A229+ROW()/1E+6,"")</f>
        <v/>
      </c>
    </row>
    <row r="230">
      <c r="A230" s="20" t="n">
        <v>45857</v>
      </c>
      <c r="B230" s="26" t="n">
        <v>66</v>
      </c>
      <c r="C230" s="27">
        <f>IF(D230="","",IF(B230="","(현장 없음)",IFERROR(INDEX(현장_고객,MATCH(B230,현장번호,0))&amp;" · "&amp;INDEX(현장_주소,MATCH(B230,현장번호,0)),"없는 번호")))</f>
        <v/>
      </c>
      <c r="D230" s="21" t="inlineStr">
        <is>
          <t>관리사무소 공사 신고</t>
        </is>
      </c>
      <c r="E230" s="21" t="inlineStr">
        <is>
          <t>김 실장</t>
        </is>
      </c>
      <c r="F230" s="26" t="inlineStr">
        <is>
          <t>완료</t>
        </is>
      </c>
      <c r="G230" s="28">
        <f>IF(OR(D230="",H230&lt;&gt;""),"",IF(F230="완료","완료",IF(A230&lt;기준일,"밀림",IF(A230=기준일,"오늘",IF(A230&lt;=기준일+7,"이번 주","예정")))))</f>
        <v/>
      </c>
      <c r="H230" s="25">
        <f>IF(COUNTA(A230,B230,D230)=0,"",IF(D230="","할 일을 적어 주세요",IF(NOT(ISNUMBER(A230)),"마감일을 확인하세요",IF(AND(B230&lt;&gt;"",ISNA(MATCH(B230,현장번호,0))),"현장 번호를 확인하세요",IF(AND(F230&lt;&gt;"",F230&lt;&gt;"완료"),"끝남 칸은 '완료'만","")))))</f>
        <v/>
      </c>
      <c r="J230">
        <f>IF(OR(G230="밀림",G230="오늘",G230="이번 주"),A230+ROW()/1E+6,"")</f>
        <v/>
      </c>
    </row>
    <row r="231">
      <c r="A231" s="20" t="n">
        <v>45858</v>
      </c>
      <c r="B231" s="26" t="n">
        <v>64</v>
      </c>
      <c r="C231" s="27">
        <f>IF(D231="","",IF(B231="","(현장 없음)",IFERROR(INDEX(현장_고객,MATCH(B231,현장번호,0))&amp;" · "&amp;INDEX(현장_주소,MATCH(B231,현장번호,0)),"없는 번호")))</f>
        <v/>
      </c>
      <c r="D231" s="21" t="inlineStr">
        <is>
          <t>자재 발주</t>
        </is>
      </c>
      <c r="E231" s="21" t="inlineStr">
        <is>
          <t>김 실장</t>
        </is>
      </c>
      <c r="F231" s="26" t="inlineStr">
        <is>
          <t>완료</t>
        </is>
      </c>
      <c r="G231" s="28">
        <f>IF(OR(D231="",H231&lt;&gt;""),"",IF(F231="완료","완료",IF(A231&lt;기준일,"밀림",IF(A231=기준일,"오늘",IF(A231&lt;=기준일+7,"이번 주","예정")))))</f>
        <v/>
      </c>
      <c r="H231" s="25">
        <f>IF(COUNTA(A231,B231,D231)=0,"",IF(D231="","할 일을 적어 주세요",IF(NOT(ISNUMBER(A231)),"마감일을 확인하세요",IF(AND(B231&lt;&gt;"",ISNA(MATCH(B231,현장번호,0))),"현장 번호를 확인하세요",IF(AND(F231&lt;&gt;"",F231&lt;&gt;"완료"),"끝남 칸은 '완료'만","")))))</f>
        <v/>
      </c>
      <c r="J231">
        <f>IF(OR(G231="밀림",G231="오늘",G231="이번 주"),A231+ROW()/1E+6,"")</f>
        <v/>
      </c>
    </row>
    <row r="232">
      <c r="A232" s="20" t="n">
        <v>45859</v>
      </c>
      <c r="B232" s="26" t="n">
        <v>66</v>
      </c>
      <c r="C232" s="27">
        <f>IF(D232="","",IF(B232="","(현장 없음)",IFERROR(INDEX(현장_고객,MATCH(B232,현장번호,0))&amp;" · "&amp;INDEX(현장_주소,MATCH(B232,현장번호,0)),"없는 번호")))</f>
        <v/>
      </c>
      <c r="D232" s="21" t="inlineStr">
        <is>
          <t>잔금 안내 문자</t>
        </is>
      </c>
      <c r="E232" s="21" t="inlineStr">
        <is>
          <t>김 실장</t>
        </is>
      </c>
      <c r="F232" s="26" t="inlineStr">
        <is>
          <t>완료</t>
        </is>
      </c>
      <c r="G232" s="28">
        <f>IF(OR(D232="",H232&lt;&gt;""),"",IF(F232="완료","완료",IF(A232&lt;기준일,"밀림",IF(A232=기준일,"오늘",IF(A232&lt;=기준일+7,"이번 주","예정")))))</f>
        <v/>
      </c>
      <c r="H232" s="25">
        <f>IF(COUNTA(A232,B232,D232)=0,"",IF(D232="","할 일을 적어 주세요",IF(NOT(ISNUMBER(A232)),"마감일을 확인하세요",IF(AND(B232&lt;&gt;"",ISNA(MATCH(B232,현장번호,0))),"현장 번호를 확인하세요",IF(AND(F232&lt;&gt;"",F232&lt;&gt;"완료"),"끝남 칸은 '완료'만","")))))</f>
        <v/>
      </c>
      <c r="J232">
        <f>IF(OR(G232="밀림",G232="오늘",G232="이번 주"),A232+ROW()/1E+6,"")</f>
        <v/>
      </c>
    </row>
    <row r="233">
      <c r="A233" s="20" t="n">
        <v>45859</v>
      </c>
      <c r="B233" s="26" t="n">
        <v>70</v>
      </c>
      <c r="C233" s="27">
        <f>IF(D233="","",IF(B233="","(현장 없음)",IFERROR(INDEX(현장_고객,MATCH(B233,현장번호,0))&amp;" · "&amp;INDEX(현장_주소,MATCH(B233,현장번호,0)),"없는 번호")))</f>
        <v/>
      </c>
      <c r="D233" s="21" t="inlineStr">
        <is>
          <t>관리사무소 공사 신고</t>
        </is>
      </c>
      <c r="E233" s="21" t="inlineStr">
        <is>
          <t>김 실장</t>
        </is>
      </c>
      <c r="F233" s="26" t="inlineStr">
        <is>
          <t>완료</t>
        </is>
      </c>
      <c r="G233" s="28">
        <f>IF(OR(D233="",H233&lt;&gt;""),"",IF(F233="완료","완료",IF(A233&lt;기준일,"밀림",IF(A233=기준일,"오늘",IF(A233&lt;=기준일+7,"이번 주","예정")))))</f>
        <v/>
      </c>
      <c r="H233" s="25">
        <f>IF(COUNTA(A233,B233,D233)=0,"",IF(D233="","할 일을 적어 주세요",IF(NOT(ISNUMBER(A233)),"마감일을 확인하세요",IF(AND(B233&lt;&gt;"",ISNA(MATCH(B233,현장번호,0))),"현장 번호를 확인하세요",IF(AND(F233&lt;&gt;"",F233&lt;&gt;"완료"),"끝남 칸은 '완료'만","")))))</f>
        <v/>
      </c>
      <c r="J233">
        <f>IF(OR(G233="밀림",G233="오늘",G233="이번 주"),A233+ROW()/1E+6,"")</f>
        <v/>
      </c>
    </row>
    <row r="234">
      <c r="A234" s="20" t="n">
        <v>45860</v>
      </c>
      <c r="B234" s="26" t="n">
        <v>55</v>
      </c>
      <c r="C234" s="27">
        <f>IF(D234="","",IF(B234="","(현장 없음)",IFERROR(INDEX(현장_고객,MATCH(B234,현장번호,0))&amp;" · "&amp;INDEX(현장_주소,MATCH(B234,현장번호,0)),"없는 번호")))</f>
        <v/>
      </c>
      <c r="D234" s="21" t="inlineStr">
        <is>
          <t>마감 확인</t>
        </is>
      </c>
      <c r="E234" s="21" t="inlineStr">
        <is>
          <t>박 팀장</t>
        </is>
      </c>
      <c r="F234" s="26" t="inlineStr">
        <is>
          <t>완료</t>
        </is>
      </c>
      <c r="G234" s="28">
        <f>IF(OR(D234="",H234&lt;&gt;""),"",IF(F234="완료","완료",IF(A234&lt;기준일,"밀림",IF(A234=기준일,"오늘",IF(A234&lt;=기준일+7,"이번 주","예정")))))</f>
        <v/>
      </c>
      <c r="H234" s="25">
        <f>IF(COUNTA(A234,B234,D234)=0,"",IF(D234="","할 일을 적어 주세요",IF(NOT(ISNUMBER(A234)),"마감일을 확인하세요",IF(AND(B234&lt;&gt;"",ISNA(MATCH(B234,현장번호,0))),"현장 번호를 확인하세요",IF(AND(F234&lt;&gt;"",F234&lt;&gt;"완료"),"끝남 칸은 '완료'만","")))))</f>
        <v/>
      </c>
      <c r="J234">
        <f>IF(OR(G234="밀림",G234="오늘",G234="이번 주"),A234+ROW()/1E+6,"")</f>
        <v/>
      </c>
    </row>
    <row r="235">
      <c r="A235" s="20" t="n">
        <v>45860</v>
      </c>
      <c r="B235" s="26" t="n">
        <v>67</v>
      </c>
      <c r="C235" s="27">
        <f>IF(D235="","",IF(B235="","(현장 없음)",IFERROR(INDEX(현장_고객,MATCH(B235,현장번호,0))&amp;" · "&amp;INDEX(현장_주소,MATCH(B235,현장번호,0)),"없는 번호")))</f>
        <v/>
      </c>
      <c r="D235" s="21" t="inlineStr">
        <is>
          <t>철거 일정 잡기</t>
        </is>
      </c>
      <c r="E235" s="21" t="inlineStr">
        <is>
          <t>김 실장</t>
        </is>
      </c>
      <c r="F235" s="26" t="inlineStr">
        <is>
          <t>완료</t>
        </is>
      </c>
      <c r="G235" s="28">
        <f>IF(OR(D235="",H235&lt;&gt;""),"",IF(F235="완료","완료",IF(A235&lt;기준일,"밀림",IF(A235=기준일,"오늘",IF(A235&lt;=기준일+7,"이번 주","예정")))))</f>
        <v/>
      </c>
      <c r="H235" s="25">
        <f>IF(COUNTA(A235,B235,D235)=0,"",IF(D235="","할 일을 적어 주세요",IF(NOT(ISNUMBER(A235)),"마감일을 확인하세요",IF(AND(B235&lt;&gt;"",ISNA(MATCH(B235,현장번호,0))),"현장 번호를 확인하세요",IF(AND(F235&lt;&gt;"",F235&lt;&gt;"완료"),"끝남 칸은 '완료'만","")))))</f>
        <v/>
      </c>
      <c r="J235">
        <f>IF(OR(G235="밀림",G235="오늘",G235="이번 주"),A235+ROW()/1E+6,"")</f>
        <v/>
      </c>
    </row>
    <row r="236">
      <c r="A236" s="20" t="n">
        <v>45860</v>
      </c>
      <c r="B236" s="26" t="n">
        <v>70</v>
      </c>
      <c r="C236" s="27">
        <f>IF(D236="","",IF(B236="","(현장 없음)",IFERROR(INDEX(현장_고객,MATCH(B236,현장번호,0))&amp;" · "&amp;INDEX(현장_주소,MATCH(B236,현장번호,0)),"없는 번호")))</f>
        <v/>
      </c>
      <c r="D236" s="21" t="inlineStr">
        <is>
          <t>중간 사진 보내기</t>
        </is>
      </c>
      <c r="E236" s="21" t="inlineStr">
        <is>
          <t>김 실장</t>
        </is>
      </c>
      <c r="F236" s="26" t="inlineStr">
        <is>
          <t>완료</t>
        </is>
      </c>
      <c r="G236" s="28">
        <f>IF(OR(D236="",H236&lt;&gt;""),"",IF(F236="완료","완료",IF(A236&lt;기준일,"밀림",IF(A236=기준일,"오늘",IF(A236&lt;=기준일+7,"이번 주","예정")))))</f>
        <v/>
      </c>
      <c r="H236" s="25">
        <f>IF(COUNTA(A236,B236,D236)=0,"",IF(D236="","할 일을 적어 주세요",IF(NOT(ISNUMBER(A236)),"마감일을 확인하세요",IF(AND(B236&lt;&gt;"",ISNA(MATCH(B236,현장번호,0))),"현장 번호를 확인하세요",IF(AND(F236&lt;&gt;"",F236&lt;&gt;"완료"),"끝남 칸은 '완료'만","")))))</f>
        <v/>
      </c>
      <c r="J236">
        <f>IF(OR(G236="밀림",G236="오늘",G236="이번 주"),A236+ROW()/1E+6,"")</f>
        <v/>
      </c>
    </row>
    <row r="237">
      <c r="A237" s="20" t="n">
        <v>45861</v>
      </c>
      <c r="B237" s="26" t="n">
        <v>68</v>
      </c>
      <c r="C237" s="27">
        <f>IF(D237="","",IF(B237="","(현장 없음)",IFERROR(INDEX(현장_고객,MATCH(B237,현장번호,0))&amp;" · "&amp;INDEX(현장_주소,MATCH(B237,현장번호,0)),"없는 번호")))</f>
        <v/>
      </c>
      <c r="D237" s="21" t="inlineStr">
        <is>
          <t>실측 방문</t>
        </is>
      </c>
      <c r="E237" s="21" t="inlineStr">
        <is>
          <t>김 실장</t>
        </is>
      </c>
      <c r="F237" s="26" t="inlineStr">
        <is>
          <t>완료</t>
        </is>
      </c>
      <c r="G237" s="28">
        <f>IF(OR(D237="",H237&lt;&gt;""),"",IF(F237="완료","완료",IF(A237&lt;기준일,"밀림",IF(A237=기준일,"오늘",IF(A237&lt;=기준일+7,"이번 주","예정")))))</f>
        <v/>
      </c>
      <c r="H237" s="25">
        <f>IF(COUNTA(A237,B237,D237)=0,"",IF(D237="","할 일을 적어 주세요",IF(NOT(ISNUMBER(A237)),"마감일을 확인하세요",IF(AND(B237&lt;&gt;"",ISNA(MATCH(B237,현장번호,0))),"현장 번호를 확인하세요",IF(AND(F237&lt;&gt;"",F237&lt;&gt;"완료"),"끝남 칸은 '완료'만","")))))</f>
        <v/>
      </c>
      <c r="J237">
        <f>IF(OR(G237="밀림",G237="오늘",G237="이번 주"),A237+ROW()/1E+6,"")</f>
        <v/>
      </c>
    </row>
    <row r="238">
      <c r="A238" s="20" t="n">
        <v>45861</v>
      </c>
      <c r="B238" s="26" t="n">
        <v>70</v>
      </c>
      <c r="C238" s="27">
        <f>IF(D238="","",IF(B238="","(현장 없음)",IFERROR(INDEX(현장_고객,MATCH(B238,현장번호,0))&amp;" · "&amp;INDEX(현장_주소,MATCH(B238,현장번호,0)),"없는 번호")))</f>
        <v/>
      </c>
      <c r="D238" s="21" t="inlineStr">
        <is>
          <t>마감 확인</t>
        </is>
      </c>
      <c r="E238" s="21" t="inlineStr">
        <is>
          <t>김 실장</t>
        </is>
      </c>
      <c r="F238" s="26" t="inlineStr">
        <is>
          <t>완료</t>
        </is>
      </c>
      <c r="G238" s="28">
        <f>IF(OR(D238="",H238&lt;&gt;""),"",IF(F238="완료","완료",IF(A238&lt;기준일,"밀림",IF(A238=기준일,"오늘",IF(A238&lt;=기준일+7,"이번 주","예정")))))</f>
        <v/>
      </c>
      <c r="H238" s="25">
        <f>IF(COUNTA(A238,B238,D238)=0,"",IF(D238="","할 일을 적어 주세요",IF(NOT(ISNUMBER(A238)),"마감일을 확인하세요",IF(AND(B238&lt;&gt;"",ISNA(MATCH(B238,현장번호,0))),"현장 번호를 확인하세요",IF(AND(F238&lt;&gt;"",F238&lt;&gt;"완료"),"끝남 칸은 '완료'만","")))))</f>
        <v/>
      </c>
      <c r="J238">
        <f>IF(OR(G238="밀림",G238="오늘",G238="이번 주"),A238+ROW()/1E+6,"")</f>
        <v/>
      </c>
    </row>
    <row r="239">
      <c r="A239" s="20" t="n">
        <v>45862</v>
      </c>
      <c r="B239" s="26" t="n">
        <v>70</v>
      </c>
      <c r="C239" s="27">
        <f>IF(D239="","",IF(B239="","(현장 없음)",IFERROR(INDEX(현장_고객,MATCH(B239,현장번호,0))&amp;" · "&amp;INDEX(현장_주소,MATCH(B239,현장번호,0)),"없는 번호")))</f>
        <v/>
      </c>
      <c r="D239" s="21" t="inlineStr">
        <is>
          <t>타일 들어가는 날 확인</t>
        </is>
      </c>
      <c r="E239" s="21" t="inlineStr">
        <is>
          <t>김 실장</t>
        </is>
      </c>
      <c r="F239" s="26" t="inlineStr">
        <is>
          <t>완료</t>
        </is>
      </c>
      <c r="G239" s="28">
        <f>IF(OR(D239="",H239&lt;&gt;""),"",IF(F239="완료","완료",IF(A239&lt;기준일,"밀림",IF(A239=기준일,"오늘",IF(A239&lt;=기준일+7,"이번 주","예정")))))</f>
        <v/>
      </c>
      <c r="H239" s="25">
        <f>IF(COUNTA(A239,B239,D239)=0,"",IF(D239="","할 일을 적어 주세요",IF(NOT(ISNUMBER(A239)),"마감일을 확인하세요",IF(AND(B239&lt;&gt;"",ISNA(MATCH(B239,현장번호,0))),"현장 번호를 확인하세요",IF(AND(F239&lt;&gt;"",F239&lt;&gt;"완료"),"끝남 칸은 '완료'만","")))))</f>
        <v/>
      </c>
      <c r="J239">
        <f>IF(OR(G239="밀림",G239="오늘",G239="이번 주"),A239+ROW()/1E+6,"")</f>
        <v/>
      </c>
    </row>
    <row r="240">
      <c r="A240" s="20" t="n">
        <v>45863</v>
      </c>
      <c r="B240" s="26" t="n">
        <v>70</v>
      </c>
      <c r="C240" s="27">
        <f>IF(D240="","",IF(B240="","(현장 없음)",IFERROR(INDEX(현장_고객,MATCH(B240,현장번호,0))&amp;" · "&amp;INDEX(현장_주소,MATCH(B240,현장번호,0)),"없는 번호")))</f>
        <v/>
      </c>
      <c r="D240" s="21" t="inlineStr">
        <is>
          <t>자재 발주</t>
        </is>
      </c>
      <c r="E240" s="21" t="inlineStr">
        <is>
          <t>김 실장</t>
        </is>
      </c>
      <c r="F240" s="26" t="inlineStr">
        <is>
          <t>완료</t>
        </is>
      </c>
      <c r="G240" s="28">
        <f>IF(OR(D240="",H240&lt;&gt;""),"",IF(F240="완료","완료",IF(A240&lt;기준일,"밀림",IF(A240=기준일,"오늘",IF(A240&lt;=기준일+7,"이번 주","예정")))))</f>
        <v/>
      </c>
      <c r="H240" s="25">
        <f>IF(COUNTA(A240,B240,D240)=0,"",IF(D240="","할 일을 적어 주세요",IF(NOT(ISNUMBER(A240)),"마감일을 확인하세요",IF(AND(B240&lt;&gt;"",ISNA(MATCH(B240,현장번호,0))),"현장 번호를 확인하세요",IF(AND(F240&lt;&gt;"",F240&lt;&gt;"완료"),"끝남 칸은 '완료'만","")))))</f>
        <v/>
      </c>
      <c r="J240">
        <f>IF(OR(G240="밀림",G240="오늘",G240="이번 주"),A240+ROW()/1E+6,"")</f>
        <v/>
      </c>
    </row>
    <row r="241">
      <c r="A241" s="20" t="n">
        <v>45865</v>
      </c>
      <c r="B241" s="26" t="n">
        <v>67</v>
      </c>
      <c r="C241" s="27">
        <f>IF(D241="","",IF(B241="","(현장 없음)",IFERROR(INDEX(현장_고객,MATCH(B241,현장번호,0))&amp;" · "&amp;INDEX(현장_주소,MATCH(B241,현장번호,0)),"없는 번호")))</f>
        <v/>
      </c>
      <c r="D241" s="21" t="inlineStr">
        <is>
          <t>자재 발주</t>
        </is>
      </c>
      <c r="E241" s="21" t="inlineStr">
        <is>
          <t>김 실장</t>
        </is>
      </c>
      <c r="F241" s="26" t="inlineStr">
        <is>
          <t>완료</t>
        </is>
      </c>
      <c r="G241" s="28">
        <f>IF(OR(D241="",H241&lt;&gt;""),"",IF(F241="완료","완료",IF(A241&lt;기준일,"밀림",IF(A241=기준일,"오늘",IF(A241&lt;=기준일+7,"이번 주","예정")))))</f>
        <v/>
      </c>
      <c r="H241" s="25">
        <f>IF(COUNTA(A241,B241,D241)=0,"",IF(D241="","할 일을 적어 주세요",IF(NOT(ISNUMBER(A241)),"마감일을 확인하세요",IF(AND(B241&lt;&gt;"",ISNA(MATCH(B241,현장번호,0))),"현장 번호를 확인하세요",IF(AND(F241&lt;&gt;"",F241&lt;&gt;"완료"),"끝남 칸은 '완료'만","")))))</f>
        <v/>
      </c>
      <c r="J241">
        <f>IF(OR(G241="밀림",G241="오늘",G241="이번 주"),A241+ROW()/1E+6,"")</f>
        <v/>
      </c>
    </row>
    <row r="242">
      <c r="A242" s="20" t="n">
        <v>45866</v>
      </c>
      <c r="B242" s="26" t="n">
        <v>67</v>
      </c>
      <c r="C242" s="27">
        <f>IF(D242="","",IF(B242="","(현장 없음)",IFERROR(INDEX(현장_고객,MATCH(B242,현장번호,0))&amp;" · "&amp;INDEX(현장_주소,MATCH(B242,현장번호,0)),"없는 번호")))</f>
        <v/>
      </c>
      <c r="D242" s="21" t="inlineStr">
        <is>
          <t>설비 업체 확인</t>
        </is>
      </c>
      <c r="E242" s="21" t="inlineStr">
        <is>
          <t>김 실장</t>
        </is>
      </c>
      <c r="F242" s="26" t="inlineStr">
        <is>
          <t>완료</t>
        </is>
      </c>
      <c r="G242" s="28">
        <f>IF(OR(D242="",H242&lt;&gt;""),"",IF(F242="완료","완료",IF(A242&lt;기준일,"밀림",IF(A242=기준일,"오늘",IF(A242&lt;=기준일+7,"이번 주","예정")))))</f>
        <v/>
      </c>
      <c r="H242" s="25">
        <f>IF(COUNTA(A242,B242,D242)=0,"",IF(D242="","할 일을 적어 주세요",IF(NOT(ISNUMBER(A242)),"마감일을 확인하세요",IF(AND(B242&lt;&gt;"",ISNA(MATCH(B242,현장번호,0))),"현장 번호를 확인하세요",IF(AND(F242&lt;&gt;"",F242&lt;&gt;"완료"),"끝남 칸은 '완료'만","")))))</f>
        <v/>
      </c>
      <c r="J242">
        <f>IF(OR(G242="밀림",G242="오늘",G242="이번 주"),A242+ROW()/1E+6,"")</f>
        <v/>
      </c>
    </row>
    <row r="243">
      <c r="A243" s="20" t="n">
        <v>45866</v>
      </c>
      <c r="B243" s="26" t="n">
        <v>67</v>
      </c>
      <c r="C243" s="27">
        <f>IF(D243="","",IF(B243="","(현장 없음)",IFERROR(INDEX(현장_고객,MATCH(B243,현장번호,0))&amp;" · "&amp;INDEX(현장_주소,MATCH(B243,현장번호,0)),"없는 번호")))</f>
        <v/>
      </c>
      <c r="D243" s="21" t="inlineStr">
        <is>
          <t>타일 들어가는 날 확인</t>
        </is>
      </c>
      <c r="E243" s="21" t="inlineStr">
        <is>
          <t>김 실장</t>
        </is>
      </c>
      <c r="F243" s="26" t="inlineStr">
        <is>
          <t>완료</t>
        </is>
      </c>
      <c r="G243" s="28">
        <f>IF(OR(D243="",H243&lt;&gt;""),"",IF(F243="완료","완료",IF(A243&lt;기준일,"밀림",IF(A243=기준일,"오늘",IF(A243&lt;=기준일+7,"이번 주","예정")))))</f>
        <v/>
      </c>
      <c r="H243" s="25">
        <f>IF(COUNTA(A243,B243,D243)=0,"",IF(D243="","할 일을 적어 주세요",IF(NOT(ISNUMBER(A243)),"마감일을 확인하세요",IF(AND(B243&lt;&gt;"",ISNA(MATCH(B243,현장번호,0))),"현장 번호를 확인하세요",IF(AND(F243&lt;&gt;"",F243&lt;&gt;"완료"),"끝남 칸은 '완료'만","")))))</f>
        <v/>
      </c>
      <c r="J243">
        <f>IF(OR(G243="밀림",G243="오늘",G243="이번 주"),A243+ROW()/1E+6,"")</f>
        <v/>
      </c>
    </row>
    <row r="244">
      <c r="A244" s="20" t="n">
        <v>45870</v>
      </c>
      <c r="B244" s="26" t="n">
        <v>73</v>
      </c>
      <c r="C244" s="27">
        <f>IF(D244="","",IF(B244="","(현장 없음)",IFERROR(INDEX(현장_고객,MATCH(B244,현장번호,0))&amp;" · "&amp;INDEX(현장_주소,MATCH(B244,현장번호,0)),"없는 번호")))</f>
        <v/>
      </c>
      <c r="D244" s="21" t="inlineStr">
        <is>
          <t>실측 방문</t>
        </is>
      </c>
      <c r="E244" s="21" t="inlineStr">
        <is>
          <t>대표</t>
        </is>
      </c>
      <c r="F244" s="26" t="inlineStr">
        <is>
          <t>완료</t>
        </is>
      </c>
      <c r="G244" s="28">
        <f>IF(OR(D244="",H244&lt;&gt;""),"",IF(F244="완료","완료",IF(A244&lt;기준일,"밀림",IF(A244=기준일,"오늘",IF(A244&lt;=기준일+7,"이번 주","예정")))))</f>
        <v/>
      </c>
      <c r="H244" s="25">
        <f>IF(COUNTA(A244,B244,D244)=0,"",IF(D244="","할 일을 적어 주세요",IF(NOT(ISNUMBER(A244)),"마감일을 확인하세요",IF(AND(B244&lt;&gt;"",ISNA(MATCH(B244,현장번호,0))),"현장 번호를 확인하세요",IF(AND(F244&lt;&gt;"",F244&lt;&gt;"완료"),"끝남 칸은 '완료'만","")))))</f>
        <v/>
      </c>
      <c r="J244">
        <f>IF(OR(G244="밀림",G244="오늘",G244="이번 주"),A244+ROW()/1E+6,"")</f>
        <v/>
      </c>
    </row>
    <row r="245">
      <c r="A245" s="20" t="n">
        <v>45871</v>
      </c>
      <c r="B245" s="26" t="n">
        <v>73</v>
      </c>
      <c r="C245" s="27">
        <f>IF(D245="","",IF(B245="","(현장 없음)",IFERROR(INDEX(현장_고객,MATCH(B245,현장번호,0))&amp;" · "&amp;INDEX(현장_주소,MATCH(B245,현장번호,0)),"없는 번호")))</f>
        <v/>
      </c>
      <c r="D245" s="21" t="inlineStr">
        <is>
          <t>관리사무소 공사 신고</t>
        </is>
      </c>
      <c r="E245" s="21" t="inlineStr">
        <is>
          <t>대표</t>
        </is>
      </c>
      <c r="F245" s="26" t="inlineStr">
        <is>
          <t>완료</t>
        </is>
      </c>
      <c r="G245" s="28">
        <f>IF(OR(D245="",H245&lt;&gt;""),"",IF(F245="완료","완료",IF(A245&lt;기준일,"밀림",IF(A245=기준일,"오늘",IF(A245&lt;=기준일+7,"이번 주","예정")))))</f>
        <v/>
      </c>
      <c r="H245" s="25">
        <f>IF(COUNTA(A245,B245,D245)=0,"",IF(D245="","할 일을 적어 주세요",IF(NOT(ISNUMBER(A245)),"마감일을 확인하세요",IF(AND(B245&lt;&gt;"",ISNA(MATCH(B245,현장번호,0))),"현장 번호를 확인하세요",IF(AND(F245&lt;&gt;"",F245&lt;&gt;"완료"),"끝남 칸은 '완료'만","")))))</f>
        <v/>
      </c>
      <c r="J245">
        <f>IF(OR(G245="밀림",G245="오늘",G245="이번 주"),A245+ROW()/1E+6,"")</f>
        <v/>
      </c>
    </row>
    <row r="246">
      <c r="A246" s="20" t="n">
        <v>45871</v>
      </c>
      <c r="B246" s="26" t="n">
        <v>78</v>
      </c>
      <c r="C246" s="27">
        <f>IF(D246="","",IF(B246="","(현장 없음)",IFERROR(INDEX(현장_고객,MATCH(B246,현장번호,0))&amp;" · "&amp;INDEX(현장_주소,MATCH(B246,현장번호,0)),"없는 번호")))</f>
        <v/>
      </c>
      <c r="D246" s="21" t="inlineStr">
        <is>
          <t>실측 방문</t>
        </is>
      </c>
      <c r="E246" s="21" t="inlineStr">
        <is>
          <t>박 팀장</t>
        </is>
      </c>
      <c r="F246" s="26" t="inlineStr">
        <is>
          <t>완료</t>
        </is>
      </c>
      <c r="G246" s="28">
        <f>IF(OR(D246="",H246&lt;&gt;""),"",IF(F246="완료","완료",IF(A246&lt;기준일,"밀림",IF(A246=기준일,"오늘",IF(A246&lt;=기준일+7,"이번 주","예정")))))</f>
        <v/>
      </c>
      <c r="H246" s="25">
        <f>IF(COUNTA(A246,B246,D246)=0,"",IF(D246="","할 일을 적어 주세요",IF(NOT(ISNUMBER(A246)),"마감일을 확인하세요",IF(AND(B246&lt;&gt;"",ISNA(MATCH(B246,현장번호,0))),"현장 번호를 확인하세요",IF(AND(F246&lt;&gt;"",F246&lt;&gt;"완료"),"끝남 칸은 '완료'만","")))))</f>
        <v/>
      </c>
      <c r="J246">
        <f>IF(OR(G246="밀림",G246="오늘",G246="이번 주"),A246+ROW()/1E+6,"")</f>
        <v/>
      </c>
    </row>
    <row r="247">
      <c r="A247" s="20" t="n">
        <v>45871</v>
      </c>
      <c r="B247" s="26" t="n">
        <v>78</v>
      </c>
      <c r="C247" s="27">
        <f>IF(D247="","",IF(B247="","(현장 없음)",IFERROR(INDEX(현장_고객,MATCH(B247,현장번호,0))&amp;" · "&amp;INDEX(현장_주소,MATCH(B247,현장번호,0)),"없는 번호")))</f>
        <v/>
      </c>
      <c r="D247" s="21" t="inlineStr">
        <is>
          <t>중간 사진 보내기</t>
        </is>
      </c>
      <c r="E247" s="21" t="inlineStr">
        <is>
          <t>박 팀장</t>
        </is>
      </c>
      <c r="F247" s="26" t="inlineStr">
        <is>
          <t>완료</t>
        </is>
      </c>
      <c r="G247" s="28">
        <f>IF(OR(D247="",H247&lt;&gt;""),"",IF(F247="완료","완료",IF(A247&lt;기준일,"밀림",IF(A247=기준일,"오늘",IF(A247&lt;=기준일+7,"이번 주","예정")))))</f>
        <v/>
      </c>
      <c r="H247" s="25">
        <f>IF(COUNTA(A247,B247,D247)=0,"",IF(D247="","할 일을 적어 주세요",IF(NOT(ISNUMBER(A247)),"마감일을 확인하세요",IF(AND(B247&lt;&gt;"",ISNA(MATCH(B247,현장번호,0))),"현장 번호를 확인하세요",IF(AND(F247&lt;&gt;"",F247&lt;&gt;"완료"),"끝남 칸은 '완료'만","")))))</f>
        <v/>
      </c>
      <c r="J247">
        <f>IF(OR(G247="밀림",G247="오늘",G247="이번 주"),A247+ROW()/1E+6,"")</f>
        <v/>
      </c>
    </row>
    <row r="248">
      <c r="A248" s="20" t="n">
        <v>45872</v>
      </c>
      <c r="B248" s="26" t="n">
        <v>68</v>
      </c>
      <c r="C248" s="27">
        <f>IF(D248="","",IF(B248="","(현장 없음)",IFERROR(INDEX(현장_고객,MATCH(B248,현장번호,0))&amp;" · "&amp;INDEX(현장_주소,MATCH(B248,현장번호,0)),"없는 번호")))</f>
        <v/>
      </c>
      <c r="D248" s="21" t="inlineStr">
        <is>
          <t>관리사무소 공사 신고</t>
        </is>
      </c>
      <c r="E248" s="21" t="inlineStr">
        <is>
          <t>김 실장</t>
        </is>
      </c>
      <c r="F248" s="26" t="inlineStr">
        <is>
          <t>완료</t>
        </is>
      </c>
      <c r="G248" s="28">
        <f>IF(OR(D248="",H248&lt;&gt;""),"",IF(F248="완료","완료",IF(A248&lt;기준일,"밀림",IF(A248=기준일,"오늘",IF(A248&lt;=기준일+7,"이번 주","예정")))))</f>
        <v/>
      </c>
      <c r="H248" s="25">
        <f>IF(COUNTA(A248,B248,D248)=0,"",IF(D248="","할 일을 적어 주세요",IF(NOT(ISNUMBER(A248)),"마감일을 확인하세요",IF(AND(B248&lt;&gt;"",ISNA(MATCH(B248,현장번호,0))),"현장 번호를 확인하세요",IF(AND(F248&lt;&gt;"",F248&lt;&gt;"완료"),"끝남 칸은 '완료'만","")))))</f>
        <v/>
      </c>
      <c r="J248">
        <f>IF(OR(G248="밀림",G248="오늘",G248="이번 주"),A248+ROW()/1E+6,"")</f>
        <v/>
      </c>
    </row>
    <row r="249">
      <c r="A249" s="20" t="n">
        <v>45872</v>
      </c>
      <c r="B249" s="26" t="n">
        <v>68</v>
      </c>
      <c r="C249" s="27">
        <f>IF(D249="","",IF(B249="","(현장 없음)",IFERROR(INDEX(현장_고객,MATCH(B249,현장번호,0))&amp;" · "&amp;INDEX(현장_주소,MATCH(B249,현장번호,0)),"없는 번호")))</f>
        <v/>
      </c>
      <c r="D249" s="21" t="inlineStr">
        <is>
          <t>중간 사진 보내기</t>
        </is>
      </c>
      <c r="E249" s="21" t="inlineStr">
        <is>
          <t>김 실장</t>
        </is>
      </c>
      <c r="F249" s="26" t="inlineStr">
        <is>
          <t>완료</t>
        </is>
      </c>
      <c r="G249" s="28">
        <f>IF(OR(D249="",H249&lt;&gt;""),"",IF(F249="완료","완료",IF(A249&lt;기준일,"밀림",IF(A249=기준일,"오늘",IF(A249&lt;=기준일+7,"이번 주","예정")))))</f>
        <v/>
      </c>
      <c r="H249" s="25">
        <f>IF(COUNTA(A249,B249,D249)=0,"",IF(D249="","할 일을 적어 주세요",IF(NOT(ISNUMBER(A249)),"마감일을 확인하세요",IF(AND(B249&lt;&gt;"",ISNA(MATCH(B249,현장번호,0))),"현장 번호를 확인하세요",IF(AND(F249&lt;&gt;"",F249&lt;&gt;"완료"),"끝남 칸은 '완료'만","")))))</f>
        <v/>
      </c>
      <c r="J249">
        <f>IF(OR(G249="밀림",G249="오늘",G249="이번 주"),A249+ROW()/1E+6,"")</f>
        <v/>
      </c>
    </row>
    <row r="250">
      <c r="A250" s="20" t="n">
        <v>45872</v>
      </c>
      <c r="B250" s="26" t="n">
        <v>71</v>
      </c>
      <c r="C250" s="27">
        <f>IF(D250="","",IF(B250="","(현장 없음)",IFERROR(INDEX(현장_고객,MATCH(B250,현장번호,0))&amp;" · "&amp;INDEX(현장_주소,MATCH(B250,현장번호,0)),"없는 번호")))</f>
        <v/>
      </c>
      <c r="D250" s="21" t="inlineStr">
        <is>
          <t>실측 방문</t>
        </is>
      </c>
      <c r="E250" s="21" t="inlineStr">
        <is>
          <t>박 팀장</t>
        </is>
      </c>
      <c r="F250" s="26" t="inlineStr">
        <is>
          <t>완료</t>
        </is>
      </c>
      <c r="G250" s="28">
        <f>IF(OR(D250="",H250&lt;&gt;""),"",IF(F250="완료","완료",IF(A250&lt;기준일,"밀림",IF(A250=기준일,"오늘",IF(A250&lt;=기준일+7,"이번 주","예정")))))</f>
        <v/>
      </c>
      <c r="H250" s="25">
        <f>IF(COUNTA(A250,B250,D250)=0,"",IF(D250="","할 일을 적어 주세요",IF(NOT(ISNUMBER(A250)),"마감일을 확인하세요",IF(AND(B250&lt;&gt;"",ISNA(MATCH(B250,현장번호,0))),"현장 번호를 확인하세요",IF(AND(F250&lt;&gt;"",F250&lt;&gt;"완료"),"끝남 칸은 '완료'만","")))))</f>
        <v/>
      </c>
      <c r="J250">
        <f>IF(OR(G250="밀림",G250="오늘",G250="이번 주"),A250+ROW()/1E+6,"")</f>
        <v/>
      </c>
    </row>
    <row r="251">
      <c r="A251" s="20" t="n">
        <v>45872</v>
      </c>
      <c r="B251" s="26" t="n">
        <v>71</v>
      </c>
      <c r="C251" s="27">
        <f>IF(D251="","",IF(B251="","(현장 없음)",IFERROR(INDEX(현장_고객,MATCH(B251,현장번호,0))&amp;" · "&amp;INDEX(현장_주소,MATCH(B251,현장번호,0)),"없는 번호")))</f>
        <v/>
      </c>
      <c r="D251" s="21" t="inlineStr">
        <is>
          <t>자재 발주</t>
        </is>
      </c>
      <c r="E251" s="21" t="inlineStr">
        <is>
          <t>박 팀장</t>
        </is>
      </c>
      <c r="F251" s="26" t="inlineStr">
        <is>
          <t>완료</t>
        </is>
      </c>
      <c r="G251" s="28">
        <f>IF(OR(D251="",H251&lt;&gt;""),"",IF(F251="완료","완료",IF(A251&lt;기준일,"밀림",IF(A251=기준일,"오늘",IF(A251&lt;=기준일+7,"이번 주","예정")))))</f>
        <v/>
      </c>
      <c r="H251" s="25">
        <f>IF(COUNTA(A251,B251,D251)=0,"",IF(D251="","할 일을 적어 주세요",IF(NOT(ISNUMBER(A251)),"마감일을 확인하세요",IF(AND(B251&lt;&gt;"",ISNA(MATCH(B251,현장번호,0))),"현장 번호를 확인하세요",IF(AND(F251&lt;&gt;"",F251&lt;&gt;"완료"),"끝남 칸은 '완료'만","")))))</f>
        <v/>
      </c>
      <c r="J251">
        <f>IF(OR(G251="밀림",G251="오늘",G251="이번 주"),A251+ROW()/1E+6,"")</f>
        <v/>
      </c>
    </row>
    <row r="252">
      <c r="A252" s="20" t="n">
        <v>45872</v>
      </c>
      <c r="B252" s="26" t="n">
        <v>73</v>
      </c>
      <c r="C252" s="27">
        <f>IF(D252="","",IF(B252="","(현장 없음)",IFERROR(INDEX(현장_고객,MATCH(B252,현장번호,0))&amp;" · "&amp;INDEX(현장_주소,MATCH(B252,현장번호,0)),"없는 번호")))</f>
        <v/>
      </c>
      <c r="D252" s="21" t="inlineStr">
        <is>
          <t>자재 발주</t>
        </is>
      </c>
      <c r="E252" s="21" t="inlineStr">
        <is>
          <t>대표</t>
        </is>
      </c>
      <c r="F252" s="26" t="inlineStr">
        <is>
          <t>완료</t>
        </is>
      </c>
      <c r="G252" s="28">
        <f>IF(OR(D252="",H252&lt;&gt;""),"",IF(F252="완료","완료",IF(A252&lt;기준일,"밀림",IF(A252=기준일,"오늘",IF(A252&lt;=기준일+7,"이번 주","예정")))))</f>
        <v/>
      </c>
      <c r="H252" s="25">
        <f>IF(COUNTA(A252,B252,D252)=0,"",IF(D252="","할 일을 적어 주세요",IF(NOT(ISNUMBER(A252)),"마감일을 확인하세요",IF(AND(B252&lt;&gt;"",ISNA(MATCH(B252,현장번호,0))),"현장 번호를 확인하세요",IF(AND(F252&lt;&gt;"",F252&lt;&gt;"완료"),"끝남 칸은 '완료'만","")))))</f>
        <v/>
      </c>
      <c r="J252">
        <f>IF(OR(G252="밀림",G252="오늘",G252="이번 주"),A252+ROW()/1E+6,"")</f>
        <v/>
      </c>
    </row>
    <row r="253">
      <c r="A253" s="20" t="n">
        <v>45874</v>
      </c>
      <c r="B253" s="26" t="n">
        <v>73</v>
      </c>
      <c r="C253" s="27">
        <f>IF(D253="","",IF(B253="","(현장 없음)",IFERROR(INDEX(현장_고객,MATCH(B253,현장번호,0))&amp;" · "&amp;INDEX(현장_주소,MATCH(B253,현장번호,0)),"없는 번호")))</f>
        <v/>
      </c>
      <c r="D253" s="21" t="inlineStr">
        <is>
          <t>중간 사진 보내기</t>
        </is>
      </c>
      <c r="E253" s="21" t="inlineStr">
        <is>
          <t>대표</t>
        </is>
      </c>
      <c r="F253" s="26" t="inlineStr">
        <is>
          <t>완료</t>
        </is>
      </c>
      <c r="G253" s="28">
        <f>IF(OR(D253="",H253&lt;&gt;""),"",IF(F253="완료","완료",IF(A253&lt;기준일,"밀림",IF(A253=기준일,"오늘",IF(A253&lt;=기준일+7,"이번 주","예정")))))</f>
        <v/>
      </c>
      <c r="H253" s="25">
        <f>IF(COUNTA(A253,B253,D253)=0,"",IF(D253="","할 일을 적어 주세요",IF(NOT(ISNUMBER(A253)),"마감일을 확인하세요",IF(AND(B253&lt;&gt;"",ISNA(MATCH(B253,현장번호,0))),"현장 번호를 확인하세요",IF(AND(F253&lt;&gt;"",F253&lt;&gt;"완료"),"끝남 칸은 '완료'만","")))))</f>
        <v/>
      </c>
      <c r="J253">
        <f>IF(OR(G253="밀림",G253="오늘",G253="이번 주"),A253+ROW()/1E+6,"")</f>
        <v/>
      </c>
    </row>
    <row r="254">
      <c r="A254" s="20" t="n">
        <v>45875</v>
      </c>
      <c r="B254" s="26" t="n">
        <v>68</v>
      </c>
      <c r="C254" s="27">
        <f>IF(D254="","",IF(B254="","(현장 없음)",IFERROR(INDEX(현장_고객,MATCH(B254,현장번호,0))&amp;" · "&amp;INDEX(현장_주소,MATCH(B254,현장번호,0)),"없는 번호")))</f>
        <v/>
      </c>
      <c r="D254" s="21" t="inlineStr">
        <is>
          <t>마감 확인</t>
        </is>
      </c>
      <c r="E254" s="21" t="inlineStr">
        <is>
          <t>김 실장</t>
        </is>
      </c>
      <c r="F254" s="26" t="inlineStr">
        <is>
          <t>완료</t>
        </is>
      </c>
      <c r="G254" s="28">
        <f>IF(OR(D254="",H254&lt;&gt;""),"",IF(F254="완료","완료",IF(A254&lt;기준일,"밀림",IF(A254=기준일,"오늘",IF(A254&lt;=기준일+7,"이번 주","예정")))))</f>
        <v/>
      </c>
      <c r="H254" s="25">
        <f>IF(COUNTA(A254,B254,D254)=0,"",IF(D254="","할 일을 적어 주세요",IF(NOT(ISNUMBER(A254)),"마감일을 확인하세요",IF(AND(B254&lt;&gt;"",ISNA(MATCH(B254,현장번호,0))),"현장 번호를 확인하세요",IF(AND(F254&lt;&gt;"",F254&lt;&gt;"완료"),"끝남 칸은 '완료'만","")))))</f>
        <v/>
      </c>
      <c r="J254">
        <f>IF(OR(G254="밀림",G254="오늘",G254="이번 주"),A254+ROW()/1E+6,"")</f>
        <v/>
      </c>
    </row>
    <row r="255">
      <c r="A255" s="20" t="n">
        <v>45875</v>
      </c>
      <c r="B255" s="26" t="n">
        <v>78</v>
      </c>
      <c r="C255" s="27">
        <f>IF(D255="","",IF(B255="","(현장 없음)",IFERROR(INDEX(현장_고객,MATCH(B255,현장번호,0))&amp;" · "&amp;INDEX(현장_주소,MATCH(B255,현장번호,0)),"없는 번호")))</f>
        <v/>
      </c>
      <c r="D255" s="21" t="inlineStr">
        <is>
          <t>마감 확인</t>
        </is>
      </c>
      <c r="E255" s="21" t="inlineStr">
        <is>
          <t>박 팀장</t>
        </is>
      </c>
      <c r="F255" s="26" t="inlineStr">
        <is>
          <t>완료</t>
        </is>
      </c>
      <c r="G255" s="28">
        <f>IF(OR(D255="",H255&lt;&gt;""),"",IF(F255="완료","완료",IF(A255&lt;기준일,"밀림",IF(A255=기준일,"오늘",IF(A255&lt;=기준일+7,"이번 주","예정")))))</f>
        <v/>
      </c>
      <c r="H255" s="25">
        <f>IF(COUNTA(A255,B255,D255)=0,"",IF(D255="","할 일을 적어 주세요",IF(NOT(ISNUMBER(A255)),"마감일을 확인하세요",IF(AND(B255&lt;&gt;"",ISNA(MATCH(B255,현장번호,0))),"현장 번호를 확인하세요",IF(AND(F255&lt;&gt;"",F255&lt;&gt;"완료"),"끝남 칸은 '완료'만","")))))</f>
        <v/>
      </c>
      <c r="J255">
        <f>IF(OR(G255="밀림",G255="오늘",G255="이번 주"),A255+ROW()/1E+6,"")</f>
        <v/>
      </c>
    </row>
    <row r="256">
      <c r="A256" s="20" t="n">
        <v>45876</v>
      </c>
      <c r="B256" s="26" t="n">
        <v>74</v>
      </c>
      <c r="C256" s="27">
        <f>IF(D256="","",IF(B256="","(현장 없음)",IFERROR(INDEX(현장_고객,MATCH(B256,현장번호,0))&amp;" · "&amp;INDEX(현장_주소,MATCH(B256,현장번호,0)),"없는 번호")))</f>
        <v/>
      </c>
      <c r="D256" s="21" t="inlineStr">
        <is>
          <t>실측 방문</t>
        </is>
      </c>
      <c r="E256" s="21" t="inlineStr">
        <is>
          <t>박 팀장</t>
        </is>
      </c>
      <c r="F256" s="26" t="inlineStr">
        <is>
          <t>완료</t>
        </is>
      </c>
      <c r="G256" s="28">
        <f>IF(OR(D256="",H256&lt;&gt;""),"",IF(F256="완료","완료",IF(A256&lt;기준일,"밀림",IF(A256=기준일,"오늘",IF(A256&lt;=기준일+7,"이번 주","예정")))))</f>
        <v/>
      </c>
      <c r="H256" s="25">
        <f>IF(COUNTA(A256,B256,D256)=0,"",IF(D256="","할 일을 적어 주세요",IF(NOT(ISNUMBER(A256)),"마감일을 확인하세요",IF(AND(B256&lt;&gt;"",ISNA(MATCH(B256,현장번호,0))),"현장 번호를 확인하세요",IF(AND(F256&lt;&gt;"",F256&lt;&gt;"완료"),"끝남 칸은 '완료'만","")))))</f>
        <v/>
      </c>
      <c r="J256">
        <f>IF(OR(G256="밀림",G256="오늘",G256="이번 주"),A256+ROW()/1E+6,"")</f>
        <v/>
      </c>
    </row>
    <row r="257">
      <c r="A257" s="20" t="n">
        <v>45876</v>
      </c>
      <c r="B257" s="26" t="n">
        <v>80</v>
      </c>
      <c r="C257" s="27">
        <f>IF(D257="","",IF(B257="","(현장 없음)",IFERROR(INDEX(현장_고객,MATCH(B257,현장번호,0))&amp;" · "&amp;INDEX(현장_주소,MATCH(B257,현장번호,0)),"없는 번호")))</f>
        <v/>
      </c>
      <c r="D257" s="21" t="inlineStr">
        <is>
          <t>실측 방문</t>
        </is>
      </c>
      <c r="E257" s="21" t="inlineStr">
        <is>
          <t>대표</t>
        </is>
      </c>
      <c r="F257" s="26" t="inlineStr">
        <is>
          <t>완료</t>
        </is>
      </c>
      <c r="G257" s="28">
        <f>IF(OR(D257="",H257&lt;&gt;""),"",IF(F257="완료","완료",IF(A257&lt;기준일,"밀림",IF(A257=기준일,"오늘",IF(A257&lt;=기준일+7,"이번 주","예정")))))</f>
        <v/>
      </c>
      <c r="H257" s="25">
        <f>IF(COUNTA(A257,B257,D257)=0,"",IF(D257="","할 일을 적어 주세요",IF(NOT(ISNUMBER(A257)),"마감일을 확인하세요",IF(AND(B257&lt;&gt;"",ISNA(MATCH(B257,현장번호,0))),"현장 번호를 확인하세요",IF(AND(F257&lt;&gt;"",F257&lt;&gt;"완료"),"끝남 칸은 '완료'만","")))))</f>
        <v/>
      </c>
      <c r="J257">
        <f>IF(OR(G257="밀림",G257="오늘",G257="이번 주"),A257+ROW()/1E+6,"")</f>
        <v/>
      </c>
    </row>
    <row r="258">
      <c r="A258" s="20" t="n">
        <v>45878</v>
      </c>
      <c r="B258" s="26" t="n">
        <v>73</v>
      </c>
      <c r="C258" s="27">
        <f>IF(D258="","",IF(B258="","(현장 없음)",IFERROR(INDEX(현장_고객,MATCH(B258,현장번호,0))&amp;" · "&amp;INDEX(현장_주소,MATCH(B258,현장번호,0)),"없는 번호")))</f>
        <v/>
      </c>
      <c r="D258" s="21" t="inlineStr">
        <is>
          <t>철거 일정 잡기</t>
        </is>
      </c>
      <c r="E258" s="21" t="inlineStr">
        <is>
          <t>대표</t>
        </is>
      </c>
      <c r="F258" s="26" t="inlineStr">
        <is>
          <t>완료</t>
        </is>
      </c>
      <c r="G258" s="28">
        <f>IF(OR(D258="",H258&lt;&gt;""),"",IF(F258="완료","완료",IF(A258&lt;기준일,"밀림",IF(A258=기준일,"오늘",IF(A258&lt;=기준일+7,"이번 주","예정")))))</f>
        <v/>
      </c>
      <c r="H258" s="25">
        <f>IF(COUNTA(A258,B258,D258)=0,"",IF(D258="","할 일을 적어 주세요",IF(NOT(ISNUMBER(A258)),"마감일을 확인하세요",IF(AND(B258&lt;&gt;"",ISNA(MATCH(B258,현장번호,0))),"현장 번호를 확인하세요",IF(AND(F258&lt;&gt;"",F258&lt;&gt;"완료"),"끝남 칸은 '완료'만","")))))</f>
        <v/>
      </c>
      <c r="J258">
        <f>IF(OR(G258="밀림",G258="오늘",G258="이번 주"),A258+ROW()/1E+6,"")</f>
        <v/>
      </c>
    </row>
    <row r="259">
      <c r="A259" s="20" t="n">
        <v>45878</v>
      </c>
      <c r="B259" s="26" t="n">
        <v>80</v>
      </c>
      <c r="C259" s="27">
        <f>IF(D259="","",IF(B259="","(현장 없음)",IFERROR(INDEX(현장_고객,MATCH(B259,현장번호,0))&amp;" · "&amp;INDEX(현장_주소,MATCH(B259,현장번호,0)),"없는 번호")))</f>
        <v/>
      </c>
      <c r="D259" s="21" t="inlineStr">
        <is>
          <t>마감 확인</t>
        </is>
      </c>
      <c r="E259" s="21" t="inlineStr">
        <is>
          <t>대표</t>
        </is>
      </c>
      <c r="F259" s="26" t="inlineStr">
        <is>
          <t>완료</t>
        </is>
      </c>
      <c r="G259" s="28">
        <f>IF(OR(D259="",H259&lt;&gt;""),"",IF(F259="완료","완료",IF(A259&lt;기준일,"밀림",IF(A259=기준일,"오늘",IF(A259&lt;=기준일+7,"이번 주","예정")))))</f>
        <v/>
      </c>
      <c r="H259" s="25">
        <f>IF(COUNTA(A259,B259,D259)=0,"",IF(D259="","할 일을 적어 주세요",IF(NOT(ISNUMBER(A259)),"마감일을 확인하세요",IF(AND(B259&lt;&gt;"",ISNA(MATCH(B259,현장번호,0))),"현장 번호를 확인하세요",IF(AND(F259&lt;&gt;"",F259&lt;&gt;"완료"),"끝남 칸은 '완료'만","")))))</f>
        <v/>
      </c>
      <c r="J259">
        <f>IF(OR(G259="밀림",G259="오늘",G259="이번 주"),A259+ROW()/1E+6,"")</f>
        <v/>
      </c>
    </row>
    <row r="260">
      <c r="A260" s="20" t="n">
        <v>45879</v>
      </c>
      <c r="B260" s="26" t="n">
        <v>71</v>
      </c>
      <c r="C260" s="27">
        <f>IF(D260="","",IF(B260="","(현장 없음)",IFERROR(INDEX(현장_고객,MATCH(B260,현장번호,0))&amp;" · "&amp;INDEX(현장_주소,MATCH(B260,현장번호,0)),"없는 번호")))</f>
        <v/>
      </c>
      <c r="D260" s="21" t="inlineStr">
        <is>
          <t>설비 업체 확인</t>
        </is>
      </c>
      <c r="E260" s="21" t="inlineStr">
        <is>
          <t>박 팀장</t>
        </is>
      </c>
      <c r="F260" s="26" t="inlineStr">
        <is>
          <t>완료</t>
        </is>
      </c>
      <c r="G260" s="28">
        <f>IF(OR(D260="",H260&lt;&gt;""),"",IF(F260="완료","완료",IF(A260&lt;기준일,"밀림",IF(A260=기준일,"오늘",IF(A260&lt;=기준일+7,"이번 주","예정")))))</f>
        <v/>
      </c>
      <c r="H260" s="25">
        <f>IF(COUNTA(A260,B260,D260)=0,"",IF(D260="","할 일을 적어 주세요",IF(NOT(ISNUMBER(A260)),"마감일을 확인하세요",IF(AND(B260&lt;&gt;"",ISNA(MATCH(B260,현장번호,0))),"현장 번호를 확인하세요",IF(AND(F260&lt;&gt;"",F260&lt;&gt;"완료"),"끝남 칸은 '완료'만","")))))</f>
        <v/>
      </c>
      <c r="J260">
        <f>IF(OR(G260="밀림",G260="오늘",G260="이번 주"),A260+ROW()/1E+6,"")</f>
        <v/>
      </c>
    </row>
    <row r="261">
      <c r="A261" s="20" t="n">
        <v>45879</v>
      </c>
      <c r="B261" s="26" t="n">
        <v>73</v>
      </c>
      <c r="C261" s="27">
        <f>IF(D261="","",IF(B261="","(현장 없음)",IFERROR(INDEX(현장_고객,MATCH(B261,현장번호,0))&amp;" · "&amp;INDEX(현장_주소,MATCH(B261,현장번호,0)),"없는 번호")))</f>
        <v/>
      </c>
      <c r="D261" s="21" t="inlineStr">
        <is>
          <t>타일 들어가는 날 확인</t>
        </is>
      </c>
      <c r="E261" s="21" t="inlineStr">
        <is>
          <t>대표</t>
        </is>
      </c>
      <c r="F261" s="26" t="inlineStr">
        <is>
          <t>완료</t>
        </is>
      </c>
      <c r="G261" s="28">
        <f>IF(OR(D261="",H261&lt;&gt;""),"",IF(F261="완료","완료",IF(A261&lt;기준일,"밀림",IF(A261=기준일,"오늘",IF(A261&lt;=기준일+7,"이번 주","예정")))))</f>
        <v/>
      </c>
      <c r="H261" s="25">
        <f>IF(COUNTA(A261,B261,D261)=0,"",IF(D261="","할 일을 적어 주세요",IF(NOT(ISNUMBER(A261)),"마감일을 확인하세요",IF(AND(B261&lt;&gt;"",ISNA(MATCH(B261,현장번호,0))),"현장 번호를 확인하세요",IF(AND(F261&lt;&gt;"",F261&lt;&gt;"완료"),"끝남 칸은 '완료'만","")))))</f>
        <v/>
      </c>
      <c r="J261">
        <f>IF(OR(G261="밀림",G261="오늘",G261="이번 주"),A261+ROW()/1E+6,"")</f>
        <v/>
      </c>
    </row>
    <row r="262">
      <c r="A262" s="20" t="n">
        <v>45880</v>
      </c>
      <c r="B262" s="26" t="n">
        <v>74</v>
      </c>
      <c r="C262" s="27">
        <f>IF(D262="","",IF(B262="","(현장 없음)",IFERROR(INDEX(현장_고객,MATCH(B262,현장번호,0))&amp;" · "&amp;INDEX(현장_주소,MATCH(B262,현장번호,0)),"없는 번호")))</f>
        <v/>
      </c>
      <c r="D262" s="21" t="inlineStr">
        <is>
          <t>타일 들어가는 날 확인</t>
        </is>
      </c>
      <c r="E262" s="21" t="inlineStr">
        <is>
          <t>박 팀장</t>
        </is>
      </c>
      <c r="F262" s="26" t="inlineStr">
        <is>
          <t>완료</t>
        </is>
      </c>
      <c r="G262" s="28">
        <f>IF(OR(D262="",H262&lt;&gt;""),"",IF(F262="완료","완료",IF(A262&lt;기준일,"밀림",IF(A262=기준일,"오늘",IF(A262&lt;=기준일+7,"이번 주","예정")))))</f>
        <v/>
      </c>
      <c r="H262" s="25">
        <f>IF(COUNTA(A262,B262,D262)=0,"",IF(D262="","할 일을 적어 주세요",IF(NOT(ISNUMBER(A262)),"마감일을 확인하세요",IF(AND(B262&lt;&gt;"",ISNA(MATCH(B262,현장번호,0))),"현장 번호를 확인하세요",IF(AND(F262&lt;&gt;"",F262&lt;&gt;"완료"),"끝남 칸은 '완료'만","")))))</f>
        <v/>
      </c>
      <c r="J262">
        <f>IF(OR(G262="밀림",G262="오늘",G262="이번 주"),A262+ROW()/1E+6,"")</f>
        <v/>
      </c>
    </row>
    <row r="263">
      <c r="A263" s="20" t="n">
        <v>45880</v>
      </c>
      <c r="B263" s="26" t="n">
        <v>77</v>
      </c>
      <c r="C263" s="27">
        <f>IF(D263="","",IF(B263="","(현장 없음)",IFERROR(INDEX(현장_고객,MATCH(B263,현장번호,0))&amp;" · "&amp;INDEX(현장_주소,MATCH(B263,현장번호,0)),"없는 번호")))</f>
        <v/>
      </c>
      <c r="D263" s="21" t="inlineStr">
        <is>
          <t>실측 방문</t>
        </is>
      </c>
      <c r="E263" s="21" t="inlineStr">
        <is>
          <t>김 실장</t>
        </is>
      </c>
      <c r="F263" s="26" t="inlineStr">
        <is>
          <t>완료</t>
        </is>
      </c>
      <c r="G263" s="28">
        <f>IF(OR(D263="",H263&lt;&gt;""),"",IF(F263="완료","완료",IF(A263&lt;기준일,"밀림",IF(A263=기준일,"오늘",IF(A263&lt;=기준일+7,"이번 주","예정")))))</f>
        <v/>
      </c>
      <c r="H263" s="25">
        <f>IF(COUNTA(A263,B263,D263)=0,"",IF(D263="","할 일을 적어 주세요",IF(NOT(ISNUMBER(A263)),"마감일을 확인하세요",IF(AND(B263&lt;&gt;"",ISNA(MATCH(B263,현장번호,0))),"현장 번호를 확인하세요",IF(AND(F263&lt;&gt;"",F263&lt;&gt;"완료"),"끝남 칸은 '완료'만","")))))</f>
        <v/>
      </c>
      <c r="J263">
        <f>IF(OR(G263="밀림",G263="오늘",G263="이번 주"),A263+ROW()/1E+6,"")</f>
        <v/>
      </c>
    </row>
    <row r="264">
      <c r="A264" s="20" t="n">
        <v>45881</v>
      </c>
      <c r="B264" s="26" t="n">
        <v>71</v>
      </c>
      <c r="C264" s="27">
        <f>IF(D264="","",IF(B264="","(현장 없음)",IFERROR(INDEX(현장_고객,MATCH(B264,현장번호,0))&amp;" · "&amp;INDEX(현장_주소,MATCH(B264,현장번호,0)),"없는 번호")))</f>
        <v/>
      </c>
      <c r="D264" s="21" t="inlineStr">
        <is>
          <t>타일 들어가는 날 확인</t>
        </is>
      </c>
      <c r="E264" s="21" t="inlineStr">
        <is>
          <t>박 팀장</t>
        </is>
      </c>
      <c r="F264" s="26" t="inlineStr">
        <is>
          <t>완료</t>
        </is>
      </c>
      <c r="G264" s="28">
        <f>IF(OR(D264="",H264&lt;&gt;""),"",IF(F264="완료","완료",IF(A264&lt;기준일,"밀림",IF(A264=기준일,"오늘",IF(A264&lt;=기준일+7,"이번 주","예정")))))</f>
        <v/>
      </c>
      <c r="H264" s="25">
        <f>IF(COUNTA(A264,B264,D264)=0,"",IF(D264="","할 일을 적어 주세요",IF(NOT(ISNUMBER(A264)),"마감일을 확인하세요",IF(AND(B264&lt;&gt;"",ISNA(MATCH(B264,현장번호,0))),"현장 번호를 확인하세요",IF(AND(F264&lt;&gt;"",F264&lt;&gt;"완료"),"끝남 칸은 '완료'만","")))))</f>
        <v/>
      </c>
      <c r="J264">
        <f>IF(OR(G264="밀림",G264="오늘",G264="이번 주"),A264+ROW()/1E+6,"")</f>
        <v/>
      </c>
    </row>
    <row r="265">
      <c r="A265" s="20" t="n">
        <v>45881</v>
      </c>
      <c r="B265" s="26" t="n">
        <v>78</v>
      </c>
      <c r="C265" s="27">
        <f>IF(D265="","",IF(B265="","(현장 없음)",IFERROR(INDEX(현장_고객,MATCH(B265,현장번호,0))&amp;" · "&amp;INDEX(현장_주소,MATCH(B265,현장번호,0)),"없는 번호")))</f>
        <v/>
      </c>
      <c r="D265" s="21" t="inlineStr">
        <is>
          <t>철거 일정 잡기</t>
        </is>
      </c>
      <c r="E265" s="21" t="inlineStr">
        <is>
          <t>박 팀장</t>
        </is>
      </c>
      <c r="F265" s="26" t="inlineStr">
        <is>
          <t>완료</t>
        </is>
      </c>
      <c r="G265" s="28">
        <f>IF(OR(D265="",H265&lt;&gt;""),"",IF(F265="완료","완료",IF(A265&lt;기준일,"밀림",IF(A265=기준일,"오늘",IF(A265&lt;=기준일+7,"이번 주","예정")))))</f>
        <v/>
      </c>
      <c r="H265" s="25">
        <f>IF(COUNTA(A265,B265,D265)=0,"",IF(D265="","할 일을 적어 주세요",IF(NOT(ISNUMBER(A265)),"마감일을 확인하세요",IF(AND(B265&lt;&gt;"",ISNA(MATCH(B265,현장번호,0))),"현장 번호를 확인하세요",IF(AND(F265&lt;&gt;"",F265&lt;&gt;"완료"),"끝남 칸은 '완료'만","")))))</f>
        <v/>
      </c>
      <c r="J265">
        <f>IF(OR(G265="밀림",G265="오늘",G265="이번 주"),A265+ROW()/1E+6,"")</f>
        <v/>
      </c>
    </row>
    <row r="266">
      <c r="A266" s="20" t="n">
        <v>45881</v>
      </c>
      <c r="B266" s="26" t="n">
        <v>84</v>
      </c>
      <c r="C266" s="27">
        <f>IF(D266="","",IF(B266="","(현장 없음)",IFERROR(INDEX(현장_고객,MATCH(B266,현장번호,0))&amp;" · "&amp;INDEX(현장_주소,MATCH(B266,현장번호,0)),"없는 번호")))</f>
        <v/>
      </c>
      <c r="D266" s="21" t="inlineStr">
        <is>
          <t>실측 방문</t>
        </is>
      </c>
      <c r="E266" s="21" t="inlineStr">
        <is>
          <t>김 실장</t>
        </is>
      </c>
      <c r="F266" s="26" t="inlineStr">
        <is>
          <t>완료</t>
        </is>
      </c>
      <c r="G266" s="28">
        <f>IF(OR(D266="",H266&lt;&gt;""),"",IF(F266="완료","완료",IF(A266&lt;기준일,"밀림",IF(A266=기준일,"오늘",IF(A266&lt;=기준일+7,"이번 주","예정")))))</f>
        <v/>
      </c>
      <c r="H266" s="25">
        <f>IF(COUNTA(A266,B266,D266)=0,"",IF(D266="","할 일을 적어 주세요",IF(NOT(ISNUMBER(A266)),"마감일을 확인하세요",IF(AND(B266&lt;&gt;"",ISNA(MATCH(B266,현장번호,0))),"현장 번호를 확인하세요",IF(AND(F266&lt;&gt;"",F266&lt;&gt;"완료"),"끝남 칸은 '완료'만","")))))</f>
        <v/>
      </c>
      <c r="J266">
        <f>IF(OR(G266="밀림",G266="오늘",G266="이번 주"),A266+ROW()/1E+6,"")</f>
        <v/>
      </c>
    </row>
    <row r="267">
      <c r="A267" s="20" t="n">
        <v>45882</v>
      </c>
      <c r="B267" s="26" t="n">
        <v>71</v>
      </c>
      <c r="C267" s="27">
        <f>IF(D267="","",IF(B267="","(현장 없음)",IFERROR(INDEX(현장_고객,MATCH(B267,현장번호,0))&amp;" · "&amp;INDEX(현장_주소,MATCH(B267,현장번호,0)),"없는 번호")))</f>
        <v/>
      </c>
      <c r="D267" s="21" t="inlineStr">
        <is>
          <t>마감 확인</t>
        </is>
      </c>
      <c r="E267" s="21" t="inlineStr">
        <is>
          <t>박 팀장</t>
        </is>
      </c>
      <c r="F267" s="26" t="inlineStr">
        <is>
          <t>완료</t>
        </is>
      </c>
      <c r="G267" s="28">
        <f>IF(OR(D267="",H267&lt;&gt;""),"",IF(F267="완료","완료",IF(A267&lt;기준일,"밀림",IF(A267=기준일,"오늘",IF(A267&lt;=기준일+7,"이번 주","예정")))))</f>
        <v/>
      </c>
      <c r="H267" s="25">
        <f>IF(COUNTA(A267,B267,D267)=0,"",IF(D267="","할 일을 적어 주세요",IF(NOT(ISNUMBER(A267)),"마감일을 확인하세요",IF(AND(B267&lt;&gt;"",ISNA(MATCH(B267,현장번호,0))),"현장 번호를 확인하세요",IF(AND(F267&lt;&gt;"",F267&lt;&gt;"완료"),"끝남 칸은 '완료'만","")))))</f>
        <v/>
      </c>
      <c r="J267">
        <f>IF(OR(G267="밀림",G267="오늘",G267="이번 주"),A267+ROW()/1E+6,"")</f>
        <v/>
      </c>
    </row>
    <row r="268">
      <c r="A268" s="20" t="n">
        <v>45882</v>
      </c>
      <c r="B268" s="26" t="n">
        <v>88</v>
      </c>
      <c r="C268" s="27">
        <f>IF(D268="","",IF(B268="","(현장 없음)",IFERROR(INDEX(현장_고객,MATCH(B268,현장번호,0))&amp;" · "&amp;INDEX(현장_주소,MATCH(B268,현장번호,0)),"없는 번호")))</f>
        <v/>
      </c>
      <c r="D268" s="21" t="inlineStr">
        <is>
          <t>실측 방문</t>
        </is>
      </c>
      <c r="E268" s="21" t="inlineStr">
        <is>
          <t>박 팀장</t>
        </is>
      </c>
      <c r="F268" s="26" t="inlineStr">
        <is>
          <t>완료</t>
        </is>
      </c>
      <c r="G268" s="28">
        <f>IF(OR(D268="",H268&lt;&gt;""),"",IF(F268="완료","완료",IF(A268&lt;기준일,"밀림",IF(A268=기준일,"오늘",IF(A268&lt;=기준일+7,"이번 주","예정")))))</f>
        <v/>
      </c>
      <c r="H268" s="25">
        <f>IF(COUNTA(A268,B268,D268)=0,"",IF(D268="","할 일을 적어 주세요",IF(NOT(ISNUMBER(A268)),"마감일을 확인하세요",IF(AND(B268&lt;&gt;"",ISNA(MATCH(B268,현장번호,0))),"현장 번호를 확인하세요",IF(AND(F268&lt;&gt;"",F268&lt;&gt;"완료"),"끝남 칸은 '완료'만","")))))</f>
        <v/>
      </c>
      <c r="J268">
        <f>IF(OR(G268="밀림",G268="오늘",G268="이번 주"),A268+ROW()/1E+6,"")</f>
        <v/>
      </c>
    </row>
    <row r="269">
      <c r="A269" s="20" t="n">
        <v>45883</v>
      </c>
      <c r="B269" s="26" t="n">
        <v>55</v>
      </c>
      <c r="C269" s="27">
        <f>IF(D269="","",IF(B269="","(현장 없음)",IFERROR(INDEX(현장_고객,MATCH(B269,현장번호,0))&amp;" · "&amp;INDEX(현장_주소,MATCH(B269,현장번호,0)),"없는 번호")))</f>
        <v/>
      </c>
      <c r="D269" s="21" t="inlineStr">
        <is>
          <t>철거 일정 잡기</t>
        </is>
      </c>
      <c r="E269" s="21" t="inlineStr">
        <is>
          <t>박 팀장</t>
        </is>
      </c>
      <c r="F269" s="26" t="inlineStr">
        <is>
          <t>완료</t>
        </is>
      </c>
      <c r="G269" s="28">
        <f>IF(OR(D269="",H269&lt;&gt;""),"",IF(F269="완료","완료",IF(A269&lt;기준일,"밀림",IF(A269=기준일,"오늘",IF(A269&lt;=기준일+7,"이번 주","예정")))))</f>
        <v/>
      </c>
      <c r="H269" s="25">
        <f>IF(COUNTA(A269,B269,D269)=0,"",IF(D269="","할 일을 적어 주세요",IF(NOT(ISNUMBER(A269)),"마감일을 확인하세요",IF(AND(B269&lt;&gt;"",ISNA(MATCH(B269,현장번호,0))),"현장 번호를 확인하세요",IF(AND(F269&lt;&gt;"",F269&lt;&gt;"완료"),"끝남 칸은 '완료'만","")))))</f>
        <v/>
      </c>
      <c r="J269">
        <f>IF(OR(G269="밀림",G269="오늘",G269="이번 주"),A269+ROW()/1E+6,"")</f>
        <v/>
      </c>
    </row>
    <row r="270">
      <c r="A270" s="20" t="n">
        <v>45884</v>
      </c>
      <c r="B270" s="26" t="n">
        <v>55</v>
      </c>
      <c r="C270" s="27">
        <f>IF(D270="","",IF(B270="","(현장 없음)",IFERROR(INDEX(현장_고객,MATCH(B270,현장번호,0))&amp;" · "&amp;INDEX(현장_주소,MATCH(B270,현장번호,0)),"없는 번호")))</f>
        <v/>
      </c>
      <c r="D270" s="21" t="inlineStr">
        <is>
          <t>잔금 안내 문자</t>
        </is>
      </c>
      <c r="E270" s="21" t="inlineStr">
        <is>
          <t>박 팀장</t>
        </is>
      </c>
      <c r="F270" s="26" t="inlineStr">
        <is>
          <t>완료</t>
        </is>
      </c>
      <c r="G270" s="28">
        <f>IF(OR(D270="",H270&lt;&gt;""),"",IF(F270="완료","완료",IF(A270&lt;기준일,"밀림",IF(A270=기준일,"오늘",IF(A270&lt;=기준일+7,"이번 주","예정")))))</f>
        <v/>
      </c>
      <c r="H270" s="25">
        <f>IF(COUNTA(A270,B270,D270)=0,"",IF(D270="","할 일을 적어 주세요",IF(NOT(ISNUMBER(A270)),"마감일을 확인하세요",IF(AND(B270&lt;&gt;"",ISNA(MATCH(B270,현장번호,0))),"현장 번호를 확인하세요",IF(AND(F270&lt;&gt;"",F270&lt;&gt;"완료"),"끝남 칸은 '완료'만","")))))</f>
        <v/>
      </c>
      <c r="J270">
        <f>IF(OR(G270="밀림",G270="오늘",G270="이번 주"),A270+ROW()/1E+6,"")</f>
        <v/>
      </c>
    </row>
    <row r="271">
      <c r="A271" s="20" t="n">
        <v>45884</v>
      </c>
      <c r="B271" s="26" t="n">
        <v>80</v>
      </c>
      <c r="C271" s="27">
        <f>IF(D271="","",IF(B271="","(현장 없음)",IFERROR(INDEX(현장_고객,MATCH(B271,현장번호,0))&amp;" · "&amp;INDEX(현장_주소,MATCH(B271,현장번호,0)),"없는 번호")))</f>
        <v/>
      </c>
      <c r="D271" s="21" t="inlineStr">
        <is>
          <t>자재 발주</t>
        </is>
      </c>
      <c r="E271" s="21" t="inlineStr">
        <is>
          <t>대표</t>
        </is>
      </c>
      <c r="F271" s="26" t="inlineStr">
        <is>
          <t>완료</t>
        </is>
      </c>
      <c r="G271" s="28">
        <f>IF(OR(D271="",H271&lt;&gt;""),"",IF(F271="완료","완료",IF(A271&lt;기준일,"밀림",IF(A271=기준일,"오늘",IF(A271&lt;=기준일+7,"이번 주","예정")))))</f>
        <v/>
      </c>
      <c r="H271" s="25">
        <f>IF(COUNTA(A271,B271,D271)=0,"",IF(D271="","할 일을 적어 주세요",IF(NOT(ISNUMBER(A271)),"마감일을 확인하세요",IF(AND(B271&lt;&gt;"",ISNA(MATCH(B271,현장번호,0))),"현장 번호를 확인하세요",IF(AND(F271&lt;&gt;"",F271&lt;&gt;"완료"),"끝남 칸은 '완료'만","")))))</f>
        <v/>
      </c>
      <c r="J271">
        <f>IF(OR(G271="밀림",G271="오늘",G271="이번 주"),A271+ROW()/1E+6,"")</f>
        <v/>
      </c>
    </row>
    <row r="272">
      <c r="A272" s="20" t="n">
        <v>45884</v>
      </c>
      <c r="B272" s="26" t="n">
        <v>81</v>
      </c>
      <c r="C272" s="27">
        <f>IF(D272="","",IF(B272="","(현장 없음)",IFERROR(INDEX(현장_고객,MATCH(B272,현장번호,0))&amp;" · "&amp;INDEX(현장_주소,MATCH(B272,현장번호,0)),"없는 번호")))</f>
        <v/>
      </c>
      <c r="D272" s="21" t="inlineStr">
        <is>
          <t>실측 방문</t>
        </is>
      </c>
      <c r="E272" s="21" t="inlineStr">
        <is>
          <t>김 실장</t>
        </is>
      </c>
      <c r="F272" s="26" t="inlineStr">
        <is>
          <t>완료</t>
        </is>
      </c>
      <c r="G272" s="28">
        <f>IF(OR(D272="",H272&lt;&gt;""),"",IF(F272="완료","완료",IF(A272&lt;기준일,"밀림",IF(A272=기준일,"오늘",IF(A272&lt;=기준일+7,"이번 주","예정")))))</f>
        <v/>
      </c>
      <c r="H272" s="25">
        <f>IF(COUNTA(A272,B272,D272)=0,"",IF(D272="","할 일을 적어 주세요",IF(NOT(ISNUMBER(A272)),"마감일을 확인하세요",IF(AND(B272&lt;&gt;"",ISNA(MATCH(B272,현장번호,0))),"현장 번호를 확인하세요",IF(AND(F272&lt;&gt;"",F272&lt;&gt;"완료"),"끝남 칸은 '완료'만","")))))</f>
        <v/>
      </c>
      <c r="J272">
        <f>IF(OR(G272="밀림",G272="오늘",G272="이번 주"),A272+ROW()/1E+6,"")</f>
        <v/>
      </c>
    </row>
    <row r="273">
      <c r="A273" s="20" t="n">
        <v>45884</v>
      </c>
      <c r="B273" s="26" t="n">
        <v>81</v>
      </c>
      <c r="C273" s="27">
        <f>IF(D273="","",IF(B273="","(현장 없음)",IFERROR(INDEX(현장_고객,MATCH(B273,현장번호,0))&amp;" · "&amp;INDEX(현장_주소,MATCH(B273,현장번호,0)),"없는 번호")))</f>
        <v/>
      </c>
      <c r="D273" s="21" t="inlineStr">
        <is>
          <t>관리사무소 공사 신고</t>
        </is>
      </c>
      <c r="E273" s="21" t="inlineStr">
        <is>
          <t>김 실장</t>
        </is>
      </c>
      <c r="F273" s="26" t="inlineStr">
        <is>
          <t>완료</t>
        </is>
      </c>
      <c r="G273" s="28">
        <f>IF(OR(D273="",H273&lt;&gt;""),"",IF(F273="완료","완료",IF(A273&lt;기준일,"밀림",IF(A273=기준일,"오늘",IF(A273&lt;=기준일+7,"이번 주","예정")))))</f>
        <v/>
      </c>
      <c r="H273" s="25">
        <f>IF(COUNTA(A273,B273,D273)=0,"",IF(D273="","할 일을 적어 주세요",IF(NOT(ISNUMBER(A273)),"마감일을 확인하세요",IF(AND(B273&lt;&gt;"",ISNA(MATCH(B273,현장번호,0))),"현장 번호를 확인하세요",IF(AND(F273&lt;&gt;"",F273&lt;&gt;"완료"),"끝남 칸은 '완료'만","")))))</f>
        <v/>
      </c>
      <c r="J273">
        <f>IF(OR(G273="밀림",G273="오늘",G273="이번 주"),A273+ROW()/1E+6,"")</f>
        <v/>
      </c>
    </row>
    <row r="274">
      <c r="A274" s="20" t="n">
        <v>45885</v>
      </c>
      <c r="B274" s="26" t="n">
        <v>74</v>
      </c>
      <c r="C274" s="27">
        <f>IF(D274="","",IF(B274="","(현장 없음)",IFERROR(INDEX(현장_고객,MATCH(B274,현장번호,0))&amp;" · "&amp;INDEX(현장_주소,MATCH(B274,현장번호,0)),"없는 번호")))</f>
        <v/>
      </c>
      <c r="D274" s="21" t="inlineStr">
        <is>
          <t>중간 사진 보내기</t>
        </is>
      </c>
      <c r="E274" s="21" t="inlineStr">
        <is>
          <t>박 팀장</t>
        </is>
      </c>
      <c r="F274" s="26" t="inlineStr">
        <is>
          <t>완료</t>
        </is>
      </c>
      <c r="G274" s="28">
        <f>IF(OR(D274="",H274&lt;&gt;""),"",IF(F274="완료","완료",IF(A274&lt;기준일,"밀림",IF(A274=기준일,"오늘",IF(A274&lt;=기준일+7,"이번 주","예정")))))</f>
        <v/>
      </c>
      <c r="H274" s="25">
        <f>IF(COUNTA(A274,B274,D274)=0,"",IF(D274="","할 일을 적어 주세요",IF(NOT(ISNUMBER(A274)),"마감일을 확인하세요",IF(AND(B274&lt;&gt;"",ISNA(MATCH(B274,현장번호,0))),"현장 번호를 확인하세요",IF(AND(F274&lt;&gt;"",F274&lt;&gt;"완료"),"끝남 칸은 '완료'만","")))))</f>
        <v/>
      </c>
      <c r="J274">
        <f>IF(OR(G274="밀림",G274="오늘",G274="이번 주"),A274+ROW()/1E+6,"")</f>
        <v/>
      </c>
    </row>
    <row r="275">
      <c r="A275" s="20" t="n">
        <v>45886</v>
      </c>
      <c r="B275" s="26" t="n">
        <v>71</v>
      </c>
      <c r="C275" s="27">
        <f>IF(D275="","",IF(B275="","(현장 없음)",IFERROR(INDEX(현장_고객,MATCH(B275,현장번호,0))&amp;" · "&amp;INDEX(현장_주소,MATCH(B275,현장번호,0)),"없는 번호")))</f>
        <v/>
      </c>
      <c r="D275" s="21" t="inlineStr">
        <is>
          <t>잔금 안내 문자</t>
        </is>
      </c>
      <c r="E275" s="21" t="inlineStr">
        <is>
          <t>박 팀장</t>
        </is>
      </c>
      <c r="F275" s="26" t="inlineStr">
        <is>
          <t>완료</t>
        </is>
      </c>
      <c r="G275" s="28">
        <f>IF(OR(D275="",H275&lt;&gt;""),"",IF(F275="완료","완료",IF(A275&lt;기준일,"밀림",IF(A275=기준일,"오늘",IF(A275&lt;=기준일+7,"이번 주","예정")))))</f>
        <v/>
      </c>
      <c r="H275" s="25">
        <f>IF(COUNTA(A275,B275,D275)=0,"",IF(D275="","할 일을 적어 주세요",IF(NOT(ISNUMBER(A275)),"마감일을 확인하세요",IF(AND(B275&lt;&gt;"",ISNA(MATCH(B275,현장번호,0))),"현장 번호를 확인하세요",IF(AND(F275&lt;&gt;"",F275&lt;&gt;"완료"),"끝남 칸은 '완료'만","")))))</f>
        <v/>
      </c>
      <c r="J275">
        <f>IF(OR(G275="밀림",G275="오늘",G275="이번 주"),A275+ROW()/1E+6,"")</f>
        <v/>
      </c>
    </row>
    <row r="276">
      <c r="A276" s="20" t="n">
        <v>45886</v>
      </c>
      <c r="B276" s="26" t="n">
        <v>82</v>
      </c>
      <c r="C276" s="27">
        <f>IF(D276="","",IF(B276="","(현장 없음)",IFERROR(INDEX(현장_고객,MATCH(B276,현장번호,0))&amp;" · "&amp;INDEX(현장_주소,MATCH(B276,현장번호,0)),"없는 번호")))</f>
        <v/>
      </c>
      <c r="D276" s="21" t="inlineStr">
        <is>
          <t>실측 방문</t>
        </is>
      </c>
      <c r="E276" s="21" t="inlineStr">
        <is>
          <t>박 팀장</t>
        </is>
      </c>
      <c r="F276" s="26" t="inlineStr">
        <is>
          <t>완료</t>
        </is>
      </c>
      <c r="G276" s="28">
        <f>IF(OR(D276="",H276&lt;&gt;""),"",IF(F276="완료","완료",IF(A276&lt;기준일,"밀림",IF(A276=기준일,"오늘",IF(A276&lt;=기준일+7,"이번 주","예정")))))</f>
        <v/>
      </c>
      <c r="H276" s="25">
        <f>IF(COUNTA(A276,B276,D276)=0,"",IF(D276="","할 일을 적어 주세요",IF(NOT(ISNUMBER(A276)),"마감일을 확인하세요",IF(AND(B276&lt;&gt;"",ISNA(MATCH(B276,현장번호,0))),"현장 번호를 확인하세요",IF(AND(F276&lt;&gt;"",F276&lt;&gt;"완료"),"끝남 칸은 '완료'만","")))))</f>
        <v/>
      </c>
      <c r="J276">
        <f>IF(OR(G276="밀림",G276="오늘",G276="이번 주"),A276+ROW()/1E+6,"")</f>
        <v/>
      </c>
    </row>
    <row r="277">
      <c r="A277" s="20" t="n">
        <v>45886</v>
      </c>
      <c r="B277" s="26" t="n">
        <v>84</v>
      </c>
      <c r="C277" s="27">
        <f>IF(D277="","",IF(B277="","(현장 없음)",IFERROR(INDEX(현장_고객,MATCH(B277,현장번호,0))&amp;" · "&amp;INDEX(현장_주소,MATCH(B277,현장번호,0)),"없는 번호")))</f>
        <v/>
      </c>
      <c r="D277" s="21" t="inlineStr">
        <is>
          <t>철거 일정 잡기</t>
        </is>
      </c>
      <c r="E277" s="21" t="inlineStr">
        <is>
          <t>김 실장</t>
        </is>
      </c>
      <c r="F277" s="26" t="inlineStr">
        <is>
          <t>완료</t>
        </is>
      </c>
      <c r="G277" s="28">
        <f>IF(OR(D277="",H277&lt;&gt;""),"",IF(F277="완료","완료",IF(A277&lt;기준일,"밀림",IF(A277=기준일,"오늘",IF(A277&lt;=기준일+7,"이번 주","예정")))))</f>
        <v/>
      </c>
      <c r="H277" s="25">
        <f>IF(COUNTA(A277,B277,D277)=0,"",IF(D277="","할 일을 적어 주세요",IF(NOT(ISNUMBER(A277)),"마감일을 확인하세요",IF(AND(B277&lt;&gt;"",ISNA(MATCH(B277,현장번호,0))),"현장 번호를 확인하세요",IF(AND(F277&lt;&gt;"",F277&lt;&gt;"완료"),"끝남 칸은 '완료'만","")))))</f>
        <v/>
      </c>
      <c r="J277">
        <f>IF(OR(G277="밀림",G277="오늘",G277="이번 주"),A277+ROW()/1E+6,"")</f>
        <v/>
      </c>
    </row>
    <row r="278">
      <c r="A278" s="20" t="n">
        <v>45886</v>
      </c>
      <c r="B278" s="26" t="n">
        <v>84</v>
      </c>
      <c r="C278" s="27">
        <f>IF(D278="","",IF(B278="","(현장 없음)",IFERROR(INDEX(현장_고객,MATCH(B278,현장번호,0))&amp;" · "&amp;INDEX(현장_주소,MATCH(B278,현장번호,0)),"없는 번호")))</f>
        <v/>
      </c>
      <c r="D278" s="21" t="inlineStr">
        <is>
          <t>설비 업체 확인</t>
        </is>
      </c>
      <c r="E278" s="21" t="inlineStr">
        <is>
          <t>김 실장</t>
        </is>
      </c>
      <c r="F278" s="26" t="inlineStr">
        <is>
          <t>완료</t>
        </is>
      </c>
      <c r="G278" s="28">
        <f>IF(OR(D278="",H278&lt;&gt;""),"",IF(F278="완료","완료",IF(A278&lt;기준일,"밀림",IF(A278=기준일,"오늘",IF(A278&lt;=기준일+7,"이번 주","예정")))))</f>
        <v/>
      </c>
      <c r="H278" s="25">
        <f>IF(COUNTA(A278,B278,D278)=0,"",IF(D278="","할 일을 적어 주세요",IF(NOT(ISNUMBER(A278)),"마감일을 확인하세요",IF(AND(B278&lt;&gt;"",ISNA(MATCH(B278,현장번호,0))),"현장 번호를 확인하세요",IF(AND(F278&lt;&gt;"",F278&lt;&gt;"완료"),"끝남 칸은 '완료'만","")))))</f>
        <v/>
      </c>
      <c r="J278">
        <f>IF(OR(G278="밀림",G278="오늘",G278="이번 주"),A278+ROW()/1E+6,"")</f>
        <v/>
      </c>
    </row>
    <row r="279">
      <c r="A279" s="20" t="n">
        <v>45887</v>
      </c>
      <c r="B279" s="26" t="n">
        <v>74</v>
      </c>
      <c r="C279" s="27">
        <f>IF(D279="","",IF(B279="","(현장 없음)",IFERROR(INDEX(현장_고객,MATCH(B279,현장번호,0))&amp;" · "&amp;INDEX(현장_주소,MATCH(B279,현장번호,0)),"없는 번호")))</f>
        <v/>
      </c>
      <c r="D279" s="21" t="inlineStr">
        <is>
          <t>관리사무소 공사 신고</t>
        </is>
      </c>
      <c r="E279" s="21" t="inlineStr">
        <is>
          <t>박 팀장</t>
        </is>
      </c>
      <c r="F279" s="26" t="inlineStr">
        <is>
          <t>완료</t>
        </is>
      </c>
      <c r="G279" s="28">
        <f>IF(OR(D279="",H279&lt;&gt;""),"",IF(F279="완료","완료",IF(A279&lt;기준일,"밀림",IF(A279=기준일,"오늘",IF(A279&lt;=기준일+7,"이번 주","예정")))))</f>
        <v/>
      </c>
      <c r="H279" s="25">
        <f>IF(COUNTA(A279,B279,D279)=0,"",IF(D279="","할 일을 적어 주세요",IF(NOT(ISNUMBER(A279)),"마감일을 확인하세요",IF(AND(B279&lt;&gt;"",ISNA(MATCH(B279,현장번호,0))),"현장 번호를 확인하세요",IF(AND(F279&lt;&gt;"",F279&lt;&gt;"완료"),"끝남 칸은 '완료'만","")))))</f>
        <v/>
      </c>
      <c r="J279">
        <f>IF(OR(G279="밀림",G279="오늘",G279="이번 주"),A279+ROW()/1E+6,"")</f>
        <v/>
      </c>
    </row>
    <row r="280">
      <c r="A280" s="20" t="n">
        <v>45887</v>
      </c>
      <c r="B280" s="26" t="n">
        <v>80</v>
      </c>
      <c r="C280" s="27">
        <f>IF(D280="","",IF(B280="","(현장 없음)",IFERROR(INDEX(현장_고객,MATCH(B280,현장번호,0))&amp;" · "&amp;INDEX(현장_주소,MATCH(B280,현장번호,0)),"없는 번호")))</f>
        <v/>
      </c>
      <c r="D280" s="21" t="inlineStr">
        <is>
          <t>철거 일정 잡기</t>
        </is>
      </c>
      <c r="E280" s="21" t="inlineStr">
        <is>
          <t>대표</t>
        </is>
      </c>
      <c r="F280" s="26" t="inlineStr">
        <is>
          <t>완료</t>
        </is>
      </c>
      <c r="G280" s="28">
        <f>IF(OR(D280="",H280&lt;&gt;""),"",IF(F280="완료","완료",IF(A280&lt;기준일,"밀림",IF(A280=기준일,"오늘",IF(A280&lt;=기준일+7,"이번 주","예정")))))</f>
        <v/>
      </c>
      <c r="H280" s="25">
        <f>IF(COUNTA(A280,B280,D280)=0,"",IF(D280="","할 일을 적어 주세요",IF(NOT(ISNUMBER(A280)),"마감일을 확인하세요",IF(AND(B280&lt;&gt;"",ISNA(MATCH(B280,현장번호,0))),"현장 번호를 확인하세요",IF(AND(F280&lt;&gt;"",F280&lt;&gt;"완료"),"끝남 칸은 '완료'만","")))))</f>
        <v/>
      </c>
      <c r="J280">
        <f>IF(OR(G280="밀림",G280="오늘",G280="이번 주"),A280+ROW()/1E+6,"")</f>
        <v/>
      </c>
    </row>
    <row r="281">
      <c r="A281" s="20" t="n">
        <v>45888</v>
      </c>
      <c r="B281" s="26" t="n">
        <v>74</v>
      </c>
      <c r="C281" s="27">
        <f>IF(D281="","",IF(B281="","(현장 없음)",IFERROR(INDEX(현장_고객,MATCH(B281,현장번호,0))&amp;" · "&amp;INDEX(현장_주소,MATCH(B281,현장번호,0)),"없는 번호")))</f>
        <v/>
      </c>
      <c r="D281" s="21" t="inlineStr">
        <is>
          <t>철거 일정 잡기</t>
        </is>
      </c>
      <c r="E281" s="21" t="inlineStr">
        <is>
          <t>박 팀장</t>
        </is>
      </c>
      <c r="F281" s="26" t="inlineStr">
        <is>
          <t>완료</t>
        </is>
      </c>
      <c r="G281" s="28">
        <f>IF(OR(D281="",H281&lt;&gt;""),"",IF(F281="완료","완료",IF(A281&lt;기준일,"밀림",IF(A281=기준일,"오늘",IF(A281&lt;=기준일+7,"이번 주","예정")))))</f>
        <v/>
      </c>
      <c r="H281" s="25">
        <f>IF(COUNTA(A281,B281,D281)=0,"",IF(D281="","할 일을 적어 주세요",IF(NOT(ISNUMBER(A281)),"마감일을 확인하세요",IF(AND(B281&lt;&gt;"",ISNA(MATCH(B281,현장번호,0))),"현장 번호를 확인하세요",IF(AND(F281&lt;&gt;"",F281&lt;&gt;"완료"),"끝남 칸은 '완료'만","")))))</f>
        <v/>
      </c>
      <c r="J281">
        <f>IF(OR(G281="밀림",G281="오늘",G281="이번 주"),A281+ROW()/1E+6,"")</f>
        <v/>
      </c>
    </row>
    <row r="282">
      <c r="A282" s="20" t="n">
        <v>45888</v>
      </c>
      <c r="B282" s="26" t="n">
        <v>74</v>
      </c>
      <c r="C282" s="27">
        <f>IF(D282="","",IF(B282="","(현장 없음)",IFERROR(INDEX(현장_고객,MATCH(B282,현장번호,0))&amp;" · "&amp;INDEX(현장_주소,MATCH(B282,현장번호,0)),"없는 번호")))</f>
        <v/>
      </c>
      <c r="D282" s="21" t="inlineStr">
        <is>
          <t>자재 발주</t>
        </is>
      </c>
      <c r="E282" s="21" t="inlineStr">
        <is>
          <t>박 팀장</t>
        </is>
      </c>
      <c r="F282" s="26" t="inlineStr">
        <is>
          <t>완료</t>
        </is>
      </c>
      <c r="G282" s="28">
        <f>IF(OR(D282="",H282&lt;&gt;""),"",IF(F282="완료","완료",IF(A282&lt;기준일,"밀림",IF(A282=기준일,"오늘",IF(A282&lt;=기준일+7,"이번 주","예정")))))</f>
        <v/>
      </c>
      <c r="H282" s="25">
        <f>IF(COUNTA(A282,B282,D282)=0,"",IF(D282="","할 일을 적어 주세요",IF(NOT(ISNUMBER(A282)),"마감일을 확인하세요",IF(AND(B282&lt;&gt;"",ISNA(MATCH(B282,현장번호,0))),"현장 번호를 확인하세요",IF(AND(F282&lt;&gt;"",F282&lt;&gt;"완료"),"끝남 칸은 '완료'만","")))))</f>
        <v/>
      </c>
      <c r="J282">
        <f>IF(OR(G282="밀림",G282="오늘",G282="이번 주"),A282+ROW()/1E+6,"")</f>
        <v/>
      </c>
    </row>
    <row r="283">
      <c r="A283" s="20" t="n">
        <v>45888</v>
      </c>
      <c r="B283" s="26" t="n">
        <v>81</v>
      </c>
      <c r="C283" s="27">
        <f>IF(D283="","",IF(B283="","(현장 없음)",IFERROR(INDEX(현장_고객,MATCH(B283,현장번호,0))&amp;" · "&amp;INDEX(현장_주소,MATCH(B283,현장번호,0)),"없는 번호")))</f>
        <v/>
      </c>
      <c r="D283" s="21" t="inlineStr">
        <is>
          <t>타일 들어가는 날 확인</t>
        </is>
      </c>
      <c r="E283" s="21" t="inlineStr">
        <is>
          <t>김 실장</t>
        </is>
      </c>
      <c r="F283" s="26" t="inlineStr">
        <is>
          <t>완료</t>
        </is>
      </c>
      <c r="G283" s="28">
        <f>IF(OR(D283="",H283&lt;&gt;""),"",IF(F283="완료","완료",IF(A283&lt;기준일,"밀림",IF(A283=기준일,"오늘",IF(A283&lt;=기준일+7,"이번 주","예정")))))</f>
        <v/>
      </c>
      <c r="H283" s="25">
        <f>IF(COUNTA(A283,B283,D283)=0,"",IF(D283="","할 일을 적어 주세요",IF(NOT(ISNUMBER(A283)),"마감일을 확인하세요",IF(AND(B283&lt;&gt;"",ISNA(MATCH(B283,현장번호,0))),"현장 번호를 확인하세요",IF(AND(F283&lt;&gt;"",F283&lt;&gt;"완료"),"끝남 칸은 '완료'만","")))))</f>
        <v/>
      </c>
      <c r="J283">
        <f>IF(OR(G283="밀림",G283="오늘",G283="이번 주"),A283+ROW()/1E+6,"")</f>
        <v/>
      </c>
    </row>
    <row r="284">
      <c r="A284" s="20" t="n">
        <v>45888</v>
      </c>
      <c r="B284" s="26" t="n">
        <v>87</v>
      </c>
      <c r="C284" s="27">
        <f>IF(D284="","",IF(B284="","(현장 없음)",IFERROR(INDEX(현장_고객,MATCH(B284,현장번호,0))&amp;" · "&amp;INDEX(현장_주소,MATCH(B284,현장번호,0)),"없는 번호")))</f>
        <v/>
      </c>
      <c r="D284" s="21" t="inlineStr">
        <is>
          <t>견적 전화</t>
        </is>
      </c>
      <c r="E284" s="21" t="inlineStr">
        <is>
          <t>박 팀장</t>
        </is>
      </c>
      <c r="F284" s="26" t="inlineStr">
        <is>
          <t>완료</t>
        </is>
      </c>
      <c r="G284" s="28">
        <f>IF(OR(D284="",H284&lt;&gt;""),"",IF(F284="완료","완료",IF(A284&lt;기준일,"밀림",IF(A284=기준일,"오늘",IF(A284&lt;=기준일+7,"이번 주","예정")))))</f>
        <v/>
      </c>
      <c r="H284" s="25">
        <f>IF(COUNTA(A284,B284,D284)=0,"",IF(D284="","할 일을 적어 주세요",IF(NOT(ISNUMBER(A284)),"마감일을 확인하세요",IF(AND(B284&lt;&gt;"",ISNA(MATCH(B284,현장번호,0))),"현장 번호를 확인하세요",IF(AND(F284&lt;&gt;"",F284&lt;&gt;"완료"),"끝남 칸은 '완료'만","")))))</f>
        <v/>
      </c>
      <c r="J284">
        <f>IF(OR(G284="밀림",G284="오늘",G284="이번 주"),A284+ROW()/1E+6,"")</f>
        <v/>
      </c>
    </row>
    <row r="285">
      <c r="A285" s="20" t="n">
        <v>45889</v>
      </c>
      <c r="B285" s="26" t="n">
        <v>81</v>
      </c>
      <c r="C285" s="27">
        <f>IF(D285="","",IF(B285="","(현장 없음)",IFERROR(INDEX(현장_고객,MATCH(B285,현장번호,0))&amp;" · "&amp;INDEX(현장_주소,MATCH(B285,현장번호,0)),"없는 번호")))</f>
        <v/>
      </c>
      <c r="D285" s="21" t="inlineStr">
        <is>
          <t>중간 사진 보내기</t>
        </is>
      </c>
      <c r="E285" s="21" t="inlineStr">
        <is>
          <t>김 실장</t>
        </is>
      </c>
      <c r="F285" s="26" t="inlineStr">
        <is>
          <t>완료</t>
        </is>
      </c>
      <c r="G285" s="28">
        <f>IF(OR(D285="",H285&lt;&gt;""),"",IF(F285="완료","완료",IF(A285&lt;기준일,"밀림",IF(A285=기준일,"오늘",IF(A285&lt;=기준일+7,"이번 주","예정")))))</f>
        <v/>
      </c>
      <c r="H285" s="25">
        <f>IF(COUNTA(A285,B285,D285)=0,"",IF(D285="","할 일을 적어 주세요",IF(NOT(ISNUMBER(A285)),"마감일을 확인하세요",IF(AND(B285&lt;&gt;"",ISNA(MATCH(B285,현장번호,0))),"현장 번호를 확인하세요",IF(AND(F285&lt;&gt;"",F285&lt;&gt;"완료"),"끝남 칸은 '완료'만","")))))</f>
        <v/>
      </c>
      <c r="J285">
        <f>IF(OR(G285="밀림",G285="오늘",G285="이번 주"),A285+ROW()/1E+6,"")</f>
        <v/>
      </c>
    </row>
    <row r="286">
      <c r="A286" s="20" t="n">
        <v>45890</v>
      </c>
      <c r="B286" s="26" t="n">
        <v>82</v>
      </c>
      <c r="C286" s="27">
        <f>IF(D286="","",IF(B286="","(현장 없음)",IFERROR(INDEX(현장_고객,MATCH(B286,현장번호,0))&amp;" · "&amp;INDEX(현장_주소,MATCH(B286,현장번호,0)),"없는 번호")))</f>
        <v/>
      </c>
      <c r="D286" s="21" t="inlineStr">
        <is>
          <t>관리사무소 공사 신고</t>
        </is>
      </c>
      <c r="E286" s="21" t="inlineStr">
        <is>
          <t>박 팀장</t>
        </is>
      </c>
      <c r="F286" s="26" t="inlineStr">
        <is>
          <t>완료</t>
        </is>
      </c>
      <c r="G286" s="28">
        <f>IF(OR(D286="",H286&lt;&gt;""),"",IF(F286="완료","완료",IF(A286&lt;기준일,"밀림",IF(A286=기준일,"오늘",IF(A286&lt;=기준일+7,"이번 주","예정")))))</f>
        <v/>
      </c>
      <c r="H286" s="25">
        <f>IF(COUNTA(A286,B286,D286)=0,"",IF(D286="","할 일을 적어 주세요",IF(NOT(ISNUMBER(A286)),"마감일을 확인하세요",IF(AND(B286&lt;&gt;"",ISNA(MATCH(B286,현장번호,0))),"현장 번호를 확인하세요",IF(AND(F286&lt;&gt;"",F286&lt;&gt;"완료"),"끝남 칸은 '완료'만","")))))</f>
        <v/>
      </c>
      <c r="J286">
        <f>IF(OR(G286="밀림",G286="오늘",G286="이번 주"),A286+ROW()/1E+6,"")</f>
        <v/>
      </c>
    </row>
    <row r="287">
      <c r="A287" s="20" t="n">
        <v>45890</v>
      </c>
      <c r="B287" s="26" t="n">
        <v>84</v>
      </c>
      <c r="C287" s="27">
        <f>IF(D287="","",IF(B287="","(현장 없음)",IFERROR(INDEX(현장_고객,MATCH(B287,현장번호,0))&amp;" · "&amp;INDEX(현장_주소,MATCH(B287,현장번호,0)),"없는 번호")))</f>
        <v/>
      </c>
      <c r="D287" s="21" t="inlineStr">
        <is>
          <t>마감 확인</t>
        </is>
      </c>
      <c r="E287" s="21" t="inlineStr">
        <is>
          <t>김 실장</t>
        </is>
      </c>
      <c r="F287" s="26" t="inlineStr">
        <is>
          <t>완료</t>
        </is>
      </c>
      <c r="G287" s="28">
        <f>IF(OR(D287="",H287&lt;&gt;""),"",IF(F287="완료","완료",IF(A287&lt;기준일,"밀림",IF(A287=기준일,"오늘",IF(A287&lt;=기준일+7,"이번 주","예정")))))</f>
        <v/>
      </c>
      <c r="H287" s="25">
        <f>IF(COUNTA(A287,B287,D287)=0,"",IF(D287="","할 일을 적어 주세요",IF(NOT(ISNUMBER(A287)),"마감일을 확인하세요",IF(AND(B287&lt;&gt;"",ISNA(MATCH(B287,현장번호,0))),"현장 번호를 확인하세요",IF(AND(F287&lt;&gt;"",F287&lt;&gt;"완료"),"끝남 칸은 '완료'만","")))))</f>
        <v/>
      </c>
      <c r="J287">
        <f>IF(OR(G287="밀림",G287="오늘",G287="이번 주"),A287+ROW()/1E+6,"")</f>
        <v/>
      </c>
    </row>
    <row r="288">
      <c r="A288" s="20" t="n">
        <v>45890</v>
      </c>
      <c r="B288" s="26" t="n">
        <v>88</v>
      </c>
      <c r="C288" s="27">
        <f>IF(D288="","",IF(B288="","(현장 없음)",IFERROR(INDEX(현장_고객,MATCH(B288,현장번호,0))&amp;" · "&amp;INDEX(현장_주소,MATCH(B288,현장번호,0)),"없는 번호")))</f>
        <v/>
      </c>
      <c r="D288" s="21" t="inlineStr">
        <is>
          <t>중간 사진 보내기</t>
        </is>
      </c>
      <c r="E288" s="21" t="inlineStr">
        <is>
          <t>박 팀장</t>
        </is>
      </c>
      <c r="F288" s="26" t="inlineStr">
        <is>
          <t>완료</t>
        </is>
      </c>
      <c r="G288" s="28">
        <f>IF(OR(D288="",H288&lt;&gt;""),"",IF(F288="완료","완료",IF(A288&lt;기준일,"밀림",IF(A288=기준일,"오늘",IF(A288&lt;=기준일+7,"이번 주","예정")))))</f>
        <v/>
      </c>
      <c r="H288" s="25">
        <f>IF(COUNTA(A288,B288,D288)=0,"",IF(D288="","할 일을 적어 주세요",IF(NOT(ISNUMBER(A288)),"마감일을 확인하세요",IF(AND(B288&lt;&gt;"",ISNA(MATCH(B288,현장번호,0))),"현장 번호를 확인하세요",IF(AND(F288&lt;&gt;"",F288&lt;&gt;"완료"),"끝남 칸은 '완료'만","")))))</f>
        <v/>
      </c>
      <c r="J288">
        <f>IF(OR(G288="밀림",G288="오늘",G288="이번 주"),A288+ROW()/1E+6,"")</f>
        <v/>
      </c>
    </row>
    <row r="289">
      <c r="A289" s="20" t="n">
        <v>45891</v>
      </c>
      <c r="B289" s="26" t="n">
        <v>86</v>
      </c>
      <c r="C289" s="27">
        <f>IF(D289="","",IF(B289="","(현장 없음)",IFERROR(INDEX(현장_고객,MATCH(B289,현장번호,0))&amp;" · "&amp;INDEX(현장_주소,MATCH(B289,현장번호,0)),"없는 번호")))</f>
        <v/>
      </c>
      <c r="D289" s="21" t="inlineStr">
        <is>
          <t>실측 방문</t>
        </is>
      </c>
      <c r="E289" s="21" t="inlineStr">
        <is>
          <t>김 실장</t>
        </is>
      </c>
      <c r="F289" s="26" t="inlineStr">
        <is>
          <t>완료</t>
        </is>
      </c>
      <c r="G289" s="28">
        <f>IF(OR(D289="",H289&lt;&gt;""),"",IF(F289="완료","완료",IF(A289&lt;기준일,"밀림",IF(A289=기준일,"오늘",IF(A289&lt;=기준일+7,"이번 주","예정")))))</f>
        <v/>
      </c>
      <c r="H289" s="25">
        <f>IF(COUNTA(A289,B289,D289)=0,"",IF(D289="","할 일을 적어 주세요",IF(NOT(ISNUMBER(A289)),"마감일을 확인하세요",IF(AND(B289&lt;&gt;"",ISNA(MATCH(B289,현장번호,0))),"현장 번호를 확인하세요",IF(AND(F289&lt;&gt;"",F289&lt;&gt;"완료"),"끝남 칸은 '완료'만","")))))</f>
        <v/>
      </c>
      <c r="J289">
        <f>IF(OR(G289="밀림",G289="오늘",G289="이번 주"),A289+ROW()/1E+6,"")</f>
        <v/>
      </c>
    </row>
    <row r="290">
      <c r="A290" s="20" t="n">
        <v>45892</v>
      </c>
      <c r="B290" s="26" t="n">
        <v>85</v>
      </c>
      <c r="C290" s="27">
        <f>IF(D290="","",IF(B290="","(현장 없음)",IFERROR(INDEX(현장_고객,MATCH(B290,현장번호,0))&amp;" · "&amp;INDEX(현장_주소,MATCH(B290,현장번호,0)),"없는 번호")))</f>
        <v/>
      </c>
      <c r="D290" s="21" t="inlineStr">
        <is>
          <t>실측 방문</t>
        </is>
      </c>
      <c r="E290" s="21" t="inlineStr">
        <is>
          <t>대표</t>
        </is>
      </c>
      <c r="F290" s="26" t="inlineStr">
        <is>
          <t>완료</t>
        </is>
      </c>
      <c r="G290" s="28">
        <f>IF(OR(D290="",H290&lt;&gt;""),"",IF(F290="완료","완료",IF(A290&lt;기준일,"밀림",IF(A290=기준일,"오늘",IF(A290&lt;=기준일+7,"이번 주","예정")))))</f>
        <v/>
      </c>
      <c r="H290" s="25">
        <f>IF(COUNTA(A290,B290,D290)=0,"",IF(D290="","할 일을 적어 주세요",IF(NOT(ISNUMBER(A290)),"마감일을 확인하세요",IF(AND(B290&lt;&gt;"",ISNA(MATCH(B290,현장번호,0))),"현장 번호를 확인하세요",IF(AND(F290&lt;&gt;"",F290&lt;&gt;"완료"),"끝남 칸은 '완료'만","")))))</f>
        <v/>
      </c>
      <c r="J290">
        <f>IF(OR(G290="밀림",G290="오늘",G290="이번 주"),A290+ROW()/1E+6,"")</f>
        <v/>
      </c>
    </row>
    <row r="291">
      <c r="A291" s="20" t="n">
        <v>45894</v>
      </c>
      <c r="B291" s="26" t="n">
        <v>88</v>
      </c>
      <c r="C291" s="27">
        <f>IF(D291="","",IF(B291="","(현장 없음)",IFERROR(INDEX(현장_고객,MATCH(B291,현장번호,0))&amp;" · "&amp;INDEX(현장_주소,MATCH(B291,현장번호,0)),"없는 번호")))</f>
        <v/>
      </c>
      <c r="D291" s="21" t="inlineStr">
        <is>
          <t>자재 발주</t>
        </is>
      </c>
      <c r="E291" s="21" t="inlineStr">
        <is>
          <t>박 팀장</t>
        </is>
      </c>
      <c r="F291" s="26" t="inlineStr">
        <is>
          <t>완료</t>
        </is>
      </c>
      <c r="G291" s="28">
        <f>IF(OR(D291="",H291&lt;&gt;""),"",IF(F291="완료","완료",IF(A291&lt;기준일,"밀림",IF(A291=기준일,"오늘",IF(A291&lt;=기준일+7,"이번 주","예정")))))</f>
        <v/>
      </c>
      <c r="H291" s="25">
        <f>IF(COUNTA(A291,B291,D291)=0,"",IF(D291="","할 일을 적어 주세요",IF(NOT(ISNUMBER(A291)),"마감일을 확인하세요",IF(AND(B291&lt;&gt;"",ISNA(MATCH(B291,현장번호,0))),"현장 번호를 확인하세요",IF(AND(F291&lt;&gt;"",F291&lt;&gt;"완료"),"끝남 칸은 '완료'만","")))))</f>
        <v/>
      </c>
      <c r="J291">
        <f>IF(OR(G291="밀림",G291="오늘",G291="이번 주"),A291+ROW()/1E+6,"")</f>
        <v/>
      </c>
    </row>
    <row r="292">
      <c r="A292" s="20" t="n">
        <v>45895</v>
      </c>
      <c r="B292" s="26" t="n">
        <v>82</v>
      </c>
      <c r="C292" s="27">
        <f>IF(D292="","",IF(B292="","(현장 없음)",IFERROR(INDEX(현장_고객,MATCH(B292,현장번호,0))&amp;" · "&amp;INDEX(현장_주소,MATCH(B292,현장번호,0)),"없는 번호")))</f>
        <v/>
      </c>
      <c r="D292" s="21" t="inlineStr">
        <is>
          <t>마감 확인</t>
        </is>
      </c>
      <c r="E292" s="21" t="inlineStr">
        <is>
          <t>박 팀장</t>
        </is>
      </c>
      <c r="F292" s="26" t="inlineStr">
        <is>
          <t>완료</t>
        </is>
      </c>
      <c r="G292" s="28">
        <f>IF(OR(D292="",H292&lt;&gt;""),"",IF(F292="완료","완료",IF(A292&lt;기준일,"밀림",IF(A292=기준일,"오늘",IF(A292&lt;=기준일+7,"이번 주","예정")))))</f>
        <v/>
      </c>
      <c r="H292" s="25">
        <f>IF(COUNTA(A292,B292,D292)=0,"",IF(D292="","할 일을 적어 주세요",IF(NOT(ISNUMBER(A292)),"마감일을 확인하세요",IF(AND(B292&lt;&gt;"",ISNA(MATCH(B292,현장번호,0))),"현장 번호를 확인하세요",IF(AND(F292&lt;&gt;"",F292&lt;&gt;"완료"),"끝남 칸은 '완료'만","")))))</f>
        <v/>
      </c>
      <c r="J292">
        <f>IF(OR(G292="밀림",G292="오늘",G292="이번 주"),A292+ROW()/1E+6,"")</f>
        <v/>
      </c>
    </row>
    <row r="293">
      <c r="A293" s="20" t="n">
        <v>45895</v>
      </c>
      <c r="B293" s="26" t="n">
        <v>86</v>
      </c>
      <c r="C293" s="27">
        <f>IF(D293="","",IF(B293="","(현장 없음)",IFERROR(INDEX(현장_고객,MATCH(B293,현장번호,0))&amp;" · "&amp;INDEX(현장_주소,MATCH(B293,현장번호,0)),"없는 번호")))</f>
        <v/>
      </c>
      <c r="D293" s="21" t="inlineStr">
        <is>
          <t>중간 사진 보내기</t>
        </is>
      </c>
      <c r="E293" s="21" t="inlineStr">
        <is>
          <t>김 실장</t>
        </is>
      </c>
      <c r="F293" s="26" t="inlineStr">
        <is>
          <t>완료</t>
        </is>
      </c>
      <c r="G293" s="28">
        <f>IF(OR(D293="",H293&lt;&gt;""),"",IF(F293="완료","완료",IF(A293&lt;기준일,"밀림",IF(A293=기준일,"오늘",IF(A293&lt;=기준일+7,"이번 주","예정")))))</f>
        <v/>
      </c>
      <c r="H293" s="25">
        <f>IF(COUNTA(A293,B293,D293)=0,"",IF(D293="","할 일을 적어 주세요",IF(NOT(ISNUMBER(A293)),"마감일을 확인하세요",IF(AND(B293&lt;&gt;"",ISNA(MATCH(B293,현장번호,0))),"현장 번호를 확인하세요",IF(AND(F293&lt;&gt;"",F293&lt;&gt;"완료"),"끝남 칸은 '완료'만","")))))</f>
        <v/>
      </c>
      <c r="J293">
        <f>IF(OR(G293="밀림",G293="오늘",G293="이번 주"),A293+ROW()/1E+6,"")</f>
        <v/>
      </c>
    </row>
    <row r="294">
      <c r="A294" s="20" t="n">
        <v>45896</v>
      </c>
      <c r="B294" s="26" t="n">
        <v>84</v>
      </c>
      <c r="C294" s="27">
        <f>IF(D294="","",IF(B294="","(현장 없음)",IFERROR(INDEX(현장_고객,MATCH(B294,현장번호,0))&amp;" · "&amp;INDEX(현장_주소,MATCH(B294,현장번호,0)),"없는 번호")))</f>
        <v/>
      </c>
      <c r="D294" s="21" t="inlineStr">
        <is>
          <t>타일 들어가는 날 확인</t>
        </is>
      </c>
      <c r="E294" s="21" t="inlineStr">
        <is>
          <t>김 실장</t>
        </is>
      </c>
      <c r="F294" s="26" t="inlineStr">
        <is>
          <t>완료</t>
        </is>
      </c>
      <c r="G294" s="28">
        <f>IF(OR(D294="",H294&lt;&gt;""),"",IF(F294="완료","완료",IF(A294&lt;기준일,"밀림",IF(A294=기준일,"오늘",IF(A294&lt;=기준일+7,"이번 주","예정")))))</f>
        <v/>
      </c>
      <c r="H294" s="25">
        <f>IF(COUNTA(A294,B294,D294)=0,"",IF(D294="","할 일을 적어 주세요",IF(NOT(ISNUMBER(A294)),"마감일을 확인하세요",IF(AND(B294&lt;&gt;"",ISNA(MATCH(B294,현장번호,0))),"현장 번호를 확인하세요",IF(AND(F294&lt;&gt;"",F294&lt;&gt;"완료"),"끝남 칸은 '완료'만","")))))</f>
        <v/>
      </c>
      <c r="J294">
        <f>IF(OR(G294="밀림",G294="오늘",G294="이번 주"),A294+ROW()/1E+6,"")</f>
        <v/>
      </c>
    </row>
    <row r="295">
      <c r="A295" s="20" t="n">
        <v>45896</v>
      </c>
      <c r="B295" s="26" t="n">
        <v>84</v>
      </c>
      <c r="C295" s="27">
        <f>IF(D295="","",IF(B295="","(현장 없음)",IFERROR(INDEX(현장_고객,MATCH(B295,현장번호,0))&amp;" · "&amp;INDEX(현장_주소,MATCH(B295,현장번호,0)),"없는 번호")))</f>
        <v/>
      </c>
      <c r="D295" s="21" t="inlineStr">
        <is>
          <t>중간 사진 보내기</t>
        </is>
      </c>
      <c r="E295" s="21" t="inlineStr">
        <is>
          <t>김 실장</t>
        </is>
      </c>
      <c r="F295" s="26" t="inlineStr">
        <is>
          <t>완료</t>
        </is>
      </c>
      <c r="G295" s="28">
        <f>IF(OR(D295="",H295&lt;&gt;""),"",IF(F295="완료","완료",IF(A295&lt;기준일,"밀림",IF(A295=기준일,"오늘",IF(A295&lt;=기준일+7,"이번 주","예정")))))</f>
        <v/>
      </c>
      <c r="H295" s="25">
        <f>IF(COUNTA(A295,B295,D295)=0,"",IF(D295="","할 일을 적어 주세요",IF(NOT(ISNUMBER(A295)),"마감일을 확인하세요",IF(AND(B295&lt;&gt;"",ISNA(MATCH(B295,현장번호,0))),"현장 번호를 확인하세요",IF(AND(F295&lt;&gt;"",F295&lt;&gt;"완료"),"끝남 칸은 '완료'만","")))))</f>
        <v/>
      </c>
      <c r="J295">
        <f>IF(OR(G295="밀림",G295="오늘",G295="이번 주"),A295+ROW()/1E+6,"")</f>
        <v/>
      </c>
    </row>
    <row r="296">
      <c r="A296" s="20" t="n">
        <v>45896</v>
      </c>
      <c r="B296" s="26" t="n">
        <v>88</v>
      </c>
      <c r="C296" s="27">
        <f>IF(D296="","",IF(B296="","(현장 없음)",IFERROR(INDEX(현장_고객,MATCH(B296,현장번호,0))&amp;" · "&amp;INDEX(현장_주소,MATCH(B296,현장번호,0)),"없는 번호")))</f>
        <v/>
      </c>
      <c r="D296" s="21" t="inlineStr">
        <is>
          <t>철거 일정 잡기</t>
        </is>
      </c>
      <c r="E296" s="21" t="inlineStr">
        <is>
          <t>박 팀장</t>
        </is>
      </c>
      <c r="F296" s="26" t="inlineStr">
        <is>
          <t>완료</t>
        </is>
      </c>
      <c r="G296" s="28">
        <f>IF(OR(D296="",H296&lt;&gt;""),"",IF(F296="완료","완료",IF(A296&lt;기준일,"밀림",IF(A296=기준일,"오늘",IF(A296&lt;=기준일+7,"이번 주","예정")))))</f>
        <v/>
      </c>
      <c r="H296" s="25">
        <f>IF(COUNTA(A296,B296,D296)=0,"",IF(D296="","할 일을 적어 주세요",IF(NOT(ISNUMBER(A296)),"마감일을 확인하세요",IF(AND(B296&lt;&gt;"",ISNA(MATCH(B296,현장번호,0))),"현장 번호를 확인하세요",IF(AND(F296&lt;&gt;"",F296&lt;&gt;"완료"),"끝남 칸은 '완료'만","")))))</f>
        <v/>
      </c>
      <c r="J296">
        <f>IF(OR(G296="밀림",G296="오늘",G296="이번 주"),A296+ROW()/1E+6,"")</f>
        <v/>
      </c>
    </row>
    <row r="297">
      <c r="A297" s="20" t="n">
        <v>45898</v>
      </c>
      <c r="B297" s="26" t="n">
        <v>82</v>
      </c>
      <c r="C297" s="27">
        <f>IF(D297="","",IF(B297="","(현장 없음)",IFERROR(INDEX(현장_고객,MATCH(B297,현장번호,0))&amp;" · "&amp;INDEX(현장_주소,MATCH(B297,현장번호,0)),"없는 번호")))</f>
        <v/>
      </c>
      <c r="D297" s="21" t="inlineStr">
        <is>
          <t>잔금 안내 문자</t>
        </is>
      </c>
      <c r="E297" s="21" t="inlineStr">
        <is>
          <t>박 팀장</t>
        </is>
      </c>
      <c r="F297" s="26" t="inlineStr">
        <is>
          <t>완료</t>
        </is>
      </c>
      <c r="G297" s="28">
        <f>IF(OR(D297="",H297&lt;&gt;""),"",IF(F297="완료","완료",IF(A297&lt;기준일,"밀림",IF(A297=기준일,"오늘",IF(A297&lt;=기준일+7,"이번 주","예정")))))</f>
        <v/>
      </c>
      <c r="H297" s="25">
        <f>IF(COUNTA(A297,B297,D297)=0,"",IF(D297="","할 일을 적어 주세요",IF(NOT(ISNUMBER(A297)),"마감일을 확인하세요",IF(AND(B297&lt;&gt;"",ISNA(MATCH(B297,현장번호,0))),"현장 번호를 확인하세요",IF(AND(F297&lt;&gt;"",F297&lt;&gt;"완료"),"끝남 칸은 '완료'만","")))))</f>
        <v/>
      </c>
      <c r="J297">
        <f>IF(OR(G297="밀림",G297="오늘",G297="이번 주"),A297+ROW()/1E+6,"")</f>
        <v/>
      </c>
    </row>
    <row r="298">
      <c r="A298" s="20" t="n">
        <v>45902</v>
      </c>
      <c r="B298" s="26" t="n">
        <v>85</v>
      </c>
      <c r="C298" s="27">
        <f>IF(D298="","",IF(B298="","(현장 없음)",IFERROR(INDEX(현장_고객,MATCH(B298,현장번호,0))&amp;" · "&amp;INDEX(현장_주소,MATCH(B298,현장번호,0)),"없는 번호")))</f>
        <v/>
      </c>
      <c r="D298" s="21" t="inlineStr">
        <is>
          <t>관리사무소 공사 신고</t>
        </is>
      </c>
      <c r="E298" s="21" t="inlineStr">
        <is>
          <t>대표</t>
        </is>
      </c>
      <c r="F298" s="26" t="inlineStr">
        <is>
          <t>완료</t>
        </is>
      </c>
      <c r="G298" s="28">
        <f>IF(OR(D298="",H298&lt;&gt;""),"",IF(F298="완료","완료",IF(A298&lt;기준일,"밀림",IF(A298=기준일,"오늘",IF(A298&lt;=기준일+7,"이번 주","예정")))))</f>
        <v/>
      </c>
      <c r="H298" s="25">
        <f>IF(COUNTA(A298,B298,D298)=0,"",IF(D298="","할 일을 적어 주세요",IF(NOT(ISNUMBER(A298)),"마감일을 확인하세요",IF(AND(B298&lt;&gt;"",ISNA(MATCH(B298,현장번호,0))),"현장 번호를 확인하세요",IF(AND(F298&lt;&gt;"",F298&lt;&gt;"완료"),"끝남 칸은 '완료'만","")))))</f>
        <v/>
      </c>
      <c r="J298">
        <f>IF(OR(G298="밀림",G298="오늘",G298="이번 주"),A298+ROW()/1E+6,"")</f>
        <v/>
      </c>
    </row>
    <row r="299">
      <c r="A299" s="20" t="n">
        <v>45902</v>
      </c>
      <c r="B299" s="26" t="n">
        <v>86</v>
      </c>
      <c r="C299" s="27">
        <f>IF(D299="","",IF(B299="","(현장 없음)",IFERROR(INDEX(현장_고객,MATCH(B299,현장번호,0))&amp;" · "&amp;INDEX(현장_주소,MATCH(B299,현장번호,0)),"없는 번호")))</f>
        <v/>
      </c>
      <c r="D299" s="21" t="inlineStr">
        <is>
          <t>마감 확인</t>
        </is>
      </c>
      <c r="E299" s="21" t="inlineStr">
        <is>
          <t>김 실장</t>
        </is>
      </c>
      <c r="F299" s="26" t="inlineStr">
        <is>
          <t>완료</t>
        </is>
      </c>
      <c r="G299" s="28">
        <f>IF(OR(D299="",H299&lt;&gt;""),"",IF(F299="완료","완료",IF(A299&lt;기준일,"밀림",IF(A299=기준일,"오늘",IF(A299&lt;=기준일+7,"이번 주","예정")))))</f>
        <v/>
      </c>
      <c r="H299" s="25">
        <f>IF(COUNTA(A299,B299,D299)=0,"",IF(D299="","할 일을 적어 주세요",IF(NOT(ISNUMBER(A299)),"마감일을 확인하세요",IF(AND(B299&lt;&gt;"",ISNA(MATCH(B299,현장번호,0))),"현장 번호를 확인하세요",IF(AND(F299&lt;&gt;"",F299&lt;&gt;"완료"),"끝남 칸은 '완료'만","")))))</f>
        <v/>
      </c>
      <c r="J299">
        <f>IF(OR(G299="밀림",G299="오늘",G299="이번 주"),A299+ROW()/1E+6,"")</f>
        <v/>
      </c>
    </row>
    <row r="300">
      <c r="A300" s="20" t="n">
        <v>45902</v>
      </c>
      <c r="B300" s="26" t="n">
        <v>100</v>
      </c>
      <c r="C300" s="27">
        <f>IF(D300="","",IF(B300="","(현장 없음)",IFERROR(INDEX(현장_고객,MATCH(B300,현장번호,0))&amp;" · "&amp;INDEX(현장_주소,MATCH(B300,현장번호,0)),"없는 번호")))</f>
        <v/>
      </c>
      <c r="D300" s="21" t="inlineStr">
        <is>
          <t>실측 방문</t>
        </is>
      </c>
      <c r="E300" s="21" t="inlineStr">
        <is>
          <t>김 실장</t>
        </is>
      </c>
      <c r="F300" s="26" t="inlineStr">
        <is>
          <t>완료</t>
        </is>
      </c>
      <c r="G300" s="28">
        <f>IF(OR(D300="",H300&lt;&gt;""),"",IF(F300="완료","완료",IF(A300&lt;기준일,"밀림",IF(A300=기준일,"오늘",IF(A300&lt;=기준일+7,"이번 주","예정")))))</f>
        <v/>
      </c>
      <c r="H300" s="25">
        <f>IF(COUNTA(A300,B300,D300)=0,"",IF(D300="","할 일을 적어 주세요",IF(NOT(ISNUMBER(A300)),"마감일을 확인하세요",IF(AND(B300&lt;&gt;"",ISNA(MATCH(B300,현장번호,0))),"현장 번호를 확인하세요",IF(AND(F300&lt;&gt;"",F300&lt;&gt;"완료"),"끝남 칸은 '완료'만","")))))</f>
        <v/>
      </c>
      <c r="J300">
        <f>IF(OR(G300="밀림",G300="오늘",G300="이번 주"),A300+ROW()/1E+6,"")</f>
        <v/>
      </c>
    </row>
    <row r="301">
      <c r="A301" s="20" t="n">
        <v>45904</v>
      </c>
      <c r="B301" s="26" t="n">
        <v>94</v>
      </c>
      <c r="C301" s="27">
        <f>IF(D301="","",IF(B301="","(현장 없음)",IFERROR(INDEX(현장_고객,MATCH(B301,현장번호,0))&amp;" · "&amp;INDEX(현장_주소,MATCH(B301,현장번호,0)),"없는 번호")))</f>
        <v/>
      </c>
      <c r="D301" s="21" t="inlineStr">
        <is>
          <t>실측 방문</t>
        </is>
      </c>
      <c r="E301" s="21" t="inlineStr">
        <is>
          <t>김 실장</t>
        </is>
      </c>
      <c r="F301" s="26" t="inlineStr">
        <is>
          <t>완료</t>
        </is>
      </c>
      <c r="G301" s="28">
        <f>IF(OR(D301="",H301&lt;&gt;""),"",IF(F301="완료","완료",IF(A301&lt;기준일,"밀림",IF(A301=기준일,"오늘",IF(A301&lt;=기준일+7,"이번 주","예정")))))</f>
        <v/>
      </c>
      <c r="H301" s="25">
        <f>IF(COUNTA(A301,B301,D301)=0,"",IF(D301="","할 일을 적어 주세요",IF(NOT(ISNUMBER(A301)),"마감일을 확인하세요",IF(AND(B301&lt;&gt;"",ISNA(MATCH(B301,현장번호,0))),"현장 번호를 확인하세요",IF(AND(F301&lt;&gt;"",F301&lt;&gt;"완료"),"끝남 칸은 '완료'만","")))))</f>
        <v/>
      </c>
      <c r="J301">
        <f>IF(OR(G301="밀림",G301="오늘",G301="이번 주"),A301+ROW()/1E+6,"")</f>
        <v/>
      </c>
    </row>
    <row r="302">
      <c r="A302" s="20" t="n">
        <v>45905</v>
      </c>
      <c r="B302" s="26" t="n">
        <v>86</v>
      </c>
      <c r="C302" s="27">
        <f>IF(D302="","",IF(B302="","(현장 없음)",IFERROR(INDEX(현장_고객,MATCH(B302,현장번호,0))&amp;" · "&amp;INDEX(현장_주소,MATCH(B302,현장번호,0)),"없는 번호")))</f>
        <v/>
      </c>
      <c r="D302" s="21" t="inlineStr">
        <is>
          <t>관리사무소 공사 신고</t>
        </is>
      </c>
      <c r="E302" s="21" t="inlineStr">
        <is>
          <t>김 실장</t>
        </is>
      </c>
      <c r="F302" s="26" t="inlineStr">
        <is>
          <t>완료</t>
        </is>
      </c>
      <c r="G302" s="28">
        <f>IF(OR(D302="",H302&lt;&gt;""),"",IF(F302="완료","완료",IF(A302&lt;기준일,"밀림",IF(A302=기준일,"오늘",IF(A302&lt;=기준일+7,"이번 주","예정")))))</f>
        <v/>
      </c>
      <c r="H302" s="25">
        <f>IF(COUNTA(A302,B302,D302)=0,"",IF(D302="","할 일을 적어 주세요",IF(NOT(ISNUMBER(A302)),"마감일을 확인하세요",IF(AND(B302&lt;&gt;"",ISNA(MATCH(B302,현장번호,0))),"현장 번호를 확인하세요",IF(AND(F302&lt;&gt;"",F302&lt;&gt;"완료"),"끝남 칸은 '완료'만","")))))</f>
        <v/>
      </c>
      <c r="J302">
        <f>IF(OR(G302="밀림",G302="오늘",G302="이번 주"),A302+ROW()/1E+6,"")</f>
        <v/>
      </c>
    </row>
    <row r="303">
      <c r="A303" s="20" t="n">
        <v>45906</v>
      </c>
      <c r="B303" s="26" t="n">
        <v>99</v>
      </c>
      <c r="C303" s="27">
        <f>IF(D303="","",IF(B303="","(현장 없음)",IFERROR(INDEX(현장_고객,MATCH(B303,현장번호,0))&amp;" · "&amp;INDEX(현장_주소,MATCH(B303,현장번호,0)),"없는 번호")))</f>
        <v/>
      </c>
      <c r="D303" s="21" t="inlineStr">
        <is>
          <t>견적 전화</t>
        </is>
      </c>
      <c r="E303" s="21" t="inlineStr">
        <is>
          <t>박 팀장</t>
        </is>
      </c>
      <c r="F303" s="26" t="inlineStr">
        <is>
          <t>완료</t>
        </is>
      </c>
      <c r="G303" s="28">
        <f>IF(OR(D303="",H303&lt;&gt;""),"",IF(F303="완료","완료",IF(A303&lt;기준일,"밀림",IF(A303=기준일,"오늘",IF(A303&lt;=기준일+7,"이번 주","예정")))))</f>
        <v/>
      </c>
      <c r="H303" s="25">
        <f>IF(COUNTA(A303,B303,D303)=0,"",IF(D303="","할 일을 적어 주세요",IF(NOT(ISNUMBER(A303)),"마감일을 확인하세요",IF(AND(B303&lt;&gt;"",ISNA(MATCH(B303,현장번호,0))),"현장 번호를 확인하세요",IF(AND(F303&lt;&gt;"",F303&lt;&gt;"완료"),"끝남 칸은 '완료'만","")))))</f>
        <v/>
      </c>
      <c r="J303">
        <f>IF(OR(G303="밀림",G303="오늘",G303="이번 주"),A303+ROW()/1E+6,"")</f>
        <v/>
      </c>
    </row>
    <row r="304">
      <c r="A304" s="20" t="n">
        <v>45907</v>
      </c>
      <c r="B304" s="26" t="n">
        <v>86</v>
      </c>
      <c r="C304" s="27">
        <f>IF(D304="","",IF(B304="","(현장 없음)",IFERROR(INDEX(현장_고객,MATCH(B304,현장번호,0))&amp;" · "&amp;INDEX(현장_주소,MATCH(B304,현장번호,0)),"없는 번호")))</f>
        <v/>
      </c>
      <c r="D304" s="21" t="inlineStr">
        <is>
          <t>잔금 안내 문자</t>
        </is>
      </c>
      <c r="E304" s="21" t="inlineStr">
        <is>
          <t>김 실장</t>
        </is>
      </c>
      <c r="F304" s="26" t="inlineStr">
        <is>
          <t>완료</t>
        </is>
      </c>
      <c r="G304" s="28">
        <f>IF(OR(D304="",H304&lt;&gt;""),"",IF(F304="완료","완료",IF(A304&lt;기준일,"밀림",IF(A304=기준일,"오늘",IF(A304&lt;=기준일+7,"이번 주","예정")))))</f>
        <v/>
      </c>
      <c r="H304" s="25">
        <f>IF(COUNTA(A304,B304,D304)=0,"",IF(D304="","할 일을 적어 주세요",IF(NOT(ISNUMBER(A304)),"마감일을 확인하세요",IF(AND(B304&lt;&gt;"",ISNA(MATCH(B304,현장번호,0))),"현장 번호를 확인하세요",IF(AND(F304&lt;&gt;"",F304&lt;&gt;"완료"),"끝남 칸은 '완료'만","")))))</f>
        <v/>
      </c>
      <c r="J304">
        <f>IF(OR(G304="밀림",G304="오늘",G304="이번 주"),A304+ROW()/1E+6,"")</f>
        <v/>
      </c>
    </row>
    <row r="305">
      <c r="A305" s="20" t="n">
        <v>45907</v>
      </c>
      <c r="B305" s="26" t="n">
        <v>91</v>
      </c>
      <c r="C305" s="27">
        <f>IF(D305="","",IF(B305="","(현장 없음)",IFERROR(INDEX(현장_고객,MATCH(B305,현장번호,0))&amp;" · "&amp;INDEX(현장_주소,MATCH(B305,현장번호,0)),"없는 번호")))</f>
        <v/>
      </c>
      <c r="D305" s="21" t="inlineStr">
        <is>
          <t>실측 방문</t>
        </is>
      </c>
      <c r="E305" s="21" t="inlineStr">
        <is>
          <t>김 실장</t>
        </is>
      </c>
      <c r="F305" s="26" t="inlineStr">
        <is>
          <t>완료</t>
        </is>
      </c>
      <c r="G305" s="28">
        <f>IF(OR(D305="",H305&lt;&gt;""),"",IF(F305="완료","완료",IF(A305&lt;기준일,"밀림",IF(A305=기준일,"오늘",IF(A305&lt;=기준일+7,"이번 주","예정")))))</f>
        <v/>
      </c>
      <c r="H305" s="25">
        <f>IF(COUNTA(A305,B305,D305)=0,"",IF(D305="","할 일을 적어 주세요",IF(NOT(ISNUMBER(A305)),"마감일을 확인하세요",IF(AND(B305&lt;&gt;"",ISNA(MATCH(B305,현장번호,0))),"현장 번호를 확인하세요",IF(AND(F305&lt;&gt;"",F305&lt;&gt;"완료"),"끝남 칸은 '완료'만","")))))</f>
        <v/>
      </c>
      <c r="J305">
        <f>IF(OR(G305="밀림",G305="오늘",G305="이번 주"),A305+ROW()/1E+6,"")</f>
        <v/>
      </c>
    </row>
    <row r="306">
      <c r="A306" s="20" t="n">
        <v>45908</v>
      </c>
      <c r="B306" s="26" t="n">
        <v>90</v>
      </c>
      <c r="C306" s="27">
        <f>IF(D306="","",IF(B306="","(현장 없음)",IFERROR(INDEX(현장_고객,MATCH(B306,현장번호,0))&amp;" · "&amp;INDEX(현장_주소,MATCH(B306,현장번호,0)),"없는 번호")))</f>
        <v/>
      </c>
      <c r="D306" s="21" t="inlineStr">
        <is>
          <t>실측 방문</t>
        </is>
      </c>
      <c r="E306" s="21" t="inlineStr">
        <is>
          <t>대표</t>
        </is>
      </c>
      <c r="F306" s="26" t="inlineStr">
        <is>
          <t>완료</t>
        </is>
      </c>
      <c r="G306" s="28">
        <f>IF(OR(D306="",H306&lt;&gt;""),"",IF(F306="완료","완료",IF(A306&lt;기준일,"밀림",IF(A306=기준일,"오늘",IF(A306&lt;=기준일+7,"이번 주","예정")))))</f>
        <v/>
      </c>
      <c r="H306" s="25">
        <f>IF(COUNTA(A306,B306,D306)=0,"",IF(D306="","할 일을 적어 주세요",IF(NOT(ISNUMBER(A306)),"마감일을 확인하세요",IF(AND(B306&lt;&gt;"",ISNA(MATCH(B306,현장번호,0))),"현장 번호를 확인하세요",IF(AND(F306&lt;&gt;"",F306&lt;&gt;"완료"),"끝남 칸은 '완료'만","")))))</f>
        <v/>
      </c>
      <c r="J306">
        <f>IF(OR(G306="밀림",G306="오늘",G306="이번 주"),A306+ROW()/1E+6,"")</f>
        <v/>
      </c>
    </row>
    <row r="307">
      <c r="A307" s="20" t="n">
        <v>45908</v>
      </c>
      <c r="B307" s="26" t="n">
        <v>100</v>
      </c>
      <c r="C307" s="27">
        <f>IF(D307="","",IF(B307="","(현장 없음)",IFERROR(INDEX(현장_고객,MATCH(B307,현장번호,0))&amp;" · "&amp;INDEX(현장_주소,MATCH(B307,현장번호,0)),"없는 번호")))</f>
        <v/>
      </c>
      <c r="D307" s="21" t="inlineStr">
        <is>
          <t>설비 업체 확인</t>
        </is>
      </c>
      <c r="E307" s="21" t="inlineStr">
        <is>
          <t>김 실장</t>
        </is>
      </c>
      <c r="F307" s="26" t="inlineStr">
        <is>
          <t>완료</t>
        </is>
      </c>
      <c r="G307" s="28">
        <f>IF(OR(D307="",H307&lt;&gt;""),"",IF(F307="완료","완료",IF(A307&lt;기준일,"밀림",IF(A307=기준일,"오늘",IF(A307&lt;=기준일+7,"이번 주","예정")))))</f>
        <v/>
      </c>
      <c r="H307" s="25">
        <f>IF(COUNTA(A307,B307,D307)=0,"",IF(D307="","할 일을 적어 주세요",IF(NOT(ISNUMBER(A307)),"마감일을 확인하세요",IF(AND(B307&lt;&gt;"",ISNA(MATCH(B307,현장번호,0))),"현장 번호를 확인하세요",IF(AND(F307&lt;&gt;"",F307&lt;&gt;"완료"),"끝남 칸은 '완료'만","")))))</f>
        <v/>
      </c>
      <c r="J307">
        <f>IF(OR(G307="밀림",G307="오늘",G307="이번 주"),A307+ROW()/1E+6,"")</f>
        <v/>
      </c>
    </row>
    <row r="308">
      <c r="A308" s="20" t="n">
        <v>45910</v>
      </c>
      <c r="B308" s="26" t="n">
        <v>100</v>
      </c>
      <c r="C308" s="27">
        <f>IF(D308="","",IF(B308="","(현장 없음)",IFERROR(INDEX(현장_고객,MATCH(B308,현장번호,0))&amp;" · "&amp;INDEX(현장_주소,MATCH(B308,현장번호,0)),"없는 번호")))</f>
        <v/>
      </c>
      <c r="D308" s="21" t="inlineStr">
        <is>
          <t>중간 사진 보내기</t>
        </is>
      </c>
      <c r="E308" s="21" t="inlineStr">
        <is>
          <t>김 실장</t>
        </is>
      </c>
      <c r="F308" s="26" t="inlineStr">
        <is>
          <t>완료</t>
        </is>
      </c>
      <c r="G308" s="28">
        <f>IF(OR(D308="",H308&lt;&gt;""),"",IF(F308="완료","완료",IF(A308&lt;기준일,"밀림",IF(A308=기준일,"오늘",IF(A308&lt;=기준일+7,"이번 주","예정")))))</f>
        <v/>
      </c>
      <c r="H308" s="25">
        <f>IF(COUNTA(A308,B308,D308)=0,"",IF(D308="","할 일을 적어 주세요",IF(NOT(ISNUMBER(A308)),"마감일을 확인하세요",IF(AND(B308&lt;&gt;"",ISNA(MATCH(B308,현장번호,0))),"현장 번호를 확인하세요",IF(AND(F308&lt;&gt;"",F308&lt;&gt;"완료"),"끝남 칸은 '완료'만","")))))</f>
        <v/>
      </c>
      <c r="J308">
        <f>IF(OR(G308="밀림",G308="오늘",G308="이번 주"),A308+ROW()/1E+6,"")</f>
        <v/>
      </c>
    </row>
    <row r="309">
      <c r="A309" s="20" t="n">
        <v>45911</v>
      </c>
      <c r="B309" s="26" t="n">
        <v>90</v>
      </c>
      <c r="C309" s="27">
        <f>IF(D309="","",IF(B309="","(현장 없음)",IFERROR(INDEX(현장_고객,MATCH(B309,현장번호,0))&amp;" · "&amp;INDEX(현장_주소,MATCH(B309,현장번호,0)),"없는 번호")))</f>
        <v/>
      </c>
      <c r="D309" s="21" t="inlineStr">
        <is>
          <t>설비 업체 확인</t>
        </is>
      </c>
      <c r="E309" s="21" t="inlineStr">
        <is>
          <t>대표</t>
        </is>
      </c>
      <c r="F309" s="26" t="inlineStr">
        <is>
          <t>완료</t>
        </is>
      </c>
      <c r="G309" s="28">
        <f>IF(OR(D309="",H309&lt;&gt;""),"",IF(F309="완료","완료",IF(A309&lt;기준일,"밀림",IF(A309=기준일,"오늘",IF(A309&lt;=기준일+7,"이번 주","예정")))))</f>
        <v/>
      </c>
      <c r="H309" s="25">
        <f>IF(COUNTA(A309,B309,D309)=0,"",IF(D309="","할 일을 적어 주세요",IF(NOT(ISNUMBER(A309)),"마감일을 확인하세요",IF(AND(B309&lt;&gt;"",ISNA(MATCH(B309,현장번호,0))),"현장 번호를 확인하세요",IF(AND(F309&lt;&gt;"",F309&lt;&gt;"완료"),"끝남 칸은 '완료'만","")))))</f>
        <v/>
      </c>
      <c r="J309">
        <f>IF(OR(G309="밀림",G309="오늘",G309="이번 주"),A309+ROW()/1E+6,"")</f>
        <v/>
      </c>
    </row>
    <row r="310">
      <c r="A310" s="20" t="n">
        <v>45911</v>
      </c>
      <c r="B310" s="26" t="n">
        <v>100</v>
      </c>
      <c r="C310" s="27">
        <f>IF(D310="","",IF(B310="","(현장 없음)",IFERROR(INDEX(현장_고객,MATCH(B310,현장번호,0))&amp;" · "&amp;INDEX(현장_주소,MATCH(B310,현장번호,0)),"없는 번호")))</f>
        <v/>
      </c>
      <c r="D310" s="21" t="inlineStr">
        <is>
          <t>관리사무소 공사 신고</t>
        </is>
      </c>
      <c r="E310" s="21" t="inlineStr">
        <is>
          <t>김 실장</t>
        </is>
      </c>
      <c r="F310" s="26" t="inlineStr">
        <is>
          <t>완료</t>
        </is>
      </c>
      <c r="G310" s="28">
        <f>IF(OR(D310="",H310&lt;&gt;""),"",IF(F310="완료","완료",IF(A310&lt;기준일,"밀림",IF(A310=기준일,"오늘",IF(A310&lt;=기준일+7,"이번 주","예정")))))</f>
        <v/>
      </c>
      <c r="H310" s="25">
        <f>IF(COUNTA(A310,B310,D310)=0,"",IF(D310="","할 일을 적어 주세요",IF(NOT(ISNUMBER(A310)),"마감일을 확인하세요",IF(AND(B310&lt;&gt;"",ISNA(MATCH(B310,현장번호,0))),"현장 번호를 확인하세요",IF(AND(F310&lt;&gt;"",F310&lt;&gt;"완료"),"끝남 칸은 '완료'만","")))))</f>
        <v/>
      </c>
      <c r="J310">
        <f>IF(OR(G310="밀림",G310="오늘",G310="이번 주"),A310+ROW()/1E+6,"")</f>
        <v/>
      </c>
    </row>
    <row r="311">
      <c r="A311" s="20" t="n">
        <v>45912</v>
      </c>
      <c r="B311" s="26" t="n">
        <v>77</v>
      </c>
      <c r="C311" s="27">
        <f>IF(D311="","",IF(B311="","(현장 없음)",IFERROR(INDEX(현장_고객,MATCH(B311,현장번호,0))&amp;" · "&amp;INDEX(현장_주소,MATCH(B311,현장번호,0)),"없는 번호")))</f>
        <v/>
      </c>
      <c r="D311" s="21" t="inlineStr">
        <is>
          <t>타일 들어가는 날 확인</t>
        </is>
      </c>
      <c r="E311" s="21" t="inlineStr">
        <is>
          <t>김 실장</t>
        </is>
      </c>
      <c r="F311" s="26" t="inlineStr">
        <is>
          <t>완료</t>
        </is>
      </c>
      <c r="G311" s="28">
        <f>IF(OR(D311="",H311&lt;&gt;""),"",IF(F311="완료","완료",IF(A311&lt;기준일,"밀림",IF(A311=기준일,"오늘",IF(A311&lt;=기준일+7,"이번 주","예정")))))</f>
        <v/>
      </c>
      <c r="H311" s="25">
        <f>IF(COUNTA(A311,B311,D311)=0,"",IF(D311="","할 일을 적어 주세요",IF(NOT(ISNUMBER(A311)),"마감일을 확인하세요",IF(AND(B311&lt;&gt;"",ISNA(MATCH(B311,현장번호,0))),"현장 번호를 확인하세요",IF(AND(F311&lt;&gt;"",F311&lt;&gt;"완료"),"끝남 칸은 '완료'만","")))))</f>
        <v/>
      </c>
      <c r="J311">
        <f>IF(OR(G311="밀림",G311="오늘",G311="이번 주"),A311+ROW()/1E+6,"")</f>
        <v/>
      </c>
    </row>
    <row r="312">
      <c r="A312" s="20" t="n">
        <v>45912</v>
      </c>
      <c r="B312" s="26" t="n">
        <v>102</v>
      </c>
      <c r="C312" s="27">
        <f>IF(D312="","",IF(B312="","(현장 없음)",IFERROR(INDEX(현장_고객,MATCH(B312,현장번호,0))&amp;" · "&amp;INDEX(현장_주소,MATCH(B312,현장번호,0)),"없는 번호")))</f>
        <v/>
      </c>
      <c r="D312" s="21" t="inlineStr">
        <is>
          <t>실측 방문</t>
        </is>
      </c>
      <c r="E312" s="21" t="inlineStr">
        <is>
          <t>박 팀장</t>
        </is>
      </c>
      <c r="F312" s="26" t="inlineStr">
        <is>
          <t>완료</t>
        </is>
      </c>
      <c r="G312" s="28">
        <f>IF(OR(D312="",H312&lt;&gt;""),"",IF(F312="완료","완료",IF(A312&lt;기준일,"밀림",IF(A312=기준일,"오늘",IF(A312&lt;=기준일+7,"이번 주","예정")))))</f>
        <v/>
      </c>
      <c r="H312" s="25">
        <f>IF(COUNTA(A312,B312,D312)=0,"",IF(D312="","할 일을 적어 주세요",IF(NOT(ISNUMBER(A312)),"마감일을 확인하세요",IF(AND(B312&lt;&gt;"",ISNA(MATCH(B312,현장번호,0))),"현장 번호를 확인하세요",IF(AND(F312&lt;&gt;"",F312&lt;&gt;"완료"),"끝남 칸은 '완료'만","")))))</f>
        <v/>
      </c>
      <c r="J312">
        <f>IF(OR(G312="밀림",G312="오늘",G312="이번 주"),A312+ROW()/1E+6,"")</f>
        <v/>
      </c>
    </row>
    <row r="313">
      <c r="A313" s="20" t="n">
        <v>45913</v>
      </c>
      <c r="B313" s="26" t="n">
        <v>85</v>
      </c>
      <c r="C313" s="27">
        <f>IF(D313="","",IF(B313="","(현장 없음)",IFERROR(INDEX(현장_고객,MATCH(B313,현장번호,0))&amp;" · "&amp;INDEX(현장_주소,MATCH(B313,현장번호,0)),"없는 번호")))</f>
        <v/>
      </c>
      <c r="D313" s="21" t="inlineStr">
        <is>
          <t>자재 발주</t>
        </is>
      </c>
      <c r="E313" s="21" t="inlineStr">
        <is>
          <t>대표</t>
        </is>
      </c>
      <c r="F313" s="26" t="inlineStr">
        <is>
          <t>완료</t>
        </is>
      </c>
      <c r="G313" s="28">
        <f>IF(OR(D313="",H313&lt;&gt;""),"",IF(F313="완료","완료",IF(A313&lt;기준일,"밀림",IF(A313=기준일,"오늘",IF(A313&lt;=기준일+7,"이번 주","예정")))))</f>
        <v/>
      </c>
      <c r="H313" s="25">
        <f>IF(COUNTA(A313,B313,D313)=0,"",IF(D313="","할 일을 적어 주세요",IF(NOT(ISNUMBER(A313)),"마감일을 확인하세요",IF(AND(B313&lt;&gt;"",ISNA(MATCH(B313,현장번호,0))),"현장 번호를 확인하세요",IF(AND(F313&lt;&gt;"",F313&lt;&gt;"완료"),"끝남 칸은 '완료'만","")))))</f>
        <v/>
      </c>
      <c r="J313">
        <f>IF(OR(G313="밀림",G313="오늘",G313="이번 주"),A313+ROW()/1E+6,"")</f>
        <v/>
      </c>
    </row>
    <row r="314">
      <c r="A314" s="20" t="n">
        <v>45913</v>
      </c>
      <c r="B314" s="26" t="n">
        <v>90</v>
      </c>
      <c r="C314" s="27">
        <f>IF(D314="","",IF(B314="","(현장 없음)",IFERROR(INDEX(현장_고객,MATCH(B314,현장번호,0))&amp;" · "&amp;INDEX(현장_주소,MATCH(B314,현장번호,0)),"없는 번호")))</f>
        <v/>
      </c>
      <c r="D314" s="21" t="inlineStr">
        <is>
          <t>마감 확인</t>
        </is>
      </c>
      <c r="E314" s="21" t="inlineStr">
        <is>
          <t>대표</t>
        </is>
      </c>
      <c r="F314" s="26" t="inlineStr">
        <is>
          <t>완료</t>
        </is>
      </c>
      <c r="G314" s="28">
        <f>IF(OR(D314="",H314&lt;&gt;""),"",IF(F314="완료","완료",IF(A314&lt;기준일,"밀림",IF(A314=기준일,"오늘",IF(A314&lt;=기준일+7,"이번 주","예정")))))</f>
        <v/>
      </c>
      <c r="H314" s="25">
        <f>IF(COUNTA(A314,B314,D314)=0,"",IF(D314="","할 일을 적어 주세요",IF(NOT(ISNUMBER(A314)),"마감일을 확인하세요",IF(AND(B314&lt;&gt;"",ISNA(MATCH(B314,현장번호,0))),"현장 번호를 확인하세요",IF(AND(F314&lt;&gt;"",F314&lt;&gt;"완료"),"끝남 칸은 '완료'만","")))))</f>
        <v/>
      </c>
      <c r="J314">
        <f>IF(OR(G314="밀림",G314="오늘",G314="이번 주"),A314+ROW()/1E+6,"")</f>
        <v/>
      </c>
    </row>
    <row r="315">
      <c r="A315" s="20" t="n">
        <v>45913</v>
      </c>
      <c r="B315" s="26" t="n">
        <v>90</v>
      </c>
      <c r="C315" s="27">
        <f>IF(D315="","",IF(B315="","(현장 없음)",IFERROR(INDEX(현장_고객,MATCH(B315,현장번호,0))&amp;" · "&amp;INDEX(현장_주소,MATCH(B315,현장번호,0)),"없는 번호")))</f>
        <v/>
      </c>
      <c r="D315" s="21" t="inlineStr">
        <is>
          <t>타일 들어가는 날 확인</t>
        </is>
      </c>
      <c r="E315" s="21" t="inlineStr">
        <is>
          <t>대표</t>
        </is>
      </c>
      <c r="F315" s="26" t="inlineStr">
        <is>
          <t>완료</t>
        </is>
      </c>
      <c r="G315" s="28">
        <f>IF(OR(D315="",H315&lt;&gt;""),"",IF(F315="완료","완료",IF(A315&lt;기준일,"밀림",IF(A315=기준일,"오늘",IF(A315&lt;=기준일+7,"이번 주","예정")))))</f>
        <v/>
      </c>
      <c r="H315" s="25">
        <f>IF(COUNTA(A315,B315,D315)=0,"",IF(D315="","할 일을 적어 주세요",IF(NOT(ISNUMBER(A315)),"마감일을 확인하세요",IF(AND(B315&lt;&gt;"",ISNA(MATCH(B315,현장번호,0))),"현장 번호를 확인하세요",IF(AND(F315&lt;&gt;"",F315&lt;&gt;"완료"),"끝남 칸은 '완료'만","")))))</f>
        <v/>
      </c>
      <c r="J315">
        <f>IF(OR(G315="밀림",G315="오늘",G315="이번 주"),A315+ROW()/1E+6,"")</f>
        <v/>
      </c>
    </row>
    <row r="316">
      <c r="A316" s="20" t="n">
        <v>45913</v>
      </c>
      <c r="B316" s="26" t="n">
        <v>94</v>
      </c>
      <c r="C316" s="27">
        <f>IF(D316="","",IF(B316="","(현장 없음)",IFERROR(INDEX(현장_고객,MATCH(B316,현장번호,0))&amp;" · "&amp;INDEX(현장_주소,MATCH(B316,현장번호,0)),"없는 번호")))</f>
        <v/>
      </c>
      <c r="D316" s="21" t="inlineStr">
        <is>
          <t>철거 일정 잡기</t>
        </is>
      </c>
      <c r="E316" s="21" t="inlineStr">
        <is>
          <t>김 실장</t>
        </is>
      </c>
      <c r="F316" s="26" t="inlineStr">
        <is>
          <t>완료</t>
        </is>
      </c>
      <c r="G316" s="28">
        <f>IF(OR(D316="",H316&lt;&gt;""),"",IF(F316="완료","완료",IF(A316&lt;기준일,"밀림",IF(A316=기준일,"오늘",IF(A316&lt;=기준일+7,"이번 주","예정")))))</f>
        <v/>
      </c>
      <c r="H316" s="25">
        <f>IF(COUNTA(A316,B316,D316)=0,"",IF(D316="","할 일을 적어 주세요",IF(NOT(ISNUMBER(A316)),"마감일을 확인하세요",IF(AND(B316&lt;&gt;"",ISNA(MATCH(B316,현장번호,0))),"현장 번호를 확인하세요",IF(AND(F316&lt;&gt;"",F316&lt;&gt;"완료"),"끝남 칸은 '완료'만","")))))</f>
        <v/>
      </c>
      <c r="J316">
        <f>IF(OR(G316="밀림",G316="오늘",G316="이번 주"),A316+ROW()/1E+6,"")</f>
        <v/>
      </c>
    </row>
    <row r="317">
      <c r="A317" s="20" t="n">
        <v>45915</v>
      </c>
      <c r="B317" s="26" t="n">
        <v>94</v>
      </c>
      <c r="C317" s="27">
        <f>IF(D317="","",IF(B317="","(현장 없음)",IFERROR(INDEX(현장_고객,MATCH(B317,현장번호,0))&amp;" · "&amp;INDEX(현장_주소,MATCH(B317,현장번호,0)),"없는 번호")))</f>
        <v/>
      </c>
      <c r="D317" s="21" t="inlineStr">
        <is>
          <t>마감 확인</t>
        </is>
      </c>
      <c r="E317" s="21" t="inlineStr">
        <is>
          <t>김 실장</t>
        </is>
      </c>
      <c r="F317" s="26" t="inlineStr">
        <is>
          <t>완료</t>
        </is>
      </c>
      <c r="G317" s="28">
        <f>IF(OR(D317="",H317&lt;&gt;""),"",IF(F317="완료","완료",IF(A317&lt;기준일,"밀림",IF(A317=기준일,"오늘",IF(A317&lt;=기준일+7,"이번 주","예정")))))</f>
        <v/>
      </c>
      <c r="H317" s="25">
        <f>IF(COUNTA(A317,B317,D317)=0,"",IF(D317="","할 일을 적어 주세요",IF(NOT(ISNUMBER(A317)),"마감일을 확인하세요",IF(AND(B317&lt;&gt;"",ISNA(MATCH(B317,현장번호,0))),"현장 번호를 확인하세요",IF(AND(F317&lt;&gt;"",F317&lt;&gt;"완료"),"끝남 칸은 '완료'만","")))))</f>
        <v/>
      </c>
      <c r="J317">
        <f>IF(OR(G317="밀림",G317="오늘",G317="이번 주"),A317+ROW()/1E+6,"")</f>
        <v/>
      </c>
    </row>
    <row r="318">
      <c r="A318" s="20" t="n">
        <v>45915</v>
      </c>
      <c r="B318" s="26" t="n">
        <v>94</v>
      </c>
      <c r="C318" s="27">
        <f>IF(D318="","",IF(B318="","(현장 없음)",IFERROR(INDEX(현장_고객,MATCH(B318,현장번호,0))&amp;" · "&amp;INDEX(현장_주소,MATCH(B318,현장번호,0)),"없는 번호")))</f>
        <v/>
      </c>
      <c r="D318" s="21" t="inlineStr">
        <is>
          <t>설비 업체 확인</t>
        </is>
      </c>
      <c r="E318" s="21" t="inlineStr">
        <is>
          <t>김 실장</t>
        </is>
      </c>
      <c r="F318" s="26" t="inlineStr">
        <is>
          <t>완료</t>
        </is>
      </c>
      <c r="G318" s="28">
        <f>IF(OR(D318="",H318&lt;&gt;""),"",IF(F318="완료","완료",IF(A318&lt;기준일,"밀림",IF(A318=기준일,"오늘",IF(A318&lt;=기준일+7,"이번 주","예정")))))</f>
        <v/>
      </c>
      <c r="H318" s="25">
        <f>IF(COUNTA(A318,B318,D318)=0,"",IF(D318="","할 일을 적어 주세요",IF(NOT(ISNUMBER(A318)),"마감일을 확인하세요",IF(AND(B318&lt;&gt;"",ISNA(MATCH(B318,현장번호,0))),"현장 번호를 확인하세요",IF(AND(F318&lt;&gt;"",F318&lt;&gt;"완료"),"끝남 칸은 '완료'만","")))))</f>
        <v/>
      </c>
      <c r="J318">
        <f>IF(OR(G318="밀림",G318="오늘",G318="이번 주"),A318+ROW()/1E+6,"")</f>
        <v/>
      </c>
    </row>
    <row r="319">
      <c r="A319" s="20" t="n">
        <v>45917</v>
      </c>
      <c r="B319" s="26" t="n">
        <v>102</v>
      </c>
      <c r="C319" s="27">
        <f>IF(D319="","",IF(B319="","(현장 없음)",IFERROR(INDEX(현장_고객,MATCH(B319,현장번호,0))&amp;" · "&amp;INDEX(현장_주소,MATCH(B319,현장번호,0)),"없는 번호")))</f>
        <v/>
      </c>
      <c r="D319" s="21" t="inlineStr">
        <is>
          <t>타일 들어가는 날 확인</t>
        </is>
      </c>
      <c r="E319" s="21" t="inlineStr">
        <is>
          <t>박 팀장</t>
        </is>
      </c>
      <c r="F319" s="26" t="inlineStr">
        <is>
          <t>완료</t>
        </is>
      </c>
      <c r="G319" s="28">
        <f>IF(OR(D319="",H319&lt;&gt;""),"",IF(F319="완료","완료",IF(A319&lt;기준일,"밀림",IF(A319=기준일,"오늘",IF(A319&lt;=기준일+7,"이번 주","예정")))))</f>
        <v/>
      </c>
      <c r="H319" s="25">
        <f>IF(COUNTA(A319,B319,D319)=0,"",IF(D319="","할 일을 적어 주세요",IF(NOT(ISNUMBER(A319)),"마감일을 확인하세요",IF(AND(B319&lt;&gt;"",ISNA(MATCH(B319,현장번호,0))),"현장 번호를 확인하세요",IF(AND(F319&lt;&gt;"",F319&lt;&gt;"완료"),"끝남 칸은 '완료'만","")))))</f>
        <v/>
      </c>
      <c r="J319">
        <f>IF(OR(G319="밀림",G319="오늘",G319="이번 주"),A319+ROW()/1E+6,"")</f>
        <v/>
      </c>
    </row>
    <row r="320">
      <c r="A320" s="20" t="n">
        <v>45918</v>
      </c>
      <c r="B320" s="26" t="n">
        <v>90</v>
      </c>
      <c r="C320" s="27">
        <f>IF(D320="","",IF(B320="","(현장 없음)",IFERROR(INDEX(현장_고객,MATCH(B320,현장번호,0))&amp;" · "&amp;INDEX(현장_주소,MATCH(B320,현장번호,0)),"없는 번호")))</f>
        <v/>
      </c>
      <c r="D320" s="21" t="inlineStr">
        <is>
          <t>중간 사진 보내기</t>
        </is>
      </c>
      <c r="E320" s="21" t="inlineStr">
        <is>
          <t>대표</t>
        </is>
      </c>
      <c r="F320" s="26" t="inlineStr">
        <is>
          <t>완료</t>
        </is>
      </c>
      <c r="G320" s="28">
        <f>IF(OR(D320="",H320&lt;&gt;""),"",IF(F320="완료","완료",IF(A320&lt;기준일,"밀림",IF(A320=기준일,"오늘",IF(A320&lt;=기준일+7,"이번 주","예정")))))</f>
        <v/>
      </c>
      <c r="H320" s="25">
        <f>IF(COUNTA(A320,B320,D320)=0,"",IF(D320="","할 일을 적어 주세요",IF(NOT(ISNUMBER(A320)),"마감일을 확인하세요",IF(AND(B320&lt;&gt;"",ISNA(MATCH(B320,현장번호,0))),"현장 번호를 확인하세요",IF(AND(F320&lt;&gt;"",F320&lt;&gt;"완료"),"끝남 칸은 '완료'만","")))))</f>
        <v/>
      </c>
      <c r="J320">
        <f>IF(OR(G320="밀림",G320="오늘",G320="이번 주"),A320+ROW()/1E+6,"")</f>
        <v/>
      </c>
    </row>
    <row r="321">
      <c r="A321" s="20" t="n">
        <v>45918</v>
      </c>
      <c r="B321" s="26" t="n">
        <v>95</v>
      </c>
      <c r="C321" s="27">
        <f>IF(D321="","",IF(B321="","(현장 없음)",IFERROR(INDEX(현장_고객,MATCH(B321,현장번호,0))&amp;" · "&amp;INDEX(현장_주소,MATCH(B321,현장번호,0)),"없는 번호")))</f>
        <v/>
      </c>
      <c r="D321" s="21" t="inlineStr">
        <is>
          <t>실측 방문</t>
        </is>
      </c>
      <c r="E321" s="21" t="inlineStr">
        <is>
          <t>대표</t>
        </is>
      </c>
      <c r="F321" s="26" t="inlineStr">
        <is>
          <t>완료</t>
        </is>
      </c>
      <c r="G321" s="28">
        <f>IF(OR(D321="",H321&lt;&gt;""),"",IF(F321="완료","완료",IF(A321&lt;기준일,"밀림",IF(A321=기준일,"오늘",IF(A321&lt;=기준일+7,"이번 주","예정")))))</f>
        <v/>
      </c>
      <c r="H321" s="25">
        <f>IF(COUNTA(A321,B321,D321)=0,"",IF(D321="","할 일을 적어 주세요",IF(NOT(ISNUMBER(A321)),"마감일을 확인하세요",IF(AND(B321&lt;&gt;"",ISNA(MATCH(B321,현장번호,0))),"현장 번호를 확인하세요",IF(AND(F321&lt;&gt;"",F321&lt;&gt;"완료"),"끝남 칸은 '완료'만","")))))</f>
        <v/>
      </c>
      <c r="J321">
        <f>IF(OR(G321="밀림",G321="오늘",G321="이번 주"),A321+ROW()/1E+6,"")</f>
        <v/>
      </c>
    </row>
    <row r="322">
      <c r="A322" s="20" t="n">
        <v>45918</v>
      </c>
      <c r="B322" s="26" t="n">
        <v>100</v>
      </c>
      <c r="C322" s="27">
        <f>IF(D322="","",IF(B322="","(현장 없음)",IFERROR(INDEX(현장_고객,MATCH(B322,현장번호,0))&amp;" · "&amp;INDEX(현장_주소,MATCH(B322,현장번호,0)),"없는 번호")))</f>
        <v/>
      </c>
      <c r="D322" s="21" t="inlineStr">
        <is>
          <t>잔금 안내 문자</t>
        </is>
      </c>
      <c r="E322" s="21" t="inlineStr">
        <is>
          <t>김 실장</t>
        </is>
      </c>
      <c r="F322" s="26" t="inlineStr">
        <is>
          <t>완료</t>
        </is>
      </c>
      <c r="G322" s="28">
        <f>IF(OR(D322="",H322&lt;&gt;""),"",IF(F322="완료","완료",IF(A322&lt;기준일,"밀림",IF(A322=기준일,"오늘",IF(A322&lt;=기준일+7,"이번 주","예정")))))</f>
        <v/>
      </c>
      <c r="H322" s="25">
        <f>IF(COUNTA(A322,B322,D322)=0,"",IF(D322="","할 일을 적어 주세요",IF(NOT(ISNUMBER(A322)),"마감일을 확인하세요",IF(AND(B322&lt;&gt;"",ISNA(MATCH(B322,현장번호,0))),"현장 번호를 확인하세요",IF(AND(F322&lt;&gt;"",F322&lt;&gt;"완료"),"끝남 칸은 '완료'만","")))))</f>
        <v/>
      </c>
      <c r="J322">
        <f>IF(OR(G322="밀림",G322="오늘",G322="이번 주"),A322+ROW()/1E+6,"")</f>
        <v/>
      </c>
    </row>
    <row r="323">
      <c r="A323" s="20" t="n">
        <v>45918</v>
      </c>
      <c r="B323" s="26" t="n">
        <v>102</v>
      </c>
      <c r="C323" s="27">
        <f>IF(D323="","",IF(B323="","(현장 없음)",IFERROR(INDEX(현장_고객,MATCH(B323,현장번호,0))&amp;" · "&amp;INDEX(현장_주소,MATCH(B323,현장번호,0)),"없는 번호")))</f>
        <v/>
      </c>
      <c r="D323" s="21" t="inlineStr">
        <is>
          <t>마감 확인</t>
        </is>
      </c>
      <c r="E323" s="21" t="inlineStr">
        <is>
          <t>박 팀장</t>
        </is>
      </c>
      <c r="F323" s="26" t="inlineStr">
        <is>
          <t>완료</t>
        </is>
      </c>
      <c r="G323" s="28">
        <f>IF(OR(D323="",H323&lt;&gt;""),"",IF(F323="완료","완료",IF(A323&lt;기준일,"밀림",IF(A323=기준일,"오늘",IF(A323&lt;=기준일+7,"이번 주","예정")))))</f>
        <v/>
      </c>
      <c r="H323" s="25">
        <f>IF(COUNTA(A323,B323,D323)=0,"",IF(D323="","할 일을 적어 주세요",IF(NOT(ISNUMBER(A323)),"마감일을 확인하세요",IF(AND(B323&lt;&gt;"",ISNA(MATCH(B323,현장번호,0))),"현장 번호를 확인하세요",IF(AND(F323&lt;&gt;"",F323&lt;&gt;"완료"),"끝남 칸은 '완료'만","")))))</f>
        <v/>
      </c>
      <c r="J323">
        <f>IF(OR(G323="밀림",G323="오늘",G323="이번 주"),A323+ROW()/1E+6,"")</f>
        <v/>
      </c>
    </row>
    <row r="324">
      <c r="A324" s="20" t="n">
        <v>45919</v>
      </c>
      <c r="B324" s="26" t="n">
        <v>91</v>
      </c>
      <c r="C324" s="27">
        <f>IF(D324="","",IF(B324="","(현장 없음)",IFERROR(INDEX(현장_고객,MATCH(B324,현장번호,0))&amp;" · "&amp;INDEX(현장_주소,MATCH(B324,현장번호,0)),"없는 번호")))</f>
        <v/>
      </c>
      <c r="D324" s="21" t="inlineStr">
        <is>
          <t>타일 들어가는 날 확인</t>
        </is>
      </c>
      <c r="E324" s="21" t="inlineStr">
        <is>
          <t>김 실장</t>
        </is>
      </c>
      <c r="F324" s="26" t="inlineStr">
        <is>
          <t>완료</t>
        </is>
      </c>
      <c r="G324" s="28">
        <f>IF(OR(D324="",H324&lt;&gt;""),"",IF(F324="완료","완료",IF(A324&lt;기준일,"밀림",IF(A324=기준일,"오늘",IF(A324&lt;=기준일+7,"이번 주","예정")))))</f>
        <v/>
      </c>
      <c r="H324" s="25">
        <f>IF(COUNTA(A324,B324,D324)=0,"",IF(D324="","할 일을 적어 주세요",IF(NOT(ISNUMBER(A324)),"마감일을 확인하세요",IF(AND(B324&lt;&gt;"",ISNA(MATCH(B324,현장번호,0))),"현장 번호를 확인하세요",IF(AND(F324&lt;&gt;"",F324&lt;&gt;"완료"),"끝남 칸은 '완료'만","")))))</f>
        <v/>
      </c>
      <c r="J324">
        <f>IF(OR(G324="밀림",G324="오늘",G324="이번 주"),A324+ROW()/1E+6,"")</f>
        <v/>
      </c>
    </row>
    <row r="325">
      <c r="A325" s="20" t="n">
        <v>45919</v>
      </c>
      <c r="B325" s="26" t="n">
        <v>96</v>
      </c>
      <c r="C325" s="27">
        <f>IF(D325="","",IF(B325="","(현장 없음)",IFERROR(INDEX(현장_고객,MATCH(B325,현장번호,0))&amp;" · "&amp;INDEX(현장_주소,MATCH(B325,현장번호,0)),"없는 번호")))</f>
        <v/>
      </c>
      <c r="D325" s="21" t="inlineStr">
        <is>
          <t>실측 방문</t>
        </is>
      </c>
      <c r="E325" s="21" t="inlineStr">
        <is>
          <t>대표</t>
        </is>
      </c>
      <c r="F325" s="26" t="inlineStr">
        <is>
          <t>완료</t>
        </is>
      </c>
      <c r="G325" s="28">
        <f>IF(OR(D325="",H325&lt;&gt;""),"",IF(F325="완료","완료",IF(A325&lt;기준일,"밀림",IF(A325=기준일,"오늘",IF(A325&lt;=기준일+7,"이번 주","예정")))))</f>
        <v/>
      </c>
      <c r="H325" s="25">
        <f>IF(COUNTA(A325,B325,D325)=0,"",IF(D325="","할 일을 적어 주세요",IF(NOT(ISNUMBER(A325)),"마감일을 확인하세요",IF(AND(B325&lt;&gt;"",ISNA(MATCH(B325,현장번호,0))),"현장 번호를 확인하세요",IF(AND(F325&lt;&gt;"",F325&lt;&gt;"완료"),"끝남 칸은 '완료'만","")))))</f>
        <v/>
      </c>
      <c r="J325">
        <f>IF(OR(G325="밀림",G325="오늘",G325="이번 주"),A325+ROW()/1E+6,"")</f>
        <v/>
      </c>
    </row>
    <row r="326">
      <c r="A326" s="20" t="n">
        <v>45919</v>
      </c>
      <c r="B326" s="26" t="n">
        <v>102</v>
      </c>
      <c r="C326" s="27">
        <f>IF(D326="","",IF(B326="","(현장 없음)",IFERROR(INDEX(현장_고객,MATCH(B326,현장번호,0))&amp;" · "&amp;INDEX(현장_주소,MATCH(B326,현장번호,0)),"없는 번호")))</f>
        <v/>
      </c>
      <c r="D326" s="21" t="inlineStr">
        <is>
          <t>중간 사진 보내기</t>
        </is>
      </c>
      <c r="E326" s="21" t="inlineStr">
        <is>
          <t>박 팀장</t>
        </is>
      </c>
      <c r="F326" s="26" t="inlineStr">
        <is>
          <t>완료</t>
        </is>
      </c>
      <c r="G326" s="28">
        <f>IF(OR(D326="",H326&lt;&gt;""),"",IF(F326="완료","완료",IF(A326&lt;기준일,"밀림",IF(A326=기준일,"오늘",IF(A326&lt;=기준일+7,"이번 주","예정")))))</f>
        <v/>
      </c>
      <c r="H326" s="25">
        <f>IF(COUNTA(A326,B326,D326)=0,"",IF(D326="","할 일을 적어 주세요",IF(NOT(ISNUMBER(A326)),"마감일을 확인하세요",IF(AND(B326&lt;&gt;"",ISNA(MATCH(B326,현장번호,0))),"현장 번호를 확인하세요",IF(AND(F326&lt;&gt;"",F326&lt;&gt;"완료"),"끝남 칸은 '완료'만","")))))</f>
        <v/>
      </c>
      <c r="J326">
        <f>IF(OR(G326="밀림",G326="오늘",G326="이번 주"),A326+ROW()/1E+6,"")</f>
        <v/>
      </c>
    </row>
    <row r="327">
      <c r="A327" s="20" t="n">
        <v>45919</v>
      </c>
      <c r="B327" s="26" t="n">
        <v>102</v>
      </c>
      <c r="C327" s="27">
        <f>IF(D327="","",IF(B327="","(현장 없음)",IFERROR(INDEX(현장_고객,MATCH(B327,현장번호,0))&amp;" · "&amp;INDEX(현장_주소,MATCH(B327,현장번호,0)),"없는 번호")))</f>
        <v/>
      </c>
      <c r="D327" s="21" t="inlineStr">
        <is>
          <t>설비 업체 확인</t>
        </is>
      </c>
      <c r="E327" s="21" t="inlineStr">
        <is>
          <t>박 팀장</t>
        </is>
      </c>
      <c r="F327" s="26" t="inlineStr">
        <is>
          <t>완료</t>
        </is>
      </c>
      <c r="G327" s="28">
        <f>IF(OR(D327="",H327&lt;&gt;""),"",IF(F327="완료","완료",IF(A327&lt;기준일,"밀림",IF(A327=기준일,"오늘",IF(A327&lt;=기준일+7,"이번 주","예정")))))</f>
        <v/>
      </c>
      <c r="H327" s="25">
        <f>IF(COUNTA(A327,B327,D327)=0,"",IF(D327="","할 일을 적어 주세요",IF(NOT(ISNUMBER(A327)),"마감일을 확인하세요",IF(AND(B327&lt;&gt;"",ISNA(MATCH(B327,현장번호,0))),"현장 번호를 확인하세요",IF(AND(F327&lt;&gt;"",F327&lt;&gt;"완료"),"끝남 칸은 '완료'만","")))))</f>
        <v/>
      </c>
      <c r="J327">
        <f>IF(OR(G327="밀림",G327="오늘",G327="이번 주"),A327+ROW()/1E+6,"")</f>
        <v/>
      </c>
    </row>
    <row r="328">
      <c r="A328" s="20" t="n">
        <v>45919</v>
      </c>
      <c r="B328" s="26" t="n">
        <v>104</v>
      </c>
      <c r="C328" s="27">
        <f>IF(D328="","",IF(B328="","(현장 없음)",IFERROR(INDEX(현장_고객,MATCH(B328,현장번호,0))&amp;" · "&amp;INDEX(현장_주소,MATCH(B328,현장번호,0)),"없는 번호")))</f>
        <v/>
      </c>
      <c r="D328" s="21" t="inlineStr">
        <is>
          <t>견적 전화</t>
        </is>
      </c>
      <c r="E328" s="21" t="inlineStr">
        <is>
          <t>박 팀장</t>
        </is>
      </c>
      <c r="F328" s="26" t="inlineStr">
        <is>
          <t>완료</t>
        </is>
      </c>
      <c r="G328" s="28">
        <f>IF(OR(D328="",H328&lt;&gt;""),"",IF(F328="완료","완료",IF(A328&lt;기준일,"밀림",IF(A328=기준일,"오늘",IF(A328&lt;=기준일+7,"이번 주","예정")))))</f>
        <v/>
      </c>
      <c r="H328" s="25">
        <f>IF(COUNTA(A328,B328,D328)=0,"",IF(D328="","할 일을 적어 주세요",IF(NOT(ISNUMBER(A328)),"마감일을 확인하세요",IF(AND(B328&lt;&gt;"",ISNA(MATCH(B328,현장번호,0))),"현장 번호를 확인하세요",IF(AND(F328&lt;&gt;"",F328&lt;&gt;"완료"),"끝남 칸은 '완료'만","")))))</f>
        <v/>
      </c>
      <c r="J328">
        <f>IF(OR(G328="밀림",G328="오늘",G328="이번 주"),A328+ROW()/1E+6,"")</f>
        <v/>
      </c>
    </row>
    <row r="329">
      <c r="A329" s="20" t="n">
        <v>45921</v>
      </c>
      <c r="B329" s="26" t="n">
        <v>98</v>
      </c>
      <c r="C329" s="27">
        <f>IF(D329="","",IF(B329="","(현장 없음)",IFERROR(INDEX(현장_고객,MATCH(B329,현장번호,0))&amp;" · "&amp;INDEX(현장_주소,MATCH(B329,현장번호,0)),"없는 번호")))</f>
        <v/>
      </c>
      <c r="D329" s="21" t="inlineStr">
        <is>
          <t>실측 방문</t>
        </is>
      </c>
      <c r="E329" s="21" t="inlineStr">
        <is>
          <t>김 실장</t>
        </is>
      </c>
      <c r="F329" s="26" t="inlineStr">
        <is>
          <t>완료</t>
        </is>
      </c>
      <c r="G329" s="28">
        <f>IF(OR(D329="",H329&lt;&gt;""),"",IF(F329="완료","완료",IF(A329&lt;기준일,"밀림",IF(A329=기준일,"오늘",IF(A329&lt;=기준일+7,"이번 주","예정")))))</f>
        <v/>
      </c>
      <c r="H329" s="25">
        <f>IF(COUNTA(A329,B329,D329)=0,"",IF(D329="","할 일을 적어 주세요",IF(NOT(ISNUMBER(A329)),"마감일을 확인하세요",IF(AND(B329&lt;&gt;"",ISNA(MATCH(B329,현장번호,0))),"현장 번호를 확인하세요",IF(AND(F329&lt;&gt;"",F329&lt;&gt;"완료"),"끝남 칸은 '완료'만","")))))</f>
        <v/>
      </c>
      <c r="J329">
        <f>IF(OR(G329="밀림",G329="오늘",G329="이번 주"),A329+ROW()/1E+6,"")</f>
        <v/>
      </c>
    </row>
    <row r="330">
      <c r="A330" s="20" t="n">
        <v>45921</v>
      </c>
      <c r="B330" s="26" t="n">
        <v>108</v>
      </c>
      <c r="C330" s="27">
        <f>IF(D330="","",IF(B330="","(현장 없음)",IFERROR(INDEX(현장_고객,MATCH(B330,현장번호,0))&amp;" · "&amp;INDEX(현장_주소,MATCH(B330,현장번호,0)),"없는 번호")))</f>
        <v/>
      </c>
      <c r="D330" s="21" t="inlineStr">
        <is>
          <t>실측 방문</t>
        </is>
      </c>
      <c r="E330" s="21" t="inlineStr">
        <is>
          <t>대표</t>
        </is>
      </c>
      <c r="F330" s="26" t="inlineStr">
        <is>
          <t>완료</t>
        </is>
      </c>
      <c r="G330" s="28">
        <f>IF(OR(D330="",H330&lt;&gt;""),"",IF(F330="완료","완료",IF(A330&lt;기준일,"밀림",IF(A330=기준일,"오늘",IF(A330&lt;=기준일+7,"이번 주","예정")))))</f>
        <v/>
      </c>
      <c r="H330" s="25">
        <f>IF(COUNTA(A330,B330,D330)=0,"",IF(D330="","할 일을 적어 주세요",IF(NOT(ISNUMBER(A330)),"마감일을 확인하세요",IF(AND(B330&lt;&gt;"",ISNA(MATCH(B330,현장번호,0))),"현장 번호를 확인하세요",IF(AND(F330&lt;&gt;"",F330&lt;&gt;"완료"),"끝남 칸은 '완료'만","")))))</f>
        <v/>
      </c>
      <c r="J330">
        <f>IF(OR(G330="밀림",G330="오늘",G330="이번 주"),A330+ROW()/1E+6,"")</f>
        <v/>
      </c>
    </row>
    <row r="331">
      <c r="A331" s="20" t="n">
        <v>45922</v>
      </c>
      <c r="B331" s="26" t="n">
        <v>77</v>
      </c>
      <c r="C331" s="27">
        <f>IF(D331="","",IF(B331="","(현장 없음)",IFERROR(INDEX(현장_고객,MATCH(B331,현장번호,0))&amp;" · "&amp;INDEX(현장_주소,MATCH(B331,현장번호,0)),"없는 번호")))</f>
        <v/>
      </c>
      <c r="D331" s="21" t="inlineStr">
        <is>
          <t>중간 사진 보내기</t>
        </is>
      </c>
      <c r="E331" s="21" t="inlineStr">
        <is>
          <t>김 실장</t>
        </is>
      </c>
      <c r="F331" s="26" t="inlineStr">
        <is>
          <t>완료</t>
        </is>
      </c>
      <c r="G331" s="28">
        <f>IF(OR(D331="",H331&lt;&gt;""),"",IF(F331="완료","완료",IF(A331&lt;기준일,"밀림",IF(A331=기준일,"오늘",IF(A331&lt;=기준일+7,"이번 주","예정")))))</f>
        <v/>
      </c>
      <c r="H331" s="25">
        <f>IF(COUNTA(A331,B331,D331)=0,"",IF(D331="","할 일을 적어 주세요",IF(NOT(ISNUMBER(A331)),"마감일을 확인하세요",IF(AND(B331&lt;&gt;"",ISNA(MATCH(B331,현장번호,0))),"현장 번호를 확인하세요",IF(AND(F331&lt;&gt;"",F331&lt;&gt;"완료"),"끝남 칸은 '완료'만","")))))</f>
        <v/>
      </c>
      <c r="J331">
        <f>IF(OR(G331="밀림",G331="오늘",G331="이번 주"),A331+ROW()/1E+6,"")</f>
        <v/>
      </c>
    </row>
    <row r="332">
      <c r="A332" s="20" t="n">
        <v>45922</v>
      </c>
      <c r="B332" s="26" t="n">
        <v>85</v>
      </c>
      <c r="C332" s="27">
        <f>IF(D332="","",IF(B332="","(현장 없음)",IFERROR(INDEX(현장_고객,MATCH(B332,현장번호,0))&amp;" · "&amp;INDEX(현장_주소,MATCH(B332,현장번호,0)),"없는 번호")))</f>
        <v/>
      </c>
      <c r="D332" s="21" t="inlineStr">
        <is>
          <t>중간 사진 보내기</t>
        </is>
      </c>
      <c r="E332" s="21" t="inlineStr">
        <is>
          <t>대표</t>
        </is>
      </c>
      <c r="F332" s="26" t="inlineStr">
        <is>
          <t>완료</t>
        </is>
      </c>
      <c r="G332" s="28">
        <f>IF(OR(D332="",H332&lt;&gt;""),"",IF(F332="완료","완료",IF(A332&lt;기준일,"밀림",IF(A332=기준일,"오늘",IF(A332&lt;=기준일+7,"이번 주","예정")))))</f>
        <v/>
      </c>
      <c r="H332" s="25">
        <f>IF(COUNTA(A332,B332,D332)=0,"",IF(D332="","할 일을 적어 주세요",IF(NOT(ISNUMBER(A332)),"마감일을 확인하세요",IF(AND(B332&lt;&gt;"",ISNA(MATCH(B332,현장번호,0))),"현장 번호를 확인하세요",IF(AND(F332&lt;&gt;"",F332&lt;&gt;"완료"),"끝남 칸은 '완료'만","")))))</f>
        <v/>
      </c>
      <c r="J332">
        <f>IF(OR(G332="밀림",G332="오늘",G332="이번 주"),A332+ROW()/1E+6,"")</f>
        <v/>
      </c>
    </row>
    <row r="333">
      <c r="A333" s="20" t="n">
        <v>45922</v>
      </c>
      <c r="B333" s="26" t="n">
        <v>91</v>
      </c>
      <c r="C333" s="27">
        <f>IF(D333="","",IF(B333="","(현장 없음)",IFERROR(INDEX(현장_고객,MATCH(B333,현장번호,0))&amp;" · "&amp;INDEX(현장_주소,MATCH(B333,현장번호,0)),"없는 번호")))</f>
        <v/>
      </c>
      <c r="D333" s="21" t="inlineStr">
        <is>
          <t>마감 확인</t>
        </is>
      </c>
      <c r="E333" s="21" t="inlineStr">
        <is>
          <t>김 실장</t>
        </is>
      </c>
      <c r="F333" s="26" t="inlineStr">
        <is>
          <t>완료</t>
        </is>
      </c>
      <c r="G333" s="28">
        <f>IF(OR(D333="",H333&lt;&gt;""),"",IF(F333="완료","완료",IF(A333&lt;기준일,"밀림",IF(A333=기준일,"오늘",IF(A333&lt;=기준일+7,"이번 주","예정")))))</f>
        <v/>
      </c>
      <c r="H333" s="25">
        <f>IF(COUNTA(A333,B333,D333)=0,"",IF(D333="","할 일을 적어 주세요",IF(NOT(ISNUMBER(A333)),"마감일을 확인하세요",IF(AND(B333&lt;&gt;"",ISNA(MATCH(B333,현장번호,0))),"현장 번호를 확인하세요",IF(AND(F333&lt;&gt;"",F333&lt;&gt;"완료"),"끝남 칸은 '완료'만","")))))</f>
        <v/>
      </c>
      <c r="J333">
        <f>IF(OR(G333="밀림",G333="오늘",G333="이번 주"),A333+ROW()/1E+6,"")</f>
        <v/>
      </c>
    </row>
    <row r="334">
      <c r="A334" s="20" t="n">
        <v>45922</v>
      </c>
      <c r="B334" s="26" t="n">
        <v>96</v>
      </c>
      <c r="C334" s="27">
        <f>IF(D334="","",IF(B334="","(현장 없음)",IFERROR(INDEX(현장_고객,MATCH(B334,현장번호,0))&amp;" · "&amp;INDEX(현장_주소,MATCH(B334,현장번호,0)),"없는 번호")))</f>
        <v/>
      </c>
      <c r="D334" s="21" t="inlineStr">
        <is>
          <t>철거 일정 잡기</t>
        </is>
      </c>
      <c r="E334" s="21" t="inlineStr">
        <is>
          <t>대표</t>
        </is>
      </c>
      <c r="F334" s="26" t="inlineStr">
        <is>
          <t>완료</t>
        </is>
      </c>
      <c r="G334" s="28">
        <f>IF(OR(D334="",H334&lt;&gt;""),"",IF(F334="완료","완료",IF(A334&lt;기준일,"밀림",IF(A334=기준일,"오늘",IF(A334&lt;=기준일+7,"이번 주","예정")))))</f>
        <v/>
      </c>
      <c r="H334" s="25">
        <f>IF(COUNTA(A334,B334,D334)=0,"",IF(D334="","할 일을 적어 주세요",IF(NOT(ISNUMBER(A334)),"마감일을 확인하세요",IF(AND(B334&lt;&gt;"",ISNA(MATCH(B334,현장번호,0))),"현장 번호를 확인하세요",IF(AND(F334&lt;&gt;"",F334&lt;&gt;"완료"),"끝남 칸은 '완료'만","")))))</f>
        <v/>
      </c>
      <c r="J334">
        <f>IF(OR(G334="밀림",G334="오늘",G334="이번 주"),A334+ROW()/1E+6,"")</f>
        <v/>
      </c>
    </row>
    <row r="335">
      <c r="A335" s="20" t="n">
        <v>45923</v>
      </c>
      <c r="B335" s="26" t="n">
        <v>77</v>
      </c>
      <c r="C335" s="27">
        <f>IF(D335="","",IF(B335="","(현장 없음)",IFERROR(INDEX(현장_고객,MATCH(B335,현장번호,0))&amp;" · "&amp;INDEX(현장_주소,MATCH(B335,현장번호,0)),"없는 번호")))</f>
        <v/>
      </c>
      <c r="D335" s="21" t="inlineStr">
        <is>
          <t>잔금 안내 문자</t>
        </is>
      </c>
      <c r="E335" s="21" t="inlineStr">
        <is>
          <t>김 실장</t>
        </is>
      </c>
      <c r="F335" s="26" t="inlineStr">
        <is>
          <t>완료</t>
        </is>
      </c>
      <c r="G335" s="28">
        <f>IF(OR(D335="",H335&lt;&gt;""),"",IF(F335="완료","완료",IF(A335&lt;기준일,"밀림",IF(A335=기준일,"오늘",IF(A335&lt;=기준일+7,"이번 주","예정")))))</f>
        <v/>
      </c>
      <c r="H335" s="25">
        <f>IF(COUNTA(A335,B335,D335)=0,"",IF(D335="","할 일을 적어 주세요",IF(NOT(ISNUMBER(A335)),"마감일을 확인하세요",IF(AND(B335&lt;&gt;"",ISNA(MATCH(B335,현장번호,0))),"현장 번호를 확인하세요",IF(AND(F335&lt;&gt;"",F335&lt;&gt;"완료"),"끝남 칸은 '완료'만","")))))</f>
        <v/>
      </c>
      <c r="J335">
        <f>IF(OR(G335="밀림",G335="오늘",G335="이번 주"),A335+ROW()/1E+6,"")</f>
        <v/>
      </c>
    </row>
    <row r="336">
      <c r="A336" s="20" t="n">
        <v>45923</v>
      </c>
      <c r="B336" s="26" t="n">
        <v>98</v>
      </c>
      <c r="C336" s="27">
        <f>IF(D336="","",IF(B336="","(현장 없음)",IFERROR(INDEX(현장_고객,MATCH(B336,현장번호,0))&amp;" · "&amp;INDEX(현장_주소,MATCH(B336,현장번호,0)),"없는 번호")))</f>
        <v/>
      </c>
      <c r="D336" s="21" t="inlineStr">
        <is>
          <t>마감 확인</t>
        </is>
      </c>
      <c r="E336" s="21" t="inlineStr">
        <is>
          <t>김 실장</t>
        </is>
      </c>
      <c r="F336" s="26" t="inlineStr">
        <is>
          <t>완료</t>
        </is>
      </c>
      <c r="G336" s="28">
        <f>IF(OR(D336="",H336&lt;&gt;""),"",IF(F336="완료","완료",IF(A336&lt;기준일,"밀림",IF(A336=기준일,"오늘",IF(A336&lt;=기준일+7,"이번 주","예정")))))</f>
        <v/>
      </c>
      <c r="H336" s="25">
        <f>IF(COUNTA(A336,B336,D336)=0,"",IF(D336="","할 일을 적어 주세요",IF(NOT(ISNUMBER(A336)),"마감일을 확인하세요",IF(AND(B336&lt;&gt;"",ISNA(MATCH(B336,현장번호,0))),"현장 번호를 확인하세요",IF(AND(F336&lt;&gt;"",F336&lt;&gt;"완료"),"끝남 칸은 '완료'만","")))))</f>
        <v/>
      </c>
      <c r="J336">
        <f>IF(OR(G336="밀림",G336="오늘",G336="이번 주"),A336+ROW()/1E+6,"")</f>
        <v/>
      </c>
    </row>
    <row r="337">
      <c r="A337" s="20" t="n">
        <v>45923</v>
      </c>
      <c r="B337" s="26" t="n">
        <v>105</v>
      </c>
      <c r="C337" s="27">
        <f>IF(D337="","",IF(B337="","(현장 없음)",IFERROR(INDEX(현장_고객,MATCH(B337,현장번호,0))&amp;" · "&amp;INDEX(현장_주소,MATCH(B337,현장번호,0)),"없는 번호")))</f>
        <v/>
      </c>
      <c r="D337" s="21" t="inlineStr">
        <is>
          <t>견적 전화</t>
        </is>
      </c>
      <c r="E337" s="21" t="inlineStr">
        <is>
          <t>대표</t>
        </is>
      </c>
      <c r="F337" s="26" t="inlineStr">
        <is>
          <t>완료</t>
        </is>
      </c>
      <c r="G337" s="28">
        <f>IF(OR(D337="",H337&lt;&gt;""),"",IF(F337="완료","완료",IF(A337&lt;기준일,"밀림",IF(A337=기준일,"오늘",IF(A337&lt;=기준일+7,"이번 주","예정")))))</f>
        <v/>
      </c>
      <c r="H337" s="25">
        <f>IF(COUNTA(A337,B337,D337)=0,"",IF(D337="","할 일을 적어 주세요",IF(NOT(ISNUMBER(A337)),"마감일을 확인하세요",IF(AND(B337&lt;&gt;"",ISNA(MATCH(B337,현장번호,0))),"현장 번호를 확인하세요",IF(AND(F337&lt;&gt;"",F337&lt;&gt;"완료"),"끝남 칸은 '완료'만","")))))</f>
        <v/>
      </c>
      <c r="J337">
        <f>IF(OR(G337="밀림",G337="오늘",G337="이번 주"),A337+ROW()/1E+6,"")</f>
        <v/>
      </c>
    </row>
    <row r="338">
      <c r="A338" s="20" t="n">
        <v>45924</v>
      </c>
      <c r="B338" s="26" t="n">
        <v>90</v>
      </c>
      <c r="C338" s="27">
        <f>IF(D338="","",IF(B338="","(현장 없음)",IFERROR(INDEX(현장_고객,MATCH(B338,현장번호,0))&amp;" · "&amp;INDEX(현장_주소,MATCH(B338,현장번호,0)),"없는 번호")))</f>
        <v/>
      </c>
      <c r="D338" s="21" t="inlineStr">
        <is>
          <t>잔금 안내 문자</t>
        </is>
      </c>
      <c r="E338" s="21" t="inlineStr">
        <is>
          <t>대표</t>
        </is>
      </c>
      <c r="F338" s="26" t="inlineStr">
        <is>
          <t>완료</t>
        </is>
      </c>
      <c r="G338" s="28">
        <f>IF(OR(D338="",H338&lt;&gt;""),"",IF(F338="완료","완료",IF(A338&lt;기준일,"밀림",IF(A338=기준일,"오늘",IF(A338&lt;=기준일+7,"이번 주","예정")))))</f>
        <v/>
      </c>
      <c r="H338" s="25">
        <f>IF(COUNTA(A338,B338,D338)=0,"",IF(D338="","할 일을 적어 주세요",IF(NOT(ISNUMBER(A338)),"마감일을 확인하세요",IF(AND(B338&lt;&gt;"",ISNA(MATCH(B338,현장번호,0))),"현장 번호를 확인하세요",IF(AND(F338&lt;&gt;"",F338&lt;&gt;"완료"),"끝남 칸은 '완료'만","")))))</f>
        <v/>
      </c>
      <c r="J338">
        <f>IF(OR(G338="밀림",G338="오늘",G338="이번 주"),A338+ROW()/1E+6,"")</f>
        <v/>
      </c>
    </row>
    <row r="339">
      <c r="A339" s="20" t="n">
        <v>45925</v>
      </c>
      <c r="B339" s="26" t="n">
        <v>98</v>
      </c>
      <c r="C339" s="27">
        <f>IF(D339="","",IF(B339="","(현장 없음)",IFERROR(INDEX(현장_고객,MATCH(B339,현장번호,0))&amp;" · "&amp;INDEX(현장_주소,MATCH(B339,현장번호,0)),"없는 번호")))</f>
        <v/>
      </c>
      <c r="D339" s="21" t="inlineStr">
        <is>
          <t>설비 업체 확인</t>
        </is>
      </c>
      <c r="E339" s="21" t="inlineStr">
        <is>
          <t>김 실장</t>
        </is>
      </c>
      <c r="F339" s="26" t="inlineStr">
        <is>
          <t>완료</t>
        </is>
      </c>
      <c r="G339" s="28">
        <f>IF(OR(D339="",H339&lt;&gt;""),"",IF(F339="완료","완료",IF(A339&lt;기준일,"밀림",IF(A339=기준일,"오늘",IF(A339&lt;=기준일+7,"이번 주","예정")))))</f>
        <v/>
      </c>
      <c r="H339" s="25">
        <f>IF(COUNTA(A339,B339,D339)=0,"",IF(D339="","할 일을 적어 주세요",IF(NOT(ISNUMBER(A339)),"마감일을 확인하세요",IF(AND(B339&lt;&gt;"",ISNA(MATCH(B339,현장번호,0))),"현장 번호를 확인하세요",IF(AND(F339&lt;&gt;"",F339&lt;&gt;"완료"),"끝남 칸은 '완료'만","")))))</f>
        <v/>
      </c>
      <c r="J339">
        <f>IF(OR(G339="밀림",G339="오늘",G339="이번 주"),A339+ROW()/1E+6,"")</f>
        <v/>
      </c>
    </row>
    <row r="340">
      <c r="A340" s="20" t="n">
        <v>45926</v>
      </c>
      <c r="B340" s="26" t="n">
        <v>98</v>
      </c>
      <c r="C340" s="27">
        <f>IF(D340="","",IF(B340="","(현장 없음)",IFERROR(INDEX(현장_고객,MATCH(B340,현장번호,0))&amp;" · "&amp;INDEX(현장_주소,MATCH(B340,현장번호,0)),"없는 번호")))</f>
        <v/>
      </c>
      <c r="D340" s="21" t="inlineStr">
        <is>
          <t>철거 일정 잡기</t>
        </is>
      </c>
      <c r="E340" s="21" t="inlineStr">
        <is>
          <t>김 실장</t>
        </is>
      </c>
      <c r="F340" s="26" t="inlineStr">
        <is>
          <t>완료</t>
        </is>
      </c>
      <c r="G340" s="28">
        <f>IF(OR(D340="",H340&lt;&gt;""),"",IF(F340="완료","완료",IF(A340&lt;기준일,"밀림",IF(A340=기준일,"오늘",IF(A340&lt;=기준일+7,"이번 주","예정")))))</f>
        <v/>
      </c>
      <c r="H340" s="25">
        <f>IF(COUNTA(A340,B340,D340)=0,"",IF(D340="","할 일을 적어 주세요",IF(NOT(ISNUMBER(A340)),"마감일을 확인하세요",IF(AND(B340&lt;&gt;"",ISNA(MATCH(B340,현장번호,0))),"현장 번호를 확인하세요",IF(AND(F340&lt;&gt;"",F340&lt;&gt;"완료"),"끝남 칸은 '완료'만","")))))</f>
        <v/>
      </c>
      <c r="J340">
        <f>IF(OR(G340="밀림",G340="오늘",G340="이번 주"),A340+ROW()/1E+6,"")</f>
        <v/>
      </c>
    </row>
    <row r="341">
      <c r="A341" s="20" t="n">
        <v>45927</v>
      </c>
      <c r="B341" s="26" t="n">
        <v>102</v>
      </c>
      <c r="C341" s="27">
        <f>IF(D341="","",IF(B341="","(현장 없음)",IFERROR(INDEX(현장_고객,MATCH(B341,현장번호,0))&amp;" · "&amp;INDEX(현장_주소,MATCH(B341,현장번호,0)),"없는 번호")))</f>
        <v/>
      </c>
      <c r="D341" s="21" t="inlineStr">
        <is>
          <t>잔금 안내 문자</t>
        </is>
      </c>
      <c r="E341" s="21" t="inlineStr">
        <is>
          <t>박 팀장</t>
        </is>
      </c>
      <c r="F341" s="26" t="inlineStr">
        <is>
          <t>완료</t>
        </is>
      </c>
      <c r="G341" s="28">
        <f>IF(OR(D341="",H341&lt;&gt;""),"",IF(F341="완료","완료",IF(A341&lt;기준일,"밀림",IF(A341=기준일,"오늘",IF(A341&lt;=기준일+7,"이번 주","예정")))))</f>
        <v/>
      </c>
      <c r="H341" s="25">
        <f>IF(COUNTA(A341,B341,D341)=0,"",IF(D341="","할 일을 적어 주세요",IF(NOT(ISNUMBER(A341)),"마감일을 확인하세요",IF(AND(B341&lt;&gt;"",ISNA(MATCH(B341,현장번호,0))),"현장 번호를 확인하세요",IF(AND(F341&lt;&gt;"",F341&lt;&gt;"완료"),"끝남 칸은 '완료'만","")))))</f>
        <v/>
      </c>
      <c r="J341">
        <f>IF(OR(G341="밀림",G341="오늘",G341="이번 주"),A341+ROW()/1E+6,"")</f>
        <v/>
      </c>
    </row>
    <row r="342">
      <c r="A342" s="20" t="n">
        <v>45927</v>
      </c>
      <c r="B342" s="26" t="n">
        <v>103</v>
      </c>
      <c r="C342" s="27">
        <f>IF(D342="","",IF(B342="","(현장 없음)",IFERROR(INDEX(현장_고객,MATCH(B342,현장번호,0))&amp;" · "&amp;INDEX(현장_주소,MATCH(B342,현장번호,0)),"없는 번호")))</f>
        <v/>
      </c>
      <c r="D342" s="21" t="inlineStr">
        <is>
          <t>실측 방문</t>
        </is>
      </c>
      <c r="E342" s="21" t="inlineStr">
        <is>
          <t>김 실장</t>
        </is>
      </c>
      <c r="F342" s="26" t="inlineStr">
        <is>
          <t>완료</t>
        </is>
      </c>
      <c r="G342" s="28">
        <f>IF(OR(D342="",H342&lt;&gt;""),"",IF(F342="완료","완료",IF(A342&lt;기준일,"밀림",IF(A342=기준일,"오늘",IF(A342&lt;=기준일+7,"이번 주","예정")))))</f>
        <v/>
      </c>
      <c r="H342" s="25">
        <f>IF(COUNTA(A342,B342,D342)=0,"",IF(D342="","할 일을 적어 주세요",IF(NOT(ISNUMBER(A342)),"마감일을 확인하세요",IF(AND(B342&lt;&gt;"",ISNA(MATCH(B342,현장번호,0))),"현장 번호를 확인하세요",IF(AND(F342&lt;&gt;"",F342&lt;&gt;"완료"),"끝남 칸은 '완료'만","")))))</f>
        <v/>
      </c>
      <c r="J342">
        <f>IF(OR(G342="밀림",G342="오늘",G342="이번 주"),A342+ROW()/1E+6,"")</f>
        <v/>
      </c>
    </row>
    <row r="343">
      <c r="A343" s="20" t="n">
        <v>45928</v>
      </c>
      <c r="B343" s="26" t="n">
        <v>106</v>
      </c>
      <c r="C343" s="27">
        <f>IF(D343="","",IF(B343="","(현장 없음)",IFERROR(INDEX(현장_고객,MATCH(B343,현장번호,0))&amp;" · "&amp;INDEX(현장_주소,MATCH(B343,현장번호,0)),"없는 번호")))</f>
        <v/>
      </c>
      <c r="D343" s="21" t="inlineStr">
        <is>
          <t>실측 방문</t>
        </is>
      </c>
      <c r="E343" s="21" t="inlineStr">
        <is>
          <t>김 실장</t>
        </is>
      </c>
      <c r="F343" s="26" t="inlineStr">
        <is>
          <t>완료</t>
        </is>
      </c>
      <c r="G343" s="28">
        <f>IF(OR(D343="",H343&lt;&gt;""),"",IF(F343="완료","완료",IF(A343&lt;기준일,"밀림",IF(A343=기준일,"오늘",IF(A343&lt;=기준일+7,"이번 주","예정")))))</f>
        <v/>
      </c>
      <c r="H343" s="25">
        <f>IF(COUNTA(A343,B343,D343)=0,"",IF(D343="","할 일을 적어 주세요",IF(NOT(ISNUMBER(A343)),"마감일을 확인하세요",IF(AND(B343&lt;&gt;"",ISNA(MATCH(B343,현장번호,0))),"현장 번호를 확인하세요",IF(AND(F343&lt;&gt;"",F343&lt;&gt;"완료"),"끝남 칸은 '완료'만","")))))</f>
        <v/>
      </c>
      <c r="J343">
        <f>IF(OR(G343="밀림",G343="오늘",G343="이번 주"),A343+ROW()/1E+6,"")</f>
        <v/>
      </c>
    </row>
    <row r="344">
      <c r="A344" s="20" t="n">
        <v>45930</v>
      </c>
      <c r="B344" s="26" t="n">
        <v>98</v>
      </c>
      <c r="C344" s="27">
        <f>IF(D344="","",IF(B344="","(현장 없음)",IFERROR(INDEX(현장_고객,MATCH(B344,현장번호,0))&amp;" · "&amp;INDEX(현장_주소,MATCH(B344,현장번호,0)),"없는 번호")))</f>
        <v/>
      </c>
      <c r="D344" s="21" t="inlineStr">
        <is>
          <t>관리사무소 공사 신고</t>
        </is>
      </c>
      <c r="E344" s="21" t="inlineStr">
        <is>
          <t>김 실장</t>
        </is>
      </c>
      <c r="F344" s="26" t="inlineStr">
        <is>
          <t>완료</t>
        </is>
      </c>
      <c r="G344" s="28">
        <f>IF(OR(D344="",H344&lt;&gt;""),"",IF(F344="완료","완료",IF(A344&lt;기준일,"밀림",IF(A344=기준일,"오늘",IF(A344&lt;=기준일+7,"이번 주","예정")))))</f>
        <v/>
      </c>
      <c r="H344" s="25">
        <f>IF(COUNTA(A344,B344,D344)=0,"",IF(D344="","할 일을 적어 주세요",IF(NOT(ISNUMBER(A344)),"마감일을 확인하세요",IF(AND(B344&lt;&gt;"",ISNA(MATCH(B344,현장번호,0))),"현장 번호를 확인하세요",IF(AND(F344&lt;&gt;"",F344&lt;&gt;"완료"),"끝남 칸은 '완료'만","")))))</f>
        <v/>
      </c>
      <c r="J344">
        <f>IF(OR(G344="밀림",G344="오늘",G344="이번 주"),A344+ROW()/1E+6,"")</f>
        <v/>
      </c>
    </row>
    <row r="345">
      <c r="A345" s="20" t="n">
        <v>45931</v>
      </c>
      <c r="B345" s="26" t="n">
        <v>96</v>
      </c>
      <c r="C345" s="27">
        <f>IF(D345="","",IF(B345="","(현장 없음)",IFERROR(INDEX(현장_고객,MATCH(B345,현장번호,0))&amp;" · "&amp;INDEX(현장_주소,MATCH(B345,현장번호,0)),"없는 번호")))</f>
        <v/>
      </c>
      <c r="D345" s="21" t="inlineStr">
        <is>
          <t>자재 발주</t>
        </is>
      </c>
      <c r="E345" s="21" t="inlineStr">
        <is>
          <t>대표</t>
        </is>
      </c>
      <c r="F345" s="26" t="inlineStr">
        <is>
          <t>완료</t>
        </is>
      </c>
      <c r="G345" s="28">
        <f>IF(OR(D345="",H345&lt;&gt;""),"",IF(F345="완료","완료",IF(A345&lt;기준일,"밀림",IF(A345=기준일,"오늘",IF(A345&lt;=기준일+7,"이번 주","예정")))))</f>
        <v/>
      </c>
      <c r="H345" s="25">
        <f>IF(COUNTA(A345,B345,D345)=0,"",IF(D345="","할 일을 적어 주세요",IF(NOT(ISNUMBER(A345)),"마감일을 확인하세요",IF(AND(B345&lt;&gt;"",ISNA(MATCH(B345,현장번호,0))),"현장 번호를 확인하세요",IF(AND(F345&lt;&gt;"",F345&lt;&gt;"완료"),"끝남 칸은 '완료'만","")))))</f>
        <v/>
      </c>
      <c r="J345">
        <f>IF(OR(G345="밀림",G345="오늘",G345="이번 주"),A345+ROW()/1E+6,"")</f>
        <v/>
      </c>
    </row>
    <row r="346">
      <c r="A346" s="20" t="n">
        <v>45931</v>
      </c>
      <c r="B346" s="26" t="n">
        <v>96</v>
      </c>
      <c r="C346" s="27">
        <f>IF(D346="","",IF(B346="","(현장 없음)",IFERROR(INDEX(현장_고객,MATCH(B346,현장번호,0))&amp;" · "&amp;INDEX(현장_주소,MATCH(B346,현장번호,0)),"없는 번호")))</f>
        <v/>
      </c>
      <c r="D346" s="21" t="inlineStr">
        <is>
          <t>관리사무소 공사 신고</t>
        </is>
      </c>
      <c r="E346" s="21" t="inlineStr">
        <is>
          <t>대표</t>
        </is>
      </c>
      <c r="F346" s="26" t="inlineStr">
        <is>
          <t>완료</t>
        </is>
      </c>
      <c r="G346" s="28">
        <f>IF(OR(D346="",H346&lt;&gt;""),"",IF(F346="완료","완료",IF(A346&lt;기준일,"밀림",IF(A346=기준일,"오늘",IF(A346&lt;=기준일+7,"이번 주","예정")))))</f>
        <v/>
      </c>
      <c r="H346" s="25">
        <f>IF(COUNTA(A346,B346,D346)=0,"",IF(D346="","할 일을 적어 주세요",IF(NOT(ISNUMBER(A346)),"마감일을 확인하세요",IF(AND(B346&lt;&gt;"",ISNA(MATCH(B346,현장번호,0))),"현장 번호를 확인하세요",IF(AND(F346&lt;&gt;"",F346&lt;&gt;"완료"),"끝남 칸은 '완료'만","")))))</f>
        <v/>
      </c>
      <c r="J346">
        <f>IF(OR(G346="밀림",G346="오늘",G346="이번 주"),A346+ROW()/1E+6,"")</f>
        <v/>
      </c>
    </row>
    <row r="347">
      <c r="A347" s="20" t="n">
        <v>45931</v>
      </c>
      <c r="B347" s="26" t="n">
        <v>110</v>
      </c>
      <c r="C347" s="27">
        <f>IF(D347="","",IF(B347="","(현장 없음)",IFERROR(INDEX(현장_고객,MATCH(B347,현장번호,0))&amp;" · "&amp;INDEX(현장_주소,MATCH(B347,현장번호,0)),"없는 번호")))</f>
        <v/>
      </c>
      <c r="D347" s="21" t="inlineStr">
        <is>
          <t>실측 방문</t>
        </is>
      </c>
      <c r="E347" s="21" t="inlineStr">
        <is>
          <t>김 실장</t>
        </is>
      </c>
      <c r="F347" s="26" t="inlineStr">
        <is>
          <t>완료</t>
        </is>
      </c>
      <c r="G347" s="28">
        <f>IF(OR(D347="",H347&lt;&gt;""),"",IF(F347="완료","완료",IF(A347&lt;기준일,"밀림",IF(A347=기준일,"오늘",IF(A347&lt;=기준일+7,"이번 주","예정")))))</f>
        <v/>
      </c>
      <c r="H347" s="25">
        <f>IF(COUNTA(A347,B347,D347)=0,"",IF(D347="","할 일을 적어 주세요",IF(NOT(ISNUMBER(A347)),"마감일을 확인하세요",IF(AND(B347&lt;&gt;"",ISNA(MATCH(B347,현장번호,0))),"현장 번호를 확인하세요",IF(AND(F347&lt;&gt;"",F347&lt;&gt;"완료"),"끝남 칸은 '완료'만","")))))</f>
        <v/>
      </c>
      <c r="J347">
        <f>IF(OR(G347="밀림",G347="오늘",G347="이번 주"),A347+ROW()/1E+6,"")</f>
        <v/>
      </c>
    </row>
    <row r="348">
      <c r="A348" s="20" t="n">
        <v>45932</v>
      </c>
      <c r="B348" s="26" t="n">
        <v>103</v>
      </c>
      <c r="C348" s="27">
        <f>IF(D348="","",IF(B348="","(현장 없음)",IFERROR(INDEX(현장_고객,MATCH(B348,현장번호,0))&amp;" · "&amp;INDEX(현장_주소,MATCH(B348,현장번호,0)),"없는 번호")))</f>
        <v/>
      </c>
      <c r="D348" s="21" t="inlineStr">
        <is>
          <t>설비 업체 확인</t>
        </is>
      </c>
      <c r="E348" s="21" t="inlineStr">
        <is>
          <t>김 실장</t>
        </is>
      </c>
      <c r="F348" s="26" t="inlineStr">
        <is>
          <t>완료</t>
        </is>
      </c>
      <c r="G348" s="28">
        <f>IF(OR(D348="",H348&lt;&gt;""),"",IF(F348="완료","완료",IF(A348&lt;기준일,"밀림",IF(A348=기준일,"오늘",IF(A348&lt;=기준일+7,"이번 주","예정")))))</f>
        <v/>
      </c>
      <c r="H348" s="25">
        <f>IF(COUNTA(A348,B348,D348)=0,"",IF(D348="","할 일을 적어 주세요",IF(NOT(ISNUMBER(A348)),"마감일을 확인하세요",IF(AND(B348&lt;&gt;"",ISNA(MATCH(B348,현장번호,0))),"현장 번호를 확인하세요",IF(AND(F348&lt;&gt;"",F348&lt;&gt;"완료"),"끝남 칸은 '완료'만","")))))</f>
        <v/>
      </c>
      <c r="J348">
        <f>IF(OR(G348="밀림",G348="오늘",G348="이번 주"),A348+ROW()/1E+6,"")</f>
        <v/>
      </c>
    </row>
    <row r="349">
      <c r="A349" s="20" t="n">
        <v>45932</v>
      </c>
      <c r="B349" s="26" t="n">
        <v>106</v>
      </c>
      <c r="C349" s="27">
        <f>IF(D349="","",IF(B349="","(현장 없음)",IFERROR(INDEX(현장_고객,MATCH(B349,현장번호,0))&amp;" · "&amp;INDEX(현장_주소,MATCH(B349,현장번호,0)),"없는 번호")))</f>
        <v/>
      </c>
      <c r="D349" s="21" t="inlineStr">
        <is>
          <t>철거 일정 잡기</t>
        </is>
      </c>
      <c r="E349" s="21" t="inlineStr">
        <is>
          <t>김 실장</t>
        </is>
      </c>
      <c r="F349" s="26" t="inlineStr">
        <is>
          <t>완료</t>
        </is>
      </c>
      <c r="G349" s="28">
        <f>IF(OR(D349="",H349&lt;&gt;""),"",IF(F349="완료","완료",IF(A349&lt;기준일,"밀림",IF(A349=기준일,"오늘",IF(A349&lt;=기준일+7,"이번 주","예정")))))</f>
        <v/>
      </c>
      <c r="H349" s="25">
        <f>IF(COUNTA(A349,B349,D349)=0,"",IF(D349="","할 일을 적어 주세요",IF(NOT(ISNUMBER(A349)),"마감일을 확인하세요",IF(AND(B349&lt;&gt;"",ISNA(MATCH(B349,현장번호,0))),"현장 번호를 확인하세요",IF(AND(F349&lt;&gt;"",F349&lt;&gt;"완료"),"끝남 칸은 '완료'만","")))))</f>
        <v/>
      </c>
      <c r="J349">
        <f>IF(OR(G349="밀림",G349="오늘",G349="이번 주"),A349+ROW()/1E+6,"")</f>
        <v/>
      </c>
    </row>
    <row r="350">
      <c r="A350" s="20" t="n">
        <v>45933</v>
      </c>
      <c r="B350" s="26" t="n">
        <v>95</v>
      </c>
      <c r="C350" s="27">
        <f>IF(D350="","",IF(B350="","(현장 없음)",IFERROR(INDEX(현장_고객,MATCH(B350,현장번호,0))&amp;" · "&amp;INDEX(현장_주소,MATCH(B350,현장번호,0)),"없는 번호")))</f>
        <v/>
      </c>
      <c r="D350" s="21" t="inlineStr">
        <is>
          <t>설비 업체 확인</t>
        </is>
      </c>
      <c r="E350" s="21" t="inlineStr">
        <is>
          <t>대표</t>
        </is>
      </c>
      <c r="F350" s="26" t="inlineStr">
        <is>
          <t>완료</t>
        </is>
      </c>
      <c r="G350" s="28">
        <f>IF(OR(D350="",H350&lt;&gt;""),"",IF(F350="완료","완료",IF(A350&lt;기준일,"밀림",IF(A350=기준일,"오늘",IF(A350&lt;=기준일+7,"이번 주","예정")))))</f>
        <v/>
      </c>
      <c r="H350" s="25">
        <f>IF(COUNTA(A350,B350,D350)=0,"",IF(D350="","할 일을 적어 주세요",IF(NOT(ISNUMBER(A350)),"마감일을 확인하세요",IF(AND(B350&lt;&gt;"",ISNA(MATCH(B350,현장번호,0))),"현장 번호를 확인하세요",IF(AND(F350&lt;&gt;"",F350&lt;&gt;"완료"),"끝남 칸은 '완료'만","")))))</f>
        <v/>
      </c>
      <c r="J350">
        <f>IF(OR(G350="밀림",G350="오늘",G350="이번 주"),A350+ROW()/1E+6,"")</f>
        <v/>
      </c>
    </row>
    <row r="351">
      <c r="A351" s="20" t="n">
        <v>45933</v>
      </c>
      <c r="B351" s="26" t="n">
        <v>95</v>
      </c>
      <c r="C351" s="27">
        <f>IF(D351="","",IF(B351="","(현장 없음)",IFERROR(INDEX(현장_고객,MATCH(B351,현장번호,0))&amp;" · "&amp;INDEX(현장_주소,MATCH(B351,현장번호,0)),"없는 번호")))</f>
        <v/>
      </c>
      <c r="D351" s="21" t="inlineStr">
        <is>
          <t>타일 들어가는 날 확인</t>
        </is>
      </c>
      <c r="E351" s="21" t="inlineStr">
        <is>
          <t>대표</t>
        </is>
      </c>
      <c r="F351" s="26" t="inlineStr">
        <is>
          <t>완료</t>
        </is>
      </c>
      <c r="G351" s="28">
        <f>IF(OR(D351="",H351&lt;&gt;""),"",IF(F351="완료","완료",IF(A351&lt;기준일,"밀림",IF(A351=기준일,"오늘",IF(A351&lt;=기준일+7,"이번 주","예정")))))</f>
        <v/>
      </c>
      <c r="H351" s="25">
        <f>IF(COUNTA(A351,B351,D351)=0,"",IF(D351="","할 일을 적어 주세요",IF(NOT(ISNUMBER(A351)),"마감일을 확인하세요",IF(AND(B351&lt;&gt;"",ISNA(MATCH(B351,현장번호,0))),"현장 번호를 확인하세요",IF(AND(F351&lt;&gt;"",F351&lt;&gt;"완료"),"끝남 칸은 '완료'만","")))))</f>
        <v/>
      </c>
      <c r="J351">
        <f>IF(OR(G351="밀림",G351="오늘",G351="이번 주"),A351+ROW()/1E+6,"")</f>
        <v/>
      </c>
    </row>
    <row r="352">
      <c r="A352" s="20" t="n">
        <v>45933</v>
      </c>
      <c r="B352" s="26" t="n">
        <v>96</v>
      </c>
      <c r="C352" s="27">
        <f>IF(D352="","",IF(B352="","(현장 없음)",IFERROR(INDEX(현장_고객,MATCH(B352,현장번호,0))&amp;" · "&amp;INDEX(현장_주소,MATCH(B352,현장번호,0)),"없는 번호")))</f>
        <v/>
      </c>
      <c r="D352" s="21" t="inlineStr">
        <is>
          <t>잔금 안내 문자</t>
        </is>
      </c>
      <c r="E352" s="21" t="inlineStr">
        <is>
          <t>대표</t>
        </is>
      </c>
      <c r="F352" s="26" t="inlineStr">
        <is>
          <t>완료</t>
        </is>
      </c>
      <c r="G352" s="28">
        <f>IF(OR(D352="",H352&lt;&gt;""),"",IF(F352="완료","완료",IF(A352&lt;기준일,"밀림",IF(A352=기준일,"오늘",IF(A352&lt;=기준일+7,"이번 주","예정")))))</f>
        <v/>
      </c>
      <c r="H352" s="25">
        <f>IF(COUNTA(A352,B352,D352)=0,"",IF(D352="","할 일을 적어 주세요",IF(NOT(ISNUMBER(A352)),"마감일을 확인하세요",IF(AND(B352&lt;&gt;"",ISNA(MATCH(B352,현장번호,0))),"현장 번호를 확인하세요",IF(AND(F352&lt;&gt;"",F352&lt;&gt;"완료"),"끝남 칸은 '완료'만","")))))</f>
        <v/>
      </c>
      <c r="J352">
        <f>IF(OR(G352="밀림",G352="오늘",G352="이번 주"),A352+ROW()/1E+6,"")</f>
        <v/>
      </c>
    </row>
    <row r="353">
      <c r="A353" s="20" t="n">
        <v>45933</v>
      </c>
      <c r="B353" s="26" t="n">
        <v>103</v>
      </c>
      <c r="C353" s="27">
        <f>IF(D353="","",IF(B353="","(현장 없음)",IFERROR(INDEX(현장_고객,MATCH(B353,현장번호,0))&amp;" · "&amp;INDEX(현장_주소,MATCH(B353,현장번호,0)),"없는 번호")))</f>
        <v/>
      </c>
      <c r="D353" s="21" t="inlineStr">
        <is>
          <t>중간 사진 보내기</t>
        </is>
      </c>
      <c r="E353" s="21" t="inlineStr">
        <is>
          <t>김 실장</t>
        </is>
      </c>
      <c r="F353" s="26" t="inlineStr">
        <is>
          <t>완료</t>
        </is>
      </c>
      <c r="G353" s="28">
        <f>IF(OR(D353="",H353&lt;&gt;""),"",IF(F353="완료","완료",IF(A353&lt;기준일,"밀림",IF(A353=기준일,"오늘",IF(A353&lt;=기준일+7,"이번 주","예정")))))</f>
        <v/>
      </c>
      <c r="H353" s="25">
        <f>IF(COUNTA(A353,B353,D353)=0,"",IF(D353="","할 일을 적어 주세요",IF(NOT(ISNUMBER(A353)),"마감일을 확인하세요",IF(AND(B353&lt;&gt;"",ISNA(MATCH(B353,현장번호,0))),"현장 번호를 확인하세요",IF(AND(F353&lt;&gt;"",F353&lt;&gt;"완료"),"끝남 칸은 '완료'만","")))))</f>
        <v/>
      </c>
      <c r="J353">
        <f>IF(OR(G353="밀림",G353="오늘",G353="이번 주"),A353+ROW()/1E+6,"")</f>
        <v/>
      </c>
    </row>
    <row r="354">
      <c r="A354" s="20" t="n">
        <v>45933</v>
      </c>
      <c r="B354" s="26" t="n">
        <v>106</v>
      </c>
      <c r="C354" s="27">
        <f>IF(D354="","",IF(B354="","(현장 없음)",IFERROR(INDEX(현장_고객,MATCH(B354,현장번호,0))&amp;" · "&amp;INDEX(현장_주소,MATCH(B354,현장번호,0)),"없는 번호")))</f>
        <v/>
      </c>
      <c r="D354" s="21" t="inlineStr">
        <is>
          <t>타일 들어가는 날 확인</t>
        </is>
      </c>
      <c r="E354" s="21" t="inlineStr">
        <is>
          <t>김 실장</t>
        </is>
      </c>
      <c r="F354" s="26" t="inlineStr">
        <is>
          <t>완료</t>
        </is>
      </c>
      <c r="G354" s="28">
        <f>IF(OR(D354="",H354&lt;&gt;""),"",IF(F354="완료","완료",IF(A354&lt;기준일,"밀림",IF(A354=기준일,"오늘",IF(A354&lt;=기준일+7,"이번 주","예정")))))</f>
        <v/>
      </c>
      <c r="H354" s="25">
        <f>IF(COUNTA(A354,B354,D354)=0,"",IF(D354="","할 일을 적어 주세요",IF(NOT(ISNUMBER(A354)),"마감일을 확인하세요",IF(AND(B354&lt;&gt;"",ISNA(MATCH(B354,현장번호,0))),"현장 번호를 확인하세요",IF(AND(F354&lt;&gt;"",F354&lt;&gt;"완료"),"끝남 칸은 '완료'만","")))))</f>
        <v/>
      </c>
      <c r="J354">
        <f>IF(OR(G354="밀림",G354="오늘",G354="이번 주"),A354+ROW()/1E+6,"")</f>
        <v/>
      </c>
    </row>
    <row r="355">
      <c r="A355" s="20" t="n">
        <v>45933</v>
      </c>
      <c r="B355" s="26" t="n">
        <v>106</v>
      </c>
      <c r="C355" s="27">
        <f>IF(D355="","",IF(B355="","(현장 없음)",IFERROR(INDEX(현장_고객,MATCH(B355,현장번호,0))&amp;" · "&amp;INDEX(현장_주소,MATCH(B355,현장번호,0)),"없는 번호")))</f>
        <v/>
      </c>
      <c r="D355" s="21" t="inlineStr">
        <is>
          <t>자재 발주</t>
        </is>
      </c>
      <c r="E355" s="21" t="inlineStr">
        <is>
          <t>김 실장</t>
        </is>
      </c>
      <c r="F355" s="26" t="inlineStr">
        <is>
          <t>완료</t>
        </is>
      </c>
      <c r="G355" s="28">
        <f>IF(OR(D355="",H355&lt;&gt;""),"",IF(F355="완료","완료",IF(A355&lt;기준일,"밀림",IF(A355=기준일,"오늘",IF(A355&lt;=기준일+7,"이번 주","예정")))))</f>
        <v/>
      </c>
      <c r="H355" s="25">
        <f>IF(COUNTA(A355,B355,D355)=0,"",IF(D355="","할 일을 적어 주세요",IF(NOT(ISNUMBER(A355)),"마감일을 확인하세요",IF(AND(B355&lt;&gt;"",ISNA(MATCH(B355,현장번호,0))),"현장 번호를 확인하세요",IF(AND(F355&lt;&gt;"",F355&lt;&gt;"완료"),"끝남 칸은 '완료'만","")))))</f>
        <v/>
      </c>
      <c r="J355">
        <f>IF(OR(G355="밀림",G355="오늘",G355="이번 주"),A355+ROW()/1E+6,"")</f>
        <v/>
      </c>
    </row>
    <row r="356">
      <c r="A356" s="20" t="n">
        <v>45934</v>
      </c>
      <c r="B356" s="26" t="n">
        <v>95</v>
      </c>
      <c r="C356" s="27">
        <f>IF(D356="","",IF(B356="","(현장 없음)",IFERROR(INDEX(현장_고객,MATCH(B356,현장번호,0))&amp;" · "&amp;INDEX(현장_주소,MATCH(B356,현장번호,0)),"없는 번호")))</f>
        <v/>
      </c>
      <c r="D356" s="21" t="inlineStr">
        <is>
          <t>마감 확인</t>
        </is>
      </c>
      <c r="E356" s="21" t="inlineStr">
        <is>
          <t>대표</t>
        </is>
      </c>
      <c r="F356" s="26" t="inlineStr">
        <is>
          <t>완료</t>
        </is>
      </c>
      <c r="G356" s="28">
        <f>IF(OR(D356="",H356&lt;&gt;""),"",IF(F356="완료","완료",IF(A356&lt;기준일,"밀림",IF(A356=기준일,"오늘",IF(A356&lt;=기준일+7,"이번 주","예정")))))</f>
        <v/>
      </c>
      <c r="H356" s="25">
        <f>IF(COUNTA(A356,B356,D356)=0,"",IF(D356="","할 일을 적어 주세요",IF(NOT(ISNUMBER(A356)),"마감일을 확인하세요",IF(AND(B356&lt;&gt;"",ISNA(MATCH(B356,현장번호,0))),"현장 번호를 확인하세요",IF(AND(F356&lt;&gt;"",F356&lt;&gt;"완료"),"끝남 칸은 '완료'만","")))))</f>
        <v/>
      </c>
      <c r="J356">
        <f>IF(OR(G356="밀림",G356="오늘",G356="이번 주"),A356+ROW()/1E+6,"")</f>
        <v/>
      </c>
    </row>
    <row r="357">
      <c r="A357" s="20" t="n">
        <v>45934</v>
      </c>
      <c r="B357" s="26" t="n">
        <v>103</v>
      </c>
      <c r="C357" s="27">
        <f>IF(D357="","",IF(B357="","(현장 없음)",IFERROR(INDEX(현장_고객,MATCH(B357,현장번호,0))&amp;" · "&amp;INDEX(현장_주소,MATCH(B357,현장번호,0)),"없는 번호")))</f>
        <v/>
      </c>
      <c r="D357" s="21" t="inlineStr">
        <is>
          <t>자재 발주</t>
        </is>
      </c>
      <c r="E357" s="21" t="inlineStr">
        <is>
          <t>김 실장</t>
        </is>
      </c>
      <c r="F357" s="26" t="inlineStr">
        <is>
          <t>완료</t>
        </is>
      </c>
      <c r="G357" s="28">
        <f>IF(OR(D357="",H357&lt;&gt;""),"",IF(F357="완료","완료",IF(A357&lt;기준일,"밀림",IF(A357=기준일,"오늘",IF(A357&lt;=기준일+7,"이번 주","예정")))))</f>
        <v/>
      </c>
      <c r="H357" s="25">
        <f>IF(COUNTA(A357,B357,D357)=0,"",IF(D357="","할 일을 적어 주세요",IF(NOT(ISNUMBER(A357)),"마감일을 확인하세요",IF(AND(B357&lt;&gt;"",ISNA(MATCH(B357,현장번호,0))),"현장 번호를 확인하세요",IF(AND(F357&lt;&gt;"",F357&lt;&gt;"완료"),"끝남 칸은 '완료'만","")))))</f>
        <v/>
      </c>
      <c r="J357">
        <f>IF(OR(G357="밀림",G357="오늘",G357="이번 주"),A357+ROW()/1E+6,"")</f>
        <v/>
      </c>
    </row>
    <row r="358">
      <c r="A358" s="20" t="n">
        <v>45934</v>
      </c>
      <c r="B358" s="26" t="n">
        <v>108</v>
      </c>
      <c r="C358" s="27">
        <f>IF(D358="","",IF(B358="","(현장 없음)",IFERROR(INDEX(현장_고객,MATCH(B358,현장번호,0))&amp;" · "&amp;INDEX(현장_주소,MATCH(B358,현장번호,0)),"없는 번호")))</f>
        <v/>
      </c>
      <c r="D358" s="21" t="inlineStr">
        <is>
          <t>중간 사진 보내기</t>
        </is>
      </c>
      <c r="E358" s="21" t="inlineStr">
        <is>
          <t>대표</t>
        </is>
      </c>
      <c r="F358" s="26" t="inlineStr">
        <is>
          <t>완료</t>
        </is>
      </c>
      <c r="G358" s="28">
        <f>IF(OR(D358="",H358&lt;&gt;""),"",IF(F358="완료","완료",IF(A358&lt;기준일,"밀림",IF(A358=기준일,"오늘",IF(A358&lt;=기준일+7,"이번 주","예정")))))</f>
        <v/>
      </c>
      <c r="H358" s="25">
        <f>IF(COUNTA(A358,B358,D358)=0,"",IF(D358="","할 일을 적어 주세요",IF(NOT(ISNUMBER(A358)),"마감일을 확인하세요",IF(AND(B358&lt;&gt;"",ISNA(MATCH(B358,현장번호,0))),"현장 번호를 확인하세요",IF(AND(F358&lt;&gt;"",F358&lt;&gt;"완료"),"끝남 칸은 '완료'만","")))))</f>
        <v/>
      </c>
      <c r="J358">
        <f>IF(OR(G358="밀림",G358="오늘",G358="이번 주"),A358+ROW()/1E+6,"")</f>
        <v/>
      </c>
    </row>
    <row r="359">
      <c r="A359" s="20" t="n">
        <v>45936</v>
      </c>
      <c r="B359" s="26" t="n">
        <v>106</v>
      </c>
      <c r="C359" s="27">
        <f>IF(D359="","",IF(B359="","(현장 없음)",IFERROR(INDEX(현장_고객,MATCH(B359,현장번호,0))&amp;" · "&amp;INDEX(현장_주소,MATCH(B359,현장번호,0)),"없는 번호")))</f>
        <v/>
      </c>
      <c r="D359" s="21" t="inlineStr">
        <is>
          <t>설비 업체 확인</t>
        </is>
      </c>
      <c r="E359" s="21" t="inlineStr">
        <is>
          <t>김 실장</t>
        </is>
      </c>
      <c r="F359" s="26" t="inlineStr">
        <is>
          <t>완료</t>
        </is>
      </c>
      <c r="G359" s="28">
        <f>IF(OR(D359="",H359&lt;&gt;""),"",IF(F359="완료","완료",IF(A359&lt;기준일,"밀림",IF(A359=기준일,"오늘",IF(A359&lt;=기준일+7,"이번 주","예정")))))</f>
        <v/>
      </c>
      <c r="H359" s="25">
        <f>IF(COUNTA(A359,B359,D359)=0,"",IF(D359="","할 일을 적어 주세요",IF(NOT(ISNUMBER(A359)),"마감일을 확인하세요",IF(AND(B359&lt;&gt;"",ISNA(MATCH(B359,현장번호,0))),"현장 번호를 확인하세요",IF(AND(F359&lt;&gt;"",F359&lt;&gt;"완료"),"끝남 칸은 '완료'만","")))))</f>
        <v/>
      </c>
      <c r="J359">
        <f>IF(OR(G359="밀림",G359="오늘",G359="이번 주"),A359+ROW()/1E+6,"")</f>
        <v/>
      </c>
    </row>
    <row r="360">
      <c r="A360" s="20" t="n">
        <v>45937</v>
      </c>
      <c r="B360" s="26" t="n">
        <v>98</v>
      </c>
      <c r="C360" s="27">
        <f>IF(D360="","",IF(B360="","(현장 없음)",IFERROR(INDEX(현장_고객,MATCH(B360,현장번호,0))&amp;" · "&amp;INDEX(현장_주소,MATCH(B360,현장번호,0)),"없는 번호")))</f>
        <v/>
      </c>
      <c r="D360" s="21" t="inlineStr">
        <is>
          <t>잔금 안내 문자</t>
        </is>
      </c>
      <c r="E360" s="21" t="inlineStr">
        <is>
          <t>김 실장</t>
        </is>
      </c>
      <c r="F360" s="26" t="inlineStr">
        <is>
          <t>완료</t>
        </is>
      </c>
      <c r="G360" s="28">
        <f>IF(OR(D360="",H360&lt;&gt;""),"",IF(F360="완료","완료",IF(A360&lt;기준일,"밀림",IF(A360=기준일,"오늘",IF(A360&lt;=기준일+7,"이번 주","예정")))))</f>
        <v/>
      </c>
      <c r="H360" s="25">
        <f>IF(COUNTA(A360,B360,D360)=0,"",IF(D360="","할 일을 적어 주세요",IF(NOT(ISNUMBER(A360)),"마감일을 확인하세요",IF(AND(B360&lt;&gt;"",ISNA(MATCH(B360,현장번호,0))),"현장 번호를 확인하세요",IF(AND(F360&lt;&gt;"",F360&lt;&gt;"완료"),"끝남 칸은 '완료'만","")))))</f>
        <v/>
      </c>
      <c r="J360">
        <f>IF(OR(G360="밀림",G360="오늘",G360="이번 주"),A360+ROW()/1E+6,"")</f>
        <v/>
      </c>
    </row>
    <row r="361">
      <c r="A361" s="20" t="n">
        <v>45937</v>
      </c>
      <c r="B361" s="26" t="n">
        <v>112</v>
      </c>
      <c r="C361" s="27">
        <f>IF(D361="","",IF(B361="","(현장 없음)",IFERROR(INDEX(현장_고객,MATCH(B361,현장번호,0))&amp;" · "&amp;INDEX(현장_주소,MATCH(B361,현장번호,0)),"없는 번호")))</f>
        <v/>
      </c>
      <c r="D361" s="21" t="inlineStr">
        <is>
          <t>실측 방문</t>
        </is>
      </c>
      <c r="E361" s="21" t="inlineStr">
        <is>
          <t>대표</t>
        </is>
      </c>
      <c r="F361" s="26" t="inlineStr">
        <is>
          <t>완료</t>
        </is>
      </c>
      <c r="G361" s="28">
        <f>IF(OR(D361="",H361&lt;&gt;""),"",IF(F361="완료","완료",IF(A361&lt;기준일,"밀림",IF(A361=기준일,"오늘",IF(A361&lt;=기준일+7,"이번 주","예정")))))</f>
        <v/>
      </c>
      <c r="H361" s="25">
        <f>IF(COUNTA(A361,B361,D361)=0,"",IF(D361="","할 일을 적어 주세요",IF(NOT(ISNUMBER(A361)),"마감일을 확인하세요",IF(AND(B361&lt;&gt;"",ISNA(MATCH(B361,현장번호,0))),"현장 번호를 확인하세요",IF(AND(F361&lt;&gt;"",F361&lt;&gt;"완료"),"끝남 칸은 '완료'만","")))))</f>
        <v/>
      </c>
      <c r="J361">
        <f>IF(OR(G361="밀림",G361="오늘",G361="이번 주"),A361+ROW()/1E+6,"")</f>
        <v/>
      </c>
    </row>
    <row r="362">
      <c r="A362" s="20" t="n">
        <v>45938</v>
      </c>
      <c r="B362" s="26" t="n">
        <v>103</v>
      </c>
      <c r="C362" s="27">
        <f>IF(D362="","",IF(B362="","(현장 없음)",IFERROR(INDEX(현장_고객,MATCH(B362,현장번호,0))&amp;" · "&amp;INDEX(현장_주소,MATCH(B362,현장번호,0)),"없는 번호")))</f>
        <v/>
      </c>
      <c r="D362" s="21" t="inlineStr">
        <is>
          <t>마감 확인</t>
        </is>
      </c>
      <c r="E362" s="21" t="inlineStr">
        <is>
          <t>김 실장</t>
        </is>
      </c>
      <c r="F362" s="26" t="inlineStr">
        <is>
          <t>완료</t>
        </is>
      </c>
      <c r="G362" s="28">
        <f>IF(OR(D362="",H362&lt;&gt;""),"",IF(F362="완료","완료",IF(A362&lt;기준일,"밀림",IF(A362=기준일,"오늘",IF(A362&lt;=기준일+7,"이번 주","예정")))))</f>
        <v/>
      </c>
      <c r="H362" s="25">
        <f>IF(COUNTA(A362,B362,D362)=0,"",IF(D362="","할 일을 적어 주세요",IF(NOT(ISNUMBER(A362)),"마감일을 확인하세요",IF(AND(B362&lt;&gt;"",ISNA(MATCH(B362,현장번호,0))),"현장 번호를 확인하세요",IF(AND(F362&lt;&gt;"",F362&lt;&gt;"완료"),"끝남 칸은 '완료'만","")))))</f>
        <v/>
      </c>
      <c r="J362">
        <f>IF(OR(G362="밀림",G362="오늘",G362="이번 주"),A362+ROW()/1E+6,"")</f>
        <v/>
      </c>
    </row>
    <row r="363">
      <c r="A363" s="20" t="n">
        <v>45939</v>
      </c>
      <c r="B363" s="26" t="n">
        <v>103</v>
      </c>
      <c r="C363" s="27">
        <f>IF(D363="","",IF(B363="","(현장 없음)",IFERROR(INDEX(현장_고객,MATCH(B363,현장번호,0))&amp;" · "&amp;INDEX(현장_주소,MATCH(B363,현장번호,0)),"없는 번호")))</f>
        <v/>
      </c>
      <c r="D363" s="21" t="inlineStr">
        <is>
          <t>타일 들어가는 날 확인</t>
        </is>
      </c>
      <c r="E363" s="21" t="inlineStr">
        <is>
          <t>김 실장</t>
        </is>
      </c>
      <c r="F363" s="26" t="inlineStr">
        <is>
          <t>완료</t>
        </is>
      </c>
      <c r="G363" s="28">
        <f>IF(OR(D363="",H363&lt;&gt;""),"",IF(F363="완료","완료",IF(A363&lt;기준일,"밀림",IF(A363=기준일,"오늘",IF(A363&lt;=기준일+7,"이번 주","예정")))))</f>
        <v/>
      </c>
      <c r="H363" s="25">
        <f>IF(COUNTA(A363,B363,D363)=0,"",IF(D363="","할 일을 적어 주세요",IF(NOT(ISNUMBER(A363)),"마감일을 확인하세요",IF(AND(B363&lt;&gt;"",ISNA(MATCH(B363,현장번호,0))),"현장 번호를 확인하세요",IF(AND(F363&lt;&gt;"",F363&lt;&gt;"완료"),"끝남 칸은 '완료'만","")))))</f>
        <v/>
      </c>
      <c r="J363">
        <f>IF(OR(G363="밀림",G363="오늘",G363="이번 주"),A363+ROW()/1E+6,"")</f>
        <v/>
      </c>
    </row>
    <row r="364">
      <c r="A364" s="20" t="n">
        <v>45939</v>
      </c>
      <c r="B364" s="26" t="n">
        <v>110</v>
      </c>
      <c r="C364" s="27">
        <f>IF(D364="","",IF(B364="","(현장 없음)",IFERROR(INDEX(현장_고객,MATCH(B364,현장번호,0))&amp;" · "&amp;INDEX(현장_주소,MATCH(B364,현장번호,0)),"없는 번호")))</f>
        <v/>
      </c>
      <c r="D364" s="21" t="inlineStr">
        <is>
          <t>자재 발주</t>
        </is>
      </c>
      <c r="E364" s="21" t="inlineStr">
        <is>
          <t>김 실장</t>
        </is>
      </c>
      <c r="F364" s="26" t="inlineStr">
        <is>
          <t>완료</t>
        </is>
      </c>
      <c r="G364" s="28">
        <f>IF(OR(D364="",H364&lt;&gt;""),"",IF(F364="완료","완료",IF(A364&lt;기준일,"밀림",IF(A364=기준일,"오늘",IF(A364&lt;=기준일+7,"이번 주","예정")))))</f>
        <v/>
      </c>
      <c r="H364" s="25">
        <f>IF(COUNTA(A364,B364,D364)=0,"",IF(D364="","할 일을 적어 주세요",IF(NOT(ISNUMBER(A364)),"마감일을 확인하세요",IF(AND(B364&lt;&gt;"",ISNA(MATCH(B364,현장번호,0))),"현장 번호를 확인하세요",IF(AND(F364&lt;&gt;"",F364&lt;&gt;"완료"),"끝남 칸은 '완료'만","")))))</f>
        <v/>
      </c>
      <c r="J364">
        <f>IF(OR(G364="밀림",G364="오늘",G364="이번 주"),A364+ROW()/1E+6,"")</f>
        <v/>
      </c>
    </row>
    <row r="365">
      <c r="A365" s="20" t="n">
        <v>45939</v>
      </c>
      <c r="B365" s="26" t="n">
        <v>121</v>
      </c>
      <c r="C365" s="27">
        <f>IF(D365="","",IF(B365="","(현장 없음)",IFERROR(INDEX(현장_고객,MATCH(B365,현장번호,0))&amp;" · "&amp;INDEX(현장_주소,MATCH(B365,현장번호,0)),"없는 번호")))</f>
        <v/>
      </c>
      <c r="D365" s="21" t="inlineStr">
        <is>
          <t>실측 방문</t>
        </is>
      </c>
      <c r="E365" s="21" t="inlineStr">
        <is>
          <t>김 실장</t>
        </is>
      </c>
      <c r="F365" s="26" t="inlineStr">
        <is>
          <t>완료</t>
        </is>
      </c>
      <c r="G365" s="28">
        <f>IF(OR(D365="",H365&lt;&gt;""),"",IF(F365="완료","완료",IF(A365&lt;기준일,"밀림",IF(A365=기준일,"오늘",IF(A365&lt;=기준일+7,"이번 주","예정")))))</f>
        <v/>
      </c>
      <c r="H365" s="25">
        <f>IF(COUNTA(A365,B365,D365)=0,"",IF(D365="","할 일을 적어 주세요",IF(NOT(ISNUMBER(A365)),"마감일을 확인하세요",IF(AND(B365&lt;&gt;"",ISNA(MATCH(B365,현장번호,0))),"현장 번호를 확인하세요",IF(AND(F365&lt;&gt;"",F365&lt;&gt;"완료"),"끝남 칸은 '완료'만","")))))</f>
        <v/>
      </c>
      <c r="J365">
        <f>IF(OR(G365="밀림",G365="오늘",G365="이번 주"),A365+ROW()/1E+6,"")</f>
        <v/>
      </c>
    </row>
    <row r="366">
      <c r="A366" s="20" t="n">
        <v>45940</v>
      </c>
      <c r="B366" s="26" t="n">
        <v>110</v>
      </c>
      <c r="C366" s="27">
        <f>IF(D366="","",IF(B366="","(현장 없음)",IFERROR(INDEX(현장_고객,MATCH(B366,현장번호,0))&amp;" · "&amp;INDEX(현장_주소,MATCH(B366,현장번호,0)),"없는 번호")))</f>
        <v/>
      </c>
      <c r="D366" s="21" t="inlineStr">
        <is>
          <t>타일 들어가는 날 확인</t>
        </is>
      </c>
      <c r="E366" s="21" t="inlineStr">
        <is>
          <t>김 실장</t>
        </is>
      </c>
      <c r="F366" s="26" t="inlineStr">
        <is>
          <t>완료</t>
        </is>
      </c>
      <c r="G366" s="28">
        <f>IF(OR(D366="",H366&lt;&gt;""),"",IF(F366="완료","완료",IF(A366&lt;기준일,"밀림",IF(A366=기준일,"오늘",IF(A366&lt;=기준일+7,"이번 주","예정")))))</f>
        <v/>
      </c>
      <c r="H366" s="25">
        <f>IF(COUNTA(A366,B366,D366)=0,"",IF(D366="","할 일을 적어 주세요",IF(NOT(ISNUMBER(A366)),"마감일을 확인하세요",IF(AND(B366&lt;&gt;"",ISNA(MATCH(B366,현장번호,0))),"현장 번호를 확인하세요",IF(AND(F366&lt;&gt;"",F366&lt;&gt;"완료"),"끝남 칸은 '완료'만","")))))</f>
        <v/>
      </c>
      <c r="J366">
        <f>IF(OR(G366="밀림",G366="오늘",G366="이번 주"),A366+ROW()/1E+6,"")</f>
        <v/>
      </c>
    </row>
    <row r="367">
      <c r="A367" s="20" t="n">
        <v>45940</v>
      </c>
      <c r="B367" s="26" t="n">
        <v>113</v>
      </c>
      <c r="C367" s="27">
        <f>IF(D367="","",IF(B367="","(현장 없음)",IFERROR(INDEX(현장_고객,MATCH(B367,현장번호,0))&amp;" · "&amp;INDEX(현장_주소,MATCH(B367,현장번호,0)),"없는 번호")))</f>
        <v/>
      </c>
      <c r="D367" s="21" t="inlineStr">
        <is>
          <t>실측 방문</t>
        </is>
      </c>
      <c r="E367" s="21" t="inlineStr">
        <is>
          <t>김 실장</t>
        </is>
      </c>
      <c r="F367" s="26" t="inlineStr">
        <is>
          <t>완료</t>
        </is>
      </c>
      <c r="G367" s="28">
        <f>IF(OR(D367="",H367&lt;&gt;""),"",IF(F367="완료","완료",IF(A367&lt;기준일,"밀림",IF(A367=기준일,"오늘",IF(A367&lt;=기준일+7,"이번 주","예정")))))</f>
        <v/>
      </c>
      <c r="H367" s="25">
        <f>IF(COUNTA(A367,B367,D367)=0,"",IF(D367="","할 일을 적어 주세요",IF(NOT(ISNUMBER(A367)),"마감일을 확인하세요",IF(AND(B367&lt;&gt;"",ISNA(MATCH(B367,현장번호,0))),"현장 번호를 확인하세요",IF(AND(F367&lt;&gt;"",F367&lt;&gt;"완료"),"끝남 칸은 '완료'만","")))))</f>
        <v/>
      </c>
      <c r="J367">
        <f>IF(OR(G367="밀림",G367="오늘",G367="이번 주"),A367+ROW()/1E+6,"")</f>
        <v/>
      </c>
    </row>
    <row r="368">
      <c r="A368" s="20" t="n">
        <v>45940</v>
      </c>
      <c r="B368" s="26" t="n">
        <v>114</v>
      </c>
      <c r="C368" s="27">
        <f>IF(D368="","",IF(B368="","(현장 없음)",IFERROR(INDEX(현장_고객,MATCH(B368,현장번호,0))&amp;" · "&amp;INDEX(현장_주소,MATCH(B368,현장번호,0)),"없는 번호")))</f>
        <v/>
      </c>
      <c r="D368" s="21" t="inlineStr">
        <is>
          <t>실측 방문</t>
        </is>
      </c>
      <c r="E368" s="21" t="inlineStr">
        <is>
          <t>박 팀장</t>
        </is>
      </c>
      <c r="F368" s="26" t="inlineStr">
        <is>
          <t>완료</t>
        </is>
      </c>
      <c r="G368" s="28">
        <f>IF(OR(D368="",H368&lt;&gt;""),"",IF(F368="완료","완료",IF(A368&lt;기준일,"밀림",IF(A368=기준일,"오늘",IF(A368&lt;=기준일+7,"이번 주","예정")))))</f>
        <v/>
      </c>
      <c r="H368" s="25">
        <f>IF(COUNTA(A368,B368,D368)=0,"",IF(D368="","할 일을 적어 주세요",IF(NOT(ISNUMBER(A368)),"마감일을 확인하세요",IF(AND(B368&lt;&gt;"",ISNA(MATCH(B368,현장번호,0))),"현장 번호를 확인하세요",IF(AND(F368&lt;&gt;"",F368&lt;&gt;"완료"),"끝남 칸은 '완료'만","")))))</f>
        <v/>
      </c>
      <c r="J368">
        <f>IF(OR(G368="밀림",G368="오늘",G368="이번 주"),A368+ROW()/1E+6,"")</f>
        <v/>
      </c>
    </row>
    <row r="369">
      <c r="A369" s="20" t="n">
        <v>45940</v>
      </c>
      <c r="B369" s="26" t="n">
        <v>121</v>
      </c>
      <c r="C369" s="27">
        <f>IF(D369="","",IF(B369="","(현장 없음)",IFERROR(INDEX(현장_고객,MATCH(B369,현장번호,0))&amp;" · "&amp;INDEX(현장_주소,MATCH(B369,현장번호,0)),"없는 번호")))</f>
        <v/>
      </c>
      <c r="D369" s="21" t="inlineStr">
        <is>
          <t>자재 발주</t>
        </is>
      </c>
      <c r="E369" s="21" t="inlineStr">
        <is>
          <t>김 실장</t>
        </is>
      </c>
      <c r="F369" s="26" t="inlineStr">
        <is>
          <t>완료</t>
        </is>
      </c>
      <c r="G369" s="28">
        <f>IF(OR(D369="",H369&lt;&gt;""),"",IF(F369="완료","완료",IF(A369&lt;기준일,"밀림",IF(A369=기준일,"오늘",IF(A369&lt;=기준일+7,"이번 주","예정")))))</f>
        <v/>
      </c>
      <c r="H369" s="25">
        <f>IF(COUNTA(A369,B369,D369)=0,"",IF(D369="","할 일을 적어 주세요",IF(NOT(ISNUMBER(A369)),"마감일을 확인하세요",IF(AND(B369&lt;&gt;"",ISNA(MATCH(B369,현장번호,0))),"현장 번호를 확인하세요",IF(AND(F369&lt;&gt;"",F369&lt;&gt;"완료"),"끝남 칸은 '완료'만","")))))</f>
        <v/>
      </c>
      <c r="J369">
        <f>IF(OR(G369="밀림",G369="오늘",G369="이번 주"),A369+ROW()/1E+6,"")</f>
        <v/>
      </c>
    </row>
    <row r="370">
      <c r="A370" s="20" t="n">
        <v>45941</v>
      </c>
      <c r="B370" s="26" t="n">
        <v>91</v>
      </c>
      <c r="C370" s="27">
        <f>IF(D370="","",IF(B370="","(현장 없음)",IFERROR(INDEX(현장_고객,MATCH(B370,현장번호,0))&amp;" · "&amp;INDEX(현장_주소,MATCH(B370,현장번호,0)),"없는 번호")))</f>
        <v/>
      </c>
      <c r="D370" s="21" t="inlineStr">
        <is>
          <t>중간 사진 보내기</t>
        </is>
      </c>
      <c r="E370" s="21" t="inlineStr">
        <is>
          <t>김 실장</t>
        </is>
      </c>
      <c r="F370" s="26" t="inlineStr">
        <is>
          <t>완료</t>
        </is>
      </c>
      <c r="G370" s="28">
        <f>IF(OR(D370="",H370&lt;&gt;""),"",IF(F370="완료","완료",IF(A370&lt;기준일,"밀림",IF(A370=기준일,"오늘",IF(A370&lt;=기준일+7,"이번 주","예정")))))</f>
        <v/>
      </c>
      <c r="H370" s="25">
        <f>IF(COUNTA(A370,B370,D370)=0,"",IF(D370="","할 일을 적어 주세요",IF(NOT(ISNUMBER(A370)),"마감일을 확인하세요",IF(AND(B370&lt;&gt;"",ISNA(MATCH(B370,현장번호,0))),"현장 번호를 확인하세요",IF(AND(F370&lt;&gt;"",F370&lt;&gt;"완료"),"끝남 칸은 '완료'만","")))))</f>
        <v/>
      </c>
      <c r="J370">
        <f>IF(OR(G370="밀림",G370="오늘",G370="이번 주"),A370+ROW()/1E+6,"")</f>
        <v/>
      </c>
    </row>
    <row r="371">
      <c r="A371" s="20" t="n">
        <v>45941</v>
      </c>
      <c r="B371" s="26" t="n">
        <v>91</v>
      </c>
      <c r="C371" s="27">
        <f>IF(D371="","",IF(B371="","(현장 없음)",IFERROR(INDEX(현장_고객,MATCH(B371,현장번호,0))&amp;" · "&amp;INDEX(현장_주소,MATCH(B371,현장번호,0)),"없는 번호")))</f>
        <v/>
      </c>
      <c r="D371" s="21" t="inlineStr">
        <is>
          <t>관리사무소 공사 신고</t>
        </is>
      </c>
      <c r="E371" s="21" t="inlineStr">
        <is>
          <t>김 실장</t>
        </is>
      </c>
      <c r="F371" s="26" t="inlineStr">
        <is>
          <t>완료</t>
        </is>
      </c>
      <c r="G371" s="28">
        <f>IF(OR(D371="",H371&lt;&gt;""),"",IF(F371="완료","완료",IF(A371&lt;기준일,"밀림",IF(A371=기준일,"오늘",IF(A371&lt;=기준일+7,"이번 주","예정")))))</f>
        <v/>
      </c>
      <c r="H371" s="25">
        <f>IF(COUNTA(A371,B371,D371)=0,"",IF(D371="","할 일을 적어 주세요",IF(NOT(ISNUMBER(A371)),"마감일을 확인하세요",IF(AND(B371&lt;&gt;"",ISNA(MATCH(B371,현장번호,0))),"현장 번호를 확인하세요",IF(AND(F371&lt;&gt;"",F371&lt;&gt;"완료"),"끝남 칸은 '완료'만","")))))</f>
        <v/>
      </c>
      <c r="J371">
        <f>IF(OR(G371="밀림",G371="오늘",G371="이번 주"),A371+ROW()/1E+6,"")</f>
        <v/>
      </c>
    </row>
    <row r="372">
      <c r="A372" s="20" t="n">
        <v>45941</v>
      </c>
      <c r="B372" s="26" t="n">
        <v>106</v>
      </c>
      <c r="C372" s="27">
        <f>IF(D372="","",IF(B372="","(현장 없음)",IFERROR(INDEX(현장_고객,MATCH(B372,현장번호,0))&amp;" · "&amp;INDEX(현장_주소,MATCH(B372,현장번호,0)),"없는 번호")))</f>
        <v/>
      </c>
      <c r="D372" s="21" t="inlineStr">
        <is>
          <t>잔금 안내 문자</t>
        </is>
      </c>
      <c r="E372" s="21" t="inlineStr">
        <is>
          <t>김 실장</t>
        </is>
      </c>
      <c r="F372" s="26" t="inlineStr">
        <is>
          <t>완료</t>
        </is>
      </c>
      <c r="G372" s="28">
        <f>IF(OR(D372="",H372&lt;&gt;""),"",IF(F372="완료","완료",IF(A372&lt;기준일,"밀림",IF(A372=기준일,"오늘",IF(A372&lt;=기준일+7,"이번 주","예정")))))</f>
        <v/>
      </c>
      <c r="H372" s="25">
        <f>IF(COUNTA(A372,B372,D372)=0,"",IF(D372="","할 일을 적어 주세요",IF(NOT(ISNUMBER(A372)),"마감일을 확인하세요",IF(AND(B372&lt;&gt;"",ISNA(MATCH(B372,현장번호,0))),"현장 번호를 확인하세요",IF(AND(F372&lt;&gt;"",F372&lt;&gt;"완료"),"끝남 칸은 '완료'만","")))))</f>
        <v/>
      </c>
      <c r="J372">
        <f>IF(OR(G372="밀림",G372="오늘",G372="이번 주"),A372+ROW()/1E+6,"")</f>
        <v/>
      </c>
    </row>
    <row r="373">
      <c r="A373" s="20" t="n">
        <v>45941</v>
      </c>
      <c r="B373" s="26" t="n">
        <v>112</v>
      </c>
      <c r="C373" s="27">
        <f>IF(D373="","",IF(B373="","(현장 없음)",IFERROR(INDEX(현장_고객,MATCH(B373,현장번호,0))&amp;" · "&amp;INDEX(현장_주소,MATCH(B373,현장번호,0)),"없는 번호")))</f>
        <v/>
      </c>
      <c r="D373" s="21" t="inlineStr">
        <is>
          <t>마감 확인</t>
        </is>
      </c>
      <c r="E373" s="21" t="inlineStr">
        <is>
          <t>대표</t>
        </is>
      </c>
      <c r="F373" s="26" t="inlineStr">
        <is>
          <t>완료</t>
        </is>
      </c>
      <c r="G373" s="28">
        <f>IF(OR(D373="",H373&lt;&gt;""),"",IF(F373="완료","완료",IF(A373&lt;기준일,"밀림",IF(A373=기준일,"오늘",IF(A373&lt;=기준일+7,"이번 주","예정")))))</f>
        <v/>
      </c>
      <c r="H373" s="25">
        <f>IF(COUNTA(A373,B373,D373)=0,"",IF(D373="","할 일을 적어 주세요",IF(NOT(ISNUMBER(A373)),"마감일을 확인하세요",IF(AND(B373&lt;&gt;"",ISNA(MATCH(B373,현장번호,0))),"현장 번호를 확인하세요",IF(AND(F373&lt;&gt;"",F373&lt;&gt;"완료"),"끝남 칸은 '완료'만","")))))</f>
        <v/>
      </c>
      <c r="J373">
        <f>IF(OR(G373="밀림",G373="오늘",G373="이번 주"),A373+ROW()/1E+6,"")</f>
        <v/>
      </c>
    </row>
    <row r="374">
      <c r="A374" s="20" t="n">
        <v>45942</v>
      </c>
      <c r="B374" s="26" t="n">
        <v>121</v>
      </c>
      <c r="C374" s="27">
        <f>IF(D374="","",IF(B374="","(현장 없음)",IFERROR(INDEX(현장_고객,MATCH(B374,현장번호,0))&amp;" · "&amp;INDEX(현장_주소,MATCH(B374,현장번호,0)),"없는 번호")))</f>
        <v/>
      </c>
      <c r="D374" s="21" t="inlineStr">
        <is>
          <t>중간 사진 보내기</t>
        </is>
      </c>
      <c r="E374" s="21" t="inlineStr">
        <is>
          <t>김 실장</t>
        </is>
      </c>
      <c r="F374" s="26" t="inlineStr">
        <is>
          <t>완료</t>
        </is>
      </c>
      <c r="G374" s="28">
        <f>IF(OR(D374="",H374&lt;&gt;""),"",IF(F374="완료","완료",IF(A374&lt;기준일,"밀림",IF(A374=기준일,"오늘",IF(A374&lt;=기준일+7,"이번 주","예정")))))</f>
        <v/>
      </c>
      <c r="H374" s="25">
        <f>IF(COUNTA(A374,B374,D374)=0,"",IF(D374="","할 일을 적어 주세요",IF(NOT(ISNUMBER(A374)),"마감일을 확인하세요",IF(AND(B374&lt;&gt;"",ISNA(MATCH(B374,현장번호,0))),"현장 번호를 확인하세요",IF(AND(F374&lt;&gt;"",F374&lt;&gt;"완료"),"끝남 칸은 '완료'만","")))))</f>
        <v/>
      </c>
      <c r="J374">
        <f>IF(OR(G374="밀림",G374="오늘",G374="이번 주"),A374+ROW()/1E+6,"")</f>
        <v/>
      </c>
    </row>
    <row r="375">
      <c r="A375" s="20" t="n">
        <v>45942</v>
      </c>
      <c r="B375" s="26" t="n">
        <v>121</v>
      </c>
      <c r="C375" s="27">
        <f>IF(D375="","",IF(B375="","(현장 없음)",IFERROR(INDEX(현장_고객,MATCH(B375,현장번호,0))&amp;" · "&amp;INDEX(현장_주소,MATCH(B375,현장번호,0)),"없는 번호")))</f>
        <v/>
      </c>
      <c r="D375" s="21" t="inlineStr">
        <is>
          <t>타일 들어가는 날 확인</t>
        </is>
      </c>
      <c r="E375" s="21" t="inlineStr">
        <is>
          <t>김 실장</t>
        </is>
      </c>
      <c r="F375" s="26" t="inlineStr">
        <is>
          <t>완료</t>
        </is>
      </c>
      <c r="G375" s="28">
        <f>IF(OR(D375="",H375&lt;&gt;""),"",IF(F375="완료","완료",IF(A375&lt;기준일,"밀림",IF(A375=기준일,"오늘",IF(A375&lt;=기준일+7,"이번 주","예정")))))</f>
        <v/>
      </c>
      <c r="H375" s="25">
        <f>IF(COUNTA(A375,B375,D375)=0,"",IF(D375="","할 일을 적어 주세요",IF(NOT(ISNUMBER(A375)),"마감일을 확인하세요",IF(AND(B375&lt;&gt;"",ISNA(MATCH(B375,현장번호,0))),"현장 번호를 확인하세요",IF(AND(F375&lt;&gt;"",F375&lt;&gt;"완료"),"끝남 칸은 '완료'만","")))))</f>
        <v/>
      </c>
      <c r="J375">
        <f>IF(OR(G375="밀림",G375="오늘",G375="이번 주"),A375+ROW()/1E+6,"")</f>
        <v/>
      </c>
    </row>
    <row r="376">
      <c r="A376" s="20" t="n">
        <v>45944</v>
      </c>
      <c r="B376" s="26" t="n">
        <v>113</v>
      </c>
      <c r="C376" s="27">
        <f>IF(D376="","",IF(B376="","(현장 없음)",IFERROR(INDEX(현장_고객,MATCH(B376,현장번호,0))&amp;" · "&amp;INDEX(현장_주소,MATCH(B376,현장번호,0)),"없는 번호")))</f>
        <v/>
      </c>
      <c r="D376" s="21" t="inlineStr">
        <is>
          <t>철거 일정 잡기</t>
        </is>
      </c>
      <c r="E376" s="21" t="inlineStr">
        <is>
          <t>김 실장</t>
        </is>
      </c>
      <c r="F376" s="26" t="inlineStr">
        <is>
          <t>완료</t>
        </is>
      </c>
      <c r="G376" s="28">
        <f>IF(OR(D376="",H376&lt;&gt;""),"",IF(F376="완료","완료",IF(A376&lt;기준일,"밀림",IF(A376=기준일,"오늘",IF(A376&lt;=기준일+7,"이번 주","예정")))))</f>
        <v/>
      </c>
      <c r="H376" s="25">
        <f>IF(COUNTA(A376,B376,D376)=0,"",IF(D376="","할 일을 적어 주세요",IF(NOT(ISNUMBER(A376)),"마감일을 확인하세요",IF(AND(B376&lt;&gt;"",ISNA(MATCH(B376,현장번호,0))),"현장 번호를 확인하세요",IF(AND(F376&lt;&gt;"",F376&lt;&gt;"완료"),"끝남 칸은 '완료'만","")))))</f>
        <v/>
      </c>
      <c r="J376">
        <f>IF(OR(G376="밀림",G376="오늘",G376="이번 주"),A376+ROW()/1E+6,"")</f>
        <v/>
      </c>
    </row>
    <row r="377">
      <c r="A377" s="20" t="n">
        <v>45944</v>
      </c>
      <c r="B377" s="26" t="n">
        <v>114</v>
      </c>
      <c r="C377" s="27">
        <f>IF(D377="","",IF(B377="","(현장 없음)",IFERROR(INDEX(현장_고객,MATCH(B377,현장번호,0))&amp;" · "&amp;INDEX(현장_주소,MATCH(B377,현장번호,0)),"없는 번호")))</f>
        <v/>
      </c>
      <c r="D377" s="21" t="inlineStr">
        <is>
          <t>마감 확인</t>
        </is>
      </c>
      <c r="E377" s="21" t="inlineStr">
        <is>
          <t>박 팀장</t>
        </is>
      </c>
      <c r="F377" s="26" t="inlineStr">
        <is>
          <t>완료</t>
        </is>
      </c>
      <c r="G377" s="28">
        <f>IF(OR(D377="",H377&lt;&gt;""),"",IF(F377="완료","완료",IF(A377&lt;기준일,"밀림",IF(A377=기준일,"오늘",IF(A377&lt;=기준일+7,"이번 주","예정")))))</f>
        <v/>
      </c>
      <c r="H377" s="25">
        <f>IF(COUNTA(A377,B377,D377)=0,"",IF(D377="","할 일을 적어 주세요",IF(NOT(ISNUMBER(A377)),"마감일을 확인하세요",IF(AND(B377&lt;&gt;"",ISNA(MATCH(B377,현장번호,0))),"현장 번호를 확인하세요",IF(AND(F377&lt;&gt;"",F377&lt;&gt;"완료"),"끝남 칸은 '완료'만","")))))</f>
        <v/>
      </c>
      <c r="J377">
        <f>IF(OR(G377="밀림",G377="오늘",G377="이번 주"),A377+ROW()/1E+6,"")</f>
        <v/>
      </c>
    </row>
    <row r="378">
      <c r="A378" s="20" t="n">
        <v>45944</v>
      </c>
      <c r="B378" s="26" t="n">
        <v>116</v>
      </c>
      <c r="C378" s="27">
        <f>IF(D378="","",IF(B378="","(현장 없음)",IFERROR(INDEX(현장_고객,MATCH(B378,현장번호,0))&amp;" · "&amp;INDEX(현장_주소,MATCH(B378,현장번호,0)),"없는 번호")))</f>
        <v/>
      </c>
      <c r="D378" s="21" t="inlineStr">
        <is>
          <t>실측 방문</t>
        </is>
      </c>
      <c r="E378" s="21" t="inlineStr">
        <is>
          <t>박 팀장</t>
        </is>
      </c>
      <c r="F378" s="26" t="inlineStr">
        <is>
          <t>완료</t>
        </is>
      </c>
      <c r="G378" s="28">
        <f>IF(OR(D378="",H378&lt;&gt;""),"",IF(F378="완료","완료",IF(A378&lt;기준일,"밀림",IF(A378=기준일,"오늘",IF(A378&lt;=기준일+7,"이번 주","예정")))))</f>
        <v/>
      </c>
      <c r="H378" s="25">
        <f>IF(COUNTA(A378,B378,D378)=0,"",IF(D378="","할 일을 적어 주세요",IF(NOT(ISNUMBER(A378)),"마감일을 확인하세요",IF(AND(B378&lt;&gt;"",ISNA(MATCH(B378,현장번호,0))),"현장 번호를 확인하세요",IF(AND(F378&lt;&gt;"",F378&lt;&gt;"완료"),"끝남 칸은 '완료'만","")))))</f>
        <v/>
      </c>
      <c r="J378">
        <f>IF(OR(G378="밀림",G378="오늘",G378="이번 주"),A378+ROW()/1E+6,"")</f>
        <v/>
      </c>
    </row>
    <row r="379">
      <c r="A379" s="20" t="n">
        <v>45944</v>
      </c>
      <c r="B379" s="26" t="n">
        <v>120</v>
      </c>
      <c r="C379" s="27">
        <f>IF(D379="","",IF(B379="","(현장 없음)",IFERROR(INDEX(현장_고객,MATCH(B379,현장번호,0))&amp;" · "&amp;INDEX(현장_주소,MATCH(B379,현장번호,0)),"없는 번호")))</f>
        <v/>
      </c>
      <c r="D379" s="21" t="inlineStr">
        <is>
          <t>실측 방문</t>
        </is>
      </c>
      <c r="E379" s="21" t="inlineStr">
        <is>
          <t>김 실장</t>
        </is>
      </c>
      <c r="F379" s="26" t="inlineStr">
        <is>
          <t>완료</t>
        </is>
      </c>
      <c r="G379" s="28">
        <f>IF(OR(D379="",H379&lt;&gt;""),"",IF(F379="완료","완료",IF(A379&lt;기준일,"밀림",IF(A379=기준일,"오늘",IF(A379&lt;=기준일+7,"이번 주","예정")))))</f>
        <v/>
      </c>
      <c r="H379" s="25">
        <f>IF(COUNTA(A379,B379,D379)=0,"",IF(D379="","할 일을 적어 주세요",IF(NOT(ISNUMBER(A379)),"마감일을 확인하세요",IF(AND(B379&lt;&gt;"",ISNA(MATCH(B379,현장번호,0))),"현장 번호를 확인하세요",IF(AND(F379&lt;&gt;"",F379&lt;&gt;"완료"),"끝남 칸은 '완료'만","")))))</f>
        <v/>
      </c>
      <c r="J379">
        <f>IF(OR(G379="밀림",G379="오늘",G379="이번 주"),A379+ROW()/1E+6,"")</f>
        <v/>
      </c>
    </row>
    <row r="380">
      <c r="A380" s="20" t="n">
        <v>45945</v>
      </c>
      <c r="B380" s="26" t="n">
        <v>112</v>
      </c>
      <c r="C380" s="27">
        <f>IF(D380="","",IF(B380="","(현장 없음)",IFERROR(INDEX(현장_고객,MATCH(B380,현장번호,0))&amp;" · "&amp;INDEX(현장_주소,MATCH(B380,현장번호,0)),"없는 번호")))</f>
        <v/>
      </c>
      <c r="D380" s="21" t="inlineStr">
        <is>
          <t>관리사무소 공사 신고</t>
        </is>
      </c>
      <c r="E380" s="21" t="inlineStr">
        <is>
          <t>대표</t>
        </is>
      </c>
      <c r="F380" s="26" t="inlineStr">
        <is>
          <t>완료</t>
        </is>
      </c>
      <c r="G380" s="28">
        <f>IF(OR(D380="",H380&lt;&gt;""),"",IF(F380="완료","완료",IF(A380&lt;기준일,"밀림",IF(A380=기준일,"오늘",IF(A380&lt;=기준일+7,"이번 주","예정")))))</f>
        <v/>
      </c>
      <c r="H380" s="25">
        <f>IF(COUNTA(A380,B380,D380)=0,"",IF(D380="","할 일을 적어 주세요",IF(NOT(ISNUMBER(A380)),"마감일을 확인하세요",IF(AND(B380&lt;&gt;"",ISNA(MATCH(B380,현장번호,0))),"현장 번호를 확인하세요",IF(AND(F380&lt;&gt;"",F380&lt;&gt;"완료"),"끝남 칸은 '완료'만","")))))</f>
        <v/>
      </c>
      <c r="J380">
        <f>IF(OR(G380="밀림",G380="오늘",G380="이번 주"),A380+ROW()/1E+6,"")</f>
        <v/>
      </c>
    </row>
    <row r="381">
      <c r="A381" s="20" t="n">
        <v>45945</v>
      </c>
      <c r="B381" s="26" t="n">
        <v>113</v>
      </c>
      <c r="C381" s="27">
        <f>IF(D381="","",IF(B381="","(현장 없음)",IFERROR(INDEX(현장_고객,MATCH(B381,현장번호,0))&amp;" · "&amp;INDEX(현장_주소,MATCH(B381,현장번호,0)),"없는 번호")))</f>
        <v/>
      </c>
      <c r="D381" s="21" t="inlineStr">
        <is>
          <t>관리사무소 공사 신고</t>
        </is>
      </c>
      <c r="E381" s="21" t="inlineStr">
        <is>
          <t>김 실장</t>
        </is>
      </c>
      <c r="F381" s="26" t="inlineStr">
        <is>
          <t>완료</t>
        </is>
      </c>
      <c r="G381" s="28">
        <f>IF(OR(D381="",H381&lt;&gt;""),"",IF(F381="완료","완료",IF(A381&lt;기준일,"밀림",IF(A381=기준일,"오늘",IF(A381&lt;=기준일+7,"이번 주","예정")))))</f>
        <v/>
      </c>
      <c r="H381" s="25">
        <f>IF(COUNTA(A381,B381,D381)=0,"",IF(D381="","할 일을 적어 주세요",IF(NOT(ISNUMBER(A381)),"마감일을 확인하세요",IF(AND(B381&lt;&gt;"",ISNA(MATCH(B381,현장번호,0))),"현장 번호를 확인하세요",IF(AND(F381&lt;&gt;"",F381&lt;&gt;"완료"),"끝남 칸은 '완료'만","")))))</f>
        <v/>
      </c>
      <c r="J381">
        <f>IF(OR(G381="밀림",G381="오늘",G381="이번 주"),A381+ROW()/1E+6,"")</f>
        <v/>
      </c>
    </row>
    <row r="382">
      <c r="A382" s="20" t="n">
        <v>45946</v>
      </c>
      <c r="B382" s="26" t="n">
        <v>110</v>
      </c>
      <c r="C382" s="27">
        <f>IF(D382="","",IF(B382="","(현장 없음)",IFERROR(INDEX(현장_고객,MATCH(B382,현장번호,0))&amp;" · "&amp;INDEX(현장_주소,MATCH(B382,현장번호,0)),"없는 번호")))</f>
        <v/>
      </c>
      <c r="D382" s="21" t="inlineStr">
        <is>
          <t>중간 사진 보내기</t>
        </is>
      </c>
      <c r="E382" s="21" t="inlineStr">
        <is>
          <t>김 실장</t>
        </is>
      </c>
      <c r="F382" s="26" t="inlineStr">
        <is>
          <t>완료</t>
        </is>
      </c>
      <c r="G382" s="28">
        <f>IF(OR(D382="",H382&lt;&gt;""),"",IF(F382="완료","완료",IF(A382&lt;기준일,"밀림",IF(A382=기준일,"오늘",IF(A382&lt;=기준일+7,"이번 주","예정")))))</f>
        <v/>
      </c>
      <c r="H382" s="25">
        <f>IF(COUNTA(A382,B382,D382)=0,"",IF(D382="","할 일을 적어 주세요",IF(NOT(ISNUMBER(A382)),"마감일을 확인하세요",IF(AND(B382&lt;&gt;"",ISNA(MATCH(B382,현장번호,0))),"현장 번호를 확인하세요",IF(AND(F382&lt;&gt;"",F382&lt;&gt;"완료"),"끝남 칸은 '완료'만","")))))</f>
        <v/>
      </c>
      <c r="J382">
        <f>IF(OR(G382="밀림",G382="오늘",G382="이번 주"),A382+ROW()/1E+6,"")</f>
        <v/>
      </c>
    </row>
    <row r="383">
      <c r="A383" s="20" t="n">
        <v>45946</v>
      </c>
      <c r="B383" s="26" t="n">
        <v>112</v>
      </c>
      <c r="C383" s="27">
        <f>IF(D383="","",IF(B383="","(현장 없음)",IFERROR(INDEX(현장_고객,MATCH(B383,현장번호,0))&amp;" · "&amp;INDEX(현장_주소,MATCH(B383,현장번호,0)),"없는 번호")))</f>
        <v/>
      </c>
      <c r="D383" s="21" t="inlineStr">
        <is>
          <t>철거 일정 잡기</t>
        </is>
      </c>
      <c r="E383" s="21" t="inlineStr">
        <is>
          <t>대표</t>
        </is>
      </c>
      <c r="F383" s="26" t="inlineStr">
        <is>
          <t>완료</t>
        </is>
      </c>
      <c r="G383" s="28">
        <f>IF(OR(D383="",H383&lt;&gt;""),"",IF(F383="완료","완료",IF(A383&lt;기준일,"밀림",IF(A383=기준일,"오늘",IF(A383&lt;=기준일+7,"이번 주","예정")))))</f>
        <v/>
      </c>
      <c r="H383" s="25">
        <f>IF(COUNTA(A383,B383,D383)=0,"",IF(D383="","할 일을 적어 주세요",IF(NOT(ISNUMBER(A383)),"마감일을 확인하세요",IF(AND(B383&lt;&gt;"",ISNA(MATCH(B383,현장번호,0))),"현장 번호를 확인하세요",IF(AND(F383&lt;&gt;"",F383&lt;&gt;"완료"),"끝남 칸은 '완료'만","")))))</f>
        <v/>
      </c>
      <c r="J383">
        <f>IF(OR(G383="밀림",G383="오늘",G383="이번 주"),A383+ROW()/1E+6,"")</f>
        <v/>
      </c>
    </row>
    <row r="384">
      <c r="A384" s="20" t="n">
        <v>45946</v>
      </c>
      <c r="B384" s="26" t="n">
        <v>113</v>
      </c>
      <c r="C384" s="27">
        <f>IF(D384="","",IF(B384="","(현장 없음)",IFERROR(INDEX(현장_고객,MATCH(B384,현장번호,0))&amp;" · "&amp;INDEX(현장_주소,MATCH(B384,현장번호,0)),"없는 번호")))</f>
        <v/>
      </c>
      <c r="D384" s="21" t="inlineStr">
        <is>
          <t>마감 확인</t>
        </is>
      </c>
      <c r="E384" s="21" t="inlineStr">
        <is>
          <t>김 실장</t>
        </is>
      </c>
      <c r="F384" s="26" t="inlineStr">
        <is>
          <t>완료</t>
        </is>
      </c>
      <c r="G384" s="28">
        <f>IF(OR(D384="",H384&lt;&gt;""),"",IF(F384="완료","완료",IF(A384&lt;기준일,"밀림",IF(A384=기준일,"오늘",IF(A384&lt;=기준일+7,"이번 주","예정")))))</f>
        <v/>
      </c>
      <c r="H384" s="25">
        <f>IF(COUNTA(A384,B384,D384)=0,"",IF(D384="","할 일을 적어 주세요",IF(NOT(ISNUMBER(A384)),"마감일을 확인하세요",IF(AND(B384&lt;&gt;"",ISNA(MATCH(B384,현장번호,0))),"현장 번호를 확인하세요",IF(AND(F384&lt;&gt;"",F384&lt;&gt;"완료"),"끝남 칸은 '완료'만","")))))</f>
        <v/>
      </c>
      <c r="J384">
        <f>IF(OR(G384="밀림",G384="오늘",G384="이번 주"),A384+ROW()/1E+6,"")</f>
        <v/>
      </c>
    </row>
    <row r="385">
      <c r="A385" s="20" t="n">
        <v>45946</v>
      </c>
      <c r="B385" s="26" t="n">
        <v>119</v>
      </c>
      <c r="C385" s="27">
        <f>IF(D385="","",IF(B385="","(현장 없음)",IFERROR(INDEX(현장_고객,MATCH(B385,현장번호,0))&amp;" · "&amp;INDEX(현장_주소,MATCH(B385,현장번호,0)),"없는 번호")))</f>
        <v/>
      </c>
      <c r="D385" s="21" t="inlineStr">
        <is>
          <t>실측 방문</t>
        </is>
      </c>
      <c r="E385" s="21" t="inlineStr">
        <is>
          <t>박 팀장</t>
        </is>
      </c>
      <c r="F385" s="26" t="inlineStr">
        <is>
          <t>완료</t>
        </is>
      </c>
      <c r="G385" s="28">
        <f>IF(OR(D385="",H385&lt;&gt;""),"",IF(F385="완료","완료",IF(A385&lt;기준일,"밀림",IF(A385=기준일,"오늘",IF(A385&lt;=기준일+7,"이번 주","예정")))))</f>
        <v/>
      </c>
      <c r="H385" s="25">
        <f>IF(COUNTA(A385,B385,D385)=0,"",IF(D385="","할 일을 적어 주세요",IF(NOT(ISNUMBER(A385)),"마감일을 확인하세요",IF(AND(B385&lt;&gt;"",ISNA(MATCH(B385,현장번호,0))),"현장 번호를 확인하세요",IF(AND(F385&lt;&gt;"",F385&lt;&gt;"완료"),"끝남 칸은 '완료'만","")))))</f>
        <v/>
      </c>
      <c r="J385">
        <f>IF(OR(G385="밀림",G385="오늘",G385="이번 주"),A385+ROW()/1E+6,"")</f>
        <v/>
      </c>
    </row>
    <row r="386">
      <c r="A386" s="20" t="n">
        <v>45947</v>
      </c>
      <c r="B386" s="26" t="n">
        <v>114</v>
      </c>
      <c r="C386" s="27">
        <f>IF(D386="","",IF(B386="","(현장 없음)",IFERROR(INDEX(현장_고객,MATCH(B386,현장번호,0))&amp;" · "&amp;INDEX(현장_주소,MATCH(B386,현장번호,0)),"없는 번호")))</f>
        <v/>
      </c>
      <c r="D386" s="21" t="inlineStr">
        <is>
          <t>타일 들어가는 날 확인</t>
        </is>
      </c>
      <c r="E386" s="21" t="inlineStr">
        <is>
          <t>박 팀장</t>
        </is>
      </c>
      <c r="F386" s="26" t="inlineStr">
        <is>
          <t>완료</t>
        </is>
      </c>
      <c r="G386" s="28">
        <f>IF(OR(D386="",H386&lt;&gt;""),"",IF(F386="완료","완료",IF(A386&lt;기준일,"밀림",IF(A386=기준일,"오늘",IF(A386&lt;=기준일+7,"이번 주","예정")))))</f>
        <v/>
      </c>
      <c r="H386" s="25">
        <f>IF(COUNTA(A386,B386,D386)=0,"",IF(D386="","할 일을 적어 주세요",IF(NOT(ISNUMBER(A386)),"마감일을 확인하세요",IF(AND(B386&lt;&gt;"",ISNA(MATCH(B386,현장번호,0))),"현장 번호를 확인하세요",IF(AND(F386&lt;&gt;"",F386&lt;&gt;"완료"),"끝남 칸은 '완료'만","")))))</f>
        <v/>
      </c>
      <c r="J386">
        <f>IF(OR(G386="밀림",G386="오늘",G386="이번 주"),A386+ROW()/1E+6,"")</f>
        <v/>
      </c>
    </row>
    <row r="387">
      <c r="A387" s="20" t="n">
        <v>45947</v>
      </c>
      <c r="B387" s="26" t="n">
        <v>116</v>
      </c>
      <c r="C387" s="27">
        <f>IF(D387="","",IF(B387="","(현장 없음)",IFERROR(INDEX(현장_고객,MATCH(B387,현장번호,0))&amp;" · "&amp;INDEX(현장_주소,MATCH(B387,현장번호,0)),"없는 번호")))</f>
        <v/>
      </c>
      <c r="D387" s="21" t="inlineStr">
        <is>
          <t>마감 확인</t>
        </is>
      </c>
      <c r="E387" s="21" t="inlineStr">
        <is>
          <t>박 팀장</t>
        </is>
      </c>
      <c r="F387" s="26" t="inlineStr">
        <is>
          <t>완료</t>
        </is>
      </c>
      <c r="G387" s="28">
        <f>IF(OR(D387="",H387&lt;&gt;""),"",IF(F387="완료","완료",IF(A387&lt;기준일,"밀림",IF(A387=기준일,"오늘",IF(A387&lt;=기준일+7,"이번 주","예정")))))</f>
        <v/>
      </c>
      <c r="H387" s="25">
        <f>IF(COUNTA(A387,B387,D387)=0,"",IF(D387="","할 일을 적어 주세요",IF(NOT(ISNUMBER(A387)),"마감일을 확인하세요",IF(AND(B387&lt;&gt;"",ISNA(MATCH(B387,현장번호,0))),"현장 번호를 확인하세요",IF(AND(F387&lt;&gt;"",F387&lt;&gt;"완료"),"끝남 칸은 '완료'만","")))))</f>
        <v/>
      </c>
      <c r="J387">
        <f>IF(OR(G387="밀림",G387="오늘",G387="이번 주"),A387+ROW()/1E+6,"")</f>
        <v/>
      </c>
    </row>
    <row r="388">
      <c r="A388" s="20" t="n">
        <v>45947</v>
      </c>
      <c r="B388" s="26" t="n">
        <v>121</v>
      </c>
      <c r="C388" s="27">
        <f>IF(D388="","",IF(B388="","(현장 없음)",IFERROR(INDEX(현장_고객,MATCH(B388,현장번호,0))&amp;" · "&amp;INDEX(현장_주소,MATCH(B388,현장번호,0)),"없는 번호")))</f>
        <v/>
      </c>
      <c r="D388" s="21" t="inlineStr">
        <is>
          <t>관리사무소 공사 신고</t>
        </is>
      </c>
      <c r="E388" s="21" t="inlineStr">
        <is>
          <t>김 실장</t>
        </is>
      </c>
      <c r="F388" s="26" t="inlineStr">
        <is>
          <t>완료</t>
        </is>
      </c>
      <c r="G388" s="28">
        <f>IF(OR(D388="",H388&lt;&gt;""),"",IF(F388="완료","완료",IF(A388&lt;기준일,"밀림",IF(A388=기준일,"오늘",IF(A388&lt;=기준일+7,"이번 주","예정")))))</f>
        <v/>
      </c>
      <c r="H388" s="25">
        <f>IF(COUNTA(A388,B388,D388)=0,"",IF(D388="","할 일을 적어 주세요",IF(NOT(ISNUMBER(A388)),"마감일을 확인하세요",IF(AND(B388&lt;&gt;"",ISNA(MATCH(B388,현장번호,0))),"현장 번호를 확인하세요",IF(AND(F388&lt;&gt;"",F388&lt;&gt;"완료"),"끝남 칸은 '완료'만","")))))</f>
        <v/>
      </c>
      <c r="J388">
        <f>IF(OR(G388="밀림",G388="오늘",G388="이번 주"),A388+ROW()/1E+6,"")</f>
        <v/>
      </c>
    </row>
    <row r="389">
      <c r="A389" s="20" t="n">
        <v>45948</v>
      </c>
      <c r="B389" s="26" t="n">
        <v>114</v>
      </c>
      <c r="C389" s="27">
        <f>IF(D389="","",IF(B389="","(현장 없음)",IFERROR(INDEX(현장_고객,MATCH(B389,현장번호,0))&amp;" · "&amp;INDEX(현장_주소,MATCH(B389,현장번호,0)),"없는 번호")))</f>
        <v/>
      </c>
      <c r="D389" s="21" t="inlineStr">
        <is>
          <t>철거 일정 잡기</t>
        </is>
      </c>
      <c r="E389" s="21" t="inlineStr">
        <is>
          <t>박 팀장</t>
        </is>
      </c>
      <c r="F389" s="26" t="inlineStr">
        <is>
          <t>완료</t>
        </is>
      </c>
      <c r="G389" s="28">
        <f>IF(OR(D389="",H389&lt;&gt;""),"",IF(F389="완료","완료",IF(A389&lt;기준일,"밀림",IF(A389=기준일,"오늘",IF(A389&lt;=기준일+7,"이번 주","예정")))))</f>
        <v/>
      </c>
      <c r="H389" s="25">
        <f>IF(COUNTA(A389,B389,D389)=0,"",IF(D389="","할 일을 적어 주세요",IF(NOT(ISNUMBER(A389)),"마감일을 확인하세요",IF(AND(B389&lt;&gt;"",ISNA(MATCH(B389,현장번호,0))),"현장 번호를 확인하세요",IF(AND(F389&lt;&gt;"",F389&lt;&gt;"완료"),"끝남 칸은 '완료'만","")))))</f>
        <v/>
      </c>
      <c r="J389">
        <f>IF(OR(G389="밀림",G389="오늘",G389="이번 주"),A389+ROW()/1E+6,"")</f>
        <v/>
      </c>
    </row>
    <row r="390">
      <c r="A390" s="20" t="n">
        <v>45948</v>
      </c>
      <c r="B390" s="26" t="n">
        <v>114</v>
      </c>
      <c r="C390" s="27">
        <f>IF(D390="","",IF(B390="","(현장 없음)",IFERROR(INDEX(현장_고객,MATCH(B390,현장번호,0))&amp;" · "&amp;INDEX(현장_주소,MATCH(B390,현장번호,0)),"없는 번호")))</f>
        <v/>
      </c>
      <c r="D390" s="21" t="inlineStr">
        <is>
          <t>관리사무소 공사 신고</t>
        </is>
      </c>
      <c r="E390" s="21" t="inlineStr">
        <is>
          <t>박 팀장</t>
        </is>
      </c>
      <c r="F390" s="26" t="inlineStr">
        <is>
          <t>완료</t>
        </is>
      </c>
      <c r="G390" s="28">
        <f>IF(OR(D390="",H390&lt;&gt;""),"",IF(F390="완료","완료",IF(A390&lt;기준일,"밀림",IF(A390=기준일,"오늘",IF(A390&lt;=기준일+7,"이번 주","예정")))))</f>
        <v/>
      </c>
      <c r="H390" s="25">
        <f>IF(COUNTA(A390,B390,D390)=0,"",IF(D390="","할 일을 적어 주세요",IF(NOT(ISNUMBER(A390)),"마감일을 확인하세요",IF(AND(B390&lt;&gt;"",ISNA(MATCH(B390,현장번호,0))),"현장 번호를 확인하세요",IF(AND(F390&lt;&gt;"",F390&lt;&gt;"완료"),"끝남 칸은 '완료'만","")))))</f>
        <v/>
      </c>
      <c r="J390">
        <f>IF(OR(G390="밀림",G390="오늘",G390="이번 주"),A390+ROW()/1E+6,"")</f>
        <v/>
      </c>
    </row>
    <row r="391">
      <c r="A391" s="20" t="n">
        <v>45948</v>
      </c>
      <c r="B391" s="26" t="n">
        <v>116</v>
      </c>
      <c r="C391" s="27">
        <f>IF(D391="","",IF(B391="","(현장 없음)",IFERROR(INDEX(현장_고객,MATCH(B391,현장번호,0))&amp;" · "&amp;INDEX(현장_주소,MATCH(B391,현장번호,0)),"없는 번호")))</f>
        <v/>
      </c>
      <c r="D391" s="21" t="inlineStr">
        <is>
          <t>자재 발주</t>
        </is>
      </c>
      <c r="E391" s="21" t="inlineStr">
        <is>
          <t>박 팀장</t>
        </is>
      </c>
      <c r="F391" s="26" t="inlineStr">
        <is>
          <t>완료</t>
        </is>
      </c>
      <c r="G391" s="28">
        <f>IF(OR(D391="",H391&lt;&gt;""),"",IF(F391="완료","완료",IF(A391&lt;기준일,"밀림",IF(A391=기준일,"오늘",IF(A391&lt;=기준일+7,"이번 주","예정")))))</f>
        <v/>
      </c>
      <c r="H391" s="25">
        <f>IF(COUNTA(A391,B391,D391)=0,"",IF(D391="","할 일을 적어 주세요",IF(NOT(ISNUMBER(A391)),"마감일을 확인하세요",IF(AND(B391&lt;&gt;"",ISNA(MATCH(B391,현장번호,0))),"현장 번호를 확인하세요",IF(AND(F391&lt;&gt;"",F391&lt;&gt;"완료"),"끝남 칸은 '완료'만","")))))</f>
        <v/>
      </c>
      <c r="J391">
        <f>IF(OR(G391="밀림",G391="오늘",G391="이번 주"),A391+ROW()/1E+6,"")</f>
        <v/>
      </c>
    </row>
    <row r="392">
      <c r="A392" s="20" t="n">
        <v>45948</v>
      </c>
      <c r="B392" s="26" t="n">
        <v>120</v>
      </c>
      <c r="C392" s="27">
        <f>IF(D392="","",IF(B392="","(현장 없음)",IFERROR(INDEX(현장_고객,MATCH(B392,현장번호,0))&amp;" · "&amp;INDEX(현장_주소,MATCH(B392,현장번호,0)),"없는 번호")))</f>
        <v/>
      </c>
      <c r="D392" s="21" t="inlineStr">
        <is>
          <t>중간 사진 보내기</t>
        </is>
      </c>
      <c r="E392" s="21" t="inlineStr">
        <is>
          <t>김 실장</t>
        </is>
      </c>
      <c r="F392" s="26" t="inlineStr">
        <is>
          <t>완료</t>
        </is>
      </c>
      <c r="G392" s="28">
        <f>IF(OR(D392="",H392&lt;&gt;""),"",IF(F392="완료","완료",IF(A392&lt;기준일,"밀림",IF(A392=기준일,"오늘",IF(A392&lt;=기준일+7,"이번 주","예정")))))</f>
        <v/>
      </c>
      <c r="H392" s="25">
        <f>IF(COUNTA(A392,B392,D392)=0,"",IF(D392="","할 일을 적어 주세요",IF(NOT(ISNUMBER(A392)),"마감일을 확인하세요",IF(AND(B392&lt;&gt;"",ISNA(MATCH(B392,현장번호,0))),"현장 번호를 확인하세요",IF(AND(F392&lt;&gt;"",F392&lt;&gt;"완료"),"끝남 칸은 '완료'만","")))))</f>
        <v/>
      </c>
      <c r="J392">
        <f>IF(OR(G392="밀림",G392="오늘",G392="이번 주"),A392+ROW()/1E+6,"")</f>
        <v/>
      </c>
    </row>
    <row r="393">
      <c r="A393" s="20" t="n">
        <v>45949</v>
      </c>
      <c r="B393" s="26" t="n">
        <v>121</v>
      </c>
      <c r="C393" s="27">
        <f>IF(D393="","",IF(B393="","(현장 없음)",IFERROR(INDEX(현장_고객,MATCH(B393,현장번호,0))&amp;" · "&amp;INDEX(현장_주소,MATCH(B393,현장번호,0)),"없는 번호")))</f>
        <v/>
      </c>
      <c r="D393" s="21" t="inlineStr">
        <is>
          <t>잔금 안내 문자</t>
        </is>
      </c>
      <c r="E393" s="21" t="inlineStr">
        <is>
          <t>김 실장</t>
        </is>
      </c>
      <c r="F393" s="26" t="inlineStr">
        <is>
          <t>완료</t>
        </is>
      </c>
      <c r="G393" s="28">
        <f>IF(OR(D393="",H393&lt;&gt;""),"",IF(F393="완료","완료",IF(A393&lt;기준일,"밀림",IF(A393=기준일,"오늘",IF(A393&lt;=기준일+7,"이번 주","예정")))))</f>
        <v/>
      </c>
      <c r="H393" s="25">
        <f>IF(COUNTA(A393,B393,D393)=0,"",IF(D393="","할 일을 적어 주세요",IF(NOT(ISNUMBER(A393)),"마감일을 확인하세요",IF(AND(B393&lt;&gt;"",ISNA(MATCH(B393,현장번호,0))),"현장 번호를 확인하세요",IF(AND(F393&lt;&gt;"",F393&lt;&gt;"완료"),"끝남 칸은 '완료'만","")))))</f>
        <v/>
      </c>
      <c r="J393">
        <f>IF(OR(G393="밀림",G393="오늘",G393="이번 주"),A393+ROW()/1E+6,"")</f>
        <v/>
      </c>
    </row>
    <row r="394">
      <c r="A394" s="20" t="n">
        <v>45949</v>
      </c>
      <c r="B394" s="26" t="n">
        <v>125</v>
      </c>
      <c r="C394" s="27">
        <f>IF(D394="","",IF(B394="","(현장 없음)",IFERROR(INDEX(현장_고객,MATCH(B394,현장번호,0))&amp;" · "&amp;INDEX(현장_주소,MATCH(B394,현장번호,0)),"없는 번호")))</f>
        <v/>
      </c>
      <c r="D394" s="21" t="inlineStr">
        <is>
          <t>실측 방문</t>
        </is>
      </c>
      <c r="E394" s="21" t="inlineStr">
        <is>
          <t>박 팀장</t>
        </is>
      </c>
      <c r="F394" s="26" t="inlineStr">
        <is>
          <t>완료</t>
        </is>
      </c>
      <c r="G394" s="28">
        <f>IF(OR(D394="",H394&lt;&gt;""),"",IF(F394="완료","완료",IF(A394&lt;기준일,"밀림",IF(A394=기준일,"오늘",IF(A394&lt;=기준일+7,"이번 주","예정")))))</f>
        <v/>
      </c>
      <c r="H394" s="25">
        <f>IF(COUNTA(A394,B394,D394)=0,"",IF(D394="","할 일을 적어 주세요",IF(NOT(ISNUMBER(A394)),"마감일을 확인하세요",IF(AND(B394&lt;&gt;"",ISNA(MATCH(B394,현장번호,0))),"현장 번호를 확인하세요",IF(AND(F394&lt;&gt;"",F394&lt;&gt;"완료"),"끝남 칸은 '완료'만","")))))</f>
        <v/>
      </c>
      <c r="J394">
        <f>IF(OR(G394="밀림",G394="오늘",G394="이번 주"),A394+ROW()/1E+6,"")</f>
        <v/>
      </c>
    </row>
    <row r="395">
      <c r="A395" s="20" t="n">
        <v>45949</v>
      </c>
      <c r="B395" s="26" t="n">
        <v>129</v>
      </c>
      <c r="C395" s="27">
        <f>IF(D395="","",IF(B395="","(현장 없음)",IFERROR(INDEX(현장_고객,MATCH(B395,현장번호,0))&amp;" · "&amp;INDEX(현장_주소,MATCH(B395,현장번호,0)),"없는 번호")))</f>
        <v/>
      </c>
      <c r="D395" s="21" t="inlineStr">
        <is>
          <t>실측 방문</t>
        </is>
      </c>
      <c r="E395" s="21" t="inlineStr">
        <is>
          <t>박 팀장</t>
        </is>
      </c>
      <c r="F395" s="26" t="inlineStr">
        <is>
          <t>완료</t>
        </is>
      </c>
      <c r="G395" s="28">
        <f>IF(OR(D395="",H395&lt;&gt;""),"",IF(F395="완료","완료",IF(A395&lt;기준일,"밀림",IF(A395=기준일,"오늘",IF(A395&lt;=기준일+7,"이번 주","예정")))))</f>
        <v/>
      </c>
      <c r="H395" s="25">
        <f>IF(COUNTA(A395,B395,D395)=0,"",IF(D395="","할 일을 적어 주세요",IF(NOT(ISNUMBER(A395)),"마감일을 확인하세요",IF(AND(B395&lt;&gt;"",ISNA(MATCH(B395,현장번호,0))),"현장 번호를 확인하세요",IF(AND(F395&lt;&gt;"",F395&lt;&gt;"완료"),"끝남 칸은 '완료'만","")))))</f>
        <v/>
      </c>
      <c r="J395">
        <f>IF(OR(G395="밀림",G395="오늘",G395="이번 주"),A395+ROW()/1E+6,"")</f>
        <v/>
      </c>
    </row>
    <row r="396">
      <c r="A396" s="20" t="n">
        <v>45950</v>
      </c>
      <c r="B396" s="26" t="n">
        <v>116</v>
      </c>
      <c r="C396" s="27">
        <f>IF(D396="","",IF(B396="","(현장 없음)",IFERROR(INDEX(현장_고객,MATCH(B396,현장번호,0))&amp;" · "&amp;INDEX(현장_주소,MATCH(B396,현장번호,0)),"없는 번호")))</f>
        <v/>
      </c>
      <c r="D396" s="21" t="inlineStr">
        <is>
          <t>중간 사진 보내기</t>
        </is>
      </c>
      <c r="E396" s="21" t="inlineStr">
        <is>
          <t>박 팀장</t>
        </is>
      </c>
      <c r="F396" s="26" t="inlineStr">
        <is>
          <t>완료</t>
        </is>
      </c>
      <c r="G396" s="28">
        <f>IF(OR(D396="",H396&lt;&gt;""),"",IF(F396="완료","완료",IF(A396&lt;기준일,"밀림",IF(A396=기준일,"오늘",IF(A396&lt;=기준일+7,"이번 주","예정")))))</f>
        <v/>
      </c>
      <c r="H396" s="25">
        <f>IF(COUNTA(A396,B396,D396)=0,"",IF(D396="","할 일을 적어 주세요",IF(NOT(ISNUMBER(A396)),"마감일을 확인하세요",IF(AND(B396&lt;&gt;"",ISNA(MATCH(B396,현장번호,0))),"현장 번호를 확인하세요",IF(AND(F396&lt;&gt;"",F396&lt;&gt;"완료"),"끝남 칸은 '완료'만","")))))</f>
        <v/>
      </c>
      <c r="J396">
        <f>IF(OR(G396="밀림",G396="오늘",G396="이번 주"),A396+ROW()/1E+6,"")</f>
        <v/>
      </c>
    </row>
    <row r="397">
      <c r="A397" s="20" t="n">
        <v>45950</v>
      </c>
      <c r="B397" s="26" t="n">
        <v>118</v>
      </c>
      <c r="C397" s="27">
        <f>IF(D397="","",IF(B397="","(현장 없음)",IFERROR(INDEX(현장_고객,MATCH(B397,현장번호,0))&amp;" · "&amp;INDEX(현장_주소,MATCH(B397,현장번호,0)),"없는 번호")))</f>
        <v/>
      </c>
      <c r="D397" s="21" t="inlineStr">
        <is>
          <t>실측 방문</t>
        </is>
      </c>
      <c r="E397" s="21" t="inlineStr">
        <is>
          <t>대표</t>
        </is>
      </c>
      <c r="F397" s="26" t="inlineStr">
        <is>
          <t>완료</t>
        </is>
      </c>
      <c r="G397" s="28">
        <f>IF(OR(D397="",H397&lt;&gt;""),"",IF(F397="완료","완료",IF(A397&lt;기준일,"밀림",IF(A397=기준일,"오늘",IF(A397&lt;=기준일+7,"이번 주","예정")))))</f>
        <v/>
      </c>
      <c r="H397" s="25">
        <f>IF(COUNTA(A397,B397,D397)=0,"",IF(D397="","할 일을 적어 주세요",IF(NOT(ISNUMBER(A397)),"마감일을 확인하세요",IF(AND(B397&lt;&gt;"",ISNA(MATCH(B397,현장번호,0))),"현장 번호를 확인하세요",IF(AND(F397&lt;&gt;"",F397&lt;&gt;"완료"),"끝남 칸은 '완료'만","")))))</f>
        <v/>
      </c>
      <c r="J397">
        <f>IF(OR(G397="밀림",G397="오늘",G397="이번 주"),A397+ROW()/1E+6,"")</f>
        <v/>
      </c>
    </row>
    <row r="398">
      <c r="A398" s="20" t="n">
        <v>45951</v>
      </c>
      <c r="B398" s="26" t="n">
        <v>108</v>
      </c>
      <c r="C398" s="27">
        <f>IF(D398="","",IF(B398="","(현장 없음)",IFERROR(INDEX(현장_고객,MATCH(B398,현장번호,0))&amp;" · "&amp;INDEX(현장_주소,MATCH(B398,현장번호,0)),"없는 번호")))</f>
        <v/>
      </c>
      <c r="D398" s="21" t="inlineStr">
        <is>
          <t>설비 업체 확인</t>
        </is>
      </c>
      <c r="E398" s="21" t="inlineStr">
        <is>
          <t>대표</t>
        </is>
      </c>
      <c r="F398" s="26" t="inlineStr">
        <is>
          <t>완료</t>
        </is>
      </c>
      <c r="G398" s="28">
        <f>IF(OR(D398="",H398&lt;&gt;""),"",IF(F398="완료","완료",IF(A398&lt;기준일,"밀림",IF(A398=기준일,"오늘",IF(A398&lt;=기준일+7,"이번 주","예정")))))</f>
        <v/>
      </c>
      <c r="H398" s="25">
        <f>IF(COUNTA(A398,B398,D398)=0,"",IF(D398="","할 일을 적어 주세요",IF(NOT(ISNUMBER(A398)),"마감일을 확인하세요",IF(AND(B398&lt;&gt;"",ISNA(MATCH(B398,현장번호,0))),"현장 번호를 확인하세요",IF(AND(F398&lt;&gt;"",F398&lt;&gt;"완료"),"끝남 칸은 '완료'만","")))))</f>
        <v/>
      </c>
      <c r="J398">
        <f>IF(OR(G398="밀림",G398="오늘",G398="이번 주"),A398+ROW()/1E+6,"")</f>
        <v/>
      </c>
    </row>
    <row r="399">
      <c r="A399" s="20" t="n">
        <v>45952</v>
      </c>
      <c r="B399" s="26" t="n">
        <v>110</v>
      </c>
      <c r="C399" s="27">
        <f>IF(D399="","",IF(B399="","(현장 없음)",IFERROR(INDEX(현장_고객,MATCH(B399,현장번호,0))&amp;" · "&amp;INDEX(현장_주소,MATCH(B399,현장번호,0)),"없는 번호")))</f>
        <v/>
      </c>
      <c r="D399" s="21" t="inlineStr">
        <is>
          <t>잔금 안내 문자</t>
        </is>
      </c>
      <c r="E399" s="21" t="inlineStr">
        <is>
          <t>김 실장</t>
        </is>
      </c>
      <c r="F399" s="26" t="inlineStr">
        <is>
          <t>완료</t>
        </is>
      </c>
      <c r="G399" s="28">
        <f>IF(OR(D399="",H399&lt;&gt;""),"",IF(F399="완료","완료",IF(A399&lt;기준일,"밀림",IF(A399=기준일,"오늘",IF(A399&lt;=기준일+7,"이번 주","예정")))))</f>
        <v/>
      </c>
      <c r="H399" s="25">
        <f>IF(COUNTA(A399,B399,D399)=0,"",IF(D399="","할 일을 적어 주세요",IF(NOT(ISNUMBER(A399)),"마감일을 확인하세요",IF(AND(B399&lt;&gt;"",ISNA(MATCH(B399,현장번호,0))),"현장 번호를 확인하세요",IF(AND(F399&lt;&gt;"",F399&lt;&gt;"완료"),"끝남 칸은 '완료'만","")))))</f>
        <v/>
      </c>
      <c r="J399">
        <f>IF(OR(G399="밀림",G399="오늘",G399="이번 주"),A399+ROW()/1E+6,"")</f>
        <v/>
      </c>
    </row>
    <row r="400">
      <c r="A400" s="20" t="n">
        <v>45953</v>
      </c>
      <c r="B400" s="26" t="n">
        <v>120</v>
      </c>
      <c r="C400" s="27">
        <f>IF(D400="","",IF(B400="","(현장 없음)",IFERROR(INDEX(현장_고객,MATCH(B400,현장번호,0))&amp;" · "&amp;INDEX(현장_주소,MATCH(B400,현장번호,0)),"없는 번호")))</f>
        <v/>
      </c>
      <c r="D400" s="21" t="inlineStr">
        <is>
          <t>타일 들어가는 날 확인</t>
        </is>
      </c>
      <c r="E400" s="21" t="inlineStr">
        <is>
          <t>김 실장</t>
        </is>
      </c>
      <c r="F400" s="26" t="inlineStr">
        <is>
          <t>완료</t>
        </is>
      </c>
      <c r="G400" s="28">
        <f>IF(OR(D400="",H400&lt;&gt;""),"",IF(F400="완료","완료",IF(A400&lt;기준일,"밀림",IF(A400=기준일,"오늘",IF(A400&lt;=기준일+7,"이번 주","예정")))))</f>
        <v/>
      </c>
      <c r="H400" s="25">
        <f>IF(COUNTA(A400,B400,D400)=0,"",IF(D400="","할 일을 적어 주세요",IF(NOT(ISNUMBER(A400)),"마감일을 확인하세요",IF(AND(B400&lt;&gt;"",ISNA(MATCH(B400,현장번호,0))),"현장 번호를 확인하세요",IF(AND(F400&lt;&gt;"",F400&lt;&gt;"완료"),"끝남 칸은 '완료'만","")))))</f>
        <v/>
      </c>
      <c r="J400">
        <f>IF(OR(G400="밀림",G400="오늘",G400="이번 주"),A400+ROW()/1E+6,"")</f>
        <v/>
      </c>
    </row>
    <row r="401">
      <c r="A401" s="20" t="n">
        <v>45953</v>
      </c>
      <c r="B401" s="26" t="n">
        <v>122</v>
      </c>
      <c r="C401" s="27">
        <f>IF(D401="","",IF(B401="","(현장 없음)",IFERROR(INDEX(현장_고객,MATCH(B401,현장번호,0))&amp;" · "&amp;INDEX(현장_주소,MATCH(B401,현장번호,0)),"없는 번호")))</f>
        <v/>
      </c>
      <c r="D401" s="21" t="inlineStr">
        <is>
          <t>실측 방문</t>
        </is>
      </c>
      <c r="E401" s="21" t="inlineStr">
        <is>
          <t>대표</t>
        </is>
      </c>
      <c r="F401" s="26" t="inlineStr">
        <is>
          <t>완료</t>
        </is>
      </c>
      <c r="G401" s="28">
        <f>IF(OR(D401="",H401&lt;&gt;""),"",IF(F401="완료","완료",IF(A401&lt;기준일,"밀림",IF(A401=기준일,"오늘",IF(A401&lt;=기준일+7,"이번 주","예정")))))</f>
        <v/>
      </c>
      <c r="H401" s="25">
        <f>IF(COUNTA(A401,B401,D401)=0,"",IF(D401="","할 일을 적어 주세요",IF(NOT(ISNUMBER(A401)),"마감일을 확인하세요",IF(AND(B401&lt;&gt;"",ISNA(MATCH(B401,현장번호,0))),"현장 번호를 확인하세요",IF(AND(F401&lt;&gt;"",F401&lt;&gt;"완료"),"끝남 칸은 '완료'만","")))))</f>
        <v/>
      </c>
      <c r="J401">
        <f>IF(OR(G401="밀림",G401="오늘",G401="이번 주"),A401+ROW()/1E+6,"")</f>
        <v/>
      </c>
    </row>
    <row r="402">
      <c r="A402" s="20" t="n">
        <v>45953</v>
      </c>
      <c r="B402" s="26" t="n">
        <v>127</v>
      </c>
      <c r="C402" s="27">
        <f>IF(D402="","",IF(B402="","(현장 없음)",IFERROR(INDEX(현장_고객,MATCH(B402,현장번호,0))&amp;" · "&amp;INDEX(현장_주소,MATCH(B402,현장번호,0)),"없는 번호")))</f>
        <v/>
      </c>
      <c r="D402" s="21" t="inlineStr">
        <is>
          <t>실측 방문</t>
        </is>
      </c>
      <c r="E402" s="21" t="inlineStr">
        <is>
          <t>대표</t>
        </is>
      </c>
      <c r="F402" s="26" t="inlineStr">
        <is>
          <t>완료</t>
        </is>
      </c>
      <c r="G402" s="28">
        <f>IF(OR(D402="",H402&lt;&gt;""),"",IF(F402="완료","완료",IF(A402&lt;기준일,"밀림",IF(A402=기준일,"오늘",IF(A402&lt;=기준일+7,"이번 주","예정")))))</f>
        <v/>
      </c>
      <c r="H402" s="25">
        <f>IF(COUNTA(A402,B402,D402)=0,"",IF(D402="","할 일을 적어 주세요",IF(NOT(ISNUMBER(A402)),"마감일을 확인하세요",IF(AND(B402&lt;&gt;"",ISNA(MATCH(B402,현장번호,0))),"현장 번호를 확인하세요",IF(AND(F402&lt;&gt;"",F402&lt;&gt;"완료"),"끝남 칸은 '완료'만","")))))</f>
        <v/>
      </c>
      <c r="J402">
        <f>IF(OR(G402="밀림",G402="오늘",G402="이번 주"),A402+ROW()/1E+6,"")</f>
        <v/>
      </c>
    </row>
    <row r="403">
      <c r="A403" s="20" t="n">
        <v>45954</v>
      </c>
      <c r="B403" s="26" t="n">
        <v>120</v>
      </c>
      <c r="C403" s="27">
        <f>IF(D403="","",IF(B403="","(현장 없음)",IFERROR(INDEX(현장_고객,MATCH(B403,현장번호,0))&amp;" · "&amp;INDEX(현장_주소,MATCH(B403,현장번호,0)),"없는 번호")))</f>
        <v/>
      </c>
      <c r="D403" s="21" t="inlineStr">
        <is>
          <t>마감 확인</t>
        </is>
      </c>
      <c r="E403" s="21" t="inlineStr">
        <is>
          <t>김 실장</t>
        </is>
      </c>
      <c r="F403" s="26" t="inlineStr">
        <is>
          <t>완료</t>
        </is>
      </c>
      <c r="G403" s="28">
        <f>IF(OR(D403="",H403&lt;&gt;""),"",IF(F403="완료","완료",IF(A403&lt;기준일,"밀림",IF(A403=기준일,"오늘",IF(A403&lt;=기준일+7,"이번 주","예정")))))</f>
        <v/>
      </c>
      <c r="H403" s="25">
        <f>IF(COUNTA(A403,B403,D403)=0,"",IF(D403="","할 일을 적어 주세요",IF(NOT(ISNUMBER(A403)),"마감일을 확인하세요",IF(AND(B403&lt;&gt;"",ISNA(MATCH(B403,현장번호,0))),"현장 번호를 확인하세요",IF(AND(F403&lt;&gt;"",F403&lt;&gt;"완료"),"끝남 칸은 '완료'만","")))))</f>
        <v/>
      </c>
      <c r="J403">
        <f>IF(OR(G403="밀림",G403="오늘",G403="이번 주"),A403+ROW()/1E+6,"")</f>
        <v/>
      </c>
    </row>
    <row r="404">
      <c r="A404" s="20" t="n">
        <v>45955</v>
      </c>
      <c r="B404" s="26" t="n">
        <v>112</v>
      </c>
      <c r="C404" s="27">
        <f>IF(D404="","",IF(B404="","(현장 없음)",IFERROR(INDEX(현장_고객,MATCH(B404,현장번호,0))&amp;" · "&amp;INDEX(현장_주소,MATCH(B404,현장번호,0)),"없는 번호")))</f>
        <v/>
      </c>
      <c r="D404" s="21" t="inlineStr">
        <is>
          <t>잔금 안내 문자</t>
        </is>
      </c>
      <c r="E404" s="21" t="inlineStr">
        <is>
          <t>대표</t>
        </is>
      </c>
      <c r="F404" s="26" t="inlineStr">
        <is>
          <t>완료</t>
        </is>
      </c>
      <c r="G404" s="28">
        <f>IF(OR(D404="",H404&lt;&gt;""),"",IF(F404="완료","완료",IF(A404&lt;기준일,"밀림",IF(A404=기준일,"오늘",IF(A404&lt;=기준일+7,"이번 주","예정")))))</f>
        <v/>
      </c>
      <c r="H404" s="25">
        <f>IF(COUNTA(A404,B404,D404)=0,"",IF(D404="","할 일을 적어 주세요",IF(NOT(ISNUMBER(A404)),"마감일을 확인하세요",IF(AND(B404&lt;&gt;"",ISNA(MATCH(B404,현장번호,0))),"현장 번호를 확인하세요",IF(AND(F404&lt;&gt;"",F404&lt;&gt;"완료"),"끝남 칸은 '완료'만","")))))</f>
        <v/>
      </c>
      <c r="J404">
        <f>IF(OR(G404="밀림",G404="오늘",G404="이번 주"),A404+ROW()/1E+6,"")</f>
        <v/>
      </c>
    </row>
    <row r="405">
      <c r="A405" s="20" t="n">
        <v>45955</v>
      </c>
      <c r="B405" s="26" t="n">
        <v>119</v>
      </c>
      <c r="C405" s="27">
        <f>IF(D405="","",IF(B405="","(현장 없음)",IFERROR(INDEX(현장_고객,MATCH(B405,현장번호,0))&amp;" · "&amp;INDEX(현장_주소,MATCH(B405,현장번호,0)),"없는 번호")))</f>
        <v/>
      </c>
      <c r="D405" s="21" t="inlineStr">
        <is>
          <t>철거 일정 잡기</t>
        </is>
      </c>
      <c r="E405" s="21" t="inlineStr">
        <is>
          <t>박 팀장</t>
        </is>
      </c>
      <c r="F405" s="26" t="inlineStr">
        <is>
          <t>완료</t>
        </is>
      </c>
      <c r="G405" s="28">
        <f>IF(OR(D405="",H405&lt;&gt;""),"",IF(F405="완료","완료",IF(A405&lt;기준일,"밀림",IF(A405=기준일,"오늘",IF(A405&lt;=기준일+7,"이번 주","예정")))))</f>
        <v/>
      </c>
      <c r="H405" s="25">
        <f>IF(COUNTA(A405,B405,D405)=0,"",IF(D405="","할 일을 적어 주세요",IF(NOT(ISNUMBER(A405)),"마감일을 확인하세요",IF(AND(B405&lt;&gt;"",ISNA(MATCH(B405,현장번호,0))),"현장 번호를 확인하세요",IF(AND(F405&lt;&gt;"",F405&lt;&gt;"완료"),"끝남 칸은 '완료'만","")))))</f>
        <v/>
      </c>
      <c r="J405">
        <f>IF(OR(G405="밀림",G405="오늘",G405="이번 주"),A405+ROW()/1E+6,"")</f>
        <v/>
      </c>
    </row>
    <row r="406">
      <c r="A406" s="20" t="n">
        <v>45956</v>
      </c>
      <c r="B406" s="26" t="n">
        <v>119</v>
      </c>
      <c r="C406" s="27">
        <f>IF(D406="","",IF(B406="","(현장 없음)",IFERROR(INDEX(현장_고객,MATCH(B406,현장번호,0))&amp;" · "&amp;INDEX(현장_주소,MATCH(B406,현장번호,0)),"없는 번호")))</f>
        <v/>
      </c>
      <c r="D406" s="21" t="inlineStr">
        <is>
          <t>타일 들어가는 날 확인</t>
        </is>
      </c>
      <c r="E406" s="21" t="inlineStr">
        <is>
          <t>박 팀장</t>
        </is>
      </c>
      <c r="F406" s="26" t="inlineStr">
        <is>
          <t>완료</t>
        </is>
      </c>
      <c r="G406" s="28">
        <f>IF(OR(D406="",H406&lt;&gt;""),"",IF(F406="완료","완료",IF(A406&lt;기준일,"밀림",IF(A406=기준일,"오늘",IF(A406&lt;=기준일+7,"이번 주","예정")))))</f>
        <v/>
      </c>
      <c r="H406" s="25">
        <f>IF(COUNTA(A406,B406,D406)=0,"",IF(D406="","할 일을 적어 주세요",IF(NOT(ISNUMBER(A406)),"마감일을 확인하세요",IF(AND(B406&lt;&gt;"",ISNA(MATCH(B406,현장번호,0))),"현장 번호를 확인하세요",IF(AND(F406&lt;&gt;"",F406&lt;&gt;"완료"),"끝남 칸은 '완료'만","")))))</f>
        <v/>
      </c>
      <c r="J406">
        <f>IF(OR(G406="밀림",G406="오늘",G406="이번 주"),A406+ROW()/1E+6,"")</f>
        <v/>
      </c>
    </row>
    <row r="407">
      <c r="A407" s="20" t="n">
        <v>45956</v>
      </c>
      <c r="B407" s="26" t="n">
        <v>129</v>
      </c>
      <c r="C407" s="27">
        <f>IF(D407="","",IF(B407="","(현장 없음)",IFERROR(INDEX(현장_고객,MATCH(B407,현장번호,0))&amp;" · "&amp;INDEX(현장_주소,MATCH(B407,현장번호,0)),"없는 번호")))</f>
        <v/>
      </c>
      <c r="D407" s="21" t="inlineStr">
        <is>
          <t>자재 발주</t>
        </is>
      </c>
      <c r="E407" s="21" t="inlineStr">
        <is>
          <t>박 팀장</t>
        </is>
      </c>
      <c r="F407" s="26" t="inlineStr">
        <is>
          <t>완료</t>
        </is>
      </c>
      <c r="G407" s="28">
        <f>IF(OR(D407="",H407&lt;&gt;""),"",IF(F407="완료","완료",IF(A407&lt;기준일,"밀림",IF(A407=기준일,"오늘",IF(A407&lt;=기준일+7,"이번 주","예정")))))</f>
        <v/>
      </c>
      <c r="H407" s="25">
        <f>IF(COUNTA(A407,B407,D407)=0,"",IF(D407="","할 일을 적어 주세요",IF(NOT(ISNUMBER(A407)),"마감일을 확인하세요",IF(AND(B407&lt;&gt;"",ISNA(MATCH(B407,현장번호,0))),"현장 번호를 확인하세요",IF(AND(F407&lt;&gt;"",F407&lt;&gt;"완료"),"끝남 칸은 '완료'만","")))))</f>
        <v/>
      </c>
      <c r="J407">
        <f>IF(OR(G407="밀림",G407="오늘",G407="이번 주"),A407+ROW()/1E+6,"")</f>
        <v/>
      </c>
    </row>
    <row r="408">
      <c r="A408" s="20" t="n">
        <v>45958</v>
      </c>
      <c r="B408" s="26" t="n">
        <v>125</v>
      </c>
      <c r="C408" s="27">
        <f>IF(D408="","",IF(B408="","(현장 없음)",IFERROR(INDEX(현장_고객,MATCH(B408,현장번호,0))&amp;" · "&amp;INDEX(현장_주소,MATCH(B408,현장번호,0)),"없는 번호")))</f>
        <v/>
      </c>
      <c r="D408" s="21" t="inlineStr">
        <is>
          <t>관리사무소 공사 신고</t>
        </is>
      </c>
      <c r="E408" s="21" t="inlineStr">
        <is>
          <t>박 팀장</t>
        </is>
      </c>
      <c r="F408" s="26" t="inlineStr">
        <is>
          <t>완료</t>
        </is>
      </c>
      <c r="G408" s="28">
        <f>IF(OR(D408="",H408&lt;&gt;""),"",IF(F408="완료","완료",IF(A408&lt;기준일,"밀림",IF(A408=기준일,"오늘",IF(A408&lt;=기준일+7,"이번 주","예정")))))</f>
        <v/>
      </c>
      <c r="H408" s="25">
        <f>IF(COUNTA(A408,B408,D408)=0,"",IF(D408="","할 일을 적어 주세요",IF(NOT(ISNUMBER(A408)),"마감일을 확인하세요",IF(AND(B408&lt;&gt;"",ISNA(MATCH(B408,현장번호,0))),"현장 번호를 확인하세요",IF(AND(F408&lt;&gt;"",F408&lt;&gt;"완료"),"끝남 칸은 '완료'만","")))))</f>
        <v/>
      </c>
      <c r="J408">
        <f>IF(OR(G408="밀림",G408="오늘",G408="이번 주"),A408+ROW()/1E+6,"")</f>
        <v/>
      </c>
    </row>
    <row r="409">
      <c r="A409" s="20" t="n">
        <v>45958</v>
      </c>
      <c r="B409" s="26" t="n">
        <v>129</v>
      </c>
      <c r="C409" s="27">
        <f>IF(D409="","",IF(B409="","(현장 없음)",IFERROR(INDEX(현장_고객,MATCH(B409,현장번호,0))&amp;" · "&amp;INDEX(현장_주소,MATCH(B409,현장번호,0)),"없는 번호")))</f>
        <v/>
      </c>
      <c r="D409" s="21" t="inlineStr">
        <is>
          <t>마감 확인</t>
        </is>
      </c>
      <c r="E409" s="21" t="inlineStr">
        <is>
          <t>박 팀장</t>
        </is>
      </c>
      <c r="F409" s="26" t="inlineStr">
        <is>
          <t>완료</t>
        </is>
      </c>
      <c r="G409" s="28">
        <f>IF(OR(D409="",H409&lt;&gt;""),"",IF(F409="완료","완료",IF(A409&lt;기준일,"밀림",IF(A409=기준일,"오늘",IF(A409&lt;=기준일+7,"이번 주","예정")))))</f>
        <v/>
      </c>
      <c r="H409" s="25">
        <f>IF(COUNTA(A409,B409,D409)=0,"",IF(D409="","할 일을 적어 주세요",IF(NOT(ISNUMBER(A409)),"마감일을 확인하세요",IF(AND(B409&lt;&gt;"",ISNA(MATCH(B409,현장번호,0))),"현장 번호를 확인하세요",IF(AND(F409&lt;&gt;"",F409&lt;&gt;"완료"),"끝남 칸은 '완료'만","")))))</f>
        <v/>
      </c>
      <c r="J409">
        <f>IF(OR(G409="밀림",G409="오늘",G409="이번 주"),A409+ROW()/1E+6,"")</f>
        <v/>
      </c>
    </row>
    <row r="410">
      <c r="A410" s="20" t="n">
        <v>45959</v>
      </c>
      <c r="B410" s="26" t="n">
        <v>119</v>
      </c>
      <c r="C410" s="27">
        <f>IF(D410="","",IF(B410="","(현장 없음)",IFERROR(INDEX(현장_고객,MATCH(B410,현장번호,0))&amp;" · "&amp;INDEX(현장_주소,MATCH(B410,현장번호,0)),"없는 번호")))</f>
        <v/>
      </c>
      <c r="D410" s="21" t="inlineStr">
        <is>
          <t>마감 확인</t>
        </is>
      </c>
      <c r="E410" s="21" t="inlineStr">
        <is>
          <t>박 팀장</t>
        </is>
      </c>
      <c r="F410" s="26" t="inlineStr">
        <is>
          <t>완료</t>
        </is>
      </c>
      <c r="G410" s="28">
        <f>IF(OR(D410="",H410&lt;&gt;""),"",IF(F410="완료","완료",IF(A410&lt;기준일,"밀림",IF(A410=기준일,"오늘",IF(A410&lt;=기준일+7,"이번 주","예정")))))</f>
        <v/>
      </c>
      <c r="H410" s="25">
        <f>IF(COUNTA(A410,B410,D410)=0,"",IF(D410="","할 일을 적어 주세요",IF(NOT(ISNUMBER(A410)),"마감일을 확인하세요",IF(AND(B410&lt;&gt;"",ISNA(MATCH(B410,현장번호,0))),"현장 번호를 확인하세요",IF(AND(F410&lt;&gt;"",F410&lt;&gt;"완료"),"끝남 칸은 '완료'만","")))))</f>
        <v/>
      </c>
      <c r="J410">
        <f>IF(OR(G410="밀림",G410="오늘",G410="이번 주"),A410+ROW()/1E+6,"")</f>
        <v/>
      </c>
    </row>
    <row r="411">
      <c r="A411" s="20" t="n">
        <v>45959</v>
      </c>
      <c r="B411" s="26" t="n">
        <v>119</v>
      </c>
      <c r="C411" s="27">
        <f>IF(D411="","",IF(B411="","(현장 없음)",IFERROR(INDEX(현장_고객,MATCH(B411,현장번호,0))&amp;" · "&amp;INDEX(현장_주소,MATCH(B411,현장번호,0)),"없는 번호")))</f>
        <v/>
      </c>
      <c r="D411" s="21" t="inlineStr">
        <is>
          <t>설비 업체 확인</t>
        </is>
      </c>
      <c r="E411" s="21" t="inlineStr">
        <is>
          <t>박 팀장</t>
        </is>
      </c>
      <c r="F411" s="26" t="inlineStr">
        <is>
          <t>완료</t>
        </is>
      </c>
      <c r="G411" s="28">
        <f>IF(OR(D411="",H411&lt;&gt;""),"",IF(F411="완료","완료",IF(A411&lt;기준일,"밀림",IF(A411=기준일,"오늘",IF(A411&lt;=기준일+7,"이번 주","예정")))))</f>
        <v/>
      </c>
      <c r="H411" s="25">
        <f>IF(COUNTA(A411,B411,D411)=0,"",IF(D411="","할 일을 적어 주세요",IF(NOT(ISNUMBER(A411)),"마감일을 확인하세요",IF(AND(B411&lt;&gt;"",ISNA(MATCH(B411,현장번호,0))),"현장 번호를 확인하세요",IF(AND(F411&lt;&gt;"",F411&lt;&gt;"완료"),"끝남 칸은 '완료'만","")))))</f>
        <v/>
      </c>
      <c r="J411">
        <f>IF(OR(G411="밀림",G411="오늘",G411="이번 주"),A411+ROW()/1E+6,"")</f>
        <v/>
      </c>
    </row>
    <row r="412">
      <c r="A412" s="20" t="n">
        <v>45960</v>
      </c>
      <c r="B412" s="26" t="n">
        <v>108</v>
      </c>
      <c r="C412" s="27">
        <f>IF(D412="","",IF(B412="","(현장 없음)",IFERROR(INDEX(현장_고객,MATCH(B412,현장번호,0))&amp;" · "&amp;INDEX(현장_주소,MATCH(B412,현장번호,0)),"없는 번호")))</f>
        <v/>
      </c>
      <c r="D412" s="21" t="inlineStr">
        <is>
          <t>타일 들어가는 날 확인</t>
        </is>
      </c>
      <c r="E412" s="21" t="inlineStr">
        <is>
          <t>대표</t>
        </is>
      </c>
      <c r="F412" s="26" t="inlineStr">
        <is>
          <t>완료</t>
        </is>
      </c>
      <c r="G412" s="28">
        <f>IF(OR(D412="",H412&lt;&gt;""),"",IF(F412="완료","완료",IF(A412&lt;기준일,"밀림",IF(A412=기준일,"오늘",IF(A412&lt;=기준일+7,"이번 주","예정")))))</f>
        <v/>
      </c>
      <c r="H412" s="25">
        <f>IF(COUNTA(A412,B412,D412)=0,"",IF(D412="","할 일을 적어 주세요",IF(NOT(ISNUMBER(A412)),"마감일을 확인하세요",IF(AND(B412&lt;&gt;"",ISNA(MATCH(B412,현장번호,0))),"현장 번호를 확인하세요",IF(AND(F412&lt;&gt;"",F412&lt;&gt;"완료"),"끝남 칸은 '완료'만","")))))</f>
        <v/>
      </c>
      <c r="J412">
        <f>IF(OR(G412="밀림",G412="오늘",G412="이번 주"),A412+ROW()/1E+6,"")</f>
        <v/>
      </c>
    </row>
    <row r="413">
      <c r="A413" s="20" t="n">
        <v>45960</v>
      </c>
      <c r="B413" s="26" t="n">
        <v>118</v>
      </c>
      <c r="C413" s="27">
        <f>IF(D413="","",IF(B413="","(현장 없음)",IFERROR(INDEX(현장_고객,MATCH(B413,현장번호,0))&amp;" · "&amp;INDEX(현장_주소,MATCH(B413,현장번호,0)),"없는 번호")))</f>
        <v/>
      </c>
      <c r="D413" s="21" t="inlineStr">
        <is>
          <t>철거 일정 잡기</t>
        </is>
      </c>
      <c r="E413" s="21" t="inlineStr">
        <is>
          <t>대표</t>
        </is>
      </c>
      <c r="F413" s="26" t="inlineStr">
        <is>
          <t>완료</t>
        </is>
      </c>
      <c r="G413" s="28">
        <f>IF(OR(D413="",H413&lt;&gt;""),"",IF(F413="완료","완료",IF(A413&lt;기준일,"밀림",IF(A413=기준일,"오늘",IF(A413&lt;=기준일+7,"이번 주","예정")))))</f>
        <v/>
      </c>
      <c r="H413" s="25">
        <f>IF(COUNTA(A413,B413,D413)=0,"",IF(D413="","할 일을 적어 주세요",IF(NOT(ISNUMBER(A413)),"마감일을 확인하세요",IF(AND(B413&lt;&gt;"",ISNA(MATCH(B413,현장번호,0))),"현장 번호를 확인하세요",IF(AND(F413&lt;&gt;"",F413&lt;&gt;"완료"),"끝남 칸은 '완료'만","")))))</f>
        <v/>
      </c>
      <c r="J413">
        <f>IF(OR(G413="밀림",G413="오늘",G413="이번 주"),A413+ROW()/1E+6,"")</f>
        <v/>
      </c>
    </row>
    <row r="414">
      <c r="A414" s="20" t="n">
        <v>45960</v>
      </c>
      <c r="B414" s="26" t="n">
        <v>119</v>
      </c>
      <c r="C414" s="27">
        <f>IF(D414="","",IF(B414="","(현장 없음)",IFERROR(INDEX(현장_고객,MATCH(B414,현장번호,0))&amp;" · "&amp;INDEX(현장_주소,MATCH(B414,현장번호,0)),"없는 번호")))</f>
        <v/>
      </c>
      <c r="D414" s="21" t="inlineStr">
        <is>
          <t>잔금 안내 문자</t>
        </is>
      </c>
      <c r="E414" s="21" t="inlineStr">
        <is>
          <t>박 팀장</t>
        </is>
      </c>
      <c r="F414" s="26" t="inlineStr">
        <is>
          <t>완료</t>
        </is>
      </c>
      <c r="G414" s="28">
        <f>IF(OR(D414="",H414&lt;&gt;""),"",IF(F414="완료","완료",IF(A414&lt;기준일,"밀림",IF(A414=기준일,"오늘",IF(A414&lt;=기준일+7,"이번 주","예정")))))</f>
        <v/>
      </c>
      <c r="H414" s="25">
        <f>IF(COUNTA(A414,B414,D414)=0,"",IF(D414="","할 일을 적어 주세요",IF(NOT(ISNUMBER(A414)),"마감일을 확인하세요",IF(AND(B414&lt;&gt;"",ISNA(MATCH(B414,현장번호,0))),"현장 번호를 확인하세요",IF(AND(F414&lt;&gt;"",F414&lt;&gt;"완료"),"끝남 칸은 '완료'만","")))))</f>
        <v/>
      </c>
      <c r="J414">
        <f>IF(OR(G414="밀림",G414="오늘",G414="이번 주"),A414+ROW()/1E+6,"")</f>
        <v/>
      </c>
    </row>
    <row r="415">
      <c r="A415" s="20" t="n">
        <v>45961</v>
      </c>
      <c r="B415" s="26" t="n">
        <v>127</v>
      </c>
      <c r="C415" s="27">
        <f>IF(D415="","",IF(B415="","(현장 없음)",IFERROR(INDEX(현장_고객,MATCH(B415,현장번호,0))&amp;" · "&amp;INDEX(현장_주소,MATCH(B415,현장번호,0)),"없는 번호")))</f>
        <v/>
      </c>
      <c r="D415" s="21" t="inlineStr">
        <is>
          <t>설비 업체 확인</t>
        </is>
      </c>
      <c r="E415" s="21" t="inlineStr">
        <is>
          <t>대표</t>
        </is>
      </c>
      <c r="F415" s="26" t="inlineStr">
        <is>
          <t>완료</t>
        </is>
      </c>
      <c r="G415" s="28">
        <f>IF(OR(D415="",H415&lt;&gt;""),"",IF(F415="완료","완료",IF(A415&lt;기준일,"밀림",IF(A415=기준일,"오늘",IF(A415&lt;=기준일+7,"이번 주","예정")))))</f>
        <v/>
      </c>
      <c r="H415" s="25">
        <f>IF(COUNTA(A415,B415,D415)=0,"",IF(D415="","할 일을 적어 주세요",IF(NOT(ISNUMBER(A415)),"마감일을 확인하세요",IF(AND(B415&lt;&gt;"",ISNA(MATCH(B415,현장번호,0))),"현장 번호를 확인하세요",IF(AND(F415&lt;&gt;"",F415&lt;&gt;"완료"),"끝남 칸은 '완료'만","")))))</f>
        <v/>
      </c>
      <c r="J415">
        <f>IF(OR(G415="밀림",G415="오늘",G415="이번 주"),A415+ROW()/1E+6,"")</f>
        <v/>
      </c>
    </row>
    <row r="416">
      <c r="A416" s="20" t="n">
        <v>45962</v>
      </c>
      <c r="B416" s="26" t="n">
        <v>118</v>
      </c>
      <c r="C416" s="27">
        <f>IF(D416="","",IF(B416="","(현장 없음)",IFERROR(INDEX(현장_고객,MATCH(B416,현장번호,0))&amp;" · "&amp;INDEX(현장_주소,MATCH(B416,현장번호,0)),"없는 번호")))</f>
        <v/>
      </c>
      <c r="D416" s="21" t="inlineStr">
        <is>
          <t>설비 업체 확인</t>
        </is>
      </c>
      <c r="E416" s="21" t="inlineStr">
        <is>
          <t>대표</t>
        </is>
      </c>
      <c r="F416" s="26" t="inlineStr">
        <is>
          <t>완료</t>
        </is>
      </c>
      <c r="G416" s="28">
        <f>IF(OR(D416="",H416&lt;&gt;""),"",IF(F416="완료","완료",IF(A416&lt;기준일,"밀림",IF(A416=기준일,"오늘",IF(A416&lt;=기준일+7,"이번 주","예정")))))</f>
        <v/>
      </c>
      <c r="H416" s="25">
        <f>IF(COUNTA(A416,B416,D416)=0,"",IF(D416="","할 일을 적어 주세요",IF(NOT(ISNUMBER(A416)),"마감일을 확인하세요",IF(AND(B416&lt;&gt;"",ISNA(MATCH(B416,현장번호,0))),"현장 번호를 확인하세요",IF(AND(F416&lt;&gt;"",F416&lt;&gt;"완료"),"끝남 칸은 '완료'만","")))))</f>
        <v/>
      </c>
      <c r="J416">
        <f>IF(OR(G416="밀림",G416="오늘",G416="이번 주"),A416+ROW()/1E+6,"")</f>
        <v/>
      </c>
    </row>
    <row r="417">
      <c r="A417" s="20" t="n">
        <v>45962</v>
      </c>
      <c r="B417" s="26" t="n">
        <v>122</v>
      </c>
      <c r="C417" s="27">
        <f>IF(D417="","",IF(B417="","(현장 없음)",IFERROR(INDEX(현장_고객,MATCH(B417,현장번호,0))&amp;" · "&amp;INDEX(현장_주소,MATCH(B417,현장번호,0)),"없는 번호")))</f>
        <v/>
      </c>
      <c r="D417" s="21" t="inlineStr">
        <is>
          <t>중간 사진 보내기</t>
        </is>
      </c>
      <c r="E417" s="21" t="inlineStr">
        <is>
          <t>대표</t>
        </is>
      </c>
      <c r="F417" s="26" t="inlineStr">
        <is>
          <t>완료</t>
        </is>
      </c>
      <c r="G417" s="28">
        <f>IF(OR(D417="",H417&lt;&gt;""),"",IF(F417="완료","완료",IF(A417&lt;기준일,"밀림",IF(A417=기준일,"오늘",IF(A417&lt;=기준일+7,"이번 주","예정")))))</f>
        <v/>
      </c>
      <c r="H417" s="25">
        <f>IF(COUNTA(A417,B417,D417)=0,"",IF(D417="","할 일을 적어 주세요",IF(NOT(ISNUMBER(A417)),"마감일을 확인하세요",IF(AND(B417&lt;&gt;"",ISNA(MATCH(B417,현장번호,0))),"현장 번호를 확인하세요",IF(AND(F417&lt;&gt;"",F417&lt;&gt;"완료"),"끝남 칸은 '완료'만","")))))</f>
        <v/>
      </c>
      <c r="J417">
        <f>IF(OR(G417="밀림",G417="오늘",G417="이번 주"),A417+ROW()/1E+6,"")</f>
        <v/>
      </c>
    </row>
    <row r="418">
      <c r="A418" s="20" t="n">
        <v>45962</v>
      </c>
      <c r="B418" s="26" t="n">
        <v>125</v>
      </c>
      <c r="C418" s="27">
        <f>IF(D418="","",IF(B418="","(현장 없음)",IFERROR(INDEX(현장_고객,MATCH(B418,현장번호,0))&amp;" · "&amp;INDEX(현장_주소,MATCH(B418,현장번호,0)),"없는 번호")))</f>
        <v/>
      </c>
      <c r="D418" s="21" t="inlineStr">
        <is>
          <t>자재 발주</t>
        </is>
      </c>
      <c r="E418" s="21" t="inlineStr">
        <is>
          <t>박 팀장</t>
        </is>
      </c>
      <c r="F418" s="26" t="inlineStr">
        <is>
          <t>완료</t>
        </is>
      </c>
      <c r="G418" s="28">
        <f>IF(OR(D418="",H418&lt;&gt;""),"",IF(F418="완료","완료",IF(A418&lt;기준일,"밀림",IF(A418=기준일,"오늘",IF(A418&lt;=기준일+7,"이번 주","예정")))))</f>
        <v/>
      </c>
      <c r="H418" s="25">
        <f>IF(COUNTA(A418,B418,D418)=0,"",IF(D418="","할 일을 적어 주세요",IF(NOT(ISNUMBER(A418)),"마감일을 확인하세요",IF(AND(B418&lt;&gt;"",ISNA(MATCH(B418,현장번호,0))),"현장 번호를 확인하세요",IF(AND(F418&lt;&gt;"",F418&lt;&gt;"완료"),"끝남 칸은 '완료'만","")))))</f>
        <v/>
      </c>
      <c r="J418">
        <f>IF(OR(G418="밀림",G418="오늘",G418="이번 주"),A418+ROW()/1E+6,"")</f>
        <v/>
      </c>
    </row>
    <row r="419">
      <c r="A419" s="20" t="n">
        <v>45963</v>
      </c>
      <c r="B419" s="26" t="n">
        <v>122</v>
      </c>
      <c r="C419" s="27">
        <f>IF(D419="","",IF(B419="","(현장 없음)",IFERROR(INDEX(현장_고객,MATCH(B419,현장번호,0))&amp;" · "&amp;INDEX(현장_주소,MATCH(B419,현장번호,0)),"없는 번호")))</f>
        <v/>
      </c>
      <c r="D419" s="21" t="inlineStr">
        <is>
          <t>자재 발주</t>
        </is>
      </c>
      <c r="E419" s="21" t="inlineStr">
        <is>
          <t>대표</t>
        </is>
      </c>
      <c r="F419" s="26" t="inlineStr">
        <is>
          <t>완료</t>
        </is>
      </c>
      <c r="G419" s="28">
        <f>IF(OR(D419="",H419&lt;&gt;""),"",IF(F419="완료","완료",IF(A419&lt;기준일,"밀림",IF(A419=기준일,"오늘",IF(A419&lt;=기준일+7,"이번 주","예정")))))</f>
        <v/>
      </c>
      <c r="H419" s="25">
        <f>IF(COUNTA(A419,B419,D419)=0,"",IF(D419="","할 일을 적어 주세요",IF(NOT(ISNUMBER(A419)),"마감일을 확인하세요",IF(AND(B419&lt;&gt;"",ISNA(MATCH(B419,현장번호,0))),"현장 번호를 확인하세요",IF(AND(F419&lt;&gt;"",F419&lt;&gt;"완료"),"끝남 칸은 '완료'만","")))))</f>
        <v/>
      </c>
      <c r="J419">
        <f>IF(OR(G419="밀림",G419="오늘",G419="이번 주"),A419+ROW()/1E+6,"")</f>
        <v/>
      </c>
    </row>
    <row r="420">
      <c r="A420" s="20" t="n">
        <v>45963</v>
      </c>
      <c r="B420" s="26" t="n">
        <v>125</v>
      </c>
      <c r="C420" s="27">
        <f>IF(D420="","",IF(B420="","(현장 없음)",IFERROR(INDEX(현장_고객,MATCH(B420,현장번호,0))&amp;" · "&amp;INDEX(현장_주소,MATCH(B420,현장번호,0)),"없는 번호")))</f>
        <v/>
      </c>
      <c r="D420" s="21" t="inlineStr">
        <is>
          <t>철거 일정 잡기</t>
        </is>
      </c>
      <c r="E420" s="21" t="inlineStr">
        <is>
          <t>박 팀장</t>
        </is>
      </c>
      <c r="F420" s="26" t="inlineStr">
        <is>
          <t>완료</t>
        </is>
      </c>
      <c r="G420" s="28">
        <f>IF(OR(D420="",H420&lt;&gt;""),"",IF(F420="완료","완료",IF(A420&lt;기준일,"밀림",IF(A420=기준일,"오늘",IF(A420&lt;=기준일+7,"이번 주","예정")))))</f>
        <v/>
      </c>
      <c r="H420" s="25">
        <f>IF(COUNTA(A420,B420,D420)=0,"",IF(D420="","할 일을 적어 주세요",IF(NOT(ISNUMBER(A420)),"마감일을 확인하세요",IF(AND(B420&lt;&gt;"",ISNA(MATCH(B420,현장번호,0))),"현장 번호를 확인하세요",IF(AND(F420&lt;&gt;"",F420&lt;&gt;"완료"),"끝남 칸은 '완료'만","")))))</f>
        <v/>
      </c>
      <c r="J420">
        <f>IF(OR(G420="밀림",G420="오늘",G420="이번 주"),A420+ROW()/1E+6,"")</f>
        <v/>
      </c>
    </row>
    <row r="421">
      <c r="A421" s="20" t="n">
        <v>45963</v>
      </c>
      <c r="B421" s="26" t="n">
        <v>127</v>
      </c>
      <c r="C421" s="27">
        <f>IF(D421="","",IF(B421="","(현장 없음)",IFERROR(INDEX(현장_고객,MATCH(B421,현장번호,0))&amp;" · "&amp;INDEX(현장_주소,MATCH(B421,현장번호,0)),"없는 번호")))</f>
        <v/>
      </c>
      <c r="D421" s="21" t="inlineStr">
        <is>
          <t>타일 들어가는 날 확인</t>
        </is>
      </c>
      <c r="E421" s="21" t="inlineStr">
        <is>
          <t>대표</t>
        </is>
      </c>
      <c r="F421" s="26" t="inlineStr">
        <is>
          <t>완료</t>
        </is>
      </c>
      <c r="G421" s="28">
        <f>IF(OR(D421="",H421&lt;&gt;""),"",IF(F421="완료","완료",IF(A421&lt;기준일,"밀림",IF(A421=기준일,"오늘",IF(A421&lt;=기준일+7,"이번 주","예정")))))</f>
        <v/>
      </c>
      <c r="H421" s="25">
        <f>IF(COUNTA(A421,B421,D421)=0,"",IF(D421="","할 일을 적어 주세요",IF(NOT(ISNUMBER(A421)),"마감일을 확인하세요",IF(AND(B421&lt;&gt;"",ISNA(MATCH(B421,현장번호,0))),"현장 번호를 확인하세요",IF(AND(F421&lt;&gt;"",F421&lt;&gt;"완료"),"끝남 칸은 '완료'만","")))))</f>
        <v/>
      </c>
      <c r="J421">
        <f>IF(OR(G421="밀림",G421="오늘",G421="이번 주"),A421+ROW()/1E+6,"")</f>
        <v/>
      </c>
    </row>
    <row r="422">
      <c r="A422" s="20" t="n">
        <v>45963</v>
      </c>
      <c r="B422" s="26" t="n">
        <v>129</v>
      </c>
      <c r="C422" s="27">
        <f>IF(D422="","",IF(B422="","(현장 없음)",IFERROR(INDEX(현장_고객,MATCH(B422,현장번호,0))&amp;" · "&amp;INDEX(현장_주소,MATCH(B422,현장번호,0)),"없는 번호")))</f>
        <v/>
      </c>
      <c r="D422" s="21" t="inlineStr">
        <is>
          <t>타일 들어가는 날 확인</t>
        </is>
      </c>
      <c r="E422" s="21" t="inlineStr">
        <is>
          <t>박 팀장</t>
        </is>
      </c>
      <c r="F422" s="26" t="inlineStr">
        <is>
          <t>완료</t>
        </is>
      </c>
      <c r="G422" s="28">
        <f>IF(OR(D422="",H422&lt;&gt;""),"",IF(F422="완료","완료",IF(A422&lt;기준일,"밀림",IF(A422=기준일,"오늘",IF(A422&lt;=기준일+7,"이번 주","예정")))))</f>
        <v/>
      </c>
      <c r="H422" s="25">
        <f>IF(COUNTA(A422,B422,D422)=0,"",IF(D422="","할 일을 적어 주세요",IF(NOT(ISNUMBER(A422)),"마감일을 확인하세요",IF(AND(B422&lt;&gt;"",ISNA(MATCH(B422,현장번호,0))),"현장 번호를 확인하세요",IF(AND(F422&lt;&gt;"",F422&lt;&gt;"완료"),"끝남 칸은 '완료'만","")))))</f>
        <v/>
      </c>
      <c r="J422">
        <f>IF(OR(G422="밀림",G422="오늘",G422="이번 주"),A422+ROW()/1E+6,"")</f>
        <v/>
      </c>
    </row>
    <row r="423">
      <c r="A423" s="20" t="n">
        <v>45964</v>
      </c>
      <c r="B423" s="26" t="n">
        <v>118</v>
      </c>
      <c r="C423" s="27">
        <f>IF(D423="","",IF(B423="","(현장 없음)",IFERROR(INDEX(현장_고객,MATCH(B423,현장번호,0))&amp;" · "&amp;INDEX(현장_주소,MATCH(B423,현장번호,0)),"없는 번호")))</f>
        <v/>
      </c>
      <c r="D423" s="21" t="inlineStr">
        <is>
          <t>타일 들어가는 날 확인</t>
        </is>
      </c>
      <c r="E423" s="21" t="inlineStr">
        <is>
          <t>대표</t>
        </is>
      </c>
      <c r="F423" s="26" t="inlineStr">
        <is>
          <t>완료</t>
        </is>
      </c>
      <c r="G423" s="28">
        <f>IF(OR(D423="",H423&lt;&gt;""),"",IF(F423="완료","완료",IF(A423&lt;기준일,"밀림",IF(A423=기준일,"오늘",IF(A423&lt;=기준일+7,"이번 주","예정")))))</f>
        <v/>
      </c>
      <c r="H423" s="25">
        <f>IF(COUNTA(A423,B423,D423)=0,"",IF(D423="","할 일을 적어 주세요",IF(NOT(ISNUMBER(A423)),"마감일을 확인하세요",IF(AND(B423&lt;&gt;"",ISNA(MATCH(B423,현장번호,0))),"현장 번호를 확인하세요",IF(AND(F423&lt;&gt;"",F423&lt;&gt;"완료"),"끝남 칸은 '완료'만","")))))</f>
        <v/>
      </c>
      <c r="J423">
        <f>IF(OR(G423="밀림",G423="오늘",G423="이번 주"),A423+ROW()/1E+6,"")</f>
        <v/>
      </c>
    </row>
    <row r="424">
      <c r="A424" s="20" t="n">
        <v>45964</v>
      </c>
      <c r="B424" s="26" t="n">
        <v>127</v>
      </c>
      <c r="C424" s="27">
        <f>IF(D424="","",IF(B424="","(현장 없음)",IFERROR(INDEX(현장_고객,MATCH(B424,현장번호,0))&amp;" · "&amp;INDEX(현장_주소,MATCH(B424,현장번호,0)),"없는 번호")))</f>
        <v/>
      </c>
      <c r="D424" s="21" t="inlineStr">
        <is>
          <t>관리사무소 공사 신고</t>
        </is>
      </c>
      <c r="E424" s="21" t="inlineStr">
        <is>
          <t>대표</t>
        </is>
      </c>
      <c r="F424" s="26" t="inlineStr">
        <is>
          <t>완료</t>
        </is>
      </c>
      <c r="G424" s="28">
        <f>IF(OR(D424="",H424&lt;&gt;""),"",IF(F424="완료","완료",IF(A424&lt;기준일,"밀림",IF(A424=기준일,"오늘",IF(A424&lt;=기준일+7,"이번 주","예정")))))</f>
        <v/>
      </c>
      <c r="H424" s="25">
        <f>IF(COUNTA(A424,B424,D424)=0,"",IF(D424="","할 일을 적어 주세요",IF(NOT(ISNUMBER(A424)),"마감일을 확인하세요",IF(AND(B424&lt;&gt;"",ISNA(MATCH(B424,현장번호,0))),"현장 번호를 확인하세요",IF(AND(F424&lt;&gt;"",F424&lt;&gt;"완료"),"끝남 칸은 '완료'만","")))))</f>
        <v/>
      </c>
      <c r="J424">
        <f>IF(OR(G424="밀림",G424="오늘",G424="이번 주"),A424+ROW()/1E+6,"")</f>
        <v/>
      </c>
    </row>
    <row r="425">
      <c r="A425" s="20" t="n">
        <v>45964</v>
      </c>
      <c r="B425" s="26" t="n">
        <v>129</v>
      </c>
      <c r="C425" s="27">
        <f>IF(D425="","",IF(B425="","(현장 없음)",IFERROR(INDEX(현장_고객,MATCH(B425,현장번호,0))&amp;" · "&amp;INDEX(현장_주소,MATCH(B425,현장번호,0)),"없는 번호")))</f>
        <v/>
      </c>
      <c r="D425" s="21" t="inlineStr">
        <is>
          <t>중간 사진 보내기</t>
        </is>
      </c>
      <c r="E425" s="21" t="inlineStr">
        <is>
          <t>박 팀장</t>
        </is>
      </c>
      <c r="F425" s="26" t="inlineStr">
        <is>
          <t>완료</t>
        </is>
      </c>
      <c r="G425" s="28">
        <f>IF(OR(D425="",H425&lt;&gt;""),"",IF(F425="완료","완료",IF(A425&lt;기준일,"밀림",IF(A425=기준일,"오늘",IF(A425&lt;=기준일+7,"이번 주","예정")))))</f>
        <v/>
      </c>
      <c r="H425" s="25">
        <f>IF(COUNTA(A425,B425,D425)=0,"",IF(D425="","할 일을 적어 주세요",IF(NOT(ISNUMBER(A425)),"마감일을 확인하세요",IF(AND(B425&lt;&gt;"",ISNA(MATCH(B425,현장번호,0))),"현장 번호를 확인하세요",IF(AND(F425&lt;&gt;"",F425&lt;&gt;"완료"),"끝남 칸은 '완료'만","")))))</f>
        <v/>
      </c>
      <c r="J425">
        <f>IF(OR(G425="밀림",G425="오늘",G425="이번 주"),A425+ROW()/1E+6,"")</f>
        <v/>
      </c>
    </row>
    <row r="426">
      <c r="A426" s="20" t="n">
        <v>45965</v>
      </c>
      <c r="B426" s="26" t="n">
        <v>125</v>
      </c>
      <c r="C426" s="27">
        <f>IF(D426="","",IF(B426="","(현장 없음)",IFERROR(INDEX(현장_고객,MATCH(B426,현장번호,0))&amp;" · "&amp;INDEX(현장_주소,MATCH(B426,현장번호,0)),"없는 번호")))</f>
        <v/>
      </c>
      <c r="D426" s="21" t="inlineStr">
        <is>
          <t>설비 업체 확인</t>
        </is>
      </c>
      <c r="E426" s="21" t="inlineStr">
        <is>
          <t>박 팀장</t>
        </is>
      </c>
      <c r="F426" s="26" t="inlineStr">
        <is>
          <t>완료</t>
        </is>
      </c>
      <c r="G426" s="28">
        <f>IF(OR(D426="",H426&lt;&gt;""),"",IF(F426="완료","완료",IF(A426&lt;기준일,"밀림",IF(A426=기준일,"오늘",IF(A426&lt;=기준일+7,"이번 주","예정")))))</f>
        <v/>
      </c>
      <c r="H426" s="25">
        <f>IF(COUNTA(A426,B426,D426)=0,"",IF(D426="","할 일을 적어 주세요",IF(NOT(ISNUMBER(A426)),"마감일을 확인하세요",IF(AND(B426&lt;&gt;"",ISNA(MATCH(B426,현장번호,0))),"현장 번호를 확인하세요",IF(AND(F426&lt;&gt;"",F426&lt;&gt;"완료"),"끝남 칸은 '완료'만","")))))</f>
        <v/>
      </c>
      <c r="J426">
        <f>IF(OR(G426="밀림",G426="오늘",G426="이번 주"),A426+ROW()/1E+6,"")</f>
        <v/>
      </c>
    </row>
    <row r="427">
      <c r="A427" s="20" t="n">
        <v>45967</v>
      </c>
      <c r="B427" s="26" t="n">
        <v>129</v>
      </c>
      <c r="C427" s="27">
        <f>IF(D427="","",IF(B427="","(현장 없음)",IFERROR(INDEX(현장_고객,MATCH(B427,현장번호,0))&amp;" · "&amp;INDEX(현장_주소,MATCH(B427,현장번호,0)),"없는 번호")))</f>
        <v/>
      </c>
      <c r="D427" s="21" t="inlineStr">
        <is>
          <t>잔금 안내 문자</t>
        </is>
      </c>
      <c r="E427" s="21" t="inlineStr">
        <is>
          <t>박 팀장</t>
        </is>
      </c>
      <c r="F427" s="26" t="inlineStr">
        <is>
          <t>완료</t>
        </is>
      </c>
      <c r="G427" s="28">
        <f>IF(OR(D427="",H427&lt;&gt;""),"",IF(F427="완료","완료",IF(A427&lt;기준일,"밀림",IF(A427=기준일,"오늘",IF(A427&lt;=기준일+7,"이번 주","예정")))))</f>
        <v/>
      </c>
      <c r="H427" s="25">
        <f>IF(COUNTA(A427,B427,D427)=0,"",IF(D427="","할 일을 적어 주세요",IF(NOT(ISNUMBER(A427)),"마감일을 확인하세요",IF(AND(B427&lt;&gt;"",ISNA(MATCH(B427,현장번호,0))),"현장 번호를 확인하세요",IF(AND(F427&lt;&gt;"",F427&lt;&gt;"완료"),"끝남 칸은 '완료'만","")))))</f>
        <v/>
      </c>
      <c r="J427">
        <f>IF(OR(G427="밀림",G427="오늘",G427="이번 주"),A427+ROW()/1E+6,"")</f>
        <v/>
      </c>
    </row>
    <row r="428">
      <c r="A428" s="20" t="n">
        <v>45967</v>
      </c>
      <c r="B428" s="26" t="n">
        <v>137</v>
      </c>
      <c r="C428" s="27">
        <f>IF(D428="","",IF(B428="","(현장 없음)",IFERROR(INDEX(현장_고객,MATCH(B428,현장번호,0))&amp;" · "&amp;INDEX(현장_주소,MATCH(B428,현장번호,0)),"없는 번호")))</f>
        <v/>
      </c>
      <c r="D428" s="21" t="inlineStr">
        <is>
          <t>견적 전화</t>
        </is>
      </c>
      <c r="E428" s="21" t="inlineStr">
        <is>
          <t>박 팀장</t>
        </is>
      </c>
      <c r="F428" s="26" t="inlineStr">
        <is>
          <t>완료</t>
        </is>
      </c>
      <c r="G428" s="28">
        <f>IF(OR(D428="",H428&lt;&gt;""),"",IF(F428="완료","완료",IF(A428&lt;기준일,"밀림",IF(A428=기준일,"오늘",IF(A428&lt;=기준일+7,"이번 주","예정")))))</f>
        <v/>
      </c>
      <c r="H428" s="25">
        <f>IF(COUNTA(A428,B428,D428)=0,"",IF(D428="","할 일을 적어 주세요",IF(NOT(ISNUMBER(A428)),"마감일을 확인하세요",IF(AND(B428&lt;&gt;"",ISNA(MATCH(B428,현장번호,0))),"현장 번호를 확인하세요",IF(AND(F428&lt;&gt;"",F428&lt;&gt;"완료"),"끝남 칸은 '완료'만","")))))</f>
        <v/>
      </c>
      <c r="J428">
        <f>IF(OR(G428="밀림",G428="오늘",G428="이번 주"),A428+ROW()/1E+6,"")</f>
        <v/>
      </c>
    </row>
    <row r="429">
      <c r="A429" s="20" t="n">
        <v>45967</v>
      </c>
      <c r="B429" s="26" t="n">
        <v>140</v>
      </c>
      <c r="C429" s="27">
        <f>IF(D429="","",IF(B429="","(현장 없음)",IFERROR(INDEX(현장_고객,MATCH(B429,현장번호,0))&amp;" · "&amp;INDEX(현장_주소,MATCH(B429,현장번호,0)),"없는 번호")))</f>
        <v/>
      </c>
      <c r="D429" s="21" t="inlineStr">
        <is>
          <t>실측 방문</t>
        </is>
      </c>
      <c r="E429" s="21" t="inlineStr">
        <is>
          <t>김 실장</t>
        </is>
      </c>
      <c r="F429" s="26" t="inlineStr">
        <is>
          <t>완료</t>
        </is>
      </c>
      <c r="G429" s="28">
        <f>IF(OR(D429="",H429&lt;&gt;""),"",IF(F429="완료","완료",IF(A429&lt;기준일,"밀림",IF(A429=기준일,"오늘",IF(A429&lt;=기준일+7,"이번 주","예정")))))</f>
        <v/>
      </c>
      <c r="H429" s="25">
        <f>IF(COUNTA(A429,B429,D429)=0,"",IF(D429="","할 일을 적어 주세요",IF(NOT(ISNUMBER(A429)),"마감일을 확인하세요",IF(AND(B429&lt;&gt;"",ISNA(MATCH(B429,현장번호,0))),"현장 번호를 확인하세요",IF(AND(F429&lt;&gt;"",F429&lt;&gt;"완료"),"끝남 칸은 '완료'만","")))))</f>
        <v/>
      </c>
      <c r="J429">
        <f>IF(OR(G429="밀림",G429="오늘",G429="이번 주"),A429+ROW()/1E+6,"")</f>
        <v/>
      </c>
    </row>
    <row r="430">
      <c r="A430" s="20" t="n">
        <v>45968</v>
      </c>
      <c r="B430" s="26" t="n">
        <v>127</v>
      </c>
      <c r="C430" s="27">
        <f>IF(D430="","",IF(B430="","(현장 없음)",IFERROR(INDEX(현장_고객,MATCH(B430,현장번호,0))&amp;" · "&amp;INDEX(현장_주소,MATCH(B430,현장번호,0)),"없는 번호")))</f>
        <v/>
      </c>
      <c r="D430" s="21" t="inlineStr">
        <is>
          <t>잔금 안내 문자</t>
        </is>
      </c>
      <c r="E430" s="21" t="inlineStr">
        <is>
          <t>대표</t>
        </is>
      </c>
      <c r="F430" s="26" t="inlineStr">
        <is>
          <t>완료</t>
        </is>
      </c>
      <c r="G430" s="28">
        <f>IF(OR(D430="",H430&lt;&gt;""),"",IF(F430="완료","완료",IF(A430&lt;기준일,"밀림",IF(A430=기준일,"오늘",IF(A430&lt;=기준일+7,"이번 주","예정")))))</f>
        <v/>
      </c>
      <c r="H430" s="25">
        <f>IF(COUNTA(A430,B430,D430)=0,"",IF(D430="","할 일을 적어 주세요",IF(NOT(ISNUMBER(A430)),"마감일을 확인하세요",IF(AND(B430&lt;&gt;"",ISNA(MATCH(B430,현장번호,0))),"현장 번호를 확인하세요",IF(AND(F430&lt;&gt;"",F430&lt;&gt;"완료"),"끝남 칸은 '완료'만","")))))</f>
        <v/>
      </c>
      <c r="J430">
        <f>IF(OR(G430="밀림",G430="오늘",G430="이번 주"),A430+ROW()/1E+6,"")</f>
        <v/>
      </c>
    </row>
    <row r="431">
      <c r="A431" s="20" t="n">
        <v>45970</v>
      </c>
      <c r="B431" s="26" t="n">
        <v>131</v>
      </c>
      <c r="C431" s="27">
        <f>IF(D431="","",IF(B431="","(현장 없음)",IFERROR(INDEX(현장_고객,MATCH(B431,현장번호,0))&amp;" · "&amp;INDEX(현장_주소,MATCH(B431,현장번호,0)),"없는 번호")))</f>
        <v/>
      </c>
      <c r="D431" s="21" t="inlineStr">
        <is>
          <t>실측 방문</t>
        </is>
      </c>
      <c r="E431" s="21" t="inlineStr">
        <is>
          <t>대표</t>
        </is>
      </c>
      <c r="F431" s="26" t="inlineStr">
        <is>
          <t>완료</t>
        </is>
      </c>
      <c r="G431" s="28">
        <f>IF(OR(D431="",H431&lt;&gt;""),"",IF(F431="완료","완료",IF(A431&lt;기준일,"밀림",IF(A431=기준일,"오늘",IF(A431&lt;=기준일+7,"이번 주","예정")))))</f>
        <v/>
      </c>
      <c r="H431" s="25">
        <f>IF(COUNTA(A431,B431,D431)=0,"",IF(D431="","할 일을 적어 주세요",IF(NOT(ISNUMBER(A431)),"마감일을 확인하세요",IF(AND(B431&lt;&gt;"",ISNA(MATCH(B431,현장번호,0))),"현장 번호를 확인하세요",IF(AND(F431&lt;&gt;"",F431&lt;&gt;"완료"),"끝남 칸은 '완료'만","")))))</f>
        <v/>
      </c>
      <c r="J431">
        <f>IF(OR(G431="밀림",G431="오늘",G431="이번 주"),A431+ROW()/1E+6,"")</f>
        <v/>
      </c>
    </row>
    <row r="432">
      <c r="A432" s="20" t="n">
        <v>45970</v>
      </c>
      <c r="B432" s="26" t="n">
        <v>134</v>
      </c>
      <c r="C432" s="27">
        <f>IF(D432="","",IF(B432="","(현장 없음)",IFERROR(INDEX(현장_고객,MATCH(B432,현장번호,0))&amp;" · "&amp;INDEX(현장_주소,MATCH(B432,현장번호,0)),"없는 번호")))</f>
        <v/>
      </c>
      <c r="D432" s="21" t="inlineStr">
        <is>
          <t>실측 방문</t>
        </is>
      </c>
      <c r="E432" s="21" t="inlineStr">
        <is>
          <t>대표</t>
        </is>
      </c>
      <c r="F432" s="26" t="inlineStr">
        <is>
          <t>완료</t>
        </is>
      </c>
      <c r="G432" s="28">
        <f>IF(OR(D432="",H432&lt;&gt;""),"",IF(F432="완료","완료",IF(A432&lt;기준일,"밀림",IF(A432=기준일,"오늘",IF(A432&lt;=기준일+7,"이번 주","예정")))))</f>
        <v/>
      </c>
      <c r="H432" s="25">
        <f>IF(COUNTA(A432,B432,D432)=0,"",IF(D432="","할 일을 적어 주세요",IF(NOT(ISNUMBER(A432)),"마감일을 확인하세요",IF(AND(B432&lt;&gt;"",ISNA(MATCH(B432,현장번호,0))),"현장 번호를 확인하세요",IF(AND(F432&lt;&gt;"",F432&lt;&gt;"완료"),"끝남 칸은 '완료'만","")))))</f>
        <v/>
      </c>
      <c r="J432">
        <f>IF(OR(G432="밀림",G432="오늘",G432="이번 주"),A432+ROW()/1E+6,"")</f>
        <v/>
      </c>
    </row>
    <row r="433">
      <c r="A433" s="20" t="n">
        <v>45970</v>
      </c>
      <c r="B433" s="26" t="n">
        <v>134</v>
      </c>
      <c r="C433" s="27">
        <f>IF(D433="","",IF(B433="","(현장 없음)",IFERROR(INDEX(현장_고객,MATCH(B433,현장번호,0))&amp;" · "&amp;INDEX(현장_주소,MATCH(B433,현장번호,0)),"없는 번호")))</f>
        <v/>
      </c>
      <c r="D433" s="21" t="inlineStr">
        <is>
          <t>철거 일정 잡기</t>
        </is>
      </c>
      <c r="E433" s="21" t="inlineStr">
        <is>
          <t>대표</t>
        </is>
      </c>
      <c r="F433" s="26" t="inlineStr">
        <is>
          <t>완료</t>
        </is>
      </c>
      <c r="G433" s="28">
        <f>IF(OR(D433="",H433&lt;&gt;""),"",IF(F433="완료","완료",IF(A433&lt;기준일,"밀림",IF(A433=기준일,"오늘",IF(A433&lt;=기준일+7,"이번 주","예정")))))</f>
        <v/>
      </c>
      <c r="H433" s="25">
        <f>IF(COUNTA(A433,B433,D433)=0,"",IF(D433="","할 일을 적어 주세요",IF(NOT(ISNUMBER(A433)),"마감일을 확인하세요",IF(AND(B433&lt;&gt;"",ISNA(MATCH(B433,현장번호,0))),"현장 번호를 확인하세요",IF(AND(F433&lt;&gt;"",F433&lt;&gt;"완료"),"끝남 칸은 '완료'만","")))))</f>
        <v/>
      </c>
      <c r="J433">
        <f>IF(OR(G433="밀림",G433="오늘",G433="이번 주"),A433+ROW()/1E+6,"")</f>
        <v/>
      </c>
    </row>
    <row r="434">
      <c r="A434" s="20" t="n">
        <v>45970</v>
      </c>
      <c r="B434" s="26" t="n">
        <v>134</v>
      </c>
      <c r="C434" s="27">
        <f>IF(D434="","",IF(B434="","(현장 없음)",IFERROR(INDEX(현장_고객,MATCH(B434,현장번호,0))&amp;" · "&amp;INDEX(현장_주소,MATCH(B434,현장번호,0)),"없는 번호")))</f>
        <v/>
      </c>
      <c r="D434" s="21" t="inlineStr">
        <is>
          <t>관리사무소 공사 신고</t>
        </is>
      </c>
      <c r="E434" s="21" t="inlineStr">
        <is>
          <t>대표</t>
        </is>
      </c>
      <c r="F434" s="26" t="inlineStr">
        <is>
          <t>완료</t>
        </is>
      </c>
      <c r="G434" s="28">
        <f>IF(OR(D434="",H434&lt;&gt;""),"",IF(F434="완료","완료",IF(A434&lt;기준일,"밀림",IF(A434=기준일,"오늘",IF(A434&lt;=기준일+7,"이번 주","예정")))))</f>
        <v/>
      </c>
      <c r="H434" s="25">
        <f>IF(COUNTA(A434,B434,D434)=0,"",IF(D434="","할 일을 적어 주세요",IF(NOT(ISNUMBER(A434)),"마감일을 확인하세요",IF(AND(B434&lt;&gt;"",ISNA(MATCH(B434,현장번호,0))),"현장 번호를 확인하세요",IF(AND(F434&lt;&gt;"",F434&lt;&gt;"완료"),"끝남 칸은 '완료'만","")))))</f>
        <v/>
      </c>
      <c r="J434">
        <f>IF(OR(G434="밀림",G434="오늘",G434="이번 주"),A434+ROW()/1E+6,"")</f>
        <v/>
      </c>
    </row>
    <row r="435">
      <c r="A435" s="20" t="n">
        <v>45971</v>
      </c>
      <c r="B435" s="26" t="n">
        <v>139</v>
      </c>
      <c r="C435" s="27">
        <f>IF(D435="","",IF(B435="","(현장 없음)",IFERROR(INDEX(현장_고객,MATCH(B435,현장번호,0))&amp;" · "&amp;INDEX(현장_주소,MATCH(B435,현장번호,0)),"없는 번호")))</f>
        <v/>
      </c>
      <c r="D435" s="21" t="inlineStr">
        <is>
          <t>견적 전화</t>
        </is>
      </c>
      <c r="E435" s="21" t="inlineStr">
        <is>
          <t>김 실장</t>
        </is>
      </c>
      <c r="F435" s="26" t="inlineStr">
        <is>
          <t>완료</t>
        </is>
      </c>
      <c r="G435" s="28">
        <f>IF(OR(D435="",H435&lt;&gt;""),"",IF(F435="완료","완료",IF(A435&lt;기준일,"밀림",IF(A435=기준일,"오늘",IF(A435&lt;=기준일+7,"이번 주","예정")))))</f>
        <v/>
      </c>
      <c r="H435" s="25">
        <f>IF(COUNTA(A435,B435,D435)=0,"",IF(D435="","할 일을 적어 주세요",IF(NOT(ISNUMBER(A435)),"마감일을 확인하세요",IF(AND(B435&lt;&gt;"",ISNA(MATCH(B435,현장번호,0))),"현장 번호를 확인하세요",IF(AND(F435&lt;&gt;"",F435&lt;&gt;"완료"),"끝남 칸은 '완료'만","")))))</f>
        <v/>
      </c>
      <c r="J435">
        <f>IF(OR(G435="밀림",G435="오늘",G435="이번 주"),A435+ROW()/1E+6,"")</f>
        <v/>
      </c>
    </row>
    <row r="436">
      <c r="A436" s="20" t="n">
        <v>45972</v>
      </c>
      <c r="B436" s="26" t="n">
        <v>140</v>
      </c>
      <c r="C436" s="27">
        <f>IF(D436="","",IF(B436="","(현장 없음)",IFERROR(INDEX(현장_고객,MATCH(B436,현장번호,0))&amp;" · "&amp;INDEX(현장_주소,MATCH(B436,현장번호,0)),"없는 번호")))</f>
        <v/>
      </c>
      <c r="D436" s="21" t="inlineStr">
        <is>
          <t>관리사무소 공사 신고</t>
        </is>
      </c>
      <c r="E436" s="21" t="inlineStr">
        <is>
          <t>김 실장</t>
        </is>
      </c>
      <c r="F436" s="26" t="inlineStr">
        <is>
          <t>완료</t>
        </is>
      </c>
      <c r="G436" s="28">
        <f>IF(OR(D436="",H436&lt;&gt;""),"",IF(F436="완료","완료",IF(A436&lt;기준일,"밀림",IF(A436=기준일,"오늘",IF(A436&lt;=기준일+7,"이번 주","예정")))))</f>
        <v/>
      </c>
      <c r="H436" s="25">
        <f>IF(COUNTA(A436,B436,D436)=0,"",IF(D436="","할 일을 적어 주세요",IF(NOT(ISNUMBER(A436)),"마감일을 확인하세요",IF(AND(B436&lt;&gt;"",ISNA(MATCH(B436,현장번호,0))),"현장 번호를 확인하세요",IF(AND(F436&lt;&gt;"",F436&lt;&gt;"완료"),"끝남 칸은 '완료'만","")))))</f>
        <v/>
      </c>
      <c r="J436">
        <f>IF(OR(G436="밀림",G436="오늘",G436="이번 주"),A436+ROW()/1E+6,"")</f>
        <v/>
      </c>
    </row>
    <row r="437">
      <c r="A437" s="20" t="n">
        <v>45973</v>
      </c>
      <c r="B437" s="26" t="n">
        <v>135</v>
      </c>
      <c r="C437" s="27">
        <f>IF(D437="","",IF(B437="","(현장 없음)",IFERROR(INDEX(현장_고객,MATCH(B437,현장번호,0))&amp;" · "&amp;INDEX(현장_주소,MATCH(B437,현장번호,0)),"없는 번호")))</f>
        <v/>
      </c>
      <c r="D437" s="21" t="inlineStr">
        <is>
          <t>실측 방문</t>
        </is>
      </c>
      <c r="E437" s="21" t="inlineStr">
        <is>
          <t>김 실장</t>
        </is>
      </c>
      <c r="F437" s="26" t="inlineStr">
        <is>
          <t>완료</t>
        </is>
      </c>
      <c r="G437" s="28">
        <f>IF(OR(D437="",H437&lt;&gt;""),"",IF(F437="완료","완료",IF(A437&lt;기준일,"밀림",IF(A437=기준일,"오늘",IF(A437&lt;=기준일+7,"이번 주","예정")))))</f>
        <v/>
      </c>
      <c r="H437" s="25">
        <f>IF(COUNTA(A437,B437,D437)=0,"",IF(D437="","할 일을 적어 주세요",IF(NOT(ISNUMBER(A437)),"마감일을 확인하세요",IF(AND(B437&lt;&gt;"",ISNA(MATCH(B437,현장번호,0))),"현장 번호를 확인하세요",IF(AND(F437&lt;&gt;"",F437&lt;&gt;"완료"),"끝남 칸은 '완료'만","")))))</f>
        <v/>
      </c>
      <c r="J437">
        <f>IF(OR(G437="밀림",G437="오늘",G437="이번 주"),A437+ROW()/1E+6,"")</f>
        <v/>
      </c>
    </row>
    <row r="438">
      <c r="A438" s="20" t="n">
        <v>45974</v>
      </c>
      <c r="B438" s="26" t="n">
        <v>122</v>
      </c>
      <c r="C438" s="27">
        <f>IF(D438="","",IF(B438="","(현장 없음)",IFERROR(INDEX(현장_고객,MATCH(B438,현장번호,0))&amp;" · "&amp;INDEX(현장_주소,MATCH(B438,현장번호,0)),"없는 번호")))</f>
        <v/>
      </c>
      <c r="D438" s="21" t="inlineStr">
        <is>
          <t>마감 확인</t>
        </is>
      </c>
      <c r="E438" s="21" t="inlineStr">
        <is>
          <t>대표</t>
        </is>
      </c>
      <c r="F438" s="26" t="inlineStr">
        <is>
          <t>완료</t>
        </is>
      </c>
      <c r="G438" s="28">
        <f>IF(OR(D438="",H438&lt;&gt;""),"",IF(F438="완료","완료",IF(A438&lt;기준일,"밀림",IF(A438=기준일,"오늘",IF(A438&lt;=기준일+7,"이번 주","예정")))))</f>
        <v/>
      </c>
      <c r="H438" s="25">
        <f>IF(COUNTA(A438,B438,D438)=0,"",IF(D438="","할 일을 적어 주세요",IF(NOT(ISNUMBER(A438)),"마감일을 확인하세요",IF(AND(B438&lt;&gt;"",ISNA(MATCH(B438,현장번호,0))),"현장 번호를 확인하세요",IF(AND(F438&lt;&gt;"",F438&lt;&gt;"완료"),"끝남 칸은 '완료'만","")))))</f>
        <v/>
      </c>
      <c r="J438">
        <f>IF(OR(G438="밀림",G438="오늘",G438="이번 주"),A438+ROW()/1E+6,"")</f>
        <v/>
      </c>
    </row>
    <row r="439">
      <c r="A439" s="20" t="n">
        <v>45974</v>
      </c>
      <c r="B439" s="26" t="n">
        <v>131</v>
      </c>
      <c r="C439" s="27">
        <f>IF(D439="","",IF(B439="","(현장 없음)",IFERROR(INDEX(현장_고객,MATCH(B439,현장번호,0))&amp;" · "&amp;INDEX(현장_주소,MATCH(B439,현장번호,0)),"없는 번호")))</f>
        <v/>
      </c>
      <c r="D439" s="21" t="inlineStr">
        <is>
          <t>관리사무소 공사 신고</t>
        </is>
      </c>
      <c r="E439" s="21" t="inlineStr">
        <is>
          <t>대표</t>
        </is>
      </c>
      <c r="F439" s="26" t="inlineStr">
        <is>
          <t>완료</t>
        </is>
      </c>
      <c r="G439" s="28">
        <f>IF(OR(D439="",H439&lt;&gt;""),"",IF(F439="완료","완료",IF(A439&lt;기준일,"밀림",IF(A439=기준일,"오늘",IF(A439&lt;=기준일+7,"이번 주","예정")))))</f>
        <v/>
      </c>
      <c r="H439" s="25">
        <f>IF(COUNTA(A439,B439,D439)=0,"",IF(D439="","할 일을 적어 주세요",IF(NOT(ISNUMBER(A439)),"마감일을 확인하세요",IF(AND(B439&lt;&gt;"",ISNA(MATCH(B439,현장번호,0))),"현장 번호를 확인하세요",IF(AND(F439&lt;&gt;"",F439&lt;&gt;"완료"),"끝남 칸은 '완료'만","")))))</f>
        <v/>
      </c>
      <c r="J439">
        <f>IF(OR(G439="밀림",G439="오늘",G439="이번 주"),A439+ROW()/1E+6,"")</f>
        <v/>
      </c>
    </row>
    <row r="440">
      <c r="A440" s="20" t="n">
        <v>45974</v>
      </c>
      <c r="B440" s="26" t="n">
        <v>140</v>
      </c>
      <c r="C440" s="27">
        <f>IF(D440="","",IF(B440="","(현장 없음)",IFERROR(INDEX(현장_고객,MATCH(B440,현장번호,0))&amp;" · "&amp;INDEX(현장_주소,MATCH(B440,현장번호,0)),"없는 번호")))</f>
        <v/>
      </c>
      <c r="D440" s="21" t="inlineStr">
        <is>
          <t>타일 들어가는 날 확인</t>
        </is>
      </c>
      <c r="E440" s="21" t="inlineStr">
        <is>
          <t>김 실장</t>
        </is>
      </c>
      <c r="F440" s="26" t="inlineStr">
        <is>
          <t>완료</t>
        </is>
      </c>
      <c r="G440" s="28">
        <f>IF(OR(D440="",H440&lt;&gt;""),"",IF(F440="완료","완료",IF(A440&lt;기준일,"밀림",IF(A440=기준일,"오늘",IF(A440&lt;=기준일+7,"이번 주","예정")))))</f>
        <v/>
      </c>
      <c r="H440" s="25">
        <f>IF(COUNTA(A440,B440,D440)=0,"",IF(D440="","할 일을 적어 주세요",IF(NOT(ISNUMBER(A440)),"마감일을 확인하세요",IF(AND(B440&lt;&gt;"",ISNA(MATCH(B440,현장번호,0))),"현장 번호를 확인하세요",IF(AND(F440&lt;&gt;"",F440&lt;&gt;"완료"),"끝남 칸은 '완료'만","")))))</f>
        <v/>
      </c>
      <c r="J440">
        <f>IF(OR(G440="밀림",G440="오늘",G440="이번 주"),A440+ROW()/1E+6,"")</f>
        <v/>
      </c>
    </row>
    <row r="441">
      <c r="A441" s="20" t="n">
        <v>45975</v>
      </c>
      <c r="B441" s="26" t="n">
        <v>134</v>
      </c>
      <c r="C441" s="27">
        <f>IF(D441="","",IF(B441="","(현장 없음)",IFERROR(INDEX(현장_고객,MATCH(B441,현장번호,0))&amp;" · "&amp;INDEX(현장_주소,MATCH(B441,현장번호,0)),"없는 번호")))</f>
        <v/>
      </c>
      <c r="D441" s="21" t="inlineStr">
        <is>
          <t>설비 업체 확인</t>
        </is>
      </c>
      <c r="E441" s="21" t="inlineStr">
        <is>
          <t>대표</t>
        </is>
      </c>
      <c r="F441" s="26" t="inlineStr">
        <is>
          <t>완료</t>
        </is>
      </c>
      <c r="G441" s="28">
        <f>IF(OR(D441="",H441&lt;&gt;""),"",IF(F441="완료","완료",IF(A441&lt;기준일,"밀림",IF(A441=기준일,"오늘",IF(A441&lt;=기준일+7,"이번 주","예정")))))</f>
        <v/>
      </c>
      <c r="H441" s="25">
        <f>IF(COUNTA(A441,B441,D441)=0,"",IF(D441="","할 일을 적어 주세요",IF(NOT(ISNUMBER(A441)),"마감일을 확인하세요",IF(AND(B441&lt;&gt;"",ISNA(MATCH(B441,현장번호,0))),"현장 번호를 확인하세요",IF(AND(F441&lt;&gt;"",F441&lt;&gt;"완료"),"끝남 칸은 '완료'만","")))))</f>
        <v/>
      </c>
      <c r="J441">
        <f>IF(OR(G441="밀림",G441="오늘",G441="이번 주"),A441+ROW()/1E+6,"")</f>
        <v/>
      </c>
    </row>
    <row r="442">
      <c r="A442" s="20" t="n">
        <v>45977</v>
      </c>
      <c r="B442" s="26" t="n">
        <v>122</v>
      </c>
      <c r="C442" s="27">
        <f>IF(D442="","",IF(B442="","(현장 없음)",IFERROR(INDEX(현장_고객,MATCH(B442,현장번호,0))&amp;" · "&amp;INDEX(현장_주소,MATCH(B442,현장번호,0)),"없는 번호")))</f>
        <v/>
      </c>
      <c r="D442" s="21" t="inlineStr">
        <is>
          <t>철거 일정 잡기</t>
        </is>
      </c>
      <c r="E442" s="21" t="inlineStr">
        <is>
          <t>대표</t>
        </is>
      </c>
      <c r="F442" s="26" t="inlineStr">
        <is>
          <t>완료</t>
        </is>
      </c>
      <c r="G442" s="28">
        <f>IF(OR(D442="",H442&lt;&gt;""),"",IF(F442="완료","완료",IF(A442&lt;기준일,"밀림",IF(A442=기준일,"오늘",IF(A442&lt;=기준일+7,"이번 주","예정")))))</f>
        <v/>
      </c>
      <c r="H442" s="25">
        <f>IF(COUNTA(A442,B442,D442)=0,"",IF(D442="","할 일을 적어 주세요",IF(NOT(ISNUMBER(A442)),"마감일을 확인하세요",IF(AND(B442&lt;&gt;"",ISNA(MATCH(B442,현장번호,0))),"현장 번호를 확인하세요",IF(AND(F442&lt;&gt;"",F442&lt;&gt;"완료"),"끝남 칸은 '완료'만","")))))</f>
        <v/>
      </c>
      <c r="J442">
        <f>IF(OR(G442="밀림",G442="오늘",G442="이번 주"),A442+ROW()/1E+6,"")</f>
        <v/>
      </c>
    </row>
    <row r="443">
      <c r="A443" s="20" t="n">
        <v>45977</v>
      </c>
      <c r="B443" s="26" t="n">
        <v>131</v>
      </c>
      <c r="C443" s="27">
        <f>IF(D443="","",IF(B443="","(현장 없음)",IFERROR(INDEX(현장_고객,MATCH(B443,현장번호,0))&amp;" · "&amp;INDEX(현장_주소,MATCH(B443,현장번호,0)),"없는 번호")))</f>
        <v/>
      </c>
      <c r="D443" s="21" t="inlineStr">
        <is>
          <t>타일 들어가는 날 확인</t>
        </is>
      </c>
      <c r="E443" s="21" t="inlineStr">
        <is>
          <t>대표</t>
        </is>
      </c>
      <c r="F443" s="26" t="inlineStr">
        <is>
          <t>완료</t>
        </is>
      </c>
      <c r="G443" s="28">
        <f>IF(OR(D443="",H443&lt;&gt;""),"",IF(F443="완료","완료",IF(A443&lt;기준일,"밀림",IF(A443=기준일,"오늘",IF(A443&lt;=기준일+7,"이번 주","예정")))))</f>
        <v/>
      </c>
      <c r="H443" s="25">
        <f>IF(COUNTA(A443,B443,D443)=0,"",IF(D443="","할 일을 적어 주세요",IF(NOT(ISNUMBER(A443)),"마감일을 확인하세요",IF(AND(B443&lt;&gt;"",ISNA(MATCH(B443,현장번호,0))),"현장 번호를 확인하세요",IF(AND(F443&lt;&gt;"",F443&lt;&gt;"완료"),"끝남 칸은 '완료'만","")))))</f>
        <v/>
      </c>
      <c r="J443">
        <f>IF(OR(G443="밀림",G443="오늘",G443="이번 주"),A443+ROW()/1E+6,"")</f>
        <v/>
      </c>
    </row>
    <row r="444">
      <c r="A444" s="20" t="n">
        <v>45978</v>
      </c>
      <c r="B444" s="26" t="n">
        <v>122</v>
      </c>
      <c r="C444" s="27">
        <f>IF(D444="","",IF(B444="","(현장 없음)",IFERROR(INDEX(현장_고객,MATCH(B444,현장번호,0))&amp;" · "&amp;INDEX(현장_주소,MATCH(B444,현장번호,0)),"없는 번호")))</f>
        <v/>
      </c>
      <c r="D444" s="21" t="inlineStr">
        <is>
          <t>잔금 안내 문자</t>
        </is>
      </c>
      <c r="E444" s="21" t="inlineStr">
        <is>
          <t>대표</t>
        </is>
      </c>
      <c r="F444" s="26" t="inlineStr">
        <is>
          <t>완료</t>
        </is>
      </c>
      <c r="G444" s="28">
        <f>IF(OR(D444="",H444&lt;&gt;""),"",IF(F444="완료","완료",IF(A444&lt;기준일,"밀림",IF(A444=기준일,"오늘",IF(A444&lt;=기준일+7,"이번 주","예정")))))</f>
        <v/>
      </c>
      <c r="H444" s="25">
        <f>IF(COUNTA(A444,B444,D444)=0,"",IF(D444="","할 일을 적어 주세요",IF(NOT(ISNUMBER(A444)),"마감일을 확인하세요",IF(AND(B444&lt;&gt;"",ISNA(MATCH(B444,현장번호,0))),"현장 번호를 확인하세요",IF(AND(F444&lt;&gt;"",F444&lt;&gt;"완료"),"끝남 칸은 '완료'만","")))))</f>
        <v/>
      </c>
      <c r="J444">
        <f>IF(OR(G444="밀림",G444="오늘",G444="이번 주"),A444+ROW()/1E+6,"")</f>
        <v/>
      </c>
    </row>
    <row r="445">
      <c r="A445" s="20" t="n">
        <v>45978</v>
      </c>
      <c r="B445" s="26" t="n">
        <v>140</v>
      </c>
      <c r="C445" s="27">
        <f>IF(D445="","",IF(B445="","(현장 없음)",IFERROR(INDEX(현장_고객,MATCH(B445,현장번호,0))&amp;" · "&amp;INDEX(현장_주소,MATCH(B445,현장번호,0)),"없는 번호")))</f>
        <v/>
      </c>
      <c r="D445" s="21" t="inlineStr">
        <is>
          <t>철거 일정 잡기</t>
        </is>
      </c>
      <c r="E445" s="21" t="inlineStr">
        <is>
          <t>김 실장</t>
        </is>
      </c>
      <c r="F445" s="26" t="inlineStr">
        <is>
          <t>완료</t>
        </is>
      </c>
      <c r="G445" s="28">
        <f>IF(OR(D445="",H445&lt;&gt;""),"",IF(F445="완료","완료",IF(A445&lt;기준일,"밀림",IF(A445=기준일,"오늘",IF(A445&lt;=기준일+7,"이번 주","예정")))))</f>
        <v/>
      </c>
      <c r="H445" s="25">
        <f>IF(COUNTA(A445,B445,D445)=0,"",IF(D445="","할 일을 적어 주세요",IF(NOT(ISNUMBER(A445)),"마감일을 확인하세요",IF(AND(B445&lt;&gt;"",ISNA(MATCH(B445,현장번호,0))),"현장 번호를 확인하세요",IF(AND(F445&lt;&gt;"",F445&lt;&gt;"완료"),"끝남 칸은 '완료'만","")))))</f>
        <v/>
      </c>
      <c r="J445">
        <f>IF(OR(G445="밀림",G445="오늘",G445="이번 주"),A445+ROW()/1E+6,"")</f>
        <v/>
      </c>
    </row>
    <row r="446">
      <c r="A446" s="20" t="n">
        <v>45978</v>
      </c>
      <c r="B446" s="26" t="n">
        <v>143</v>
      </c>
      <c r="C446" s="27">
        <f>IF(D446="","",IF(B446="","(현장 없음)",IFERROR(INDEX(현장_고객,MATCH(B446,현장번호,0))&amp;" · "&amp;INDEX(현장_주소,MATCH(B446,현장번호,0)),"없는 번호")))</f>
        <v/>
      </c>
      <c r="D446" s="21" t="inlineStr">
        <is>
          <t>실측 방문</t>
        </is>
      </c>
      <c r="E446" s="21" t="inlineStr">
        <is>
          <t>박 팀장</t>
        </is>
      </c>
      <c r="F446" s="26" t="inlineStr">
        <is>
          <t>완료</t>
        </is>
      </c>
      <c r="G446" s="28">
        <f>IF(OR(D446="",H446&lt;&gt;""),"",IF(F446="완료","완료",IF(A446&lt;기준일,"밀림",IF(A446=기준일,"오늘",IF(A446&lt;=기준일+7,"이번 주","예정")))))</f>
        <v/>
      </c>
      <c r="H446" s="25">
        <f>IF(COUNTA(A446,B446,D446)=0,"",IF(D446="","할 일을 적어 주세요",IF(NOT(ISNUMBER(A446)),"마감일을 확인하세요",IF(AND(B446&lt;&gt;"",ISNA(MATCH(B446,현장번호,0))),"현장 번호를 확인하세요",IF(AND(F446&lt;&gt;"",F446&lt;&gt;"완료"),"끝남 칸은 '완료'만","")))))</f>
        <v/>
      </c>
      <c r="J446">
        <f>IF(OR(G446="밀림",G446="오늘",G446="이번 주"),A446+ROW()/1E+6,"")</f>
        <v/>
      </c>
    </row>
    <row r="447">
      <c r="A447" s="20" t="n">
        <v>45978</v>
      </c>
      <c r="B447" s="26" t="n">
        <v>147</v>
      </c>
      <c r="C447" s="27">
        <f>IF(D447="","",IF(B447="","(현장 없음)",IFERROR(INDEX(현장_고객,MATCH(B447,현장번호,0))&amp;" · "&amp;INDEX(현장_주소,MATCH(B447,현장번호,0)),"없는 번호")))</f>
        <v/>
      </c>
      <c r="D447" s="21" t="inlineStr">
        <is>
          <t>실측 방문</t>
        </is>
      </c>
      <c r="E447" s="21" t="inlineStr">
        <is>
          <t>대표</t>
        </is>
      </c>
      <c r="F447" s="26" t="inlineStr">
        <is>
          <t>완료</t>
        </is>
      </c>
      <c r="G447" s="28">
        <f>IF(OR(D447="",H447&lt;&gt;""),"",IF(F447="완료","완료",IF(A447&lt;기준일,"밀림",IF(A447=기준일,"오늘",IF(A447&lt;=기준일+7,"이번 주","예정")))))</f>
        <v/>
      </c>
      <c r="H447" s="25">
        <f>IF(COUNTA(A447,B447,D447)=0,"",IF(D447="","할 일을 적어 주세요",IF(NOT(ISNUMBER(A447)),"마감일을 확인하세요",IF(AND(B447&lt;&gt;"",ISNA(MATCH(B447,현장번호,0))),"현장 번호를 확인하세요",IF(AND(F447&lt;&gt;"",F447&lt;&gt;"완료"),"끝남 칸은 '완료'만","")))))</f>
        <v/>
      </c>
      <c r="J447">
        <f>IF(OR(G447="밀림",G447="오늘",G447="이번 주"),A447+ROW()/1E+6,"")</f>
        <v/>
      </c>
    </row>
    <row r="448">
      <c r="A448" s="20" t="n">
        <v>45979</v>
      </c>
      <c r="B448" s="26" t="n">
        <v>131</v>
      </c>
      <c r="C448" s="27">
        <f>IF(D448="","",IF(B448="","(현장 없음)",IFERROR(INDEX(현장_고객,MATCH(B448,현장번호,0))&amp;" · "&amp;INDEX(현장_주소,MATCH(B448,현장번호,0)),"없는 번호")))</f>
        <v/>
      </c>
      <c r="D448" s="21" t="inlineStr">
        <is>
          <t>자재 발주</t>
        </is>
      </c>
      <c r="E448" s="21" t="inlineStr">
        <is>
          <t>대표</t>
        </is>
      </c>
      <c r="F448" s="26" t="inlineStr">
        <is>
          <t>완료</t>
        </is>
      </c>
      <c r="G448" s="28">
        <f>IF(OR(D448="",H448&lt;&gt;""),"",IF(F448="완료","완료",IF(A448&lt;기준일,"밀림",IF(A448=기준일,"오늘",IF(A448&lt;=기준일+7,"이번 주","예정")))))</f>
        <v/>
      </c>
      <c r="H448" s="25">
        <f>IF(COUNTA(A448,B448,D448)=0,"",IF(D448="","할 일을 적어 주세요",IF(NOT(ISNUMBER(A448)),"마감일을 확인하세요",IF(AND(B448&lt;&gt;"",ISNA(MATCH(B448,현장번호,0))),"현장 번호를 확인하세요",IF(AND(F448&lt;&gt;"",F448&lt;&gt;"완료"),"끝남 칸은 '완료'만","")))))</f>
        <v/>
      </c>
      <c r="J448">
        <f>IF(OR(G448="밀림",G448="오늘",G448="이번 주"),A448+ROW()/1E+6,"")</f>
        <v/>
      </c>
    </row>
    <row r="449">
      <c r="A449" s="20" t="n">
        <v>45979</v>
      </c>
      <c r="B449" s="26" t="n">
        <v>133</v>
      </c>
      <c r="C449" s="27">
        <f>IF(D449="","",IF(B449="","(현장 없음)",IFERROR(INDEX(현장_고객,MATCH(B449,현장번호,0))&amp;" · "&amp;INDEX(현장_주소,MATCH(B449,현장번호,0)),"없는 번호")))</f>
        <v/>
      </c>
      <c r="D449" s="21" t="inlineStr">
        <is>
          <t>실측 방문</t>
        </is>
      </c>
      <c r="E449" s="21" t="inlineStr">
        <is>
          <t>대표</t>
        </is>
      </c>
      <c r="F449" s="26" t="inlineStr">
        <is>
          <t>완료</t>
        </is>
      </c>
      <c r="G449" s="28">
        <f>IF(OR(D449="",H449&lt;&gt;""),"",IF(F449="완료","완료",IF(A449&lt;기준일,"밀림",IF(A449=기준일,"오늘",IF(A449&lt;=기준일+7,"이번 주","예정")))))</f>
        <v/>
      </c>
      <c r="H449" s="25">
        <f>IF(COUNTA(A449,B449,D449)=0,"",IF(D449="","할 일을 적어 주세요",IF(NOT(ISNUMBER(A449)),"마감일을 확인하세요",IF(AND(B449&lt;&gt;"",ISNA(MATCH(B449,현장번호,0))),"현장 번호를 확인하세요",IF(AND(F449&lt;&gt;"",F449&lt;&gt;"완료"),"끝남 칸은 '완료'만","")))))</f>
        <v/>
      </c>
      <c r="J449">
        <f>IF(OR(G449="밀림",G449="오늘",G449="이번 주"),A449+ROW()/1E+6,"")</f>
        <v/>
      </c>
    </row>
    <row r="450">
      <c r="A450" s="20" t="n">
        <v>45979</v>
      </c>
      <c r="B450" s="26" t="n">
        <v>140</v>
      </c>
      <c r="C450" s="27">
        <f>IF(D450="","",IF(B450="","(현장 없음)",IFERROR(INDEX(현장_고객,MATCH(B450,현장번호,0))&amp;" · "&amp;INDEX(현장_주소,MATCH(B450,현장번호,0)),"없는 번호")))</f>
        <v/>
      </c>
      <c r="D450" s="21" t="inlineStr">
        <is>
          <t>잔금 안내 문자</t>
        </is>
      </c>
      <c r="E450" s="21" t="inlineStr">
        <is>
          <t>김 실장</t>
        </is>
      </c>
      <c r="F450" s="26" t="inlineStr">
        <is>
          <t>완료</t>
        </is>
      </c>
      <c r="G450" s="28">
        <f>IF(OR(D450="",H450&lt;&gt;""),"",IF(F450="완료","완료",IF(A450&lt;기준일,"밀림",IF(A450=기준일,"오늘",IF(A450&lt;=기준일+7,"이번 주","예정")))))</f>
        <v/>
      </c>
      <c r="H450" s="25">
        <f>IF(COUNTA(A450,B450,D450)=0,"",IF(D450="","할 일을 적어 주세요",IF(NOT(ISNUMBER(A450)),"마감일을 확인하세요",IF(AND(B450&lt;&gt;"",ISNA(MATCH(B450,현장번호,0))),"현장 번호를 확인하세요",IF(AND(F450&lt;&gt;"",F450&lt;&gt;"완료"),"끝남 칸은 '완료'만","")))))</f>
        <v/>
      </c>
      <c r="J450">
        <f>IF(OR(G450="밀림",G450="오늘",G450="이번 주"),A450+ROW()/1E+6,"")</f>
        <v/>
      </c>
    </row>
    <row r="451">
      <c r="A451" s="20" t="n">
        <v>45981</v>
      </c>
      <c r="B451" s="26" t="n">
        <v>131</v>
      </c>
      <c r="C451" s="27">
        <f>IF(D451="","",IF(B451="","(현장 없음)",IFERROR(INDEX(현장_고객,MATCH(B451,현장번호,0))&amp;" · "&amp;INDEX(현장_주소,MATCH(B451,현장번호,0)),"없는 번호")))</f>
        <v/>
      </c>
      <c r="D451" s="21" t="inlineStr">
        <is>
          <t>설비 업체 확인</t>
        </is>
      </c>
      <c r="E451" s="21" t="inlineStr">
        <is>
          <t>대표</t>
        </is>
      </c>
      <c r="F451" s="26" t="inlineStr">
        <is>
          <t>완료</t>
        </is>
      </c>
      <c r="G451" s="28">
        <f>IF(OR(D451="",H451&lt;&gt;""),"",IF(F451="완료","완료",IF(A451&lt;기준일,"밀림",IF(A451=기준일,"오늘",IF(A451&lt;=기준일+7,"이번 주","예정")))))</f>
        <v/>
      </c>
      <c r="H451" s="25">
        <f>IF(COUNTA(A451,B451,D451)=0,"",IF(D451="","할 일을 적어 주세요",IF(NOT(ISNUMBER(A451)),"마감일을 확인하세요",IF(AND(B451&lt;&gt;"",ISNA(MATCH(B451,현장번호,0))),"현장 번호를 확인하세요",IF(AND(F451&lt;&gt;"",F451&lt;&gt;"완료"),"끝남 칸은 '완료'만","")))))</f>
        <v/>
      </c>
      <c r="J451">
        <f>IF(OR(G451="밀림",G451="오늘",G451="이번 주"),A451+ROW()/1E+6,"")</f>
        <v/>
      </c>
    </row>
    <row r="452">
      <c r="A452" s="20" t="n">
        <v>45982</v>
      </c>
      <c r="B452" s="26" t="n">
        <v>135</v>
      </c>
      <c r="C452" s="27">
        <f>IF(D452="","",IF(B452="","(현장 없음)",IFERROR(INDEX(현장_고객,MATCH(B452,현장번호,0))&amp;" · "&amp;INDEX(현장_주소,MATCH(B452,현장번호,0)),"없는 번호")))</f>
        <v/>
      </c>
      <c r="D452" s="21" t="inlineStr">
        <is>
          <t>설비 업체 확인</t>
        </is>
      </c>
      <c r="E452" s="21" t="inlineStr">
        <is>
          <t>김 실장</t>
        </is>
      </c>
      <c r="F452" s="26" t="inlineStr">
        <is>
          <t>완료</t>
        </is>
      </c>
      <c r="G452" s="28">
        <f>IF(OR(D452="",H452&lt;&gt;""),"",IF(F452="완료","완료",IF(A452&lt;기준일,"밀림",IF(A452=기준일,"오늘",IF(A452&lt;=기준일+7,"이번 주","예정")))))</f>
        <v/>
      </c>
      <c r="H452" s="25">
        <f>IF(COUNTA(A452,B452,D452)=0,"",IF(D452="","할 일을 적어 주세요",IF(NOT(ISNUMBER(A452)),"마감일을 확인하세요",IF(AND(B452&lt;&gt;"",ISNA(MATCH(B452,현장번호,0))),"현장 번호를 확인하세요",IF(AND(F452&lt;&gt;"",F452&lt;&gt;"완료"),"끝남 칸은 '완료'만","")))))</f>
        <v/>
      </c>
      <c r="J452">
        <f>IF(OR(G452="밀림",G452="오늘",G452="이번 주"),A452+ROW()/1E+6,"")</f>
        <v/>
      </c>
    </row>
    <row r="453">
      <c r="A453" s="20" t="n">
        <v>45982</v>
      </c>
      <c r="B453" s="26" t="n">
        <v>136</v>
      </c>
      <c r="C453" s="27">
        <f>IF(D453="","",IF(B453="","(현장 없음)",IFERROR(INDEX(현장_고객,MATCH(B453,현장번호,0))&amp;" · "&amp;INDEX(현장_주소,MATCH(B453,현장번호,0)),"없는 번호")))</f>
        <v/>
      </c>
      <c r="D453" s="21" t="inlineStr">
        <is>
          <t>실측 방문</t>
        </is>
      </c>
      <c r="E453" s="21" t="inlineStr">
        <is>
          <t>대표</t>
        </is>
      </c>
      <c r="F453" s="26" t="inlineStr">
        <is>
          <t>완료</t>
        </is>
      </c>
      <c r="G453" s="28">
        <f>IF(OR(D453="",H453&lt;&gt;""),"",IF(F453="완료","완료",IF(A453&lt;기준일,"밀림",IF(A453=기준일,"오늘",IF(A453&lt;=기준일+7,"이번 주","예정")))))</f>
        <v/>
      </c>
      <c r="H453" s="25">
        <f>IF(COUNTA(A453,B453,D453)=0,"",IF(D453="","할 일을 적어 주세요",IF(NOT(ISNUMBER(A453)),"마감일을 확인하세요",IF(AND(B453&lt;&gt;"",ISNA(MATCH(B453,현장번호,0))),"현장 번호를 확인하세요",IF(AND(F453&lt;&gt;"",F453&lt;&gt;"완료"),"끝남 칸은 '완료'만","")))))</f>
        <v/>
      </c>
      <c r="J453">
        <f>IF(OR(G453="밀림",G453="오늘",G453="이번 주"),A453+ROW()/1E+6,"")</f>
        <v/>
      </c>
    </row>
    <row r="454">
      <c r="A454" s="20" t="n">
        <v>45984</v>
      </c>
      <c r="B454" s="26" t="n">
        <v>135</v>
      </c>
      <c r="C454" s="27">
        <f>IF(D454="","",IF(B454="","(현장 없음)",IFERROR(INDEX(현장_고객,MATCH(B454,현장번호,0))&amp;" · "&amp;INDEX(현장_주소,MATCH(B454,현장번호,0)),"없는 번호")))</f>
        <v/>
      </c>
      <c r="D454" s="21" t="inlineStr">
        <is>
          <t>관리사무소 공사 신고</t>
        </is>
      </c>
      <c r="E454" s="21" t="inlineStr">
        <is>
          <t>김 실장</t>
        </is>
      </c>
      <c r="F454" s="26" t="inlineStr">
        <is>
          <t>완료</t>
        </is>
      </c>
      <c r="G454" s="28">
        <f>IF(OR(D454="",H454&lt;&gt;""),"",IF(F454="완료","완료",IF(A454&lt;기준일,"밀림",IF(A454=기준일,"오늘",IF(A454&lt;=기준일+7,"이번 주","예정")))))</f>
        <v/>
      </c>
      <c r="H454" s="25">
        <f>IF(COUNTA(A454,B454,D454)=0,"",IF(D454="","할 일을 적어 주세요",IF(NOT(ISNUMBER(A454)),"마감일을 확인하세요",IF(AND(B454&lt;&gt;"",ISNA(MATCH(B454,현장번호,0))),"현장 번호를 확인하세요",IF(AND(F454&lt;&gt;"",F454&lt;&gt;"완료"),"끝남 칸은 '완료'만","")))))</f>
        <v/>
      </c>
      <c r="J454">
        <f>IF(OR(G454="밀림",G454="오늘",G454="이번 주"),A454+ROW()/1E+6,"")</f>
        <v/>
      </c>
    </row>
    <row r="455">
      <c r="A455" s="20" t="n">
        <v>45984</v>
      </c>
      <c r="B455" s="26" t="n">
        <v>144</v>
      </c>
      <c r="C455" s="27">
        <f>IF(D455="","",IF(B455="","(현장 없음)",IFERROR(INDEX(현장_고객,MATCH(B455,현장번호,0))&amp;" · "&amp;INDEX(현장_주소,MATCH(B455,현장번호,0)),"없는 번호")))</f>
        <v/>
      </c>
      <c r="D455" s="21" t="inlineStr">
        <is>
          <t>실측 방문</t>
        </is>
      </c>
      <c r="E455" s="21" t="inlineStr">
        <is>
          <t>박 팀장</t>
        </is>
      </c>
      <c r="F455" s="26" t="inlineStr">
        <is>
          <t>완료</t>
        </is>
      </c>
      <c r="G455" s="28">
        <f>IF(OR(D455="",H455&lt;&gt;""),"",IF(F455="완료","완료",IF(A455&lt;기준일,"밀림",IF(A455=기준일,"오늘",IF(A455&lt;=기준일+7,"이번 주","예정")))))</f>
        <v/>
      </c>
      <c r="H455" s="25">
        <f>IF(COUNTA(A455,B455,D455)=0,"",IF(D455="","할 일을 적어 주세요",IF(NOT(ISNUMBER(A455)),"마감일을 확인하세요",IF(AND(B455&lt;&gt;"",ISNA(MATCH(B455,현장번호,0))),"현장 번호를 확인하세요",IF(AND(F455&lt;&gt;"",F455&lt;&gt;"완료"),"끝남 칸은 '완료'만","")))))</f>
        <v/>
      </c>
      <c r="J455">
        <f>IF(OR(G455="밀림",G455="오늘",G455="이번 주"),A455+ROW()/1E+6,"")</f>
        <v/>
      </c>
    </row>
    <row r="456">
      <c r="A456" s="20" t="n">
        <v>45984</v>
      </c>
      <c r="B456" s="26" t="n">
        <v>147</v>
      </c>
      <c r="C456" s="27">
        <f>IF(D456="","",IF(B456="","(현장 없음)",IFERROR(INDEX(현장_고객,MATCH(B456,현장번호,0))&amp;" · "&amp;INDEX(현장_주소,MATCH(B456,현장번호,0)),"없는 번호")))</f>
        <v/>
      </c>
      <c r="D456" s="21" t="inlineStr">
        <is>
          <t>관리사무소 공사 신고</t>
        </is>
      </c>
      <c r="E456" s="21" t="inlineStr">
        <is>
          <t>대표</t>
        </is>
      </c>
      <c r="F456" s="26" t="inlineStr">
        <is>
          <t>완료</t>
        </is>
      </c>
      <c r="G456" s="28">
        <f>IF(OR(D456="",H456&lt;&gt;""),"",IF(F456="완료","완료",IF(A456&lt;기준일,"밀림",IF(A456=기준일,"오늘",IF(A456&lt;=기준일+7,"이번 주","예정")))))</f>
        <v/>
      </c>
      <c r="H456" s="25">
        <f>IF(COUNTA(A456,B456,D456)=0,"",IF(D456="","할 일을 적어 주세요",IF(NOT(ISNUMBER(A456)),"마감일을 확인하세요",IF(AND(B456&lt;&gt;"",ISNA(MATCH(B456,현장번호,0))),"현장 번호를 확인하세요",IF(AND(F456&lt;&gt;"",F456&lt;&gt;"완료"),"끝남 칸은 '완료'만","")))))</f>
        <v/>
      </c>
      <c r="J456">
        <f>IF(OR(G456="밀림",G456="오늘",G456="이번 주"),A456+ROW()/1E+6,"")</f>
        <v/>
      </c>
    </row>
    <row r="457">
      <c r="A457" s="20" t="n">
        <v>45986</v>
      </c>
      <c r="B457" s="26" t="n">
        <v>143</v>
      </c>
      <c r="C457" s="27">
        <f>IF(D457="","",IF(B457="","(현장 없음)",IFERROR(INDEX(현장_고객,MATCH(B457,현장번호,0))&amp;" · "&amp;INDEX(현장_주소,MATCH(B457,현장번호,0)),"없는 번호")))</f>
        <v/>
      </c>
      <c r="D457" s="21" t="inlineStr">
        <is>
          <t>자재 발주</t>
        </is>
      </c>
      <c r="E457" s="21" t="inlineStr">
        <is>
          <t>박 팀장</t>
        </is>
      </c>
      <c r="F457" s="26" t="inlineStr">
        <is>
          <t>완료</t>
        </is>
      </c>
      <c r="G457" s="28">
        <f>IF(OR(D457="",H457&lt;&gt;""),"",IF(F457="완료","완료",IF(A457&lt;기준일,"밀림",IF(A457=기준일,"오늘",IF(A457&lt;=기준일+7,"이번 주","예정")))))</f>
        <v/>
      </c>
      <c r="H457" s="25">
        <f>IF(COUNTA(A457,B457,D457)=0,"",IF(D457="","할 일을 적어 주세요",IF(NOT(ISNUMBER(A457)),"마감일을 확인하세요",IF(AND(B457&lt;&gt;"",ISNA(MATCH(B457,현장번호,0))),"현장 번호를 확인하세요",IF(AND(F457&lt;&gt;"",F457&lt;&gt;"완료"),"끝남 칸은 '완료'만","")))))</f>
        <v/>
      </c>
      <c r="J457">
        <f>IF(OR(G457="밀림",G457="오늘",G457="이번 주"),A457+ROW()/1E+6,"")</f>
        <v/>
      </c>
    </row>
    <row r="458">
      <c r="A458" s="20" t="n">
        <v>45986</v>
      </c>
      <c r="B458" s="26" t="n">
        <v>147</v>
      </c>
      <c r="C458" s="27">
        <f>IF(D458="","",IF(B458="","(현장 없음)",IFERROR(INDEX(현장_고객,MATCH(B458,현장번호,0))&amp;" · "&amp;INDEX(현장_주소,MATCH(B458,현장번호,0)),"없는 번호")))</f>
        <v/>
      </c>
      <c r="D458" s="21" t="inlineStr">
        <is>
          <t>철거 일정 잡기</t>
        </is>
      </c>
      <c r="E458" s="21" t="inlineStr">
        <is>
          <t>대표</t>
        </is>
      </c>
      <c r="F458" s="26" t="inlineStr">
        <is>
          <t>완료</t>
        </is>
      </c>
      <c r="G458" s="28">
        <f>IF(OR(D458="",H458&lt;&gt;""),"",IF(F458="완료","완료",IF(A458&lt;기준일,"밀림",IF(A458=기준일,"오늘",IF(A458&lt;=기준일+7,"이번 주","예정")))))</f>
        <v/>
      </c>
      <c r="H458" s="25">
        <f>IF(COUNTA(A458,B458,D458)=0,"",IF(D458="","할 일을 적어 주세요",IF(NOT(ISNUMBER(A458)),"마감일을 확인하세요",IF(AND(B458&lt;&gt;"",ISNA(MATCH(B458,현장번호,0))),"현장 번호를 확인하세요",IF(AND(F458&lt;&gt;"",F458&lt;&gt;"완료"),"끝남 칸은 '완료'만","")))))</f>
        <v/>
      </c>
      <c r="J458">
        <f>IF(OR(G458="밀림",G458="오늘",G458="이번 주"),A458+ROW()/1E+6,"")</f>
        <v/>
      </c>
    </row>
    <row r="459">
      <c r="A459" s="20" t="n">
        <v>45987</v>
      </c>
      <c r="B459" s="26" t="n">
        <v>146</v>
      </c>
      <c r="C459" s="27">
        <f>IF(D459="","",IF(B459="","(현장 없음)",IFERROR(INDEX(현장_고객,MATCH(B459,현장번호,0))&amp;" · "&amp;INDEX(현장_주소,MATCH(B459,현장번호,0)),"없는 번호")))</f>
        <v/>
      </c>
      <c r="D459" s="21" t="inlineStr">
        <is>
          <t>실측 방문</t>
        </is>
      </c>
      <c r="E459" s="21" t="inlineStr">
        <is>
          <t>김 실장</t>
        </is>
      </c>
      <c r="F459" s="26" t="inlineStr">
        <is>
          <t>완료</t>
        </is>
      </c>
      <c r="G459" s="28">
        <f>IF(OR(D459="",H459&lt;&gt;""),"",IF(F459="완료","완료",IF(A459&lt;기준일,"밀림",IF(A459=기준일,"오늘",IF(A459&lt;=기준일+7,"이번 주","예정")))))</f>
        <v/>
      </c>
      <c r="H459" s="25">
        <f>IF(COUNTA(A459,B459,D459)=0,"",IF(D459="","할 일을 적어 주세요",IF(NOT(ISNUMBER(A459)),"마감일을 확인하세요",IF(AND(B459&lt;&gt;"",ISNA(MATCH(B459,현장번호,0))),"현장 번호를 확인하세요",IF(AND(F459&lt;&gt;"",F459&lt;&gt;"완료"),"끝남 칸은 '완료'만","")))))</f>
        <v/>
      </c>
      <c r="J459">
        <f>IF(OR(G459="밀림",G459="오늘",G459="이번 주"),A459+ROW()/1E+6,"")</f>
        <v/>
      </c>
    </row>
    <row r="460">
      <c r="A460" s="20" t="n">
        <v>45988</v>
      </c>
      <c r="B460" s="26" t="n">
        <v>147</v>
      </c>
      <c r="C460" s="27">
        <f>IF(D460="","",IF(B460="","(현장 없음)",IFERROR(INDEX(현장_고객,MATCH(B460,현장번호,0))&amp;" · "&amp;INDEX(현장_주소,MATCH(B460,현장번호,0)),"없는 번호")))</f>
        <v/>
      </c>
      <c r="D460" s="21" t="inlineStr">
        <is>
          <t>타일 들어가는 날 확인</t>
        </is>
      </c>
      <c r="E460" s="21" t="inlineStr">
        <is>
          <t>대표</t>
        </is>
      </c>
      <c r="F460" s="26" t="inlineStr">
        <is>
          <t>완료</t>
        </is>
      </c>
      <c r="G460" s="28">
        <f>IF(OR(D460="",H460&lt;&gt;""),"",IF(F460="완료","완료",IF(A460&lt;기준일,"밀림",IF(A460=기준일,"오늘",IF(A460&lt;=기준일+7,"이번 주","예정")))))</f>
        <v/>
      </c>
      <c r="H460" s="25">
        <f>IF(COUNTA(A460,B460,D460)=0,"",IF(D460="","할 일을 적어 주세요",IF(NOT(ISNUMBER(A460)),"마감일을 확인하세요",IF(AND(B460&lt;&gt;"",ISNA(MATCH(B460,현장번호,0))),"현장 번호를 확인하세요",IF(AND(F460&lt;&gt;"",F460&lt;&gt;"완료"),"끝남 칸은 '완료'만","")))))</f>
        <v/>
      </c>
      <c r="J460">
        <f>IF(OR(G460="밀림",G460="오늘",G460="이번 주"),A460+ROW()/1E+6,"")</f>
        <v/>
      </c>
    </row>
    <row r="461">
      <c r="A461" s="20" t="n">
        <v>45989</v>
      </c>
      <c r="B461" s="26" t="n">
        <v>133</v>
      </c>
      <c r="C461" s="27">
        <f>IF(D461="","",IF(B461="","(현장 없음)",IFERROR(INDEX(현장_고객,MATCH(B461,현장번호,0))&amp;" · "&amp;INDEX(현장_주소,MATCH(B461,현장번호,0)),"없는 번호")))</f>
        <v/>
      </c>
      <c r="D461" s="21" t="inlineStr">
        <is>
          <t>설비 업체 확인</t>
        </is>
      </c>
      <c r="E461" s="21" t="inlineStr">
        <is>
          <t>대표</t>
        </is>
      </c>
      <c r="F461" s="26" t="inlineStr">
        <is>
          <t>완료</t>
        </is>
      </c>
      <c r="G461" s="28">
        <f>IF(OR(D461="",H461&lt;&gt;""),"",IF(F461="완료","완료",IF(A461&lt;기준일,"밀림",IF(A461=기준일,"오늘",IF(A461&lt;=기준일+7,"이번 주","예정")))))</f>
        <v/>
      </c>
      <c r="H461" s="25">
        <f>IF(COUNTA(A461,B461,D461)=0,"",IF(D461="","할 일을 적어 주세요",IF(NOT(ISNUMBER(A461)),"마감일을 확인하세요",IF(AND(B461&lt;&gt;"",ISNA(MATCH(B461,현장번호,0))),"현장 번호를 확인하세요",IF(AND(F461&lt;&gt;"",F461&lt;&gt;"완료"),"끝남 칸은 '완료'만","")))))</f>
        <v/>
      </c>
      <c r="J461">
        <f>IF(OR(G461="밀림",G461="오늘",G461="이번 주"),A461+ROW()/1E+6,"")</f>
        <v/>
      </c>
    </row>
    <row r="462">
      <c r="A462" s="20" t="n">
        <v>45990</v>
      </c>
      <c r="B462" s="26" t="n">
        <v>133</v>
      </c>
      <c r="C462" s="27">
        <f>IF(D462="","",IF(B462="","(현장 없음)",IFERROR(INDEX(현장_고객,MATCH(B462,현장번호,0))&amp;" · "&amp;INDEX(현장_주소,MATCH(B462,현장번호,0)),"없는 번호")))</f>
        <v/>
      </c>
      <c r="D462" s="21" t="inlineStr">
        <is>
          <t>철거 일정 잡기</t>
        </is>
      </c>
      <c r="E462" s="21" t="inlineStr">
        <is>
          <t>대표</t>
        </is>
      </c>
      <c r="F462" s="26" t="inlineStr">
        <is>
          <t>완료</t>
        </is>
      </c>
      <c r="G462" s="28">
        <f>IF(OR(D462="",H462&lt;&gt;""),"",IF(F462="완료","완료",IF(A462&lt;기준일,"밀림",IF(A462=기준일,"오늘",IF(A462&lt;=기준일+7,"이번 주","예정")))))</f>
        <v/>
      </c>
      <c r="H462" s="25">
        <f>IF(COUNTA(A462,B462,D462)=0,"",IF(D462="","할 일을 적어 주세요",IF(NOT(ISNUMBER(A462)),"마감일을 확인하세요",IF(AND(B462&lt;&gt;"",ISNA(MATCH(B462,현장번호,0))),"현장 번호를 확인하세요",IF(AND(F462&lt;&gt;"",F462&lt;&gt;"완료"),"끝남 칸은 '완료'만","")))))</f>
        <v/>
      </c>
      <c r="J462">
        <f>IF(OR(G462="밀림",G462="오늘",G462="이번 주"),A462+ROW()/1E+6,"")</f>
        <v/>
      </c>
    </row>
    <row r="463">
      <c r="A463" s="20" t="n">
        <v>45990</v>
      </c>
      <c r="B463" s="26" t="n">
        <v>135</v>
      </c>
      <c r="C463" s="27">
        <f>IF(D463="","",IF(B463="","(현장 없음)",IFERROR(INDEX(현장_고객,MATCH(B463,현장번호,0))&amp;" · "&amp;INDEX(현장_주소,MATCH(B463,현장번호,0)),"없는 번호")))</f>
        <v/>
      </c>
      <c r="D463" s="21" t="inlineStr">
        <is>
          <t>자재 발주</t>
        </is>
      </c>
      <c r="E463" s="21" t="inlineStr">
        <is>
          <t>김 실장</t>
        </is>
      </c>
      <c r="F463" s="26" t="inlineStr">
        <is>
          <t>완료</t>
        </is>
      </c>
      <c r="G463" s="28">
        <f>IF(OR(D463="",H463&lt;&gt;""),"",IF(F463="완료","완료",IF(A463&lt;기준일,"밀림",IF(A463=기준일,"오늘",IF(A463&lt;=기준일+7,"이번 주","예정")))))</f>
        <v/>
      </c>
      <c r="H463" s="25">
        <f>IF(COUNTA(A463,B463,D463)=0,"",IF(D463="","할 일을 적어 주세요",IF(NOT(ISNUMBER(A463)),"마감일을 확인하세요",IF(AND(B463&lt;&gt;"",ISNA(MATCH(B463,현장번호,0))),"현장 번호를 확인하세요",IF(AND(F463&lt;&gt;"",F463&lt;&gt;"완료"),"끝남 칸은 '완료'만","")))))</f>
        <v/>
      </c>
      <c r="J463">
        <f>IF(OR(G463="밀림",G463="오늘",G463="이번 주"),A463+ROW()/1E+6,"")</f>
        <v/>
      </c>
    </row>
    <row r="464">
      <c r="A464" s="20" t="n">
        <v>45990</v>
      </c>
      <c r="B464" s="26" t="n">
        <v>136</v>
      </c>
      <c r="C464" s="27">
        <f>IF(D464="","",IF(B464="","(현장 없음)",IFERROR(INDEX(현장_고객,MATCH(B464,현장번호,0))&amp;" · "&amp;INDEX(현장_주소,MATCH(B464,현장번호,0)),"없는 번호")))</f>
        <v/>
      </c>
      <c r="D464" s="21" t="inlineStr">
        <is>
          <t>관리사무소 공사 신고</t>
        </is>
      </c>
      <c r="E464" s="21" t="inlineStr">
        <is>
          <t>대표</t>
        </is>
      </c>
      <c r="F464" s="26" t="inlineStr">
        <is>
          <t>완료</t>
        </is>
      </c>
      <c r="G464" s="28">
        <f>IF(OR(D464="",H464&lt;&gt;""),"",IF(F464="완료","완료",IF(A464&lt;기준일,"밀림",IF(A464=기준일,"오늘",IF(A464&lt;=기준일+7,"이번 주","예정")))))</f>
        <v/>
      </c>
      <c r="H464" s="25">
        <f>IF(COUNTA(A464,B464,D464)=0,"",IF(D464="","할 일을 적어 주세요",IF(NOT(ISNUMBER(A464)),"마감일을 확인하세요",IF(AND(B464&lt;&gt;"",ISNA(MATCH(B464,현장번호,0))),"현장 번호를 확인하세요",IF(AND(F464&lt;&gt;"",F464&lt;&gt;"완료"),"끝남 칸은 '완료'만","")))))</f>
        <v/>
      </c>
      <c r="J464">
        <f>IF(OR(G464="밀림",G464="오늘",G464="이번 주"),A464+ROW()/1E+6,"")</f>
        <v/>
      </c>
    </row>
    <row r="465">
      <c r="A465" s="20" t="n">
        <v>45990</v>
      </c>
      <c r="B465" s="26" t="n">
        <v>145</v>
      </c>
      <c r="C465" s="27">
        <f>IF(D465="","",IF(B465="","(현장 없음)",IFERROR(INDEX(현장_고객,MATCH(B465,현장번호,0))&amp;" · "&amp;INDEX(현장_주소,MATCH(B465,현장번호,0)),"없는 번호")))</f>
        <v/>
      </c>
      <c r="D465" s="21" t="inlineStr">
        <is>
          <t>실측 방문</t>
        </is>
      </c>
      <c r="E465" s="21" t="inlineStr">
        <is>
          <t>대표</t>
        </is>
      </c>
      <c r="F465" s="26" t="inlineStr">
        <is>
          <t>완료</t>
        </is>
      </c>
      <c r="G465" s="28">
        <f>IF(OR(D465="",H465&lt;&gt;""),"",IF(F465="완료","완료",IF(A465&lt;기준일,"밀림",IF(A465=기준일,"오늘",IF(A465&lt;=기준일+7,"이번 주","예정")))))</f>
        <v/>
      </c>
      <c r="H465" s="25">
        <f>IF(COUNTA(A465,B465,D465)=0,"",IF(D465="","할 일을 적어 주세요",IF(NOT(ISNUMBER(A465)),"마감일을 확인하세요",IF(AND(B465&lt;&gt;"",ISNA(MATCH(B465,현장번호,0))),"현장 번호를 확인하세요",IF(AND(F465&lt;&gt;"",F465&lt;&gt;"완료"),"끝남 칸은 '완료'만","")))))</f>
        <v/>
      </c>
      <c r="J465">
        <f>IF(OR(G465="밀림",G465="오늘",G465="이번 주"),A465+ROW()/1E+6,"")</f>
        <v/>
      </c>
    </row>
    <row r="466">
      <c r="A466" s="20" t="n">
        <v>45991</v>
      </c>
      <c r="B466" s="26" t="n">
        <v>133</v>
      </c>
      <c r="C466" s="27">
        <f>IF(D466="","",IF(B466="","(현장 없음)",IFERROR(INDEX(현장_고객,MATCH(B466,현장번호,0))&amp;" · "&amp;INDEX(현장_주소,MATCH(B466,현장번호,0)),"없는 번호")))</f>
        <v/>
      </c>
      <c r="D466" s="21" t="inlineStr">
        <is>
          <t>관리사무소 공사 신고</t>
        </is>
      </c>
      <c r="E466" s="21" t="inlineStr">
        <is>
          <t>대표</t>
        </is>
      </c>
      <c r="F466" s="26" t="inlineStr">
        <is>
          <t>완료</t>
        </is>
      </c>
      <c r="G466" s="28">
        <f>IF(OR(D466="",H466&lt;&gt;""),"",IF(F466="완료","완료",IF(A466&lt;기준일,"밀림",IF(A466=기준일,"오늘",IF(A466&lt;=기준일+7,"이번 주","예정")))))</f>
        <v/>
      </c>
      <c r="H466" s="25">
        <f>IF(COUNTA(A466,B466,D466)=0,"",IF(D466="","할 일을 적어 주세요",IF(NOT(ISNUMBER(A466)),"마감일을 확인하세요",IF(AND(B466&lt;&gt;"",ISNA(MATCH(B466,현장번호,0))),"현장 번호를 확인하세요",IF(AND(F466&lt;&gt;"",F466&lt;&gt;"완료"),"끝남 칸은 '완료'만","")))))</f>
        <v/>
      </c>
      <c r="J466">
        <f>IF(OR(G466="밀림",G466="오늘",G466="이번 주"),A466+ROW()/1E+6,"")</f>
        <v/>
      </c>
    </row>
    <row r="467">
      <c r="A467" s="20" t="n">
        <v>45991</v>
      </c>
      <c r="B467" s="26" t="n">
        <v>136</v>
      </c>
      <c r="C467" s="27">
        <f>IF(D467="","",IF(B467="","(현장 없음)",IFERROR(INDEX(현장_고객,MATCH(B467,현장번호,0))&amp;" · "&amp;INDEX(현장_주소,MATCH(B467,현장번호,0)),"없는 번호")))</f>
        <v/>
      </c>
      <c r="D467" s="21" t="inlineStr">
        <is>
          <t>타일 들어가는 날 확인</t>
        </is>
      </c>
      <c r="E467" s="21" t="inlineStr">
        <is>
          <t>대표</t>
        </is>
      </c>
      <c r="F467" s="26" t="inlineStr">
        <is>
          <t>완료</t>
        </is>
      </c>
      <c r="G467" s="28">
        <f>IF(OR(D467="",H467&lt;&gt;""),"",IF(F467="완료","완료",IF(A467&lt;기준일,"밀림",IF(A467=기준일,"오늘",IF(A467&lt;=기준일+7,"이번 주","예정")))))</f>
        <v/>
      </c>
      <c r="H467" s="25">
        <f>IF(COUNTA(A467,B467,D467)=0,"",IF(D467="","할 일을 적어 주세요",IF(NOT(ISNUMBER(A467)),"마감일을 확인하세요",IF(AND(B467&lt;&gt;"",ISNA(MATCH(B467,현장번호,0))),"현장 번호를 확인하세요",IF(AND(F467&lt;&gt;"",F467&lt;&gt;"완료"),"끝남 칸은 '완료'만","")))))</f>
        <v/>
      </c>
      <c r="J467">
        <f>IF(OR(G467="밀림",G467="오늘",G467="이번 주"),A467+ROW()/1E+6,"")</f>
        <v/>
      </c>
    </row>
    <row r="468">
      <c r="A468" s="20" t="n">
        <v>45992</v>
      </c>
      <c r="B468" s="26" t="n">
        <v>135</v>
      </c>
      <c r="C468" s="27">
        <f>IF(D468="","",IF(B468="","(현장 없음)",IFERROR(INDEX(현장_고객,MATCH(B468,현장번호,0))&amp;" · "&amp;INDEX(현장_주소,MATCH(B468,현장번호,0)),"없는 번호")))</f>
        <v/>
      </c>
      <c r="D468" s="21" t="inlineStr">
        <is>
          <t>타일 들어가는 날 확인</t>
        </is>
      </c>
      <c r="E468" s="21" t="inlineStr">
        <is>
          <t>김 실장</t>
        </is>
      </c>
      <c r="F468" s="26" t="inlineStr">
        <is>
          <t>완료</t>
        </is>
      </c>
      <c r="G468" s="28">
        <f>IF(OR(D468="",H468&lt;&gt;""),"",IF(F468="완료","완료",IF(A468&lt;기준일,"밀림",IF(A468=기준일,"오늘",IF(A468&lt;=기준일+7,"이번 주","예정")))))</f>
        <v/>
      </c>
      <c r="H468" s="25">
        <f>IF(COUNTA(A468,B468,D468)=0,"",IF(D468="","할 일을 적어 주세요",IF(NOT(ISNUMBER(A468)),"마감일을 확인하세요",IF(AND(B468&lt;&gt;"",ISNA(MATCH(B468,현장번호,0))),"현장 번호를 확인하세요",IF(AND(F468&lt;&gt;"",F468&lt;&gt;"완료"),"끝남 칸은 '완료'만","")))))</f>
        <v/>
      </c>
      <c r="J468">
        <f>IF(OR(G468="밀림",G468="오늘",G468="이번 주"),A468+ROW()/1E+6,"")</f>
        <v/>
      </c>
    </row>
    <row r="469">
      <c r="A469" s="20" t="n">
        <v>45992</v>
      </c>
      <c r="B469" s="26" t="n">
        <v>136</v>
      </c>
      <c r="C469" s="27">
        <f>IF(D469="","",IF(B469="","(현장 없음)",IFERROR(INDEX(현장_고객,MATCH(B469,현장번호,0))&amp;" · "&amp;INDEX(현장_주소,MATCH(B469,현장번호,0)),"없는 번호")))</f>
        <v/>
      </c>
      <c r="D469" s="21" t="inlineStr">
        <is>
          <t>중간 사진 보내기</t>
        </is>
      </c>
      <c r="E469" s="21" t="inlineStr">
        <is>
          <t>대표</t>
        </is>
      </c>
      <c r="F469" s="26" t="inlineStr">
        <is>
          <t>완료</t>
        </is>
      </c>
      <c r="G469" s="28">
        <f>IF(OR(D469="",H469&lt;&gt;""),"",IF(F469="완료","완료",IF(A469&lt;기준일,"밀림",IF(A469=기준일,"오늘",IF(A469&lt;=기준일+7,"이번 주","예정")))))</f>
        <v/>
      </c>
      <c r="H469" s="25">
        <f>IF(COUNTA(A469,B469,D469)=0,"",IF(D469="","할 일을 적어 주세요",IF(NOT(ISNUMBER(A469)),"마감일을 확인하세요",IF(AND(B469&lt;&gt;"",ISNA(MATCH(B469,현장번호,0))),"현장 번호를 확인하세요",IF(AND(F469&lt;&gt;"",F469&lt;&gt;"완료"),"끝남 칸은 '완료'만","")))))</f>
        <v/>
      </c>
      <c r="J469">
        <f>IF(OR(G469="밀림",G469="오늘",G469="이번 주"),A469+ROW()/1E+6,"")</f>
        <v/>
      </c>
    </row>
    <row r="470">
      <c r="A470" s="20" t="n">
        <v>45992</v>
      </c>
      <c r="B470" s="26" t="n">
        <v>143</v>
      </c>
      <c r="C470" s="27">
        <f>IF(D470="","",IF(B470="","(현장 없음)",IFERROR(INDEX(현장_고객,MATCH(B470,현장번호,0))&amp;" · "&amp;INDEX(현장_주소,MATCH(B470,현장번호,0)),"없는 번호")))</f>
        <v/>
      </c>
      <c r="D470" s="21" t="inlineStr">
        <is>
          <t>철거 일정 잡기</t>
        </is>
      </c>
      <c r="E470" s="21" t="inlineStr">
        <is>
          <t>박 팀장</t>
        </is>
      </c>
      <c r="F470" s="26" t="inlineStr">
        <is>
          <t>완료</t>
        </is>
      </c>
      <c r="G470" s="28">
        <f>IF(OR(D470="",H470&lt;&gt;""),"",IF(F470="완료","완료",IF(A470&lt;기준일,"밀림",IF(A470=기준일,"오늘",IF(A470&lt;=기준일+7,"이번 주","예정")))))</f>
        <v/>
      </c>
      <c r="H470" s="25">
        <f>IF(COUNTA(A470,B470,D470)=0,"",IF(D470="","할 일을 적어 주세요",IF(NOT(ISNUMBER(A470)),"마감일을 확인하세요",IF(AND(B470&lt;&gt;"",ISNA(MATCH(B470,현장번호,0))),"현장 번호를 확인하세요",IF(AND(F470&lt;&gt;"",F470&lt;&gt;"완료"),"끝남 칸은 '완료'만","")))))</f>
        <v/>
      </c>
      <c r="J470">
        <f>IF(OR(G470="밀림",G470="오늘",G470="이번 주"),A470+ROW()/1E+6,"")</f>
        <v/>
      </c>
    </row>
    <row r="471">
      <c r="A471" s="20" t="n">
        <v>45993</v>
      </c>
      <c r="B471" s="26" t="n">
        <v>133</v>
      </c>
      <c r="C471" s="27">
        <f>IF(D471="","",IF(B471="","(현장 없음)",IFERROR(INDEX(현장_고객,MATCH(B471,현장번호,0))&amp;" · "&amp;INDEX(현장_주소,MATCH(B471,현장번호,0)),"없는 번호")))</f>
        <v/>
      </c>
      <c r="D471" s="21" t="inlineStr">
        <is>
          <t>자재 발주</t>
        </is>
      </c>
      <c r="E471" s="21" t="inlineStr">
        <is>
          <t>대표</t>
        </is>
      </c>
      <c r="F471" s="26" t="inlineStr">
        <is>
          <t>완료</t>
        </is>
      </c>
      <c r="G471" s="28">
        <f>IF(OR(D471="",H471&lt;&gt;""),"",IF(F471="완료","완료",IF(A471&lt;기준일,"밀림",IF(A471=기준일,"오늘",IF(A471&lt;=기준일+7,"이번 주","예정")))))</f>
        <v/>
      </c>
      <c r="H471" s="25">
        <f>IF(COUNTA(A471,B471,D471)=0,"",IF(D471="","할 일을 적어 주세요",IF(NOT(ISNUMBER(A471)),"마감일을 확인하세요",IF(AND(B471&lt;&gt;"",ISNA(MATCH(B471,현장번호,0))),"현장 번호를 확인하세요",IF(AND(F471&lt;&gt;"",F471&lt;&gt;"완료"),"끝남 칸은 '완료'만","")))))</f>
        <v/>
      </c>
      <c r="J471">
        <f>IF(OR(G471="밀림",G471="오늘",G471="이번 주"),A471+ROW()/1E+6,"")</f>
        <v/>
      </c>
    </row>
    <row r="472">
      <c r="A472" s="20" t="n">
        <v>45993</v>
      </c>
      <c r="B472" s="26" t="n">
        <v>143</v>
      </c>
      <c r="C472" s="27">
        <f>IF(D472="","",IF(B472="","(현장 없음)",IFERROR(INDEX(현장_고객,MATCH(B472,현장번호,0))&amp;" · "&amp;INDEX(현장_주소,MATCH(B472,현장번호,0)),"없는 번호")))</f>
        <v/>
      </c>
      <c r="D472" s="21" t="inlineStr">
        <is>
          <t>타일 들어가는 날 확인</t>
        </is>
      </c>
      <c r="E472" s="21" t="inlineStr">
        <is>
          <t>박 팀장</t>
        </is>
      </c>
      <c r="F472" s="26" t="inlineStr">
        <is>
          <t>완료</t>
        </is>
      </c>
      <c r="G472" s="28">
        <f>IF(OR(D472="",H472&lt;&gt;""),"",IF(F472="완료","완료",IF(A472&lt;기준일,"밀림",IF(A472=기준일,"오늘",IF(A472&lt;=기준일+7,"이번 주","예정")))))</f>
        <v/>
      </c>
      <c r="H472" s="25">
        <f>IF(COUNTA(A472,B472,D472)=0,"",IF(D472="","할 일을 적어 주세요",IF(NOT(ISNUMBER(A472)),"마감일을 확인하세요",IF(AND(B472&lt;&gt;"",ISNA(MATCH(B472,현장번호,0))),"현장 번호를 확인하세요",IF(AND(F472&lt;&gt;"",F472&lt;&gt;"완료"),"끝남 칸은 '완료'만","")))))</f>
        <v/>
      </c>
      <c r="J472">
        <f>IF(OR(G472="밀림",G472="오늘",G472="이번 주"),A472+ROW()/1E+6,"")</f>
        <v/>
      </c>
    </row>
    <row r="473">
      <c r="A473" s="20" t="n">
        <v>45993</v>
      </c>
      <c r="B473" s="26" t="n">
        <v>143</v>
      </c>
      <c r="C473" s="27">
        <f>IF(D473="","",IF(B473="","(현장 없음)",IFERROR(INDEX(현장_고객,MATCH(B473,현장번호,0))&amp;" · "&amp;INDEX(현장_주소,MATCH(B473,현장번호,0)),"없는 번호")))</f>
        <v/>
      </c>
      <c r="D473" s="21" t="inlineStr">
        <is>
          <t>설비 업체 확인</t>
        </is>
      </c>
      <c r="E473" s="21" t="inlineStr">
        <is>
          <t>박 팀장</t>
        </is>
      </c>
      <c r="F473" s="26" t="inlineStr">
        <is>
          <t>완료</t>
        </is>
      </c>
      <c r="G473" s="28">
        <f>IF(OR(D473="",H473&lt;&gt;""),"",IF(F473="완료","완료",IF(A473&lt;기준일,"밀림",IF(A473=기준일,"오늘",IF(A473&lt;=기준일+7,"이번 주","예정")))))</f>
        <v/>
      </c>
      <c r="H473" s="25">
        <f>IF(COUNTA(A473,B473,D473)=0,"",IF(D473="","할 일을 적어 주세요",IF(NOT(ISNUMBER(A473)),"마감일을 확인하세요",IF(AND(B473&lt;&gt;"",ISNA(MATCH(B473,현장번호,0))),"현장 번호를 확인하세요",IF(AND(F473&lt;&gt;"",F473&lt;&gt;"완료"),"끝남 칸은 '완료'만","")))))</f>
        <v/>
      </c>
      <c r="J473">
        <f>IF(OR(G473="밀림",G473="오늘",G473="이번 주"),A473+ROW()/1E+6,"")</f>
        <v/>
      </c>
    </row>
    <row r="474">
      <c r="A474" s="20" t="n">
        <v>45993</v>
      </c>
      <c r="B474" s="26" t="n">
        <v>144</v>
      </c>
      <c r="C474" s="27">
        <f>IF(D474="","",IF(B474="","(현장 없음)",IFERROR(INDEX(현장_고객,MATCH(B474,현장번호,0))&amp;" · "&amp;INDEX(현장_주소,MATCH(B474,현장번호,0)),"없는 번호")))</f>
        <v/>
      </c>
      <c r="D474" s="21" t="inlineStr">
        <is>
          <t>설비 업체 확인</t>
        </is>
      </c>
      <c r="E474" s="21" t="inlineStr">
        <is>
          <t>박 팀장</t>
        </is>
      </c>
      <c r="F474" s="26" t="inlineStr">
        <is>
          <t>완료</t>
        </is>
      </c>
      <c r="G474" s="28">
        <f>IF(OR(D474="",H474&lt;&gt;""),"",IF(F474="완료","완료",IF(A474&lt;기준일,"밀림",IF(A474=기준일,"오늘",IF(A474&lt;=기준일+7,"이번 주","예정")))))</f>
        <v/>
      </c>
      <c r="H474" s="25">
        <f>IF(COUNTA(A474,B474,D474)=0,"",IF(D474="","할 일을 적어 주세요",IF(NOT(ISNUMBER(A474)),"마감일을 확인하세요",IF(AND(B474&lt;&gt;"",ISNA(MATCH(B474,현장번호,0))),"현장 번호를 확인하세요",IF(AND(F474&lt;&gt;"",F474&lt;&gt;"완료"),"끝남 칸은 '완료'만","")))))</f>
        <v/>
      </c>
      <c r="J474">
        <f>IF(OR(G474="밀림",G474="오늘",G474="이번 주"),A474+ROW()/1E+6,"")</f>
        <v/>
      </c>
    </row>
    <row r="475">
      <c r="A475" s="20" t="n">
        <v>45994</v>
      </c>
      <c r="B475" s="26" t="n">
        <v>136</v>
      </c>
      <c r="C475" s="27">
        <f>IF(D475="","",IF(B475="","(현장 없음)",IFERROR(INDEX(현장_고객,MATCH(B475,현장번호,0))&amp;" · "&amp;INDEX(현장_주소,MATCH(B475,현장번호,0)),"없는 번호")))</f>
        <v/>
      </c>
      <c r="D475" s="21" t="inlineStr">
        <is>
          <t>자재 발주</t>
        </is>
      </c>
      <c r="E475" s="21" t="inlineStr">
        <is>
          <t>대표</t>
        </is>
      </c>
      <c r="F475" s="26" t="inlineStr">
        <is>
          <t>완료</t>
        </is>
      </c>
      <c r="G475" s="28">
        <f>IF(OR(D475="",H475&lt;&gt;""),"",IF(F475="완료","완료",IF(A475&lt;기준일,"밀림",IF(A475=기준일,"오늘",IF(A475&lt;=기준일+7,"이번 주","예정")))))</f>
        <v/>
      </c>
      <c r="H475" s="25">
        <f>IF(COUNTA(A475,B475,D475)=0,"",IF(D475="","할 일을 적어 주세요",IF(NOT(ISNUMBER(A475)),"마감일을 확인하세요",IF(AND(B475&lt;&gt;"",ISNA(MATCH(B475,현장번호,0))),"현장 번호를 확인하세요",IF(AND(F475&lt;&gt;"",F475&lt;&gt;"완료"),"끝남 칸은 '완료'만","")))))</f>
        <v/>
      </c>
      <c r="J475">
        <f>IF(OR(G475="밀림",G475="오늘",G475="이번 주"),A475+ROW()/1E+6,"")</f>
        <v/>
      </c>
    </row>
    <row r="476">
      <c r="A476" s="20" t="n">
        <v>45994</v>
      </c>
      <c r="B476" s="26" t="n">
        <v>145</v>
      </c>
      <c r="C476" s="27">
        <f>IF(D476="","",IF(B476="","(현장 없음)",IFERROR(INDEX(현장_고객,MATCH(B476,현장번호,0))&amp;" · "&amp;INDEX(현장_주소,MATCH(B476,현장번호,0)),"없는 번호")))</f>
        <v/>
      </c>
      <c r="D476" s="21" t="inlineStr">
        <is>
          <t>마감 확인</t>
        </is>
      </c>
      <c r="E476" s="21" t="inlineStr">
        <is>
          <t>대표</t>
        </is>
      </c>
      <c r="F476" s="26" t="inlineStr">
        <is>
          <t>완료</t>
        </is>
      </c>
      <c r="G476" s="28">
        <f>IF(OR(D476="",H476&lt;&gt;""),"",IF(F476="완료","완료",IF(A476&lt;기준일,"밀림",IF(A476=기준일,"오늘",IF(A476&lt;=기준일+7,"이번 주","예정")))))</f>
        <v/>
      </c>
      <c r="H476" s="25">
        <f>IF(COUNTA(A476,B476,D476)=0,"",IF(D476="","할 일을 적어 주세요",IF(NOT(ISNUMBER(A476)),"마감일을 확인하세요",IF(AND(B476&lt;&gt;"",ISNA(MATCH(B476,현장번호,0))),"현장 번호를 확인하세요",IF(AND(F476&lt;&gt;"",F476&lt;&gt;"완료"),"끝남 칸은 '완료'만","")))))</f>
        <v/>
      </c>
      <c r="J476">
        <f>IF(OR(G476="밀림",G476="오늘",G476="이번 주"),A476+ROW()/1E+6,"")</f>
        <v/>
      </c>
    </row>
    <row r="477">
      <c r="A477" s="20" t="n">
        <v>45994</v>
      </c>
      <c r="B477" s="26" t="n">
        <v>148</v>
      </c>
      <c r="C477" s="27">
        <f>IF(D477="","",IF(B477="","(현장 없음)",IFERROR(INDEX(현장_고객,MATCH(B477,현장번호,0))&amp;" · "&amp;INDEX(현장_주소,MATCH(B477,현장번호,0)),"없는 번호")))</f>
        <v/>
      </c>
      <c r="D477" s="21" t="inlineStr">
        <is>
          <t>실측 방문</t>
        </is>
      </c>
      <c r="E477" s="21" t="inlineStr">
        <is>
          <t>대표</t>
        </is>
      </c>
      <c r="F477" s="26" t="inlineStr">
        <is>
          <t>완료</t>
        </is>
      </c>
      <c r="G477" s="28">
        <f>IF(OR(D477="",H477&lt;&gt;""),"",IF(F477="완료","완료",IF(A477&lt;기준일,"밀림",IF(A477=기준일,"오늘",IF(A477&lt;=기준일+7,"이번 주","예정")))))</f>
        <v/>
      </c>
      <c r="H477" s="25">
        <f>IF(COUNTA(A477,B477,D477)=0,"",IF(D477="","할 일을 적어 주세요",IF(NOT(ISNUMBER(A477)),"마감일을 확인하세요",IF(AND(B477&lt;&gt;"",ISNA(MATCH(B477,현장번호,0))),"현장 번호를 확인하세요",IF(AND(F477&lt;&gt;"",F477&lt;&gt;"완료"),"끝남 칸은 '완료'만","")))))</f>
        <v/>
      </c>
      <c r="J477">
        <f>IF(OR(G477="밀림",G477="오늘",G477="이번 주"),A477+ROW()/1E+6,"")</f>
        <v/>
      </c>
    </row>
    <row r="478">
      <c r="A478" s="20" t="n">
        <v>45995</v>
      </c>
      <c r="B478" s="26" t="n">
        <v>143</v>
      </c>
      <c r="C478" s="27">
        <f>IF(D478="","",IF(B478="","(현장 없음)",IFERROR(INDEX(현장_고객,MATCH(B478,현장번호,0))&amp;" · "&amp;INDEX(현장_주소,MATCH(B478,현장번호,0)),"없는 번호")))</f>
        <v/>
      </c>
      <c r="D478" s="21" t="inlineStr">
        <is>
          <t>잔금 안내 문자</t>
        </is>
      </c>
      <c r="E478" s="21" t="inlineStr">
        <is>
          <t>박 팀장</t>
        </is>
      </c>
      <c r="F478" s="26" t="inlineStr">
        <is>
          <t>완료</t>
        </is>
      </c>
      <c r="G478" s="28">
        <f>IF(OR(D478="",H478&lt;&gt;""),"",IF(F478="완료","완료",IF(A478&lt;기준일,"밀림",IF(A478=기준일,"오늘",IF(A478&lt;=기준일+7,"이번 주","예정")))))</f>
        <v/>
      </c>
      <c r="H478" s="25">
        <f>IF(COUNTA(A478,B478,D478)=0,"",IF(D478="","할 일을 적어 주세요",IF(NOT(ISNUMBER(A478)),"마감일을 확인하세요",IF(AND(B478&lt;&gt;"",ISNA(MATCH(B478,현장번호,0))),"현장 번호를 확인하세요",IF(AND(F478&lt;&gt;"",F478&lt;&gt;"완료"),"끝남 칸은 '완료'만","")))))</f>
        <v/>
      </c>
      <c r="J478">
        <f>IF(OR(G478="밀림",G478="오늘",G478="이번 주"),A478+ROW()/1E+6,"")</f>
        <v/>
      </c>
    </row>
    <row r="479">
      <c r="A479" s="20" t="n">
        <v>45996</v>
      </c>
      <c r="B479" s="26" t="n">
        <v>135</v>
      </c>
      <c r="C479" s="27">
        <f>IF(D479="","",IF(B479="","(현장 없음)",IFERROR(INDEX(현장_고객,MATCH(B479,현장번호,0))&amp;" · "&amp;INDEX(현장_주소,MATCH(B479,현장번호,0)),"없는 번호")))</f>
        <v/>
      </c>
      <c r="D479" s="21" t="inlineStr">
        <is>
          <t>잔금 안내 문자</t>
        </is>
      </c>
      <c r="E479" s="21" t="inlineStr">
        <is>
          <t>김 실장</t>
        </is>
      </c>
      <c r="F479" s="26" t="inlineStr">
        <is>
          <t>완료</t>
        </is>
      </c>
      <c r="G479" s="28">
        <f>IF(OR(D479="",H479&lt;&gt;""),"",IF(F479="완료","완료",IF(A479&lt;기준일,"밀림",IF(A479=기준일,"오늘",IF(A479&lt;=기준일+7,"이번 주","예정")))))</f>
        <v/>
      </c>
      <c r="H479" s="25">
        <f>IF(COUNTA(A479,B479,D479)=0,"",IF(D479="","할 일을 적어 주세요",IF(NOT(ISNUMBER(A479)),"마감일을 확인하세요",IF(AND(B479&lt;&gt;"",ISNA(MATCH(B479,현장번호,0))),"현장 번호를 확인하세요",IF(AND(F479&lt;&gt;"",F479&lt;&gt;"완료"),"끝남 칸은 '완료'만","")))))</f>
        <v/>
      </c>
      <c r="J479">
        <f>IF(OR(G479="밀림",G479="오늘",G479="이번 주"),A479+ROW()/1E+6,"")</f>
        <v/>
      </c>
    </row>
    <row r="480">
      <c r="A480" s="20" t="n">
        <v>45996</v>
      </c>
      <c r="B480" s="26" t="n">
        <v>145</v>
      </c>
      <c r="C480" s="27">
        <f>IF(D480="","",IF(B480="","(현장 없음)",IFERROR(INDEX(현장_고객,MATCH(B480,현장번호,0))&amp;" · "&amp;INDEX(현장_주소,MATCH(B480,현장번호,0)),"없는 번호")))</f>
        <v/>
      </c>
      <c r="D480" s="21" t="inlineStr">
        <is>
          <t>중간 사진 보내기</t>
        </is>
      </c>
      <c r="E480" s="21" t="inlineStr">
        <is>
          <t>대표</t>
        </is>
      </c>
      <c r="F480" s="26" t="inlineStr">
        <is>
          <t>완료</t>
        </is>
      </c>
      <c r="G480" s="28">
        <f>IF(OR(D480="",H480&lt;&gt;""),"",IF(F480="완료","완료",IF(A480&lt;기준일,"밀림",IF(A480=기준일,"오늘",IF(A480&lt;=기준일+7,"이번 주","예정")))))</f>
        <v/>
      </c>
      <c r="H480" s="25">
        <f>IF(COUNTA(A480,B480,D480)=0,"",IF(D480="","할 일을 적어 주세요",IF(NOT(ISNUMBER(A480)),"마감일을 확인하세요",IF(AND(B480&lt;&gt;"",ISNA(MATCH(B480,현장번호,0))),"현장 번호를 확인하세요",IF(AND(F480&lt;&gt;"",F480&lt;&gt;"완료"),"끝남 칸은 '완료'만","")))))</f>
        <v/>
      </c>
      <c r="J480">
        <f>IF(OR(G480="밀림",G480="오늘",G480="이번 주"),A480+ROW()/1E+6,"")</f>
        <v/>
      </c>
    </row>
    <row r="481">
      <c r="A481" s="20" t="n">
        <v>45996</v>
      </c>
      <c r="B481" s="26" t="n">
        <v>154</v>
      </c>
      <c r="C481" s="27">
        <f>IF(D481="","",IF(B481="","(현장 없음)",IFERROR(INDEX(현장_고객,MATCH(B481,현장번호,0))&amp;" · "&amp;INDEX(현장_주소,MATCH(B481,현장번호,0)),"없는 번호")))</f>
        <v/>
      </c>
      <c r="D481" s="21" t="inlineStr">
        <is>
          <t>실측 방문</t>
        </is>
      </c>
      <c r="E481" s="21" t="inlineStr">
        <is>
          <t>대표</t>
        </is>
      </c>
      <c r="F481" s="26" t="inlineStr">
        <is>
          <t>완료</t>
        </is>
      </c>
      <c r="G481" s="28">
        <f>IF(OR(D481="",H481&lt;&gt;""),"",IF(F481="완료","완료",IF(A481&lt;기준일,"밀림",IF(A481=기준일,"오늘",IF(A481&lt;=기준일+7,"이번 주","예정")))))</f>
        <v/>
      </c>
      <c r="H481" s="25">
        <f>IF(COUNTA(A481,B481,D481)=0,"",IF(D481="","할 일을 적어 주세요",IF(NOT(ISNUMBER(A481)),"마감일을 확인하세요",IF(AND(B481&lt;&gt;"",ISNA(MATCH(B481,현장번호,0))),"현장 번호를 확인하세요",IF(AND(F481&lt;&gt;"",F481&lt;&gt;"완료"),"끝남 칸은 '완료'만","")))))</f>
        <v/>
      </c>
      <c r="J481">
        <f>IF(OR(G481="밀림",G481="오늘",G481="이번 주"),A481+ROW()/1E+6,"")</f>
        <v/>
      </c>
    </row>
    <row r="482">
      <c r="A482" s="20" t="n">
        <v>45997</v>
      </c>
      <c r="B482" s="26" t="n">
        <v>148</v>
      </c>
      <c r="C482" s="27">
        <f>IF(D482="","",IF(B482="","(현장 없음)",IFERROR(INDEX(현장_고객,MATCH(B482,현장번호,0))&amp;" · "&amp;INDEX(현장_주소,MATCH(B482,현장번호,0)),"없는 번호")))</f>
        <v/>
      </c>
      <c r="D482" s="21" t="inlineStr">
        <is>
          <t>철거 일정 잡기</t>
        </is>
      </c>
      <c r="E482" s="21" t="inlineStr">
        <is>
          <t>대표</t>
        </is>
      </c>
      <c r="F482" s="26" t="inlineStr">
        <is>
          <t>완료</t>
        </is>
      </c>
      <c r="G482" s="28">
        <f>IF(OR(D482="",H482&lt;&gt;""),"",IF(F482="완료","완료",IF(A482&lt;기준일,"밀림",IF(A482=기준일,"오늘",IF(A482&lt;=기준일+7,"이번 주","예정")))))</f>
        <v/>
      </c>
      <c r="H482" s="25">
        <f>IF(COUNTA(A482,B482,D482)=0,"",IF(D482="","할 일을 적어 주세요",IF(NOT(ISNUMBER(A482)),"마감일을 확인하세요",IF(AND(B482&lt;&gt;"",ISNA(MATCH(B482,현장번호,0))),"현장 번호를 확인하세요",IF(AND(F482&lt;&gt;"",F482&lt;&gt;"완료"),"끝남 칸은 '완료'만","")))))</f>
        <v/>
      </c>
      <c r="J482">
        <f>IF(OR(G482="밀림",G482="오늘",G482="이번 주"),A482+ROW()/1E+6,"")</f>
        <v/>
      </c>
    </row>
    <row r="483">
      <c r="A483" s="20" t="n">
        <v>45998</v>
      </c>
      <c r="B483" s="26" t="n">
        <v>144</v>
      </c>
      <c r="C483" s="27">
        <f>IF(D483="","",IF(B483="","(현장 없음)",IFERROR(INDEX(현장_고객,MATCH(B483,현장번호,0))&amp;" · "&amp;INDEX(현장_주소,MATCH(B483,현장번호,0)),"없는 번호")))</f>
        <v/>
      </c>
      <c r="D483" s="21" t="inlineStr">
        <is>
          <t>관리사무소 공사 신고</t>
        </is>
      </c>
      <c r="E483" s="21" t="inlineStr">
        <is>
          <t>박 팀장</t>
        </is>
      </c>
      <c r="F483" s="26" t="inlineStr">
        <is>
          <t>완료</t>
        </is>
      </c>
      <c r="G483" s="28">
        <f>IF(OR(D483="",H483&lt;&gt;""),"",IF(F483="완료","완료",IF(A483&lt;기준일,"밀림",IF(A483=기준일,"오늘",IF(A483&lt;=기준일+7,"이번 주","예정")))))</f>
        <v/>
      </c>
      <c r="H483" s="25">
        <f>IF(COUNTA(A483,B483,D483)=0,"",IF(D483="","할 일을 적어 주세요",IF(NOT(ISNUMBER(A483)),"마감일을 확인하세요",IF(AND(B483&lt;&gt;"",ISNA(MATCH(B483,현장번호,0))),"현장 번호를 확인하세요",IF(AND(F483&lt;&gt;"",F483&lt;&gt;"완료"),"끝남 칸은 '완료'만","")))))</f>
        <v/>
      </c>
      <c r="J483">
        <f>IF(OR(G483="밀림",G483="오늘",G483="이번 주"),A483+ROW()/1E+6,"")</f>
        <v/>
      </c>
    </row>
    <row r="484">
      <c r="A484" s="20" t="n">
        <v>45998</v>
      </c>
      <c r="B484" s="26" t="n">
        <v>146</v>
      </c>
      <c r="C484" s="27">
        <f>IF(D484="","",IF(B484="","(현장 없음)",IFERROR(INDEX(현장_고객,MATCH(B484,현장번호,0))&amp;" · "&amp;INDEX(현장_주소,MATCH(B484,현장번호,0)),"없는 번호")))</f>
        <v/>
      </c>
      <c r="D484" s="21" t="inlineStr">
        <is>
          <t>마감 확인</t>
        </is>
      </c>
      <c r="E484" s="21" t="inlineStr">
        <is>
          <t>김 실장</t>
        </is>
      </c>
      <c r="F484" s="26" t="inlineStr">
        <is>
          <t>완료</t>
        </is>
      </c>
      <c r="G484" s="28">
        <f>IF(OR(D484="",H484&lt;&gt;""),"",IF(F484="완료","완료",IF(A484&lt;기준일,"밀림",IF(A484=기준일,"오늘",IF(A484&lt;=기준일+7,"이번 주","예정")))))</f>
        <v/>
      </c>
      <c r="H484" s="25">
        <f>IF(COUNTA(A484,B484,D484)=0,"",IF(D484="","할 일을 적어 주세요",IF(NOT(ISNUMBER(A484)),"마감일을 확인하세요",IF(AND(B484&lt;&gt;"",ISNA(MATCH(B484,현장번호,0))),"현장 번호를 확인하세요",IF(AND(F484&lt;&gt;"",F484&lt;&gt;"완료"),"끝남 칸은 '완료'만","")))))</f>
        <v/>
      </c>
      <c r="J484">
        <f>IF(OR(G484="밀림",G484="오늘",G484="이번 주"),A484+ROW()/1E+6,"")</f>
        <v/>
      </c>
    </row>
    <row r="485">
      <c r="A485" s="20" t="n">
        <v>45999</v>
      </c>
      <c r="B485" s="26" t="n">
        <v>149</v>
      </c>
      <c r="C485" s="27">
        <f>IF(D485="","",IF(B485="","(현장 없음)",IFERROR(INDEX(현장_고객,MATCH(B485,현장번호,0))&amp;" · "&amp;INDEX(현장_주소,MATCH(B485,현장번호,0)),"없는 번호")))</f>
        <v/>
      </c>
      <c r="D485" s="21" t="inlineStr">
        <is>
          <t>실측 방문</t>
        </is>
      </c>
      <c r="E485" s="21" t="inlineStr">
        <is>
          <t>박 팀장</t>
        </is>
      </c>
      <c r="F485" s="26" t="inlineStr">
        <is>
          <t>완료</t>
        </is>
      </c>
      <c r="G485" s="28">
        <f>IF(OR(D485="",H485&lt;&gt;""),"",IF(F485="완료","완료",IF(A485&lt;기준일,"밀림",IF(A485=기준일,"오늘",IF(A485&lt;=기준일+7,"이번 주","예정")))))</f>
        <v/>
      </c>
      <c r="H485" s="25">
        <f>IF(COUNTA(A485,B485,D485)=0,"",IF(D485="","할 일을 적어 주세요",IF(NOT(ISNUMBER(A485)),"마감일을 확인하세요",IF(AND(B485&lt;&gt;"",ISNA(MATCH(B485,현장번호,0))),"현장 번호를 확인하세요",IF(AND(F485&lt;&gt;"",F485&lt;&gt;"완료"),"끝남 칸은 '완료'만","")))))</f>
        <v/>
      </c>
      <c r="J485">
        <f>IF(OR(G485="밀림",G485="오늘",G485="이번 주"),A485+ROW()/1E+6,"")</f>
        <v/>
      </c>
    </row>
    <row r="486">
      <c r="A486" s="20" t="n">
        <v>46000</v>
      </c>
      <c r="B486" s="26" t="n">
        <v>150</v>
      </c>
      <c r="C486" s="27">
        <f>IF(D486="","",IF(B486="","(현장 없음)",IFERROR(INDEX(현장_고객,MATCH(B486,현장번호,0))&amp;" · "&amp;INDEX(현장_주소,MATCH(B486,현장번호,0)),"없는 번호")))</f>
        <v/>
      </c>
      <c r="D486" s="21" t="inlineStr">
        <is>
          <t>실측 방문</t>
        </is>
      </c>
      <c r="E486" s="21" t="inlineStr">
        <is>
          <t>대표</t>
        </is>
      </c>
      <c r="F486" s="26" t="inlineStr">
        <is>
          <t>완료</t>
        </is>
      </c>
      <c r="G486" s="28">
        <f>IF(OR(D486="",H486&lt;&gt;""),"",IF(F486="완료","완료",IF(A486&lt;기준일,"밀림",IF(A486=기준일,"오늘",IF(A486&lt;=기준일+7,"이번 주","예정")))))</f>
        <v/>
      </c>
      <c r="H486" s="25">
        <f>IF(COUNTA(A486,B486,D486)=0,"",IF(D486="","할 일을 적어 주세요",IF(NOT(ISNUMBER(A486)),"마감일을 확인하세요",IF(AND(B486&lt;&gt;"",ISNA(MATCH(B486,현장번호,0))),"현장 번호를 확인하세요",IF(AND(F486&lt;&gt;"",F486&lt;&gt;"완료"),"끝남 칸은 '완료'만","")))))</f>
        <v/>
      </c>
      <c r="J486">
        <f>IF(OR(G486="밀림",G486="오늘",G486="이번 주"),A486+ROW()/1E+6,"")</f>
        <v/>
      </c>
    </row>
    <row r="487">
      <c r="A487" s="20" t="n">
        <v>46001</v>
      </c>
      <c r="B487" s="26" t="n">
        <v>146</v>
      </c>
      <c r="C487" s="27">
        <f>IF(D487="","",IF(B487="","(현장 없음)",IFERROR(INDEX(현장_고객,MATCH(B487,현장번호,0))&amp;" · "&amp;INDEX(현장_주소,MATCH(B487,현장번호,0)),"없는 번호")))</f>
        <v/>
      </c>
      <c r="D487" s="21" t="inlineStr">
        <is>
          <t>설비 업체 확인</t>
        </is>
      </c>
      <c r="E487" s="21" t="inlineStr">
        <is>
          <t>김 실장</t>
        </is>
      </c>
      <c r="F487" s="26" t="inlineStr">
        <is>
          <t>완료</t>
        </is>
      </c>
      <c r="G487" s="28">
        <f>IF(OR(D487="",H487&lt;&gt;""),"",IF(F487="완료","완료",IF(A487&lt;기준일,"밀림",IF(A487=기준일,"오늘",IF(A487&lt;=기준일+7,"이번 주","예정")))))</f>
        <v/>
      </c>
      <c r="H487" s="25">
        <f>IF(COUNTA(A487,B487,D487)=0,"",IF(D487="","할 일을 적어 주세요",IF(NOT(ISNUMBER(A487)),"마감일을 확인하세요",IF(AND(B487&lt;&gt;"",ISNA(MATCH(B487,현장번호,0))),"현장 번호를 확인하세요",IF(AND(F487&lt;&gt;"",F487&lt;&gt;"완료"),"끝남 칸은 '완료'만","")))))</f>
        <v/>
      </c>
      <c r="J487">
        <f>IF(OR(G487="밀림",G487="오늘",G487="이번 주"),A487+ROW()/1E+6,"")</f>
        <v/>
      </c>
    </row>
    <row r="488">
      <c r="A488" s="20" t="n">
        <v>46001</v>
      </c>
      <c r="B488" s="26" t="n">
        <v>148</v>
      </c>
      <c r="C488" s="27">
        <f>IF(D488="","",IF(B488="","(현장 없음)",IFERROR(INDEX(현장_고객,MATCH(B488,현장번호,0))&amp;" · "&amp;INDEX(현장_주소,MATCH(B488,현장번호,0)),"없는 번호")))</f>
        <v/>
      </c>
      <c r="D488" s="21" t="inlineStr">
        <is>
          <t>관리사무소 공사 신고</t>
        </is>
      </c>
      <c r="E488" s="21" t="inlineStr">
        <is>
          <t>대표</t>
        </is>
      </c>
      <c r="F488" s="26" t="inlineStr">
        <is>
          <t>완료</t>
        </is>
      </c>
      <c r="G488" s="28">
        <f>IF(OR(D488="",H488&lt;&gt;""),"",IF(F488="완료","완료",IF(A488&lt;기준일,"밀림",IF(A488=기준일,"오늘",IF(A488&lt;=기준일+7,"이번 주","예정")))))</f>
        <v/>
      </c>
      <c r="H488" s="25">
        <f>IF(COUNTA(A488,B488,D488)=0,"",IF(D488="","할 일을 적어 주세요",IF(NOT(ISNUMBER(A488)),"마감일을 확인하세요",IF(AND(B488&lt;&gt;"",ISNA(MATCH(B488,현장번호,0))),"현장 번호를 확인하세요",IF(AND(F488&lt;&gt;"",F488&lt;&gt;"완료"),"끝남 칸은 '완료'만","")))))</f>
        <v/>
      </c>
      <c r="J488">
        <f>IF(OR(G488="밀림",G488="오늘",G488="이번 주"),A488+ROW()/1E+6,"")</f>
        <v/>
      </c>
    </row>
    <row r="489">
      <c r="A489" s="20" t="n">
        <v>46001</v>
      </c>
      <c r="B489" s="26" t="n">
        <v>153</v>
      </c>
      <c r="C489" s="27">
        <f>IF(D489="","",IF(B489="","(현장 없음)",IFERROR(INDEX(현장_고객,MATCH(B489,현장번호,0))&amp;" · "&amp;INDEX(현장_주소,MATCH(B489,현장번호,0)),"없는 번호")))</f>
        <v/>
      </c>
      <c r="D489" s="21" t="inlineStr">
        <is>
          <t>견적 전화</t>
        </is>
      </c>
      <c r="E489" s="21" t="inlineStr">
        <is>
          <t>김 실장</t>
        </is>
      </c>
      <c r="F489" s="26" t="inlineStr">
        <is>
          <t>완료</t>
        </is>
      </c>
      <c r="G489" s="28">
        <f>IF(OR(D489="",H489&lt;&gt;""),"",IF(F489="완료","완료",IF(A489&lt;기준일,"밀림",IF(A489=기준일,"오늘",IF(A489&lt;=기준일+7,"이번 주","예정")))))</f>
        <v/>
      </c>
      <c r="H489" s="25">
        <f>IF(COUNTA(A489,B489,D489)=0,"",IF(D489="","할 일을 적어 주세요",IF(NOT(ISNUMBER(A489)),"마감일을 확인하세요",IF(AND(B489&lt;&gt;"",ISNA(MATCH(B489,현장번호,0))),"현장 번호를 확인하세요",IF(AND(F489&lt;&gt;"",F489&lt;&gt;"완료"),"끝남 칸은 '완료'만","")))))</f>
        <v/>
      </c>
      <c r="J489">
        <f>IF(OR(G489="밀림",G489="오늘",G489="이번 주"),A489+ROW()/1E+6,"")</f>
        <v/>
      </c>
    </row>
    <row r="490">
      <c r="A490" s="20" t="n">
        <v>46002</v>
      </c>
      <c r="B490" s="26" t="n">
        <v>146</v>
      </c>
      <c r="C490" s="27">
        <f>IF(D490="","",IF(B490="","(현장 없음)",IFERROR(INDEX(현장_고객,MATCH(B490,현장번호,0))&amp;" · "&amp;INDEX(현장_주소,MATCH(B490,현장번호,0)),"없는 번호")))</f>
        <v/>
      </c>
      <c r="D490" s="21" t="inlineStr">
        <is>
          <t>철거 일정 잡기</t>
        </is>
      </c>
      <c r="E490" s="21" t="inlineStr">
        <is>
          <t>김 실장</t>
        </is>
      </c>
      <c r="F490" s="26" t="inlineStr">
        <is>
          <t>완료</t>
        </is>
      </c>
      <c r="G490" s="28">
        <f>IF(OR(D490="",H490&lt;&gt;""),"",IF(F490="완료","완료",IF(A490&lt;기준일,"밀림",IF(A490=기준일,"오늘",IF(A490&lt;=기준일+7,"이번 주","예정")))))</f>
        <v/>
      </c>
      <c r="H490" s="25">
        <f>IF(COUNTA(A490,B490,D490)=0,"",IF(D490="","할 일을 적어 주세요",IF(NOT(ISNUMBER(A490)),"마감일을 확인하세요",IF(AND(B490&lt;&gt;"",ISNA(MATCH(B490,현장번호,0))),"현장 번호를 확인하세요",IF(AND(F490&lt;&gt;"",F490&lt;&gt;"완료"),"끝남 칸은 '완료'만","")))))</f>
        <v/>
      </c>
      <c r="J490">
        <f>IF(OR(G490="밀림",G490="오늘",G490="이번 주"),A490+ROW()/1E+6,"")</f>
        <v/>
      </c>
    </row>
    <row r="491">
      <c r="A491" s="20" t="n">
        <v>46002</v>
      </c>
      <c r="B491" s="26" t="n">
        <v>149</v>
      </c>
      <c r="C491" s="27">
        <f>IF(D491="","",IF(B491="","(현장 없음)",IFERROR(INDEX(현장_고객,MATCH(B491,현장번호,0))&amp;" · "&amp;INDEX(현장_주소,MATCH(B491,현장번호,0)),"없는 번호")))</f>
        <v/>
      </c>
      <c r="D491" s="21" t="inlineStr">
        <is>
          <t>관리사무소 공사 신고</t>
        </is>
      </c>
      <c r="E491" s="21" t="inlineStr">
        <is>
          <t>박 팀장</t>
        </is>
      </c>
      <c r="F491" s="26" t="inlineStr">
        <is>
          <t>완료</t>
        </is>
      </c>
      <c r="G491" s="28">
        <f>IF(OR(D491="",H491&lt;&gt;""),"",IF(F491="완료","완료",IF(A491&lt;기준일,"밀림",IF(A491=기준일,"오늘",IF(A491&lt;=기준일+7,"이번 주","예정")))))</f>
        <v/>
      </c>
      <c r="H491" s="25">
        <f>IF(COUNTA(A491,B491,D491)=0,"",IF(D491="","할 일을 적어 주세요",IF(NOT(ISNUMBER(A491)),"마감일을 확인하세요",IF(AND(B491&lt;&gt;"",ISNA(MATCH(B491,현장번호,0))),"현장 번호를 확인하세요",IF(AND(F491&lt;&gt;"",F491&lt;&gt;"완료"),"끝남 칸은 '완료'만","")))))</f>
        <v/>
      </c>
      <c r="J491">
        <f>IF(OR(G491="밀림",G491="오늘",G491="이번 주"),A491+ROW()/1E+6,"")</f>
        <v/>
      </c>
    </row>
    <row r="492">
      <c r="A492" s="20" t="n">
        <v>46003</v>
      </c>
      <c r="B492" s="26" t="n">
        <v>144</v>
      </c>
      <c r="C492" s="27">
        <f>IF(D492="","",IF(B492="","(현장 없음)",IFERROR(INDEX(현장_고객,MATCH(B492,현장번호,0))&amp;" · "&amp;INDEX(현장_주소,MATCH(B492,현장번호,0)),"없는 번호")))</f>
        <v/>
      </c>
      <c r="D492" s="21" t="inlineStr">
        <is>
          <t>타일 들어가는 날 확인</t>
        </is>
      </c>
      <c r="E492" s="21" t="inlineStr">
        <is>
          <t>박 팀장</t>
        </is>
      </c>
      <c r="F492" s="26" t="inlineStr">
        <is>
          <t>완료</t>
        </is>
      </c>
      <c r="G492" s="28">
        <f>IF(OR(D492="",H492&lt;&gt;""),"",IF(F492="완료","완료",IF(A492&lt;기준일,"밀림",IF(A492=기준일,"오늘",IF(A492&lt;=기준일+7,"이번 주","예정")))))</f>
        <v/>
      </c>
      <c r="H492" s="25">
        <f>IF(COUNTA(A492,B492,D492)=0,"",IF(D492="","할 일을 적어 주세요",IF(NOT(ISNUMBER(A492)),"마감일을 확인하세요",IF(AND(B492&lt;&gt;"",ISNA(MATCH(B492,현장번호,0))),"현장 번호를 확인하세요",IF(AND(F492&lt;&gt;"",F492&lt;&gt;"완료"),"끝남 칸은 '완료'만","")))))</f>
        <v/>
      </c>
      <c r="J492">
        <f>IF(OR(G492="밀림",G492="오늘",G492="이번 주"),A492+ROW()/1E+6,"")</f>
        <v/>
      </c>
    </row>
    <row r="493">
      <c r="A493" s="20" t="n">
        <v>46003</v>
      </c>
      <c r="B493" s="26" t="n">
        <v>148</v>
      </c>
      <c r="C493" s="27">
        <f>IF(D493="","",IF(B493="","(현장 없음)",IFERROR(INDEX(현장_고객,MATCH(B493,현장번호,0))&amp;" · "&amp;INDEX(현장_주소,MATCH(B493,현장번호,0)),"없는 번호")))</f>
        <v/>
      </c>
      <c r="D493" s="21" t="inlineStr">
        <is>
          <t>자재 발주</t>
        </is>
      </c>
      <c r="E493" s="21" t="inlineStr">
        <is>
          <t>대표</t>
        </is>
      </c>
      <c r="F493" s="26" t="inlineStr">
        <is>
          <t>완료</t>
        </is>
      </c>
      <c r="G493" s="28">
        <f>IF(OR(D493="",H493&lt;&gt;""),"",IF(F493="완료","완료",IF(A493&lt;기준일,"밀림",IF(A493=기준일,"오늘",IF(A493&lt;=기준일+7,"이번 주","예정")))))</f>
        <v/>
      </c>
      <c r="H493" s="25">
        <f>IF(COUNTA(A493,B493,D493)=0,"",IF(D493="","할 일을 적어 주세요",IF(NOT(ISNUMBER(A493)),"마감일을 확인하세요",IF(AND(B493&lt;&gt;"",ISNA(MATCH(B493,현장번호,0))),"현장 번호를 확인하세요",IF(AND(F493&lt;&gt;"",F493&lt;&gt;"완료"),"끝남 칸은 '완료'만","")))))</f>
        <v/>
      </c>
      <c r="J493">
        <f>IF(OR(G493="밀림",G493="오늘",G493="이번 주"),A493+ROW()/1E+6,"")</f>
        <v/>
      </c>
    </row>
    <row r="494">
      <c r="A494" s="20" t="n">
        <v>46003</v>
      </c>
      <c r="B494" s="26" t="n">
        <v>150</v>
      </c>
      <c r="C494" s="27">
        <f>IF(D494="","",IF(B494="","(현장 없음)",IFERROR(INDEX(현장_고객,MATCH(B494,현장번호,0))&amp;" · "&amp;INDEX(현장_주소,MATCH(B494,현장번호,0)),"없는 번호")))</f>
        <v/>
      </c>
      <c r="D494" s="21" t="inlineStr">
        <is>
          <t>중간 사진 보내기</t>
        </is>
      </c>
      <c r="E494" s="21" t="inlineStr">
        <is>
          <t>대표</t>
        </is>
      </c>
      <c r="F494" s="26" t="inlineStr">
        <is>
          <t>완료</t>
        </is>
      </c>
      <c r="G494" s="28">
        <f>IF(OR(D494="",H494&lt;&gt;""),"",IF(F494="완료","완료",IF(A494&lt;기준일,"밀림",IF(A494=기준일,"오늘",IF(A494&lt;=기준일+7,"이번 주","예정")))))</f>
        <v/>
      </c>
      <c r="H494" s="25">
        <f>IF(COUNTA(A494,B494,D494)=0,"",IF(D494="","할 일을 적어 주세요",IF(NOT(ISNUMBER(A494)),"마감일을 확인하세요",IF(AND(B494&lt;&gt;"",ISNA(MATCH(B494,현장번호,0))),"현장 번호를 확인하세요",IF(AND(F494&lt;&gt;"",F494&lt;&gt;"완료"),"끝남 칸은 '완료'만","")))))</f>
        <v/>
      </c>
      <c r="J494">
        <f>IF(OR(G494="밀림",G494="오늘",G494="이번 주"),A494+ROW()/1E+6,"")</f>
        <v/>
      </c>
    </row>
    <row r="495">
      <c r="A495" s="20" t="n">
        <v>46003</v>
      </c>
      <c r="B495" s="26" t="n">
        <v>155</v>
      </c>
      <c r="C495" s="27">
        <f>IF(D495="","",IF(B495="","(현장 없음)",IFERROR(INDEX(현장_고객,MATCH(B495,현장번호,0))&amp;" · "&amp;INDEX(현장_주소,MATCH(B495,현장번호,0)),"없는 번호")))</f>
        <v/>
      </c>
      <c r="D495" s="21" t="inlineStr">
        <is>
          <t>실측 방문</t>
        </is>
      </c>
      <c r="E495" s="21" t="inlineStr">
        <is>
          <t>김 실장</t>
        </is>
      </c>
      <c r="F495" s="26" t="inlineStr">
        <is>
          <t>완료</t>
        </is>
      </c>
      <c r="G495" s="28">
        <f>IF(OR(D495="",H495&lt;&gt;""),"",IF(F495="완료","완료",IF(A495&lt;기준일,"밀림",IF(A495=기준일,"오늘",IF(A495&lt;=기준일+7,"이번 주","예정")))))</f>
        <v/>
      </c>
      <c r="H495" s="25">
        <f>IF(COUNTA(A495,B495,D495)=0,"",IF(D495="","할 일을 적어 주세요",IF(NOT(ISNUMBER(A495)),"마감일을 확인하세요",IF(AND(B495&lt;&gt;"",ISNA(MATCH(B495,현장번호,0))),"현장 번호를 확인하세요",IF(AND(F495&lt;&gt;"",F495&lt;&gt;"완료"),"끝남 칸은 '완료'만","")))))</f>
        <v/>
      </c>
      <c r="J495">
        <f>IF(OR(G495="밀림",G495="오늘",G495="이번 주"),A495+ROW()/1E+6,"")</f>
        <v/>
      </c>
    </row>
    <row r="496">
      <c r="A496" s="20" t="n">
        <v>46003</v>
      </c>
      <c r="B496" s="26" t="n">
        <v>158</v>
      </c>
      <c r="C496" s="27">
        <f>IF(D496="","",IF(B496="","(현장 없음)",IFERROR(INDEX(현장_고객,MATCH(B496,현장번호,0))&amp;" · "&amp;INDEX(현장_주소,MATCH(B496,현장번호,0)),"없는 번호")))</f>
        <v/>
      </c>
      <c r="D496" s="21" t="inlineStr">
        <is>
          <t>실측 방문</t>
        </is>
      </c>
      <c r="E496" s="21" t="inlineStr">
        <is>
          <t>김 실장</t>
        </is>
      </c>
      <c r="F496" s="26" t="inlineStr">
        <is>
          <t>완료</t>
        </is>
      </c>
      <c r="G496" s="28">
        <f>IF(OR(D496="",H496&lt;&gt;""),"",IF(F496="완료","완료",IF(A496&lt;기준일,"밀림",IF(A496=기준일,"오늘",IF(A496&lt;=기준일+7,"이번 주","예정")))))</f>
        <v/>
      </c>
      <c r="H496" s="25">
        <f>IF(COUNTA(A496,B496,D496)=0,"",IF(D496="","할 일을 적어 주세요",IF(NOT(ISNUMBER(A496)),"마감일을 확인하세요",IF(AND(B496&lt;&gt;"",ISNA(MATCH(B496,현장번호,0))),"현장 번호를 확인하세요",IF(AND(F496&lt;&gt;"",F496&lt;&gt;"완료"),"끝남 칸은 '완료'만","")))))</f>
        <v/>
      </c>
      <c r="J496">
        <f>IF(OR(G496="밀림",G496="오늘",G496="이번 주"),A496+ROW()/1E+6,"")</f>
        <v/>
      </c>
    </row>
    <row r="497">
      <c r="A497" s="20" t="n">
        <v>46005</v>
      </c>
      <c r="B497" s="26" t="n">
        <v>144</v>
      </c>
      <c r="C497" s="27">
        <f>IF(D497="","",IF(B497="","(현장 없음)",IFERROR(INDEX(현장_고객,MATCH(B497,현장번호,0))&amp;" · "&amp;INDEX(현장_주소,MATCH(B497,현장번호,0)),"없는 번호")))</f>
        <v/>
      </c>
      <c r="D497" s="21" t="inlineStr">
        <is>
          <t>잔금 안내 문자</t>
        </is>
      </c>
      <c r="E497" s="21" t="inlineStr">
        <is>
          <t>박 팀장</t>
        </is>
      </c>
      <c r="F497" s="26" t="inlineStr">
        <is>
          <t>완료</t>
        </is>
      </c>
      <c r="G497" s="28">
        <f>IF(OR(D497="",H497&lt;&gt;""),"",IF(F497="완료","완료",IF(A497&lt;기준일,"밀림",IF(A497=기준일,"오늘",IF(A497&lt;=기준일+7,"이번 주","예정")))))</f>
        <v/>
      </c>
      <c r="H497" s="25">
        <f>IF(COUNTA(A497,B497,D497)=0,"",IF(D497="","할 일을 적어 주세요",IF(NOT(ISNUMBER(A497)),"마감일을 확인하세요",IF(AND(B497&lt;&gt;"",ISNA(MATCH(B497,현장번호,0))),"현장 번호를 확인하세요",IF(AND(F497&lt;&gt;"",F497&lt;&gt;"완료"),"끝남 칸은 '완료'만","")))))</f>
        <v/>
      </c>
      <c r="J497">
        <f>IF(OR(G497="밀림",G497="오늘",G497="이번 주"),A497+ROW()/1E+6,"")</f>
        <v/>
      </c>
    </row>
    <row r="498">
      <c r="A498" s="20" t="n">
        <v>46005</v>
      </c>
      <c r="B498" s="26" t="n">
        <v>146</v>
      </c>
      <c r="C498" s="27">
        <f>IF(D498="","",IF(B498="","(현장 없음)",IFERROR(INDEX(현장_고객,MATCH(B498,현장번호,0))&amp;" · "&amp;INDEX(현장_주소,MATCH(B498,현장번호,0)),"없는 번호")))</f>
        <v/>
      </c>
      <c r="D498" s="21" t="inlineStr">
        <is>
          <t>잔금 안내 문자</t>
        </is>
      </c>
      <c r="E498" s="21" t="inlineStr">
        <is>
          <t>김 실장</t>
        </is>
      </c>
      <c r="F498" s="26" t="inlineStr">
        <is>
          <t>완료</t>
        </is>
      </c>
      <c r="G498" s="28">
        <f>IF(OR(D498="",H498&lt;&gt;""),"",IF(F498="완료","완료",IF(A498&lt;기준일,"밀림",IF(A498=기준일,"오늘",IF(A498&lt;=기준일+7,"이번 주","예정")))))</f>
        <v/>
      </c>
      <c r="H498" s="25">
        <f>IF(COUNTA(A498,B498,D498)=0,"",IF(D498="","할 일을 적어 주세요",IF(NOT(ISNUMBER(A498)),"마감일을 확인하세요",IF(AND(B498&lt;&gt;"",ISNA(MATCH(B498,현장번호,0))),"현장 번호를 확인하세요",IF(AND(F498&lt;&gt;"",F498&lt;&gt;"완료"),"끝남 칸은 '완료'만","")))))</f>
        <v/>
      </c>
      <c r="J498">
        <f>IF(OR(G498="밀림",G498="오늘",G498="이번 주"),A498+ROW()/1E+6,"")</f>
        <v/>
      </c>
    </row>
    <row r="499">
      <c r="A499" s="20" t="n">
        <v>46006</v>
      </c>
      <c r="B499" s="26" t="n">
        <v>150</v>
      </c>
      <c r="C499" s="27">
        <f>IF(D499="","",IF(B499="","(현장 없음)",IFERROR(INDEX(현장_고객,MATCH(B499,현장번호,0))&amp;" · "&amp;INDEX(현장_주소,MATCH(B499,현장번호,0)),"없는 번호")))</f>
        <v/>
      </c>
      <c r="D499" s="21" t="inlineStr">
        <is>
          <t>철거 일정 잡기</t>
        </is>
      </c>
      <c r="E499" s="21" t="inlineStr">
        <is>
          <t>대표</t>
        </is>
      </c>
      <c r="F499" s="26" t="inlineStr">
        <is>
          <t>완료</t>
        </is>
      </c>
      <c r="G499" s="28">
        <f>IF(OR(D499="",H499&lt;&gt;""),"",IF(F499="완료","완료",IF(A499&lt;기준일,"밀림",IF(A499=기준일,"오늘",IF(A499&lt;=기준일+7,"이번 주","예정")))))</f>
        <v/>
      </c>
      <c r="H499" s="25">
        <f>IF(COUNTA(A499,B499,D499)=0,"",IF(D499="","할 일을 적어 주세요",IF(NOT(ISNUMBER(A499)),"마감일을 확인하세요",IF(AND(B499&lt;&gt;"",ISNA(MATCH(B499,현장번호,0))),"현장 번호를 확인하세요",IF(AND(F499&lt;&gt;"",F499&lt;&gt;"완료"),"끝남 칸은 '완료'만","")))))</f>
        <v/>
      </c>
      <c r="J499">
        <f>IF(OR(G499="밀림",G499="오늘",G499="이번 주"),A499+ROW()/1E+6,"")</f>
        <v/>
      </c>
    </row>
    <row r="500">
      <c r="A500" s="20" t="n">
        <v>46006</v>
      </c>
      <c r="B500" s="26" t="n">
        <v>152</v>
      </c>
      <c r="C500" s="27">
        <f>IF(D500="","",IF(B500="","(현장 없음)",IFERROR(INDEX(현장_고객,MATCH(B500,현장번호,0))&amp;" · "&amp;INDEX(현장_주소,MATCH(B500,현장번호,0)),"없는 번호")))</f>
        <v/>
      </c>
      <c r="D500" s="21" t="inlineStr">
        <is>
          <t>실측 방문</t>
        </is>
      </c>
      <c r="E500" s="21" t="inlineStr">
        <is>
          <t>박 팀장</t>
        </is>
      </c>
      <c r="F500" s="26" t="inlineStr">
        <is>
          <t>완료</t>
        </is>
      </c>
      <c r="G500" s="28">
        <f>IF(OR(D500="",H500&lt;&gt;""),"",IF(F500="완료","완료",IF(A500&lt;기준일,"밀림",IF(A500=기준일,"오늘",IF(A500&lt;=기준일+7,"이번 주","예정")))))</f>
        <v/>
      </c>
      <c r="H500" s="25">
        <f>IF(COUNTA(A500,B500,D500)=0,"",IF(D500="","할 일을 적어 주세요",IF(NOT(ISNUMBER(A500)),"마감일을 확인하세요",IF(AND(B500&lt;&gt;"",ISNA(MATCH(B500,현장번호,0))),"현장 번호를 확인하세요",IF(AND(F500&lt;&gt;"",F500&lt;&gt;"완료"),"끝남 칸은 '완료'만","")))))</f>
        <v/>
      </c>
      <c r="J500">
        <f>IF(OR(G500="밀림",G500="오늘",G500="이번 주"),A500+ROW()/1E+6,"")</f>
        <v/>
      </c>
    </row>
    <row r="501">
      <c r="A501" s="20" t="n">
        <v>46007</v>
      </c>
      <c r="B501" s="26" t="n">
        <v>145</v>
      </c>
      <c r="C501" s="27">
        <f>IF(D501="","",IF(B501="","(현장 없음)",IFERROR(INDEX(현장_고객,MATCH(B501,현장번호,0))&amp;" · "&amp;INDEX(현장_주소,MATCH(B501,현장번호,0)),"없는 번호")))</f>
        <v/>
      </c>
      <c r="D501" s="21" t="inlineStr">
        <is>
          <t>철거 일정 잡기</t>
        </is>
      </c>
      <c r="E501" s="21" t="inlineStr">
        <is>
          <t>대표</t>
        </is>
      </c>
      <c r="F501" s="26" t="inlineStr">
        <is>
          <t>완료</t>
        </is>
      </c>
      <c r="G501" s="28">
        <f>IF(OR(D501="",H501&lt;&gt;""),"",IF(F501="완료","완료",IF(A501&lt;기준일,"밀림",IF(A501=기준일,"오늘",IF(A501&lt;=기준일+7,"이번 주","예정")))))</f>
        <v/>
      </c>
      <c r="H501" s="25">
        <f>IF(COUNTA(A501,B501,D501)=0,"",IF(D501="","할 일을 적어 주세요",IF(NOT(ISNUMBER(A501)),"마감일을 확인하세요",IF(AND(B501&lt;&gt;"",ISNA(MATCH(B501,현장번호,0))),"현장 번호를 확인하세요",IF(AND(F501&lt;&gt;"",F501&lt;&gt;"완료"),"끝남 칸은 '완료'만","")))))</f>
        <v/>
      </c>
      <c r="J501">
        <f>IF(OR(G501="밀림",G501="오늘",G501="이번 주"),A501+ROW()/1E+6,"")</f>
        <v/>
      </c>
    </row>
    <row r="502">
      <c r="A502" s="20" t="n">
        <v>46007</v>
      </c>
      <c r="B502" s="26" t="n">
        <v>148</v>
      </c>
      <c r="C502" s="27">
        <f>IF(D502="","",IF(B502="","(현장 없음)",IFERROR(INDEX(현장_고객,MATCH(B502,현장번호,0))&amp;" · "&amp;INDEX(현장_주소,MATCH(B502,현장번호,0)),"없는 번호")))</f>
        <v/>
      </c>
      <c r="D502" s="21" t="inlineStr">
        <is>
          <t>잔금 안내 문자</t>
        </is>
      </c>
      <c r="E502" s="21" t="inlineStr">
        <is>
          <t>대표</t>
        </is>
      </c>
      <c r="F502" s="26" t="inlineStr">
        <is>
          <t>완료</t>
        </is>
      </c>
      <c r="G502" s="28">
        <f>IF(OR(D502="",H502&lt;&gt;""),"",IF(F502="완료","완료",IF(A502&lt;기준일,"밀림",IF(A502=기준일,"오늘",IF(A502&lt;=기준일+7,"이번 주","예정")))))</f>
        <v/>
      </c>
      <c r="H502" s="25">
        <f>IF(COUNTA(A502,B502,D502)=0,"",IF(D502="","할 일을 적어 주세요",IF(NOT(ISNUMBER(A502)),"마감일을 확인하세요",IF(AND(B502&lt;&gt;"",ISNA(MATCH(B502,현장번호,0))),"현장 번호를 확인하세요",IF(AND(F502&lt;&gt;"",F502&lt;&gt;"완료"),"끝남 칸은 '완료'만","")))))</f>
        <v/>
      </c>
      <c r="J502">
        <f>IF(OR(G502="밀림",G502="오늘",G502="이번 주"),A502+ROW()/1E+6,"")</f>
        <v/>
      </c>
    </row>
    <row r="503">
      <c r="A503" s="20" t="n">
        <v>46007</v>
      </c>
      <c r="B503" s="26" t="n">
        <v>149</v>
      </c>
      <c r="C503" s="27">
        <f>IF(D503="","",IF(B503="","(현장 없음)",IFERROR(INDEX(현장_고객,MATCH(B503,현장번호,0))&amp;" · "&amp;INDEX(현장_주소,MATCH(B503,현장번호,0)),"없는 번호")))</f>
        <v/>
      </c>
      <c r="D503" s="21" t="inlineStr">
        <is>
          <t>중간 사진 보내기</t>
        </is>
      </c>
      <c r="E503" s="21" t="inlineStr">
        <is>
          <t>박 팀장</t>
        </is>
      </c>
      <c r="F503" s="26" t="inlineStr">
        <is>
          <t>완료</t>
        </is>
      </c>
      <c r="G503" s="28">
        <f>IF(OR(D503="",H503&lt;&gt;""),"",IF(F503="완료","완료",IF(A503&lt;기준일,"밀림",IF(A503=기준일,"오늘",IF(A503&lt;=기준일+7,"이번 주","예정")))))</f>
        <v/>
      </c>
      <c r="H503" s="25">
        <f>IF(COUNTA(A503,B503,D503)=0,"",IF(D503="","할 일을 적어 주세요",IF(NOT(ISNUMBER(A503)),"마감일을 확인하세요",IF(AND(B503&lt;&gt;"",ISNA(MATCH(B503,현장번호,0))),"현장 번호를 확인하세요",IF(AND(F503&lt;&gt;"",F503&lt;&gt;"완료"),"끝남 칸은 '완료'만","")))))</f>
        <v/>
      </c>
      <c r="J503">
        <f>IF(OR(G503="밀림",G503="오늘",G503="이번 주"),A503+ROW()/1E+6,"")</f>
        <v/>
      </c>
    </row>
    <row r="504">
      <c r="A504" s="20" t="n">
        <v>46008</v>
      </c>
      <c r="B504" s="26" t="n">
        <v>154</v>
      </c>
      <c r="C504" s="27">
        <f>IF(D504="","",IF(B504="","(현장 없음)",IFERROR(INDEX(현장_고객,MATCH(B504,현장번호,0))&amp;" · "&amp;INDEX(현장_주소,MATCH(B504,현장번호,0)),"없는 번호")))</f>
        <v/>
      </c>
      <c r="D504" s="21" t="inlineStr">
        <is>
          <t>자재 발주</t>
        </is>
      </c>
      <c r="E504" s="21" t="inlineStr">
        <is>
          <t>대표</t>
        </is>
      </c>
      <c r="F504" s="26" t="inlineStr">
        <is>
          <t>완료</t>
        </is>
      </c>
      <c r="G504" s="28">
        <f>IF(OR(D504="",H504&lt;&gt;""),"",IF(F504="완료","완료",IF(A504&lt;기준일,"밀림",IF(A504=기준일,"오늘",IF(A504&lt;=기준일+7,"이번 주","예정")))))</f>
        <v/>
      </c>
      <c r="H504" s="25">
        <f>IF(COUNTA(A504,B504,D504)=0,"",IF(D504="","할 일을 적어 주세요",IF(NOT(ISNUMBER(A504)),"마감일을 확인하세요",IF(AND(B504&lt;&gt;"",ISNA(MATCH(B504,현장번호,0))),"현장 번호를 확인하세요",IF(AND(F504&lt;&gt;"",F504&lt;&gt;"완료"),"끝남 칸은 '완료'만","")))))</f>
        <v/>
      </c>
      <c r="J504">
        <f>IF(OR(G504="밀림",G504="오늘",G504="이번 주"),A504+ROW()/1E+6,"")</f>
        <v/>
      </c>
    </row>
    <row r="505">
      <c r="A505" s="20" t="n">
        <v>46008</v>
      </c>
      <c r="B505" s="26" t="n">
        <v>154</v>
      </c>
      <c r="C505" s="27">
        <f>IF(D505="","",IF(B505="","(현장 없음)",IFERROR(INDEX(현장_고객,MATCH(B505,현장번호,0))&amp;" · "&amp;INDEX(현장_주소,MATCH(B505,현장번호,0)),"없는 번호")))</f>
        <v/>
      </c>
      <c r="D505" s="21" t="inlineStr">
        <is>
          <t>설비 업체 확인</t>
        </is>
      </c>
      <c r="E505" s="21" t="inlineStr">
        <is>
          <t>대표</t>
        </is>
      </c>
      <c r="F505" s="26" t="inlineStr">
        <is>
          <t>완료</t>
        </is>
      </c>
      <c r="G505" s="28">
        <f>IF(OR(D505="",H505&lt;&gt;""),"",IF(F505="완료","완료",IF(A505&lt;기준일,"밀림",IF(A505=기준일,"오늘",IF(A505&lt;=기준일+7,"이번 주","예정")))))</f>
        <v/>
      </c>
      <c r="H505" s="25">
        <f>IF(COUNTA(A505,B505,D505)=0,"",IF(D505="","할 일을 적어 주세요",IF(NOT(ISNUMBER(A505)),"마감일을 확인하세요",IF(AND(B505&lt;&gt;"",ISNA(MATCH(B505,현장번호,0))),"현장 번호를 확인하세요",IF(AND(F505&lt;&gt;"",F505&lt;&gt;"완료"),"끝남 칸은 '완료'만","")))))</f>
        <v/>
      </c>
      <c r="J505">
        <f>IF(OR(G505="밀림",G505="오늘",G505="이번 주"),A505+ROW()/1E+6,"")</f>
        <v/>
      </c>
    </row>
    <row r="506">
      <c r="A506" s="20" t="n">
        <v>46008</v>
      </c>
      <c r="B506" s="26" t="n">
        <v>154</v>
      </c>
      <c r="C506" s="27">
        <f>IF(D506="","",IF(B506="","(현장 없음)",IFERROR(INDEX(현장_고객,MATCH(B506,현장번호,0))&amp;" · "&amp;INDEX(현장_주소,MATCH(B506,현장번호,0)),"없는 번호")))</f>
        <v/>
      </c>
      <c r="D506" s="21" t="inlineStr">
        <is>
          <t>중간 사진 보내기</t>
        </is>
      </c>
      <c r="E506" s="21" t="inlineStr">
        <is>
          <t>대표</t>
        </is>
      </c>
      <c r="F506" s="26" t="inlineStr">
        <is>
          <t>완료</t>
        </is>
      </c>
      <c r="G506" s="28">
        <f>IF(OR(D506="",H506&lt;&gt;""),"",IF(F506="완료","완료",IF(A506&lt;기준일,"밀림",IF(A506=기준일,"오늘",IF(A506&lt;=기준일+7,"이번 주","예정")))))</f>
        <v/>
      </c>
      <c r="H506" s="25">
        <f>IF(COUNTA(A506,B506,D506)=0,"",IF(D506="","할 일을 적어 주세요",IF(NOT(ISNUMBER(A506)),"마감일을 확인하세요",IF(AND(B506&lt;&gt;"",ISNA(MATCH(B506,현장번호,0))),"현장 번호를 확인하세요",IF(AND(F506&lt;&gt;"",F506&lt;&gt;"완료"),"끝남 칸은 '완료'만","")))))</f>
        <v/>
      </c>
      <c r="J506">
        <f>IF(OR(G506="밀림",G506="오늘",G506="이번 주"),A506+ROW()/1E+6,"")</f>
        <v/>
      </c>
    </row>
    <row r="507">
      <c r="A507" s="20" t="n">
        <v>46008</v>
      </c>
      <c r="B507" s="26" t="n">
        <v>161</v>
      </c>
      <c r="C507" s="27">
        <f>IF(D507="","",IF(B507="","(현장 없음)",IFERROR(INDEX(현장_고객,MATCH(B507,현장번호,0))&amp;" · "&amp;INDEX(현장_주소,MATCH(B507,현장번호,0)),"없는 번호")))</f>
        <v/>
      </c>
      <c r="D507" s="21" t="inlineStr">
        <is>
          <t>견적 전화</t>
        </is>
      </c>
      <c r="E507" s="21" t="inlineStr">
        <is>
          <t>대표</t>
        </is>
      </c>
      <c r="F507" s="26" t="inlineStr">
        <is>
          <t>완료</t>
        </is>
      </c>
      <c r="G507" s="28">
        <f>IF(OR(D507="",H507&lt;&gt;""),"",IF(F507="완료","완료",IF(A507&lt;기준일,"밀림",IF(A507=기준일,"오늘",IF(A507&lt;=기준일+7,"이번 주","예정")))))</f>
        <v/>
      </c>
      <c r="H507" s="25">
        <f>IF(COUNTA(A507,B507,D507)=0,"",IF(D507="","할 일을 적어 주세요",IF(NOT(ISNUMBER(A507)),"마감일을 확인하세요",IF(AND(B507&lt;&gt;"",ISNA(MATCH(B507,현장번호,0))),"현장 번호를 확인하세요",IF(AND(F507&lt;&gt;"",F507&lt;&gt;"완료"),"끝남 칸은 '완료'만","")))))</f>
        <v/>
      </c>
      <c r="J507">
        <f>IF(OR(G507="밀림",G507="오늘",G507="이번 주"),A507+ROW()/1E+6,"")</f>
        <v/>
      </c>
    </row>
    <row r="508">
      <c r="A508" s="20" t="n">
        <v>46008</v>
      </c>
      <c r="B508" s="26" t="n">
        <v>162</v>
      </c>
      <c r="C508" s="27">
        <f>IF(D508="","",IF(B508="","(현장 없음)",IFERROR(INDEX(현장_고객,MATCH(B508,현장번호,0))&amp;" · "&amp;INDEX(현장_주소,MATCH(B508,현장번호,0)),"없는 번호")))</f>
        <v/>
      </c>
      <c r="D508" s="21" t="inlineStr">
        <is>
          <t>실측 방문</t>
        </is>
      </c>
      <c r="E508" s="21" t="inlineStr">
        <is>
          <t>박 팀장</t>
        </is>
      </c>
      <c r="F508" s="26" t="inlineStr">
        <is>
          <t>완료</t>
        </is>
      </c>
      <c r="G508" s="28">
        <f>IF(OR(D508="",H508&lt;&gt;""),"",IF(F508="완료","완료",IF(A508&lt;기준일,"밀림",IF(A508=기준일,"오늘",IF(A508&lt;=기준일+7,"이번 주","예정")))))</f>
        <v/>
      </c>
      <c r="H508" s="25">
        <f>IF(COUNTA(A508,B508,D508)=0,"",IF(D508="","할 일을 적어 주세요",IF(NOT(ISNUMBER(A508)),"마감일을 확인하세요",IF(AND(B508&lt;&gt;"",ISNA(MATCH(B508,현장번호,0))),"현장 번호를 확인하세요",IF(AND(F508&lt;&gt;"",F508&lt;&gt;"완료"),"끝남 칸은 '완료'만","")))))</f>
        <v/>
      </c>
      <c r="J508">
        <f>IF(OR(G508="밀림",G508="오늘",G508="이번 주"),A508+ROW()/1E+6,"")</f>
        <v/>
      </c>
    </row>
    <row r="509">
      <c r="A509" s="20" t="n">
        <v>46009</v>
      </c>
      <c r="B509" s="26" t="n">
        <v>159</v>
      </c>
      <c r="C509" s="27">
        <f>IF(D509="","",IF(B509="","(현장 없음)",IFERROR(INDEX(현장_고객,MATCH(B509,현장번호,0))&amp;" · "&amp;INDEX(현장_주소,MATCH(B509,현장번호,0)),"없는 번호")))</f>
        <v/>
      </c>
      <c r="D509" s="21" t="inlineStr">
        <is>
          <t>견적 전화</t>
        </is>
      </c>
      <c r="E509" s="21" t="inlineStr">
        <is>
          <t>박 팀장</t>
        </is>
      </c>
      <c r="F509" s="26" t="inlineStr">
        <is>
          <t>완료</t>
        </is>
      </c>
      <c r="G509" s="28">
        <f>IF(OR(D509="",H509&lt;&gt;""),"",IF(F509="완료","완료",IF(A509&lt;기준일,"밀림",IF(A509=기준일,"오늘",IF(A509&lt;=기준일+7,"이번 주","예정")))))</f>
        <v/>
      </c>
      <c r="H509" s="25">
        <f>IF(COUNTA(A509,B509,D509)=0,"",IF(D509="","할 일을 적어 주세요",IF(NOT(ISNUMBER(A509)),"마감일을 확인하세요",IF(AND(B509&lt;&gt;"",ISNA(MATCH(B509,현장번호,0))),"현장 번호를 확인하세요",IF(AND(F509&lt;&gt;"",F509&lt;&gt;"완료"),"끝남 칸은 '완료'만","")))))</f>
        <v/>
      </c>
      <c r="J509">
        <f>IF(OR(G509="밀림",G509="오늘",G509="이번 주"),A509+ROW()/1E+6,"")</f>
        <v/>
      </c>
    </row>
    <row r="510">
      <c r="A510" s="20" t="n">
        <v>46010</v>
      </c>
      <c r="B510" s="26" t="n">
        <v>145</v>
      </c>
      <c r="C510" s="27">
        <f>IF(D510="","",IF(B510="","(현장 없음)",IFERROR(INDEX(현장_고객,MATCH(B510,현장번호,0))&amp;" · "&amp;INDEX(현장_주소,MATCH(B510,현장번호,0)),"없는 번호")))</f>
        <v/>
      </c>
      <c r="D510" s="21" t="inlineStr">
        <is>
          <t>잔금 안내 문자</t>
        </is>
      </c>
      <c r="E510" s="21" t="inlineStr">
        <is>
          <t>대표</t>
        </is>
      </c>
      <c r="F510" s="26" t="inlineStr">
        <is>
          <t>완료</t>
        </is>
      </c>
      <c r="G510" s="28">
        <f>IF(OR(D510="",H510&lt;&gt;""),"",IF(F510="완료","완료",IF(A510&lt;기준일,"밀림",IF(A510=기준일,"오늘",IF(A510&lt;=기준일+7,"이번 주","예정")))))</f>
        <v/>
      </c>
      <c r="H510" s="25">
        <f>IF(COUNTA(A510,B510,D510)=0,"",IF(D510="","할 일을 적어 주세요",IF(NOT(ISNUMBER(A510)),"마감일을 확인하세요",IF(AND(B510&lt;&gt;"",ISNA(MATCH(B510,현장번호,0))),"현장 번호를 확인하세요",IF(AND(F510&lt;&gt;"",F510&lt;&gt;"완료"),"끝남 칸은 '완료'만","")))))</f>
        <v/>
      </c>
      <c r="J510">
        <f>IF(OR(G510="밀림",G510="오늘",G510="이번 주"),A510+ROW()/1E+6,"")</f>
        <v/>
      </c>
    </row>
    <row r="511">
      <c r="A511" s="20" t="n">
        <v>46010</v>
      </c>
      <c r="B511" s="26" t="n">
        <v>149</v>
      </c>
      <c r="C511" s="27">
        <f>IF(D511="","",IF(B511="","(현장 없음)",IFERROR(INDEX(현장_고객,MATCH(B511,현장번호,0))&amp;" · "&amp;INDEX(현장_주소,MATCH(B511,현장번호,0)),"없는 번호")))</f>
        <v/>
      </c>
      <c r="D511" s="21" t="inlineStr">
        <is>
          <t>설비 업체 확인</t>
        </is>
      </c>
      <c r="E511" s="21" t="inlineStr">
        <is>
          <t>박 팀장</t>
        </is>
      </c>
      <c r="F511" s="26" t="inlineStr">
        <is>
          <t>완료</t>
        </is>
      </c>
      <c r="G511" s="28">
        <f>IF(OR(D511="",H511&lt;&gt;""),"",IF(F511="완료","완료",IF(A511&lt;기준일,"밀림",IF(A511=기준일,"오늘",IF(A511&lt;=기준일+7,"이번 주","예정")))))</f>
        <v/>
      </c>
      <c r="H511" s="25">
        <f>IF(COUNTA(A511,B511,D511)=0,"",IF(D511="","할 일을 적어 주세요",IF(NOT(ISNUMBER(A511)),"마감일을 확인하세요",IF(AND(B511&lt;&gt;"",ISNA(MATCH(B511,현장번호,0))),"현장 번호를 확인하세요",IF(AND(F511&lt;&gt;"",F511&lt;&gt;"완료"),"끝남 칸은 '완료'만","")))))</f>
        <v/>
      </c>
      <c r="J511">
        <f>IF(OR(G511="밀림",G511="오늘",G511="이번 주"),A511+ROW()/1E+6,"")</f>
        <v/>
      </c>
    </row>
    <row r="512">
      <c r="A512" s="20" t="n">
        <v>46011</v>
      </c>
      <c r="B512" s="26" t="n">
        <v>149</v>
      </c>
      <c r="C512" s="27">
        <f>IF(D512="","",IF(B512="","(현장 없음)",IFERROR(INDEX(현장_고객,MATCH(B512,현장번호,0))&amp;" · "&amp;INDEX(현장_주소,MATCH(B512,현장번호,0)),"없는 번호")))</f>
        <v/>
      </c>
      <c r="D512" s="21" t="inlineStr">
        <is>
          <t>잔금 안내 문자</t>
        </is>
      </c>
      <c r="E512" s="21" t="inlineStr">
        <is>
          <t>박 팀장</t>
        </is>
      </c>
      <c r="F512" s="26" t="inlineStr">
        <is>
          <t>완료</t>
        </is>
      </c>
      <c r="G512" s="28">
        <f>IF(OR(D512="",H512&lt;&gt;""),"",IF(F512="완료","완료",IF(A512&lt;기준일,"밀림",IF(A512=기준일,"오늘",IF(A512&lt;=기준일+7,"이번 주","예정")))))</f>
        <v/>
      </c>
      <c r="H512" s="25">
        <f>IF(COUNTA(A512,B512,D512)=0,"",IF(D512="","할 일을 적어 주세요",IF(NOT(ISNUMBER(A512)),"마감일을 확인하세요",IF(AND(B512&lt;&gt;"",ISNA(MATCH(B512,현장번호,0))),"현장 번호를 확인하세요",IF(AND(F512&lt;&gt;"",F512&lt;&gt;"완료"),"끝남 칸은 '완료'만","")))))</f>
        <v/>
      </c>
      <c r="J512">
        <f>IF(OR(G512="밀림",G512="오늘",G512="이번 주"),A512+ROW()/1E+6,"")</f>
        <v/>
      </c>
    </row>
    <row r="513">
      <c r="A513" s="20" t="n">
        <v>46011</v>
      </c>
      <c r="B513" s="26" t="n">
        <v>155</v>
      </c>
      <c r="C513" s="27">
        <f>IF(D513="","",IF(B513="","(현장 없음)",IFERROR(INDEX(현장_고객,MATCH(B513,현장번호,0))&amp;" · "&amp;INDEX(현장_주소,MATCH(B513,현장번호,0)),"없는 번호")))</f>
        <v/>
      </c>
      <c r="D513" s="21" t="inlineStr">
        <is>
          <t>철거 일정 잡기</t>
        </is>
      </c>
      <c r="E513" s="21" t="inlineStr">
        <is>
          <t>김 실장</t>
        </is>
      </c>
      <c r="F513" s="26" t="inlineStr">
        <is>
          <t>완료</t>
        </is>
      </c>
      <c r="G513" s="28">
        <f>IF(OR(D513="",H513&lt;&gt;""),"",IF(F513="완료","완료",IF(A513&lt;기준일,"밀림",IF(A513=기준일,"오늘",IF(A513&lt;=기준일+7,"이번 주","예정")))))</f>
        <v/>
      </c>
      <c r="H513" s="25">
        <f>IF(COUNTA(A513,B513,D513)=0,"",IF(D513="","할 일을 적어 주세요",IF(NOT(ISNUMBER(A513)),"마감일을 확인하세요",IF(AND(B513&lt;&gt;"",ISNA(MATCH(B513,현장번호,0))),"현장 번호를 확인하세요",IF(AND(F513&lt;&gt;"",F513&lt;&gt;"완료"),"끝남 칸은 '완료'만","")))))</f>
        <v/>
      </c>
      <c r="J513">
        <f>IF(OR(G513="밀림",G513="오늘",G513="이번 주"),A513+ROW()/1E+6,"")</f>
        <v/>
      </c>
    </row>
    <row r="514">
      <c r="A514" s="20" t="n">
        <v>46011</v>
      </c>
      <c r="B514" s="26" t="n">
        <v>160</v>
      </c>
      <c r="C514" s="27">
        <f>IF(D514="","",IF(B514="","(현장 없음)",IFERROR(INDEX(현장_고객,MATCH(B514,현장번호,0))&amp;" · "&amp;INDEX(현장_주소,MATCH(B514,현장번호,0)),"없는 번호")))</f>
        <v/>
      </c>
      <c r="D514" s="21" t="inlineStr">
        <is>
          <t>실측 방문</t>
        </is>
      </c>
      <c r="E514" s="21" t="inlineStr">
        <is>
          <t>박 팀장</t>
        </is>
      </c>
      <c r="F514" s="26" t="inlineStr">
        <is>
          <t>완료</t>
        </is>
      </c>
      <c r="G514" s="28">
        <f>IF(OR(D514="",H514&lt;&gt;""),"",IF(F514="완료","완료",IF(A514&lt;기준일,"밀림",IF(A514=기준일,"오늘",IF(A514&lt;=기준일+7,"이번 주","예정")))))</f>
        <v/>
      </c>
      <c r="H514" s="25">
        <f>IF(COUNTA(A514,B514,D514)=0,"",IF(D514="","할 일을 적어 주세요",IF(NOT(ISNUMBER(A514)),"마감일을 확인하세요",IF(AND(B514&lt;&gt;"",ISNA(MATCH(B514,현장번호,0))),"현장 번호를 확인하세요",IF(AND(F514&lt;&gt;"",F514&lt;&gt;"완료"),"끝남 칸은 '완료'만","")))))</f>
        <v/>
      </c>
      <c r="J514">
        <f>IF(OR(G514="밀림",G514="오늘",G514="이번 주"),A514+ROW()/1E+6,"")</f>
        <v/>
      </c>
    </row>
    <row r="515">
      <c r="A515" s="20" t="n">
        <v>46012</v>
      </c>
      <c r="B515" s="26" t="n">
        <v>156</v>
      </c>
      <c r="C515" s="27">
        <f>IF(D515="","",IF(B515="","(현장 없음)",IFERROR(INDEX(현장_고객,MATCH(B515,현장번호,0))&amp;" · "&amp;INDEX(현장_주소,MATCH(B515,현장번호,0)),"없는 번호")))</f>
        <v/>
      </c>
      <c r="D515" s="21" t="inlineStr">
        <is>
          <t>실측 방문</t>
        </is>
      </c>
      <c r="E515" s="21" t="inlineStr">
        <is>
          <t>대표</t>
        </is>
      </c>
      <c r="F515" s="26" t="inlineStr">
        <is>
          <t>완료</t>
        </is>
      </c>
      <c r="G515" s="28">
        <f>IF(OR(D515="",H515&lt;&gt;""),"",IF(F515="완료","완료",IF(A515&lt;기준일,"밀림",IF(A515=기준일,"오늘",IF(A515&lt;=기준일+7,"이번 주","예정")))))</f>
        <v/>
      </c>
      <c r="H515" s="25">
        <f>IF(COUNTA(A515,B515,D515)=0,"",IF(D515="","할 일을 적어 주세요",IF(NOT(ISNUMBER(A515)),"마감일을 확인하세요",IF(AND(B515&lt;&gt;"",ISNA(MATCH(B515,현장번호,0))),"현장 번호를 확인하세요",IF(AND(F515&lt;&gt;"",F515&lt;&gt;"완료"),"끝남 칸은 '완료'만","")))))</f>
        <v/>
      </c>
      <c r="J515">
        <f>IF(OR(G515="밀림",G515="오늘",G515="이번 주"),A515+ROW()/1E+6,"")</f>
        <v/>
      </c>
    </row>
    <row r="516">
      <c r="A516" s="20" t="n">
        <v>46013</v>
      </c>
      <c r="B516" s="26" t="n">
        <v>152</v>
      </c>
      <c r="C516" s="27">
        <f>IF(D516="","",IF(B516="","(현장 없음)",IFERROR(INDEX(현장_고객,MATCH(B516,현장번호,0))&amp;" · "&amp;INDEX(현장_주소,MATCH(B516,현장번호,0)),"없는 번호")))</f>
        <v/>
      </c>
      <c r="D516" s="21" t="inlineStr">
        <is>
          <t>자재 발주</t>
        </is>
      </c>
      <c r="E516" s="21" t="inlineStr">
        <is>
          <t>박 팀장</t>
        </is>
      </c>
      <c r="F516" s="26" t="inlineStr">
        <is>
          <t>완료</t>
        </is>
      </c>
      <c r="G516" s="28">
        <f>IF(OR(D516="",H516&lt;&gt;""),"",IF(F516="완료","완료",IF(A516&lt;기준일,"밀림",IF(A516=기준일,"오늘",IF(A516&lt;=기준일+7,"이번 주","예정")))))</f>
        <v/>
      </c>
      <c r="H516" s="25">
        <f>IF(COUNTA(A516,B516,D516)=0,"",IF(D516="","할 일을 적어 주세요",IF(NOT(ISNUMBER(A516)),"마감일을 확인하세요",IF(AND(B516&lt;&gt;"",ISNA(MATCH(B516,현장번호,0))),"현장 번호를 확인하세요",IF(AND(F516&lt;&gt;"",F516&lt;&gt;"완료"),"끝남 칸은 '완료'만","")))))</f>
        <v/>
      </c>
      <c r="J516">
        <f>IF(OR(G516="밀림",G516="오늘",G516="이번 주"),A516+ROW()/1E+6,"")</f>
        <v/>
      </c>
    </row>
    <row r="517">
      <c r="A517" s="20" t="n">
        <v>46013</v>
      </c>
      <c r="B517" s="26" t="n">
        <v>160</v>
      </c>
      <c r="C517" s="27">
        <f>IF(D517="","",IF(B517="","(현장 없음)",IFERROR(INDEX(현장_고객,MATCH(B517,현장번호,0))&amp;" · "&amp;INDEX(현장_주소,MATCH(B517,현장번호,0)),"없는 번호")))</f>
        <v/>
      </c>
      <c r="D517" s="21" t="inlineStr">
        <is>
          <t>중간 사진 보내기</t>
        </is>
      </c>
      <c r="E517" s="21" t="inlineStr">
        <is>
          <t>박 팀장</t>
        </is>
      </c>
      <c r="F517" s="26" t="inlineStr">
        <is>
          <t>완료</t>
        </is>
      </c>
      <c r="G517" s="28">
        <f>IF(OR(D517="",H517&lt;&gt;""),"",IF(F517="완료","완료",IF(A517&lt;기준일,"밀림",IF(A517=기준일,"오늘",IF(A517&lt;=기준일+7,"이번 주","예정")))))</f>
        <v/>
      </c>
      <c r="H517" s="25">
        <f>IF(COUNTA(A517,B517,D517)=0,"",IF(D517="","할 일을 적어 주세요",IF(NOT(ISNUMBER(A517)),"마감일을 확인하세요",IF(AND(B517&lt;&gt;"",ISNA(MATCH(B517,현장번호,0))),"현장 번호를 확인하세요",IF(AND(F517&lt;&gt;"",F517&lt;&gt;"완료"),"끝남 칸은 '완료'만","")))))</f>
        <v/>
      </c>
      <c r="J517">
        <f>IF(OR(G517="밀림",G517="오늘",G517="이번 주"),A517+ROW()/1E+6,"")</f>
        <v/>
      </c>
    </row>
    <row r="518">
      <c r="A518" s="20" t="n">
        <v>46014</v>
      </c>
      <c r="B518" s="26" t="n">
        <v>152</v>
      </c>
      <c r="C518" s="27">
        <f>IF(D518="","",IF(B518="","(현장 없음)",IFERROR(INDEX(현장_고객,MATCH(B518,현장번호,0))&amp;" · "&amp;INDEX(현장_주소,MATCH(B518,현장번호,0)),"없는 번호")))</f>
        <v/>
      </c>
      <c r="D518" s="21" t="inlineStr">
        <is>
          <t>설비 업체 확인</t>
        </is>
      </c>
      <c r="E518" s="21" t="inlineStr">
        <is>
          <t>박 팀장</t>
        </is>
      </c>
      <c r="F518" s="26" t="inlineStr">
        <is>
          <t>완료</t>
        </is>
      </c>
      <c r="G518" s="28">
        <f>IF(OR(D518="",H518&lt;&gt;""),"",IF(F518="완료","완료",IF(A518&lt;기준일,"밀림",IF(A518=기준일,"오늘",IF(A518&lt;=기준일+7,"이번 주","예정")))))</f>
        <v/>
      </c>
      <c r="H518" s="25">
        <f>IF(COUNTA(A518,B518,D518)=0,"",IF(D518="","할 일을 적어 주세요",IF(NOT(ISNUMBER(A518)),"마감일을 확인하세요",IF(AND(B518&lt;&gt;"",ISNA(MATCH(B518,현장번호,0))),"현장 번호를 확인하세요",IF(AND(F518&lt;&gt;"",F518&lt;&gt;"완료"),"끝남 칸은 '완료'만","")))))</f>
        <v/>
      </c>
      <c r="J518">
        <f>IF(OR(G518="밀림",G518="오늘",G518="이번 주"),A518+ROW()/1E+6,"")</f>
        <v/>
      </c>
    </row>
    <row r="519">
      <c r="A519" s="20" t="n">
        <v>46016</v>
      </c>
      <c r="B519" s="26" t="n">
        <v>150</v>
      </c>
      <c r="C519" s="27">
        <f>IF(D519="","",IF(B519="","(현장 없음)",IFERROR(INDEX(현장_고객,MATCH(B519,현장번호,0))&amp;" · "&amp;INDEX(현장_주소,MATCH(B519,현장번호,0)),"없는 번호")))</f>
        <v/>
      </c>
      <c r="D519" s="21" t="inlineStr">
        <is>
          <t>잔금 안내 문자</t>
        </is>
      </c>
      <c r="E519" s="21" t="inlineStr">
        <is>
          <t>대표</t>
        </is>
      </c>
      <c r="F519" s="26" t="inlineStr">
        <is>
          <t>완료</t>
        </is>
      </c>
      <c r="G519" s="28">
        <f>IF(OR(D519="",H519&lt;&gt;""),"",IF(F519="완료","완료",IF(A519&lt;기준일,"밀림",IF(A519=기준일,"오늘",IF(A519&lt;=기준일+7,"이번 주","예정")))))</f>
        <v/>
      </c>
      <c r="H519" s="25">
        <f>IF(COUNTA(A519,B519,D519)=0,"",IF(D519="","할 일을 적어 주세요",IF(NOT(ISNUMBER(A519)),"마감일을 확인하세요",IF(AND(B519&lt;&gt;"",ISNA(MATCH(B519,현장번호,0))),"현장 번호를 확인하세요",IF(AND(F519&lt;&gt;"",F519&lt;&gt;"완료"),"끝남 칸은 '완료'만","")))))</f>
        <v/>
      </c>
      <c r="J519">
        <f>IF(OR(G519="밀림",G519="오늘",G519="이번 주"),A519+ROW()/1E+6,"")</f>
        <v/>
      </c>
    </row>
    <row r="520">
      <c r="A520" s="20" t="n">
        <v>46016</v>
      </c>
      <c r="B520" s="26" t="n">
        <v>152</v>
      </c>
      <c r="C520" s="27">
        <f>IF(D520="","",IF(B520="","(현장 없음)",IFERROR(INDEX(현장_고객,MATCH(B520,현장번호,0))&amp;" · "&amp;INDEX(현장_주소,MATCH(B520,현장번호,0)),"없는 번호")))</f>
        <v/>
      </c>
      <c r="D520" s="21" t="inlineStr">
        <is>
          <t>중간 사진 보내기</t>
        </is>
      </c>
      <c r="E520" s="21" t="inlineStr">
        <is>
          <t>박 팀장</t>
        </is>
      </c>
      <c r="F520" s="26" t="inlineStr">
        <is>
          <t>완료</t>
        </is>
      </c>
      <c r="G520" s="28">
        <f>IF(OR(D520="",H520&lt;&gt;""),"",IF(F520="완료","완료",IF(A520&lt;기준일,"밀림",IF(A520=기준일,"오늘",IF(A520&lt;=기준일+7,"이번 주","예정")))))</f>
        <v/>
      </c>
      <c r="H520" s="25">
        <f>IF(COUNTA(A520,B520,D520)=0,"",IF(D520="","할 일을 적어 주세요",IF(NOT(ISNUMBER(A520)),"마감일을 확인하세요",IF(AND(B520&lt;&gt;"",ISNA(MATCH(B520,현장번호,0))),"현장 번호를 확인하세요",IF(AND(F520&lt;&gt;"",F520&lt;&gt;"완료"),"끝남 칸은 '완료'만","")))))</f>
        <v/>
      </c>
      <c r="J520">
        <f>IF(OR(G520="밀림",G520="오늘",G520="이번 주"),A520+ROW()/1E+6,"")</f>
        <v/>
      </c>
    </row>
    <row r="521">
      <c r="A521" s="20" t="n">
        <v>46016</v>
      </c>
      <c r="B521" s="26" t="n">
        <v>158</v>
      </c>
      <c r="C521" s="27">
        <f>IF(D521="","",IF(B521="","(현장 없음)",IFERROR(INDEX(현장_고객,MATCH(B521,현장번호,0))&amp;" · "&amp;INDEX(현장_주소,MATCH(B521,현장번호,0)),"없는 번호")))</f>
        <v/>
      </c>
      <c r="D521" s="21" t="inlineStr">
        <is>
          <t>자재 발주</t>
        </is>
      </c>
      <c r="E521" s="21" t="inlineStr">
        <is>
          <t>김 실장</t>
        </is>
      </c>
      <c r="F521" s="26" t="inlineStr">
        <is>
          <t>완료</t>
        </is>
      </c>
      <c r="G521" s="28">
        <f>IF(OR(D521="",H521&lt;&gt;""),"",IF(F521="완료","완료",IF(A521&lt;기준일,"밀림",IF(A521=기준일,"오늘",IF(A521&lt;=기준일+7,"이번 주","예정")))))</f>
        <v/>
      </c>
      <c r="H521" s="25">
        <f>IF(COUNTA(A521,B521,D521)=0,"",IF(D521="","할 일을 적어 주세요",IF(NOT(ISNUMBER(A521)),"마감일을 확인하세요",IF(AND(B521&lt;&gt;"",ISNA(MATCH(B521,현장번호,0))),"현장 번호를 확인하세요",IF(AND(F521&lt;&gt;"",F521&lt;&gt;"완료"),"끝남 칸은 '완료'만","")))))</f>
        <v/>
      </c>
      <c r="J521">
        <f>IF(OR(G521="밀림",G521="오늘",G521="이번 주"),A521+ROW()/1E+6,"")</f>
        <v/>
      </c>
    </row>
    <row r="522">
      <c r="A522" s="20" t="n">
        <v>46016</v>
      </c>
      <c r="B522" s="26" t="n">
        <v>158</v>
      </c>
      <c r="C522" s="27">
        <f>IF(D522="","",IF(B522="","(현장 없음)",IFERROR(INDEX(현장_고객,MATCH(B522,현장번호,0))&amp;" · "&amp;INDEX(현장_주소,MATCH(B522,현장번호,0)),"없는 번호")))</f>
        <v/>
      </c>
      <c r="D522" s="21" t="inlineStr">
        <is>
          <t>설비 업체 확인</t>
        </is>
      </c>
      <c r="E522" s="21" t="inlineStr">
        <is>
          <t>김 실장</t>
        </is>
      </c>
      <c r="F522" s="26" t="inlineStr">
        <is>
          <t>완료</t>
        </is>
      </c>
      <c r="G522" s="28">
        <f>IF(OR(D522="",H522&lt;&gt;""),"",IF(F522="완료","완료",IF(A522&lt;기준일,"밀림",IF(A522=기준일,"오늘",IF(A522&lt;=기준일+7,"이번 주","예정")))))</f>
        <v/>
      </c>
      <c r="H522" s="25">
        <f>IF(COUNTA(A522,B522,D522)=0,"",IF(D522="","할 일을 적어 주세요",IF(NOT(ISNUMBER(A522)),"마감일을 확인하세요",IF(AND(B522&lt;&gt;"",ISNA(MATCH(B522,현장번호,0))),"현장 번호를 확인하세요",IF(AND(F522&lt;&gt;"",F522&lt;&gt;"완료"),"끝남 칸은 '완료'만","")))))</f>
        <v/>
      </c>
      <c r="J522">
        <f>IF(OR(G522="밀림",G522="오늘",G522="이번 주"),A522+ROW()/1E+6,"")</f>
        <v/>
      </c>
    </row>
    <row r="523">
      <c r="A523" s="20" t="n">
        <v>46016</v>
      </c>
      <c r="B523" s="26" t="n">
        <v>162</v>
      </c>
      <c r="C523" s="27">
        <f>IF(D523="","",IF(B523="","(현장 없음)",IFERROR(INDEX(현장_고객,MATCH(B523,현장번호,0))&amp;" · "&amp;INDEX(현장_주소,MATCH(B523,현장번호,0)),"없는 번호")))</f>
        <v/>
      </c>
      <c r="D523" s="21" t="inlineStr">
        <is>
          <t>마감 확인</t>
        </is>
      </c>
      <c r="E523" s="21" t="inlineStr">
        <is>
          <t>박 팀장</t>
        </is>
      </c>
      <c r="F523" s="26" t="inlineStr">
        <is>
          <t>완료</t>
        </is>
      </c>
      <c r="G523" s="28">
        <f>IF(OR(D523="",H523&lt;&gt;""),"",IF(F523="완료","완료",IF(A523&lt;기준일,"밀림",IF(A523=기준일,"오늘",IF(A523&lt;=기준일+7,"이번 주","예정")))))</f>
        <v/>
      </c>
      <c r="H523" s="25">
        <f>IF(COUNTA(A523,B523,D523)=0,"",IF(D523="","할 일을 적어 주세요",IF(NOT(ISNUMBER(A523)),"마감일을 확인하세요",IF(AND(B523&lt;&gt;"",ISNA(MATCH(B523,현장번호,0))),"현장 번호를 확인하세요",IF(AND(F523&lt;&gt;"",F523&lt;&gt;"완료"),"끝남 칸은 '완료'만","")))))</f>
        <v/>
      </c>
      <c r="J523">
        <f>IF(OR(G523="밀림",G523="오늘",G523="이번 주"),A523+ROW()/1E+6,"")</f>
        <v/>
      </c>
    </row>
    <row r="524">
      <c r="A524" s="20" t="n">
        <v>46016</v>
      </c>
      <c r="B524" s="26" t="n">
        <v>162</v>
      </c>
      <c r="C524" s="27">
        <f>IF(D524="","",IF(B524="","(현장 없음)",IFERROR(INDEX(현장_고객,MATCH(B524,현장번호,0))&amp;" · "&amp;INDEX(현장_주소,MATCH(B524,현장번호,0)),"없는 번호")))</f>
        <v/>
      </c>
      <c r="D524" s="21" t="inlineStr">
        <is>
          <t>타일 들어가는 날 확인</t>
        </is>
      </c>
      <c r="E524" s="21" t="inlineStr">
        <is>
          <t>박 팀장</t>
        </is>
      </c>
      <c r="F524" s="26" t="inlineStr">
        <is>
          <t>완료</t>
        </is>
      </c>
      <c r="G524" s="28">
        <f>IF(OR(D524="",H524&lt;&gt;""),"",IF(F524="완료","완료",IF(A524&lt;기준일,"밀림",IF(A524=기준일,"오늘",IF(A524&lt;=기준일+7,"이번 주","예정")))))</f>
        <v/>
      </c>
      <c r="H524" s="25">
        <f>IF(COUNTA(A524,B524,D524)=0,"",IF(D524="","할 일을 적어 주세요",IF(NOT(ISNUMBER(A524)),"마감일을 확인하세요",IF(AND(B524&lt;&gt;"",ISNA(MATCH(B524,현장번호,0))),"현장 번호를 확인하세요",IF(AND(F524&lt;&gt;"",F524&lt;&gt;"완료"),"끝남 칸은 '완료'만","")))))</f>
        <v/>
      </c>
      <c r="J524">
        <f>IF(OR(G524="밀림",G524="오늘",G524="이번 주"),A524+ROW()/1E+6,"")</f>
        <v/>
      </c>
    </row>
    <row r="525">
      <c r="A525" s="20" t="n">
        <v>46017</v>
      </c>
      <c r="B525" s="26" t="n">
        <v>160</v>
      </c>
      <c r="C525" s="27">
        <f>IF(D525="","",IF(B525="","(현장 없음)",IFERROR(INDEX(현장_고객,MATCH(B525,현장번호,0))&amp;" · "&amp;INDEX(현장_주소,MATCH(B525,현장번호,0)),"없는 번호")))</f>
        <v/>
      </c>
      <c r="D525" s="21" t="inlineStr">
        <is>
          <t>자재 발주</t>
        </is>
      </c>
      <c r="E525" s="21" t="inlineStr">
        <is>
          <t>박 팀장</t>
        </is>
      </c>
      <c r="F525" s="26" t="inlineStr">
        <is>
          <t>완료</t>
        </is>
      </c>
      <c r="G525" s="28">
        <f>IF(OR(D525="",H525&lt;&gt;""),"",IF(F525="완료","완료",IF(A525&lt;기준일,"밀림",IF(A525=기준일,"오늘",IF(A525&lt;=기준일+7,"이번 주","예정")))))</f>
        <v/>
      </c>
      <c r="H525" s="25">
        <f>IF(COUNTA(A525,B525,D525)=0,"",IF(D525="","할 일을 적어 주세요",IF(NOT(ISNUMBER(A525)),"마감일을 확인하세요",IF(AND(B525&lt;&gt;"",ISNA(MATCH(B525,현장번호,0))),"현장 번호를 확인하세요",IF(AND(F525&lt;&gt;"",F525&lt;&gt;"완료"),"끝남 칸은 '완료'만","")))))</f>
        <v/>
      </c>
      <c r="J525">
        <f>IF(OR(G525="밀림",G525="오늘",G525="이번 주"),A525+ROW()/1E+6,"")</f>
        <v/>
      </c>
    </row>
    <row r="526">
      <c r="A526" s="20" t="n">
        <v>46017</v>
      </c>
      <c r="B526" s="26" t="n">
        <v>166</v>
      </c>
      <c r="C526" s="27">
        <f>IF(D526="","",IF(B526="","(현장 없음)",IFERROR(INDEX(현장_고객,MATCH(B526,현장번호,0))&amp;" · "&amp;INDEX(현장_주소,MATCH(B526,현장번호,0)),"없는 번호")))</f>
        <v/>
      </c>
      <c r="D526" s="21" t="inlineStr">
        <is>
          <t>실측 방문</t>
        </is>
      </c>
      <c r="E526" s="21" t="inlineStr">
        <is>
          <t>박 팀장</t>
        </is>
      </c>
      <c r="F526" s="26" t="inlineStr">
        <is>
          <t>완료</t>
        </is>
      </c>
      <c r="G526" s="28">
        <f>IF(OR(D526="",H526&lt;&gt;""),"",IF(F526="완료","완료",IF(A526&lt;기준일,"밀림",IF(A526=기준일,"오늘",IF(A526&lt;=기준일+7,"이번 주","예정")))))</f>
        <v/>
      </c>
      <c r="H526" s="25">
        <f>IF(COUNTA(A526,B526,D526)=0,"",IF(D526="","할 일을 적어 주세요",IF(NOT(ISNUMBER(A526)),"마감일을 확인하세요",IF(AND(B526&lt;&gt;"",ISNA(MATCH(B526,현장번호,0))),"현장 번호를 확인하세요",IF(AND(F526&lt;&gt;"",F526&lt;&gt;"완료"),"끝남 칸은 '완료'만","")))))</f>
        <v/>
      </c>
      <c r="J526">
        <f>IF(OR(G526="밀림",G526="오늘",G526="이번 주"),A526+ROW()/1E+6,"")</f>
        <v/>
      </c>
    </row>
    <row r="527">
      <c r="A527" s="20" t="n">
        <v>46018</v>
      </c>
      <c r="B527" s="26" t="n">
        <v>155</v>
      </c>
      <c r="C527" s="27">
        <f>IF(D527="","",IF(B527="","(현장 없음)",IFERROR(INDEX(현장_고객,MATCH(B527,현장번호,0))&amp;" · "&amp;INDEX(현장_주소,MATCH(B527,현장번호,0)),"없는 번호")))</f>
        <v/>
      </c>
      <c r="D527" s="21" t="inlineStr">
        <is>
          <t>자재 발주</t>
        </is>
      </c>
      <c r="E527" s="21" t="inlineStr">
        <is>
          <t>김 실장</t>
        </is>
      </c>
      <c r="F527" s="26" t="inlineStr">
        <is>
          <t>완료</t>
        </is>
      </c>
      <c r="G527" s="28">
        <f>IF(OR(D527="",H527&lt;&gt;""),"",IF(F527="완료","완료",IF(A527&lt;기준일,"밀림",IF(A527=기준일,"오늘",IF(A527&lt;=기준일+7,"이번 주","예정")))))</f>
        <v/>
      </c>
      <c r="H527" s="25">
        <f>IF(COUNTA(A527,B527,D527)=0,"",IF(D527="","할 일을 적어 주세요",IF(NOT(ISNUMBER(A527)),"마감일을 확인하세요",IF(AND(B527&lt;&gt;"",ISNA(MATCH(B527,현장번호,0))),"현장 번호를 확인하세요",IF(AND(F527&lt;&gt;"",F527&lt;&gt;"완료"),"끝남 칸은 '완료'만","")))))</f>
        <v/>
      </c>
      <c r="J527">
        <f>IF(OR(G527="밀림",G527="오늘",G527="이번 주"),A527+ROW()/1E+6,"")</f>
        <v/>
      </c>
    </row>
    <row r="528">
      <c r="A528" s="20" t="n">
        <v>46018</v>
      </c>
      <c r="B528" s="26" t="n">
        <v>156</v>
      </c>
      <c r="C528" s="27">
        <f>IF(D528="","",IF(B528="","(현장 없음)",IFERROR(INDEX(현장_고객,MATCH(B528,현장번호,0))&amp;" · "&amp;INDEX(현장_주소,MATCH(B528,현장번호,0)),"없는 번호")))</f>
        <v/>
      </c>
      <c r="D528" s="21" t="inlineStr">
        <is>
          <t>철거 일정 잡기</t>
        </is>
      </c>
      <c r="E528" s="21" t="inlineStr">
        <is>
          <t>대표</t>
        </is>
      </c>
      <c r="F528" s="26" t="inlineStr">
        <is>
          <t>완료</t>
        </is>
      </c>
      <c r="G528" s="28">
        <f>IF(OR(D528="",H528&lt;&gt;""),"",IF(F528="완료","완료",IF(A528&lt;기준일,"밀림",IF(A528=기준일,"오늘",IF(A528&lt;=기준일+7,"이번 주","예정")))))</f>
        <v/>
      </c>
      <c r="H528" s="25">
        <f>IF(COUNTA(A528,B528,D528)=0,"",IF(D528="","할 일을 적어 주세요",IF(NOT(ISNUMBER(A528)),"마감일을 확인하세요",IF(AND(B528&lt;&gt;"",ISNA(MATCH(B528,현장번호,0))),"현장 번호를 확인하세요",IF(AND(F528&lt;&gt;"",F528&lt;&gt;"완료"),"끝남 칸은 '완료'만","")))))</f>
        <v/>
      </c>
      <c r="J528">
        <f>IF(OR(G528="밀림",G528="오늘",G528="이번 주"),A528+ROW()/1E+6,"")</f>
        <v/>
      </c>
    </row>
    <row r="529">
      <c r="A529" s="20" t="n">
        <v>46019</v>
      </c>
      <c r="B529" s="26" t="n">
        <v>155</v>
      </c>
      <c r="C529" s="27">
        <f>IF(D529="","",IF(B529="","(현장 없음)",IFERROR(INDEX(현장_고객,MATCH(B529,현장번호,0))&amp;" · "&amp;INDEX(현장_주소,MATCH(B529,현장번호,0)),"없는 번호")))</f>
        <v/>
      </c>
      <c r="D529" s="21" t="inlineStr">
        <is>
          <t>잔금 안내 문자</t>
        </is>
      </c>
      <c r="E529" s="21" t="inlineStr">
        <is>
          <t>김 실장</t>
        </is>
      </c>
      <c r="F529" s="26" t="inlineStr">
        <is>
          <t>완료</t>
        </is>
      </c>
      <c r="G529" s="28">
        <f>IF(OR(D529="",H529&lt;&gt;""),"",IF(F529="완료","완료",IF(A529&lt;기준일,"밀림",IF(A529=기준일,"오늘",IF(A529&lt;=기준일+7,"이번 주","예정")))))</f>
        <v/>
      </c>
      <c r="H529" s="25">
        <f>IF(COUNTA(A529,B529,D529)=0,"",IF(D529="","할 일을 적어 주세요",IF(NOT(ISNUMBER(A529)),"마감일을 확인하세요",IF(AND(B529&lt;&gt;"",ISNA(MATCH(B529,현장번호,0))),"현장 번호를 확인하세요",IF(AND(F529&lt;&gt;"",F529&lt;&gt;"완료"),"끝남 칸은 '완료'만","")))))</f>
        <v/>
      </c>
      <c r="J529">
        <f>IF(OR(G529="밀림",G529="오늘",G529="이번 주"),A529+ROW()/1E+6,"")</f>
        <v/>
      </c>
    </row>
    <row r="530">
      <c r="A530" s="20" t="n">
        <v>46020</v>
      </c>
      <c r="B530" s="26" t="n">
        <v>156</v>
      </c>
      <c r="C530" s="27">
        <f>IF(D530="","",IF(B530="","(현장 없음)",IFERROR(INDEX(현장_고객,MATCH(B530,현장번호,0))&amp;" · "&amp;INDEX(현장_주소,MATCH(B530,현장번호,0)),"없는 번호")))</f>
        <v/>
      </c>
      <c r="D530" s="21" t="inlineStr">
        <is>
          <t>관리사무소 공사 신고</t>
        </is>
      </c>
      <c r="E530" s="21" t="inlineStr">
        <is>
          <t>대표</t>
        </is>
      </c>
      <c r="F530" s="26" t="inlineStr">
        <is>
          <t>완료</t>
        </is>
      </c>
      <c r="G530" s="28">
        <f>IF(OR(D530="",H530&lt;&gt;""),"",IF(F530="완료","완료",IF(A530&lt;기준일,"밀림",IF(A530=기준일,"오늘",IF(A530&lt;=기준일+7,"이번 주","예정")))))</f>
        <v/>
      </c>
      <c r="H530" s="25">
        <f>IF(COUNTA(A530,B530,D530)=0,"",IF(D530="","할 일을 적어 주세요",IF(NOT(ISNUMBER(A530)),"마감일을 확인하세요",IF(AND(B530&lt;&gt;"",ISNA(MATCH(B530,현장번호,0))),"현장 번호를 확인하세요",IF(AND(F530&lt;&gt;"",F530&lt;&gt;"완료"),"끝남 칸은 '완료'만","")))))</f>
        <v/>
      </c>
      <c r="J530">
        <f>IF(OR(G530="밀림",G530="오늘",G530="이번 주"),A530+ROW()/1E+6,"")</f>
        <v/>
      </c>
    </row>
    <row r="531">
      <c r="A531" s="20" t="n">
        <v>46020</v>
      </c>
      <c r="B531" s="26" t="n">
        <v>162</v>
      </c>
      <c r="C531" s="27">
        <f>IF(D531="","",IF(B531="","(현장 없음)",IFERROR(INDEX(현장_고객,MATCH(B531,현장번호,0))&amp;" · "&amp;INDEX(현장_주소,MATCH(B531,현장번호,0)),"없는 번호")))</f>
        <v/>
      </c>
      <c r="D531" s="21" t="inlineStr">
        <is>
          <t>설비 업체 확인</t>
        </is>
      </c>
      <c r="E531" s="21" t="inlineStr">
        <is>
          <t>박 팀장</t>
        </is>
      </c>
      <c r="F531" s="26" t="inlineStr">
        <is>
          <t>완료</t>
        </is>
      </c>
      <c r="G531" s="28">
        <f>IF(OR(D531="",H531&lt;&gt;""),"",IF(F531="완료","완료",IF(A531&lt;기준일,"밀림",IF(A531=기준일,"오늘",IF(A531&lt;=기준일+7,"이번 주","예정")))))</f>
        <v/>
      </c>
      <c r="H531" s="25">
        <f>IF(COUNTA(A531,B531,D531)=0,"",IF(D531="","할 일을 적어 주세요",IF(NOT(ISNUMBER(A531)),"마감일을 확인하세요",IF(AND(B531&lt;&gt;"",ISNA(MATCH(B531,현장번호,0))),"현장 번호를 확인하세요",IF(AND(F531&lt;&gt;"",F531&lt;&gt;"완료"),"끝남 칸은 '완료'만","")))))</f>
        <v/>
      </c>
      <c r="J531">
        <f>IF(OR(G531="밀림",G531="오늘",G531="이번 주"),A531+ROW()/1E+6,"")</f>
        <v/>
      </c>
    </row>
    <row r="532">
      <c r="A532" s="20" t="n">
        <v>46021</v>
      </c>
      <c r="B532" s="26" t="n">
        <v>152</v>
      </c>
      <c r="C532" s="27">
        <f>IF(D532="","",IF(B532="","(현장 없음)",IFERROR(INDEX(현장_고객,MATCH(B532,현장번호,0))&amp;" · "&amp;INDEX(현장_주소,MATCH(B532,현장번호,0)),"없는 번호")))</f>
        <v/>
      </c>
      <c r="D532" s="21" t="inlineStr">
        <is>
          <t>타일 들어가는 날 확인</t>
        </is>
      </c>
      <c r="E532" s="21" t="inlineStr">
        <is>
          <t>박 팀장</t>
        </is>
      </c>
      <c r="F532" s="26" t="inlineStr">
        <is>
          <t>완료</t>
        </is>
      </c>
      <c r="G532" s="28">
        <f>IF(OR(D532="",H532&lt;&gt;""),"",IF(F532="완료","완료",IF(A532&lt;기준일,"밀림",IF(A532=기준일,"오늘",IF(A532&lt;=기준일+7,"이번 주","예정")))))</f>
        <v/>
      </c>
      <c r="H532" s="25">
        <f>IF(COUNTA(A532,B532,D532)=0,"",IF(D532="","할 일을 적어 주세요",IF(NOT(ISNUMBER(A532)),"마감일을 확인하세요",IF(AND(B532&lt;&gt;"",ISNA(MATCH(B532,현장번호,0))),"현장 번호를 확인하세요",IF(AND(F532&lt;&gt;"",F532&lt;&gt;"완료"),"끝남 칸은 '완료'만","")))))</f>
        <v/>
      </c>
      <c r="J532">
        <f>IF(OR(G532="밀림",G532="오늘",G532="이번 주"),A532+ROW()/1E+6,"")</f>
        <v/>
      </c>
    </row>
    <row r="533">
      <c r="A533" s="20" t="n">
        <v>46021</v>
      </c>
      <c r="B533" s="26" t="n">
        <v>158</v>
      </c>
      <c r="C533" s="27">
        <f>IF(D533="","",IF(B533="","(현장 없음)",IFERROR(INDEX(현장_고객,MATCH(B533,현장번호,0))&amp;" · "&amp;INDEX(현장_주소,MATCH(B533,현장번호,0)),"없는 번호")))</f>
        <v/>
      </c>
      <c r="D533" s="21" t="inlineStr">
        <is>
          <t>관리사무소 공사 신고</t>
        </is>
      </c>
      <c r="E533" s="21" t="inlineStr">
        <is>
          <t>김 실장</t>
        </is>
      </c>
      <c r="F533" s="26" t="inlineStr">
        <is>
          <t>완료</t>
        </is>
      </c>
      <c r="G533" s="28">
        <f>IF(OR(D533="",H533&lt;&gt;""),"",IF(F533="완료","완료",IF(A533&lt;기준일,"밀림",IF(A533=기준일,"오늘",IF(A533&lt;=기준일+7,"이번 주","예정")))))</f>
        <v/>
      </c>
      <c r="H533" s="25">
        <f>IF(COUNTA(A533,B533,D533)=0,"",IF(D533="","할 일을 적어 주세요",IF(NOT(ISNUMBER(A533)),"마감일을 확인하세요",IF(AND(B533&lt;&gt;"",ISNA(MATCH(B533,현장번호,0))),"현장 번호를 확인하세요",IF(AND(F533&lt;&gt;"",F533&lt;&gt;"완료"),"끝남 칸은 '완료'만","")))))</f>
        <v/>
      </c>
      <c r="J533">
        <f>IF(OR(G533="밀림",G533="오늘",G533="이번 주"),A533+ROW()/1E+6,"")</f>
        <v/>
      </c>
    </row>
    <row r="534">
      <c r="A534" s="20" t="n">
        <v>46021</v>
      </c>
      <c r="B534" s="26" t="n">
        <v>160</v>
      </c>
      <c r="C534" s="27">
        <f>IF(D534="","",IF(B534="","(현장 없음)",IFERROR(INDEX(현장_고객,MATCH(B534,현장번호,0))&amp;" · "&amp;INDEX(현장_주소,MATCH(B534,현장번호,0)),"없는 번호")))</f>
        <v/>
      </c>
      <c r="D534" s="21" t="inlineStr">
        <is>
          <t>관리사무소 공사 신고</t>
        </is>
      </c>
      <c r="E534" s="21" t="inlineStr">
        <is>
          <t>박 팀장</t>
        </is>
      </c>
      <c r="F534" s="26" t="inlineStr">
        <is>
          <t>완료</t>
        </is>
      </c>
      <c r="G534" s="28">
        <f>IF(OR(D534="",H534&lt;&gt;""),"",IF(F534="완료","완료",IF(A534&lt;기준일,"밀림",IF(A534=기준일,"오늘",IF(A534&lt;=기준일+7,"이번 주","예정")))))</f>
        <v/>
      </c>
      <c r="H534" s="25">
        <f>IF(COUNTA(A534,B534,D534)=0,"",IF(D534="","할 일을 적어 주세요",IF(NOT(ISNUMBER(A534)),"마감일을 확인하세요",IF(AND(B534&lt;&gt;"",ISNA(MATCH(B534,현장번호,0))),"현장 번호를 확인하세요",IF(AND(F534&lt;&gt;"",F534&lt;&gt;"완료"),"끝남 칸은 '완료'만","")))))</f>
        <v/>
      </c>
      <c r="J534">
        <f>IF(OR(G534="밀림",G534="오늘",G534="이번 주"),A534+ROW()/1E+6,"")</f>
        <v/>
      </c>
    </row>
    <row r="535">
      <c r="A535" s="20" t="n">
        <v>46021</v>
      </c>
      <c r="B535" s="26" t="n">
        <v>166</v>
      </c>
      <c r="C535" s="27">
        <f>IF(D535="","",IF(B535="","(현장 없음)",IFERROR(INDEX(현장_고객,MATCH(B535,현장번호,0))&amp;" · "&amp;INDEX(현장_주소,MATCH(B535,현장번호,0)),"없는 번호")))</f>
        <v/>
      </c>
      <c r="D535" s="21" t="inlineStr">
        <is>
          <t>관리사무소 공사 신고</t>
        </is>
      </c>
      <c r="E535" s="21" t="inlineStr">
        <is>
          <t>박 팀장</t>
        </is>
      </c>
      <c r="F535" s="26" t="inlineStr">
        <is>
          <t>완료</t>
        </is>
      </c>
      <c r="G535" s="28">
        <f>IF(OR(D535="",H535&lt;&gt;""),"",IF(F535="완료","완료",IF(A535&lt;기준일,"밀림",IF(A535=기준일,"오늘",IF(A535&lt;=기준일+7,"이번 주","예정")))))</f>
        <v/>
      </c>
      <c r="H535" s="25">
        <f>IF(COUNTA(A535,B535,D535)=0,"",IF(D535="","할 일을 적어 주세요",IF(NOT(ISNUMBER(A535)),"마감일을 확인하세요",IF(AND(B535&lt;&gt;"",ISNA(MATCH(B535,현장번호,0))),"현장 번호를 확인하세요",IF(AND(F535&lt;&gt;"",F535&lt;&gt;"완료"),"끝남 칸은 '완료'만","")))))</f>
        <v/>
      </c>
      <c r="J535">
        <f>IF(OR(G535="밀림",G535="오늘",G535="이번 주"),A535+ROW()/1E+6,"")</f>
        <v/>
      </c>
    </row>
    <row r="536">
      <c r="A536" s="20" t="n">
        <v>46022</v>
      </c>
      <c r="B536" s="26" t="n">
        <v>158</v>
      </c>
      <c r="C536" s="27">
        <f>IF(D536="","",IF(B536="","(현장 없음)",IFERROR(INDEX(현장_고객,MATCH(B536,현장번호,0))&amp;" · "&amp;INDEX(현장_주소,MATCH(B536,현장번호,0)),"없는 번호")))</f>
        <v/>
      </c>
      <c r="D536" s="21" t="inlineStr">
        <is>
          <t>철거 일정 잡기</t>
        </is>
      </c>
      <c r="E536" s="21" t="inlineStr">
        <is>
          <t>김 실장</t>
        </is>
      </c>
      <c r="F536" s="26" t="inlineStr">
        <is>
          <t>완료</t>
        </is>
      </c>
      <c r="G536" s="28">
        <f>IF(OR(D536="",H536&lt;&gt;""),"",IF(F536="완료","완료",IF(A536&lt;기준일,"밀림",IF(A536=기준일,"오늘",IF(A536&lt;=기준일+7,"이번 주","예정")))))</f>
        <v/>
      </c>
      <c r="H536" s="25">
        <f>IF(COUNTA(A536,B536,D536)=0,"",IF(D536="","할 일을 적어 주세요",IF(NOT(ISNUMBER(A536)),"마감일을 확인하세요",IF(AND(B536&lt;&gt;"",ISNA(MATCH(B536,현장번호,0))),"현장 번호를 확인하세요",IF(AND(F536&lt;&gt;"",F536&lt;&gt;"완료"),"끝남 칸은 '완료'만","")))))</f>
        <v/>
      </c>
      <c r="J536">
        <f>IF(OR(G536="밀림",G536="오늘",G536="이번 주"),A536+ROW()/1E+6,"")</f>
        <v/>
      </c>
    </row>
    <row r="537">
      <c r="A537" s="20" t="n">
        <v>46022</v>
      </c>
      <c r="B537" s="26" t="n">
        <v>158</v>
      </c>
      <c r="C537" s="27">
        <f>IF(D537="","",IF(B537="","(현장 없음)",IFERROR(INDEX(현장_고객,MATCH(B537,현장번호,0))&amp;" · "&amp;INDEX(현장_주소,MATCH(B537,현장번호,0)),"없는 번호")))</f>
        <v/>
      </c>
      <c r="D537" s="21" t="inlineStr">
        <is>
          <t>타일 들어가는 날 확인</t>
        </is>
      </c>
      <c r="E537" s="21" t="inlineStr">
        <is>
          <t>김 실장</t>
        </is>
      </c>
      <c r="F537" s="26" t="inlineStr">
        <is>
          <t>완료</t>
        </is>
      </c>
      <c r="G537" s="28">
        <f>IF(OR(D537="",H537&lt;&gt;""),"",IF(F537="완료","완료",IF(A537&lt;기준일,"밀림",IF(A537=기준일,"오늘",IF(A537&lt;=기준일+7,"이번 주","예정")))))</f>
        <v/>
      </c>
      <c r="H537" s="25">
        <f>IF(COUNTA(A537,B537,D537)=0,"",IF(D537="","할 일을 적어 주세요",IF(NOT(ISNUMBER(A537)),"마감일을 확인하세요",IF(AND(B537&lt;&gt;"",ISNA(MATCH(B537,현장번호,0))),"현장 번호를 확인하세요",IF(AND(F537&lt;&gt;"",F537&lt;&gt;"완료"),"끝남 칸은 '완료'만","")))))</f>
        <v/>
      </c>
      <c r="J537">
        <f>IF(OR(G537="밀림",G537="오늘",G537="이번 주"),A537+ROW()/1E+6,"")</f>
        <v/>
      </c>
    </row>
    <row r="538">
      <c r="A538" s="20" t="n">
        <v>46023</v>
      </c>
      <c r="B538" s="26" t="n">
        <v>164</v>
      </c>
      <c r="C538" s="27">
        <f>IF(D538="","",IF(B538="","(현장 없음)",IFERROR(INDEX(현장_고객,MATCH(B538,현장번호,0))&amp;" · "&amp;INDEX(현장_주소,MATCH(B538,현장번호,0)),"없는 번호")))</f>
        <v/>
      </c>
      <c r="D538" s="21" t="inlineStr">
        <is>
          <t>실측 방문</t>
        </is>
      </c>
      <c r="E538" s="21" t="inlineStr">
        <is>
          <t>박 팀장</t>
        </is>
      </c>
      <c r="F538" s="26" t="inlineStr">
        <is>
          <t>완료</t>
        </is>
      </c>
      <c r="G538" s="28">
        <f>IF(OR(D538="",H538&lt;&gt;""),"",IF(F538="완료","완료",IF(A538&lt;기준일,"밀림",IF(A538=기준일,"오늘",IF(A538&lt;=기준일+7,"이번 주","예정")))))</f>
        <v/>
      </c>
      <c r="H538" s="25">
        <f>IF(COUNTA(A538,B538,D538)=0,"",IF(D538="","할 일을 적어 주세요",IF(NOT(ISNUMBER(A538)),"마감일을 확인하세요",IF(AND(B538&lt;&gt;"",ISNA(MATCH(B538,현장번호,0))),"현장 번호를 확인하세요",IF(AND(F538&lt;&gt;"",F538&lt;&gt;"완료"),"끝남 칸은 '완료'만","")))))</f>
        <v/>
      </c>
      <c r="J538">
        <f>IF(OR(G538="밀림",G538="오늘",G538="이번 주"),A538+ROW()/1E+6,"")</f>
        <v/>
      </c>
    </row>
    <row r="539">
      <c r="A539" s="20" t="n">
        <v>46023</v>
      </c>
      <c r="B539" s="26" t="n">
        <v>166</v>
      </c>
      <c r="C539" s="27">
        <f>IF(D539="","",IF(B539="","(현장 없음)",IFERROR(INDEX(현장_고객,MATCH(B539,현장번호,0))&amp;" · "&amp;INDEX(현장_주소,MATCH(B539,현장번호,0)),"없는 번호")))</f>
        <v/>
      </c>
      <c r="D539" s="21" t="inlineStr">
        <is>
          <t>타일 들어가는 날 확인</t>
        </is>
      </c>
      <c r="E539" s="21" t="inlineStr">
        <is>
          <t>박 팀장</t>
        </is>
      </c>
      <c r="F539" s="26" t="inlineStr">
        <is>
          <t>완료</t>
        </is>
      </c>
      <c r="G539" s="28">
        <f>IF(OR(D539="",H539&lt;&gt;""),"",IF(F539="완료","완료",IF(A539&lt;기준일,"밀림",IF(A539=기준일,"오늘",IF(A539&lt;=기준일+7,"이번 주","예정")))))</f>
        <v/>
      </c>
      <c r="H539" s="25">
        <f>IF(COUNTA(A539,B539,D539)=0,"",IF(D539="","할 일을 적어 주세요",IF(NOT(ISNUMBER(A539)),"마감일을 확인하세요",IF(AND(B539&lt;&gt;"",ISNA(MATCH(B539,현장번호,0))),"현장 번호를 확인하세요",IF(AND(F539&lt;&gt;"",F539&lt;&gt;"완료"),"끝남 칸은 '완료'만","")))))</f>
        <v/>
      </c>
      <c r="J539">
        <f>IF(OR(G539="밀림",G539="오늘",G539="이번 주"),A539+ROW()/1E+6,"")</f>
        <v/>
      </c>
    </row>
    <row r="540">
      <c r="A540" s="20" t="n">
        <v>46023</v>
      </c>
      <c r="B540" s="26" t="n">
        <v>170</v>
      </c>
      <c r="C540" s="27">
        <f>IF(D540="","",IF(B540="","(현장 없음)",IFERROR(INDEX(현장_고객,MATCH(B540,현장번호,0))&amp;" · "&amp;INDEX(현장_주소,MATCH(B540,현장번호,0)),"없는 번호")))</f>
        <v/>
      </c>
      <c r="D540" s="21" t="inlineStr">
        <is>
          <t>실측 방문</t>
        </is>
      </c>
      <c r="E540" s="21" t="inlineStr">
        <is>
          <t>김 실장</t>
        </is>
      </c>
      <c r="F540" s="26" t="inlineStr">
        <is>
          <t>완료</t>
        </is>
      </c>
      <c r="G540" s="28">
        <f>IF(OR(D540="",H540&lt;&gt;""),"",IF(F540="완료","완료",IF(A540&lt;기준일,"밀림",IF(A540=기준일,"오늘",IF(A540&lt;=기준일+7,"이번 주","예정")))))</f>
        <v/>
      </c>
      <c r="H540" s="25">
        <f>IF(COUNTA(A540,B540,D540)=0,"",IF(D540="","할 일을 적어 주세요",IF(NOT(ISNUMBER(A540)),"마감일을 확인하세요",IF(AND(B540&lt;&gt;"",ISNA(MATCH(B540,현장번호,0))),"현장 번호를 확인하세요",IF(AND(F540&lt;&gt;"",F540&lt;&gt;"완료"),"끝남 칸은 '완료'만","")))))</f>
        <v/>
      </c>
      <c r="J540">
        <f>IF(OR(G540="밀림",G540="오늘",G540="이번 주"),A540+ROW()/1E+6,"")</f>
        <v/>
      </c>
    </row>
    <row r="541">
      <c r="A541" s="20" t="n">
        <v>46023</v>
      </c>
      <c r="B541" s="26" t="n">
        <v>171</v>
      </c>
      <c r="C541" s="27">
        <f>IF(D541="","",IF(B541="","(현장 없음)",IFERROR(INDEX(현장_고객,MATCH(B541,현장번호,0))&amp;" · "&amp;INDEX(현장_주소,MATCH(B541,현장번호,0)),"없는 번호")))</f>
        <v/>
      </c>
      <c r="D541" s="21" t="inlineStr">
        <is>
          <t>실측 방문</t>
        </is>
      </c>
      <c r="E541" s="21" t="inlineStr">
        <is>
          <t>김 실장</t>
        </is>
      </c>
      <c r="F541" s="26" t="inlineStr">
        <is>
          <t>완료</t>
        </is>
      </c>
      <c r="G541" s="28">
        <f>IF(OR(D541="",H541&lt;&gt;""),"",IF(F541="완료","완료",IF(A541&lt;기준일,"밀림",IF(A541=기준일,"오늘",IF(A541&lt;=기준일+7,"이번 주","예정")))))</f>
        <v/>
      </c>
      <c r="H541" s="25">
        <f>IF(COUNTA(A541,B541,D541)=0,"",IF(D541="","할 일을 적어 주세요",IF(NOT(ISNUMBER(A541)),"마감일을 확인하세요",IF(AND(B541&lt;&gt;"",ISNA(MATCH(B541,현장번호,0))),"현장 번호를 확인하세요",IF(AND(F541&lt;&gt;"",F541&lt;&gt;"완료"),"끝남 칸은 '완료'만","")))))</f>
        <v/>
      </c>
      <c r="J541">
        <f>IF(OR(G541="밀림",G541="오늘",G541="이번 주"),A541+ROW()/1E+6,"")</f>
        <v/>
      </c>
    </row>
    <row r="542">
      <c r="A542" s="20" t="n">
        <v>46024</v>
      </c>
      <c r="B542" s="26" t="n">
        <v>156</v>
      </c>
      <c r="C542" s="27">
        <f>IF(D542="","",IF(B542="","(현장 없음)",IFERROR(INDEX(현장_고객,MATCH(B542,현장번호,0))&amp;" · "&amp;INDEX(현장_주소,MATCH(B542,현장번호,0)),"없는 번호")))</f>
        <v/>
      </c>
      <c r="D542" s="21" t="inlineStr">
        <is>
          <t>타일 들어가는 날 확인</t>
        </is>
      </c>
      <c r="E542" s="21" t="inlineStr">
        <is>
          <t>대표</t>
        </is>
      </c>
      <c r="F542" s="26" t="inlineStr">
        <is>
          <t>완료</t>
        </is>
      </c>
      <c r="G542" s="28">
        <f>IF(OR(D542="",H542&lt;&gt;""),"",IF(F542="완료","완료",IF(A542&lt;기준일,"밀림",IF(A542=기준일,"오늘",IF(A542&lt;=기준일+7,"이번 주","예정")))))</f>
        <v/>
      </c>
      <c r="H542" s="25">
        <f>IF(COUNTA(A542,B542,D542)=0,"",IF(D542="","할 일을 적어 주세요",IF(NOT(ISNUMBER(A542)),"마감일을 확인하세요",IF(AND(B542&lt;&gt;"",ISNA(MATCH(B542,현장번호,0))),"현장 번호를 확인하세요",IF(AND(F542&lt;&gt;"",F542&lt;&gt;"완료"),"끝남 칸은 '완료'만","")))))</f>
        <v/>
      </c>
      <c r="J542">
        <f>IF(OR(G542="밀림",G542="오늘",G542="이번 주"),A542+ROW()/1E+6,"")</f>
        <v/>
      </c>
    </row>
    <row r="543">
      <c r="A543" s="20" t="n">
        <v>46024</v>
      </c>
      <c r="B543" s="26" t="n">
        <v>162</v>
      </c>
      <c r="C543" s="27">
        <f>IF(D543="","",IF(B543="","(현장 없음)",IFERROR(INDEX(현장_고객,MATCH(B543,현장번호,0))&amp;" · "&amp;INDEX(현장_주소,MATCH(B543,현장번호,0)),"없는 번호")))</f>
        <v/>
      </c>
      <c r="D543" s="21" t="inlineStr">
        <is>
          <t>잔금 안내 문자</t>
        </is>
      </c>
      <c r="E543" s="21" t="inlineStr">
        <is>
          <t>박 팀장</t>
        </is>
      </c>
      <c r="F543" s="26" t="inlineStr">
        <is>
          <t>완료</t>
        </is>
      </c>
      <c r="G543" s="28">
        <f>IF(OR(D543="",H543&lt;&gt;""),"",IF(F543="완료","완료",IF(A543&lt;기준일,"밀림",IF(A543=기준일,"오늘",IF(A543&lt;=기준일+7,"이번 주","예정")))))</f>
        <v/>
      </c>
      <c r="H543" s="25">
        <f>IF(COUNTA(A543,B543,D543)=0,"",IF(D543="","할 일을 적어 주세요",IF(NOT(ISNUMBER(A543)),"마감일을 확인하세요",IF(AND(B543&lt;&gt;"",ISNA(MATCH(B543,현장번호,0))),"현장 번호를 확인하세요",IF(AND(F543&lt;&gt;"",F543&lt;&gt;"완료"),"끝남 칸은 '완료'만","")))))</f>
        <v/>
      </c>
      <c r="J543">
        <f>IF(OR(G543="밀림",G543="오늘",G543="이번 주"),A543+ROW()/1E+6,"")</f>
        <v/>
      </c>
    </row>
    <row r="544">
      <c r="A544" s="20" t="n">
        <v>46024</v>
      </c>
      <c r="B544" s="26" t="n">
        <v>173</v>
      </c>
      <c r="C544" s="27">
        <f>IF(D544="","",IF(B544="","(현장 없음)",IFERROR(INDEX(현장_고객,MATCH(B544,현장번호,0))&amp;" · "&amp;INDEX(현장_주소,MATCH(B544,현장번호,0)),"없는 번호")))</f>
        <v/>
      </c>
      <c r="D544" s="21" t="inlineStr">
        <is>
          <t>실측 방문</t>
        </is>
      </c>
      <c r="E544" s="21" t="inlineStr">
        <is>
          <t>김 실장</t>
        </is>
      </c>
      <c r="F544" s="26" t="inlineStr">
        <is>
          <t>완료</t>
        </is>
      </c>
      <c r="G544" s="28">
        <f>IF(OR(D544="",H544&lt;&gt;""),"",IF(F544="완료","완료",IF(A544&lt;기준일,"밀림",IF(A544=기준일,"오늘",IF(A544&lt;=기준일+7,"이번 주","예정")))))</f>
        <v/>
      </c>
      <c r="H544" s="25">
        <f>IF(COUNTA(A544,B544,D544)=0,"",IF(D544="","할 일을 적어 주세요",IF(NOT(ISNUMBER(A544)),"마감일을 확인하세요",IF(AND(B544&lt;&gt;"",ISNA(MATCH(B544,현장번호,0))),"현장 번호를 확인하세요",IF(AND(F544&lt;&gt;"",F544&lt;&gt;"완료"),"끝남 칸은 '완료'만","")))))</f>
        <v/>
      </c>
      <c r="J544">
        <f>IF(OR(G544="밀림",G544="오늘",G544="이번 주"),A544+ROW()/1E+6,"")</f>
        <v/>
      </c>
    </row>
    <row r="545">
      <c r="A545" s="20" t="n">
        <v>46025</v>
      </c>
      <c r="B545" s="26" t="n">
        <v>163</v>
      </c>
      <c r="C545" s="27">
        <f>IF(D545="","",IF(B545="","(현장 없음)",IFERROR(INDEX(현장_고객,MATCH(B545,현장번호,0))&amp;" · "&amp;INDEX(현장_주소,MATCH(B545,현장번호,0)),"없는 번호")))</f>
        <v/>
      </c>
      <c r="D545" s="21" t="inlineStr">
        <is>
          <t>실측 방문</t>
        </is>
      </c>
      <c r="E545" s="21" t="inlineStr">
        <is>
          <t>박 팀장</t>
        </is>
      </c>
      <c r="F545" s="26" t="inlineStr">
        <is>
          <t>완료</t>
        </is>
      </c>
      <c r="G545" s="28">
        <f>IF(OR(D545="",H545&lt;&gt;""),"",IF(F545="완료","완료",IF(A545&lt;기준일,"밀림",IF(A545=기준일,"오늘",IF(A545&lt;=기준일+7,"이번 주","예정")))))</f>
        <v/>
      </c>
      <c r="H545" s="25">
        <f>IF(COUNTA(A545,B545,D545)=0,"",IF(D545="","할 일을 적어 주세요",IF(NOT(ISNUMBER(A545)),"마감일을 확인하세요",IF(AND(B545&lt;&gt;"",ISNA(MATCH(B545,현장번호,0))),"현장 번호를 확인하세요",IF(AND(F545&lt;&gt;"",F545&lt;&gt;"완료"),"끝남 칸은 '완료'만","")))))</f>
        <v/>
      </c>
      <c r="J545">
        <f>IF(OR(G545="밀림",G545="오늘",G545="이번 주"),A545+ROW()/1E+6,"")</f>
        <v/>
      </c>
    </row>
    <row r="546">
      <c r="A546" s="20" t="n">
        <v>46027</v>
      </c>
      <c r="B546" s="26" t="n">
        <v>164</v>
      </c>
      <c r="C546" s="27">
        <f>IF(D546="","",IF(B546="","(현장 없음)",IFERROR(INDEX(현장_고객,MATCH(B546,현장번호,0))&amp;" · "&amp;INDEX(현장_주소,MATCH(B546,현장번호,0)),"없는 번호")))</f>
        <v/>
      </c>
      <c r="D546" s="21" t="inlineStr">
        <is>
          <t>관리사무소 공사 신고</t>
        </is>
      </c>
      <c r="E546" s="21" t="inlineStr">
        <is>
          <t>박 팀장</t>
        </is>
      </c>
      <c r="F546" s="26" t="inlineStr">
        <is>
          <t>완료</t>
        </is>
      </c>
      <c r="G546" s="28">
        <f>IF(OR(D546="",H546&lt;&gt;""),"",IF(F546="완료","완료",IF(A546&lt;기준일,"밀림",IF(A546=기준일,"오늘",IF(A546&lt;=기준일+7,"이번 주","예정")))))</f>
        <v/>
      </c>
      <c r="H546" s="25">
        <f>IF(COUNTA(A546,B546,D546)=0,"",IF(D546="","할 일을 적어 주세요",IF(NOT(ISNUMBER(A546)),"마감일을 확인하세요",IF(AND(B546&lt;&gt;"",ISNA(MATCH(B546,현장번호,0))),"현장 번호를 확인하세요",IF(AND(F546&lt;&gt;"",F546&lt;&gt;"완료"),"끝남 칸은 '완료'만","")))))</f>
        <v/>
      </c>
      <c r="J546">
        <f>IF(OR(G546="밀림",G546="오늘",G546="이번 주"),A546+ROW()/1E+6,"")</f>
        <v/>
      </c>
    </row>
    <row r="547">
      <c r="A547" s="20" t="n">
        <v>46027</v>
      </c>
      <c r="B547" s="26" t="n">
        <v>164</v>
      </c>
      <c r="C547" s="27">
        <f>IF(D547="","",IF(B547="","(현장 없음)",IFERROR(INDEX(현장_고객,MATCH(B547,현장번호,0))&amp;" · "&amp;INDEX(현장_주소,MATCH(B547,현장번호,0)),"없는 번호")))</f>
        <v/>
      </c>
      <c r="D547" s="21" t="inlineStr">
        <is>
          <t>철거 일정 잡기</t>
        </is>
      </c>
      <c r="E547" s="21" t="inlineStr">
        <is>
          <t>박 팀장</t>
        </is>
      </c>
      <c r="F547" s="26" t="inlineStr">
        <is>
          <t>완료</t>
        </is>
      </c>
      <c r="G547" s="28">
        <f>IF(OR(D547="",H547&lt;&gt;""),"",IF(F547="완료","완료",IF(A547&lt;기준일,"밀림",IF(A547=기준일,"오늘",IF(A547&lt;=기준일+7,"이번 주","예정")))))</f>
        <v/>
      </c>
      <c r="H547" s="25">
        <f>IF(COUNTA(A547,B547,D547)=0,"",IF(D547="","할 일을 적어 주세요",IF(NOT(ISNUMBER(A547)),"마감일을 확인하세요",IF(AND(B547&lt;&gt;"",ISNA(MATCH(B547,현장번호,0))),"현장 번호를 확인하세요",IF(AND(F547&lt;&gt;"",F547&lt;&gt;"완료"),"끝남 칸은 '완료'만","")))))</f>
        <v/>
      </c>
      <c r="J547">
        <f>IF(OR(G547="밀림",G547="오늘",G547="이번 주"),A547+ROW()/1E+6,"")</f>
        <v/>
      </c>
    </row>
    <row r="548">
      <c r="A548" s="20" t="n">
        <v>46028</v>
      </c>
      <c r="B548" s="26" t="n">
        <v>165</v>
      </c>
      <c r="C548" s="27">
        <f>IF(D548="","",IF(B548="","(현장 없음)",IFERROR(INDEX(현장_고객,MATCH(B548,현장번호,0))&amp;" · "&amp;INDEX(현장_주소,MATCH(B548,현장번호,0)),"없는 번호")))</f>
        <v/>
      </c>
      <c r="D548" s="21" t="inlineStr">
        <is>
          <t>실측 방문</t>
        </is>
      </c>
      <c r="E548" s="21" t="inlineStr">
        <is>
          <t>김 실장</t>
        </is>
      </c>
      <c r="F548" s="26" t="inlineStr">
        <is>
          <t>완료</t>
        </is>
      </c>
      <c r="G548" s="28">
        <f>IF(OR(D548="",H548&lt;&gt;""),"",IF(F548="완료","완료",IF(A548&lt;기준일,"밀림",IF(A548=기준일,"오늘",IF(A548&lt;=기준일+7,"이번 주","예정")))))</f>
        <v/>
      </c>
      <c r="H548" s="25">
        <f>IF(COUNTA(A548,B548,D548)=0,"",IF(D548="","할 일을 적어 주세요",IF(NOT(ISNUMBER(A548)),"마감일을 확인하세요",IF(AND(B548&lt;&gt;"",ISNA(MATCH(B548,현장번호,0))),"현장 번호를 확인하세요",IF(AND(F548&lt;&gt;"",F548&lt;&gt;"완료"),"끝남 칸은 '완료'만","")))))</f>
        <v/>
      </c>
      <c r="J548">
        <f>IF(OR(G548="밀림",G548="오늘",G548="이번 주"),A548+ROW()/1E+6,"")</f>
        <v/>
      </c>
    </row>
    <row r="549">
      <c r="A549" s="20" t="n">
        <v>46030</v>
      </c>
      <c r="B549" s="26" t="n">
        <v>169</v>
      </c>
      <c r="C549" s="27">
        <f>IF(D549="","",IF(B549="","(현장 없음)",IFERROR(INDEX(현장_고객,MATCH(B549,현장번호,0))&amp;" · "&amp;INDEX(현장_주소,MATCH(B549,현장번호,0)),"없는 번호")))</f>
        <v/>
      </c>
      <c r="D549" s="21" t="inlineStr">
        <is>
          <t>실측 방문</t>
        </is>
      </c>
      <c r="E549" s="21" t="inlineStr">
        <is>
          <t>박 팀장</t>
        </is>
      </c>
      <c r="F549" s="26" t="inlineStr">
        <is>
          <t>완료</t>
        </is>
      </c>
      <c r="G549" s="28">
        <f>IF(OR(D549="",H549&lt;&gt;""),"",IF(F549="완료","완료",IF(A549&lt;기준일,"밀림",IF(A549=기준일,"오늘",IF(A549&lt;=기준일+7,"이번 주","예정")))))</f>
        <v/>
      </c>
      <c r="H549" s="25">
        <f>IF(COUNTA(A549,B549,D549)=0,"",IF(D549="","할 일을 적어 주세요",IF(NOT(ISNUMBER(A549)),"마감일을 확인하세요",IF(AND(B549&lt;&gt;"",ISNA(MATCH(B549,현장번호,0))),"현장 번호를 확인하세요",IF(AND(F549&lt;&gt;"",F549&lt;&gt;"완료"),"끝남 칸은 '완료'만","")))))</f>
        <v/>
      </c>
      <c r="J549">
        <f>IF(OR(G549="밀림",G549="오늘",G549="이번 주"),A549+ROW()/1E+6,"")</f>
        <v/>
      </c>
    </row>
    <row r="550">
      <c r="A550" s="20" t="n">
        <v>46030</v>
      </c>
      <c r="B550" s="26" t="n">
        <v>173</v>
      </c>
      <c r="C550" s="27">
        <f>IF(D550="","",IF(B550="","(현장 없음)",IFERROR(INDEX(현장_고객,MATCH(B550,현장번호,0))&amp;" · "&amp;INDEX(현장_주소,MATCH(B550,현장번호,0)),"없는 번호")))</f>
        <v/>
      </c>
      <c r="D550" s="21" t="inlineStr">
        <is>
          <t>마감 확인</t>
        </is>
      </c>
      <c r="E550" s="21" t="inlineStr">
        <is>
          <t>김 실장</t>
        </is>
      </c>
      <c r="F550" s="26" t="inlineStr">
        <is>
          <t>완료</t>
        </is>
      </c>
      <c r="G550" s="28">
        <f>IF(OR(D550="",H550&lt;&gt;""),"",IF(F550="완료","완료",IF(A550&lt;기준일,"밀림",IF(A550=기준일,"오늘",IF(A550&lt;=기준일+7,"이번 주","예정")))))</f>
        <v/>
      </c>
      <c r="H550" s="25">
        <f>IF(COUNTA(A550,B550,D550)=0,"",IF(D550="","할 일을 적어 주세요",IF(NOT(ISNUMBER(A550)),"마감일을 확인하세요",IF(AND(B550&lt;&gt;"",ISNA(MATCH(B550,현장번호,0))),"현장 번호를 확인하세요",IF(AND(F550&lt;&gt;"",F550&lt;&gt;"완료"),"끝남 칸은 '완료'만","")))))</f>
        <v/>
      </c>
      <c r="J550">
        <f>IF(OR(G550="밀림",G550="오늘",G550="이번 주"),A550+ROW()/1E+6,"")</f>
        <v/>
      </c>
    </row>
    <row r="551">
      <c r="A551" s="20" t="n">
        <v>46031</v>
      </c>
      <c r="B551" s="26" t="n">
        <v>171</v>
      </c>
      <c r="C551" s="27">
        <f>IF(D551="","",IF(B551="","(현장 없음)",IFERROR(INDEX(현장_고객,MATCH(B551,현장번호,0))&amp;" · "&amp;INDEX(현장_주소,MATCH(B551,현장번호,0)),"없는 번호")))</f>
        <v/>
      </c>
      <c r="D551" s="21" t="inlineStr">
        <is>
          <t>관리사무소 공사 신고</t>
        </is>
      </c>
      <c r="E551" s="21" t="inlineStr">
        <is>
          <t>김 실장</t>
        </is>
      </c>
      <c r="F551" s="26" t="inlineStr">
        <is>
          <t>완료</t>
        </is>
      </c>
      <c r="G551" s="28">
        <f>IF(OR(D551="",H551&lt;&gt;""),"",IF(F551="완료","완료",IF(A551&lt;기준일,"밀림",IF(A551=기준일,"오늘",IF(A551&lt;=기준일+7,"이번 주","예정")))))</f>
        <v/>
      </c>
      <c r="H551" s="25">
        <f>IF(COUNTA(A551,B551,D551)=0,"",IF(D551="","할 일을 적어 주세요",IF(NOT(ISNUMBER(A551)),"마감일을 확인하세요",IF(AND(B551&lt;&gt;"",ISNA(MATCH(B551,현장번호,0))),"현장 번호를 확인하세요",IF(AND(F551&lt;&gt;"",F551&lt;&gt;"완료"),"끝남 칸은 '완료'만","")))))</f>
        <v/>
      </c>
      <c r="J551">
        <f>IF(OR(G551="밀림",G551="오늘",G551="이번 주"),A551+ROW()/1E+6,"")</f>
        <v/>
      </c>
    </row>
    <row r="552">
      <c r="A552" s="20" t="n">
        <v>46032</v>
      </c>
      <c r="B552" s="26" t="n">
        <v>166</v>
      </c>
      <c r="C552" s="27">
        <f>IF(D552="","",IF(B552="","(현장 없음)",IFERROR(INDEX(현장_고객,MATCH(B552,현장번호,0))&amp;" · "&amp;INDEX(현장_주소,MATCH(B552,현장번호,0)),"없는 번호")))</f>
        <v/>
      </c>
      <c r="D552" s="21" t="inlineStr">
        <is>
          <t>잔금 안내 문자</t>
        </is>
      </c>
      <c r="E552" s="21" t="inlineStr">
        <is>
          <t>박 팀장</t>
        </is>
      </c>
      <c r="F552" s="26" t="inlineStr">
        <is>
          <t>완료</t>
        </is>
      </c>
      <c r="G552" s="28">
        <f>IF(OR(D552="",H552&lt;&gt;""),"",IF(F552="완료","완료",IF(A552&lt;기준일,"밀림",IF(A552=기준일,"오늘",IF(A552&lt;=기준일+7,"이번 주","예정")))))</f>
        <v/>
      </c>
      <c r="H552" s="25">
        <f>IF(COUNTA(A552,B552,D552)=0,"",IF(D552="","할 일을 적어 주세요",IF(NOT(ISNUMBER(A552)),"마감일을 확인하세요",IF(AND(B552&lt;&gt;"",ISNA(MATCH(B552,현장번호,0))),"현장 번호를 확인하세요",IF(AND(F552&lt;&gt;"",F552&lt;&gt;"완료"),"끝남 칸은 '완료'만","")))))</f>
        <v/>
      </c>
      <c r="J552">
        <f>IF(OR(G552="밀림",G552="오늘",G552="이번 주"),A552+ROW()/1E+6,"")</f>
        <v/>
      </c>
    </row>
    <row r="553">
      <c r="A553" s="20" t="n">
        <v>46032</v>
      </c>
      <c r="B553" s="26" t="n">
        <v>171</v>
      </c>
      <c r="C553" s="27">
        <f>IF(D553="","",IF(B553="","(현장 없음)",IFERROR(INDEX(현장_고객,MATCH(B553,현장번호,0))&amp;" · "&amp;INDEX(현장_주소,MATCH(B553,현장번호,0)),"없는 번호")))</f>
        <v/>
      </c>
      <c r="D553" s="21" t="inlineStr">
        <is>
          <t>타일 들어가는 날 확인</t>
        </is>
      </c>
      <c r="E553" s="21" t="inlineStr">
        <is>
          <t>김 실장</t>
        </is>
      </c>
      <c r="F553" s="26" t="inlineStr">
        <is>
          <t>완료</t>
        </is>
      </c>
      <c r="G553" s="28">
        <f>IF(OR(D553="",H553&lt;&gt;""),"",IF(F553="완료","완료",IF(A553&lt;기준일,"밀림",IF(A553=기준일,"오늘",IF(A553&lt;=기준일+7,"이번 주","예정")))))</f>
        <v/>
      </c>
      <c r="H553" s="25">
        <f>IF(COUNTA(A553,B553,D553)=0,"",IF(D553="","할 일을 적어 주세요",IF(NOT(ISNUMBER(A553)),"마감일을 확인하세요",IF(AND(B553&lt;&gt;"",ISNA(MATCH(B553,현장번호,0))),"현장 번호를 확인하세요",IF(AND(F553&lt;&gt;"",F553&lt;&gt;"완료"),"끝남 칸은 '완료'만","")))))</f>
        <v/>
      </c>
      <c r="J553">
        <f>IF(OR(G553="밀림",G553="오늘",G553="이번 주"),A553+ROW()/1E+6,"")</f>
        <v/>
      </c>
    </row>
    <row r="554">
      <c r="A554" s="20" t="n">
        <v>46032</v>
      </c>
      <c r="B554" s="26" t="n">
        <v>174</v>
      </c>
      <c r="C554" s="27">
        <f>IF(D554="","",IF(B554="","(현장 없음)",IFERROR(INDEX(현장_고객,MATCH(B554,현장번호,0))&amp;" · "&amp;INDEX(현장_주소,MATCH(B554,현장번호,0)),"없는 번호")))</f>
        <v/>
      </c>
      <c r="D554" s="21" t="inlineStr">
        <is>
          <t>실측 방문</t>
        </is>
      </c>
      <c r="E554" s="21" t="inlineStr">
        <is>
          <t>대표</t>
        </is>
      </c>
      <c r="F554" s="26" t="inlineStr">
        <is>
          <t>완료</t>
        </is>
      </c>
      <c r="G554" s="28">
        <f>IF(OR(D554="",H554&lt;&gt;""),"",IF(F554="완료","완료",IF(A554&lt;기준일,"밀림",IF(A554=기준일,"오늘",IF(A554&lt;=기준일+7,"이번 주","예정")))))</f>
        <v/>
      </c>
      <c r="H554" s="25">
        <f>IF(COUNTA(A554,B554,D554)=0,"",IF(D554="","할 일을 적어 주세요",IF(NOT(ISNUMBER(A554)),"마감일을 확인하세요",IF(AND(B554&lt;&gt;"",ISNA(MATCH(B554,현장번호,0))),"현장 번호를 확인하세요",IF(AND(F554&lt;&gt;"",F554&lt;&gt;"완료"),"끝남 칸은 '완료'만","")))))</f>
        <v/>
      </c>
      <c r="J554">
        <f>IF(OR(G554="밀림",G554="오늘",G554="이번 주"),A554+ROW()/1E+6,"")</f>
        <v/>
      </c>
    </row>
    <row r="555">
      <c r="A555" s="20" t="n">
        <v>46033</v>
      </c>
      <c r="B555" s="26" t="n">
        <v>170</v>
      </c>
      <c r="C555" s="27">
        <f>IF(D555="","",IF(B555="","(현장 없음)",IFERROR(INDEX(현장_고객,MATCH(B555,현장번호,0))&amp;" · "&amp;INDEX(현장_주소,MATCH(B555,현장번호,0)),"없는 번호")))</f>
        <v/>
      </c>
      <c r="D555" s="21" t="inlineStr">
        <is>
          <t>관리사무소 공사 신고</t>
        </is>
      </c>
      <c r="E555" s="21" t="inlineStr">
        <is>
          <t>김 실장</t>
        </is>
      </c>
      <c r="F555" s="26" t="inlineStr">
        <is>
          <t>완료</t>
        </is>
      </c>
      <c r="G555" s="28">
        <f>IF(OR(D555="",H555&lt;&gt;""),"",IF(F555="완료","완료",IF(A555&lt;기준일,"밀림",IF(A555=기준일,"오늘",IF(A555&lt;=기준일+7,"이번 주","예정")))))</f>
        <v/>
      </c>
      <c r="H555" s="25">
        <f>IF(COUNTA(A555,B555,D555)=0,"",IF(D555="","할 일을 적어 주세요",IF(NOT(ISNUMBER(A555)),"마감일을 확인하세요",IF(AND(B555&lt;&gt;"",ISNA(MATCH(B555,현장번호,0))),"현장 번호를 확인하세요",IF(AND(F555&lt;&gt;"",F555&lt;&gt;"완료"),"끝남 칸은 '완료'만","")))))</f>
        <v/>
      </c>
      <c r="J555">
        <f>IF(OR(G555="밀림",G555="오늘",G555="이번 주"),A555+ROW()/1E+6,"")</f>
        <v/>
      </c>
    </row>
    <row r="556">
      <c r="A556" s="20" t="n">
        <v>46033</v>
      </c>
      <c r="B556" s="26" t="n">
        <v>171</v>
      </c>
      <c r="C556" s="27">
        <f>IF(D556="","",IF(B556="","(현장 없음)",IFERROR(INDEX(현장_고객,MATCH(B556,현장번호,0))&amp;" · "&amp;INDEX(현장_주소,MATCH(B556,현장번호,0)),"없는 번호")))</f>
        <v/>
      </c>
      <c r="D556" s="21" t="inlineStr">
        <is>
          <t>마감 확인</t>
        </is>
      </c>
      <c r="E556" s="21" t="inlineStr">
        <is>
          <t>김 실장</t>
        </is>
      </c>
      <c r="F556" s="26" t="inlineStr">
        <is>
          <t>완료</t>
        </is>
      </c>
      <c r="G556" s="28">
        <f>IF(OR(D556="",H556&lt;&gt;""),"",IF(F556="완료","완료",IF(A556&lt;기준일,"밀림",IF(A556=기준일,"오늘",IF(A556&lt;=기준일+7,"이번 주","예정")))))</f>
        <v/>
      </c>
      <c r="H556" s="25">
        <f>IF(COUNTA(A556,B556,D556)=0,"",IF(D556="","할 일을 적어 주세요",IF(NOT(ISNUMBER(A556)),"마감일을 확인하세요",IF(AND(B556&lt;&gt;"",ISNA(MATCH(B556,현장번호,0))),"현장 번호를 확인하세요",IF(AND(F556&lt;&gt;"",F556&lt;&gt;"완료"),"끝남 칸은 '완료'만","")))))</f>
        <v/>
      </c>
      <c r="J556">
        <f>IF(OR(G556="밀림",G556="오늘",G556="이번 주"),A556+ROW()/1E+6,"")</f>
        <v/>
      </c>
    </row>
    <row r="557">
      <c r="A557" s="20" t="n">
        <v>46033</v>
      </c>
      <c r="B557" s="26" t="n">
        <v>173</v>
      </c>
      <c r="C557" s="27">
        <f>IF(D557="","",IF(B557="","(현장 없음)",IFERROR(INDEX(현장_고객,MATCH(B557,현장번호,0))&amp;" · "&amp;INDEX(현장_주소,MATCH(B557,현장번호,0)),"없는 번호")))</f>
        <v/>
      </c>
      <c r="D557" s="21" t="inlineStr">
        <is>
          <t>철거 일정 잡기</t>
        </is>
      </c>
      <c r="E557" s="21" t="inlineStr">
        <is>
          <t>김 실장</t>
        </is>
      </c>
      <c r="F557" s="26" t="inlineStr">
        <is>
          <t>완료</t>
        </is>
      </c>
      <c r="G557" s="28">
        <f>IF(OR(D557="",H557&lt;&gt;""),"",IF(F557="완료","완료",IF(A557&lt;기준일,"밀림",IF(A557=기준일,"오늘",IF(A557&lt;=기준일+7,"이번 주","예정")))))</f>
        <v/>
      </c>
      <c r="H557" s="25">
        <f>IF(COUNTA(A557,B557,D557)=0,"",IF(D557="","할 일을 적어 주세요",IF(NOT(ISNUMBER(A557)),"마감일을 확인하세요",IF(AND(B557&lt;&gt;"",ISNA(MATCH(B557,현장번호,0))),"현장 번호를 확인하세요",IF(AND(F557&lt;&gt;"",F557&lt;&gt;"완료"),"끝남 칸은 '완료'만","")))))</f>
        <v/>
      </c>
      <c r="J557">
        <f>IF(OR(G557="밀림",G557="오늘",G557="이번 주"),A557+ROW()/1E+6,"")</f>
        <v/>
      </c>
    </row>
    <row r="558">
      <c r="A558" s="20" t="n">
        <v>46034</v>
      </c>
      <c r="B558" s="26" t="n">
        <v>170</v>
      </c>
      <c r="C558" s="27">
        <f>IF(D558="","",IF(B558="","(현장 없음)",IFERROR(INDEX(현장_고객,MATCH(B558,현장번호,0))&amp;" · "&amp;INDEX(현장_주소,MATCH(B558,현장번호,0)),"없는 번호")))</f>
        <v/>
      </c>
      <c r="D558" s="21" t="inlineStr">
        <is>
          <t>자재 발주</t>
        </is>
      </c>
      <c r="E558" s="21" t="inlineStr">
        <is>
          <t>김 실장</t>
        </is>
      </c>
      <c r="F558" s="26" t="inlineStr">
        <is>
          <t>완료</t>
        </is>
      </c>
      <c r="G558" s="28">
        <f>IF(OR(D558="",H558&lt;&gt;""),"",IF(F558="완료","완료",IF(A558&lt;기준일,"밀림",IF(A558=기준일,"오늘",IF(A558&lt;=기준일+7,"이번 주","예정")))))</f>
        <v/>
      </c>
      <c r="H558" s="25">
        <f>IF(COUNTA(A558,B558,D558)=0,"",IF(D558="","할 일을 적어 주세요",IF(NOT(ISNUMBER(A558)),"마감일을 확인하세요",IF(AND(B558&lt;&gt;"",ISNA(MATCH(B558,현장번호,0))),"현장 번호를 확인하세요",IF(AND(F558&lt;&gt;"",F558&lt;&gt;"완료"),"끝남 칸은 '완료'만","")))))</f>
        <v/>
      </c>
      <c r="J558">
        <f>IF(OR(G558="밀림",G558="오늘",G558="이번 주"),A558+ROW()/1E+6,"")</f>
        <v/>
      </c>
    </row>
    <row r="559">
      <c r="A559" s="20" t="n">
        <v>46035</v>
      </c>
      <c r="B559" s="26" t="n">
        <v>165</v>
      </c>
      <c r="C559" s="27">
        <f>IF(D559="","",IF(B559="","(현장 없음)",IFERROR(INDEX(현장_고객,MATCH(B559,현장번호,0))&amp;" · "&amp;INDEX(현장_주소,MATCH(B559,현장번호,0)),"없는 번호")))</f>
        <v/>
      </c>
      <c r="D559" s="21" t="inlineStr">
        <is>
          <t>철거 일정 잡기</t>
        </is>
      </c>
      <c r="E559" s="21" t="inlineStr">
        <is>
          <t>김 실장</t>
        </is>
      </c>
      <c r="F559" s="26" t="inlineStr">
        <is>
          <t>완료</t>
        </is>
      </c>
      <c r="G559" s="28">
        <f>IF(OR(D559="",H559&lt;&gt;""),"",IF(F559="완료","완료",IF(A559&lt;기준일,"밀림",IF(A559=기준일,"오늘",IF(A559&lt;=기준일+7,"이번 주","예정")))))</f>
        <v/>
      </c>
      <c r="H559" s="25">
        <f>IF(COUNTA(A559,B559,D559)=0,"",IF(D559="","할 일을 적어 주세요",IF(NOT(ISNUMBER(A559)),"마감일을 확인하세요",IF(AND(B559&lt;&gt;"",ISNA(MATCH(B559,현장번호,0))),"현장 번호를 확인하세요",IF(AND(F559&lt;&gt;"",F559&lt;&gt;"완료"),"끝남 칸은 '완료'만","")))))</f>
        <v/>
      </c>
      <c r="J559">
        <f>IF(OR(G559="밀림",G559="오늘",G559="이번 주"),A559+ROW()/1E+6,"")</f>
        <v/>
      </c>
    </row>
    <row r="560">
      <c r="A560" s="20" t="n">
        <v>46035</v>
      </c>
      <c r="B560" s="26" t="n">
        <v>171</v>
      </c>
      <c r="C560" s="27">
        <f>IF(D560="","",IF(B560="","(현장 없음)",IFERROR(INDEX(현장_고객,MATCH(B560,현장번호,0))&amp;" · "&amp;INDEX(현장_주소,MATCH(B560,현장번호,0)),"없는 번호")))</f>
        <v/>
      </c>
      <c r="D560" s="21" t="inlineStr">
        <is>
          <t>중간 사진 보내기</t>
        </is>
      </c>
      <c r="E560" s="21" t="inlineStr">
        <is>
          <t>김 실장</t>
        </is>
      </c>
      <c r="F560" s="26" t="inlineStr">
        <is>
          <t>완료</t>
        </is>
      </c>
      <c r="G560" s="28">
        <f>IF(OR(D560="",H560&lt;&gt;""),"",IF(F560="완료","완료",IF(A560&lt;기준일,"밀림",IF(A560=기준일,"오늘",IF(A560&lt;=기준일+7,"이번 주","예정")))))</f>
        <v/>
      </c>
      <c r="H560" s="25">
        <f>IF(COUNTA(A560,B560,D560)=0,"",IF(D560="","할 일을 적어 주세요",IF(NOT(ISNUMBER(A560)),"마감일을 확인하세요",IF(AND(B560&lt;&gt;"",ISNA(MATCH(B560,현장번호,0))),"현장 번호를 확인하세요",IF(AND(F560&lt;&gt;"",F560&lt;&gt;"완료"),"끝남 칸은 '완료'만","")))))</f>
        <v/>
      </c>
      <c r="J560">
        <f>IF(OR(G560="밀림",G560="오늘",G560="이번 주"),A560+ROW()/1E+6,"")</f>
        <v/>
      </c>
    </row>
    <row r="561">
      <c r="A561" s="20" t="n">
        <v>46035</v>
      </c>
      <c r="B561" s="26" t="n">
        <v>174</v>
      </c>
      <c r="C561" s="27">
        <f>IF(D561="","",IF(B561="","(현장 없음)",IFERROR(INDEX(현장_고객,MATCH(B561,현장번호,0))&amp;" · "&amp;INDEX(현장_주소,MATCH(B561,현장번호,0)),"없는 번호")))</f>
        <v/>
      </c>
      <c r="D561" s="21" t="inlineStr">
        <is>
          <t>중간 사진 보내기</t>
        </is>
      </c>
      <c r="E561" s="21" t="inlineStr">
        <is>
          <t>대표</t>
        </is>
      </c>
      <c r="F561" s="26" t="inlineStr">
        <is>
          <t>완료</t>
        </is>
      </c>
      <c r="G561" s="28">
        <f>IF(OR(D561="",H561&lt;&gt;""),"",IF(F561="완료","완료",IF(A561&lt;기준일,"밀림",IF(A561=기준일,"오늘",IF(A561&lt;=기준일+7,"이번 주","예정")))))</f>
        <v/>
      </c>
      <c r="H561" s="25">
        <f>IF(COUNTA(A561,B561,D561)=0,"",IF(D561="","할 일을 적어 주세요",IF(NOT(ISNUMBER(A561)),"마감일을 확인하세요",IF(AND(B561&lt;&gt;"",ISNA(MATCH(B561,현장번호,0))),"현장 번호를 확인하세요",IF(AND(F561&lt;&gt;"",F561&lt;&gt;"완료"),"끝남 칸은 '완료'만","")))))</f>
        <v/>
      </c>
      <c r="J561">
        <f>IF(OR(G561="밀림",G561="오늘",G561="이번 주"),A561+ROW()/1E+6,"")</f>
        <v/>
      </c>
    </row>
    <row r="562">
      <c r="A562" s="20" t="n">
        <v>46036</v>
      </c>
      <c r="B562" s="26" t="n">
        <v>164</v>
      </c>
      <c r="C562" s="27">
        <f>IF(D562="","",IF(B562="","(현장 없음)",IFERROR(INDEX(현장_고객,MATCH(B562,현장번호,0))&amp;" · "&amp;INDEX(현장_주소,MATCH(B562,현장번호,0)),"없는 번호")))</f>
        <v/>
      </c>
      <c r="D562" s="21" t="inlineStr">
        <is>
          <t>타일 들어가는 날 확인</t>
        </is>
      </c>
      <c r="E562" s="21" t="inlineStr">
        <is>
          <t>박 팀장</t>
        </is>
      </c>
      <c r="F562" s="26" t="inlineStr">
        <is>
          <t>완료</t>
        </is>
      </c>
      <c r="G562" s="28">
        <f>IF(OR(D562="",H562&lt;&gt;""),"",IF(F562="완료","완료",IF(A562&lt;기준일,"밀림",IF(A562=기준일,"오늘",IF(A562&lt;=기준일+7,"이번 주","예정")))))</f>
        <v/>
      </c>
      <c r="H562" s="25">
        <f>IF(COUNTA(A562,B562,D562)=0,"",IF(D562="","할 일을 적어 주세요",IF(NOT(ISNUMBER(A562)),"마감일을 확인하세요",IF(AND(B562&lt;&gt;"",ISNA(MATCH(B562,현장번호,0))),"현장 번호를 확인하세요",IF(AND(F562&lt;&gt;"",F562&lt;&gt;"완료"),"끝남 칸은 '완료'만","")))))</f>
        <v/>
      </c>
      <c r="J562">
        <f>IF(OR(G562="밀림",G562="오늘",G562="이번 주"),A562+ROW()/1E+6,"")</f>
        <v/>
      </c>
    </row>
    <row r="563">
      <c r="A563" s="20" t="n">
        <v>46037</v>
      </c>
      <c r="B563" s="26" t="n">
        <v>177</v>
      </c>
      <c r="C563" s="27">
        <f>IF(D563="","",IF(B563="","(현장 없음)",IFERROR(INDEX(현장_고객,MATCH(B563,현장번호,0))&amp;" · "&amp;INDEX(현장_주소,MATCH(B563,현장번호,0)),"없는 번호")))</f>
        <v/>
      </c>
      <c r="D563" s="21" t="inlineStr">
        <is>
          <t>실측 방문</t>
        </is>
      </c>
      <c r="E563" s="21" t="inlineStr">
        <is>
          <t>박 팀장</t>
        </is>
      </c>
      <c r="F563" s="26" t="inlineStr">
        <is>
          <t>완료</t>
        </is>
      </c>
      <c r="G563" s="28">
        <f>IF(OR(D563="",H563&lt;&gt;""),"",IF(F563="완료","완료",IF(A563&lt;기준일,"밀림",IF(A563=기준일,"오늘",IF(A563&lt;=기준일+7,"이번 주","예정")))))</f>
        <v/>
      </c>
      <c r="H563" s="25">
        <f>IF(COUNTA(A563,B563,D563)=0,"",IF(D563="","할 일을 적어 주세요",IF(NOT(ISNUMBER(A563)),"마감일을 확인하세요",IF(AND(B563&lt;&gt;"",ISNA(MATCH(B563,현장번호,0))),"현장 번호를 확인하세요",IF(AND(F563&lt;&gt;"",F563&lt;&gt;"완료"),"끝남 칸은 '완료'만","")))))</f>
        <v/>
      </c>
      <c r="J563">
        <f>IF(OR(G563="밀림",G563="오늘",G563="이번 주"),A563+ROW()/1E+6,"")</f>
        <v/>
      </c>
    </row>
    <row r="564">
      <c r="A564" s="20" t="n">
        <v>46038</v>
      </c>
      <c r="B564" s="26" t="n">
        <v>173</v>
      </c>
      <c r="C564" s="27">
        <f>IF(D564="","",IF(B564="","(현장 없음)",IFERROR(INDEX(현장_고객,MATCH(B564,현장번호,0))&amp;" · "&amp;INDEX(현장_주소,MATCH(B564,현장번호,0)),"없는 번호")))</f>
        <v/>
      </c>
      <c r="D564" s="21" t="inlineStr">
        <is>
          <t>자재 발주</t>
        </is>
      </c>
      <c r="E564" s="21" t="inlineStr">
        <is>
          <t>김 실장</t>
        </is>
      </c>
      <c r="F564" s="26" t="inlineStr">
        <is>
          <t>완료</t>
        </is>
      </c>
      <c r="G564" s="28">
        <f>IF(OR(D564="",H564&lt;&gt;""),"",IF(F564="완료","완료",IF(A564&lt;기준일,"밀림",IF(A564=기준일,"오늘",IF(A564&lt;=기준일+7,"이번 주","예정")))))</f>
        <v/>
      </c>
      <c r="H564" s="25">
        <f>IF(COUNTA(A564,B564,D564)=0,"",IF(D564="","할 일을 적어 주세요",IF(NOT(ISNUMBER(A564)),"마감일을 확인하세요",IF(AND(B564&lt;&gt;"",ISNA(MATCH(B564,현장번호,0))),"현장 번호를 확인하세요",IF(AND(F564&lt;&gt;"",F564&lt;&gt;"완료"),"끝남 칸은 '완료'만","")))))</f>
        <v/>
      </c>
      <c r="J564">
        <f>IF(OR(G564="밀림",G564="오늘",G564="이번 주"),A564+ROW()/1E+6,"")</f>
        <v/>
      </c>
    </row>
    <row r="565">
      <c r="A565" s="20" t="n">
        <v>46038</v>
      </c>
      <c r="B565" s="26" t="n">
        <v>175</v>
      </c>
      <c r="C565" s="27">
        <f>IF(D565="","",IF(B565="","(현장 없음)",IFERROR(INDEX(현장_고객,MATCH(B565,현장번호,0))&amp;" · "&amp;INDEX(현장_주소,MATCH(B565,현장번호,0)),"없는 번호")))</f>
        <v/>
      </c>
      <c r="D565" s="21" t="inlineStr">
        <is>
          <t>견적 전화</t>
        </is>
      </c>
      <c r="E565" s="21" t="inlineStr">
        <is>
          <t>박 팀장</t>
        </is>
      </c>
      <c r="F565" s="26" t="inlineStr">
        <is>
          <t>완료</t>
        </is>
      </c>
      <c r="G565" s="28">
        <f>IF(OR(D565="",H565&lt;&gt;""),"",IF(F565="완료","완료",IF(A565&lt;기준일,"밀림",IF(A565=기준일,"오늘",IF(A565&lt;=기준일+7,"이번 주","예정")))))</f>
        <v/>
      </c>
      <c r="H565" s="25">
        <f>IF(COUNTA(A565,B565,D565)=0,"",IF(D565="","할 일을 적어 주세요",IF(NOT(ISNUMBER(A565)),"마감일을 확인하세요",IF(AND(B565&lt;&gt;"",ISNA(MATCH(B565,현장번호,0))),"현장 번호를 확인하세요",IF(AND(F565&lt;&gt;"",F565&lt;&gt;"완료"),"끝남 칸은 '완료'만","")))))</f>
        <v/>
      </c>
      <c r="J565">
        <f>IF(OR(G565="밀림",G565="오늘",G565="이번 주"),A565+ROW()/1E+6,"")</f>
        <v/>
      </c>
    </row>
    <row r="566">
      <c r="A566" s="20" t="n">
        <v>46039</v>
      </c>
      <c r="B566" s="26" t="n">
        <v>165</v>
      </c>
      <c r="C566" s="27">
        <f>IF(D566="","",IF(B566="","(현장 없음)",IFERROR(INDEX(현장_고객,MATCH(B566,현장번호,0))&amp;" · "&amp;INDEX(현장_주소,MATCH(B566,현장번호,0)),"없는 번호")))</f>
        <v/>
      </c>
      <c r="D566" s="21" t="inlineStr">
        <is>
          <t>마감 확인</t>
        </is>
      </c>
      <c r="E566" s="21" t="inlineStr">
        <is>
          <t>김 실장</t>
        </is>
      </c>
      <c r="F566" s="26" t="inlineStr">
        <is>
          <t>완료</t>
        </is>
      </c>
      <c r="G566" s="28">
        <f>IF(OR(D566="",H566&lt;&gt;""),"",IF(F566="완료","완료",IF(A566&lt;기준일,"밀림",IF(A566=기준일,"오늘",IF(A566&lt;=기준일+7,"이번 주","예정")))))</f>
        <v/>
      </c>
      <c r="H566" s="25">
        <f>IF(COUNTA(A566,B566,D566)=0,"",IF(D566="","할 일을 적어 주세요",IF(NOT(ISNUMBER(A566)),"마감일을 확인하세요",IF(AND(B566&lt;&gt;"",ISNA(MATCH(B566,현장번호,0))),"현장 번호를 확인하세요",IF(AND(F566&lt;&gt;"",F566&lt;&gt;"완료"),"끝남 칸은 '완료'만","")))))</f>
        <v/>
      </c>
      <c r="J566">
        <f>IF(OR(G566="밀림",G566="오늘",G566="이번 주"),A566+ROW()/1E+6,"")</f>
        <v/>
      </c>
    </row>
    <row r="567">
      <c r="A567" s="20" t="n">
        <v>46039</v>
      </c>
      <c r="B567" s="26" t="n">
        <v>165</v>
      </c>
      <c r="C567" s="27">
        <f>IF(D567="","",IF(B567="","(현장 없음)",IFERROR(INDEX(현장_고객,MATCH(B567,현장번호,0))&amp;" · "&amp;INDEX(현장_주소,MATCH(B567,현장번호,0)),"없는 번호")))</f>
        <v/>
      </c>
      <c r="D567" s="21" t="inlineStr">
        <is>
          <t>관리사무소 공사 신고</t>
        </is>
      </c>
      <c r="E567" s="21" t="inlineStr">
        <is>
          <t>김 실장</t>
        </is>
      </c>
      <c r="F567" s="26" t="inlineStr">
        <is>
          <t>완료</t>
        </is>
      </c>
      <c r="G567" s="28">
        <f>IF(OR(D567="",H567&lt;&gt;""),"",IF(F567="완료","완료",IF(A567&lt;기준일,"밀림",IF(A567=기준일,"오늘",IF(A567&lt;=기준일+7,"이번 주","예정")))))</f>
        <v/>
      </c>
      <c r="H567" s="25">
        <f>IF(COUNTA(A567,B567,D567)=0,"",IF(D567="","할 일을 적어 주세요",IF(NOT(ISNUMBER(A567)),"마감일을 확인하세요",IF(AND(B567&lt;&gt;"",ISNA(MATCH(B567,현장번호,0))),"현장 번호를 확인하세요",IF(AND(F567&lt;&gt;"",F567&lt;&gt;"완료"),"끝남 칸은 '완료'만","")))))</f>
        <v/>
      </c>
      <c r="J567">
        <f>IF(OR(G567="밀림",G567="오늘",G567="이번 주"),A567+ROW()/1E+6,"")</f>
        <v/>
      </c>
    </row>
    <row r="568">
      <c r="A568" s="20" t="n">
        <v>46039</v>
      </c>
      <c r="B568" s="26" t="n">
        <v>172</v>
      </c>
      <c r="C568" s="27">
        <f>IF(D568="","",IF(B568="","(현장 없음)",IFERROR(INDEX(현장_고객,MATCH(B568,현장번호,0))&amp;" · "&amp;INDEX(현장_주소,MATCH(B568,현장번호,0)),"없는 번호")))</f>
        <v/>
      </c>
      <c r="D568" s="21" t="inlineStr">
        <is>
          <t>실측 방문</t>
        </is>
      </c>
      <c r="E568" s="21" t="inlineStr">
        <is>
          <t>김 실장</t>
        </is>
      </c>
      <c r="F568" s="26" t="inlineStr">
        <is>
          <t>완료</t>
        </is>
      </c>
      <c r="G568" s="28">
        <f>IF(OR(D568="",H568&lt;&gt;""),"",IF(F568="완료","완료",IF(A568&lt;기준일,"밀림",IF(A568=기준일,"오늘",IF(A568&lt;=기준일+7,"이번 주","예정")))))</f>
        <v/>
      </c>
      <c r="H568" s="25">
        <f>IF(COUNTA(A568,B568,D568)=0,"",IF(D568="","할 일을 적어 주세요",IF(NOT(ISNUMBER(A568)),"마감일을 확인하세요",IF(AND(B568&lt;&gt;"",ISNA(MATCH(B568,현장번호,0))),"현장 번호를 확인하세요",IF(AND(F568&lt;&gt;"",F568&lt;&gt;"완료"),"끝남 칸은 '완료'만","")))))</f>
        <v/>
      </c>
      <c r="J568">
        <f>IF(OR(G568="밀림",G568="오늘",G568="이번 주"),A568+ROW()/1E+6,"")</f>
        <v/>
      </c>
    </row>
    <row r="569">
      <c r="A569" s="20" t="n">
        <v>46039</v>
      </c>
      <c r="B569" s="26" t="n">
        <v>174</v>
      </c>
      <c r="C569" s="27">
        <f>IF(D569="","",IF(B569="","(현장 없음)",IFERROR(INDEX(현장_고객,MATCH(B569,현장번호,0))&amp;" · "&amp;INDEX(현장_주소,MATCH(B569,현장번호,0)),"없는 번호")))</f>
        <v/>
      </c>
      <c r="D569" s="21" t="inlineStr">
        <is>
          <t>타일 들어가는 날 확인</t>
        </is>
      </c>
      <c r="E569" s="21" t="inlineStr">
        <is>
          <t>대표</t>
        </is>
      </c>
      <c r="F569" s="26" t="inlineStr">
        <is>
          <t>완료</t>
        </is>
      </c>
      <c r="G569" s="28">
        <f>IF(OR(D569="",H569&lt;&gt;""),"",IF(F569="완료","완료",IF(A569&lt;기준일,"밀림",IF(A569=기준일,"오늘",IF(A569&lt;=기준일+7,"이번 주","예정")))))</f>
        <v/>
      </c>
      <c r="H569" s="25">
        <f>IF(COUNTA(A569,B569,D569)=0,"",IF(D569="","할 일을 적어 주세요",IF(NOT(ISNUMBER(A569)),"마감일을 확인하세요",IF(AND(B569&lt;&gt;"",ISNA(MATCH(B569,현장번호,0))),"현장 번호를 확인하세요",IF(AND(F569&lt;&gt;"",F569&lt;&gt;"완료"),"끝남 칸은 '완료'만","")))))</f>
        <v/>
      </c>
      <c r="J569">
        <f>IF(OR(G569="밀림",G569="오늘",G569="이번 주"),A569+ROW()/1E+6,"")</f>
        <v/>
      </c>
    </row>
    <row r="570">
      <c r="A570" s="20" t="n">
        <v>46040</v>
      </c>
      <c r="B570" s="26" t="n">
        <v>170</v>
      </c>
      <c r="C570" s="27">
        <f>IF(D570="","",IF(B570="","(현장 없음)",IFERROR(INDEX(현장_고객,MATCH(B570,현장번호,0))&amp;" · "&amp;INDEX(현장_주소,MATCH(B570,현장번호,0)),"없는 번호")))</f>
        <v/>
      </c>
      <c r="D570" s="21" t="inlineStr">
        <is>
          <t>타일 들어가는 날 확인</t>
        </is>
      </c>
      <c r="E570" s="21" t="inlineStr">
        <is>
          <t>김 실장</t>
        </is>
      </c>
      <c r="F570" s="26" t="inlineStr">
        <is>
          <t>완료</t>
        </is>
      </c>
      <c r="G570" s="28">
        <f>IF(OR(D570="",H570&lt;&gt;""),"",IF(F570="완료","완료",IF(A570&lt;기준일,"밀림",IF(A570=기준일,"오늘",IF(A570&lt;=기준일+7,"이번 주","예정")))))</f>
        <v/>
      </c>
      <c r="H570" s="25">
        <f>IF(COUNTA(A570,B570,D570)=0,"",IF(D570="","할 일을 적어 주세요",IF(NOT(ISNUMBER(A570)),"마감일을 확인하세요",IF(AND(B570&lt;&gt;"",ISNA(MATCH(B570,현장번호,0))),"현장 번호를 확인하세요",IF(AND(F570&lt;&gt;"",F570&lt;&gt;"완료"),"끝남 칸은 '완료'만","")))))</f>
        <v/>
      </c>
      <c r="J570">
        <f>IF(OR(G570="밀림",G570="오늘",G570="이번 주"),A570+ROW()/1E+6,"")</f>
        <v/>
      </c>
    </row>
    <row r="571">
      <c r="A571" s="20" t="n">
        <v>46042</v>
      </c>
      <c r="B571" s="26" t="n">
        <v>173</v>
      </c>
      <c r="C571" s="27">
        <f>IF(D571="","",IF(B571="","(현장 없음)",IFERROR(INDEX(현장_고객,MATCH(B571,현장번호,0))&amp;" · "&amp;INDEX(현장_주소,MATCH(B571,현장번호,0)),"없는 번호")))</f>
        <v/>
      </c>
      <c r="D571" s="21" t="inlineStr">
        <is>
          <t>관리사무소 공사 신고</t>
        </is>
      </c>
      <c r="E571" s="21" t="inlineStr">
        <is>
          <t>김 실장</t>
        </is>
      </c>
      <c r="F571" s="26" t="inlineStr">
        <is>
          <t>완료</t>
        </is>
      </c>
      <c r="G571" s="28">
        <f>IF(OR(D571="",H571&lt;&gt;""),"",IF(F571="완료","완료",IF(A571&lt;기준일,"밀림",IF(A571=기준일,"오늘",IF(A571&lt;=기준일+7,"이번 주","예정")))))</f>
        <v/>
      </c>
      <c r="H571" s="25">
        <f>IF(COUNTA(A571,B571,D571)=0,"",IF(D571="","할 일을 적어 주세요",IF(NOT(ISNUMBER(A571)),"마감일을 확인하세요",IF(AND(B571&lt;&gt;"",ISNA(MATCH(B571,현장번호,0))),"현장 번호를 확인하세요",IF(AND(F571&lt;&gt;"",F571&lt;&gt;"완료"),"끝남 칸은 '완료'만","")))))</f>
        <v/>
      </c>
      <c r="J571">
        <f>IF(OR(G571="밀림",G571="오늘",G571="이번 주"),A571+ROW()/1E+6,"")</f>
        <v/>
      </c>
    </row>
    <row r="572">
      <c r="A572" s="20" t="n">
        <v>46043</v>
      </c>
      <c r="B572" s="26" t="n">
        <v>173</v>
      </c>
      <c r="C572" s="27">
        <f>IF(D572="","",IF(B572="","(현장 없음)",IFERROR(INDEX(현장_고객,MATCH(B572,현장번호,0))&amp;" · "&amp;INDEX(현장_주소,MATCH(B572,현장번호,0)),"없는 번호")))</f>
        <v/>
      </c>
      <c r="D572" s="21" t="inlineStr">
        <is>
          <t>잔금 안내 문자</t>
        </is>
      </c>
      <c r="E572" s="21" t="inlineStr">
        <is>
          <t>김 실장</t>
        </is>
      </c>
      <c r="F572" s="26" t="inlineStr">
        <is>
          <t>완료</t>
        </is>
      </c>
      <c r="G572" s="28">
        <f>IF(OR(D572="",H572&lt;&gt;""),"",IF(F572="완료","완료",IF(A572&lt;기준일,"밀림",IF(A572=기준일,"오늘",IF(A572&lt;=기준일+7,"이번 주","예정")))))</f>
        <v/>
      </c>
      <c r="H572" s="25">
        <f>IF(COUNTA(A572,B572,D572)=0,"",IF(D572="","할 일을 적어 주세요",IF(NOT(ISNUMBER(A572)),"마감일을 확인하세요",IF(AND(B572&lt;&gt;"",ISNA(MATCH(B572,현장번호,0))),"현장 번호를 확인하세요",IF(AND(F572&lt;&gt;"",F572&lt;&gt;"완료"),"끝남 칸은 '완료'만","")))))</f>
        <v/>
      </c>
      <c r="J572">
        <f>IF(OR(G572="밀림",G572="오늘",G572="이번 주"),A572+ROW()/1E+6,"")</f>
        <v/>
      </c>
    </row>
    <row r="573">
      <c r="A573" s="20" t="n">
        <v>46044</v>
      </c>
      <c r="B573" s="26" t="n">
        <v>169</v>
      </c>
      <c r="C573" s="27">
        <f>IF(D573="","",IF(B573="","(현장 없음)",IFERROR(INDEX(현장_고객,MATCH(B573,현장번호,0))&amp;" · "&amp;INDEX(현장_주소,MATCH(B573,현장번호,0)),"없는 번호")))</f>
        <v/>
      </c>
      <c r="D573" s="21" t="inlineStr">
        <is>
          <t>철거 일정 잡기</t>
        </is>
      </c>
      <c r="E573" s="21" t="inlineStr">
        <is>
          <t>박 팀장</t>
        </is>
      </c>
      <c r="F573" s="26" t="inlineStr">
        <is>
          <t>완료</t>
        </is>
      </c>
      <c r="G573" s="28">
        <f>IF(OR(D573="",H573&lt;&gt;""),"",IF(F573="완료","완료",IF(A573&lt;기준일,"밀림",IF(A573=기준일,"오늘",IF(A573&lt;=기준일+7,"이번 주","예정")))))</f>
        <v/>
      </c>
      <c r="H573" s="25">
        <f>IF(COUNTA(A573,B573,D573)=0,"",IF(D573="","할 일을 적어 주세요",IF(NOT(ISNUMBER(A573)),"마감일을 확인하세요",IF(AND(B573&lt;&gt;"",ISNA(MATCH(B573,현장번호,0))),"현장 번호를 확인하세요",IF(AND(F573&lt;&gt;"",F573&lt;&gt;"완료"),"끝남 칸은 '완료'만","")))))</f>
        <v/>
      </c>
      <c r="J573">
        <f>IF(OR(G573="밀림",G573="오늘",G573="이번 주"),A573+ROW()/1E+6,"")</f>
        <v/>
      </c>
    </row>
    <row r="574">
      <c r="A574" s="20" t="n">
        <v>46045</v>
      </c>
      <c r="B574" s="26" t="n">
        <v>179</v>
      </c>
      <c r="C574" s="27">
        <f>IF(D574="","",IF(B574="","(현장 없음)",IFERROR(INDEX(현장_고객,MATCH(B574,현장번호,0))&amp;" · "&amp;INDEX(현장_주소,MATCH(B574,현장번호,0)),"없는 번호")))</f>
        <v/>
      </c>
      <c r="D574" s="21" t="inlineStr">
        <is>
          <t>실측 방문</t>
        </is>
      </c>
      <c r="E574" s="21" t="inlineStr">
        <is>
          <t>박 팀장</t>
        </is>
      </c>
      <c r="F574" s="26" t="inlineStr">
        <is>
          <t>완료</t>
        </is>
      </c>
      <c r="G574" s="28">
        <f>IF(OR(D574="",H574&lt;&gt;""),"",IF(F574="완료","완료",IF(A574&lt;기준일,"밀림",IF(A574=기준일,"오늘",IF(A574&lt;=기준일+7,"이번 주","예정")))))</f>
        <v/>
      </c>
      <c r="H574" s="25">
        <f>IF(COUNTA(A574,B574,D574)=0,"",IF(D574="","할 일을 적어 주세요",IF(NOT(ISNUMBER(A574)),"마감일을 확인하세요",IF(AND(B574&lt;&gt;"",ISNA(MATCH(B574,현장번호,0))),"현장 번호를 확인하세요",IF(AND(F574&lt;&gt;"",F574&lt;&gt;"완료"),"끝남 칸은 '완료'만","")))))</f>
        <v/>
      </c>
      <c r="J574">
        <f>IF(OR(G574="밀림",G574="오늘",G574="이번 주"),A574+ROW()/1E+6,"")</f>
        <v/>
      </c>
    </row>
    <row r="575">
      <c r="A575" s="20" t="n">
        <v>46046</v>
      </c>
      <c r="B575" s="26" t="n">
        <v>180</v>
      </c>
      <c r="C575" s="27">
        <f>IF(D575="","",IF(B575="","(현장 없음)",IFERROR(INDEX(현장_고객,MATCH(B575,현장번호,0))&amp;" · "&amp;INDEX(현장_주소,MATCH(B575,현장번호,0)),"없는 번호")))</f>
        <v/>
      </c>
      <c r="D575" s="21" t="inlineStr">
        <is>
          <t>실측 방문</t>
        </is>
      </c>
      <c r="E575" s="21" t="inlineStr">
        <is>
          <t>박 팀장</t>
        </is>
      </c>
      <c r="F575" s="26" t="inlineStr">
        <is>
          <t>완료</t>
        </is>
      </c>
      <c r="G575" s="28">
        <f>IF(OR(D575="",H575&lt;&gt;""),"",IF(F575="완료","완료",IF(A575&lt;기준일,"밀림",IF(A575=기준일,"오늘",IF(A575&lt;=기준일+7,"이번 주","예정")))))</f>
        <v/>
      </c>
      <c r="H575" s="25">
        <f>IF(COUNTA(A575,B575,D575)=0,"",IF(D575="","할 일을 적어 주세요",IF(NOT(ISNUMBER(A575)),"마감일을 확인하세요",IF(AND(B575&lt;&gt;"",ISNA(MATCH(B575,현장번호,0))),"현장 번호를 확인하세요",IF(AND(F575&lt;&gt;"",F575&lt;&gt;"완료"),"끝남 칸은 '완료'만","")))))</f>
        <v/>
      </c>
      <c r="J575">
        <f>IF(OR(G575="밀림",G575="오늘",G575="이번 주"),A575+ROW()/1E+6,"")</f>
        <v/>
      </c>
    </row>
    <row r="576">
      <c r="A576" s="20" t="n">
        <v>46047</v>
      </c>
      <c r="B576" s="26" t="n">
        <v>174</v>
      </c>
      <c r="C576" s="27">
        <f>IF(D576="","",IF(B576="","(현장 없음)",IFERROR(INDEX(현장_고객,MATCH(B576,현장번호,0))&amp;" · "&amp;INDEX(현장_주소,MATCH(B576,현장번호,0)),"없는 번호")))</f>
        <v/>
      </c>
      <c r="D576" s="21" t="inlineStr">
        <is>
          <t>철거 일정 잡기</t>
        </is>
      </c>
      <c r="E576" s="21" t="inlineStr">
        <is>
          <t>대표</t>
        </is>
      </c>
      <c r="F576" s="26" t="inlineStr">
        <is>
          <t>완료</t>
        </is>
      </c>
      <c r="G576" s="28">
        <f>IF(OR(D576="",H576&lt;&gt;""),"",IF(F576="완료","완료",IF(A576&lt;기준일,"밀림",IF(A576=기준일,"오늘",IF(A576&lt;=기준일+7,"이번 주","예정")))))</f>
        <v/>
      </c>
      <c r="H576" s="25">
        <f>IF(COUNTA(A576,B576,D576)=0,"",IF(D576="","할 일을 적어 주세요",IF(NOT(ISNUMBER(A576)),"마감일을 확인하세요",IF(AND(B576&lt;&gt;"",ISNA(MATCH(B576,현장번호,0))),"현장 번호를 확인하세요",IF(AND(F576&lt;&gt;"",F576&lt;&gt;"완료"),"끝남 칸은 '완료'만","")))))</f>
        <v/>
      </c>
      <c r="J576">
        <f>IF(OR(G576="밀림",G576="오늘",G576="이번 주"),A576+ROW()/1E+6,"")</f>
        <v/>
      </c>
    </row>
    <row r="577">
      <c r="A577" s="20" t="n">
        <v>46047</v>
      </c>
      <c r="B577" s="26" t="n">
        <v>180</v>
      </c>
      <c r="C577" s="27">
        <f>IF(D577="","",IF(B577="","(현장 없음)",IFERROR(INDEX(현장_고객,MATCH(B577,현장번호,0))&amp;" · "&amp;INDEX(현장_주소,MATCH(B577,현장번호,0)),"없는 번호")))</f>
        <v/>
      </c>
      <c r="D577" s="21" t="inlineStr">
        <is>
          <t>설비 업체 확인</t>
        </is>
      </c>
      <c r="E577" s="21" t="inlineStr">
        <is>
          <t>박 팀장</t>
        </is>
      </c>
      <c r="F577" s="26" t="inlineStr">
        <is>
          <t>완료</t>
        </is>
      </c>
      <c r="G577" s="28">
        <f>IF(OR(D577="",H577&lt;&gt;""),"",IF(F577="완료","완료",IF(A577&lt;기준일,"밀림",IF(A577=기준일,"오늘",IF(A577&lt;=기준일+7,"이번 주","예정")))))</f>
        <v/>
      </c>
      <c r="H577" s="25">
        <f>IF(COUNTA(A577,B577,D577)=0,"",IF(D577="","할 일을 적어 주세요",IF(NOT(ISNUMBER(A577)),"마감일을 확인하세요",IF(AND(B577&lt;&gt;"",ISNA(MATCH(B577,현장번호,0))),"현장 번호를 확인하세요",IF(AND(F577&lt;&gt;"",F577&lt;&gt;"완료"),"끝남 칸은 '완료'만","")))))</f>
        <v/>
      </c>
      <c r="J577">
        <f>IF(OR(G577="밀림",G577="오늘",G577="이번 주"),A577+ROW()/1E+6,"")</f>
        <v/>
      </c>
    </row>
    <row r="578">
      <c r="A578" s="20" t="n">
        <v>46048</v>
      </c>
      <c r="B578" s="26" t="n">
        <v>169</v>
      </c>
      <c r="C578" s="27">
        <f>IF(D578="","",IF(B578="","(현장 없음)",IFERROR(INDEX(현장_고객,MATCH(B578,현장번호,0))&amp;" · "&amp;INDEX(현장_주소,MATCH(B578,현장번호,0)),"없는 번호")))</f>
        <v/>
      </c>
      <c r="D578" s="21" t="inlineStr">
        <is>
          <t>타일 들어가는 날 확인</t>
        </is>
      </c>
      <c r="E578" s="21" t="inlineStr">
        <is>
          <t>박 팀장</t>
        </is>
      </c>
      <c r="F578" s="26" t="inlineStr">
        <is>
          <t>완료</t>
        </is>
      </c>
      <c r="G578" s="28">
        <f>IF(OR(D578="",H578&lt;&gt;""),"",IF(F578="완료","완료",IF(A578&lt;기준일,"밀림",IF(A578=기준일,"오늘",IF(A578&lt;=기준일+7,"이번 주","예정")))))</f>
        <v/>
      </c>
      <c r="H578" s="25">
        <f>IF(COUNTA(A578,B578,D578)=0,"",IF(D578="","할 일을 적어 주세요",IF(NOT(ISNUMBER(A578)),"마감일을 확인하세요",IF(AND(B578&lt;&gt;"",ISNA(MATCH(B578,현장번호,0))),"현장 번호를 확인하세요",IF(AND(F578&lt;&gt;"",F578&lt;&gt;"완료"),"끝남 칸은 '완료'만","")))))</f>
        <v/>
      </c>
      <c r="J578">
        <f>IF(OR(G578="밀림",G578="오늘",G578="이번 주"),A578+ROW()/1E+6,"")</f>
        <v/>
      </c>
    </row>
    <row r="579">
      <c r="A579" s="20" t="n">
        <v>46048</v>
      </c>
      <c r="B579" s="26" t="n">
        <v>174</v>
      </c>
      <c r="C579" s="27">
        <f>IF(D579="","",IF(B579="","(현장 없음)",IFERROR(INDEX(현장_고객,MATCH(B579,현장번호,0))&amp;" · "&amp;INDEX(현장_주소,MATCH(B579,현장번호,0)),"없는 번호")))</f>
        <v/>
      </c>
      <c r="D579" s="21" t="inlineStr">
        <is>
          <t>잔금 안내 문자</t>
        </is>
      </c>
      <c r="E579" s="21" t="inlineStr">
        <is>
          <t>대표</t>
        </is>
      </c>
      <c r="F579" s="26" t="inlineStr">
        <is>
          <t>완료</t>
        </is>
      </c>
      <c r="G579" s="28">
        <f>IF(OR(D579="",H579&lt;&gt;""),"",IF(F579="완료","완료",IF(A579&lt;기준일,"밀림",IF(A579=기준일,"오늘",IF(A579&lt;=기준일+7,"이번 주","예정")))))</f>
        <v/>
      </c>
      <c r="H579" s="25">
        <f>IF(COUNTA(A579,B579,D579)=0,"",IF(D579="","할 일을 적어 주세요",IF(NOT(ISNUMBER(A579)),"마감일을 확인하세요",IF(AND(B579&lt;&gt;"",ISNA(MATCH(B579,현장번호,0))),"현장 번호를 확인하세요",IF(AND(F579&lt;&gt;"",F579&lt;&gt;"완료"),"끝남 칸은 '완료'만","")))))</f>
        <v/>
      </c>
      <c r="J579">
        <f>IF(OR(G579="밀림",G579="오늘",G579="이번 주"),A579+ROW()/1E+6,"")</f>
        <v/>
      </c>
    </row>
    <row r="580">
      <c r="A580" s="20" t="n">
        <v>46048</v>
      </c>
      <c r="B580" s="26" t="n">
        <v>180</v>
      </c>
      <c r="C580" s="27">
        <f>IF(D580="","",IF(B580="","(현장 없음)",IFERROR(INDEX(현장_고객,MATCH(B580,현장번호,0))&amp;" · "&amp;INDEX(현장_주소,MATCH(B580,현장번호,0)),"없는 번호")))</f>
        <v/>
      </c>
      <c r="D580" s="21" t="inlineStr">
        <is>
          <t>관리사무소 공사 신고</t>
        </is>
      </c>
      <c r="E580" s="21" t="inlineStr">
        <is>
          <t>박 팀장</t>
        </is>
      </c>
      <c r="F580" s="26" t="inlineStr">
        <is>
          <t>완료</t>
        </is>
      </c>
      <c r="G580" s="28">
        <f>IF(OR(D580="",H580&lt;&gt;""),"",IF(F580="완료","완료",IF(A580&lt;기준일,"밀림",IF(A580=기준일,"오늘",IF(A580&lt;=기준일+7,"이번 주","예정")))))</f>
        <v/>
      </c>
      <c r="H580" s="25">
        <f>IF(COUNTA(A580,B580,D580)=0,"",IF(D580="","할 일을 적어 주세요",IF(NOT(ISNUMBER(A580)),"마감일을 확인하세요",IF(AND(B580&lt;&gt;"",ISNA(MATCH(B580,현장번호,0))),"현장 번호를 확인하세요",IF(AND(F580&lt;&gt;"",F580&lt;&gt;"완료"),"끝남 칸은 '완료'만","")))))</f>
        <v/>
      </c>
      <c r="J580">
        <f>IF(OR(G580="밀림",G580="오늘",G580="이번 주"),A580+ROW()/1E+6,"")</f>
        <v/>
      </c>
    </row>
    <row r="581">
      <c r="A581" s="20" t="n">
        <v>46049</v>
      </c>
      <c r="B581" s="26" t="n">
        <v>169</v>
      </c>
      <c r="C581" s="27">
        <f>IF(D581="","",IF(B581="","(현장 없음)",IFERROR(INDEX(현장_고객,MATCH(B581,현장번호,0))&amp;" · "&amp;INDEX(현장_주소,MATCH(B581,현장번호,0)),"없는 번호")))</f>
        <v/>
      </c>
      <c r="D581" s="21" t="inlineStr">
        <is>
          <t>잔금 안내 문자</t>
        </is>
      </c>
      <c r="E581" s="21" t="inlineStr">
        <is>
          <t>박 팀장</t>
        </is>
      </c>
      <c r="F581" s="26" t="inlineStr">
        <is>
          <t>완료</t>
        </is>
      </c>
      <c r="G581" s="28">
        <f>IF(OR(D581="",H581&lt;&gt;""),"",IF(F581="완료","완료",IF(A581&lt;기준일,"밀림",IF(A581=기준일,"오늘",IF(A581&lt;=기준일+7,"이번 주","예정")))))</f>
        <v/>
      </c>
      <c r="H581" s="25">
        <f>IF(COUNTA(A581,B581,D581)=0,"",IF(D581="","할 일을 적어 주세요",IF(NOT(ISNUMBER(A581)),"마감일을 확인하세요",IF(AND(B581&lt;&gt;"",ISNA(MATCH(B581,현장번호,0))),"현장 번호를 확인하세요",IF(AND(F581&lt;&gt;"",F581&lt;&gt;"완료"),"끝남 칸은 '완료'만","")))))</f>
        <v/>
      </c>
      <c r="J581">
        <f>IF(OR(G581="밀림",G581="오늘",G581="이번 주"),A581+ROW()/1E+6,"")</f>
        <v/>
      </c>
    </row>
    <row r="582">
      <c r="A582" s="20" t="n">
        <v>46049</v>
      </c>
      <c r="B582" s="26" t="n">
        <v>172</v>
      </c>
      <c r="C582" s="27">
        <f>IF(D582="","",IF(B582="","(현장 없음)",IFERROR(INDEX(현장_고객,MATCH(B582,현장번호,0))&amp;" · "&amp;INDEX(현장_주소,MATCH(B582,현장번호,0)),"없는 번호")))</f>
        <v/>
      </c>
      <c r="D582" s="21" t="inlineStr">
        <is>
          <t>타일 들어가는 날 확인</t>
        </is>
      </c>
      <c r="E582" s="21" t="inlineStr">
        <is>
          <t>김 실장</t>
        </is>
      </c>
      <c r="F582" s="26" t="inlineStr">
        <is>
          <t>완료</t>
        </is>
      </c>
      <c r="G582" s="28">
        <f>IF(OR(D582="",H582&lt;&gt;""),"",IF(F582="완료","완료",IF(A582&lt;기준일,"밀림",IF(A582=기준일,"오늘",IF(A582&lt;=기준일+7,"이번 주","예정")))))</f>
        <v/>
      </c>
      <c r="H582" s="25">
        <f>IF(COUNTA(A582,B582,D582)=0,"",IF(D582="","할 일을 적어 주세요",IF(NOT(ISNUMBER(A582)),"마감일을 확인하세요",IF(AND(B582&lt;&gt;"",ISNA(MATCH(B582,현장번호,0))),"현장 번호를 확인하세요",IF(AND(F582&lt;&gt;"",F582&lt;&gt;"완료"),"끝남 칸은 '완료'만","")))))</f>
        <v/>
      </c>
      <c r="J582">
        <f>IF(OR(G582="밀림",G582="오늘",G582="이번 주"),A582+ROW()/1E+6,"")</f>
        <v/>
      </c>
    </row>
    <row r="583">
      <c r="A583" s="20" t="n">
        <v>46049</v>
      </c>
      <c r="B583" s="26" t="n">
        <v>178</v>
      </c>
      <c r="C583" s="27">
        <f>IF(D583="","",IF(B583="","(현장 없음)",IFERROR(INDEX(현장_고객,MATCH(B583,현장번호,0))&amp;" · "&amp;INDEX(현장_주소,MATCH(B583,현장번호,0)),"없는 번호")))</f>
        <v/>
      </c>
      <c r="D583" s="21" t="inlineStr">
        <is>
          <t>실측 방문</t>
        </is>
      </c>
      <c r="E583" s="21" t="inlineStr">
        <is>
          <t>대표</t>
        </is>
      </c>
      <c r="F583" s="26" t="inlineStr">
        <is>
          <t>완료</t>
        </is>
      </c>
      <c r="G583" s="28">
        <f>IF(OR(D583="",H583&lt;&gt;""),"",IF(F583="완료","완료",IF(A583&lt;기준일,"밀림",IF(A583=기준일,"오늘",IF(A583&lt;=기준일+7,"이번 주","예정")))))</f>
        <v/>
      </c>
      <c r="H583" s="25">
        <f>IF(COUNTA(A583,B583,D583)=0,"",IF(D583="","할 일을 적어 주세요",IF(NOT(ISNUMBER(A583)),"마감일을 확인하세요",IF(AND(B583&lt;&gt;"",ISNA(MATCH(B583,현장번호,0))),"현장 번호를 확인하세요",IF(AND(F583&lt;&gt;"",F583&lt;&gt;"완료"),"끝남 칸은 '완료'만","")))))</f>
        <v/>
      </c>
      <c r="J583">
        <f>IF(OR(G583="밀림",G583="오늘",G583="이번 주"),A583+ROW()/1E+6,"")</f>
        <v/>
      </c>
    </row>
    <row r="584">
      <c r="A584" s="20" t="n">
        <v>46049</v>
      </c>
      <c r="B584" s="26" t="n">
        <v>180</v>
      </c>
      <c r="C584" s="27">
        <f>IF(D584="","",IF(B584="","(현장 없음)",IFERROR(INDEX(현장_고객,MATCH(B584,현장번호,0))&amp;" · "&amp;INDEX(현장_주소,MATCH(B584,현장번호,0)),"없는 번호")))</f>
        <v/>
      </c>
      <c r="D584" s="21" t="inlineStr">
        <is>
          <t>중간 사진 보내기</t>
        </is>
      </c>
      <c r="E584" s="21" t="inlineStr">
        <is>
          <t>박 팀장</t>
        </is>
      </c>
      <c r="F584" s="26" t="inlineStr">
        <is>
          <t>완료</t>
        </is>
      </c>
      <c r="G584" s="28">
        <f>IF(OR(D584="",H584&lt;&gt;""),"",IF(F584="완료","완료",IF(A584&lt;기준일,"밀림",IF(A584=기준일,"오늘",IF(A584&lt;=기준일+7,"이번 주","예정")))))</f>
        <v/>
      </c>
      <c r="H584" s="25">
        <f>IF(COUNTA(A584,B584,D584)=0,"",IF(D584="","할 일을 적어 주세요",IF(NOT(ISNUMBER(A584)),"마감일을 확인하세요",IF(AND(B584&lt;&gt;"",ISNA(MATCH(B584,현장번호,0))),"현장 번호를 확인하세요",IF(AND(F584&lt;&gt;"",F584&lt;&gt;"완료"),"끝남 칸은 '완료'만","")))))</f>
        <v/>
      </c>
      <c r="J584">
        <f>IF(OR(G584="밀림",G584="오늘",G584="이번 주"),A584+ROW()/1E+6,"")</f>
        <v/>
      </c>
    </row>
    <row r="585">
      <c r="A585" s="20" t="n">
        <v>46049</v>
      </c>
      <c r="B585" s="26" t="n">
        <v>180</v>
      </c>
      <c r="C585" s="27">
        <f>IF(D585="","",IF(B585="","(현장 없음)",IFERROR(INDEX(현장_고객,MATCH(B585,현장번호,0))&amp;" · "&amp;INDEX(현장_주소,MATCH(B585,현장번호,0)),"없는 번호")))</f>
        <v/>
      </c>
      <c r="D585" s="21" t="inlineStr">
        <is>
          <t>마감 확인</t>
        </is>
      </c>
      <c r="E585" s="21" t="inlineStr">
        <is>
          <t>박 팀장</t>
        </is>
      </c>
      <c r="F585" s="26" t="inlineStr">
        <is>
          <t>완료</t>
        </is>
      </c>
      <c r="G585" s="28">
        <f>IF(OR(D585="",H585&lt;&gt;""),"",IF(F585="완료","완료",IF(A585&lt;기준일,"밀림",IF(A585=기준일,"오늘",IF(A585&lt;=기준일+7,"이번 주","예정")))))</f>
        <v/>
      </c>
      <c r="H585" s="25">
        <f>IF(COUNTA(A585,B585,D585)=0,"",IF(D585="","할 일을 적어 주세요",IF(NOT(ISNUMBER(A585)),"마감일을 확인하세요",IF(AND(B585&lt;&gt;"",ISNA(MATCH(B585,현장번호,0))),"현장 번호를 확인하세요",IF(AND(F585&lt;&gt;"",F585&lt;&gt;"완료"),"끝남 칸은 '완료'만","")))))</f>
        <v/>
      </c>
      <c r="J585">
        <f>IF(OR(G585="밀림",G585="오늘",G585="이번 주"),A585+ROW()/1E+6,"")</f>
        <v/>
      </c>
    </row>
    <row r="586">
      <c r="A586" s="20" t="n">
        <v>46050</v>
      </c>
      <c r="B586" s="26" t="n">
        <v>163</v>
      </c>
      <c r="C586" s="27">
        <f>IF(D586="","",IF(B586="","(현장 없음)",IFERROR(INDEX(현장_고객,MATCH(B586,현장번호,0))&amp;" · "&amp;INDEX(현장_주소,MATCH(B586,현장번호,0)),"없는 번호")))</f>
        <v/>
      </c>
      <c r="D586" s="21" t="inlineStr">
        <is>
          <t>마감 확인</t>
        </is>
      </c>
      <c r="E586" s="21" t="inlineStr">
        <is>
          <t>박 팀장</t>
        </is>
      </c>
      <c r="F586" s="26" t="inlineStr">
        <is>
          <t>완료</t>
        </is>
      </c>
      <c r="G586" s="28">
        <f>IF(OR(D586="",H586&lt;&gt;""),"",IF(F586="완료","완료",IF(A586&lt;기준일,"밀림",IF(A586=기준일,"오늘",IF(A586&lt;=기준일+7,"이번 주","예정")))))</f>
        <v/>
      </c>
      <c r="H586" s="25">
        <f>IF(COUNTA(A586,B586,D586)=0,"",IF(D586="","할 일을 적어 주세요",IF(NOT(ISNUMBER(A586)),"마감일을 확인하세요",IF(AND(B586&lt;&gt;"",ISNA(MATCH(B586,현장번호,0))),"현장 번호를 확인하세요",IF(AND(F586&lt;&gt;"",F586&lt;&gt;"완료"),"끝남 칸은 '완료'만","")))))</f>
        <v/>
      </c>
      <c r="J586">
        <f>IF(OR(G586="밀림",G586="오늘",G586="이번 주"),A586+ROW()/1E+6,"")</f>
        <v/>
      </c>
    </row>
    <row r="587">
      <c r="A587" s="20" t="n">
        <v>46052</v>
      </c>
      <c r="B587" s="26" t="n">
        <v>177</v>
      </c>
      <c r="C587" s="27">
        <f>IF(D587="","",IF(B587="","(현장 없음)",IFERROR(INDEX(현장_고객,MATCH(B587,현장번호,0))&amp;" · "&amp;INDEX(현장_주소,MATCH(B587,현장번호,0)),"없는 번호")))</f>
        <v/>
      </c>
      <c r="D587" s="21" t="inlineStr">
        <is>
          <t>마감 확인</t>
        </is>
      </c>
      <c r="E587" s="21" t="inlineStr">
        <is>
          <t>박 팀장</t>
        </is>
      </c>
      <c r="F587" s="26" t="inlineStr">
        <is>
          <t>완료</t>
        </is>
      </c>
      <c r="G587" s="28">
        <f>IF(OR(D587="",H587&lt;&gt;""),"",IF(F587="완료","완료",IF(A587&lt;기준일,"밀림",IF(A587=기준일,"오늘",IF(A587&lt;=기준일+7,"이번 주","예정")))))</f>
        <v/>
      </c>
      <c r="H587" s="25">
        <f>IF(COUNTA(A587,B587,D587)=0,"",IF(D587="","할 일을 적어 주세요",IF(NOT(ISNUMBER(A587)),"마감일을 확인하세요",IF(AND(B587&lt;&gt;"",ISNA(MATCH(B587,현장번호,0))),"현장 번호를 확인하세요",IF(AND(F587&lt;&gt;"",F587&lt;&gt;"완료"),"끝남 칸은 '완료'만","")))))</f>
        <v/>
      </c>
      <c r="J587">
        <f>IF(OR(G587="밀림",G587="오늘",G587="이번 주"),A587+ROW()/1E+6,"")</f>
        <v/>
      </c>
    </row>
    <row r="588">
      <c r="A588" s="20" t="n">
        <v>46052</v>
      </c>
      <c r="B588" s="26" t="n">
        <v>179</v>
      </c>
      <c r="C588" s="27">
        <f>IF(D588="","",IF(B588="","(현장 없음)",IFERROR(INDEX(현장_고객,MATCH(B588,현장번호,0))&amp;" · "&amp;INDEX(현장_주소,MATCH(B588,현장번호,0)),"없는 번호")))</f>
        <v/>
      </c>
      <c r="D588" s="21" t="inlineStr">
        <is>
          <t>관리사무소 공사 신고</t>
        </is>
      </c>
      <c r="E588" s="21" t="inlineStr">
        <is>
          <t>박 팀장</t>
        </is>
      </c>
      <c r="F588" s="26" t="inlineStr">
        <is>
          <t>완료</t>
        </is>
      </c>
      <c r="G588" s="28">
        <f>IF(OR(D588="",H588&lt;&gt;""),"",IF(F588="완료","완료",IF(A588&lt;기준일,"밀림",IF(A588=기준일,"오늘",IF(A588&lt;=기준일+7,"이번 주","예정")))))</f>
        <v/>
      </c>
      <c r="H588" s="25">
        <f>IF(COUNTA(A588,B588,D588)=0,"",IF(D588="","할 일을 적어 주세요",IF(NOT(ISNUMBER(A588)),"마감일을 확인하세요",IF(AND(B588&lt;&gt;"",ISNA(MATCH(B588,현장번호,0))),"현장 번호를 확인하세요",IF(AND(F588&lt;&gt;"",F588&lt;&gt;"완료"),"끝남 칸은 '완료'만","")))))</f>
        <v/>
      </c>
      <c r="J588">
        <f>IF(OR(G588="밀림",G588="오늘",G588="이번 주"),A588+ROW()/1E+6,"")</f>
        <v/>
      </c>
    </row>
    <row r="589">
      <c r="A589" s="20" t="n">
        <v>46053</v>
      </c>
      <c r="B589" s="26" t="n">
        <v>177</v>
      </c>
      <c r="C589" s="27">
        <f>IF(D589="","",IF(B589="","(현장 없음)",IFERROR(INDEX(현장_고객,MATCH(B589,현장번호,0))&amp;" · "&amp;INDEX(현장_주소,MATCH(B589,현장번호,0)),"없는 번호")))</f>
        <v/>
      </c>
      <c r="D589" s="21" t="inlineStr">
        <is>
          <t>관리사무소 공사 신고</t>
        </is>
      </c>
      <c r="E589" s="21" t="inlineStr">
        <is>
          <t>박 팀장</t>
        </is>
      </c>
      <c r="F589" s="26" t="inlineStr">
        <is>
          <t>완료</t>
        </is>
      </c>
      <c r="G589" s="28">
        <f>IF(OR(D589="",H589&lt;&gt;""),"",IF(F589="완료","완료",IF(A589&lt;기준일,"밀림",IF(A589=기준일,"오늘",IF(A589&lt;=기준일+7,"이번 주","예정")))))</f>
        <v/>
      </c>
      <c r="H589" s="25">
        <f>IF(COUNTA(A589,B589,D589)=0,"",IF(D589="","할 일을 적어 주세요",IF(NOT(ISNUMBER(A589)),"마감일을 확인하세요",IF(AND(B589&lt;&gt;"",ISNA(MATCH(B589,현장번호,0))),"현장 번호를 확인하세요",IF(AND(F589&lt;&gt;"",F589&lt;&gt;"완료"),"끝남 칸은 '완료'만","")))))</f>
        <v/>
      </c>
      <c r="J589">
        <f>IF(OR(G589="밀림",G589="오늘",G589="이번 주"),A589+ROW()/1E+6,"")</f>
        <v/>
      </c>
    </row>
    <row r="590">
      <c r="A590" s="20" t="n">
        <v>46053</v>
      </c>
      <c r="B590" s="26" t="n">
        <v>180</v>
      </c>
      <c r="C590" s="27">
        <f>IF(D590="","",IF(B590="","(현장 없음)",IFERROR(INDEX(현장_고객,MATCH(B590,현장번호,0))&amp;" · "&amp;INDEX(현장_주소,MATCH(B590,현장번호,0)),"없는 번호")))</f>
        <v/>
      </c>
      <c r="D590" s="21" t="inlineStr">
        <is>
          <t>철거 일정 잡기</t>
        </is>
      </c>
      <c r="E590" s="21" t="inlineStr">
        <is>
          <t>박 팀장</t>
        </is>
      </c>
      <c r="F590" s="26" t="inlineStr">
        <is>
          <t>완료</t>
        </is>
      </c>
      <c r="G590" s="28">
        <f>IF(OR(D590="",H590&lt;&gt;""),"",IF(F590="완료","완료",IF(A590&lt;기준일,"밀림",IF(A590=기준일,"오늘",IF(A590&lt;=기준일+7,"이번 주","예정")))))</f>
        <v/>
      </c>
      <c r="H590" s="25">
        <f>IF(COUNTA(A590,B590,D590)=0,"",IF(D590="","할 일을 적어 주세요",IF(NOT(ISNUMBER(A590)),"마감일을 확인하세요",IF(AND(B590&lt;&gt;"",ISNA(MATCH(B590,현장번호,0))),"현장 번호를 확인하세요",IF(AND(F590&lt;&gt;"",F590&lt;&gt;"완료"),"끝남 칸은 '완료'만","")))))</f>
        <v/>
      </c>
      <c r="J590">
        <f>IF(OR(G590="밀림",G590="오늘",G590="이번 주"),A590+ROW()/1E+6,"")</f>
        <v/>
      </c>
    </row>
    <row r="591">
      <c r="A591" s="20" t="n">
        <v>46054</v>
      </c>
      <c r="B591" s="26" t="n">
        <v>177</v>
      </c>
      <c r="C591" s="27">
        <f>IF(D591="","",IF(B591="","(현장 없음)",IFERROR(INDEX(현장_고객,MATCH(B591,현장번호,0))&amp;" · "&amp;INDEX(현장_주소,MATCH(B591,현장번호,0)),"없는 번호")))</f>
        <v/>
      </c>
      <c r="D591" s="21" t="inlineStr">
        <is>
          <t>중간 사진 보내기</t>
        </is>
      </c>
      <c r="E591" s="21" t="inlineStr">
        <is>
          <t>박 팀장</t>
        </is>
      </c>
      <c r="F591" s="26" t="inlineStr">
        <is>
          <t>완료</t>
        </is>
      </c>
      <c r="G591" s="28">
        <f>IF(OR(D591="",H591&lt;&gt;""),"",IF(F591="완료","완료",IF(A591&lt;기준일,"밀림",IF(A591=기준일,"오늘",IF(A591&lt;=기준일+7,"이번 주","예정")))))</f>
        <v/>
      </c>
      <c r="H591" s="25">
        <f>IF(COUNTA(A591,B591,D591)=0,"",IF(D591="","할 일을 적어 주세요",IF(NOT(ISNUMBER(A591)),"마감일을 확인하세요",IF(AND(B591&lt;&gt;"",ISNA(MATCH(B591,현장번호,0))),"현장 번호를 확인하세요",IF(AND(F591&lt;&gt;"",F591&lt;&gt;"완료"),"끝남 칸은 '완료'만","")))))</f>
        <v/>
      </c>
      <c r="J591">
        <f>IF(OR(G591="밀림",G591="오늘",G591="이번 주"),A591+ROW()/1E+6,"")</f>
        <v/>
      </c>
    </row>
    <row r="592">
      <c r="A592" s="20" t="n">
        <v>46054</v>
      </c>
      <c r="B592" s="26" t="n">
        <v>179</v>
      </c>
      <c r="C592" s="27">
        <f>IF(D592="","",IF(B592="","(현장 없음)",IFERROR(INDEX(현장_고객,MATCH(B592,현장번호,0))&amp;" · "&amp;INDEX(현장_주소,MATCH(B592,현장번호,0)),"없는 번호")))</f>
        <v/>
      </c>
      <c r="D592" s="21" t="inlineStr">
        <is>
          <t>타일 들어가는 날 확인</t>
        </is>
      </c>
      <c r="E592" s="21" t="inlineStr">
        <is>
          <t>박 팀장</t>
        </is>
      </c>
      <c r="F592" s="26" t="inlineStr">
        <is>
          <t>완료</t>
        </is>
      </c>
      <c r="G592" s="28">
        <f>IF(OR(D592="",H592&lt;&gt;""),"",IF(F592="완료","완료",IF(A592&lt;기준일,"밀림",IF(A592=기준일,"오늘",IF(A592&lt;=기준일+7,"이번 주","예정")))))</f>
        <v/>
      </c>
      <c r="H592" s="25">
        <f>IF(COUNTA(A592,B592,D592)=0,"",IF(D592="","할 일을 적어 주세요",IF(NOT(ISNUMBER(A592)),"마감일을 확인하세요",IF(AND(B592&lt;&gt;"",ISNA(MATCH(B592,현장번호,0))),"현장 번호를 확인하세요",IF(AND(F592&lt;&gt;"",F592&lt;&gt;"완료"),"끝남 칸은 '완료'만","")))))</f>
        <v/>
      </c>
      <c r="J592">
        <f>IF(OR(G592="밀림",G592="오늘",G592="이번 주"),A592+ROW()/1E+6,"")</f>
        <v/>
      </c>
    </row>
    <row r="593">
      <c r="A593" s="20" t="n">
        <v>46054</v>
      </c>
      <c r="B593" s="26" t="n">
        <v>188</v>
      </c>
      <c r="C593" s="27">
        <f>IF(D593="","",IF(B593="","(현장 없음)",IFERROR(INDEX(현장_고객,MATCH(B593,현장번호,0))&amp;" · "&amp;INDEX(현장_주소,MATCH(B593,현장번호,0)),"없는 번호")))</f>
        <v/>
      </c>
      <c r="D593" s="21" t="inlineStr">
        <is>
          <t>실측 방문</t>
        </is>
      </c>
      <c r="E593" s="21" t="inlineStr">
        <is>
          <t>김 실장</t>
        </is>
      </c>
      <c r="F593" s="26" t="inlineStr">
        <is>
          <t>완료</t>
        </is>
      </c>
      <c r="G593" s="28">
        <f>IF(OR(D593="",H593&lt;&gt;""),"",IF(F593="완료","완료",IF(A593&lt;기준일,"밀림",IF(A593=기준일,"오늘",IF(A593&lt;=기준일+7,"이번 주","예정")))))</f>
        <v/>
      </c>
      <c r="H593" s="25">
        <f>IF(COUNTA(A593,B593,D593)=0,"",IF(D593="","할 일을 적어 주세요",IF(NOT(ISNUMBER(A593)),"마감일을 확인하세요",IF(AND(B593&lt;&gt;"",ISNA(MATCH(B593,현장번호,0))),"현장 번호를 확인하세요",IF(AND(F593&lt;&gt;"",F593&lt;&gt;"완료"),"끝남 칸은 '완료'만","")))))</f>
        <v/>
      </c>
      <c r="J593">
        <f>IF(OR(G593="밀림",G593="오늘",G593="이번 주"),A593+ROW()/1E+6,"")</f>
        <v/>
      </c>
    </row>
    <row r="594">
      <c r="A594" s="20" t="n">
        <v>46055</v>
      </c>
      <c r="B594" s="26" t="n">
        <v>183</v>
      </c>
      <c r="C594" s="27">
        <f>IF(D594="","",IF(B594="","(현장 없음)",IFERROR(INDEX(현장_고객,MATCH(B594,현장번호,0))&amp;" · "&amp;INDEX(현장_주소,MATCH(B594,현장번호,0)),"없는 번호")))</f>
        <v/>
      </c>
      <c r="D594" s="21" t="inlineStr">
        <is>
          <t>실측 방문</t>
        </is>
      </c>
      <c r="E594" s="21" t="inlineStr">
        <is>
          <t>대표</t>
        </is>
      </c>
      <c r="F594" s="26" t="inlineStr">
        <is>
          <t>완료</t>
        </is>
      </c>
      <c r="G594" s="28">
        <f>IF(OR(D594="",H594&lt;&gt;""),"",IF(F594="완료","완료",IF(A594&lt;기준일,"밀림",IF(A594=기준일,"오늘",IF(A594&lt;=기준일+7,"이번 주","예정")))))</f>
        <v/>
      </c>
      <c r="H594" s="25">
        <f>IF(COUNTA(A594,B594,D594)=0,"",IF(D594="","할 일을 적어 주세요",IF(NOT(ISNUMBER(A594)),"마감일을 확인하세요",IF(AND(B594&lt;&gt;"",ISNA(MATCH(B594,현장번호,0))),"현장 번호를 확인하세요",IF(AND(F594&lt;&gt;"",F594&lt;&gt;"완료"),"끝남 칸은 '완료'만","")))))</f>
        <v/>
      </c>
      <c r="J594">
        <f>IF(OR(G594="밀림",G594="오늘",G594="이번 주"),A594+ROW()/1E+6,"")</f>
        <v/>
      </c>
    </row>
    <row r="595">
      <c r="A595" s="20" t="n">
        <v>46056</v>
      </c>
      <c r="B595" s="26" t="n">
        <v>177</v>
      </c>
      <c r="C595" s="27">
        <f>IF(D595="","",IF(B595="","(현장 없음)",IFERROR(INDEX(현장_고객,MATCH(B595,현장번호,0))&amp;" · "&amp;INDEX(현장_주소,MATCH(B595,현장번호,0)),"없는 번호")))</f>
        <v/>
      </c>
      <c r="D595" s="21" t="inlineStr">
        <is>
          <t>철거 일정 잡기</t>
        </is>
      </c>
      <c r="E595" s="21" t="inlineStr">
        <is>
          <t>박 팀장</t>
        </is>
      </c>
      <c r="F595" s="26" t="inlineStr">
        <is>
          <t>완료</t>
        </is>
      </c>
      <c r="G595" s="28">
        <f>IF(OR(D595="",H595&lt;&gt;""),"",IF(F595="완료","완료",IF(A595&lt;기준일,"밀림",IF(A595=기준일,"오늘",IF(A595&lt;=기준일+7,"이번 주","예정")))))</f>
        <v/>
      </c>
      <c r="H595" s="25">
        <f>IF(COUNTA(A595,B595,D595)=0,"",IF(D595="","할 일을 적어 주세요",IF(NOT(ISNUMBER(A595)),"마감일을 확인하세요",IF(AND(B595&lt;&gt;"",ISNA(MATCH(B595,현장번호,0))),"현장 번호를 확인하세요",IF(AND(F595&lt;&gt;"",F595&lt;&gt;"완료"),"끝남 칸은 '완료'만","")))))</f>
        <v/>
      </c>
      <c r="J595">
        <f>IF(OR(G595="밀림",G595="오늘",G595="이번 주"),A595+ROW()/1E+6,"")</f>
        <v/>
      </c>
    </row>
    <row r="596">
      <c r="A596" s="20" t="n">
        <v>46056</v>
      </c>
      <c r="B596" s="26" t="n">
        <v>182</v>
      </c>
      <c r="C596" s="27">
        <f>IF(D596="","",IF(B596="","(현장 없음)",IFERROR(INDEX(현장_고객,MATCH(B596,현장번호,0))&amp;" · "&amp;INDEX(현장_주소,MATCH(B596,현장번호,0)),"없는 번호")))</f>
        <v/>
      </c>
      <c r="D596" s="21" t="inlineStr">
        <is>
          <t>실측 방문</t>
        </is>
      </c>
      <c r="E596" s="21" t="inlineStr">
        <is>
          <t>대표</t>
        </is>
      </c>
      <c r="F596" s="26" t="inlineStr">
        <is>
          <t>완료</t>
        </is>
      </c>
      <c r="G596" s="28">
        <f>IF(OR(D596="",H596&lt;&gt;""),"",IF(F596="완료","완료",IF(A596&lt;기준일,"밀림",IF(A596=기준일,"오늘",IF(A596&lt;=기준일+7,"이번 주","예정")))))</f>
        <v/>
      </c>
      <c r="H596" s="25">
        <f>IF(COUNTA(A596,B596,D596)=0,"",IF(D596="","할 일을 적어 주세요",IF(NOT(ISNUMBER(A596)),"마감일을 확인하세요",IF(AND(B596&lt;&gt;"",ISNA(MATCH(B596,현장번호,0))),"현장 번호를 확인하세요",IF(AND(F596&lt;&gt;"",F596&lt;&gt;"완료"),"끝남 칸은 '완료'만","")))))</f>
        <v/>
      </c>
      <c r="J596">
        <f>IF(OR(G596="밀림",G596="오늘",G596="이번 주"),A596+ROW()/1E+6,"")</f>
        <v/>
      </c>
    </row>
    <row r="597">
      <c r="A597" s="20" t="n">
        <v>46057</v>
      </c>
      <c r="B597" s="26" t="n">
        <v>163</v>
      </c>
      <c r="C597" s="27">
        <f>IF(D597="","",IF(B597="","(현장 없음)",IFERROR(INDEX(현장_고객,MATCH(B597,현장번호,0))&amp;" · "&amp;INDEX(현장_주소,MATCH(B597,현장번호,0)),"없는 번호")))</f>
        <v/>
      </c>
      <c r="D597" s="21" t="inlineStr">
        <is>
          <t>자재 발주</t>
        </is>
      </c>
      <c r="E597" s="21" t="inlineStr">
        <is>
          <t>박 팀장</t>
        </is>
      </c>
      <c r="F597" s="26" t="inlineStr">
        <is>
          <t>완료</t>
        </is>
      </c>
      <c r="G597" s="28">
        <f>IF(OR(D597="",H597&lt;&gt;""),"",IF(F597="완료","완료",IF(A597&lt;기준일,"밀림",IF(A597=기준일,"오늘",IF(A597&lt;=기준일+7,"이번 주","예정")))))</f>
        <v/>
      </c>
      <c r="H597" s="25">
        <f>IF(COUNTA(A597,B597,D597)=0,"",IF(D597="","할 일을 적어 주세요",IF(NOT(ISNUMBER(A597)),"마감일을 확인하세요",IF(AND(B597&lt;&gt;"",ISNA(MATCH(B597,현장번호,0))),"현장 번호를 확인하세요",IF(AND(F597&lt;&gt;"",F597&lt;&gt;"완료"),"끝남 칸은 '완료'만","")))))</f>
        <v/>
      </c>
      <c r="J597">
        <f>IF(OR(G597="밀림",G597="오늘",G597="이번 주"),A597+ROW()/1E+6,"")</f>
        <v/>
      </c>
    </row>
    <row r="598">
      <c r="A598" s="20" t="n">
        <v>46057</v>
      </c>
      <c r="B598" s="26" t="n">
        <v>172</v>
      </c>
      <c r="C598" s="27">
        <f>IF(D598="","",IF(B598="","(현장 없음)",IFERROR(INDEX(현장_고객,MATCH(B598,현장번호,0))&amp;" · "&amp;INDEX(현장_주소,MATCH(B598,현장번호,0)),"없는 번호")))</f>
        <v/>
      </c>
      <c r="D598" s="21" t="inlineStr">
        <is>
          <t>철거 일정 잡기</t>
        </is>
      </c>
      <c r="E598" s="21" t="inlineStr">
        <is>
          <t>김 실장</t>
        </is>
      </c>
      <c r="F598" s="26" t="inlineStr">
        <is>
          <t>완료</t>
        </is>
      </c>
      <c r="G598" s="28">
        <f>IF(OR(D598="",H598&lt;&gt;""),"",IF(F598="완료","완료",IF(A598&lt;기준일,"밀림",IF(A598=기준일,"오늘",IF(A598&lt;=기준일+7,"이번 주","예정")))))</f>
        <v/>
      </c>
      <c r="H598" s="25">
        <f>IF(COUNTA(A598,B598,D598)=0,"",IF(D598="","할 일을 적어 주세요",IF(NOT(ISNUMBER(A598)),"마감일을 확인하세요",IF(AND(B598&lt;&gt;"",ISNA(MATCH(B598,현장번호,0))),"현장 번호를 확인하세요",IF(AND(F598&lt;&gt;"",F598&lt;&gt;"완료"),"끝남 칸은 '완료'만","")))))</f>
        <v/>
      </c>
      <c r="J598">
        <f>IF(OR(G598="밀림",G598="오늘",G598="이번 주"),A598+ROW()/1E+6,"")</f>
        <v/>
      </c>
    </row>
    <row r="599">
      <c r="A599" s="20" t="n">
        <v>46057</v>
      </c>
      <c r="B599" s="26" t="n">
        <v>172</v>
      </c>
      <c r="C599" s="27">
        <f>IF(D599="","",IF(B599="","(현장 없음)",IFERROR(INDEX(현장_고객,MATCH(B599,현장번호,0))&amp;" · "&amp;INDEX(현장_주소,MATCH(B599,현장번호,0)),"없는 번호")))</f>
        <v/>
      </c>
      <c r="D599" s="21" t="inlineStr">
        <is>
          <t>자재 발주</t>
        </is>
      </c>
      <c r="E599" s="21" t="inlineStr">
        <is>
          <t>김 실장</t>
        </is>
      </c>
      <c r="F599" s="26" t="inlineStr">
        <is>
          <t>완료</t>
        </is>
      </c>
      <c r="G599" s="28">
        <f>IF(OR(D599="",H599&lt;&gt;""),"",IF(F599="완료","완료",IF(A599&lt;기준일,"밀림",IF(A599=기준일,"오늘",IF(A599&lt;=기준일+7,"이번 주","예정")))))</f>
        <v/>
      </c>
      <c r="H599" s="25">
        <f>IF(COUNTA(A599,B599,D599)=0,"",IF(D599="","할 일을 적어 주세요",IF(NOT(ISNUMBER(A599)),"마감일을 확인하세요",IF(AND(B599&lt;&gt;"",ISNA(MATCH(B599,현장번호,0))),"현장 번호를 확인하세요",IF(AND(F599&lt;&gt;"",F599&lt;&gt;"완료"),"끝남 칸은 '완료'만","")))))</f>
        <v/>
      </c>
      <c r="J599">
        <f>IF(OR(G599="밀림",G599="오늘",G599="이번 주"),A599+ROW()/1E+6,"")</f>
        <v/>
      </c>
    </row>
    <row r="600">
      <c r="A600" s="20" t="n">
        <v>46058</v>
      </c>
      <c r="B600" s="26" t="n">
        <v>172</v>
      </c>
      <c r="C600" s="27">
        <f>IF(D600="","",IF(B600="","(현장 없음)",IFERROR(INDEX(현장_고객,MATCH(B600,현장번호,0))&amp;" · "&amp;INDEX(현장_주소,MATCH(B600,현장번호,0)),"없는 번호")))</f>
        <v/>
      </c>
      <c r="D600" s="21" t="inlineStr">
        <is>
          <t>설비 업체 확인</t>
        </is>
      </c>
      <c r="E600" s="21" t="inlineStr">
        <is>
          <t>김 실장</t>
        </is>
      </c>
      <c r="F600" s="26" t="inlineStr">
        <is>
          <t>완료</t>
        </is>
      </c>
      <c r="G600" s="28">
        <f>IF(OR(D600="",H600&lt;&gt;""),"",IF(F600="완료","완료",IF(A600&lt;기준일,"밀림",IF(A600=기준일,"오늘",IF(A600&lt;=기준일+7,"이번 주","예정")))))</f>
        <v/>
      </c>
      <c r="H600" s="25">
        <f>IF(COUNTA(A600,B600,D600)=0,"",IF(D600="","할 일을 적어 주세요",IF(NOT(ISNUMBER(A600)),"마감일을 확인하세요",IF(AND(B600&lt;&gt;"",ISNA(MATCH(B600,현장번호,0))),"현장 번호를 확인하세요",IF(AND(F600&lt;&gt;"",F600&lt;&gt;"완료"),"끝남 칸은 '완료'만","")))))</f>
        <v/>
      </c>
      <c r="J600">
        <f>IF(OR(G600="밀림",G600="오늘",G600="이번 주"),A600+ROW()/1E+6,"")</f>
        <v/>
      </c>
    </row>
    <row r="601">
      <c r="A601" s="20" t="n">
        <v>46058</v>
      </c>
      <c r="B601" s="26" t="n">
        <v>177</v>
      </c>
      <c r="C601" s="27">
        <f>IF(D601="","",IF(B601="","(현장 없음)",IFERROR(INDEX(현장_고객,MATCH(B601,현장번호,0))&amp;" · "&amp;INDEX(현장_주소,MATCH(B601,현장번호,0)),"없는 번호")))</f>
        <v/>
      </c>
      <c r="D601" s="21" t="inlineStr">
        <is>
          <t>잔금 안내 문자</t>
        </is>
      </c>
      <c r="E601" s="21" t="inlineStr">
        <is>
          <t>박 팀장</t>
        </is>
      </c>
      <c r="F601" s="26" t="inlineStr">
        <is>
          <t>완료</t>
        </is>
      </c>
      <c r="G601" s="28">
        <f>IF(OR(D601="",H601&lt;&gt;""),"",IF(F601="완료","완료",IF(A601&lt;기준일,"밀림",IF(A601=기준일,"오늘",IF(A601&lt;=기준일+7,"이번 주","예정")))))</f>
        <v/>
      </c>
      <c r="H601" s="25">
        <f>IF(COUNTA(A601,B601,D601)=0,"",IF(D601="","할 일을 적어 주세요",IF(NOT(ISNUMBER(A601)),"마감일을 확인하세요",IF(AND(B601&lt;&gt;"",ISNA(MATCH(B601,현장번호,0))),"현장 번호를 확인하세요",IF(AND(F601&lt;&gt;"",F601&lt;&gt;"완료"),"끝남 칸은 '완료'만","")))))</f>
        <v/>
      </c>
      <c r="J601">
        <f>IF(OR(G601="밀림",G601="오늘",G601="이번 주"),A601+ROW()/1E+6,"")</f>
        <v/>
      </c>
    </row>
    <row r="602">
      <c r="A602" s="20" t="n">
        <v>46058</v>
      </c>
      <c r="B602" s="26" t="n">
        <v>183</v>
      </c>
      <c r="C602" s="27">
        <f>IF(D602="","",IF(B602="","(현장 없음)",IFERROR(INDEX(현장_고객,MATCH(B602,현장번호,0))&amp;" · "&amp;INDEX(현장_주소,MATCH(B602,현장번호,0)),"없는 번호")))</f>
        <v/>
      </c>
      <c r="D602" s="21" t="inlineStr">
        <is>
          <t>마감 확인</t>
        </is>
      </c>
      <c r="E602" s="21" t="inlineStr">
        <is>
          <t>대표</t>
        </is>
      </c>
      <c r="F602" s="26" t="inlineStr">
        <is>
          <t>완료</t>
        </is>
      </c>
      <c r="G602" s="28">
        <f>IF(OR(D602="",H602&lt;&gt;""),"",IF(F602="완료","완료",IF(A602&lt;기준일,"밀림",IF(A602=기준일,"오늘",IF(A602&lt;=기준일+7,"이번 주","예정")))))</f>
        <v/>
      </c>
      <c r="H602" s="25">
        <f>IF(COUNTA(A602,B602,D602)=0,"",IF(D602="","할 일을 적어 주세요",IF(NOT(ISNUMBER(A602)),"마감일을 확인하세요",IF(AND(B602&lt;&gt;"",ISNA(MATCH(B602,현장번호,0))),"현장 번호를 확인하세요",IF(AND(F602&lt;&gt;"",F602&lt;&gt;"완료"),"끝남 칸은 '완료'만","")))))</f>
        <v/>
      </c>
      <c r="J602">
        <f>IF(OR(G602="밀림",G602="오늘",G602="이번 주"),A602+ROW()/1E+6,"")</f>
        <v/>
      </c>
    </row>
    <row r="603">
      <c r="A603" s="20" t="n">
        <v>46058</v>
      </c>
      <c r="B603" s="26" t="n">
        <v>192</v>
      </c>
      <c r="C603" s="27">
        <f>IF(D603="","",IF(B603="","(현장 없음)",IFERROR(INDEX(현장_고객,MATCH(B603,현장번호,0))&amp;" · "&amp;INDEX(현장_주소,MATCH(B603,현장번호,0)),"없는 번호")))</f>
        <v/>
      </c>
      <c r="D603" s="21" t="inlineStr">
        <is>
          <t>실측 방문</t>
        </is>
      </c>
      <c r="E603" s="21" t="inlineStr">
        <is>
          <t>김 실장</t>
        </is>
      </c>
      <c r="F603" s="26" t="inlineStr">
        <is>
          <t>완료</t>
        </is>
      </c>
      <c r="G603" s="28">
        <f>IF(OR(D603="",H603&lt;&gt;""),"",IF(F603="완료","완료",IF(A603&lt;기준일,"밀림",IF(A603=기준일,"오늘",IF(A603&lt;=기준일+7,"이번 주","예정")))))</f>
        <v/>
      </c>
      <c r="H603" s="25">
        <f>IF(COUNTA(A603,B603,D603)=0,"",IF(D603="","할 일을 적어 주세요",IF(NOT(ISNUMBER(A603)),"마감일을 확인하세요",IF(AND(B603&lt;&gt;"",ISNA(MATCH(B603,현장번호,0))),"현장 번호를 확인하세요",IF(AND(F603&lt;&gt;"",F603&lt;&gt;"완료"),"끝남 칸은 '완료'만","")))))</f>
        <v/>
      </c>
      <c r="J603">
        <f>IF(OR(G603="밀림",G603="오늘",G603="이번 주"),A603+ROW()/1E+6,"")</f>
        <v/>
      </c>
    </row>
    <row r="604">
      <c r="A604" s="20" t="n">
        <v>46058</v>
      </c>
      <c r="B604" s="26" t="n">
        <v>197</v>
      </c>
      <c r="C604" s="27">
        <f>IF(D604="","",IF(B604="","(현장 없음)",IFERROR(INDEX(현장_고객,MATCH(B604,현장번호,0))&amp;" · "&amp;INDEX(현장_주소,MATCH(B604,현장번호,0)),"없는 번호")))</f>
        <v/>
      </c>
      <c r="D604" s="21" t="inlineStr">
        <is>
          <t>실측 방문</t>
        </is>
      </c>
      <c r="E604" s="21" t="inlineStr">
        <is>
          <t>대표</t>
        </is>
      </c>
      <c r="F604" s="26" t="inlineStr">
        <is>
          <t>완료</t>
        </is>
      </c>
      <c r="G604" s="28">
        <f>IF(OR(D604="",H604&lt;&gt;""),"",IF(F604="완료","완료",IF(A604&lt;기준일,"밀림",IF(A604=기준일,"오늘",IF(A604&lt;=기준일+7,"이번 주","예정")))))</f>
        <v/>
      </c>
      <c r="H604" s="25">
        <f>IF(COUNTA(A604,B604,D604)=0,"",IF(D604="","할 일을 적어 주세요",IF(NOT(ISNUMBER(A604)),"마감일을 확인하세요",IF(AND(B604&lt;&gt;"",ISNA(MATCH(B604,현장번호,0))),"현장 번호를 확인하세요",IF(AND(F604&lt;&gt;"",F604&lt;&gt;"완료"),"끝남 칸은 '완료'만","")))))</f>
        <v/>
      </c>
      <c r="J604">
        <f>IF(OR(G604="밀림",G604="오늘",G604="이번 주"),A604+ROW()/1E+6,"")</f>
        <v/>
      </c>
    </row>
    <row r="605">
      <c r="A605" s="20" t="n">
        <v>46059</v>
      </c>
      <c r="B605" s="26" t="n">
        <v>178</v>
      </c>
      <c r="C605" s="27">
        <f>IF(D605="","",IF(B605="","(현장 없음)",IFERROR(INDEX(현장_고객,MATCH(B605,현장번호,0))&amp;" · "&amp;INDEX(현장_주소,MATCH(B605,현장번호,0)),"없는 번호")))</f>
        <v/>
      </c>
      <c r="D605" s="21" t="inlineStr">
        <is>
          <t>설비 업체 확인</t>
        </is>
      </c>
      <c r="E605" s="21" t="inlineStr">
        <is>
          <t>대표</t>
        </is>
      </c>
      <c r="F605" s="26" t="inlineStr">
        <is>
          <t>완료</t>
        </is>
      </c>
      <c r="G605" s="28">
        <f>IF(OR(D605="",H605&lt;&gt;""),"",IF(F605="완료","완료",IF(A605&lt;기준일,"밀림",IF(A605=기준일,"오늘",IF(A605&lt;=기준일+7,"이번 주","예정")))))</f>
        <v/>
      </c>
      <c r="H605" s="25">
        <f>IF(COUNTA(A605,B605,D605)=0,"",IF(D605="","할 일을 적어 주세요",IF(NOT(ISNUMBER(A605)),"마감일을 확인하세요",IF(AND(B605&lt;&gt;"",ISNA(MATCH(B605,현장번호,0))),"현장 번호를 확인하세요",IF(AND(F605&lt;&gt;"",F605&lt;&gt;"완료"),"끝남 칸은 '완료'만","")))))</f>
        <v/>
      </c>
      <c r="J605">
        <f>IF(OR(G605="밀림",G605="오늘",G605="이번 주"),A605+ROW()/1E+6,"")</f>
        <v/>
      </c>
    </row>
    <row r="606">
      <c r="A606" s="20" t="n">
        <v>46059</v>
      </c>
      <c r="B606" s="26" t="n">
        <v>183</v>
      </c>
      <c r="C606" s="27">
        <f>IF(D606="","",IF(B606="","(현장 없음)",IFERROR(INDEX(현장_고객,MATCH(B606,현장번호,0))&amp;" · "&amp;INDEX(현장_주소,MATCH(B606,현장번호,0)),"없는 번호")))</f>
        <v/>
      </c>
      <c r="D606" s="21" t="inlineStr">
        <is>
          <t>철거 일정 잡기</t>
        </is>
      </c>
      <c r="E606" s="21" t="inlineStr">
        <is>
          <t>대표</t>
        </is>
      </c>
      <c r="F606" s="26" t="inlineStr">
        <is>
          <t>완료</t>
        </is>
      </c>
      <c r="G606" s="28">
        <f>IF(OR(D606="",H606&lt;&gt;""),"",IF(F606="완료","완료",IF(A606&lt;기준일,"밀림",IF(A606=기준일,"오늘",IF(A606&lt;=기준일+7,"이번 주","예정")))))</f>
        <v/>
      </c>
      <c r="H606" s="25">
        <f>IF(COUNTA(A606,B606,D606)=0,"",IF(D606="","할 일을 적어 주세요",IF(NOT(ISNUMBER(A606)),"마감일을 확인하세요",IF(AND(B606&lt;&gt;"",ISNA(MATCH(B606,현장번호,0))),"현장 번호를 확인하세요",IF(AND(F606&lt;&gt;"",F606&lt;&gt;"완료"),"끝남 칸은 '완료'만","")))))</f>
        <v/>
      </c>
      <c r="J606">
        <f>IF(OR(G606="밀림",G606="오늘",G606="이번 주"),A606+ROW()/1E+6,"")</f>
        <v/>
      </c>
    </row>
    <row r="607">
      <c r="A607" s="20" t="n">
        <v>46060</v>
      </c>
      <c r="B607" s="26" t="n">
        <v>185</v>
      </c>
      <c r="C607" s="27">
        <f>IF(D607="","",IF(B607="","(현장 없음)",IFERROR(INDEX(현장_고객,MATCH(B607,현장번호,0))&amp;" · "&amp;INDEX(현장_주소,MATCH(B607,현장번호,0)),"없는 번호")))</f>
        <v/>
      </c>
      <c r="D607" s="21" t="inlineStr">
        <is>
          <t>실측 방문</t>
        </is>
      </c>
      <c r="E607" s="21" t="inlineStr">
        <is>
          <t>김 실장</t>
        </is>
      </c>
      <c r="F607" s="26" t="inlineStr">
        <is>
          <t>완료</t>
        </is>
      </c>
      <c r="G607" s="28">
        <f>IF(OR(D607="",H607&lt;&gt;""),"",IF(F607="완료","완료",IF(A607&lt;기준일,"밀림",IF(A607=기준일,"오늘",IF(A607&lt;=기준일+7,"이번 주","예정")))))</f>
        <v/>
      </c>
      <c r="H607" s="25">
        <f>IF(COUNTA(A607,B607,D607)=0,"",IF(D607="","할 일을 적어 주세요",IF(NOT(ISNUMBER(A607)),"마감일을 확인하세요",IF(AND(B607&lt;&gt;"",ISNA(MATCH(B607,현장번호,0))),"현장 번호를 확인하세요",IF(AND(F607&lt;&gt;"",F607&lt;&gt;"완료"),"끝남 칸은 '완료'만","")))))</f>
        <v/>
      </c>
      <c r="J607">
        <f>IF(OR(G607="밀림",G607="오늘",G607="이번 주"),A607+ROW()/1E+6,"")</f>
        <v/>
      </c>
    </row>
    <row r="608">
      <c r="A608" s="20" t="n">
        <v>46061</v>
      </c>
      <c r="B608" s="26" t="n">
        <v>183</v>
      </c>
      <c r="C608" s="27">
        <f>IF(D608="","",IF(B608="","(현장 없음)",IFERROR(INDEX(현장_고객,MATCH(B608,현장번호,0))&amp;" · "&amp;INDEX(현장_주소,MATCH(B608,현장번호,0)),"없는 번호")))</f>
        <v/>
      </c>
      <c r="D608" s="21" t="inlineStr">
        <is>
          <t>타일 들어가는 날 확인</t>
        </is>
      </c>
      <c r="E608" s="21" t="inlineStr">
        <is>
          <t>대표</t>
        </is>
      </c>
      <c r="F608" s="26" t="inlineStr">
        <is>
          <t>완료</t>
        </is>
      </c>
      <c r="G608" s="28">
        <f>IF(OR(D608="",H608&lt;&gt;""),"",IF(F608="완료","완료",IF(A608&lt;기준일,"밀림",IF(A608=기준일,"오늘",IF(A608&lt;=기준일+7,"이번 주","예정")))))</f>
        <v/>
      </c>
      <c r="H608" s="25">
        <f>IF(COUNTA(A608,B608,D608)=0,"",IF(D608="","할 일을 적어 주세요",IF(NOT(ISNUMBER(A608)),"마감일을 확인하세요",IF(AND(B608&lt;&gt;"",ISNA(MATCH(B608,현장번호,0))),"현장 번호를 확인하세요",IF(AND(F608&lt;&gt;"",F608&lt;&gt;"완료"),"끝남 칸은 '완료'만","")))))</f>
        <v/>
      </c>
      <c r="J608">
        <f>IF(OR(G608="밀림",G608="오늘",G608="이번 주"),A608+ROW()/1E+6,"")</f>
        <v/>
      </c>
    </row>
    <row r="609">
      <c r="A609" s="20" t="n">
        <v>46061</v>
      </c>
      <c r="B609" s="26" t="n">
        <v>196</v>
      </c>
      <c r="C609" s="27">
        <f>IF(D609="","",IF(B609="","(현장 없음)",IFERROR(INDEX(현장_고객,MATCH(B609,현장번호,0))&amp;" · "&amp;INDEX(현장_주소,MATCH(B609,현장번호,0)),"없는 번호")))</f>
        <v/>
      </c>
      <c r="D609" s="21" t="inlineStr">
        <is>
          <t>실측 방문</t>
        </is>
      </c>
      <c r="E609" s="21" t="inlineStr">
        <is>
          <t>박 팀장</t>
        </is>
      </c>
      <c r="F609" s="26" t="inlineStr">
        <is>
          <t>완료</t>
        </is>
      </c>
      <c r="G609" s="28">
        <f>IF(OR(D609="",H609&lt;&gt;""),"",IF(F609="완료","완료",IF(A609&lt;기준일,"밀림",IF(A609=기준일,"오늘",IF(A609&lt;=기준일+7,"이번 주","예정")))))</f>
        <v/>
      </c>
      <c r="H609" s="25">
        <f>IF(COUNTA(A609,B609,D609)=0,"",IF(D609="","할 일을 적어 주세요",IF(NOT(ISNUMBER(A609)),"마감일을 확인하세요",IF(AND(B609&lt;&gt;"",ISNA(MATCH(B609,현장번호,0))),"현장 번호를 확인하세요",IF(AND(F609&lt;&gt;"",F609&lt;&gt;"완료"),"끝남 칸은 '완료'만","")))))</f>
        <v/>
      </c>
      <c r="J609">
        <f>IF(OR(G609="밀림",G609="오늘",G609="이번 주"),A609+ROW()/1E+6,"")</f>
        <v/>
      </c>
    </row>
    <row r="610">
      <c r="A610" s="20" t="n">
        <v>46062</v>
      </c>
      <c r="B610" s="26" t="n">
        <v>172</v>
      </c>
      <c r="C610" s="27">
        <f>IF(D610="","",IF(B610="","(현장 없음)",IFERROR(INDEX(현장_고객,MATCH(B610,현장번호,0))&amp;" · "&amp;INDEX(현장_주소,MATCH(B610,현장번호,0)),"없는 번호")))</f>
        <v/>
      </c>
      <c r="D610" s="21" t="inlineStr">
        <is>
          <t>잔금 안내 문자</t>
        </is>
      </c>
      <c r="E610" s="21" t="inlineStr">
        <is>
          <t>김 실장</t>
        </is>
      </c>
      <c r="F610" s="26" t="inlineStr">
        <is>
          <t>완료</t>
        </is>
      </c>
      <c r="G610" s="28">
        <f>IF(OR(D610="",H610&lt;&gt;""),"",IF(F610="완료","완료",IF(A610&lt;기준일,"밀림",IF(A610=기준일,"오늘",IF(A610&lt;=기준일+7,"이번 주","예정")))))</f>
        <v/>
      </c>
      <c r="H610" s="25">
        <f>IF(COUNTA(A610,B610,D610)=0,"",IF(D610="","할 일을 적어 주세요",IF(NOT(ISNUMBER(A610)),"마감일을 확인하세요",IF(AND(B610&lt;&gt;"",ISNA(MATCH(B610,현장번호,0))),"현장 번호를 확인하세요",IF(AND(F610&lt;&gt;"",F610&lt;&gt;"완료"),"끝남 칸은 '완료'만","")))))</f>
        <v/>
      </c>
      <c r="J610">
        <f>IF(OR(G610="밀림",G610="오늘",G610="이번 주"),A610+ROW()/1E+6,"")</f>
        <v/>
      </c>
    </row>
    <row r="611">
      <c r="A611" s="20" t="n">
        <v>46062</v>
      </c>
      <c r="B611" s="26" t="n">
        <v>179</v>
      </c>
      <c r="C611" s="27">
        <f>IF(D611="","",IF(B611="","(현장 없음)",IFERROR(INDEX(현장_고객,MATCH(B611,현장번호,0))&amp;" · "&amp;INDEX(현장_주소,MATCH(B611,현장번호,0)),"없는 번호")))</f>
        <v/>
      </c>
      <c r="D611" s="21" t="inlineStr">
        <is>
          <t>중간 사진 보내기</t>
        </is>
      </c>
      <c r="E611" s="21" t="inlineStr">
        <is>
          <t>박 팀장</t>
        </is>
      </c>
      <c r="F611" s="26" t="inlineStr">
        <is>
          <t>완료</t>
        </is>
      </c>
      <c r="G611" s="28">
        <f>IF(OR(D611="",H611&lt;&gt;""),"",IF(F611="완료","완료",IF(A611&lt;기준일,"밀림",IF(A611=기준일,"오늘",IF(A611&lt;=기준일+7,"이번 주","예정")))))</f>
        <v/>
      </c>
      <c r="H611" s="25">
        <f>IF(COUNTA(A611,B611,D611)=0,"",IF(D611="","할 일을 적어 주세요",IF(NOT(ISNUMBER(A611)),"마감일을 확인하세요",IF(AND(B611&lt;&gt;"",ISNA(MATCH(B611,현장번호,0))),"현장 번호를 확인하세요",IF(AND(F611&lt;&gt;"",F611&lt;&gt;"완료"),"끝남 칸은 '완료'만","")))))</f>
        <v/>
      </c>
      <c r="J611">
        <f>IF(OR(G611="밀림",G611="오늘",G611="이번 주"),A611+ROW()/1E+6,"")</f>
        <v/>
      </c>
    </row>
    <row r="612">
      <c r="A612" s="20" t="n">
        <v>46062</v>
      </c>
      <c r="B612" s="26" t="n">
        <v>179</v>
      </c>
      <c r="C612" s="27">
        <f>IF(D612="","",IF(B612="","(현장 없음)",IFERROR(INDEX(현장_고객,MATCH(B612,현장번호,0))&amp;" · "&amp;INDEX(현장_주소,MATCH(B612,현장번호,0)),"없는 번호")))</f>
        <v/>
      </c>
      <c r="D612" s="21" t="inlineStr">
        <is>
          <t>철거 일정 잡기</t>
        </is>
      </c>
      <c r="E612" s="21" t="inlineStr">
        <is>
          <t>박 팀장</t>
        </is>
      </c>
      <c r="F612" s="26" t="inlineStr">
        <is>
          <t>완료</t>
        </is>
      </c>
      <c r="G612" s="28">
        <f>IF(OR(D612="",H612&lt;&gt;""),"",IF(F612="완료","완료",IF(A612&lt;기준일,"밀림",IF(A612=기준일,"오늘",IF(A612&lt;=기준일+7,"이번 주","예정")))))</f>
        <v/>
      </c>
      <c r="H612" s="25">
        <f>IF(COUNTA(A612,B612,D612)=0,"",IF(D612="","할 일을 적어 주세요",IF(NOT(ISNUMBER(A612)),"마감일을 확인하세요",IF(AND(B612&lt;&gt;"",ISNA(MATCH(B612,현장번호,0))),"현장 번호를 확인하세요",IF(AND(F612&lt;&gt;"",F612&lt;&gt;"완료"),"끝남 칸은 '완료'만","")))))</f>
        <v/>
      </c>
      <c r="J612">
        <f>IF(OR(G612="밀림",G612="오늘",G612="이번 주"),A612+ROW()/1E+6,"")</f>
        <v/>
      </c>
    </row>
    <row r="613">
      <c r="A613" s="20" t="n">
        <v>46062</v>
      </c>
      <c r="B613" s="26" t="n">
        <v>188</v>
      </c>
      <c r="C613" s="27">
        <f>IF(D613="","",IF(B613="","(현장 없음)",IFERROR(INDEX(현장_고객,MATCH(B613,현장번호,0))&amp;" · "&amp;INDEX(현장_주소,MATCH(B613,현장번호,0)),"없는 번호")))</f>
        <v/>
      </c>
      <c r="D613" s="21" t="inlineStr">
        <is>
          <t>설비 업체 확인</t>
        </is>
      </c>
      <c r="E613" s="21" t="inlineStr">
        <is>
          <t>김 실장</t>
        </is>
      </c>
      <c r="F613" s="26" t="inlineStr">
        <is>
          <t>완료</t>
        </is>
      </c>
      <c r="G613" s="28">
        <f>IF(OR(D613="",H613&lt;&gt;""),"",IF(F613="완료","완료",IF(A613&lt;기준일,"밀림",IF(A613=기준일,"오늘",IF(A613&lt;=기준일+7,"이번 주","예정")))))</f>
        <v/>
      </c>
      <c r="H613" s="25">
        <f>IF(COUNTA(A613,B613,D613)=0,"",IF(D613="","할 일을 적어 주세요",IF(NOT(ISNUMBER(A613)),"마감일을 확인하세요",IF(AND(B613&lt;&gt;"",ISNA(MATCH(B613,현장번호,0))),"현장 번호를 확인하세요",IF(AND(F613&lt;&gt;"",F613&lt;&gt;"완료"),"끝남 칸은 '완료'만","")))))</f>
        <v/>
      </c>
      <c r="J613">
        <f>IF(OR(G613="밀림",G613="오늘",G613="이번 주"),A613+ROW()/1E+6,"")</f>
        <v/>
      </c>
    </row>
    <row r="614">
      <c r="A614" s="20" t="n">
        <v>46063</v>
      </c>
      <c r="B614" s="26" t="n">
        <v>183</v>
      </c>
      <c r="C614" s="27">
        <f>IF(D614="","",IF(B614="","(현장 없음)",IFERROR(INDEX(현장_고객,MATCH(B614,현장번호,0))&amp;" · "&amp;INDEX(현장_주소,MATCH(B614,현장번호,0)),"없는 번호")))</f>
        <v/>
      </c>
      <c r="D614" s="21" t="inlineStr">
        <is>
          <t>관리사무소 공사 신고</t>
        </is>
      </c>
      <c r="E614" s="21" t="inlineStr">
        <is>
          <t>대표</t>
        </is>
      </c>
      <c r="F614" s="26" t="inlineStr">
        <is>
          <t>완료</t>
        </is>
      </c>
      <c r="G614" s="28">
        <f>IF(OR(D614="",H614&lt;&gt;""),"",IF(F614="완료","완료",IF(A614&lt;기준일,"밀림",IF(A614=기준일,"오늘",IF(A614&lt;=기준일+7,"이번 주","예정")))))</f>
        <v/>
      </c>
      <c r="H614" s="25">
        <f>IF(COUNTA(A614,B614,D614)=0,"",IF(D614="","할 일을 적어 주세요",IF(NOT(ISNUMBER(A614)),"마감일을 확인하세요",IF(AND(B614&lt;&gt;"",ISNA(MATCH(B614,현장번호,0))),"현장 번호를 확인하세요",IF(AND(F614&lt;&gt;"",F614&lt;&gt;"완료"),"끝남 칸은 '완료'만","")))))</f>
        <v/>
      </c>
      <c r="J614">
        <f>IF(OR(G614="밀림",G614="오늘",G614="이번 주"),A614+ROW()/1E+6,"")</f>
        <v/>
      </c>
    </row>
    <row r="615">
      <c r="A615" s="20" t="n">
        <v>46063</v>
      </c>
      <c r="B615" s="26" t="n">
        <v>184</v>
      </c>
      <c r="C615" s="27">
        <f>IF(D615="","",IF(B615="","(현장 없음)",IFERROR(INDEX(현장_고객,MATCH(B615,현장번호,0))&amp;" · "&amp;INDEX(현장_주소,MATCH(B615,현장번호,0)),"없는 번호")))</f>
        <v/>
      </c>
      <c r="D615" s="21" t="inlineStr">
        <is>
          <t>실측 방문</t>
        </is>
      </c>
      <c r="E615" s="21" t="inlineStr">
        <is>
          <t>김 실장</t>
        </is>
      </c>
      <c r="F615" s="26" t="inlineStr">
        <is>
          <t>완료</t>
        </is>
      </c>
      <c r="G615" s="28">
        <f>IF(OR(D615="",H615&lt;&gt;""),"",IF(F615="완료","완료",IF(A615&lt;기준일,"밀림",IF(A615=기준일,"오늘",IF(A615&lt;=기준일+7,"이번 주","예정")))))</f>
        <v/>
      </c>
      <c r="H615" s="25">
        <f>IF(COUNTA(A615,B615,D615)=0,"",IF(D615="","할 일을 적어 주세요",IF(NOT(ISNUMBER(A615)),"마감일을 확인하세요",IF(AND(B615&lt;&gt;"",ISNA(MATCH(B615,현장번호,0))),"현장 번호를 확인하세요",IF(AND(F615&lt;&gt;"",F615&lt;&gt;"완료"),"끝남 칸은 '완료'만","")))))</f>
        <v/>
      </c>
      <c r="J615">
        <f>IF(OR(G615="밀림",G615="오늘",G615="이번 주"),A615+ROW()/1E+6,"")</f>
        <v/>
      </c>
    </row>
    <row r="616">
      <c r="A616" s="20" t="n">
        <v>46063</v>
      </c>
      <c r="B616" s="26" t="n">
        <v>197</v>
      </c>
      <c r="C616" s="27">
        <f>IF(D616="","",IF(B616="","(현장 없음)",IFERROR(INDEX(현장_고객,MATCH(B616,현장번호,0))&amp;" · "&amp;INDEX(현장_주소,MATCH(B616,현장번호,0)),"없는 번호")))</f>
        <v/>
      </c>
      <c r="D616" s="21" t="inlineStr">
        <is>
          <t>중간 사진 보내기</t>
        </is>
      </c>
      <c r="E616" s="21" t="inlineStr">
        <is>
          <t>대표</t>
        </is>
      </c>
      <c r="F616" s="26" t="inlineStr">
        <is>
          <t>완료</t>
        </is>
      </c>
      <c r="G616" s="28">
        <f>IF(OR(D616="",H616&lt;&gt;""),"",IF(F616="완료","완료",IF(A616&lt;기준일,"밀림",IF(A616=기준일,"오늘",IF(A616&lt;=기준일+7,"이번 주","예정")))))</f>
        <v/>
      </c>
      <c r="H616" s="25">
        <f>IF(COUNTA(A616,B616,D616)=0,"",IF(D616="","할 일을 적어 주세요",IF(NOT(ISNUMBER(A616)),"마감일을 확인하세요",IF(AND(B616&lt;&gt;"",ISNA(MATCH(B616,현장번호,0))),"현장 번호를 확인하세요",IF(AND(F616&lt;&gt;"",F616&lt;&gt;"완료"),"끝남 칸은 '완료'만","")))))</f>
        <v/>
      </c>
      <c r="J616">
        <f>IF(OR(G616="밀림",G616="오늘",G616="이번 주"),A616+ROW()/1E+6,"")</f>
        <v/>
      </c>
    </row>
    <row r="617">
      <c r="A617" s="20" t="n">
        <v>46064</v>
      </c>
      <c r="B617" s="26" t="n">
        <v>178</v>
      </c>
      <c r="C617" s="27">
        <f>IF(D617="","",IF(B617="","(현장 없음)",IFERROR(INDEX(현장_고객,MATCH(B617,현장번호,0))&amp;" · "&amp;INDEX(현장_주소,MATCH(B617,현장번호,0)),"없는 번호")))</f>
        <v/>
      </c>
      <c r="D617" s="21" t="inlineStr">
        <is>
          <t>철거 일정 잡기</t>
        </is>
      </c>
      <c r="E617" s="21" t="inlineStr">
        <is>
          <t>대표</t>
        </is>
      </c>
      <c r="F617" s="26" t="inlineStr">
        <is>
          <t>완료</t>
        </is>
      </c>
      <c r="G617" s="28">
        <f>IF(OR(D617="",H617&lt;&gt;""),"",IF(F617="완료","완료",IF(A617&lt;기준일,"밀림",IF(A617=기준일,"오늘",IF(A617&lt;=기준일+7,"이번 주","예정")))))</f>
        <v/>
      </c>
      <c r="H617" s="25">
        <f>IF(COUNTA(A617,B617,D617)=0,"",IF(D617="","할 일을 적어 주세요",IF(NOT(ISNUMBER(A617)),"마감일을 확인하세요",IF(AND(B617&lt;&gt;"",ISNA(MATCH(B617,현장번호,0))),"현장 번호를 확인하세요",IF(AND(F617&lt;&gt;"",F617&lt;&gt;"완료"),"끝남 칸은 '완료'만","")))))</f>
        <v/>
      </c>
      <c r="J617">
        <f>IF(OR(G617="밀림",G617="오늘",G617="이번 주"),A617+ROW()/1E+6,"")</f>
        <v/>
      </c>
    </row>
    <row r="618">
      <c r="A618" s="20" t="n">
        <v>46064</v>
      </c>
      <c r="B618" s="26" t="n">
        <v>182</v>
      </c>
      <c r="C618" s="27">
        <f>IF(D618="","",IF(B618="","(현장 없음)",IFERROR(INDEX(현장_고객,MATCH(B618,현장번호,0))&amp;" · "&amp;INDEX(현장_주소,MATCH(B618,현장번호,0)),"없는 번호")))</f>
        <v/>
      </c>
      <c r="D618" s="21" t="inlineStr">
        <is>
          <t>중간 사진 보내기</t>
        </is>
      </c>
      <c r="E618" s="21" t="inlineStr">
        <is>
          <t>대표</t>
        </is>
      </c>
      <c r="F618" s="26" t="inlineStr">
        <is>
          <t>완료</t>
        </is>
      </c>
      <c r="G618" s="28">
        <f>IF(OR(D618="",H618&lt;&gt;""),"",IF(F618="완료","완료",IF(A618&lt;기준일,"밀림",IF(A618=기준일,"오늘",IF(A618&lt;=기준일+7,"이번 주","예정")))))</f>
        <v/>
      </c>
      <c r="H618" s="25">
        <f>IF(COUNTA(A618,B618,D618)=0,"",IF(D618="","할 일을 적어 주세요",IF(NOT(ISNUMBER(A618)),"마감일을 확인하세요",IF(AND(B618&lt;&gt;"",ISNA(MATCH(B618,현장번호,0))),"현장 번호를 확인하세요",IF(AND(F618&lt;&gt;"",F618&lt;&gt;"완료"),"끝남 칸은 '완료'만","")))))</f>
        <v/>
      </c>
      <c r="J618">
        <f>IF(OR(G618="밀림",G618="오늘",G618="이번 주"),A618+ROW()/1E+6,"")</f>
        <v/>
      </c>
    </row>
    <row r="619">
      <c r="A619" s="20" t="n">
        <v>46064</v>
      </c>
      <c r="B619" s="26" t="n">
        <v>197</v>
      </c>
      <c r="C619" s="27">
        <f>IF(D619="","",IF(B619="","(현장 없음)",IFERROR(INDEX(현장_고객,MATCH(B619,현장번호,0))&amp;" · "&amp;INDEX(현장_주소,MATCH(B619,현장번호,0)),"없는 번호")))</f>
        <v/>
      </c>
      <c r="D619" s="21" t="inlineStr">
        <is>
          <t>설비 업체 확인</t>
        </is>
      </c>
      <c r="E619" s="21" t="inlineStr">
        <is>
          <t>대표</t>
        </is>
      </c>
      <c r="F619" s="26" t="inlineStr">
        <is>
          <t>완료</t>
        </is>
      </c>
      <c r="G619" s="28">
        <f>IF(OR(D619="",H619&lt;&gt;""),"",IF(F619="완료","완료",IF(A619&lt;기준일,"밀림",IF(A619=기준일,"오늘",IF(A619&lt;=기준일+7,"이번 주","예정")))))</f>
        <v/>
      </c>
      <c r="H619" s="25">
        <f>IF(COUNTA(A619,B619,D619)=0,"",IF(D619="","할 일을 적어 주세요",IF(NOT(ISNUMBER(A619)),"마감일을 확인하세요",IF(AND(B619&lt;&gt;"",ISNA(MATCH(B619,현장번호,0))),"현장 번호를 확인하세요",IF(AND(F619&lt;&gt;"",F619&lt;&gt;"완료"),"끝남 칸은 '완료'만","")))))</f>
        <v/>
      </c>
      <c r="J619">
        <f>IF(OR(G619="밀림",G619="오늘",G619="이번 주"),A619+ROW()/1E+6,"")</f>
        <v/>
      </c>
    </row>
    <row r="620">
      <c r="A620" s="20" t="n">
        <v>46065</v>
      </c>
      <c r="B620" s="26" t="n">
        <v>187</v>
      </c>
      <c r="C620" s="27">
        <f>IF(D620="","",IF(B620="","(현장 없음)",IFERROR(INDEX(현장_고객,MATCH(B620,현장번호,0))&amp;" · "&amp;INDEX(현장_주소,MATCH(B620,현장번호,0)),"없는 번호")))</f>
        <v/>
      </c>
      <c r="D620" s="21" t="inlineStr">
        <is>
          <t>실측 방문</t>
        </is>
      </c>
      <c r="E620" s="21" t="inlineStr">
        <is>
          <t>박 팀장</t>
        </is>
      </c>
      <c r="F620" s="26" t="inlineStr">
        <is>
          <t>완료</t>
        </is>
      </c>
      <c r="G620" s="28">
        <f>IF(OR(D620="",H620&lt;&gt;""),"",IF(F620="완료","완료",IF(A620&lt;기준일,"밀림",IF(A620=기준일,"오늘",IF(A620&lt;=기준일+7,"이번 주","예정")))))</f>
        <v/>
      </c>
      <c r="H620" s="25">
        <f>IF(COUNTA(A620,B620,D620)=0,"",IF(D620="","할 일을 적어 주세요",IF(NOT(ISNUMBER(A620)),"마감일을 확인하세요",IF(AND(B620&lt;&gt;"",ISNA(MATCH(B620,현장번호,0))),"현장 번호를 확인하세요",IF(AND(F620&lt;&gt;"",F620&lt;&gt;"완료"),"끝남 칸은 '완료'만","")))))</f>
        <v/>
      </c>
      <c r="J620">
        <f>IF(OR(G620="밀림",G620="오늘",G620="이번 주"),A620+ROW()/1E+6,"")</f>
        <v/>
      </c>
    </row>
    <row r="621">
      <c r="A621" s="20" t="n">
        <v>46065</v>
      </c>
      <c r="B621" s="26" t="n">
        <v>201</v>
      </c>
      <c r="C621" s="27">
        <f>IF(D621="","",IF(B621="","(현장 없음)",IFERROR(INDEX(현장_고객,MATCH(B621,현장번호,0))&amp;" · "&amp;INDEX(현장_주소,MATCH(B621,현장번호,0)),"없는 번호")))</f>
        <v/>
      </c>
      <c r="D621" s="21" t="inlineStr">
        <is>
          <t>실측 방문</t>
        </is>
      </c>
      <c r="E621" s="21" t="inlineStr">
        <is>
          <t>김 실장</t>
        </is>
      </c>
      <c r="F621" s="26" t="inlineStr">
        <is>
          <t>완료</t>
        </is>
      </c>
      <c r="G621" s="28">
        <f>IF(OR(D621="",H621&lt;&gt;""),"",IF(F621="완료","완료",IF(A621&lt;기준일,"밀림",IF(A621=기준일,"오늘",IF(A621&lt;=기준일+7,"이번 주","예정")))))</f>
        <v/>
      </c>
      <c r="H621" s="25">
        <f>IF(COUNTA(A621,B621,D621)=0,"",IF(D621="","할 일을 적어 주세요",IF(NOT(ISNUMBER(A621)),"마감일을 확인하세요",IF(AND(B621&lt;&gt;"",ISNA(MATCH(B621,현장번호,0))),"현장 번호를 확인하세요",IF(AND(F621&lt;&gt;"",F621&lt;&gt;"완료"),"끝남 칸은 '완료'만","")))))</f>
        <v/>
      </c>
      <c r="J621">
        <f>IF(OR(G621="밀림",G621="오늘",G621="이번 주"),A621+ROW()/1E+6,"")</f>
        <v/>
      </c>
    </row>
    <row r="622">
      <c r="A622" s="20" t="n">
        <v>46066</v>
      </c>
      <c r="B622" s="26" t="n">
        <v>192</v>
      </c>
      <c r="C622" s="27">
        <f>IF(D622="","",IF(B622="","(현장 없음)",IFERROR(INDEX(현장_고객,MATCH(B622,현장번호,0))&amp;" · "&amp;INDEX(현장_주소,MATCH(B622,현장번호,0)),"없는 번호")))</f>
        <v/>
      </c>
      <c r="D622" s="21" t="inlineStr">
        <is>
          <t>마감 확인</t>
        </is>
      </c>
      <c r="E622" s="21" t="inlineStr">
        <is>
          <t>김 실장</t>
        </is>
      </c>
      <c r="F622" s="26" t="inlineStr">
        <is>
          <t>완료</t>
        </is>
      </c>
      <c r="G622" s="28">
        <f>IF(OR(D622="",H622&lt;&gt;""),"",IF(F622="완료","완료",IF(A622&lt;기준일,"밀림",IF(A622=기준일,"오늘",IF(A622&lt;=기준일+7,"이번 주","예정")))))</f>
        <v/>
      </c>
      <c r="H622" s="25">
        <f>IF(COUNTA(A622,B622,D622)=0,"",IF(D622="","할 일을 적어 주세요",IF(NOT(ISNUMBER(A622)),"마감일을 확인하세요",IF(AND(B622&lt;&gt;"",ISNA(MATCH(B622,현장번호,0))),"현장 번호를 확인하세요",IF(AND(F622&lt;&gt;"",F622&lt;&gt;"완료"),"끝남 칸은 '완료'만","")))))</f>
        <v/>
      </c>
      <c r="J622">
        <f>IF(OR(G622="밀림",G622="오늘",G622="이번 주"),A622+ROW()/1E+6,"")</f>
        <v/>
      </c>
    </row>
    <row r="623">
      <c r="A623" s="20" t="n">
        <v>46066</v>
      </c>
      <c r="B623" s="26" t="n">
        <v>193</v>
      </c>
      <c r="C623" s="27">
        <f>IF(D623="","",IF(B623="","(현장 없음)",IFERROR(INDEX(현장_고객,MATCH(B623,현장번호,0))&amp;" · "&amp;INDEX(현장_주소,MATCH(B623,현장번호,0)),"없는 번호")))</f>
        <v/>
      </c>
      <c r="D623" s="21" t="inlineStr">
        <is>
          <t>실측 방문</t>
        </is>
      </c>
      <c r="E623" s="21" t="inlineStr">
        <is>
          <t>대표</t>
        </is>
      </c>
      <c r="F623" s="26" t="inlineStr">
        <is>
          <t>완료</t>
        </is>
      </c>
      <c r="G623" s="28">
        <f>IF(OR(D623="",H623&lt;&gt;""),"",IF(F623="완료","완료",IF(A623&lt;기준일,"밀림",IF(A623=기준일,"오늘",IF(A623&lt;=기준일+7,"이번 주","예정")))))</f>
        <v/>
      </c>
      <c r="H623" s="25">
        <f>IF(COUNTA(A623,B623,D623)=0,"",IF(D623="","할 일을 적어 주세요",IF(NOT(ISNUMBER(A623)),"마감일을 확인하세요",IF(AND(B623&lt;&gt;"",ISNA(MATCH(B623,현장번호,0))),"현장 번호를 확인하세요",IF(AND(F623&lt;&gt;"",F623&lt;&gt;"완료"),"끝남 칸은 '완료'만","")))))</f>
        <v/>
      </c>
      <c r="J623">
        <f>IF(OR(G623="밀림",G623="오늘",G623="이번 주"),A623+ROW()/1E+6,"")</f>
        <v/>
      </c>
    </row>
    <row r="624">
      <c r="A624" s="20" t="n">
        <v>46066</v>
      </c>
      <c r="B624" s="26" t="n">
        <v>196</v>
      </c>
      <c r="C624" s="27">
        <f>IF(D624="","",IF(B624="","(현장 없음)",IFERROR(INDEX(현장_고객,MATCH(B624,현장번호,0))&amp;" · "&amp;INDEX(현장_주소,MATCH(B624,현장번호,0)),"없는 번호")))</f>
        <v/>
      </c>
      <c r="D624" s="21" t="inlineStr">
        <is>
          <t>철거 일정 잡기</t>
        </is>
      </c>
      <c r="E624" s="21" t="inlineStr">
        <is>
          <t>박 팀장</t>
        </is>
      </c>
      <c r="F624" s="26" t="inlineStr">
        <is>
          <t>완료</t>
        </is>
      </c>
      <c r="G624" s="28">
        <f>IF(OR(D624="",H624&lt;&gt;""),"",IF(F624="완료","완료",IF(A624&lt;기준일,"밀림",IF(A624=기준일,"오늘",IF(A624&lt;=기준일+7,"이번 주","예정")))))</f>
        <v/>
      </c>
      <c r="H624" s="25">
        <f>IF(COUNTA(A624,B624,D624)=0,"",IF(D624="","할 일을 적어 주세요",IF(NOT(ISNUMBER(A624)),"마감일을 확인하세요",IF(AND(B624&lt;&gt;"",ISNA(MATCH(B624,현장번호,0))),"현장 번호를 확인하세요",IF(AND(F624&lt;&gt;"",F624&lt;&gt;"완료"),"끝남 칸은 '완료'만","")))))</f>
        <v/>
      </c>
      <c r="J624">
        <f>IF(OR(G624="밀림",G624="오늘",G624="이번 주"),A624+ROW()/1E+6,"")</f>
        <v/>
      </c>
    </row>
    <row r="625">
      <c r="A625" s="20" t="n">
        <v>46066</v>
      </c>
      <c r="B625" s="26" t="n">
        <v>197</v>
      </c>
      <c r="C625" s="27">
        <f>IF(D625="","",IF(B625="","(현장 없음)",IFERROR(INDEX(현장_고객,MATCH(B625,현장번호,0))&amp;" · "&amp;INDEX(현장_주소,MATCH(B625,현장번호,0)),"없는 번호")))</f>
        <v/>
      </c>
      <c r="D625" s="21" t="inlineStr">
        <is>
          <t>관리사무소 공사 신고</t>
        </is>
      </c>
      <c r="E625" s="21" t="inlineStr">
        <is>
          <t>대표</t>
        </is>
      </c>
      <c r="F625" s="26" t="inlineStr">
        <is>
          <t>완료</t>
        </is>
      </c>
      <c r="G625" s="28">
        <f>IF(OR(D625="",H625&lt;&gt;""),"",IF(F625="완료","완료",IF(A625&lt;기준일,"밀림",IF(A625=기준일,"오늘",IF(A625&lt;=기준일+7,"이번 주","예정")))))</f>
        <v/>
      </c>
      <c r="H625" s="25">
        <f>IF(COUNTA(A625,B625,D625)=0,"",IF(D625="","할 일을 적어 주세요",IF(NOT(ISNUMBER(A625)),"마감일을 확인하세요",IF(AND(B625&lt;&gt;"",ISNA(MATCH(B625,현장번호,0))),"현장 번호를 확인하세요",IF(AND(F625&lt;&gt;"",F625&lt;&gt;"완료"),"끝남 칸은 '완료'만","")))))</f>
        <v/>
      </c>
      <c r="J625">
        <f>IF(OR(G625="밀림",G625="오늘",G625="이번 주"),A625+ROW()/1E+6,"")</f>
        <v/>
      </c>
    </row>
    <row r="626">
      <c r="A626" s="20" t="n">
        <v>46067</v>
      </c>
      <c r="B626" s="26" t="n">
        <v>183</v>
      </c>
      <c r="C626" s="27">
        <f>IF(D626="","",IF(B626="","(현장 없음)",IFERROR(INDEX(현장_고객,MATCH(B626,현장번호,0))&amp;" · "&amp;INDEX(현장_주소,MATCH(B626,현장번호,0)),"없는 번호")))</f>
        <v/>
      </c>
      <c r="D626" s="21" t="inlineStr">
        <is>
          <t>잔금 안내 문자</t>
        </is>
      </c>
      <c r="E626" s="21" t="inlineStr">
        <is>
          <t>대표</t>
        </is>
      </c>
      <c r="F626" s="26" t="inlineStr">
        <is>
          <t>완료</t>
        </is>
      </c>
      <c r="G626" s="28">
        <f>IF(OR(D626="",H626&lt;&gt;""),"",IF(F626="완료","완료",IF(A626&lt;기준일,"밀림",IF(A626=기준일,"오늘",IF(A626&lt;=기준일+7,"이번 주","예정")))))</f>
        <v/>
      </c>
      <c r="H626" s="25">
        <f>IF(COUNTA(A626,B626,D626)=0,"",IF(D626="","할 일을 적어 주세요",IF(NOT(ISNUMBER(A626)),"마감일을 확인하세요",IF(AND(B626&lt;&gt;"",ISNA(MATCH(B626,현장번호,0))),"현장 번호를 확인하세요",IF(AND(F626&lt;&gt;"",F626&lt;&gt;"완료"),"끝남 칸은 '완료'만","")))))</f>
        <v/>
      </c>
      <c r="J626">
        <f>IF(OR(G626="밀림",G626="오늘",G626="이번 주"),A626+ROW()/1E+6,"")</f>
        <v/>
      </c>
    </row>
    <row r="627">
      <c r="A627" s="20" t="n">
        <v>46067</v>
      </c>
      <c r="B627" s="26" t="n">
        <v>188</v>
      </c>
      <c r="C627" s="27">
        <f>IF(D627="","",IF(B627="","(현장 없음)",IFERROR(INDEX(현장_고객,MATCH(B627,현장번호,0))&amp;" · "&amp;INDEX(현장_주소,MATCH(B627,현장번호,0)),"없는 번호")))</f>
        <v/>
      </c>
      <c r="D627" s="21" t="inlineStr">
        <is>
          <t>마감 확인</t>
        </is>
      </c>
      <c r="E627" s="21" t="inlineStr">
        <is>
          <t>김 실장</t>
        </is>
      </c>
      <c r="F627" s="26" t="inlineStr">
        <is>
          <t>완료</t>
        </is>
      </c>
      <c r="G627" s="28">
        <f>IF(OR(D627="",H627&lt;&gt;""),"",IF(F627="완료","완료",IF(A627&lt;기준일,"밀림",IF(A627=기준일,"오늘",IF(A627&lt;=기준일+7,"이번 주","예정")))))</f>
        <v/>
      </c>
      <c r="H627" s="25">
        <f>IF(COUNTA(A627,B627,D627)=0,"",IF(D627="","할 일을 적어 주세요",IF(NOT(ISNUMBER(A627)),"마감일을 확인하세요",IF(AND(B627&lt;&gt;"",ISNA(MATCH(B627,현장번호,0))),"현장 번호를 확인하세요",IF(AND(F627&lt;&gt;"",F627&lt;&gt;"완료"),"끝남 칸은 '완료'만","")))))</f>
        <v/>
      </c>
      <c r="J627">
        <f>IF(OR(G627="밀림",G627="오늘",G627="이번 주"),A627+ROW()/1E+6,"")</f>
        <v/>
      </c>
    </row>
    <row r="628">
      <c r="A628" s="20" t="n">
        <v>46068</v>
      </c>
      <c r="B628" s="26" t="n">
        <v>185</v>
      </c>
      <c r="C628" s="27">
        <f>IF(D628="","",IF(B628="","(현장 없음)",IFERROR(INDEX(현장_고객,MATCH(B628,현장번호,0))&amp;" · "&amp;INDEX(현장_주소,MATCH(B628,현장번호,0)),"없는 번호")))</f>
        <v/>
      </c>
      <c r="D628" s="21" t="inlineStr">
        <is>
          <t>자재 발주</t>
        </is>
      </c>
      <c r="E628" s="21" t="inlineStr">
        <is>
          <t>김 실장</t>
        </is>
      </c>
      <c r="F628" s="26" t="inlineStr">
        <is>
          <t>완료</t>
        </is>
      </c>
      <c r="G628" s="28">
        <f>IF(OR(D628="",H628&lt;&gt;""),"",IF(F628="완료","완료",IF(A628&lt;기준일,"밀림",IF(A628=기준일,"오늘",IF(A628&lt;=기준일+7,"이번 주","예정")))))</f>
        <v/>
      </c>
      <c r="H628" s="25">
        <f>IF(COUNTA(A628,B628,D628)=0,"",IF(D628="","할 일을 적어 주세요",IF(NOT(ISNUMBER(A628)),"마감일을 확인하세요",IF(AND(B628&lt;&gt;"",ISNA(MATCH(B628,현장번호,0))),"현장 번호를 확인하세요",IF(AND(F628&lt;&gt;"",F628&lt;&gt;"완료"),"끝남 칸은 '완료'만","")))))</f>
        <v/>
      </c>
      <c r="J628">
        <f>IF(OR(G628="밀림",G628="오늘",G628="이번 주"),A628+ROW()/1E+6,"")</f>
        <v/>
      </c>
    </row>
    <row r="629">
      <c r="A629" s="20" t="n">
        <v>46069</v>
      </c>
      <c r="B629" s="26" t="n">
        <v>178</v>
      </c>
      <c r="C629" s="27">
        <f>IF(D629="","",IF(B629="","(현장 없음)",IFERROR(INDEX(현장_고객,MATCH(B629,현장번호,0))&amp;" · "&amp;INDEX(현장_주소,MATCH(B629,현장번호,0)),"없는 번호")))</f>
        <v/>
      </c>
      <c r="D629" s="21" t="inlineStr">
        <is>
          <t>자재 발주</t>
        </is>
      </c>
      <c r="E629" s="21" t="inlineStr">
        <is>
          <t>대표</t>
        </is>
      </c>
      <c r="F629" s="26" t="inlineStr">
        <is>
          <t>완료</t>
        </is>
      </c>
      <c r="G629" s="28">
        <f>IF(OR(D629="",H629&lt;&gt;""),"",IF(F629="완료","완료",IF(A629&lt;기준일,"밀림",IF(A629=기준일,"오늘",IF(A629&lt;=기준일+7,"이번 주","예정")))))</f>
        <v/>
      </c>
      <c r="H629" s="25">
        <f>IF(COUNTA(A629,B629,D629)=0,"",IF(D629="","할 일을 적어 주세요",IF(NOT(ISNUMBER(A629)),"마감일을 확인하세요",IF(AND(B629&lt;&gt;"",ISNA(MATCH(B629,현장번호,0))),"현장 번호를 확인하세요",IF(AND(F629&lt;&gt;"",F629&lt;&gt;"완료"),"끝남 칸은 '완료'만","")))))</f>
        <v/>
      </c>
      <c r="J629">
        <f>IF(OR(G629="밀림",G629="오늘",G629="이번 주"),A629+ROW()/1E+6,"")</f>
        <v/>
      </c>
    </row>
    <row r="630">
      <c r="A630" s="20" t="n">
        <v>46069</v>
      </c>
      <c r="B630" s="26" t="n">
        <v>188</v>
      </c>
      <c r="C630" s="27">
        <f>IF(D630="","",IF(B630="","(현장 없음)",IFERROR(INDEX(현장_고객,MATCH(B630,현장번호,0))&amp;" · "&amp;INDEX(현장_주소,MATCH(B630,현장번호,0)),"없는 번호")))</f>
        <v/>
      </c>
      <c r="D630" s="21" t="inlineStr">
        <is>
          <t>중간 사진 보내기</t>
        </is>
      </c>
      <c r="E630" s="21" t="inlineStr">
        <is>
          <t>김 실장</t>
        </is>
      </c>
      <c r="F630" s="26" t="inlineStr">
        <is>
          <t>완료</t>
        </is>
      </c>
      <c r="G630" s="28">
        <f>IF(OR(D630="",H630&lt;&gt;""),"",IF(F630="완료","완료",IF(A630&lt;기준일,"밀림",IF(A630=기준일,"오늘",IF(A630&lt;=기준일+7,"이번 주","예정")))))</f>
        <v/>
      </c>
      <c r="H630" s="25">
        <f>IF(COUNTA(A630,B630,D630)=0,"",IF(D630="","할 일을 적어 주세요",IF(NOT(ISNUMBER(A630)),"마감일을 확인하세요",IF(AND(B630&lt;&gt;"",ISNA(MATCH(B630,현장번호,0))),"현장 번호를 확인하세요",IF(AND(F630&lt;&gt;"",F630&lt;&gt;"완료"),"끝남 칸은 '완료'만","")))))</f>
        <v/>
      </c>
      <c r="J630">
        <f>IF(OR(G630="밀림",G630="오늘",G630="이번 주"),A630+ROW()/1E+6,"")</f>
        <v/>
      </c>
    </row>
    <row r="631">
      <c r="A631" s="20" t="n">
        <v>46069</v>
      </c>
      <c r="B631" s="26" t="n">
        <v>191</v>
      </c>
      <c r="C631" s="27">
        <f>IF(D631="","",IF(B631="","(현장 없음)",IFERROR(INDEX(현장_고객,MATCH(B631,현장번호,0))&amp;" · "&amp;INDEX(현장_주소,MATCH(B631,현장번호,0)),"없는 번호")))</f>
        <v/>
      </c>
      <c r="D631" s="21" t="inlineStr">
        <is>
          <t>실측 방문</t>
        </is>
      </c>
      <c r="E631" s="21" t="inlineStr">
        <is>
          <t>박 팀장</t>
        </is>
      </c>
      <c r="F631" s="26" t="inlineStr">
        <is>
          <t>완료</t>
        </is>
      </c>
      <c r="G631" s="28">
        <f>IF(OR(D631="",H631&lt;&gt;""),"",IF(F631="완료","완료",IF(A631&lt;기준일,"밀림",IF(A631=기준일,"오늘",IF(A631&lt;=기준일+7,"이번 주","예정")))))</f>
        <v/>
      </c>
      <c r="H631" s="25">
        <f>IF(COUNTA(A631,B631,D631)=0,"",IF(D631="","할 일을 적어 주세요",IF(NOT(ISNUMBER(A631)),"마감일을 확인하세요",IF(AND(B631&lt;&gt;"",ISNA(MATCH(B631,현장번호,0))),"현장 번호를 확인하세요",IF(AND(F631&lt;&gt;"",F631&lt;&gt;"완료"),"끝남 칸은 '완료'만","")))))</f>
        <v/>
      </c>
      <c r="J631">
        <f>IF(OR(G631="밀림",G631="오늘",G631="이번 주"),A631+ROW()/1E+6,"")</f>
        <v/>
      </c>
    </row>
    <row r="632">
      <c r="A632" s="20" t="n">
        <v>46069</v>
      </c>
      <c r="B632" s="26" t="n">
        <v>197</v>
      </c>
      <c r="C632" s="27">
        <f>IF(D632="","",IF(B632="","(현장 없음)",IFERROR(INDEX(현장_고객,MATCH(B632,현장번호,0))&amp;" · "&amp;INDEX(현장_주소,MATCH(B632,현장번호,0)),"없는 번호")))</f>
        <v/>
      </c>
      <c r="D632" s="21" t="inlineStr">
        <is>
          <t>자재 발주</t>
        </is>
      </c>
      <c r="E632" s="21" t="inlineStr">
        <is>
          <t>대표</t>
        </is>
      </c>
      <c r="F632" s="26" t="inlineStr">
        <is>
          <t>완료</t>
        </is>
      </c>
      <c r="G632" s="28">
        <f>IF(OR(D632="",H632&lt;&gt;""),"",IF(F632="완료","완료",IF(A632&lt;기준일,"밀림",IF(A632=기준일,"오늘",IF(A632&lt;=기준일+7,"이번 주","예정")))))</f>
        <v/>
      </c>
      <c r="H632" s="25">
        <f>IF(COUNTA(A632,B632,D632)=0,"",IF(D632="","할 일을 적어 주세요",IF(NOT(ISNUMBER(A632)),"마감일을 확인하세요",IF(AND(B632&lt;&gt;"",ISNA(MATCH(B632,현장번호,0))),"현장 번호를 확인하세요",IF(AND(F632&lt;&gt;"",F632&lt;&gt;"완료"),"끝남 칸은 '완료'만","")))))</f>
        <v/>
      </c>
      <c r="J632">
        <f>IF(OR(G632="밀림",G632="오늘",G632="이번 주"),A632+ROW()/1E+6,"")</f>
        <v/>
      </c>
    </row>
    <row r="633">
      <c r="A633" s="20" t="n">
        <v>46070</v>
      </c>
      <c r="B633" s="26" t="n">
        <v>182</v>
      </c>
      <c r="C633" s="27">
        <f>IF(D633="","",IF(B633="","(현장 없음)",IFERROR(INDEX(현장_고객,MATCH(B633,현장번호,0))&amp;" · "&amp;INDEX(현장_주소,MATCH(B633,현장번호,0)),"없는 번호")))</f>
        <v/>
      </c>
      <c r="D633" s="21" t="inlineStr">
        <is>
          <t>자재 발주</t>
        </is>
      </c>
      <c r="E633" s="21" t="inlineStr">
        <is>
          <t>대표</t>
        </is>
      </c>
      <c r="F633" s="26" t="inlineStr">
        <is>
          <t>완료</t>
        </is>
      </c>
      <c r="G633" s="28">
        <f>IF(OR(D633="",H633&lt;&gt;""),"",IF(F633="완료","완료",IF(A633&lt;기준일,"밀림",IF(A633=기준일,"오늘",IF(A633&lt;=기준일+7,"이번 주","예정")))))</f>
        <v/>
      </c>
      <c r="H633" s="25">
        <f>IF(COUNTA(A633,B633,D633)=0,"",IF(D633="","할 일을 적어 주세요",IF(NOT(ISNUMBER(A633)),"마감일을 확인하세요",IF(AND(B633&lt;&gt;"",ISNA(MATCH(B633,현장번호,0))),"현장 번호를 확인하세요",IF(AND(F633&lt;&gt;"",F633&lt;&gt;"완료"),"끝남 칸은 '완료'만","")))))</f>
        <v/>
      </c>
      <c r="J633">
        <f>IF(OR(G633="밀림",G633="오늘",G633="이번 주"),A633+ROW()/1E+6,"")</f>
        <v/>
      </c>
    </row>
    <row r="634">
      <c r="A634" s="20" t="n">
        <v>46070</v>
      </c>
      <c r="B634" s="26" t="n">
        <v>196</v>
      </c>
      <c r="C634" s="27">
        <f>IF(D634="","",IF(B634="","(현장 없음)",IFERROR(INDEX(현장_고객,MATCH(B634,현장번호,0))&amp;" · "&amp;INDEX(현장_주소,MATCH(B634,현장번호,0)),"없는 번호")))</f>
        <v/>
      </c>
      <c r="D634" s="21" t="inlineStr">
        <is>
          <t>자재 발주</t>
        </is>
      </c>
      <c r="E634" s="21" t="inlineStr">
        <is>
          <t>박 팀장</t>
        </is>
      </c>
      <c r="F634" s="26" t="inlineStr">
        <is>
          <t>완료</t>
        </is>
      </c>
      <c r="G634" s="28">
        <f>IF(OR(D634="",H634&lt;&gt;""),"",IF(F634="완료","완료",IF(A634&lt;기준일,"밀림",IF(A634=기준일,"오늘",IF(A634&lt;=기준일+7,"이번 주","예정")))))</f>
        <v/>
      </c>
      <c r="H634" s="25">
        <f>IF(COUNTA(A634,B634,D634)=0,"",IF(D634="","할 일을 적어 주세요",IF(NOT(ISNUMBER(A634)),"마감일을 확인하세요",IF(AND(B634&lt;&gt;"",ISNA(MATCH(B634,현장번호,0))),"현장 번호를 확인하세요",IF(AND(F634&lt;&gt;"",F634&lt;&gt;"완료"),"끝남 칸은 '완료'만","")))))</f>
        <v/>
      </c>
      <c r="J634">
        <f>IF(OR(G634="밀림",G634="오늘",G634="이번 주"),A634+ROW()/1E+6,"")</f>
        <v/>
      </c>
    </row>
    <row r="635">
      <c r="A635" s="20" t="n">
        <v>46070</v>
      </c>
      <c r="B635" s="26" t="n">
        <v>198</v>
      </c>
      <c r="C635" s="27">
        <f>IF(D635="","",IF(B635="","(현장 없음)",IFERROR(INDEX(현장_고객,MATCH(B635,현장번호,0))&amp;" · "&amp;INDEX(현장_주소,MATCH(B635,현장번호,0)),"없는 번호")))</f>
        <v/>
      </c>
      <c r="D635" s="21" t="inlineStr">
        <is>
          <t>실측 방문</t>
        </is>
      </c>
      <c r="E635" s="21" t="inlineStr">
        <is>
          <t>대표</t>
        </is>
      </c>
      <c r="F635" s="26" t="inlineStr">
        <is>
          <t>완료</t>
        </is>
      </c>
      <c r="G635" s="28">
        <f>IF(OR(D635="",H635&lt;&gt;""),"",IF(F635="완료","완료",IF(A635&lt;기준일,"밀림",IF(A635=기준일,"오늘",IF(A635&lt;=기준일+7,"이번 주","예정")))))</f>
        <v/>
      </c>
      <c r="H635" s="25">
        <f>IF(COUNTA(A635,B635,D635)=0,"",IF(D635="","할 일을 적어 주세요",IF(NOT(ISNUMBER(A635)),"마감일을 확인하세요",IF(AND(B635&lt;&gt;"",ISNA(MATCH(B635,현장번호,0))),"현장 번호를 확인하세요",IF(AND(F635&lt;&gt;"",F635&lt;&gt;"완료"),"끝남 칸은 '완료'만","")))))</f>
        <v/>
      </c>
      <c r="J635">
        <f>IF(OR(G635="밀림",G635="오늘",G635="이번 주"),A635+ROW()/1E+6,"")</f>
        <v/>
      </c>
    </row>
    <row r="636">
      <c r="A636" s="20" t="n">
        <v>46070</v>
      </c>
      <c r="B636" s="26" t="n">
        <v>207</v>
      </c>
      <c r="C636" s="27">
        <f>IF(D636="","",IF(B636="","(현장 없음)",IFERROR(INDEX(현장_고객,MATCH(B636,현장번호,0))&amp;" · "&amp;INDEX(현장_주소,MATCH(B636,현장번호,0)),"없는 번호")))</f>
        <v/>
      </c>
      <c r="D636" s="21" t="inlineStr">
        <is>
          <t>실측 방문</t>
        </is>
      </c>
      <c r="E636" s="21" t="inlineStr">
        <is>
          <t>대표</t>
        </is>
      </c>
      <c r="F636" s="26" t="inlineStr">
        <is>
          <t>완료</t>
        </is>
      </c>
      <c r="G636" s="28">
        <f>IF(OR(D636="",H636&lt;&gt;""),"",IF(F636="완료","완료",IF(A636&lt;기준일,"밀림",IF(A636=기준일,"오늘",IF(A636&lt;=기준일+7,"이번 주","예정")))))</f>
        <v/>
      </c>
      <c r="H636" s="25">
        <f>IF(COUNTA(A636,B636,D636)=0,"",IF(D636="","할 일을 적어 주세요",IF(NOT(ISNUMBER(A636)),"마감일을 확인하세요",IF(AND(B636&lt;&gt;"",ISNA(MATCH(B636,현장번호,0))),"현장 번호를 확인하세요",IF(AND(F636&lt;&gt;"",F636&lt;&gt;"완료"),"끝남 칸은 '완료'만","")))))</f>
        <v/>
      </c>
      <c r="J636">
        <f>IF(OR(G636="밀림",G636="오늘",G636="이번 주"),A636+ROW()/1E+6,"")</f>
        <v/>
      </c>
    </row>
    <row r="637">
      <c r="A637" s="20" t="n">
        <v>46071</v>
      </c>
      <c r="B637" s="26" t="n">
        <v>188</v>
      </c>
      <c r="C637" s="27">
        <f>IF(D637="","",IF(B637="","(현장 없음)",IFERROR(INDEX(현장_고객,MATCH(B637,현장번호,0))&amp;" · "&amp;INDEX(현장_주소,MATCH(B637,현장번호,0)),"없는 번호")))</f>
        <v/>
      </c>
      <c r="D637" s="21" t="inlineStr">
        <is>
          <t>철거 일정 잡기</t>
        </is>
      </c>
      <c r="E637" s="21" t="inlineStr">
        <is>
          <t>김 실장</t>
        </is>
      </c>
      <c r="F637" s="26" t="inlineStr">
        <is>
          <t>완료</t>
        </is>
      </c>
      <c r="G637" s="28">
        <f>IF(OR(D637="",H637&lt;&gt;""),"",IF(F637="완료","완료",IF(A637&lt;기준일,"밀림",IF(A637=기준일,"오늘",IF(A637&lt;=기준일+7,"이번 주","예정")))))</f>
        <v/>
      </c>
      <c r="H637" s="25">
        <f>IF(COUNTA(A637,B637,D637)=0,"",IF(D637="","할 일을 적어 주세요",IF(NOT(ISNUMBER(A637)),"마감일을 확인하세요",IF(AND(B637&lt;&gt;"",ISNA(MATCH(B637,현장번호,0))),"현장 번호를 확인하세요",IF(AND(F637&lt;&gt;"",F637&lt;&gt;"완료"),"끝남 칸은 '완료'만","")))))</f>
        <v/>
      </c>
      <c r="J637">
        <f>IF(OR(G637="밀림",G637="오늘",G637="이번 주"),A637+ROW()/1E+6,"")</f>
        <v/>
      </c>
    </row>
    <row r="638">
      <c r="A638" s="20" t="n">
        <v>46071</v>
      </c>
      <c r="B638" s="26" t="n">
        <v>196</v>
      </c>
      <c r="C638" s="27">
        <f>IF(D638="","",IF(B638="","(현장 없음)",IFERROR(INDEX(현장_고객,MATCH(B638,현장번호,0))&amp;" · "&amp;INDEX(현장_주소,MATCH(B638,현장번호,0)),"없는 번호")))</f>
        <v/>
      </c>
      <c r="D638" s="21" t="inlineStr">
        <is>
          <t>관리사무소 공사 신고</t>
        </is>
      </c>
      <c r="E638" s="21" t="inlineStr">
        <is>
          <t>박 팀장</t>
        </is>
      </c>
      <c r="F638" s="26" t="inlineStr">
        <is>
          <t>완료</t>
        </is>
      </c>
      <c r="G638" s="28">
        <f>IF(OR(D638="",H638&lt;&gt;""),"",IF(F638="완료","완료",IF(A638&lt;기준일,"밀림",IF(A638=기준일,"오늘",IF(A638&lt;=기준일+7,"이번 주","예정")))))</f>
        <v/>
      </c>
      <c r="H638" s="25">
        <f>IF(COUNTA(A638,B638,D638)=0,"",IF(D638="","할 일을 적어 주세요",IF(NOT(ISNUMBER(A638)),"마감일을 확인하세요",IF(AND(B638&lt;&gt;"",ISNA(MATCH(B638,현장번호,0))),"현장 번호를 확인하세요",IF(AND(F638&lt;&gt;"",F638&lt;&gt;"완료"),"끝남 칸은 '완료'만","")))))</f>
        <v/>
      </c>
      <c r="J638">
        <f>IF(OR(G638="밀림",G638="오늘",G638="이번 주"),A638+ROW()/1E+6,"")</f>
        <v/>
      </c>
    </row>
    <row r="639">
      <c r="A639" s="20" t="n">
        <v>46072</v>
      </c>
      <c r="B639" s="26" t="n">
        <v>198</v>
      </c>
      <c r="C639" s="27">
        <f>IF(D639="","",IF(B639="","(현장 없음)",IFERROR(INDEX(현장_고객,MATCH(B639,현장번호,0))&amp;" · "&amp;INDEX(현장_주소,MATCH(B639,현장번호,0)),"없는 번호")))</f>
        <v/>
      </c>
      <c r="D639" s="21" t="inlineStr">
        <is>
          <t>자재 발주</t>
        </is>
      </c>
      <c r="E639" s="21" t="inlineStr">
        <is>
          <t>대표</t>
        </is>
      </c>
      <c r="F639" s="26" t="inlineStr">
        <is>
          <t>완료</t>
        </is>
      </c>
      <c r="G639" s="28">
        <f>IF(OR(D639="",H639&lt;&gt;""),"",IF(F639="완료","완료",IF(A639&lt;기준일,"밀림",IF(A639=기준일,"오늘",IF(A639&lt;=기준일+7,"이번 주","예정")))))</f>
        <v/>
      </c>
      <c r="H639" s="25">
        <f>IF(COUNTA(A639,B639,D639)=0,"",IF(D639="","할 일을 적어 주세요",IF(NOT(ISNUMBER(A639)),"마감일을 확인하세요",IF(AND(B639&lt;&gt;"",ISNA(MATCH(B639,현장번호,0))),"현장 번호를 확인하세요",IF(AND(F639&lt;&gt;"",F639&lt;&gt;"완료"),"끝남 칸은 '완료'만","")))))</f>
        <v/>
      </c>
      <c r="J639">
        <f>IF(OR(G639="밀림",G639="오늘",G639="이번 주"),A639+ROW()/1E+6,"")</f>
        <v/>
      </c>
    </row>
    <row r="640">
      <c r="A640" s="20" t="n">
        <v>46073</v>
      </c>
      <c r="B640" s="26" t="n">
        <v>163</v>
      </c>
      <c r="C640" s="27">
        <f>IF(D640="","",IF(B640="","(현장 없음)",IFERROR(INDEX(현장_고객,MATCH(B640,현장번호,0))&amp;" · "&amp;INDEX(현장_주소,MATCH(B640,현장번호,0)),"없는 번호")))</f>
        <v/>
      </c>
      <c r="D640" s="21" t="inlineStr">
        <is>
          <t>잔금 안내 문자</t>
        </is>
      </c>
      <c r="E640" s="21" t="inlineStr">
        <is>
          <t>박 팀장</t>
        </is>
      </c>
      <c r="F640" s="26" t="inlineStr">
        <is>
          <t>완료</t>
        </is>
      </c>
      <c r="G640" s="28">
        <f>IF(OR(D640="",H640&lt;&gt;""),"",IF(F640="완료","완료",IF(A640&lt;기준일,"밀림",IF(A640=기준일,"오늘",IF(A640&lt;=기준일+7,"이번 주","예정")))))</f>
        <v/>
      </c>
      <c r="H640" s="25">
        <f>IF(COUNTA(A640,B640,D640)=0,"",IF(D640="","할 일을 적어 주세요",IF(NOT(ISNUMBER(A640)),"마감일을 확인하세요",IF(AND(B640&lt;&gt;"",ISNA(MATCH(B640,현장번호,0))),"현장 번호를 확인하세요",IF(AND(F640&lt;&gt;"",F640&lt;&gt;"완료"),"끝남 칸은 '완료'만","")))))</f>
        <v/>
      </c>
      <c r="J640">
        <f>IF(OR(G640="밀림",G640="오늘",G640="이번 주"),A640+ROW()/1E+6,"")</f>
        <v/>
      </c>
    </row>
    <row r="641">
      <c r="A641" s="20" t="n">
        <v>46073</v>
      </c>
      <c r="B641" s="26" t="n">
        <v>178</v>
      </c>
      <c r="C641" s="27">
        <f>IF(D641="","",IF(B641="","(현장 없음)",IFERROR(INDEX(현장_고객,MATCH(B641,현장번호,0))&amp;" · "&amp;INDEX(현장_주소,MATCH(B641,현장번호,0)),"없는 번호")))</f>
        <v/>
      </c>
      <c r="D641" s="21" t="inlineStr">
        <is>
          <t>잔금 안내 문자</t>
        </is>
      </c>
      <c r="E641" s="21" t="inlineStr">
        <is>
          <t>대표</t>
        </is>
      </c>
      <c r="F641" s="26" t="inlineStr">
        <is>
          <t>완료</t>
        </is>
      </c>
      <c r="G641" s="28">
        <f>IF(OR(D641="",H641&lt;&gt;""),"",IF(F641="완료","완료",IF(A641&lt;기준일,"밀림",IF(A641=기준일,"오늘",IF(A641&lt;=기준일+7,"이번 주","예정")))))</f>
        <v/>
      </c>
      <c r="H641" s="25">
        <f>IF(COUNTA(A641,B641,D641)=0,"",IF(D641="","할 일을 적어 주세요",IF(NOT(ISNUMBER(A641)),"마감일을 확인하세요",IF(AND(B641&lt;&gt;"",ISNA(MATCH(B641,현장번호,0))),"현장 번호를 확인하세요",IF(AND(F641&lt;&gt;"",F641&lt;&gt;"완료"),"끝남 칸은 '완료'만","")))))</f>
        <v/>
      </c>
      <c r="J641">
        <f>IF(OR(G641="밀림",G641="오늘",G641="이번 주"),A641+ROW()/1E+6,"")</f>
        <v/>
      </c>
    </row>
    <row r="642">
      <c r="A642" s="20" t="n">
        <v>46073</v>
      </c>
      <c r="B642" s="26" t="n">
        <v>182</v>
      </c>
      <c r="C642" s="27">
        <f>IF(D642="","",IF(B642="","(현장 없음)",IFERROR(INDEX(현장_고객,MATCH(B642,현장번호,0))&amp;" · "&amp;INDEX(현장_주소,MATCH(B642,현장번호,0)),"없는 번호")))</f>
        <v/>
      </c>
      <c r="D642" s="21" t="inlineStr">
        <is>
          <t>잔금 안내 문자</t>
        </is>
      </c>
      <c r="E642" s="21" t="inlineStr">
        <is>
          <t>대표</t>
        </is>
      </c>
      <c r="F642" s="26" t="inlineStr">
        <is>
          <t>완료</t>
        </is>
      </c>
      <c r="G642" s="28">
        <f>IF(OR(D642="",H642&lt;&gt;""),"",IF(F642="완료","완료",IF(A642&lt;기준일,"밀림",IF(A642=기준일,"오늘",IF(A642&lt;=기준일+7,"이번 주","예정")))))</f>
        <v/>
      </c>
      <c r="H642" s="25">
        <f>IF(COUNTA(A642,B642,D642)=0,"",IF(D642="","할 일을 적어 주세요",IF(NOT(ISNUMBER(A642)),"마감일을 확인하세요",IF(AND(B642&lt;&gt;"",ISNA(MATCH(B642,현장번호,0))),"현장 번호를 확인하세요",IF(AND(F642&lt;&gt;"",F642&lt;&gt;"완료"),"끝남 칸은 '완료'만","")))))</f>
        <v/>
      </c>
      <c r="J642">
        <f>IF(OR(G642="밀림",G642="오늘",G642="이번 주"),A642+ROW()/1E+6,"")</f>
        <v/>
      </c>
    </row>
    <row r="643">
      <c r="A643" s="20" t="n">
        <v>46073</v>
      </c>
      <c r="B643" s="26" t="n">
        <v>185</v>
      </c>
      <c r="C643" s="27">
        <f>IF(D643="","",IF(B643="","(현장 없음)",IFERROR(INDEX(현장_고객,MATCH(B643,현장번호,0))&amp;" · "&amp;INDEX(현장_주소,MATCH(B643,현장번호,0)),"없는 번호")))</f>
        <v/>
      </c>
      <c r="D643" s="21" t="inlineStr">
        <is>
          <t>관리사무소 공사 신고</t>
        </is>
      </c>
      <c r="E643" s="21" t="inlineStr">
        <is>
          <t>김 실장</t>
        </is>
      </c>
      <c r="F643" s="26" t="inlineStr">
        <is>
          <t>완료</t>
        </is>
      </c>
      <c r="G643" s="28">
        <f>IF(OR(D643="",H643&lt;&gt;""),"",IF(F643="완료","완료",IF(A643&lt;기준일,"밀림",IF(A643=기준일,"오늘",IF(A643&lt;=기준일+7,"이번 주","예정")))))</f>
        <v/>
      </c>
      <c r="H643" s="25">
        <f>IF(COUNTA(A643,B643,D643)=0,"",IF(D643="","할 일을 적어 주세요",IF(NOT(ISNUMBER(A643)),"마감일을 확인하세요",IF(AND(B643&lt;&gt;"",ISNA(MATCH(B643,현장번호,0))),"현장 번호를 확인하세요",IF(AND(F643&lt;&gt;"",F643&lt;&gt;"완료"),"끝남 칸은 '완료'만","")))))</f>
        <v/>
      </c>
      <c r="J643">
        <f>IF(OR(G643="밀림",G643="오늘",G643="이번 주"),A643+ROW()/1E+6,"")</f>
        <v/>
      </c>
    </row>
    <row r="644">
      <c r="A644" s="20" t="n">
        <v>46073</v>
      </c>
      <c r="B644" s="26" t="n">
        <v>187</v>
      </c>
      <c r="C644" s="27">
        <f>IF(D644="","",IF(B644="","(현장 없음)",IFERROR(INDEX(현장_고객,MATCH(B644,현장번호,0))&amp;" · "&amp;INDEX(현장_주소,MATCH(B644,현장번호,0)),"없는 번호")))</f>
        <v/>
      </c>
      <c r="D644" s="21" t="inlineStr">
        <is>
          <t>설비 업체 확인</t>
        </is>
      </c>
      <c r="E644" s="21" t="inlineStr">
        <is>
          <t>박 팀장</t>
        </is>
      </c>
      <c r="F644" s="26" t="inlineStr">
        <is>
          <t>완료</t>
        </is>
      </c>
      <c r="G644" s="28">
        <f>IF(OR(D644="",H644&lt;&gt;""),"",IF(F644="완료","완료",IF(A644&lt;기준일,"밀림",IF(A644=기준일,"오늘",IF(A644&lt;=기준일+7,"이번 주","예정")))))</f>
        <v/>
      </c>
      <c r="H644" s="25">
        <f>IF(COUNTA(A644,B644,D644)=0,"",IF(D644="","할 일을 적어 주세요",IF(NOT(ISNUMBER(A644)),"마감일을 확인하세요",IF(AND(B644&lt;&gt;"",ISNA(MATCH(B644,현장번호,0))),"현장 번호를 확인하세요",IF(AND(F644&lt;&gt;"",F644&lt;&gt;"완료"),"끝남 칸은 '완료'만","")))))</f>
        <v/>
      </c>
      <c r="J644">
        <f>IF(OR(G644="밀림",G644="오늘",G644="이번 주"),A644+ROW()/1E+6,"")</f>
        <v/>
      </c>
    </row>
    <row r="645">
      <c r="A645" s="20" t="n">
        <v>46073</v>
      </c>
      <c r="B645" s="26" t="n">
        <v>190</v>
      </c>
      <c r="C645" s="27">
        <f>IF(D645="","",IF(B645="","(현장 없음)",IFERROR(INDEX(현장_고객,MATCH(B645,현장번호,0))&amp;" · "&amp;INDEX(현장_주소,MATCH(B645,현장번호,0)),"없는 번호")))</f>
        <v/>
      </c>
      <c r="D645" s="21" t="inlineStr">
        <is>
          <t>실측 방문</t>
        </is>
      </c>
      <c r="E645" s="21" t="inlineStr">
        <is>
          <t>김 실장</t>
        </is>
      </c>
      <c r="F645" s="26" t="inlineStr">
        <is>
          <t>완료</t>
        </is>
      </c>
      <c r="G645" s="28">
        <f>IF(OR(D645="",H645&lt;&gt;""),"",IF(F645="완료","완료",IF(A645&lt;기준일,"밀림",IF(A645=기준일,"오늘",IF(A645&lt;=기준일+7,"이번 주","예정")))))</f>
        <v/>
      </c>
      <c r="H645" s="25">
        <f>IF(COUNTA(A645,B645,D645)=0,"",IF(D645="","할 일을 적어 주세요",IF(NOT(ISNUMBER(A645)),"마감일을 확인하세요",IF(AND(B645&lt;&gt;"",ISNA(MATCH(B645,현장번호,0))),"현장 번호를 확인하세요",IF(AND(F645&lt;&gt;"",F645&lt;&gt;"완료"),"끝남 칸은 '완료'만","")))))</f>
        <v/>
      </c>
      <c r="J645">
        <f>IF(OR(G645="밀림",G645="오늘",G645="이번 주"),A645+ROW()/1E+6,"")</f>
        <v/>
      </c>
    </row>
    <row r="646">
      <c r="A646" s="20" t="n">
        <v>46073</v>
      </c>
      <c r="B646" s="26" t="n">
        <v>196</v>
      </c>
      <c r="C646" s="27">
        <f>IF(D646="","",IF(B646="","(현장 없음)",IFERROR(INDEX(현장_고객,MATCH(B646,현장번호,0))&amp;" · "&amp;INDEX(현장_주소,MATCH(B646,현장번호,0)),"없는 번호")))</f>
        <v/>
      </c>
      <c r="D646" s="21" t="inlineStr">
        <is>
          <t>잔금 안내 문자</t>
        </is>
      </c>
      <c r="E646" s="21" t="inlineStr">
        <is>
          <t>박 팀장</t>
        </is>
      </c>
      <c r="F646" s="26" t="inlineStr">
        <is>
          <t>완료</t>
        </is>
      </c>
      <c r="G646" s="28">
        <f>IF(OR(D646="",H646&lt;&gt;""),"",IF(F646="완료","완료",IF(A646&lt;기준일,"밀림",IF(A646=기준일,"오늘",IF(A646&lt;=기준일+7,"이번 주","예정")))))</f>
        <v/>
      </c>
      <c r="H646" s="25">
        <f>IF(COUNTA(A646,B646,D646)=0,"",IF(D646="","할 일을 적어 주세요",IF(NOT(ISNUMBER(A646)),"마감일을 확인하세요",IF(AND(B646&lt;&gt;"",ISNA(MATCH(B646,현장번호,0))),"현장 번호를 확인하세요",IF(AND(F646&lt;&gt;"",F646&lt;&gt;"완료"),"끝남 칸은 '완료'만","")))))</f>
        <v/>
      </c>
      <c r="J646">
        <f>IF(OR(G646="밀림",G646="오늘",G646="이번 주"),A646+ROW()/1E+6,"")</f>
        <v/>
      </c>
    </row>
    <row r="647">
      <c r="A647" s="20" t="n">
        <v>46073</v>
      </c>
      <c r="B647" s="26" t="n">
        <v>209</v>
      </c>
      <c r="C647" s="27">
        <f>IF(D647="","",IF(B647="","(현장 없음)",IFERROR(INDEX(현장_고객,MATCH(B647,현장번호,0))&amp;" · "&amp;INDEX(현장_주소,MATCH(B647,현장번호,0)),"없는 번호")))</f>
        <v/>
      </c>
      <c r="D647" s="21" t="inlineStr">
        <is>
          <t>실측 방문</t>
        </is>
      </c>
      <c r="E647" s="21" t="inlineStr">
        <is>
          <t>박 팀장</t>
        </is>
      </c>
      <c r="F647" s="26" t="inlineStr">
        <is>
          <t>완료</t>
        </is>
      </c>
      <c r="G647" s="28">
        <f>IF(OR(D647="",H647&lt;&gt;""),"",IF(F647="완료","완료",IF(A647&lt;기준일,"밀림",IF(A647=기준일,"오늘",IF(A647&lt;=기준일+7,"이번 주","예정")))))</f>
        <v/>
      </c>
      <c r="H647" s="25">
        <f>IF(COUNTA(A647,B647,D647)=0,"",IF(D647="","할 일을 적어 주세요",IF(NOT(ISNUMBER(A647)),"마감일을 확인하세요",IF(AND(B647&lt;&gt;"",ISNA(MATCH(B647,현장번호,0))),"현장 번호를 확인하세요",IF(AND(F647&lt;&gt;"",F647&lt;&gt;"완료"),"끝남 칸은 '완료'만","")))))</f>
        <v/>
      </c>
      <c r="J647">
        <f>IF(OR(G647="밀림",G647="오늘",G647="이번 주"),A647+ROW()/1E+6,"")</f>
        <v/>
      </c>
    </row>
    <row r="648">
      <c r="A648" s="20" t="n">
        <v>46074</v>
      </c>
      <c r="B648" s="26" t="n">
        <v>184</v>
      </c>
      <c r="C648" s="27">
        <f>IF(D648="","",IF(B648="","(현장 없음)",IFERROR(INDEX(현장_고객,MATCH(B648,현장번호,0))&amp;" · "&amp;INDEX(현장_주소,MATCH(B648,현장번호,0)),"없는 번호")))</f>
        <v/>
      </c>
      <c r="D648" s="21" t="inlineStr">
        <is>
          <t>설비 업체 확인</t>
        </is>
      </c>
      <c r="E648" s="21" t="inlineStr">
        <is>
          <t>김 실장</t>
        </is>
      </c>
      <c r="F648" s="26" t="inlineStr">
        <is>
          <t>완료</t>
        </is>
      </c>
      <c r="G648" s="28">
        <f>IF(OR(D648="",H648&lt;&gt;""),"",IF(F648="완료","완료",IF(A648&lt;기준일,"밀림",IF(A648=기준일,"오늘",IF(A648&lt;=기준일+7,"이번 주","예정")))))</f>
        <v/>
      </c>
      <c r="H648" s="25">
        <f>IF(COUNTA(A648,B648,D648)=0,"",IF(D648="","할 일을 적어 주세요",IF(NOT(ISNUMBER(A648)),"마감일을 확인하세요",IF(AND(B648&lt;&gt;"",ISNA(MATCH(B648,현장번호,0))),"현장 번호를 확인하세요",IF(AND(F648&lt;&gt;"",F648&lt;&gt;"완료"),"끝남 칸은 '완료'만","")))))</f>
        <v/>
      </c>
      <c r="J648">
        <f>IF(OR(G648="밀림",G648="오늘",G648="이번 주"),A648+ROW()/1E+6,"")</f>
        <v/>
      </c>
    </row>
    <row r="649">
      <c r="A649" s="20" t="n">
        <v>46074</v>
      </c>
      <c r="B649" s="26" t="n">
        <v>190</v>
      </c>
      <c r="C649" s="27">
        <f>IF(D649="","",IF(B649="","(현장 없음)",IFERROR(INDEX(현장_고객,MATCH(B649,현장번호,0))&amp;" · "&amp;INDEX(현장_주소,MATCH(B649,현장번호,0)),"없는 번호")))</f>
        <v/>
      </c>
      <c r="D649" s="21" t="inlineStr">
        <is>
          <t>관리사무소 공사 신고</t>
        </is>
      </c>
      <c r="E649" s="21" t="inlineStr">
        <is>
          <t>김 실장</t>
        </is>
      </c>
      <c r="F649" s="26" t="inlineStr">
        <is>
          <t>완료</t>
        </is>
      </c>
      <c r="G649" s="28">
        <f>IF(OR(D649="",H649&lt;&gt;""),"",IF(F649="완료","완료",IF(A649&lt;기준일,"밀림",IF(A649=기준일,"오늘",IF(A649&lt;=기준일+7,"이번 주","예정")))))</f>
        <v/>
      </c>
      <c r="H649" s="25">
        <f>IF(COUNTA(A649,B649,D649)=0,"",IF(D649="","할 일을 적어 주세요",IF(NOT(ISNUMBER(A649)),"마감일을 확인하세요",IF(AND(B649&lt;&gt;"",ISNA(MATCH(B649,현장번호,0))),"현장 번호를 확인하세요",IF(AND(F649&lt;&gt;"",F649&lt;&gt;"완료"),"끝남 칸은 '완료'만","")))))</f>
        <v/>
      </c>
      <c r="J649">
        <f>IF(OR(G649="밀림",G649="오늘",G649="이번 주"),A649+ROW()/1E+6,"")</f>
        <v/>
      </c>
    </row>
    <row r="650">
      <c r="A650" s="20" t="n">
        <v>46074</v>
      </c>
      <c r="B650" s="26" t="n">
        <v>192</v>
      </c>
      <c r="C650" s="27">
        <f>IF(D650="","",IF(B650="","(현장 없음)",IFERROR(INDEX(현장_고객,MATCH(B650,현장번호,0))&amp;" · "&amp;INDEX(현장_주소,MATCH(B650,현장번호,0)),"없는 번호")))</f>
        <v/>
      </c>
      <c r="D650" s="21" t="inlineStr">
        <is>
          <t>설비 업체 확인</t>
        </is>
      </c>
      <c r="E650" s="21" t="inlineStr">
        <is>
          <t>김 실장</t>
        </is>
      </c>
      <c r="F650" s="26" t="inlineStr">
        <is>
          <t>완료</t>
        </is>
      </c>
      <c r="G650" s="28">
        <f>IF(OR(D650="",H650&lt;&gt;""),"",IF(F650="완료","완료",IF(A650&lt;기준일,"밀림",IF(A650=기준일,"오늘",IF(A650&lt;=기준일+7,"이번 주","예정")))))</f>
        <v/>
      </c>
      <c r="H650" s="25">
        <f>IF(COUNTA(A650,B650,D650)=0,"",IF(D650="","할 일을 적어 주세요",IF(NOT(ISNUMBER(A650)),"마감일을 확인하세요",IF(AND(B650&lt;&gt;"",ISNA(MATCH(B650,현장번호,0))),"현장 번호를 확인하세요",IF(AND(F650&lt;&gt;"",F650&lt;&gt;"완료"),"끝남 칸은 '완료'만","")))))</f>
        <v/>
      </c>
      <c r="J650">
        <f>IF(OR(G650="밀림",G650="오늘",G650="이번 주"),A650+ROW()/1E+6,"")</f>
        <v/>
      </c>
    </row>
    <row r="651">
      <c r="A651" s="20" t="n">
        <v>46074</v>
      </c>
      <c r="B651" s="26" t="n">
        <v>198</v>
      </c>
      <c r="C651" s="27">
        <f>IF(D651="","",IF(B651="","(현장 없음)",IFERROR(INDEX(현장_고객,MATCH(B651,현장번호,0))&amp;" · "&amp;INDEX(현장_주소,MATCH(B651,현장번호,0)),"없는 번호")))</f>
        <v/>
      </c>
      <c r="D651" s="21" t="inlineStr">
        <is>
          <t>마감 확인</t>
        </is>
      </c>
      <c r="E651" s="21" t="inlineStr">
        <is>
          <t>대표</t>
        </is>
      </c>
      <c r="F651" s="26" t="inlineStr">
        <is>
          <t>완료</t>
        </is>
      </c>
      <c r="G651" s="28">
        <f>IF(OR(D651="",H651&lt;&gt;""),"",IF(F651="완료","완료",IF(A651&lt;기준일,"밀림",IF(A651=기준일,"오늘",IF(A651&lt;=기준일+7,"이번 주","예정")))))</f>
        <v/>
      </c>
      <c r="H651" s="25">
        <f>IF(COUNTA(A651,B651,D651)=0,"",IF(D651="","할 일을 적어 주세요",IF(NOT(ISNUMBER(A651)),"마감일을 확인하세요",IF(AND(B651&lt;&gt;"",ISNA(MATCH(B651,현장번호,0))),"현장 번호를 확인하세요",IF(AND(F651&lt;&gt;"",F651&lt;&gt;"완료"),"끝남 칸은 '완료'만","")))))</f>
        <v/>
      </c>
      <c r="J651">
        <f>IF(OR(G651="밀림",G651="오늘",G651="이번 주"),A651+ROW()/1E+6,"")</f>
        <v/>
      </c>
    </row>
    <row r="652">
      <c r="A652" s="20" t="n">
        <v>46075</v>
      </c>
      <c r="B652" s="26" t="n">
        <v>184</v>
      </c>
      <c r="C652" s="27">
        <f>IF(D652="","",IF(B652="","(현장 없음)",IFERROR(INDEX(현장_고객,MATCH(B652,현장번호,0))&amp;" · "&amp;INDEX(현장_주소,MATCH(B652,현장번호,0)),"없는 번호")))</f>
        <v/>
      </c>
      <c r="D652" s="21" t="inlineStr">
        <is>
          <t>자재 발주</t>
        </is>
      </c>
      <c r="E652" s="21" t="inlineStr">
        <is>
          <t>김 실장</t>
        </is>
      </c>
      <c r="F652" s="26" t="inlineStr">
        <is>
          <t>완료</t>
        </is>
      </c>
      <c r="G652" s="28">
        <f>IF(OR(D652="",H652&lt;&gt;""),"",IF(F652="완료","완료",IF(A652&lt;기준일,"밀림",IF(A652=기준일,"오늘",IF(A652&lt;=기준일+7,"이번 주","예정")))))</f>
        <v/>
      </c>
      <c r="H652" s="25">
        <f>IF(COUNTA(A652,B652,D652)=0,"",IF(D652="","할 일을 적어 주세요",IF(NOT(ISNUMBER(A652)),"마감일을 확인하세요",IF(AND(B652&lt;&gt;"",ISNA(MATCH(B652,현장번호,0))),"현장 번호를 확인하세요",IF(AND(F652&lt;&gt;"",F652&lt;&gt;"완료"),"끝남 칸은 '완료'만","")))))</f>
        <v/>
      </c>
      <c r="J652">
        <f>IF(OR(G652="밀림",G652="오늘",G652="이번 주"),A652+ROW()/1E+6,"")</f>
        <v/>
      </c>
    </row>
    <row r="653">
      <c r="A653" s="20" t="n">
        <v>46075</v>
      </c>
      <c r="B653" s="26" t="n">
        <v>187</v>
      </c>
      <c r="C653" s="27">
        <f>IF(D653="","",IF(B653="","(현장 없음)",IFERROR(INDEX(현장_고객,MATCH(B653,현장번호,0))&amp;" · "&amp;INDEX(현장_주소,MATCH(B653,현장번호,0)),"없는 번호")))</f>
        <v/>
      </c>
      <c r="D653" s="21" t="inlineStr">
        <is>
          <t>중간 사진 보내기</t>
        </is>
      </c>
      <c r="E653" s="21" t="inlineStr">
        <is>
          <t>박 팀장</t>
        </is>
      </c>
      <c r="F653" s="26" t="inlineStr">
        <is>
          <t>완료</t>
        </is>
      </c>
      <c r="G653" s="28">
        <f>IF(OR(D653="",H653&lt;&gt;""),"",IF(F653="완료","완료",IF(A653&lt;기준일,"밀림",IF(A653=기준일,"오늘",IF(A653&lt;=기준일+7,"이번 주","예정")))))</f>
        <v/>
      </c>
      <c r="H653" s="25">
        <f>IF(COUNTA(A653,B653,D653)=0,"",IF(D653="","할 일을 적어 주세요",IF(NOT(ISNUMBER(A653)),"마감일을 확인하세요",IF(AND(B653&lt;&gt;"",ISNA(MATCH(B653,현장번호,0))),"현장 번호를 확인하세요",IF(AND(F653&lt;&gt;"",F653&lt;&gt;"완료"),"끝남 칸은 '완료'만","")))))</f>
        <v/>
      </c>
      <c r="J653">
        <f>IF(OR(G653="밀림",G653="오늘",G653="이번 주"),A653+ROW()/1E+6,"")</f>
        <v/>
      </c>
    </row>
    <row r="654">
      <c r="A654" s="20" t="n">
        <v>46076</v>
      </c>
      <c r="B654" s="26" t="n">
        <v>185</v>
      </c>
      <c r="C654" s="27">
        <f>IF(D654="","",IF(B654="","(현장 없음)",IFERROR(INDEX(현장_고객,MATCH(B654,현장번호,0))&amp;" · "&amp;INDEX(현장_주소,MATCH(B654,현장번호,0)),"없는 번호")))</f>
        <v/>
      </c>
      <c r="D654" s="21" t="inlineStr">
        <is>
          <t>타일 들어가는 날 확인</t>
        </is>
      </c>
      <c r="E654" s="21" t="inlineStr">
        <is>
          <t>김 실장</t>
        </is>
      </c>
      <c r="F654" s="26" t="inlineStr">
        <is>
          <t>완료</t>
        </is>
      </c>
      <c r="G654" s="28">
        <f>IF(OR(D654="",H654&lt;&gt;""),"",IF(F654="완료","완료",IF(A654&lt;기준일,"밀림",IF(A654=기준일,"오늘",IF(A654&lt;=기준일+7,"이번 주","예정")))))</f>
        <v/>
      </c>
      <c r="H654" s="25">
        <f>IF(COUNTA(A654,B654,D654)=0,"",IF(D654="","할 일을 적어 주세요",IF(NOT(ISNUMBER(A654)),"마감일을 확인하세요",IF(AND(B654&lt;&gt;"",ISNA(MATCH(B654,현장번호,0))),"현장 번호를 확인하세요",IF(AND(F654&lt;&gt;"",F654&lt;&gt;"완료"),"끝남 칸은 '완료'만","")))))</f>
        <v/>
      </c>
      <c r="J654">
        <f>IF(OR(G654="밀림",G654="오늘",G654="이번 주"),A654+ROW()/1E+6,"")</f>
        <v/>
      </c>
    </row>
    <row r="655">
      <c r="A655" s="20" t="n">
        <v>46076</v>
      </c>
      <c r="B655" s="26" t="n">
        <v>190</v>
      </c>
      <c r="C655" s="27">
        <f>IF(D655="","",IF(B655="","(현장 없음)",IFERROR(INDEX(현장_고객,MATCH(B655,현장번호,0))&amp;" · "&amp;INDEX(현장_주소,MATCH(B655,현장번호,0)),"없는 번호")))</f>
        <v/>
      </c>
      <c r="D655" s="21" t="inlineStr">
        <is>
          <t>마감 확인</t>
        </is>
      </c>
      <c r="E655" s="21" t="inlineStr">
        <is>
          <t>김 실장</t>
        </is>
      </c>
      <c r="F655" s="26" t="inlineStr">
        <is>
          <t>완료</t>
        </is>
      </c>
      <c r="G655" s="28">
        <f>IF(OR(D655="",H655&lt;&gt;""),"",IF(F655="완료","완료",IF(A655&lt;기준일,"밀림",IF(A655=기준일,"오늘",IF(A655&lt;=기준일+7,"이번 주","예정")))))</f>
        <v/>
      </c>
      <c r="H655" s="25">
        <f>IF(COUNTA(A655,B655,D655)=0,"",IF(D655="","할 일을 적어 주세요",IF(NOT(ISNUMBER(A655)),"마감일을 확인하세요",IF(AND(B655&lt;&gt;"",ISNA(MATCH(B655,현장번호,0))),"현장 번호를 확인하세요",IF(AND(F655&lt;&gt;"",F655&lt;&gt;"완료"),"끝남 칸은 '완료'만","")))))</f>
        <v/>
      </c>
      <c r="J655">
        <f>IF(OR(G655="밀림",G655="오늘",G655="이번 주"),A655+ROW()/1E+6,"")</f>
        <v/>
      </c>
    </row>
    <row r="656">
      <c r="A656" s="20" t="n">
        <v>46076</v>
      </c>
      <c r="B656" s="26" t="n">
        <v>192</v>
      </c>
      <c r="C656" s="27">
        <f>IF(D656="","",IF(B656="","(현장 없음)",IFERROR(INDEX(현장_고객,MATCH(B656,현장번호,0))&amp;" · "&amp;INDEX(현장_주소,MATCH(B656,현장번호,0)),"없는 번호")))</f>
        <v/>
      </c>
      <c r="D656" s="21" t="inlineStr">
        <is>
          <t>자재 발주</t>
        </is>
      </c>
      <c r="E656" s="21" t="inlineStr">
        <is>
          <t>김 실장</t>
        </is>
      </c>
      <c r="F656" s="26" t="inlineStr">
        <is>
          <t>완료</t>
        </is>
      </c>
      <c r="G656" s="28">
        <f>IF(OR(D656="",H656&lt;&gt;""),"",IF(F656="완료","완료",IF(A656&lt;기준일,"밀림",IF(A656=기준일,"오늘",IF(A656&lt;=기준일+7,"이번 주","예정")))))</f>
        <v/>
      </c>
      <c r="H656" s="25">
        <f>IF(COUNTA(A656,B656,D656)=0,"",IF(D656="","할 일을 적어 주세요",IF(NOT(ISNUMBER(A656)),"마감일을 확인하세요",IF(AND(B656&lt;&gt;"",ISNA(MATCH(B656,현장번호,0))),"현장 번호를 확인하세요",IF(AND(F656&lt;&gt;"",F656&lt;&gt;"완료"),"끝남 칸은 '완료'만","")))))</f>
        <v/>
      </c>
      <c r="J656">
        <f>IF(OR(G656="밀림",G656="오늘",G656="이번 주"),A656+ROW()/1E+6,"")</f>
        <v/>
      </c>
    </row>
    <row r="657">
      <c r="A657" s="20" t="n">
        <v>46076</v>
      </c>
      <c r="B657" s="26" t="n">
        <v>195</v>
      </c>
      <c r="C657" s="27">
        <f>IF(D657="","",IF(B657="","(현장 없음)",IFERROR(INDEX(현장_고객,MATCH(B657,현장번호,0))&amp;" · "&amp;INDEX(현장_주소,MATCH(B657,현장번호,0)),"없는 번호")))</f>
        <v/>
      </c>
      <c r="D657" s="21" t="inlineStr">
        <is>
          <t>실측 방문</t>
        </is>
      </c>
      <c r="E657" s="21" t="inlineStr">
        <is>
          <t>박 팀장</t>
        </is>
      </c>
      <c r="F657" s="26" t="inlineStr">
        <is>
          <t>완료</t>
        </is>
      </c>
      <c r="G657" s="28">
        <f>IF(OR(D657="",H657&lt;&gt;""),"",IF(F657="완료","완료",IF(A657&lt;기준일,"밀림",IF(A657=기준일,"오늘",IF(A657&lt;=기준일+7,"이번 주","예정")))))</f>
        <v/>
      </c>
      <c r="H657" s="25">
        <f>IF(COUNTA(A657,B657,D657)=0,"",IF(D657="","할 일을 적어 주세요",IF(NOT(ISNUMBER(A657)),"마감일을 확인하세요",IF(AND(B657&lt;&gt;"",ISNA(MATCH(B657,현장번호,0))),"현장 번호를 확인하세요",IF(AND(F657&lt;&gt;"",F657&lt;&gt;"완료"),"끝남 칸은 '완료'만","")))))</f>
        <v/>
      </c>
      <c r="J657">
        <f>IF(OR(G657="밀림",G657="오늘",G657="이번 주"),A657+ROW()/1E+6,"")</f>
        <v/>
      </c>
    </row>
    <row r="658">
      <c r="A658" s="20" t="n">
        <v>46076</v>
      </c>
      <c r="B658" s="26" t="n">
        <v>198</v>
      </c>
      <c r="C658" s="27">
        <f>IF(D658="","",IF(B658="","(현장 없음)",IFERROR(INDEX(현장_고객,MATCH(B658,현장번호,0))&amp;" · "&amp;INDEX(현장_주소,MATCH(B658,현장번호,0)),"없는 번호")))</f>
        <v/>
      </c>
      <c r="D658" s="21" t="inlineStr">
        <is>
          <t>설비 업체 확인</t>
        </is>
      </c>
      <c r="E658" s="21" t="inlineStr">
        <is>
          <t>대표</t>
        </is>
      </c>
      <c r="F658" s="26" t="inlineStr">
        <is>
          <t>완료</t>
        </is>
      </c>
      <c r="G658" s="28">
        <f>IF(OR(D658="",H658&lt;&gt;""),"",IF(F658="완료","완료",IF(A658&lt;기준일,"밀림",IF(A658=기준일,"오늘",IF(A658&lt;=기준일+7,"이번 주","예정")))))</f>
        <v/>
      </c>
      <c r="H658" s="25">
        <f>IF(COUNTA(A658,B658,D658)=0,"",IF(D658="","할 일을 적어 주세요",IF(NOT(ISNUMBER(A658)),"마감일을 확인하세요",IF(AND(B658&lt;&gt;"",ISNA(MATCH(B658,현장번호,0))),"현장 번호를 확인하세요",IF(AND(F658&lt;&gt;"",F658&lt;&gt;"완료"),"끝남 칸은 '완료'만","")))))</f>
        <v/>
      </c>
      <c r="J658">
        <f>IF(OR(G658="밀림",G658="오늘",G658="이번 주"),A658+ROW()/1E+6,"")</f>
        <v/>
      </c>
    </row>
    <row r="659">
      <c r="A659" s="20" t="n">
        <v>46076</v>
      </c>
      <c r="B659" s="26" t="n">
        <v>200</v>
      </c>
      <c r="C659" s="27">
        <f>IF(D659="","",IF(B659="","(현장 없음)",IFERROR(INDEX(현장_고객,MATCH(B659,현장번호,0))&amp;" · "&amp;INDEX(현장_주소,MATCH(B659,현장번호,0)),"없는 번호")))</f>
        <v/>
      </c>
      <c r="D659" s="21" t="inlineStr">
        <is>
          <t>실측 방문</t>
        </is>
      </c>
      <c r="E659" s="21" t="inlineStr">
        <is>
          <t>김 실장</t>
        </is>
      </c>
      <c r="F659" s="26" t="inlineStr">
        <is>
          <t>완료</t>
        </is>
      </c>
      <c r="G659" s="28">
        <f>IF(OR(D659="",H659&lt;&gt;""),"",IF(F659="완료","완료",IF(A659&lt;기준일,"밀림",IF(A659=기준일,"오늘",IF(A659&lt;=기준일+7,"이번 주","예정")))))</f>
        <v/>
      </c>
      <c r="H659" s="25">
        <f>IF(COUNTA(A659,B659,D659)=0,"",IF(D659="","할 일을 적어 주세요",IF(NOT(ISNUMBER(A659)),"마감일을 확인하세요",IF(AND(B659&lt;&gt;"",ISNA(MATCH(B659,현장번호,0))),"현장 번호를 확인하세요",IF(AND(F659&lt;&gt;"",F659&lt;&gt;"완료"),"끝남 칸은 '완료'만","")))))</f>
        <v/>
      </c>
      <c r="J659">
        <f>IF(OR(G659="밀림",G659="오늘",G659="이번 주"),A659+ROW()/1E+6,"")</f>
        <v/>
      </c>
    </row>
    <row r="660">
      <c r="A660" s="20" t="n">
        <v>46076</v>
      </c>
      <c r="B660" s="26" t="n">
        <v>205</v>
      </c>
      <c r="C660" s="27">
        <f>IF(D660="","",IF(B660="","(현장 없음)",IFERROR(INDEX(현장_고객,MATCH(B660,현장번호,0))&amp;" · "&amp;INDEX(현장_주소,MATCH(B660,현장번호,0)),"없는 번호")))</f>
        <v/>
      </c>
      <c r="D660" s="21" t="inlineStr">
        <is>
          <t>실측 방문</t>
        </is>
      </c>
      <c r="E660" s="21" t="inlineStr">
        <is>
          <t>김 실장</t>
        </is>
      </c>
      <c r="F660" s="26" t="inlineStr">
        <is>
          <t>완료</t>
        </is>
      </c>
      <c r="G660" s="28">
        <f>IF(OR(D660="",H660&lt;&gt;""),"",IF(F660="완료","완료",IF(A660&lt;기준일,"밀림",IF(A660=기준일,"오늘",IF(A660&lt;=기준일+7,"이번 주","예정")))))</f>
        <v/>
      </c>
      <c r="H660" s="25">
        <f>IF(COUNTA(A660,B660,D660)=0,"",IF(D660="","할 일을 적어 주세요",IF(NOT(ISNUMBER(A660)),"마감일을 확인하세요",IF(AND(B660&lt;&gt;"",ISNA(MATCH(B660,현장번호,0))),"현장 번호를 확인하세요",IF(AND(F660&lt;&gt;"",F660&lt;&gt;"완료"),"끝남 칸은 '완료'만","")))))</f>
        <v/>
      </c>
      <c r="J660">
        <f>IF(OR(G660="밀림",G660="오늘",G660="이번 주"),A660+ROW()/1E+6,"")</f>
        <v/>
      </c>
    </row>
    <row r="661">
      <c r="A661" s="20" t="n">
        <v>46076</v>
      </c>
      <c r="B661" s="26" t="n">
        <v>207</v>
      </c>
      <c r="C661" s="27">
        <f>IF(D661="","",IF(B661="","(현장 없음)",IFERROR(INDEX(현장_고객,MATCH(B661,현장번호,0))&amp;" · "&amp;INDEX(현장_주소,MATCH(B661,현장번호,0)),"없는 번호")))</f>
        <v/>
      </c>
      <c r="D661" s="21" t="inlineStr">
        <is>
          <t>중간 사진 보내기</t>
        </is>
      </c>
      <c r="E661" s="21" t="inlineStr">
        <is>
          <t>대표</t>
        </is>
      </c>
      <c r="F661" s="26" t="inlineStr">
        <is>
          <t>완료</t>
        </is>
      </c>
      <c r="G661" s="28">
        <f>IF(OR(D661="",H661&lt;&gt;""),"",IF(F661="완료","완료",IF(A661&lt;기준일,"밀림",IF(A661=기준일,"오늘",IF(A661&lt;=기준일+7,"이번 주","예정")))))</f>
        <v/>
      </c>
      <c r="H661" s="25">
        <f>IF(COUNTA(A661,B661,D661)=0,"",IF(D661="","할 일을 적어 주세요",IF(NOT(ISNUMBER(A661)),"마감일을 확인하세요",IF(AND(B661&lt;&gt;"",ISNA(MATCH(B661,현장번호,0))),"현장 번호를 확인하세요",IF(AND(F661&lt;&gt;"",F661&lt;&gt;"완료"),"끝남 칸은 '완료'만","")))))</f>
        <v/>
      </c>
      <c r="J661">
        <f>IF(OR(G661="밀림",G661="오늘",G661="이번 주"),A661+ROW()/1E+6,"")</f>
        <v/>
      </c>
    </row>
    <row r="662">
      <c r="A662" s="20" t="n">
        <v>46077</v>
      </c>
      <c r="B662" s="26" t="n">
        <v>205</v>
      </c>
      <c r="C662" s="27">
        <f>IF(D662="","",IF(B662="","(현장 없음)",IFERROR(INDEX(현장_고객,MATCH(B662,현장번호,0))&amp;" · "&amp;INDEX(현장_주소,MATCH(B662,현장번호,0)),"없는 번호")))</f>
        <v/>
      </c>
      <c r="D662" s="21" t="inlineStr">
        <is>
          <t>중간 사진 보내기</t>
        </is>
      </c>
      <c r="E662" s="21" t="inlineStr">
        <is>
          <t>김 실장</t>
        </is>
      </c>
      <c r="F662" s="26" t="inlineStr">
        <is>
          <t>완료</t>
        </is>
      </c>
      <c r="G662" s="28">
        <f>IF(OR(D662="",H662&lt;&gt;""),"",IF(F662="완료","완료",IF(A662&lt;기준일,"밀림",IF(A662=기준일,"오늘",IF(A662&lt;=기준일+7,"이번 주","예정")))))</f>
        <v/>
      </c>
      <c r="H662" s="25">
        <f>IF(COUNTA(A662,B662,D662)=0,"",IF(D662="","할 일을 적어 주세요",IF(NOT(ISNUMBER(A662)),"마감일을 확인하세요",IF(AND(B662&lt;&gt;"",ISNA(MATCH(B662,현장번호,0))),"현장 번호를 확인하세요",IF(AND(F662&lt;&gt;"",F662&lt;&gt;"완료"),"끝남 칸은 '완료'만","")))))</f>
        <v/>
      </c>
      <c r="J662">
        <f>IF(OR(G662="밀림",G662="오늘",G662="이번 주"),A662+ROW()/1E+6,"")</f>
        <v/>
      </c>
    </row>
    <row r="663">
      <c r="A663" s="20" t="n">
        <v>46077</v>
      </c>
      <c r="B663" s="26" t="n">
        <v>209</v>
      </c>
      <c r="C663" s="27">
        <f>IF(D663="","",IF(B663="","(현장 없음)",IFERROR(INDEX(현장_고객,MATCH(B663,현장번호,0))&amp;" · "&amp;INDEX(현장_주소,MATCH(B663,현장번호,0)),"없는 번호")))</f>
        <v/>
      </c>
      <c r="D663" s="21" t="inlineStr">
        <is>
          <t>자재 발주</t>
        </is>
      </c>
      <c r="E663" s="21" t="inlineStr">
        <is>
          <t>박 팀장</t>
        </is>
      </c>
      <c r="F663" s="26" t="inlineStr">
        <is>
          <t>완료</t>
        </is>
      </c>
      <c r="G663" s="28">
        <f>IF(OR(D663="",H663&lt;&gt;""),"",IF(F663="완료","완료",IF(A663&lt;기준일,"밀림",IF(A663=기준일,"오늘",IF(A663&lt;=기준일+7,"이번 주","예정")))))</f>
        <v/>
      </c>
      <c r="H663" s="25">
        <f>IF(COUNTA(A663,B663,D663)=0,"",IF(D663="","할 일을 적어 주세요",IF(NOT(ISNUMBER(A663)),"마감일을 확인하세요",IF(AND(B663&lt;&gt;"",ISNA(MATCH(B663,현장번호,0))),"현장 번호를 확인하세요",IF(AND(F663&lt;&gt;"",F663&lt;&gt;"완료"),"끝남 칸은 '완료'만","")))))</f>
        <v/>
      </c>
      <c r="J663">
        <f>IF(OR(G663="밀림",G663="오늘",G663="이번 주"),A663+ROW()/1E+6,"")</f>
        <v/>
      </c>
    </row>
    <row r="664">
      <c r="A664" s="20" t="n">
        <v>46078</v>
      </c>
      <c r="B664" s="26" t="n">
        <v>185</v>
      </c>
      <c r="C664" s="27">
        <f>IF(D664="","",IF(B664="","(현장 없음)",IFERROR(INDEX(현장_고객,MATCH(B664,현장번호,0))&amp;" · "&amp;INDEX(현장_주소,MATCH(B664,현장번호,0)),"없는 번호")))</f>
        <v/>
      </c>
      <c r="D664" s="21" t="inlineStr">
        <is>
          <t>중간 사진 보내기</t>
        </is>
      </c>
      <c r="E664" s="21" t="inlineStr">
        <is>
          <t>김 실장</t>
        </is>
      </c>
      <c r="F664" s="26" t="inlineStr">
        <is>
          <t>완료</t>
        </is>
      </c>
      <c r="G664" s="28">
        <f>IF(OR(D664="",H664&lt;&gt;""),"",IF(F664="완료","완료",IF(A664&lt;기준일,"밀림",IF(A664=기준일,"오늘",IF(A664&lt;=기준일+7,"이번 주","예정")))))</f>
        <v/>
      </c>
      <c r="H664" s="25">
        <f>IF(COUNTA(A664,B664,D664)=0,"",IF(D664="","할 일을 적어 주세요",IF(NOT(ISNUMBER(A664)),"마감일을 확인하세요",IF(AND(B664&lt;&gt;"",ISNA(MATCH(B664,현장번호,0))),"현장 번호를 확인하세요",IF(AND(F664&lt;&gt;"",F664&lt;&gt;"완료"),"끝남 칸은 '완료'만","")))))</f>
        <v/>
      </c>
      <c r="J664">
        <f>IF(OR(G664="밀림",G664="오늘",G664="이번 주"),A664+ROW()/1E+6,"")</f>
        <v/>
      </c>
    </row>
    <row r="665">
      <c r="A665" s="20" t="n">
        <v>46078</v>
      </c>
      <c r="B665" s="26" t="n">
        <v>187</v>
      </c>
      <c r="C665" s="27">
        <f>IF(D665="","",IF(B665="","(현장 없음)",IFERROR(INDEX(현장_고객,MATCH(B665,현장번호,0))&amp;" · "&amp;INDEX(현장_주소,MATCH(B665,현장번호,0)),"없는 번호")))</f>
        <v/>
      </c>
      <c r="D665" s="21" t="inlineStr">
        <is>
          <t>마감 확인</t>
        </is>
      </c>
      <c r="E665" s="21" t="inlineStr">
        <is>
          <t>박 팀장</t>
        </is>
      </c>
      <c r="F665" s="26" t="inlineStr">
        <is>
          <t>완료</t>
        </is>
      </c>
      <c r="G665" s="28">
        <f>IF(OR(D665="",H665&lt;&gt;""),"",IF(F665="완료","완료",IF(A665&lt;기준일,"밀림",IF(A665=기준일,"오늘",IF(A665&lt;=기준일+7,"이번 주","예정")))))</f>
        <v/>
      </c>
      <c r="H665" s="25">
        <f>IF(COUNTA(A665,B665,D665)=0,"",IF(D665="","할 일을 적어 주세요",IF(NOT(ISNUMBER(A665)),"마감일을 확인하세요",IF(AND(B665&lt;&gt;"",ISNA(MATCH(B665,현장번호,0))),"현장 번호를 확인하세요",IF(AND(F665&lt;&gt;"",F665&lt;&gt;"완료"),"끝남 칸은 '완료'만","")))))</f>
        <v/>
      </c>
      <c r="J665">
        <f>IF(OR(G665="밀림",G665="오늘",G665="이번 주"),A665+ROW()/1E+6,"")</f>
        <v/>
      </c>
    </row>
    <row r="666">
      <c r="A666" s="20" t="n">
        <v>46078</v>
      </c>
      <c r="B666" s="26" t="n">
        <v>187</v>
      </c>
      <c r="C666" s="27">
        <f>IF(D666="","",IF(B666="","(현장 없음)",IFERROR(INDEX(현장_고객,MATCH(B666,현장번호,0))&amp;" · "&amp;INDEX(현장_주소,MATCH(B666,현장번호,0)),"없는 번호")))</f>
        <v/>
      </c>
      <c r="D666" s="21" t="inlineStr">
        <is>
          <t>관리사무소 공사 신고</t>
        </is>
      </c>
      <c r="E666" s="21" t="inlineStr">
        <is>
          <t>박 팀장</t>
        </is>
      </c>
      <c r="F666" s="26" t="inlineStr">
        <is>
          <t>완료</t>
        </is>
      </c>
      <c r="G666" s="28">
        <f>IF(OR(D666="",H666&lt;&gt;""),"",IF(F666="완료","완료",IF(A666&lt;기준일,"밀림",IF(A666=기준일,"오늘",IF(A666&lt;=기준일+7,"이번 주","예정")))))</f>
        <v/>
      </c>
      <c r="H666" s="25">
        <f>IF(COUNTA(A666,B666,D666)=0,"",IF(D666="","할 일을 적어 주세요",IF(NOT(ISNUMBER(A666)),"마감일을 확인하세요",IF(AND(B666&lt;&gt;"",ISNA(MATCH(B666,현장번호,0))),"현장 번호를 확인하세요",IF(AND(F666&lt;&gt;"",F666&lt;&gt;"완료"),"끝남 칸은 '완료'만","")))))</f>
        <v/>
      </c>
      <c r="J666">
        <f>IF(OR(G666="밀림",G666="오늘",G666="이번 주"),A666+ROW()/1E+6,"")</f>
        <v/>
      </c>
    </row>
    <row r="667">
      <c r="A667" s="20" t="n">
        <v>46078</v>
      </c>
      <c r="B667" s="26" t="n">
        <v>190</v>
      </c>
      <c r="C667" s="27">
        <f>IF(D667="","",IF(B667="","(현장 없음)",IFERROR(INDEX(현장_고객,MATCH(B667,현장번호,0))&amp;" · "&amp;INDEX(현장_주소,MATCH(B667,현장번호,0)),"없는 번호")))</f>
        <v/>
      </c>
      <c r="D667" s="21" t="inlineStr">
        <is>
          <t>설비 업체 확인</t>
        </is>
      </c>
      <c r="E667" s="21" t="inlineStr">
        <is>
          <t>김 실장</t>
        </is>
      </c>
      <c r="F667" s="26" t="inlineStr">
        <is>
          <t>완료</t>
        </is>
      </c>
      <c r="G667" s="28">
        <f>IF(OR(D667="",H667&lt;&gt;""),"",IF(F667="완료","완료",IF(A667&lt;기준일,"밀림",IF(A667=기준일,"오늘",IF(A667&lt;=기준일+7,"이번 주","예정")))))</f>
        <v/>
      </c>
      <c r="H667" s="25">
        <f>IF(COUNTA(A667,B667,D667)=0,"",IF(D667="","할 일을 적어 주세요",IF(NOT(ISNUMBER(A667)),"마감일을 확인하세요",IF(AND(B667&lt;&gt;"",ISNA(MATCH(B667,현장번호,0))),"현장 번호를 확인하세요",IF(AND(F667&lt;&gt;"",F667&lt;&gt;"완료"),"끝남 칸은 '완료'만","")))))</f>
        <v/>
      </c>
      <c r="J667">
        <f>IF(OR(G667="밀림",G667="오늘",G667="이번 주"),A667+ROW()/1E+6,"")</f>
        <v/>
      </c>
    </row>
    <row r="668">
      <c r="A668" s="20" t="n">
        <v>46078</v>
      </c>
      <c r="B668" s="26" t="n">
        <v>195</v>
      </c>
      <c r="C668" s="27">
        <f>IF(D668="","",IF(B668="","(현장 없음)",IFERROR(INDEX(현장_고객,MATCH(B668,현장번호,0))&amp;" · "&amp;INDEX(현장_주소,MATCH(B668,현장번호,0)),"없는 번호")))</f>
        <v/>
      </c>
      <c r="D668" s="21" t="inlineStr">
        <is>
          <t>관리사무소 공사 신고</t>
        </is>
      </c>
      <c r="E668" s="21" t="inlineStr">
        <is>
          <t>박 팀장</t>
        </is>
      </c>
      <c r="F668" s="26" t="inlineStr">
        <is>
          <t>완료</t>
        </is>
      </c>
      <c r="G668" s="28">
        <f>IF(OR(D668="",H668&lt;&gt;""),"",IF(F668="완료","완료",IF(A668&lt;기준일,"밀림",IF(A668=기준일,"오늘",IF(A668&lt;=기준일+7,"이번 주","예정")))))</f>
        <v/>
      </c>
      <c r="H668" s="25">
        <f>IF(COUNTA(A668,B668,D668)=0,"",IF(D668="","할 일을 적어 주세요",IF(NOT(ISNUMBER(A668)),"마감일을 확인하세요",IF(AND(B668&lt;&gt;"",ISNA(MATCH(B668,현장번호,0))),"현장 번호를 확인하세요",IF(AND(F668&lt;&gt;"",F668&lt;&gt;"완료"),"끝남 칸은 '완료'만","")))))</f>
        <v/>
      </c>
      <c r="J668">
        <f>IF(OR(G668="밀림",G668="오늘",G668="이번 주"),A668+ROW()/1E+6,"")</f>
        <v/>
      </c>
    </row>
    <row r="669">
      <c r="A669" s="20" t="n">
        <v>46078</v>
      </c>
      <c r="B669" s="26" t="n">
        <v>198</v>
      </c>
      <c r="C669" s="27">
        <f>IF(D669="","",IF(B669="","(현장 없음)",IFERROR(INDEX(현장_고객,MATCH(B669,현장번호,0))&amp;" · "&amp;INDEX(현장_주소,MATCH(B669,현장번호,0)),"없는 번호")))</f>
        <v/>
      </c>
      <c r="D669" s="21" t="inlineStr">
        <is>
          <t>중간 사진 보내기</t>
        </is>
      </c>
      <c r="E669" s="21" t="inlineStr">
        <is>
          <t>대표</t>
        </is>
      </c>
      <c r="F669" s="26" t="inlineStr">
        <is>
          <t>완료</t>
        </is>
      </c>
      <c r="G669" s="28">
        <f>IF(OR(D669="",H669&lt;&gt;""),"",IF(F669="완료","완료",IF(A669&lt;기준일,"밀림",IF(A669=기준일,"오늘",IF(A669&lt;=기준일+7,"이번 주","예정")))))</f>
        <v/>
      </c>
      <c r="H669" s="25">
        <f>IF(COUNTA(A669,B669,D669)=0,"",IF(D669="","할 일을 적어 주세요",IF(NOT(ISNUMBER(A669)),"마감일을 확인하세요",IF(AND(B669&lt;&gt;"",ISNA(MATCH(B669,현장번호,0))),"현장 번호를 확인하세요",IF(AND(F669&lt;&gt;"",F669&lt;&gt;"완료"),"끝남 칸은 '완료'만","")))))</f>
        <v/>
      </c>
      <c r="J669">
        <f>IF(OR(G669="밀림",G669="오늘",G669="이번 주"),A669+ROW()/1E+6,"")</f>
        <v/>
      </c>
    </row>
    <row r="670">
      <c r="A670" s="20" t="n">
        <v>46079</v>
      </c>
      <c r="B670" s="26" t="n">
        <v>184</v>
      </c>
      <c r="C670" s="27">
        <f>IF(D670="","",IF(B670="","(현장 없음)",IFERROR(INDEX(현장_고객,MATCH(B670,현장번호,0))&amp;" · "&amp;INDEX(현장_주소,MATCH(B670,현장번호,0)),"없는 번호")))</f>
        <v/>
      </c>
      <c r="D670" s="21" t="inlineStr">
        <is>
          <t>잔금 안내 문자</t>
        </is>
      </c>
      <c r="E670" s="21" t="inlineStr">
        <is>
          <t>김 실장</t>
        </is>
      </c>
      <c r="F670" s="26" t="inlineStr">
        <is>
          <t>완료</t>
        </is>
      </c>
      <c r="G670" s="28">
        <f>IF(OR(D670="",H670&lt;&gt;""),"",IF(F670="완료","완료",IF(A670&lt;기준일,"밀림",IF(A670=기준일,"오늘",IF(A670&lt;=기준일+7,"이번 주","예정")))))</f>
        <v/>
      </c>
      <c r="H670" s="25">
        <f>IF(COUNTA(A670,B670,D670)=0,"",IF(D670="","할 일을 적어 주세요",IF(NOT(ISNUMBER(A670)),"마감일을 확인하세요",IF(AND(B670&lt;&gt;"",ISNA(MATCH(B670,현장번호,0))),"현장 번호를 확인하세요",IF(AND(F670&lt;&gt;"",F670&lt;&gt;"완료"),"끝남 칸은 '완료'만","")))))</f>
        <v/>
      </c>
      <c r="J670">
        <f>IF(OR(G670="밀림",G670="오늘",G670="이번 주"),A670+ROW()/1E+6,"")</f>
        <v/>
      </c>
    </row>
    <row r="671">
      <c r="A671" s="20" t="n">
        <v>46079</v>
      </c>
      <c r="B671" s="26" t="n">
        <v>190</v>
      </c>
      <c r="C671" s="27">
        <f>IF(D671="","",IF(B671="","(현장 없음)",IFERROR(INDEX(현장_고객,MATCH(B671,현장번호,0))&amp;" · "&amp;INDEX(현장_주소,MATCH(B671,현장번호,0)),"없는 번호")))</f>
        <v/>
      </c>
      <c r="D671" s="21" t="inlineStr">
        <is>
          <t>중간 사진 보내기</t>
        </is>
      </c>
      <c r="E671" s="21" t="inlineStr">
        <is>
          <t>김 실장</t>
        </is>
      </c>
      <c r="F671" s="26" t="inlineStr">
        <is>
          <t>완료</t>
        </is>
      </c>
      <c r="G671" s="28">
        <f>IF(OR(D671="",H671&lt;&gt;""),"",IF(F671="완료","완료",IF(A671&lt;기준일,"밀림",IF(A671=기준일,"오늘",IF(A671&lt;=기준일+7,"이번 주","예정")))))</f>
        <v/>
      </c>
      <c r="H671" s="25">
        <f>IF(COUNTA(A671,B671,D671)=0,"",IF(D671="","할 일을 적어 주세요",IF(NOT(ISNUMBER(A671)),"마감일을 확인하세요",IF(AND(B671&lt;&gt;"",ISNA(MATCH(B671,현장번호,0))),"현장 번호를 확인하세요",IF(AND(F671&lt;&gt;"",F671&lt;&gt;"완료"),"끝남 칸은 '완료'만","")))))</f>
        <v/>
      </c>
      <c r="J671">
        <f>IF(OR(G671="밀림",G671="오늘",G671="이번 주"),A671+ROW()/1E+6,"")</f>
        <v/>
      </c>
    </row>
    <row r="672">
      <c r="A672" s="20" t="n">
        <v>46079</v>
      </c>
      <c r="B672" s="26" t="n">
        <v>190</v>
      </c>
      <c r="C672" s="27">
        <f>IF(D672="","",IF(B672="","(현장 없음)",IFERROR(INDEX(현장_고객,MATCH(B672,현장번호,0))&amp;" · "&amp;INDEX(현장_주소,MATCH(B672,현장번호,0)),"없는 번호")))</f>
        <v/>
      </c>
      <c r="D672" s="21" t="inlineStr">
        <is>
          <t>타일 들어가는 날 확인</t>
        </is>
      </c>
      <c r="E672" s="21" t="inlineStr">
        <is>
          <t>김 실장</t>
        </is>
      </c>
      <c r="F672" s="26" t="inlineStr">
        <is>
          <t>완료</t>
        </is>
      </c>
      <c r="G672" s="28">
        <f>IF(OR(D672="",H672&lt;&gt;""),"",IF(F672="완료","완료",IF(A672&lt;기준일,"밀림",IF(A672=기준일,"오늘",IF(A672&lt;=기준일+7,"이번 주","예정")))))</f>
        <v/>
      </c>
      <c r="H672" s="25">
        <f>IF(COUNTA(A672,B672,D672)=0,"",IF(D672="","할 일을 적어 주세요",IF(NOT(ISNUMBER(A672)),"마감일을 확인하세요",IF(AND(B672&lt;&gt;"",ISNA(MATCH(B672,현장번호,0))),"현장 번호를 확인하세요",IF(AND(F672&lt;&gt;"",F672&lt;&gt;"완료"),"끝남 칸은 '완료'만","")))))</f>
        <v/>
      </c>
      <c r="J672">
        <f>IF(OR(G672="밀림",G672="오늘",G672="이번 주"),A672+ROW()/1E+6,"")</f>
        <v/>
      </c>
    </row>
    <row r="673">
      <c r="A673" s="20" t="n">
        <v>46079</v>
      </c>
      <c r="B673" s="26" t="n">
        <v>193</v>
      </c>
      <c r="C673" s="27">
        <f>IF(D673="","",IF(B673="","(현장 없음)",IFERROR(INDEX(현장_고객,MATCH(B673,현장번호,0))&amp;" · "&amp;INDEX(현장_주소,MATCH(B673,현장번호,0)),"없는 번호")))</f>
        <v/>
      </c>
      <c r="D673" s="21" t="inlineStr">
        <is>
          <t>자재 발주</t>
        </is>
      </c>
      <c r="E673" s="21" t="inlineStr">
        <is>
          <t>대표</t>
        </is>
      </c>
      <c r="F673" s="26" t="inlineStr">
        <is>
          <t>완료</t>
        </is>
      </c>
      <c r="G673" s="28">
        <f>IF(OR(D673="",H673&lt;&gt;""),"",IF(F673="완료","완료",IF(A673&lt;기준일,"밀림",IF(A673=기준일,"오늘",IF(A673&lt;=기준일+7,"이번 주","예정")))))</f>
        <v/>
      </c>
      <c r="H673" s="25">
        <f>IF(COUNTA(A673,B673,D673)=0,"",IF(D673="","할 일을 적어 주세요",IF(NOT(ISNUMBER(A673)),"마감일을 확인하세요",IF(AND(B673&lt;&gt;"",ISNA(MATCH(B673,현장번호,0))),"현장 번호를 확인하세요",IF(AND(F673&lt;&gt;"",F673&lt;&gt;"완료"),"끝남 칸은 '완료'만","")))))</f>
        <v/>
      </c>
      <c r="J673">
        <f>IF(OR(G673="밀림",G673="오늘",G673="이번 주"),A673+ROW()/1E+6,"")</f>
        <v/>
      </c>
    </row>
    <row r="674">
      <c r="A674" s="20" t="n">
        <v>46079</v>
      </c>
      <c r="B674" s="26" t="n">
        <v>198</v>
      </c>
      <c r="C674" s="27">
        <f>IF(D674="","",IF(B674="","(현장 없음)",IFERROR(INDEX(현장_고객,MATCH(B674,현장번호,0))&amp;" · "&amp;INDEX(현장_주소,MATCH(B674,현장번호,0)),"없는 번호")))</f>
        <v/>
      </c>
      <c r="D674" s="21" t="inlineStr">
        <is>
          <t>잔금 안내 문자</t>
        </is>
      </c>
      <c r="E674" s="21" t="inlineStr">
        <is>
          <t>대표</t>
        </is>
      </c>
      <c r="F674" s="26" t="inlineStr">
        <is>
          <t>완료</t>
        </is>
      </c>
      <c r="G674" s="28">
        <f>IF(OR(D674="",H674&lt;&gt;""),"",IF(F674="완료","완료",IF(A674&lt;기준일,"밀림",IF(A674=기준일,"오늘",IF(A674&lt;=기준일+7,"이번 주","예정")))))</f>
        <v/>
      </c>
      <c r="H674" s="25">
        <f>IF(COUNTA(A674,B674,D674)=0,"",IF(D674="","할 일을 적어 주세요",IF(NOT(ISNUMBER(A674)),"마감일을 확인하세요",IF(AND(B674&lt;&gt;"",ISNA(MATCH(B674,현장번호,0))),"현장 번호를 확인하세요",IF(AND(F674&lt;&gt;"",F674&lt;&gt;"완료"),"끝남 칸은 '완료'만","")))))</f>
        <v/>
      </c>
      <c r="J674">
        <f>IF(OR(G674="밀림",G674="오늘",G674="이번 주"),A674+ROW()/1E+6,"")</f>
        <v/>
      </c>
    </row>
    <row r="675">
      <c r="A675" s="20" t="n">
        <v>46079</v>
      </c>
      <c r="B675" s="26" t="n">
        <v>208</v>
      </c>
      <c r="C675" s="27">
        <f>IF(D675="","",IF(B675="","(현장 없음)",IFERROR(INDEX(현장_고객,MATCH(B675,현장번호,0))&amp;" · "&amp;INDEX(현장_주소,MATCH(B675,현장번호,0)),"없는 번호")))</f>
        <v/>
      </c>
      <c r="D675" s="21" t="inlineStr">
        <is>
          <t>견적 전화</t>
        </is>
      </c>
      <c r="E675" s="21" t="inlineStr">
        <is>
          <t>대표</t>
        </is>
      </c>
      <c r="F675" s="26" t="inlineStr">
        <is>
          <t>완료</t>
        </is>
      </c>
      <c r="G675" s="28">
        <f>IF(OR(D675="",H675&lt;&gt;""),"",IF(F675="완료","완료",IF(A675&lt;기준일,"밀림",IF(A675=기준일,"오늘",IF(A675&lt;=기준일+7,"이번 주","예정")))))</f>
        <v/>
      </c>
      <c r="H675" s="25">
        <f>IF(COUNTA(A675,B675,D675)=0,"",IF(D675="","할 일을 적어 주세요",IF(NOT(ISNUMBER(A675)),"마감일을 확인하세요",IF(AND(B675&lt;&gt;"",ISNA(MATCH(B675,현장번호,0))),"현장 번호를 확인하세요",IF(AND(F675&lt;&gt;"",F675&lt;&gt;"완료"),"끝남 칸은 '완료'만","")))))</f>
        <v/>
      </c>
      <c r="J675">
        <f>IF(OR(G675="밀림",G675="오늘",G675="이번 주"),A675+ROW()/1E+6,"")</f>
        <v/>
      </c>
    </row>
    <row r="676">
      <c r="A676" s="20" t="n">
        <v>46080</v>
      </c>
      <c r="B676" s="26" t="n">
        <v>187</v>
      </c>
      <c r="C676" s="27">
        <f>IF(D676="","",IF(B676="","(현장 없음)",IFERROR(INDEX(현장_고객,MATCH(B676,현장번호,0))&amp;" · "&amp;INDEX(현장_주소,MATCH(B676,현장번호,0)),"없는 번호")))</f>
        <v/>
      </c>
      <c r="D676" s="21" t="inlineStr">
        <is>
          <t>철거 일정 잡기</t>
        </is>
      </c>
      <c r="E676" s="21" t="inlineStr">
        <is>
          <t>박 팀장</t>
        </is>
      </c>
      <c r="F676" s="26" t="inlineStr">
        <is>
          <t>완료</t>
        </is>
      </c>
      <c r="G676" s="28">
        <f>IF(OR(D676="",H676&lt;&gt;""),"",IF(F676="완료","완료",IF(A676&lt;기준일,"밀림",IF(A676=기준일,"오늘",IF(A676&lt;=기준일+7,"이번 주","예정")))))</f>
        <v/>
      </c>
      <c r="H676" s="25">
        <f>IF(COUNTA(A676,B676,D676)=0,"",IF(D676="","할 일을 적어 주세요",IF(NOT(ISNUMBER(A676)),"마감일을 확인하세요",IF(AND(B676&lt;&gt;"",ISNA(MATCH(B676,현장번호,0))),"현장 번호를 확인하세요",IF(AND(F676&lt;&gt;"",F676&lt;&gt;"완료"),"끝남 칸은 '완료'만","")))))</f>
        <v/>
      </c>
      <c r="J676">
        <f>IF(OR(G676="밀림",G676="오늘",G676="이번 주"),A676+ROW()/1E+6,"")</f>
        <v/>
      </c>
    </row>
    <row r="677">
      <c r="A677" s="20" t="n">
        <v>46080</v>
      </c>
      <c r="B677" s="26" t="n">
        <v>191</v>
      </c>
      <c r="C677" s="27">
        <f>IF(D677="","",IF(B677="","(현장 없음)",IFERROR(INDEX(현장_고객,MATCH(B677,현장번호,0))&amp;" · "&amp;INDEX(현장_주소,MATCH(B677,현장번호,0)),"없는 번호")))</f>
        <v/>
      </c>
      <c r="D677" s="21" t="inlineStr">
        <is>
          <t>중간 사진 보내기</t>
        </is>
      </c>
      <c r="E677" s="21" t="inlineStr">
        <is>
          <t>박 팀장</t>
        </is>
      </c>
      <c r="F677" s="26" t="inlineStr">
        <is>
          <t>완료</t>
        </is>
      </c>
      <c r="G677" s="28">
        <f>IF(OR(D677="",H677&lt;&gt;""),"",IF(F677="완료","완료",IF(A677&lt;기준일,"밀림",IF(A677=기준일,"오늘",IF(A677&lt;=기준일+7,"이번 주","예정")))))</f>
        <v/>
      </c>
      <c r="H677" s="25">
        <f>IF(COUNTA(A677,B677,D677)=0,"",IF(D677="","할 일을 적어 주세요",IF(NOT(ISNUMBER(A677)),"마감일을 확인하세요",IF(AND(B677&lt;&gt;"",ISNA(MATCH(B677,현장번호,0))),"현장 번호를 확인하세요",IF(AND(F677&lt;&gt;"",F677&lt;&gt;"완료"),"끝남 칸은 '완료'만","")))))</f>
        <v/>
      </c>
      <c r="J677">
        <f>IF(OR(G677="밀림",G677="오늘",G677="이번 주"),A677+ROW()/1E+6,"")</f>
        <v/>
      </c>
    </row>
    <row r="678">
      <c r="A678" s="20" t="n">
        <v>46081</v>
      </c>
      <c r="B678" s="26" t="n">
        <v>185</v>
      </c>
      <c r="C678" s="27">
        <f>IF(D678="","",IF(B678="","(현장 없음)",IFERROR(INDEX(현장_고객,MATCH(B678,현장번호,0))&amp;" · "&amp;INDEX(현장_주소,MATCH(B678,현장번호,0)),"없는 번호")))</f>
        <v/>
      </c>
      <c r="D678" s="21" t="inlineStr">
        <is>
          <t>잔금 안내 문자</t>
        </is>
      </c>
      <c r="E678" s="21" t="inlineStr">
        <is>
          <t>김 실장</t>
        </is>
      </c>
      <c r="F678" s="26" t="inlineStr">
        <is>
          <t>완료</t>
        </is>
      </c>
      <c r="G678" s="28">
        <f>IF(OR(D678="",H678&lt;&gt;""),"",IF(F678="완료","완료",IF(A678&lt;기준일,"밀림",IF(A678=기준일,"오늘",IF(A678&lt;=기준일+7,"이번 주","예정")))))</f>
        <v/>
      </c>
      <c r="H678" s="25">
        <f>IF(COUNTA(A678,B678,D678)=0,"",IF(D678="","할 일을 적어 주세요",IF(NOT(ISNUMBER(A678)),"마감일을 확인하세요",IF(AND(B678&lt;&gt;"",ISNA(MATCH(B678,현장번호,0))),"현장 번호를 확인하세요",IF(AND(F678&lt;&gt;"",F678&lt;&gt;"완료"),"끝남 칸은 '완료'만","")))))</f>
        <v/>
      </c>
      <c r="J678">
        <f>IF(OR(G678="밀림",G678="오늘",G678="이번 주"),A678+ROW()/1E+6,"")</f>
        <v/>
      </c>
    </row>
    <row r="679">
      <c r="A679" s="20" t="n">
        <v>46081</v>
      </c>
      <c r="B679" s="26" t="n">
        <v>195</v>
      </c>
      <c r="C679" s="27">
        <f>IF(D679="","",IF(B679="","(현장 없음)",IFERROR(INDEX(현장_고객,MATCH(B679,현장번호,0))&amp;" · "&amp;INDEX(현장_주소,MATCH(B679,현장번호,0)),"없는 번호")))</f>
        <v/>
      </c>
      <c r="D679" s="21" t="inlineStr">
        <is>
          <t>자재 발주</t>
        </is>
      </c>
      <c r="E679" s="21" t="inlineStr">
        <is>
          <t>박 팀장</t>
        </is>
      </c>
      <c r="F679" s="26" t="inlineStr">
        <is>
          <t>완료</t>
        </is>
      </c>
      <c r="G679" s="28">
        <f>IF(OR(D679="",H679&lt;&gt;""),"",IF(F679="완료","완료",IF(A679&lt;기준일,"밀림",IF(A679=기준일,"오늘",IF(A679&lt;=기준일+7,"이번 주","예정")))))</f>
        <v/>
      </c>
      <c r="H679" s="25">
        <f>IF(COUNTA(A679,B679,D679)=0,"",IF(D679="","할 일을 적어 주세요",IF(NOT(ISNUMBER(A679)),"마감일을 확인하세요",IF(AND(B679&lt;&gt;"",ISNA(MATCH(B679,현장번호,0))),"현장 번호를 확인하세요",IF(AND(F679&lt;&gt;"",F679&lt;&gt;"완료"),"끝남 칸은 '완료'만","")))))</f>
        <v/>
      </c>
      <c r="J679">
        <f>IF(OR(G679="밀림",G679="오늘",G679="이번 주"),A679+ROW()/1E+6,"")</f>
        <v/>
      </c>
    </row>
    <row r="680">
      <c r="A680" s="20" t="n">
        <v>46081</v>
      </c>
      <c r="B680" s="26" t="n">
        <v>202</v>
      </c>
      <c r="C680" s="27">
        <f>IF(D680="","",IF(B680="","(현장 없음)",IFERROR(INDEX(현장_고객,MATCH(B680,현장번호,0))&amp;" · "&amp;INDEX(현장_주소,MATCH(B680,현장번호,0)),"없는 번호")))</f>
        <v/>
      </c>
      <c r="D680" s="21" t="inlineStr">
        <is>
          <t>실측 방문</t>
        </is>
      </c>
      <c r="E680" s="21" t="inlineStr">
        <is>
          <t>대표</t>
        </is>
      </c>
      <c r="F680" s="26" t="inlineStr">
        <is>
          <t>완료</t>
        </is>
      </c>
      <c r="G680" s="28">
        <f>IF(OR(D680="",H680&lt;&gt;""),"",IF(F680="완료","완료",IF(A680&lt;기준일,"밀림",IF(A680=기준일,"오늘",IF(A680&lt;=기준일+7,"이번 주","예정")))))</f>
        <v/>
      </c>
      <c r="H680" s="25">
        <f>IF(COUNTA(A680,B680,D680)=0,"",IF(D680="","할 일을 적어 주세요",IF(NOT(ISNUMBER(A680)),"마감일을 확인하세요",IF(AND(B680&lt;&gt;"",ISNA(MATCH(B680,현장번호,0))),"현장 번호를 확인하세요",IF(AND(F680&lt;&gt;"",F680&lt;&gt;"완료"),"끝남 칸은 '완료'만","")))))</f>
        <v/>
      </c>
      <c r="J680">
        <f>IF(OR(G680="밀림",G680="오늘",G680="이번 주"),A680+ROW()/1E+6,"")</f>
        <v/>
      </c>
    </row>
    <row r="681">
      <c r="A681" s="20" t="n">
        <v>46081</v>
      </c>
      <c r="B681" s="26" t="n">
        <v>205</v>
      </c>
      <c r="C681" s="27">
        <f>IF(D681="","",IF(B681="","(현장 없음)",IFERROR(INDEX(현장_고객,MATCH(B681,현장번호,0))&amp;" · "&amp;INDEX(현장_주소,MATCH(B681,현장번호,0)),"없는 번호")))</f>
        <v/>
      </c>
      <c r="D681" s="21" t="inlineStr">
        <is>
          <t>설비 업체 확인</t>
        </is>
      </c>
      <c r="E681" s="21" t="inlineStr">
        <is>
          <t>김 실장</t>
        </is>
      </c>
      <c r="F681" s="26" t="inlineStr">
        <is>
          <t>완료</t>
        </is>
      </c>
      <c r="G681" s="28">
        <f>IF(OR(D681="",H681&lt;&gt;""),"",IF(F681="완료","완료",IF(A681&lt;기준일,"밀림",IF(A681=기준일,"오늘",IF(A681&lt;=기준일+7,"이번 주","예정")))))</f>
        <v/>
      </c>
      <c r="H681" s="25">
        <f>IF(COUNTA(A681,B681,D681)=0,"",IF(D681="","할 일을 적어 주세요",IF(NOT(ISNUMBER(A681)),"마감일을 확인하세요",IF(AND(B681&lt;&gt;"",ISNA(MATCH(B681,현장번호,0))),"현장 번호를 확인하세요",IF(AND(F681&lt;&gt;"",F681&lt;&gt;"완료"),"끝남 칸은 '완료'만","")))))</f>
        <v/>
      </c>
      <c r="J681">
        <f>IF(OR(G681="밀림",G681="오늘",G681="이번 주"),A681+ROW()/1E+6,"")</f>
        <v/>
      </c>
    </row>
    <row r="682">
      <c r="A682" s="20" t="n">
        <v>46081</v>
      </c>
      <c r="B682" s="26" t="n">
        <v>213</v>
      </c>
      <c r="C682" s="27">
        <f>IF(D682="","",IF(B682="","(현장 없음)",IFERROR(INDEX(현장_고객,MATCH(B682,현장번호,0))&amp;" · "&amp;INDEX(현장_주소,MATCH(B682,현장번호,0)),"없는 번호")))</f>
        <v/>
      </c>
      <c r="D682" s="21" t="inlineStr">
        <is>
          <t>실측 방문</t>
        </is>
      </c>
      <c r="E682" s="21" t="inlineStr">
        <is>
          <t>대표</t>
        </is>
      </c>
      <c r="F682" s="26" t="inlineStr">
        <is>
          <t>완료</t>
        </is>
      </c>
      <c r="G682" s="28">
        <f>IF(OR(D682="",H682&lt;&gt;""),"",IF(F682="완료","완료",IF(A682&lt;기준일,"밀림",IF(A682=기준일,"오늘",IF(A682&lt;=기준일+7,"이번 주","예정")))))</f>
        <v/>
      </c>
      <c r="H682" s="25">
        <f>IF(COUNTA(A682,B682,D682)=0,"",IF(D682="","할 일을 적어 주세요",IF(NOT(ISNUMBER(A682)),"마감일을 확인하세요",IF(AND(B682&lt;&gt;"",ISNA(MATCH(B682,현장번호,0))),"현장 번호를 확인하세요",IF(AND(F682&lt;&gt;"",F682&lt;&gt;"완료"),"끝남 칸은 '완료'만","")))))</f>
        <v/>
      </c>
      <c r="J682">
        <f>IF(OR(G682="밀림",G682="오늘",G682="이번 주"),A682+ROW()/1E+6,"")</f>
        <v/>
      </c>
    </row>
    <row r="683">
      <c r="A683" s="20" t="n">
        <v>46082</v>
      </c>
      <c r="B683" s="26" t="n">
        <v>201</v>
      </c>
      <c r="C683" s="27">
        <f>IF(D683="","",IF(B683="","(현장 없음)",IFERROR(INDEX(현장_고객,MATCH(B683,현장번호,0))&amp;" · "&amp;INDEX(현장_주소,MATCH(B683,현장번호,0)),"없는 번호")))</f>
        <v/>
      </c>
      <c r="D683" s="21" t="inlineStr">
        <is>
          <t>설비 업체 확인</t>
        </is>
      </c>
      <c r="E683" s="21" t="inlineStr">
        <is>
          <t>김 실장</t>
        </is>
      </c>
      <c r="F683" s="26" t="inlineStr">
        <is>
          <t>완료</t>
        </is>
      </c>
      <c r="G683" s="28">
        <f>IF(OR(D683="",H683&lt;&gt;""),"",IF(F683="완료","완료",IF(A683&lt;기준일,"밀림",IF(A683=기준일,"오늘",IF(A683&lt;=기준일+7,"이번 주","예정")))))</f>
        <v/>
      </c>
      <c r="H683" s="25">
        <f>IF(COUNTA(A683,B683,D683)=0,"",IF(D683="","할 일을 적어 주세요",IF(NOT(ISNUMBER(A683)),"마감일을 확인하세요",IF(AND(B683&lt;&gt;"",ISNA(MATCH(B683,현장번호,0))),"현장 번호를 확인하세요",IF(AND(F683&lt;&gt;"",F683&lt;&gt;"완료"),"끝남 칸은 '완료'만","")))))</f>
        <v/>
      </c>
      <c r="J683">
        <f>IF(OR(G683="밀림",G683="오늘",G683="이번 주"),A683+ROW()/1E+6,"")</f>
        <v/>
      </c>
    </row>
    <row r="684">
      <c r="A684" s="20" t="n">
        <v>46082</v>
      </c>
      <c r="B684" s="26" t="n">
        <v>207</v>
      </c>
      <c r="C684" s="27">
        <f>IF(D684="","",IF(B684="","(현장 없음)",IFERROR(INDEX(현장_고객,MATCH(B684,현장번호,0))&amp;" · "&amp;INDEX(현장_주소,MATCH(B684,현장번호,0)),"없는 번호")))</f>
        <v/>
      </c>
      <c r="D684" s="21" t="inlineStr">
        <is>
          <t>마감 확인</t>
        </is>
      </c>
      <c r="E684" s="21" t="inlineStr">
        <is>
          <t>대표</t>
        </is>
      </c>
      <c r="F684" s="26" t="inlineStr">
        <is>
          <t>완료</t>
        </is>
      </c>
      <c r="G684" s="28">
        <f>IF(OR(D684="",H684&lt;&gt;""),"",IF(F684="완료","완료",IF(A684&lt;기준일,"밀림",IF(A684=기준일,"오늘",IF(A684&lt;=기준일+7,"이번 주","예정")))))</f>
        <v/>
      </c>
      <c r="H684" s="25">
        <f>IF(COUNTA(A684,B684,D684)=0,"",IF(D684="","할 일을 적어 주세요",IF(NOT(ISNUMBER(A684)),"마감일을 확인하세요",IF(AND(B684&lt;&gt;"",ISNA(MATCH(B684,현장번호,0))),"현장 번호를 확인하세요",IF(AND(F684&lt;&gt;"",F684&lt;&gt;"완료"),"끝남 칸은 '완료'만","")))))</f>
        <v/>
      </c>
      <c r="J684">
        <f>IF(OR(G684="밀림",G684="오늘",G684="이번 주"),A684+ROW()/1E+6,"")</f>
        <v/>
      </c>
    </row>
    <row r="685">
      <c r="A685" s="20" t="n">
        <v>46083</v>
      </c>
      <c r="B685" s="26" t="n">
        <v>191</v>
      </c>
      <c r="C685" s="27">
        <f>IF(D685="","",IF(B685="","(현장 없음)",IFERROR(INDEX(현장_고객,MATCH(B685,현장번호,0))&amp;" · "&amp;INDEX(현장_주소,MATCH(B685,현장번호,0)),"없는 번호")))</f>
        <v/>
      </c>
      <c r="D685" s="21" t="inlineStr">
        <is>
          <t>철거 일정 잡기</t>
        </is>
      </c>
      <c r="E685" s="21" t="inlineStr">
        <is>
          <t>박 팀장</t>
        </is>
      </c>
      <c r="F685" s="26" t="inlineStr">
        <is>
          <t>완료</t>
        </is>
      </c>
      <c r="G685" s="28">
        <f>IF(OR(D685="",H685&lt;&gt;""),"",IF(F685="완료","완료",IF(A685&lt;기준일,"밀림",IF(A685=기준일,"오늘",IF(A685&lt;=기준일+7,"이번 주","예정")))))</f>
        <v/>
      </c>
      <c r="H685" s="25">
        <f>IF(COUNTA(A685,B685,D685)=0,"",IF(D685="","할 일을 적어 주세요",IF(NOT(ISNUMBER(A685)),"마감일을 확인하세요",IF(AND(B685&lt;&gt;"",ISNA(MATCH(B685,현장번호,0))),"현장 번호를 확인하세요",IF(AND(F685&lt;&gt;"",F685&lt;&gt;"완료"),"끝남 칸은 '완료'만","")))))</f>
        <v/>
      </c>
      <c r="J685">
        <f>IF(OR(G685="밀림",G685="오늘",G685="이번 주"),A685+ROW()/1E+6,"")</f>
        <v/>
      </c>
    </row>
    <row r="686">
      <c r="A686" s="20" t="n">
        <v>46083</v>
      </c>
      <c r="B686" s="26" t="n">
        <v>203</v>
      </c>
      <c r="C686" s="27">
        <f>IF(D686="","",IF(B686="","(현장 없음)",IFERROR(INDEX(현장_고객,MATCH(B686,현장번호,0))&amp;" · "&amp;INDEX(현장_주소,MATCH(B686,현장번호,0)),"없는 번호")))</f>
        <v/>
      </c>
      <c r="D686" s="21" t="inlineStr">
        <is>
          <t>실측 방문</t>
        </is>
      </c>
      <c r="E686" s="21" t="inlineStr">
        <is>
          <t>김 실장</t>
        </is>
      </c>
      <c r="F686" s="26" t="inlineStr">
        <is>
          <t>완료</t>
        </is>
      </c>
      <c r="G686" s="28">
        <f>IF(OR(D686="",H686&lt;&gt;""),"",IF(F686="완료","완료",IF(A686&lt;기준일,"밀림",IF(A686=기준일,"오늘",IF(A686&lt;=기준일+7,"이번 주","예정")))))</f>
        <v/>
      </c>
      <c r="H686" s="25">
        <f>IF(COUNTA(A686,B686,D686)=0,"",IF(D686="","할 일을 적어 주세요",IF(NOT(ISNUMBER(A686)),"마감일을 확인하세요",IF(AND(B686&lt;&gt;"",ISNA(MATCH(B686,현장번호,0))),"현장 번호를 확인하세요",IF(AND(F686&lt;&gt;"",F686&lt;&gt;"완료"),"끝남 칸은 '완료'만","")))))</f>
        <v/>
      </c>
      <c r="J686">
        <f>IF(OR(G686="밀림",G686="오늘",G686="이번 주"),A686+ROW()/1E+6,"")</f>
        <v/>
      </c>
    </row>
    <row r="687">
      <c r="A687" s="20" t="n">
        <v>46083</v>
      </c>
      <c r="B687" s="26" t="n">
        <v>207</v>
      </c>
      <c r="C687" s="27">
        <f>IF(D687="","",IF(B687="","(현장 없음)",IFERROR(INDEX(현장_고객,MATCH(B687,현장번호,0))&amp;" · "&amp;INDEX(현장_주소,MATCH(B687,현장번호,0)),"없는 번호")))</f>
        <v/>
      </c>
      <c r="D687" s="21" t="inlineStr">
        <is>
          <t>설비 업체 확인</t>
        </is>
      </c>
      <c r="E687" s="21" t="inlineStr">
        <is>
          <t>대표</t>
        </is>
      </c>
      <c r="F687" s="26" t="inlineStr">
        <is>
          <t>완료</t>
        </is>
      </c>
      <c r="G687" s="28">
        <f>IF(OR(D687="",H687&lt;&gt;""),"",IF(F687="완료","완료",IF(A687&lt;기준일,"밀림",IF(A687=기준일,"오늘",IF(A687&lt;=기준일+7,"이번 주","예정")))))</f>
        <v/>
      </c>
      <c r="H687" s="25">
        <f>IF(COUNTA(A687,B687,D687)=0,"",IF(D687="","할 일을 적어 주세요",IF(NOT(ISNUMBER(A687)),"마감일을 확인하세요",IF(AND(B687&lt;&gt;"",ISNA(MATCH(B687,현장번호,0))),"현장 번호를 확인하세요",IF(AND(F687&lt;&gt;"",F687&lt;&gt;"완료"),"끝남 칸은 '완료'만","")))))</f>
        <v/>
      </c>
      <c r="J687">
        <f>IF(OR(G687="밀림",G687="오늘",G687="이번 주"),A687+ROW()/1E+6,"")</f>
        <v/>
      </c>
    </row>
    <row r="688">
      <c r="A688" s="20" t="n">
        <v>46084</v>
      </c>
      <c r="B688" s="26" t="n">
        <v>209</v>
      </c>
      <c r="C688" s="27">
        <f>IF(D688="","",IF(B688="","(현장 없음)",IFERROR(INDEX(현장_고객,MATCH(B688,현장번호,0))&amp;" · "&amp;INDEX(현장_주소,MATCH(B688,현장번호,0)),"없는 번호")))</f>
        <v/>
      </c>
      <c r="D688" s="21" t="inlineStr">
        <is>
          <t>타일 들어가는 날 확인</t>
        </is>
      </c>
      <c r="E688" s="21" t="inlineStr">
        <is>
          <t>박 팀장</t>
        </is>
      </c>
      <c r="F688" s="26" t="inlineStr">
        <is>
          <t>완료</t>
        </is>
      </c>
      <c r="G688" s="28">
        <f>IF(OR(D688="",H688&lt;&gt;""),"",IF(F688="완료","완료",IF(A688&lt;기준일,"밀림",IF(A688=기준일,"오늘",IF(A688&lt;=기준일+7,"이번 주","예정")))))</f>
        <v/>
      </c>
      <c r="H688" s="25">
        <f>IF(COUNTA(A688,B688,D688)=0,"",IF(D688="","할 일을 적어 주세요",IF(NOT(ISNUMBER(A688)),"마감일을 확인하세요",IF(AND(B688&lt;&gt;"",ISNA(MATCH(B688,현장번호,0))),"현장 번호를 확인하세요",IF(AND(F688&lt;&gt;"",F688&lt;&gt;"완료"),"끝남 칸은 '완료'만","")))))</f>
        <v/>
      </c>
      <c r="J688">
        <f>IF(OR(G688="밀림",G688="오늘",G688="이번 주"),A688+ROW()/1E+6,"")</f>
        <v/>
      </c>
    </row>
    <row r="689">
      <c r="A689" s="20" t="n">
        <v>46085</v>
      </c>
      <c r="B689" s="26" t="n">
        <v>202</v>
      </c>
      <c r="C689" s="27">
        <f>IF(D689="","",IF(B689="","(현장 없음)",IFERROR(INDEX(현장_고객,MATCH(B689,현장번호,0))&amp;" · "&amp;INDEX(현장_주소,MATCH(B689,현장번호,0)),"없는 번호")))</f>
        <v/>
      </c>
      <c r="D689" s="21" t="inlineStr">
        <is>
          <t>중간 사진 보내기</t>
        </is>
      </c>
      <c r="E689" s="21" t="inlineStr">
        <is>
          <t>대표</t>
        </is>
      </c>
      <c r="F689" s="26" t="inlineStr">
        <is>
          <t>완료</t>
        </is>
      </c>
      <c r="G689" s="28">
        <f>IF(OR(D689="",H689&lt;&gt;""),"",IF(F689="완료","완료",IF(A689&lt;기준일,"밀림",IF(A689=기준일,"오늘",IF(A689&lt;=기준일+7,"이번 주","예정")))))</f>
        <v/>
      </c>
      <c r="H689" s="25">
        <f>IF(COUNTA(A689,B689,D689)=0,"",IF(D689="","할 일을 적어 주세요",IF(NOT(ISNUMBER(A689)),"마감일을 확인하세요",IF(AND(B689&lt;&gt;"",ISNA(MATCH(B689,현장번호,0))),"현장 번호를 확인하세요",IF(AND(F689&lt;&gt;"",F689&lt;&gt;"완료"),"끝남 칸은 '완료'만","")))))</f>
        <v/>
      </c>
      <c r="J689">
        <f>IF(OR(G689="밀림",G689="오늘",G689="이번 주"),A689+ROW()/1E+6,"")</f>
        <v/>
      </c>
    </row>
    <row r="690">
      <c r="A690" s="20" t="n">
        <v>46086</v>
      </c>
      <c r="B690" s="26" t="n">
        <v>191</v>
      </c>
      <c r="C690" s="27">
        <f>IF(D690="","",IF(B690="","(현장 없음)",IFERROR(INDEX(현장_고객,MATCH(B690,현장번호,0))&amp;" · "&amp;INDEX(현장_주소,MATCH(B690,현장번호,0)),"없는 번호")))</f>
        <v/>
      </c>
      <c r="D690" s="21" t="inlineStr">
        <is>
          <t>타일 들어가는 날 확인</t>
        </is>
      </c>
      <c r="E690" s="21" t="inlineStr">
        <is>
          <t>박 팀장</t>
        </is>
      </c>
      <c r="F690" s="26" t="inlineStr">
        <is>
          <t>완료</t>
        </is>
      </c>
      <c r="G690" s="28">
        <f>IF(OR(D690="",H690&lt;&gt;""),"",IF(F690="완료","완료",IF(A690&lt;기준일,"밀림",IF(A690=기준일,"오늘",IF(A690&lt;=기준일+7,"이번 주","예정")))))</f>
        <v/>
      </c>
      <c r="H690" s="25">
        <f>IF(COUNTA(A690,B690,D690)=0,"",IF(D690="","할 일을 적어 주세요",IF(NOT(ISNUMBER(A690)),"마감일을 확인하세요",IF(AND(B690&lt;&gt;"",ISNA(MATCH(B690,현장번호,0))),"현장 번호를 확인하세요",IF(AND(F690&lt;&gt;"",F690&lt;&gt;"완료"),"끝남 칸은 '완료'만","")))))</f>
        <v/>
      </c>
      <c r="J690">
        <f>IF(OR(G690="밀림",G690="오늘",G690="이번 주"),A690+ROW()/1E+6,"")</f>
        <v/>
      </c>
    </row>
    <row r="691">
      <c r="A691" s="20" t="n">
        <v>46086</v>
      </c>
      <c r="B691" s="26" t="n">
        <v>191</v>
      </c>
      <c r="C691" s="27">
        <f>IF(D691="","",IF(B691="","(현장 없음)",IFERROR(INDEX(현장_고객,MATCH(B691,현장번호,0))&amp;" · "&amp;INDEX(현장_주소,MATCH(B691,현장번호,0)),"없는 번호")))</f>
        <v/>
      </c>
      <c r="D691" s="21" t="inlineStr">
        <is>
          <t>관리사무소 공사 신고</t>
        </is>
      </c>
      <c r="E691" s="21" t="inlineStr">
        <is>
          <t>박 팀장</t>
        </is>
      </c>
      <c r="F691" s="26" t="inlineStr">
        <is>
          <t>완료</t>
        </is>
      </c>
      <c r="G691" s="28">
        <f>IF(OR(D691="",H691&lt;&gt;""),"",IF(F691="완료","완료",IF(A691&lt;기준일,"밀림",IF(A691=기준일,"오늘",IF(A691&lt;=기준일+7,"이번 주","예정")))))</f>
        <v/>
      </c>
      <c r="H691" s="25">
        <f>IF(COUNTA(A691,B691,D691)=0,"",IF(D691="","할 일을 적어 주세요",IF(NOT(ISNUMBER(A691)),"마감일을 확인하세요",IF(AND(B691&lt;&gt;"",ISNA(MATCH(B691,현장번호,0))),"현장 번호를 확인하세요",IF(AND(F691&lt;&gt;"",F691&lt;&gt;"완료"),"끝남 칸은 '완료'만","")))))</f>
        <v/>
      </c>
      <c r="J691">
        <f>IF(OR(G691="밀림",G691="오늘",G691="이번 주"),A691+ROW()/1E+6,"")</f>
        <v/>
      </c>
    </row>
    <row r="692">
      <c r="A692" s="20" t="n">
        <v>46086</v>
      </c>
      <c r="B692" s="26" t="n">
        <v>195</v>
      </c>
      <c r="C692" s="27">
        <f>IF(D692="","",IF(B692="","(현장 없음)",IFERROR(INDEX(현장_고객,MATCH(B692,현장번호,0))&amp;" · "&amp;INDEX(현장_주소,MATCH(B692,현장번호,0)),"없는 번호")))</f>
        <v/>
      </c>
      <c r="D692" s="21" t="inlineStr">
        <is>
          <t>중간 사진 보내기</t>
        </is>
      </c>
      <c r="E692" s="21" t="inlineStr">
        <is>
          <t>박 팀장</t>
        </is>
      </c>
      <c r="F692" s="26" t="inlineStr">
        <is>
          <t>완료</t>
        </is>
      </c>
      <c r="G692" s="28">
        <f>IF(OR(D692="",H692&lt;&gt;""),"",IF(F692="완료","완료",IF(A692&lt;기준일,"밀림",IF(A692=기준일,"오늘",IF(A692&lt;=기준일+7,"이번 주","예정")))))</f>
        <v/>
      </c>
      <c r="H692" s="25">
        <f>IF(COUNTA(A692,B692,D692)=0,"",IF(D692="","할 일을 적어 주세요",IF(NOT(ISNUMBER(A692)),"마감일을 확인하세요",IF(AND(B692&lt;&gt;"",ISNA(MATCH(B692,현장번호,0))),"현장 번호를 확인하세요",IF(AND(F692&lt;&gt;"",F692&lt;&gt;"완료"),"끝남 칸은 '완료'만","")))))</f>
        <v/>
      </c>
      <c r="J692">
        <f>IF(OR(G692="밀림",G692="오늘",G692="이번 주"),A692+ROW()/1E+6,"")</f>
        <v/>
      </c>
    </row>
    <row r="693">
      <c r="A693" s="20" t="n">
        <v>46086</v>
      </c>
      <c r="B693" s="26" t="n">
        <v>201</v>
      </c>
      <c r="C693" s="27">
        <f>IF(D693="","",IF(B693="","(현장 없음)",IFERROR(INDEX(현장_고객,MATCH(B693,현장번호,0))&amp;" · "&amp;INDEX(현장_주소,MATCH(B693,현장번호,0)),"없는 번호")))</f>
        <v/>
      </c>
      <c r="D693" s="21" t="inlineStr">
        <is>
          <t>마감 확인</t>
        </is>
      </c>
      <c r="E693" s="21" t="inlineStr">
        <is>
          <t>김 실장</t>
        </is>
      </c>
      <c r="F693" s="26" t="inlineStr">
        <is>
          <t>완료</t>
        </is>
      </c>
      <c r="G693" s="28">
        <f>IF(OR(D693="",H693&lt;&gt;""),"",IF(F693="완료","완료",IF(A693&lt;기준일,"밀림",IF(A693=기준일,"오늘",IF(A693&lt;=기준일+7,"이번 주","예정")))))</f>
        <v/>
      </c>
      <c r="H693" s="25">
        <f>IF(COUNTA(A693,B693,D693)=0,"",IF(D693="","할 일을 적어 주세요",IF(NOT(ISNUMBER(A693)),"마감일을 확인하세요",IF(AND(B693&lt;&gt;"",ISNA(MATCH(B693,현장번호,0))),"현장 번호를 확인하세요",IF(AND(F693&lt;&gt;"",F693&lt;&gt;"완료"),"끝남 칸은 '완료'만","")))))</f>
        <v/>
      </c>
      <c r="J693">
        <f>IF(OR(G693="밀림",G693="오늘",G693="이번 주"),A693+ROW()/1E+6,"")</f>
        <v/>
      </c>
    </row>
    <row r="694">
      <c r="A694" s="20" t="n">
        <v>46087</v>
      </c>
      <c r="B694" s="26" t="n">
        <v>193</v>
      </c>
      <c r="C694" s="27">
        <f>IF(D694="","",IF(B694="","(현장 없음)",IFERROR(INDEX(현장_고객,MATCH(B694,현장번호,0))&amp;" · "&amp;INDEX(현장_주소,MATCH(B694,현장번호,0)),"없는 번호")))</f>
        <v/>
      </c>
      <c r="D694" s="21" t="inlineStr">
        <is>
          <t>철거 일정 잡기</t>
        </is>
      </c>
      <c r="E694" s="21" t="inlineStr">
        <is>
          <t>대표</t>
        </is>
      </c>
      <c r="F694" s="26" t="inlineStr">
        <is>
          <t>완료</t>
        </is>
      </c>
      <c r="G694" s="28">
        <f>IF(OR(D694="",H694&lt;&gt;""),"",IF(F694="완료","완료",IF(A694&lt;기준일,"밀림",IF(A694=기준일,"오늘",IF(A694&lt;=기준일+7,"이번 주","예정")))))</f>
        <v/>
      </c>
      <c r="H694" s="25">
        <f>IF(COUNTA(A694,B694,D694)=0,"",IF(D694="","할 일을 적어 주세요",IF(NOT(ISNUMBER(A694)),"마감일을 확인하세요",IF(AND(B694&lt;&gt;"",ISNA(MATCH(B694,현장번호,0))),"현장 번호를 확인하세요",IF(AND(F694&lt;&gt;"",F694&lt;&gt;"완료"),"끝남 칸은 '완료'만","")))))</f>
        <v/>
      </c>
      <c r="J694">
        <f>IF(OR(G694="밀림",G694="오늘",G694="이번 주"),A694+ROW()/1E+6,"")</f>
        <v/>
      </c>
    </row>
    <row r="695">
      <c r="A695" s="20" t="n">
        <v>46087</v>
      </c>
      <c r="B695" s="26" t="n">
        <v>195</v>
      </c>
      <c r="C695" s="27">
        <f>IF(D695="","",IF(B695="","(현장 없음)",IFERROR(INDEX(현장_고객,MATCH(B695,현장번호,0))&amp;" · "&amp;INDEX(현장_주소,MATCH(B695,현장번호,0)),"없는 번호")))</f>
        <v/>
      </c>
      <c r="D695" s="21" t="inlineStr">
        <is>
          <t>잔금 안내 문자</t>
        </is>
      </c>
      <c r="E695" s="21" t="inlineStr">
        <is>
          <t>박 팀장</t>
        </is>
      </c>
      <c r="F695" s="26" t="inlineStr">
        <is>
          <t>완료</t>
        </is>
      </c>
      <c r="G695" s="28">
        <f>IF(OR(D695="",H695&lt;&gt;""),"",IF(F695="완료","완료",IF(A695&lt;기준일,"밀림",IF(A695=기준일,"오늘",IF(A695&lt;=기준일+7,"이번 주","예정")))))</f>
        <v/>
      </c>
      <c r="H695" s="25">
        <f>IF(COUNTA(A695,B695,D695)=0,"",IF(D695="","할 일을 적어 주세요",IF(NOT(ISNUMBER(A695)),"마감일을 확인하세요",IF(AND(B695&lt;&gt;"",ISNA(MATCH(B695,현장번호,0))),"현장 번호를 확인하세요",IF(AND(F695&lt;&gt;"",F695&lt;&gt;"완료"),"끝남 칸은 '완료'만","")))))</f>
        <v/>
      </c>
      <c r="J695">
        <f>IF(OR(G695="밀림",G695="오늘",G695="이번 주"),A695+ROW()/1E+6,"")</f>
        <v/>
      </c>
    </row>
    <row r="696">
      <c r="A696" s="20" t="n">
        <v>46087</v>
      </c>
      <c r="B696" s="26" t="n">
        <v>200</v>
      </c>
      <c r="C696" s="27">
        <f>IF(D696="","",IF(B696="","(현장 없음)",IFERROR(INDEX(현장_고객,MATCH(B696,현장번호,0))&amp;" · "&amp;INDEX(현장_주소,MATCH(B696,현장번호,0)),"없는 번호")))</f>
        <v/>
      </c>
      <c r="D696" s="21" t="inlineStr">
        <is>
          <t>자재 발주</t>
        </is>
      </c>
      <c r="E696" s="21" t="inlineStr">
        <is>
          <t>김 실장</t>
        </is>
      </c>
      <c r="F696" s="26" t="inlineStr">
        <is>
          <t>완료</t>
        </is>
      </c>
      <c r="G696" s="28">
        <f>IF(OR(D696="",H696&lt;&gt;""),"",IF(F696="완료","완료",IF(A696&lt;기준일,"밀림",IF(A696=기준일,"오늘",IF(A696&lt;=기준일+7,"이번 주","예정")))))</f>
        <v/>
      </c>
      <c r="H696" s="25">
        <f>IF(COUNTA(A696,B696,D696)=0,"",IF(D696="","할 일을 적어 주세요",IF(NOT(ISNUMBER(A696)),"마감일을 확인하세요",IF(AND(B696&lt;&gt;"",ISNA(MATCH(B696,현장번호,0))),"현장 번호를 확인하세요",IF(AND(F696&lt;&gt;"",F696&lt;&gt;"완료"),"끝남 칸은 '완료'만","")))))</f>
        <v/>
      </c>
      <c r="J696">
        <f>IF(OR(G696="밀림",G696="오늘",G696="이번 주"),A696+ROW()/1E+6,"")</f>
        <v/>
      </c>
    </row>
    <row r="697">
      <c r="A697" s="20" t="n">
        <v>46087</v>
      </c>
      <c r="B697" s="26" t="n">
        <v>200</v>
      </c>
      <c r="C697" s="27">
        <f>IF(D697="","",IF(B697="","(현장 없음)",IFERROR(INDEX(현장_고객,MATCH(B697,현장번호,0))&amp;" · "&amp;INDEX(현장_주소,MATCH(B697,현장번호,0)),"없는 번호")))</f>
        <v/>
      </c>
      <c r="D697" s="21" t="inlineStr">
        <is>
          <t>중간 사진 보내기</t>
        </is>
      </c>
      <c r="E697" s="21" t="inlineStr">
        <is>
          <t>김 실장</t>
        </is>
      </c>
      <c r="F697" s="26" t="inlineStr">
        <is>
          <t>완료</t>
        </is>
      </c>
      <c r="G697" s="28">
        <f>IF(OR(D697="",H697&lt;&gt;""),"",IF(F697="완료","완료",IF(A697&lt;기준일,"밀림",IF(A697=기준일,"오늘",IF(A697&lt;=기준일+7,"이번 주","예정")))))</f>
        <v/>
      </c>
      <c r="H697" s="25">
        <f>IF(COUNTA(A697,B697,D697)=0,"",IF(D697="","할 일을 적어 주세요",IF(NOT(ISNUMBER(A697)),"마감일을 확인하세요",IF(AND(B697&lt;&gt;"",ISNA(MATCH(B697,현장번호,0))),"현장 번호를 확인하세요",IF(AND(F697&lt;&gt;"",F697&lt;&gt;"완료"),"끝남 칸은 '완료'만","")))))</f>
        <v/>
      </c>
      <c r="J697">
        <f>IF(OR(G697="밀림",G697="오늘",G697="이번 주"),A697+ROW()/1E+6,"")</f>
        <v/>
      </c>
    </row>
    <row r="698">
      <c r="A698" s="20" t="n">
        <v>46087</v>
      </c>
      <c r="B698" s="26" t="n">
        <v>204</v>
      </c>
      <c r="C698" s="27">
        <f>IF(D698="","",IF(B698="","(현장 없음)",IFERROR(INDEX(현장_고객,MATCH(B698,현장번호,0))&amp;" · "&amp;INDEX(현장_주소,MATCH(B698,현장번호,0)),"없는 번호")))</f>
        <v/>
      </c>
      <c r="D698" s="21" t="inlineStr">
        <is>
          <t>실측 방문</t>
        </is>
      </c>
      <c r="E698" s="21" t="inlineStr">
        <is>
          <t>박 팀장</t>
        </is>
      </c>
      <c r="F698" s="26" t="inlineStr">
        <is>
          <t>완료</t>
        </is>
      </c>
      <c r="G698" s="28">
        <f>IF(OR(D698="",H698&lt;&gt;""),"",IF(F698="완료","완료",IF(A698&lt;기준일,"밀림",IF(A698=기준일,"오늘",IF(A698&lt;=기준일+7,"이번 주","예정")))))</f>
        <v/>
      </c>
      <c r="H698" s="25">
        <f>IF(COUNTA(A698,B698,D698)=0,"",IF(D698="","할 일을 적어 주세요",IF(NOT(ISNUMBER(A698)),"마감일을 확인하세요",IF(AND(B698&lt;&gt;"",ISNA(MATCH(B698,현장번호,0))),"현장 번호를 확인하세요",IF(AND(F698&lt;&gt;"",F698&lt;&gt;"완료"),"끝남 칸은 '완료'만","")))))</f>
        <v/>
      </c>
      <c r="J698">
        <f>IF(OR(G698="밀림",G698="오늘",G698="이번 주"),A698+ROW()/1E+6,"")</f>
        <v/>
      </c>
    </row>
    <row r="699">
      <c r="A699" s="20" t="n">
        <v>46087</v>
      </c>
      <c r="B699" s="26" t="n">
        <v>205</v>
      </c>
      <c r="C699" s="27">
        <f>IF(D699="","",IF(B699="","(현장 없음)",IFERROR(INDEX(현장_고객,MATCH(B699,현장번호,0))&amp;" · "&amp;INDEX(현장_주소,MATCH(B699,현장번호,0)),"없는 번호")))</f>
        <v/>
      </c>
      <c r="D699" s="21" t="inlineStr">
        <is>
          <t>자재 발주</t>
        </is>
      </c>
      <c r="E699" s="21" t="inlineStr">
        <is>
          <t>김 실장</t>
        </is>
      </c>
      <c r="F699" s="26" t="inlineStr">
        <is>
          <t>완료</t>
        </is>
      </c>
      <c r="G699" s="28">
        <f>IF(OR(D699="",H699&lt;&gt;""),"",IF(F699="완료","완료",IF(A699&lt;기준일,"밀림",IF(A699=기준일,"오늘",IF(A699&lt;=기준일+7,"이번 주","예정")))))</f>
        <v/>
      </c>
      <c r="H699" s="25">
        <f>IF(COUNTA(A699,B699,D699)=0,"",IF(D699="","할 일을 적어 주세요",IF(NOT(ISNUMBER(A699)),"마감일을 확인하세요",IF(AND(B699&lt;&gt;"",ISNA(MATCH(B699,현장번호,0))),"현장 번호를 확인하세요",IF(AND(F699&lt;&gt;"",F699&lt;&gt;"완료"),"끝남 칸은 '완료'만","")))))</f>
        <v/>
      </c>
      <c r="J699">
        <f>IF(OR(G699="밀림",G699="오늘",G699="이번 주"),A699+ROW()/1E+6,"")</f>
        <v/>
      </c>
    </row>
    <row r="700">
      <c r="A700" s="20" t="n">
        <v>46087</v>
      </c>
      <c r="B700" s="26" t="n">
        <v>207</v>
      </c>
      <c r="C700" s="27">
        <f>IF(D700="","",IF(B700="","(현장 없음)",IFERROR(INDEX(현장_고객,MATCH(B700,현장번호,0))&amp;" · "&amp;INDEX(현장_주소,MATCH(B700,현장번호,0)),"없는 번호")))</f>
        <v/>
      </c>
      <c r="D700" s="21" t="inlineStr">
        <is>
          <t>자재 발주</t>
        </is>
      </c>
      <c r="E700" s="21" t="inlineStr">
        <is>
          <t>대표</t>
        </is>
      </c>
      <c r="F700" s="26" t="inlineStr">
        <is>
          <t>완료</t>
        </is>
      </c>
      <c r="G700" s="28">
        <f>IF(OR(D700="",H700&lt;&gt;""),"",IF(F700="완료","완료",IF(A700&lt;기준일,"밀림",IF(A700=기준일,"오늘",IF(A700&lt;=기준일+7,"이번 주","예정")))))</f>
        <v/>
      </c>
      <c r="H700" s="25">
        <f>IF(COUNTA(A700,B700,D700)=0,"",IF(D700="","할 일을 적어 주세요",IF(NOT(ISNUMBER(A700)),"마감일을 확인하세요",IF(AND(B700&lt;&gt;"",ISNA(MATCH(B700,현장번호,0))),"현장 번호를 확인하세요",IF(AND(F700&lt;&gt;"",F700&lt;&gt;"완료"),"끝남 칸은 '완료'만","")))))</f>
        <v/>
      </c>
      <c r="J700">
        <f>IF(OR(G700="밀림",G700="오늘",G700="이번 주"),A700+ROW()/1E+6,"")</f>
        <v/>
      </c>
    </row>
    <row r="701">
      <c r="A701" s="20" t="n">
        <v>46087</v>
      </c>
      <c r="B701" s="26" t="n">
        <v>211</v>
      </c>
      <c r="C701" s="27">
        <f>IF(D701="","",IF(B701="","(현장 없음)",IFERROR(INDEX(현장_고객,MATCH(B701,현장번호,0))&amp;" · "&amp;INDEX(현장_주소,MATCH(B701,현장번호,0)),"없는 번호")))</f>
        <v/>
      </c>
      <c r="D701" s="21" t="inlineStr">
        <is>
          <t>실측 방문</t>
        </is>
      </c>
      <c r="E701" s="21" t="inlineStr">
        <is>
          <t>김 실장</t>
        </is>
      </c>
      <c r="F701" s="26" t="inlineStr">
        <is>
          <t>완료</t>
        </is>
      </c>
      <c r="G701" s="28">
        <f>IF(OR(D701="",H701&lt;&gt;""),"",IF(F701="완료","완료",IF(A701&lt;기준일,"밀림",IF(A701=기준일,"오늘",IF(A701&lt;=기준일+7,"이번 주","예정")))))</f>
        <v/>
      </c>
      <c r="H701" s="25">
        <f>IF(COUNTA(A701,B701,D701)=0,"",IF(D701="","할 일을 적어 주세요",IF(NOT(ISNUMBER(A701)),"마감일을 확인하세요",IF(AND(B701&lt;&gt;"",ISNA(MATCH(B701,현장번호,0))),"현장 번호를 확인하세요",IF(AND(F701&lt;&gt;"",F701&lt;&gt;"완료"),"끝남 칸은 '완료'만","")))))</f>
        <v/>
      </c>
      <c r="J701">
        <f>IF(OR(G701="밀림",G701="오늘",G701="이번 주"),A701+ROW()/1E+6,"")</f>
        <v/>
      </c>
    </row>
    <row r="702">
      <c r="A702" s="20" t="n">
        <v>46087</v>
      </c>
      <c r="B702" s="26" t="n">
        <v>213</v>
      </c>
      <c r="C702" s="27">
        <f>IF(D702="","",IF(B702="","(현장 없음)",IFERROR(INDEX(현장_고객,MATCH(B702,현장번호,0))&amp;" · "&amp;INDEX(현장_주소,MATCH(B702,현장번호,0)),"없는 번호")))</f>
        <v/>
      </c>
      <c r="D702" s="21" t="inlineStr">
        <is>
          <t>타일 들어가는 날 확인</t>
        </is>
      </c>
      <c r="E702" s="21" t="inlineStr">
        <is>
          <t>대표</t>
        </is>
      </c>
      <c r="F702" s="26" t="inlineStr">
        <is>
          <t>완료</t>
        </is>
      </c>
      <c r="G702" s="28">
        <f>IF(OR(D702="",H702&lt;&gt;""),"",IF(F702="완료","완료",IF(A702&lt;기준일,"밀림",IF(A702=기준일,"오늘",IF(A702&lt;=기준일+7,"이번 주","예정")))))</f>
        <v/>
      </c>
      <c r="H702" s="25">
        <f>IF(COUNTA(A702,B702,D702)=0,"",IF(D702="","할 일을 적어 주세요",IF(NOT(ISNUMBER(A702)),"마감일을 확인하세요",IF(AND(B702&lt;&gt;"",ISNA(MATCH(B702,현장번호,0))),"현장 번호를 확인하세요",IF(AND(F702&lt;&gt;"",F702&lt;&gt;"완료"),"끝남 칸은 '완료'만","")))))</f>
        <v/>
      </c>
      <c r="J702">
        <f>IF(OR(G702="밀림",G702="오늘",G702="이번 주"),A702+ROW()/1E+6,"")</f>
        <v/>
      </c>
    </row>
    <row r="703">
      <c r="A703" s="20" t="n">
        <v>46088</v>
      </c>
      <c r="B703" s="26" t="n">
        <v>193</v>
      </c>
      <c r="C703" s="27">
        <f>IF(D703="","",IF(B703="","(현장 없음)",IFERROR(INDEX(현장_고객,MATCH(B703,현장번호,0))&amp;" · "&amp;INDEX(현장_주소,MATCH(B703,현장번호,0)),"없는 번호")))</f>
        <v/>
      </c>
      <c r="D703" s="21" t="inlineStr">
        <is>
          <t>타일 들어가는 날 확인</t>
        </is>
      </c>
      <c r="E703" s="21" t="inlineStr">
        <is>
          <t>대표</t>
        </is>
      </c>
      <c r="F703" s="26" t="inlineStr">
        <is>
          <t>완료</t>
        </is>
      </c>
      <c r="G703" s="28">
        <f>IF(OR(D703="",H703&lt;&gt;""),"",IF(F703="완료","완료",IF(A703&lt;기준일,"밀림",IF(A703=기준일,"오늘",IF(A703&lt;=기준일+7,"이번 주","예정")))))</f>
        <v/>
      </c>
      <c r="H703" s="25">
        <f>IF(COUNTA(A703,B703,D703)=0,"",IF(D703="","할 일을 적어 주세요",IF(NOT(ISNUMBER(A703)),"마감일을 확인하세요",IF(AND(B703&lt;&gt;"",ISNA(MATCH(B703,현장번호,0))),"현장 번호를 확인하세요",IF(AND(F703&lt;&gt;"",F703&lt;&gt;"완료"),"끝남 칸은 '완료'만","")))))</f>
        <v/>
      </c>
      <c r="J703">
        <f>IF(OR(G703="밀림",G703="오늘",G703="이번 주"),A703+ROW()/1E+6,"")</f>
        <v/>
      </c>
    </row>
    <row r="704">
      <c r="A704" s="20" t="n">
        <v>46088</v>
      </c>
      <c r="B704" s="26" t="n">
        <v>193</v>
      </c>
      <c r="C704" s="27">
        <f>IF(D704="","",IF(B704="","(현장 없음)",IFERROR(INDEX(현장_고객,MATCH(B704,현장번호,0))&amp;" · "&amp;INDEX(현장_주소,MATCH(B704,현장번호,0)),"없는 번호")))</f>
        <v/>
      </c>
      <c r="D704" s="21" t="inlineStr">
        <is>
          <t>마감 확인</t>
        </is>
      </c>
      <c r="E704" s="21" t="inlineStr">
        <is>
          <t>대표</t>
        </is>
      </c>
      <c r="F704" s="26" t="inlineStr">
        <is>
          <t>완료</t>
        </is>
      </c>
      <c r="G704" s="28">
        <f>IF(OR(D704="",H704&lt;&gt;""),"",IF(F704="완료","완료",IF(A704&lt;기준일,"밀림",IF(A704=기준일,"오늘",IF(A704&lt;=기준일+7,"이번 주","예정")))))</f>
        <v/>
      </c>
      <c r="H704" s="25">
        <f>IF(COUNTA(A704,B704,D704)=0,"",IF(D704="","할 일을 적어 주세요",IF(NOT(ISNUMBER(A704)),"마감일을 확인하세요",IF(AND(B704&lt;&gt;"",ISNA(MATCH(B704,현장번호,0))),"현장 번호를 확인하세요",IF(AND(F704&lt;&gt;"",F704&lt;&gt;"완료"),"끝남 칸은 '완료'만","")))))</f>
        <v/>
      </c>
      <c r="J704">
        <f>IF(OR(G704="밀림",G704="오늘",G704="이번 주"),A704+ROW()/1E+6,"")</f>
        <v/>
      </c>
    </row>
    <row r="705">
      <c r="A705" s="20" t="n">
        <v>46088</v>
      </c>
      <c r="B705" s="26" t="n">
        <v>200</v>
      </c>
      <c r="C705" s="27">
        <f>IF(D705="","",IF(B705="","(현장 없음)",IFERROR(INDEX(현장_고객,MATCH(B705,현장번호,0))&amp;" · "&amp;INDEX(현장_주소,MATCH(B705,현장번호,0)),"없는 번호")))</f>
        <v/>
      </c>
      <c r="D705" s="21" t="inlineStr">
        <is>
          <t>철거 일정 잡기</t>
        </is>
      </c>
      <c r="E705" s="21" t="inlineStr">
        <is>
          <t>김 실장</t>
        </is>
      </c>
      <c r="F705" s="26" t="inlineStr">
        <is>
          <t>완료</t>
        </is>
      </c>
      <c r="G705" s="28">
        <f>IF(OR(D705="",H705&lt;&gt;""),"",IF(F705="완료","완료",IF(A705&lt;기준일,"밀림",IF(A705=기준일,"오늘",IF(A705&lt;=기준일+7,"이번 주","예정")))))</f>
        <v/>
      </c>
      <c r="H705" s="25">
        <f>IF(COUNTA(A705,B705,D705)=0,"",IF(D705="","할 일을 적어 주세요",IF(NOT(ISNUMBER(A705)),"마감일을 확인하세요",IF(AND(B705&lt;&gt;"",ISNA(MATCH(B705,현장번호,0))),"현장 번호를 확인하세요",IF(AND(F705&lt;&gt;"",F705&lt;&gt;"완료"),"끝남 칸은 '완료'만","")))))</f>
        <v/>
      </c>
      <c r="J705">
        <f>IF(OR(G705="밀림",G705="오늘",G705="이번 주"),A705+ROW()/1E+6,"")</f>
        <v/>
      </c>
    </row>
    <row r="706">
      <c r="A706" s="20" t="n">
        <v>46088</v>
      </c>
      <c r="B706" s="26" t="n">
        <v>205</v>
      </c>
      <c r="C706" s="27">
        <f>IF(D706="","",IF(B706="","(현장 없음)",IFERROR(INDEX(현장_고객,MATCH(B706,현장번호,0))&amp;" · "&amp;INDEX(현장_주소,MATCH(B706,현장번호,0)),"없는 번호")))</f>
        <v/>
      </c>
      <c r="D706" s="21" t="inlineStr">
        <is>
          <t>잔금 안내 문자</t>
        </is>
      </c>
      <c r="E706" s="21" t="inlineStr">
        <is>
          <t>김 실장</t>
        </is>
      </c>
      <c r="F706" s="26" t="inlineStr">
        <is>
          <t>완료</t>
        </is>
      </c>
      <c r="G706" s="28">
        <f>IF(OR(D706="",H706&lt;&gt;""),"",IF(F706="완료","완료",IF(A706&lt;기준일,"밀림",IF(A706=기준일,"오늘",IF(A706&lt;=기준일+7,"이번 주","예정")))))</f>
        <v/>
      </c>
      <c r="H706" s="25">
        <f>IF(COUNTA(A706,B706,D706)=0,"",IF(D706="","할 일을 적어 주세요",IF(NOT(ISNUMBER(A706)),"마감일을 확인하세요",IF(AND(B706&lt;&gt;"",ISNA(MATCH(B706,현장번호,0))),"현장 번호를 확인하세요",IF(AND(F706&lt;&gt;"",F706&lt;&gt;"완료"),"끝남 칸은 '완료'만","")))))</f>
        <v/>
      </c>
      <c r="J706">
        <f>IF(OR(G706="밀림",G706="오늘",G706="이번 주"),A706+ROW()/1E+6,"")</f>
        <v/>
      </c>
    </row>
    <row r="707">
      <c r="A707" s="20" t="n">
        <v>46089</v>
      </c>
      <c r="B707" s="26" t="n">
        <v>202</v>
      </c>
      <c r="C707" s="27">
        <f>IF(D707="","",IF(B707="","(현장 없음)",IFERROR(INDEX(현장_고객,MATCH(B707,현장번호,0))&amp;" · "&amp;INDEX(현장_주소,MATCH(B707,현장번호,0)),"없는 번호")))</f>
        <v/>
      </c>
      <c r="D707" s="21" t="inlineStr">
        <is>
          <t>마감 확인</t>
        </is>
      </c>
      <c r="E707" s="21" t="inlineStr">
        <is>
          <t>대표</t>
        </is>
      </c>
      <c r="F707" s="26" t="inlineStr">
        <is>
          <t>완료</t>
        </is>
      </c>
      <c r="G707" s="28">
        <f>IF(OR(D707="",H707&lt;&gt;""),"",IF(F707="완료","완료",IF(A707&lt;기준일,"밀림",IF(A707=기준일,"오늘",IF(A707&lt;=기준일+7,"이번 주","예정")))))</f>
        <v/>
      </c>
      <c r="H707" s="25">
        <f>IF(COUNTA(A707,B707,D707)=0,"",IF(D707="","할 일을 적어 주세요",IF(NOT(ISNUMBER(A707)),"마감일을 확인하세요",IF(AND(B707&lt;&gt;"",ISNA(MATCH(B707,현장번호,0))),"현장 번호를 확인하세요",IF(AND(F707&lt;&gt;"",F707&lt;&gt;"완료"),"끝남 칸은 '완료'만","")))))</f>
        <v/>
      </c>
      <c r="J707">
        <f>IF(OR(G707="밀림",G707="오늘",G707="이번 주"),A707+ROW()/1E+6,"")</f>
        <v/>
      </c>
    </row>
    <row r="708">
      <c r="A708" s="20" t="n">
        <v>46089</v>
      </c>
      <c r="B708" s="26" t="n">
        <v>202</v>
      </c>
      <c r="C708" s="27">
        <f>IF(D708="","",IF(B708="","(현장 없음)",IFERROR(INDEX(현장_고객,MATCH(B708,현장번호,0))&amp;" · "&amp;INDEX(현장_주소,MATCH(B708,현장번호,0)),"없는 번호")))</f>
        <v/>
      </c>
      <c r="D708" s="21" t="inlineStr">
        <is>
          <t>타일 들어가는 날 확인</t>
        </is>
      </c>
      <c r="E708" s="21" t="inlineStr">
        <is>
          <t>대표</t>
        </is>
      </c>
      <c r="F708" s="26" t="inlineStr">
        <is>
          <t>완료</t>
        </is>
      </c>
      <c r="G708" s="28">
        <f>IF(OR(D708="",H708&lt;&gt;""),"",IF(F708="완료","완료",IF(A708&lt;기준일,"밀림",IF(A708=기준일,"오늘",IF(A708&lt;=기준일+7,"이번 주","예정")))))</f>
        <v/>
      </c>
      <c r="H708" s="25">
        <f>IF(COUNTA(A708,B708,D708)=0,"",IF(D708="","할 일을 적어 주세요",IF(NOT(ISNUMBER(A708)),"마감일을 확인하세요",IF(AND(B708&lt;&gt;"",ISNA(MATCH(B708,현장번호,0))),"현장 번호를 확인하세요",IF(AND(F708&lt;&gt;"",F708&lt;&gt;"완료"),"끝남 칸은 '완료'만","")))))</f>
        <v/>
      </c>
      <c r="J708">
        <f>IF(OR(G708="밀림",G708="오늘",G708="이번 주"),A708+ROW()/1E+6,"")</f>
        <v/>
      </c>
    </row>
    <row r="709">
      <c r="A709" s="20" t="n">
        <v>46090</v>
      </c>
      <c r="B709" s="26" t="n">
        <v>204</v>
      </c>
      <c r="C709" s="27">
        <f>IF(D709="","",IF(B709="","(현장 없음)",IFERROR(INDEX(현장_고객,MATCH(B709,현장번호,0))&amp;" · "&amp;INDEX(현장_주소,MATCH(B709,현장번호,0)),"없는 번호")))</f>
        <v/>
      </c>
      <c r="D709" s="21" t="inlineStr">
        <is>
          <t>자재 발주</t>
        </is>
      </c>
      <c r="E709" s="21" t="inlineStr">
        <is>
          <t>박 팀장</t>
        </is>
      </c>
      <c r="F709" s="26" t="inlineStr">
        <is>
          <t>완료</t>
        </is>
      </c>
      <c r="G709" s="28">
        <f>IF(OR(D709="",H709&lt;&gt;""),"",IF(F709="완료","완료",IF(A709&lt;기준일,"밀림",IF(A709=기준일,"오늘",IF(A709&lt;=기준일+7,"이번 주","예정")))))</f>
        <v/>
      </c>
      <c r="H709" s="25">
        <f>IF(COUNTA(A709,B709,D709)=0,"",IF(D709="","할 일을 적어 주세요",IF(NOT(ISNUMBER(A709)),"마감일을 확인하세요",IF(AND(B709&lt;&gt;"",ISNA(MATCH(B709,현장번호,0))),"현장 번호를 확인하세요",IF(AND(F709&lt;&gt;"",F709&lt;&gt;"완료"),"끝남 칸은 '완료'만","")))))</f>
        <v/>
      </c>
      <c r="J709">
        <f>IF(OR(G709="밀림",G709="오늘",G709="이번 주"),A709+ROW()/1E+6,"")</f>
        <v/>
      </c>
    </row>
    <row r="710">
      <c r="A710" s="20" t="n">
        <v>46091</v>
      </c>
      <c r="B710" s="26" t="n">
        <v>209</v>
      </c>
      <c r="C710" s="27">
        <f>IF(D710="","",IF(B710="","(현장 없음)",IFERROR(INDEX(현장_고객,MATCH(B710,현장번호,0))&amp;" · "&amp;INDEX(현장_주소,MATCH(B710,현장번호,0)),"없는 번호")))</f>
        <v/>
      </c>
      <c r="D710" s="21" t="inlineStr">
        <is>
          <t>마감 확인</t>
        </is>
      </c>
      <c r="E710" s="21" t="inlineStr">
        <is>
          <t>박 팀장</t>
        </is>
      </c>
      <c r="F710" s="26" t="inlineStr">
        <is>
          <t>완료</t>
        </is>
      </c>
      <c r="G710" s="28">
        <f>IF(OR(D710="",H710&lt;&gt;""),"",IF(F710="완료","완료",IF(A710&lt;기준일,"밀림",IF(A710=기준일,"오늘",IF(A710&lt;=기준일+7,"이번 주","예정")))))</f>
        <v/>
      </c>
      <c r="H710" s="25">
        <f>IF(COUNTA(A710,B710,D710)=0,"",IF(D710="","할 일을 적어 주세요",IF(NOT(ISNUMBER(A710)),"마감일을 확인하세요",IF(AND(B710&lt;&gt;"",ISNA(MATCH(B710,현장번호,0))),"현장 번호를 확인하세요",IF(AND(F710&lt;&gt;"",F710&lt;&gt;"완료"),"끝남 칸은 '완료'만","")))))</f>
        <v/>
      </c>
      <c r="J710">
        <f>IF(OR(G710="밀림",G710="오늘",G710="이번 주"),A710+ROW()/1E+6,"")</f>
        <v/>
      </c>
    </row>
    <row r="711">
      <c r="A711" s="20" t="n">
        <v>46091</v>
      </c>
      <c r="B711" s="26" t="n">
        <v>213</v>
      </c>
      <c r="C711" s="27">
        <f>IF(D711="","",IF(B711="","(현장 없음)",IFERROR(INDEX(현장_고객,MATCH(B711,현장번호,0))&amp;" · "&amp;INDEX(현장_주소,MATCH(B711,현장번호,0)),"없는 번호")))</f>
        <v/>
      </c>
      <c r="D711" s="21" t="inlineStr">
        <is>
          <t>중간 사진 보내기</t>
        </is>
      </c>
      <c r="E711" s="21" t="inlineStr">
        <is>
          <t>대표</t>
        </is>
      </c>
      <c r="F711" s="26" t="inlineStr">
        <is>
          <t>완료</t>
        </is>
      </c>
      <c r="G711" s="28">
        <f>IF(OR(D711="",H711&lt;&gt;""),"",IF(F711="완료","완료",IF(A711&lt;기준일,"밀림",IF(A711=기준일,"오늘",IF(A711&lt;=기준일+7,"이번 주","예정")))))</f>
        <v/>
      </c>
      <c r="H711" s="25">
        <f>IF(COUNTA(A711,B711,D711)=0,"",IF(D711="","할 일을 적어 주세요",IF(NOT(ISNUMBER(A711)),"마감일을 확인하세요",IF(AND(B711&lt;&gt;"",ISNA(MATCH(B711,현장번호,0))),"현장 번호를 확인하세요",IF(AND(F711&lt;&gt;"",F711&lt;&gt;"완료"),"끝남 칸은 '완료'만","")))))</f>
        <v/>
      </c>
      <c r="J711">
        <f>IF(OR(G711="밀림",G711="오늘",G711="이번 주"),A711+ROW()/1E+6,"")</f>
        <v/>
      </c>
    </row>
    <row r="712">
      <c r="A712" s="20" t="n">
        <v>46092</v>
      </c>
      <c r="B712" s="26" t="n">
        <v>204</v>
      </c>
      <c r="C712" s="27">
        <f>IF(D712="","",IF(B712="","(현장 없음)",IFERROR(INDEX(현장_고객,MATCH(B712,현장번호,0))&amp;" · "&amp;INDEX(현장_주소,MATCH(B712,현장번호,0)),"없는 번호")))</f>
        <v/>
      </c>
      <c r="D712" s="21" t="inlineStr">
        <is>
          <t>철거 일정 잡기</t>
        </is>
      </c>
      <c r="E712" s="21" t="inlineStr">
        <is>
          <t>박 팀장</t>
        </is>
      </c>
      <c r="F712" s="26" t="inlineStr">
        <is>
          <t>완료</t>
        </is>
      </c>
      <c r="G712" s="28">
        <f>IF(OR(D712="",H712&lt;&gt;""),"",IF(F712="완료","완료",IF(A712&lt;기준일,"밀림",IF(A712=기준일,"오늘",IF(A712&lt;=기준일+7,"이번 주","예정")))))</f>
        <v/>
      </c>
      <c r="H712" s="25">
        <f>IF(COUNTA(A712,B712,D712)=0,"",IF(D712="","할 일을 적어 주세요",IF(NOT(ISNUMBER(A712)),"마감일을 확인하세요",IF(AND(B712&lt;&gt;"",ISNA(MATCH(B712,현장번호,0))),"현장 번호를 확인하세요",IF(AND(F712&lt;&gt;"",F712&lt;&gt;"완료"),"끝남 칸은 '완료'만","")))))</f>
        <v/>
      </c>
      <c r="J712">
        <f>IF(OR(G712="밀림",G712="오늘",G712="이번 주"),A712+ROW()/1E+6,"")</f>
        <v/>
      </c>
    </row>
    <row r="713">
      <c r="A713" s="20" t="n">
        <v>46092</v>
      </c>
      <c r="B713" s="26" t="n">
        <v>211</v>
      </c>
      <c r="C713" s="27">
        <f>IF(D713="","",IF(B713="","(현장 없음)",IFERROR(INDEX(현장_고객,MATCH(B713,현장번호,0))&amp;" · "&amp;INDEX(현장_주소,MATCH(B713,현장번호,0)),"없는 번호")))</f>
        <v/>
      </c>
      <c r="D713" s="21" t="inlineStr">
        <is>
          <t>관리사무소 공사 신고</t>
        </is>
      </c>
      <c r="E713" s="21" t="inlineStr">
        <is>
          <t>김 실장</t>
        </is>
      </c>
      <c r="F713" s="26" t="inlineStr">
        <is>
          <t>완료</t>
        </is>
      </c>
      <c r="G713" s="28">
        <f>IF(OR(D713="",H713&lt;&gt;""),"",IF(F713="완료","완료",IF(A713&lt;기준일,"밀림",IF(A713=기준일,"오늘",IF(A713&lt;=기준일+7,"이번 주","예정")))))</f>
        <v/>
      </c>
      <c r="H713" s="25">
        <f>IF(COUNTA(A713,B713,D713)=0,"",IF(D713="","할 일을 적어 주세요",IF(NOT(ISNUMBER(A713)),"마감일을 확인하세요",IF(AND(B713&lt;&gt;"",ISNA(MATCH(B713,현장번호,0))),"현장 번호를 확인하세요",IF(AND(F713&lt;&gt;"",F713&lt;&gt;"완료"),"끝남 칸은 '완료'만","")))))</f>
        <v/>
      </c>
      <c r="J713">
        <f>IF(OR(G713="밀림",G713="오늘",G713="이번 주"),A713+ROW()/1E+6,"")</f>
        <v/>
      </c>
    </row>
    <row r="714">
      <c r="A714" s="20" t="n">
        <v>46092</v>
      </c>
      <c r="B714" s="26" t="n">
        <v>212</v>
      </c>
      <c r="C714" s="27">
        <f>IF(D714="","",IF(B714="","(현장 없음)",IFERROR(INDEX(현장_고객,MATCH(B714,현장번호,0))&amp;" · "&amp;INDEX(현장_주소,MATCH(B714,현장번호,0)),"없는 번호")))</f>
        <v/>
      </c>
      <c r="D714" s="21" t="inlineStr">
        <is>
          <t>실측 방문</t>
        </is>
      </c>
      <c r="E714" s="21" t="inlineStr">
        <is>
          <t>대표</t>
        </is>
      </c>
      <c r="F714" s="26" t="inlineStr">
        <is>
          <t>완료</t>
        </is>
      </c>
      <c r="G714" s="28">
        <f>IF(OR(D714="",H714&lt;&gt;""),"",IF(F714="완료","완료",IF(A714&lt;기준일,"밀림",IF(A714=기준일,"오늘",IF(A714&lt;=기준일+7,"이번 주","예정")))))</f>
        <v/>
      </c>
      <c r="H714" s="25">
        <f>IF(COUNTA(A714,B714,D714)=0,"",IF(D714="","할 일을 적어 주세요",IF(NOT(ISNUMBER(A714)),"마감일을 확인하세요",IF(AND(B714&lt;&gt;"",ISNA(MATCH(B714,현장번호,0))),"현장 번호를 확인하세요",IF(AND(F714&lt;&gt;"",F714&lt;&gt;"완료"),"끝남 칸은 '완료'만","")))))</f>
        <v/>
      </c>
      <c r="J714">
        <f>IF(OR(G714="밀림",G714="오늘",G714="이번 주"),A714+ROW()/1E+6,"")</f>
        <v/>
      </c>
    </row>
    <row r="715">
      <c r="A715" s="20" t="n">
        <v>46093</v>
      </c>
      <c r="B715" s="26" t="n">
        <v>200</v>
      </c>
      <c r="C715" s="27">
        <f>IF(D715="","",IF(B715="","(현장 없음)",IFERROR(INDEX(현장_고객,MATCH(B715,현장번호,0))&amp;" · "&amp;INDEX(현장_주소,MATCH(B715,현장번호,0)),"없는 번호")))</f>
        <v/>
      </c>
      <c r="D715" s="21" t="inlineStr">
        <is>
          <t>타일 들어가는 날 확인</t>
        </is>
      </c>
      <c r="E715" s="21" t="inlineStr">
        <is>
          <t>김 실장</t>
        </is>
      </c>
      <c r="F715" s="26" t="inlineStr">
        <is>
          <t>완료</t>
        </is>
      </c>
      <c r="G715" s="28">
        <f>IF(OR(D715="",H715&lt;&gt;""),"",IF(F715="완료","완료",IF(A715&lt;기준일,"밀림",IF(A715=기준일,"오늘",IF(A715&lt;=기준일+7,"이번 주","예정")))))</f>
        <v/>
      </c>
      <c r="H715" s="25">
        <f>IF(COUNTA(A715,B715,D715)=0,"",IF(D715="","할 일을 적어 주세요",IF(NOT(ISNUMBER(A715)),"마감일을 확인하세요",IF(AND(B715&lt;&gt;"",ISNA(MATCH(B715,현장번호,0))),"현장 번호를 확인하세요",IF(AND(F715&lt;&gt;"",F715&lt;&gt;"완료"),"끝남 칸은 '완료'만","")))))</f>
        <v/>
      </c>
      <c r="J715">
        <f>IF(OR(G715="밀림",G715="오늘",G715="이번 주"),A715+ROW()/1E+6,"")</f>
        <v/>
      </c>
    </row>
    <row r="716">
      <c r="A716" s="20" t="n">
        <v>46093</v>
      </c>
      <c r="B716" s="26" t="n">
        <v>202</v>
      </c>
      <c r="C716" s="27">
        <f>IF(D716="","",IF(B716="","(현장 없음)",IFERROR(INDEX(현장_고객,MATCH(B716,현장번호,0))&amp;" · "&amp;INDEX(현장_주소,MATCH(B716,현장번호,0)),"없는 번호")))</f>
        <v/>
      </c>
      <c r="D716" s="21" t="inlineStr">
        <is>
          <t>관리사무소 공사 신고</t>
        </is>
      </c>
      <c r="E716" s="21" t="inlineStr">
        <is>
          <t>대표</t>
        </is>
      </c>
      <c r="F716" s="26" t="inlineStr">
        <is>
          <t>완료</t>
        </is>
      </c>
      <c r="G716" s="28">
        <f>IF(OR(D716="",H716&lt;&gt;""),"",IF(F716="완료","완료",IF(A716&lt;기준일,"밀림",IF(A716=기준일,"오늘",IF(A716&lt;=기준일+7,"이번 주","예정")))))</f>
        <v/>
      </c>
      <c r="H716" s="25">
        <f>IF(COUNTA(A716,B716,D716)=0,"",IF(D716="","할 일을 적어 주세요",IF(NOT(ISNUMBER(A716)),"마감일을 확인하세요",IF(AND(B716&lt;&gt;"",ISNA(MATCH(B716,현장번호,0))),"현장 번호를 확인하세요",IF(AND(F716&lt;&gt;"",F716&lt;&gt;"완료"),"끝남 칸은 '완료'만","")))))</f>
        <v/>
      </c>
      <c r="J716">
        <f>IF(OR(G716="밀림",G716="오늘",G716="이번 주"),A716+ROW()/1E+6,"")</f>
        <v/>
      </c>
    </row>
    <row r="717">
      <c r="A717" s="20" t="n">
        <v>46093</v>
      </c>
      <c r="B717" s="26" t="n">
        <v>204</v>
      </c>
      <c r="C717" s="27">
        <f>IF(D717="","",IF(B717="","(현장 없음)",IFERROR(INDEX(현장_고객,MATCH(B717,현장번호,0))&amp;" · "&amp;INDEX(현장_주소,MATCH(B717,현장번호,0)),"없는 번호")))</f>
        <v/>
      </c>
      <c r="D717" s="21" t="inlineStr">
        <is>
          <t>중간 사진 보내기</t>
        </is>
      </c>
      <c r="E717" s="21" t="inlineStr">
        <is>
          <t>박 팀장</t>
        </is>
      </c>
      <c r="F717" s="26" t="inlineStr">
        <is>
          <t>완료</t>
        </is>
      </c>
      <c r="G717" s="28">
        <f>IF(OR(D717="",H717&lt;&gt;""),"",IF(F717="완료","완료",IF(A717&lt;기준일,"밀림",IF(A717=기준일,"오늘",IF(A717&lt;=기준일+7,"이번 주","예정")))))</f>
        <v/>
      </c>
      <c r="H717" s="25">
        <f>IF(COUNTA(A717,B717,D717)=0,"",IF(D717="","할 일을 적어 주세요",IF(NOT(ISNUMBER(A717)),"마감일을 확인하세요",IF(AND(B717&lt;&gt;"",ISNA(MATCH(B717,현장번호,0))),"현장 번호를 확인하세요",IF(AND(F717&lt;&gt;"",F717&lt;&gt;"완료"),"끝남 칸은 '완료'만","")))))</f>
        <v/>
      </c>
      <c r="J717">
        <f>IF(OR(G717="밀림",G717="오늘",G717="이번 주"),A717+ROW()/1E+6,"")</f>
        <v/>
      </c>
    </row>
    <row r="718">
      <c r="A718" s="20" t="n">
        <v>46093</v>
      </c>
      <c r="B718" s="26" t="n">
        <v>210</v>
      </c>
      <c r="C718" s="27">
        <f>IF(D718="","",IF(B718="","(현장 없음)",IFERROR(INDEX(현장_고객,MATCH(B718,현장번호,0))&amp;" · "&amp;INDEX(현장_주소,MATCH(B718,현장번호,0)),"없는 번호")))</f>
        <v/>
      </c>
      <c r="D718" s="21" t="inlineStr">
        <is>
          <t>실측 방문</t>
        </is>
      </c>
      <c r="E718" s="21" t="inlineStr">
        <is>
          <t>대표</t>
        </is>
      </c>
      <c r="F718" s="26" t="inlineStr">
        <is>
          <t>완료</t>
        </is>
      </c>
      <c r="G718" s="28">
        <f>IF(OR(D718="",H718&lt;&gt;""),"",IF(F718="완료","완료",IF(A718&lt;기준일,"밀림",IF(A718=기준일,"오늘",IF(A718&lt;=기준일+7,"이번 주","예정")))))</f>
        <v/>
      </c>
      <c r="H718" s="25">
        <f>IF(COUNTA(A718,B718,D718)=0,"",IF(D718="","할 일을 적어 주세요",IF(NOT(ISNUMBER(A718)),"마감일을 확인하세요",IF(AND(B718&lt;&gt;"",ISNA(MATCH(B718,현장번호,0))),"현장 번호를 확인하세요",IF(AND(F718&lt;&gt;"",F718&lt;&gt;"완료"),"끝남 칸은 '완료'만","")))))</f>
        <v/>
      </c>
      <c r="J718">
        <f>IF(OR(G718="밀림",G718="오늘",G718="이번 주"),A718+ROW()/1E+6,"")</f>
        <v/>
      </c>
    </row>
    <row r="719">
      <c r="A719" s="20" t="n">
        <v>46094</v>
      </c>
      <c r="B719" s="26" t="n">
        <v>201</v>
      </c>
      <c r="C719" s="27">
        <f>IF(D719="","",IF(B719="","(현장 없음)",IFERROR(INDEX(현장_고객,MATCH(B719,현장번호,0))&amp;" · "&amp;INDEX(현장_주소,MATCH(B719,현장번호,0)),"없는 번호")))</f>
        <v/>
      </c>
      <c r="D719" s="21" t="inlineStr">
        <is>
          <t>중간 사진 보내기</t>
        </is>
      </c>
      <c r="E719" s="21" t="inlineStr">
        <is>
          <t>김 실장</t>
        </is>
      </c>
      <c r="F719" s="26" t="inlineStr">
        <is>
          <t>완료</t>
        </is>
      </c>
      <c r="G719" s="28">
        <f>IF(OR(D719="",H719&lt;&gt;""),"",IF(F719="완료","완료",IF(A719&lt;기준일,"밀림",IF(A719=기준일,"오늘",IF(A719&lt;=기준일+7,"이번 주","예정")))))</f>
        <v/>
      </c>
      <c r="H719" s="25">
        <f>IF(COUNTA(A719,B719,D719)=0,"",IF(D719="","할 일을 적어 주세요",IF(NOT(ISNUMBER(A719)),"마감일을 확인하세요",IF(AND(B719&lt;&gt;"",ISNA(MATCH(B719,현장번호,0))),"현장 번호를 확인하세요",IF(AND(F719&lt;&gt;"",F719&lt;&gt;"완료"),"끝남 칸은 '완료'만","")))))</f>
        <v/>
      </c>
      <c r="J719">
        <f>IF(OR(G719="밀림",G719="오늘",G719="이번 주"),A719+ROW()/1E+6,"")</f>
        <v/>
      </c>
    </row>
    <row r="720">
      <c r="A720" s="20" t="n">
        <v>46094</v>
      </c>
      <c r="B720" s="26" t="n">
        <v>203</v>
      </c>
      <c r="C720" s="27">
        <f>IF(D720="","",IF(B720="","(현장 없음)",IFERROR(INDEX(현장_고객,MATCH(B720,현장번호,0))&amp;" · "&amp;INDEX(현장_주소,MATCH(B720,현장번호,0)),"없는 번호")))</f>
        <v/>
      </c>
      <c r="D720" s="21" t="inlineStr">
        <is>
          <t>중간 사진 보내기</t>
        </is>
      </c>
      <c r="E720" s="21" t="inlineStr">
        <is>
          <t>김 실장</t>
        </is>
      </c>
      <c r="F720" s="26" t="inlineStr">
        <is>
          <t>완료</t>
        </is>
      </c>
      <c r="G720" s="28">
        <f>IF(OR(D720="",H720&lt;&gt;""),"",IF(F720="완료","완료",IF(A720&lt;기준일,"밀림",IF(A720=기준일,"오늘",IF(A720&lt;=기준일+7,"이번 주","예정")))))</f>
        <v/>
      </c>
      <c r="H720" s="25">
        <f>IF(COUNTA(A720,B720,D720)=0,"",IF(D720="","할 일을 적어 주세요",IF(NOT(ISNUMBER(A720)),"마감일을 확인하세요",IF(AND(B720&lt;&gt;"",ISNA(MATCH(B720,현장번호,0))),"현장 번호를 확인하세요",IF(AND(F720&lt;&gt;"",F720&lt;&gt;"완료"),"끝남 칸은 '완료'만","")))))</f>
        <v/>
      </c>
      <c r="J720">
        <f>IF(OR(G720="밀림",G720="오늘",G720="이번 주"),A720+ROW()/1E+6,"")</f>
        <v/>
      </c>
    </row>
    <row r="721">
      <c r="A721" s="20" t="n">
        <v>46094</v>
      </c>
      <c r="B721" s="26" t="n">
        <v>213</v>
      </c>
      <c r="C721" s="27">
        <f>IF(D721="","",IF(B721="","(현장 없음)",IFERROR(INDEX(현장_고객,MATCH(B721,현장번호,0))&amp;" · "&amp;INDEX(현장_주소,MATCH(B721,현장번호,0)),"없는 번호")))</f>
        <v/>
      </c>
      <c r="D721" s="21" t="inlineStr">
        <is>
          <t>철거 일정 잡기</t>
        </is>
      </c>
      <c r="E721" s="21" t="inlineStr">
        <is>
          <t>대표</t>
        </is>
      </c>
      <c r="F721" s="26" t="inlineStr">
        <is>
          <t>완료</t>
        </is>
      </c>
      <c r="G721" s="28">
        <f>IF(OR(D721="",H721&lt;&gt;""),"",IF(F721="완료","완료",IF(A721&lt;기준일,"밀림",IF(A721=기준일,"오늘",IF(A721&lt;=기준일+7,"이번 주","예정")))))</f>
        <v/>
      </c>
      <c r="H721" s="25">
        <f>IF(COUNTA(A721,B721,D721)=0,"",IF(D721="","할 일을 적어 주세요",IF(NOT(ISNUMBER(A721)),"마감일을 확인하세요",IF(AND(B721&lt;&gt;"",ISNA(MATCH(B721,현장번호,0))),"현장 번호를 확인하세요",IF(AND(F721&lt;&gt;"",F721&lt;&gt;"완료"),"끝남 칸은 '완료'만","")))))</f>
        <v/>
      </c>
      <c r="J721">
        <f>IF(OR(G721="밀림",G721="오늘",G721="이번 주"),A721+ROW()/1E+6,"")</f>
        <v/>
      </c>
    </row>
    <row r="722">
      <c r="A722" s="20" t="n">
        <v>46095</v>
      </c>
      <c r="B722" s="26" t="n">
        <v>200</v>
      </c>
      <c r="C722" s="27">
        <f>IF(D722="","",IF(B722="","(현장 없음)",IFERROR(INDEX(현장_고객,MATCH(B722,현장번호,0))&amp;" · "&amp;INDEX(현장_주소,MATCH(B722,현장번호,0)),"없는 번호")))</f>
        <v/>
      </c>
      <c r="D722" s="21" t="inlineStr">
        <is>
          <t>잔금 안내 문자</t>
        </is>
      </c>
      <c r="E722" s="21" t="inlineStr">
        <is>
          <t>김 실장</t>
        </is>
      </c>
      <c r="F722" s="26" t="inlineStr">
        <is>
          <t>완료</t>
        </is>
      </c>
      <c r="G722" s="28">
        <f>IF(OR(D722="",H722&lt;&gt;""),"",IF(F722="완료","완료",IF(A722&lt;기준일,"밀림",IF(A722=기준일,"오늘",IF(A722&lt;=기준일+7,"이번 주","예정")))))</f>
        <v/>
      </c>
      <c r="H722" s="25">
        <f>IF(COUNTA(A722,B722,D722)=0,"",IF(D722="","할 일을 적어 주세요",IF(NOT(ISNUMBER(A722)),"마감일을 확인하세요",IF(AND(B722&lt;&gt;"",ISNA(MATCH(B722,현장번호,0))),"현장 번호를 확인하세요",IF(AND(F722&lt;&gt;"",F722&lt;&gt;"완료"),"끝남 칸은 '완료'만","")))))</f>
        <v/>
      </c>
      <c r="J722">
        <f>IF(OR(G722="밀림",G722="오늘",G722="이번 주"),A722+ROW()/1E+6,"")</f>
        <v/>
      </c>
    </row>
    <row r="723">
      <c r="A723" s="20" t="n">
        <v>46095</v>
      </c>
      <c r="B723" s="26" t="n">
        <v>202</v>
      </c>
      <c r="C723" s="27">
        <f>IF(D723="","",IF(B723="","(현장 없음)",IFERROR(INDEX(현장_고객,MATCH(B723,현장번호,0))&amp;" · "&amp;INDEX(현장_주소,MATCH(B723,현장번호,0)),"없는 번호")))</f>
        <v/>
      </c>
      <c r="D723" s="21" t="inlineStr">
        <is>
          <t>자재 발주</t>
        </is>
      </c>
      <c r="E723" s="21" t="inlineStr">
        <is>
          <t>대표</t>
        </is>
      </c>
      <c r="F723" s="26" t="inlineStr">
        <is>
          <t>완료</t>
        </is>
      </c>
      <c r="G723" s="28">
        <f>IF(OR(D723="",H723&lt;&gt;""),"",IF(F723="완료","완료",IF(A723&lt;기준일,"밀림",IF(A723=기준일,"오늘",IF(A723&lt;=기준일+7,"이번 주","예정")))))</f>
        <v/>
      </c>
      <c r="H723" s="25">
        <f>IF(COUNTA(A723,B723,D723)=0,"",IF(D723="","할 일을 적어 주세요",IF(NOT(ISNUMBER(A723)),"마감일을 확인하세요",IF(AND(B723&lt;&gt;"",ISNA(MATCH(B723,현장번호,0))),"현장 번호를 확인하세요",IF(AND(F723&lt;&gt;"",F723&lt;&gt;"완료"),"끝남 칸은 '완료'만","")))))</f>
        <v/>
      </c>
      <c r="J723">
        <f>IF(OR(G723="밀림",G723="오늘",G723="이번 주"),A723+ROW()/1E+6,"")</f>
        <v/>
      </c>
    </row>
    <row r="724">
      <c r="A724" s="20" t="n">
        <v>46095</v>
      </c>
      <c r="B724" s="26" t="n">
        <v>221</v>
      </c>
      <c r="C724" s="27">
        <f>IF(D724="","",IF(B724="","(현장 없음)",IFERROR(INDEX(현장_고객,MATCH(B724,현장번호,0))&amp;" · "&amp;INDEX(현장_주소,MATCH(B724,현장번호,0)),"없는 번호")))</f>
        <v/>
      </c>
      <c r="D724" s="21" t="inlineStr">
        <is>
          <t>실측 방문</t>
        </is>
      </c>
      <c r="E724" s="21" t="inlineStr">
        <is>
          <t>김 실장</t>
        </is>
      </c>
      <c r="F724" s="26" t="inlineStr">
        <is>
          <t>완료</t>
        </is>
      </c>
      <c r="G724" s="28">
        <f>IF(OR(D724="",H724&lt;&gt;""),"",IF(F724="완료","완료",IF(A724&lt;기준일,"밀림",IF(A724=기준일,"오늘",IF(A724&lt;=기준일+7,"이번 주","예정")))))</f>
        <v/>
      </c>
      <c r="H724" s="25">
        <f>IF(COUNTA(A724,B724,D724)=0,"",IF(D724="","할 일을 적어 주세요",IF(NOT(ISNUMBER(A724)),"마감일을 확인하세요",IF(AND(B724&lt;&gt;"",ISNA(MATCH(B724,현장번호,0))),"현장 번호를 확인하세요",IF(AND(F724&lt;&gt;"",F724&lt;&gt;"완료"),"끝남 칸은 '완료'만","")))))</f>
        <v/>
      </c>
      <c r="J724">
        <f>IF(OR(G724="밀림",G724="오늘",G724="이번 주"),A724+ROW()/1E+6,"")</f>
        <v/>
      </c>
    </row>
    <row r="725">
      <c r="A725" s="20" t="n">
        <v>46096</v>
      </c>
      <c r="B725" s="26" t="n">
        <v>212</v>
      </c>
      <c r="C725" s="27">
        <f>IF(D725="","",IF(B725="","(현장 없음)",IFERROR(INDEX(현장_고객,MATCH(B725,현장번호,0))&amp;" · "&amp;INDEX(현장_주소,MATCH(B725,현장번호,0)),"없는 번호")))</f>
        <v/>
      </c>
      <c r="D725" s="21" t="inlineStr">
        <is>
          <t>타일 들어가는 날 확인</t>
        </is>
      </c>
      <c r="E725" s="21" t="inlineStr">
        <is>
          <t>대표</t>
        </is>
      </c>
      <c r="F725" s="26" t="inlineStr">
        <is>
          <t>완료</t>
        </is>
      </c>
      <c r="G725" s="28">
        <f>IF(OR(D725="",H725&lt;&gt;""),"",IF(F725="완료","완료",IF(A725&lt;기준일,"밀림",IF(A725=기준일,"오늘",IF(A725&lt;=기준일+7,"이번 주","예정")))))</f>
        <v/>
      </c>
      <c r="H725" s="25">
        <f>IF(COUNTA(A725,B725,D725)=0,"",IF(D725="","할 일을 적어 주세요",IF(NOT(ISNUMBER(A725)),"마감일을 확인하세요",IF(AND(B725&lt;&gt;"",ISNA(MATCH(B725,현장번호,0))),"현장 번호를 확인하세요",IF(AND(F725&lt;&gt;"",F725&lt;&gt;"완료"),"끝남 칸은 '완료'만","")))))</f>
        <v/>
      </c>
      <c r="J725">
        <f>IF(OR(G725="밀림",G725="오늘",G725="이번 주"),A725+ROW()/1E+6,"")</f>
        <v/>
      </c>
    </row>
    <row r="726">
      <c r="A726" s="20" t="n">
        <v>46096</v>
      </c>
      <c r="B726" s="26" t="n">
        <v>213</v>
      </c>
      <c r="C726" s="27">
        <f>IF(D726="","",IF(B726="","(현장 없음)",IFERROR(INDEX(현장_고객,MATCH(B726,현장번호,0))&amp;" · "&amp;INDEX(현장_주소,MATCH(B726,현장번호,0)),"없는 번호")))</f>
        <v/>
      </c>
      <c r="D726" s="21" t="inlineStr">
        <is>
          <t>잔금 안내 문자</t>
        </is>
      </c>
      <c r="E726" s="21" t="inlineStr">
        <is>
          <t>대표</t>
        </is>
      </c>
      <c r="F726" s="26" t="inlineStr">
        <is>
          <t>완료</t>
        </is>
      </c>
      <c r="G726" s="28">
        <f>IF(OR(D726="",H726&lt;&gt;""),"",IF(F726="완료","완료",IF(A726&lt;기준일,"밀림",IF(A726=기준일,"오늘",IF(A726&lt;=기준일+7,"이번 주","예정")))))</f>
        <v/>
      </c>
      <c r="H726" s="25">
        <f>IF(COUNTA(A726,B726,D726)=0,"",IF(D726="","할 일을 적어 주세요",IF(NOT(ISNUMBER(A726)),"마감일을 확인하세요",IF(AND(B726&lt;&gt;"",ISNA(MATCH(B726,현장번호,0))),"현장 번호를 확인하세요",IF(AND(F726&lt;&gt;"",F726&lt;&gt;"완료"),"끝남 칸은 '완료'만","")))))</f>
        <v/>
      </c>
      <c r="J726">
        <f>IF(OR(G726="밀림",G726="오늘",G726="이번 주"),A726+ROW()/1E+6,"")</f>
        <v/>
      </c>
    </row>
    <row r="727">
      <c r="A727" s="20" t="n">
        <v>46097</v>
      </c>
      <c r="B727" s="26" t="n">
        <v>229</v>
      </c>
      <c r="C727" s="27">
        <f>IF(D727="","",IF(B727="","(현장 없음)",IFERROR(INDEX(현장_고객,MATCH(B727,현장번호,0))&amp;" · "&amp;INDEX(현장_주소,MATCH(B727,현장번호,0)),"없는 번호")))</f>
        <v/>
      </c>
      <c r="D727" s="21" t="inlineStr">
        <is>
          <t>실측 방문</t>
        </is>
      </c>
      <c r="E727" s="21" t="inlineStr">
        <is>
          <t>박 팀장</t>
        </is>
      </c>
      <c r="F727" s="26" t="inlineStr">
        <is>
          <t>완료</t>
        </is>
      </c>
      <c r="G727" s="28">
        <f>IF(OR(D727="",H727&lt;&gt;""),"",IF(F727="완료","완료",IF(A727&lt;기준일,"밀림",IF(A727=기준일,"오늘",IF(A727&lt;=기준일+7,"이번 주","예정")))))</f>
        <v/>
      </c>
      <c r="H727" s="25">
        <f>IF(COUNTA(A727,B727,D727)=0,"",IF(D727="","할 일을 적어 주세요",IF(NOT(ISNUMBER(A727)),"마감일을 확인하세요",IF(AND(B727&lt;&gt;"",ISNA(MATCH(B727,현장번호,0))),"현장 번호를 확인하세요",IF(AND(F727&lt;&gt;"",F727&lt;&gt;"완료"),"끝남 칸은 '완료'만","")))))</f>
        <v/>
      </c>
      <c r="J727">
        <f>IF(OR(G727="밀림",G727="오늘",G727="이번 주"),A727+ROW()/1E+6,"")</f>
        <v/>
      </c>
    </row>
    <row r="728">
      <c r="A728" s="20" t="n">
        <v>46098</v>
      </c>
      <c r="B728" s="26" t="n">
        <v>201</v>
      </c>
      <c r="C728" s="27">
        <f>IF(D728="","",IF(B728="","(현장 없음)",IFERROR(INDEX(현장_고객,MATCH(B728,현장번호,0))&amp;" · "&amp;INDEX(현장_주소,MATCH(B728,현장번호,0)),"없는 번호")))</f>
        <v/>
      </c>
      <c r="D728" s="21" t="inlineStr">
        <is>
          <t>타일 들어가는 날 확인</t>
        </is>
      </c>
      <c r="E728" s="21" t="inlineStr">
        <is>
          <t>김 실장</t>
        </is>
      </c>
      <c r="F728" s="26" t="inlineStr">
        <is>
          <t>완료</t>
        </is>
      </c>
      <c r="G728" s="28">
        <f>IF(OR(D728="",H728&lt;&gt;""),"",IF(F728="완료","완료",IF(A728&lt;기준일,"밀림",IF(A728=기준일,"오늘",IF(A728&lt;=기준일+7,"이번 주","예정")))))</f>
        <v/>
      </c>
      <c r="H728" s="25">
        <f>IF(COUNTA(A728,B728,D728)=0,"",IF(D728="","할 일을 적어 주세요",IF(NOT(ISNUMBER(A728)),"마감일을 확인하세요",IF(AND(B728&lt;&gt;"",ISNA(MATCH(B728,현장번호,0))),"현장 번호를 확인하세요",IF(AND(F728&lt;&gt;"",F728&lt;&gt;"완료"),"끝남 칸은 '완료'만","")))))</f>
        <v/>
      </c>
      <c r="J728">
        <f>IF(OR(G728="밀림",G728="오늘",G728="이번 주"),A728+ROW()/1E+6,"")</f>
        <v/>
      </c>
    </row>
    <row r="729">
      <c r="A729" s="20" t="n">
        <v>46098</v>
      </c>
      <c r="B729" s="26" t="n">
        <v>203</v>
      </c>
      <c r="C729" s="27">
        <f>IF(D729="","",IF(B729="","(현장 없음)",IFERROR(INDEX(현장_고객,MATCH(B729,현장번호,0))&amp;" · "&amp;INDEX(현장_주소,MATCH(B729,현장번호,0)),"없는 번호")))</f>
        <v/>
      </c>
      <c r="D729" s="21" t="inlineStr">
        <is>
          <t>관리사무소 공사 신고</t>
        </is>
      </c>
      <c r="E729" s="21" t="inlineStr">
        <is>
          <t>김 실장</t>
        </is>
      </c>
      <c r="F729" s="26" t="inlineStr">
        <is>
          <t>완료</t>
        </is>
      </c>
      <c r="G729" s="28">
        <f>IF(OR(D729="",H729&lt;&gt;""),"",IF(F729="완료","완료",IF(A729&lt;기준일,"밀림",IF(A729=기준일,"오늘",IF(A729&lt;=기준일+7,"이번 주","예정")))))</f>
        <v/>
      </c>
      <c r="H729" s="25">
        <f>IF(COUNTA(A729,B729,D729)=0,"",IF(D729="","할 일을 적어 주세요",IF(NOT(ISNUMBER(A729)),"마감일을 확인하세요",IF(AND(B729&lt;&gt;"",ISNA(MATCH(B729,현장번호,0))),"현장 번호를 확인하세요",IF(AND(F729&lt;&gt;"",F729&lt;&gt;"완료"),"끝남 칸은 '완료'만","")))))</f>
        <v/>
      </c>
      <c r="J729">
        <f>IF(OR(G729="밀림",G729="오늘",G729="이번 주"),A729+ROW()/1E+6,"")</f>
        <v/>
      </c>
    </row>
    <row r="730">
      <c r="A730" s="20" t="n">
        <v>46098</v>
      </c>
      <c r="B730" s="26" t="n">
        <v>204</v>
      </c>
      <c r="C730" s="27">
        <f>IF(D730="","",IF(B730="","(현장 없음)",IFERROR(INDEX(현장_고객,MATCH(B730,현장번호,0))&amp;" · "&amp;INDEX(현장_주소,MATCH(B730,현장번호,0)),"없는 번호")))</f>
        <v/>
      </c>
      <c r="D730" s="21" t="inlineStr">
        <is>
          <t>관리사무소 공사 신고</t>
        </is>
      </c>
      <c r="E730" s="21" t="inlineStr">
        <is>
          <t>박 팀장</t>
        </is>
      </c>
      <c r="F730" s="26" t="inlineStr">
        <is>
          <t>완료</t>
        </is>
      </c>
      <c r="G730" s="28">
        <f>IF(OR(D730="",H730&lt;&gt;""),"",IF(F730="완료","완료",IF(A730&lt;기준일,"밀림",IF(A730=기준일,"오늘",IF(A730&lt;=기준일+7,"이번 주","예정")))))</f>
        <v/>
      </c>
      <c r="H730" s="25">
        <f>IF(COUNTA(A730,B730,D730)=0,"",IF(D730="","할 일을 적어 주세요",IF(NOT(ISNUMBER(A730)),"마감일을 확인하세요",IF(AND(B730&lt;&gt;"",ISNA(MATCH(B730,현장번호,0))),"현장 번호를 확인하세요",IF(AND(F730&lt;&gt;"",F730&lt;&gt;"완료"),"끝남 칸은 '완료'만","")))))</f>
        <v/>
      </c>
      <c r="J730">
        <f>IF(OR(G730="밀림",G730="오늘",G730="이번 주"),A730+ROW()/1E+6,"")</f>
        <v/>
      </c>
    </row>
    <row r="731">
      <c r="A731" s="20" t="n">
        <v>46098</v>
      </c>
      <c r="B731" s="26" t="n">
        <v>204</v>
      </c>
      <c r="C731" s="27">
        <f>IF(D731="","",IF(B731="","(현장 없음)",IFERROR(INDEX(현장_고객,MATCH(B731,현장번호,0))&amp;" · "&amp;INDEX(현장_주소,MATCH(B731,현장번호,0)),"없는 번호")))</f>
        <v/>
      </c>
      <c r="D731" s="21" t="inlineStr">
        <is>
          <t>타일 들어가는 날 확인</t>
        </is>
      </c>
      <c r="E731" s="21" t="inlineStr">
        <is>
          <t>박 팀장</t>
        </is>
      </c>
      <c r="F731" s="26" t="inlineStr">
        <is>
          <t>완료</t>
        </is>
      </c>
      <c r="G731" s="28">
        <f>IF(OR(D731="",H731&lt;&gt;""),"",IF(F731="완료","완료",IF(A731&lt;기준일,"밀림",IF(A731=기준일,"오늘",IF(A731&lt;=기준일+7,"이번 주","예정")))))</f>
        <v/>
      </c>
      <c r="H731" s="25">
        <f>IF(COUNTA(A731,B731,D731)=0,"",IF(D731="","할 일을 적어 주세요",IF(NOT(ISNUMBER(A731)),"마감일을 확인하세요",IF(AND(B731&lt;&gt;"",ISNA(MATCH(B731,현장번호,0))),"현장 번호를 확인하세요",IF(AND(F731&lt;&gt;"",F731&lt;&gt;"완료"),"끝남 칸은 '완료'만","")))))</f>
        <v/>
      </c>
      <c r="J731">
        <f>IF(OR(G731="밀림",G731="오늘",G731="이번 주"),A731+ROW()/1E+6,"")</f>
        <v/>
      </c>
    </row>
    <row r="732">
      <c r="A732" s="20" t="n">
        <v>46098</v>
      </c>
      <c r="B732" s="26" t="n">
        <v>214</v>
      </c>
      <c r="C732" s="27">
        <f>IF(D732="","",IF(B732="","(현장 없음)",IFERROR(INDEX(현장_고객,MATCH(B732,현장번호,0))&amp;" · "&amp;INDEX(현장_주소,MATCH(B732,현장번호,0)),"없는 번호")))</f>
        <v/>
      </c>
      <c r="D732" s="21" t="inlineStr">
        <is>
          <t>실측 방문</t>
        </is>
      </c>
      <c r="E732" s="21" t="inlineStr">
        <is>
          <t>박 팀장</t>
        </is>
      </c>
      <c r="F732" s="26" t="inlineStr">
        <is>
          <t>완료</t>
        </is>
      </c>
      <c r="G732" s="28">
        <f>IF(OR(D732="",H732&lt;&gt;""),"",IF(F732="완료","완료",IF(A732&lt;기준일,"밀림",IF(A732=기준일,"오늘",IF(A732&lt;=기준일+7,"이번 주","예정")))))</f>
        <v/>
      </c>
      <c r="H732" s="25">
        <f>IF(COUNTA(A732,B732,D732)=0,"",IF(D732="","할 일을 적어 주세요",IF(NOT(ISNUMBER(A732)),"마감일을 확인하세요",IF(AND(B732&lt;&gt;"",ISNA(MATCH(B732,현장번호,0))),"현장 번호를 확인하세요",IF(AND(F732&lt;&gt;"",F732&lt;&gt;"완료"),"끝남 칸은 '완료'만","")))))</f>
        <v/>
      </c>
      <c r="J732">
        <f>IF(OR(G732="밀림",G732="오늘",G732="이번 주"),A732+ROW()/1E+6,"")</f>
        <v/>
      </c>
    </row>
    <row r="733">
      <c r="A733" s="20" t="n">
        <v>46098</v>
      </c>
      <c r="B733" s="26" t="n">
        <v>217</v>
      </c>
      <c r="C733" s="27">
        <f>IF(D733="","",IF(B733="","(현장 없음)",IFERROR(INDEX(현장_고객,MATCH(B733,현장번호,0))&amp;" · "&amp;INDEX(현장_주소,MATCH(B733,현장번호,0)),"없는 번호")))</f>
        <v/>
      </c>
      <c r="D733" s="21" t="inlineStr">
        <is>
          <t>실측 방문</t>
        </is>
      </c>
      <c r="E733" s="21" t="inlineStr">
        <is>
          <t>박 팀장</t>
        </is>
      </c>
      <c r="F733" s="26" t="inlineStr">
        <is>
          <t>완료</t>
        </is>
      </c>
      <c r="G733" s="28">
        <f>IF(OR(D733="",H733&lt;&gt;""),"",IF(F733="완료","완료",IF(A733&lt;기준일,"밀림",IF(A733=기준일,"오늘",IF(A733&lt;=기준일+7,"이번 주","예정")))))</f>
        <v/>
      </c>
      <c r="H733" s="25">
        <f>IF(COUNTA(A733,B733,D733)=0,"",IF(D733="","할 일을 적어 주세요",IF(NOT(ISNUMBER(A733)),"마감일을 확인하세요",IF(AND(B733&lt;&gt;"",ISNA(MATCH(B733,현장번호,0))),"현장 번호를 확인하세요",IF(AND(F733&lt;&gt;"",F733&lt;&gt;"완료"),"끝남 칸은 '완료'만","")))))</f>
        <v/>
      </c>
      <c r="J733">
        <f>IF(OR(G733="밀림",G733="오늘",G733="이번 주"),A733+ROW()/1E+6,"")</f>
        <v/>
      </c>
    </row>
    <row r="734">
      <c r="A734" s="20" t="n">
        <v>46099</v>
      </c>
      <c r="B734" s="26" t="n">
        <v>211</v>
      </c>
      <c r="C734" s="27">
        <f>IF(D734="","",IF(B734="","(현장 없음)",IFERROR(INDEX(현장_고객,MATCH(B734,현장번호,0))&amp;" · "&amp;INDEX(현장_주소,MATCH(B734,현장번호,0)),"없는 번호")))</f>
        <v/>
      </c>
      <c r="D734" s="21" t="inlineStr">
        <is>
          <t>자재 발주</t>
        </is>
      </c>
      <c r="E734" s="21" t="inlineStr">
        <is>
          <t>김 실장</t>
        </is>
      </c>
      <c r="F734" s="26" t="inlineStr">
        <is>
          <t>완료</t>
        </is>
      </c>
      <c r="G734" s="28">
        <f>IF(OR(D734="",H734&lt;&gt;""),"",IF(F734="완료","완료",IF(A734&lt;기준일,"밀림",IF(A734=기준일,"오늘",IF(A734&lt;=기준일+7,"이번 주","예정")))))</f>
        <v/>
      </c>
      <c r="H734" s="25">
        <f>IF(COUNTA(A734,B734,D734)=0,"",IF(D734="","할 일을 적어 주세요",IF(NOT(ISNUMBER(A734)),"마감일을 확인하세요",IF(AND(B734&lt;&gt;"",ISNA(MATCH(B734,현장번호,0))),"현장 번호를 확인하세요",IF(AND(F734&lt;&gt;"",F734&lt;&gt;"완료"),"끝남 칸은 '완료'만","")))))</f>
        <v/>
      </c>
      <c r="J734">
        <f>IF(OR(G734="밀림",G734="오늘",G734="이번 주"),A734+ROW()/1E+6,"")</f>
        <v/>
      </c>
    </row>
    <row r="735">
      <c r="A735" s="20" t="n">
        <v>46099</v>
      </c>
      <c r="B735" s="26" t="n">
        <v>212</v>
      </c>
      <c r="C735" s="27">
        <f>IF(D735="","",IF(B735="","(현장 없음)",IFERROR(INDEX(현장_고객,MATCH(B735,현장번호,0))&amp;" · "&amp;INDEX(현장_주소,MATCH(B735,현장번호,0)),"없는 번호")))</f>
        <v/>
      </c>
      <c r="D735" s="21" t="inlineStr">
        <is>
          <t>자재 발주</t>
        </is>
      </c>
      <c r="E735" s="21" t="inlineStr">
        <is>
          <t>대표</t>
        </is>
      </c>
      <c r="F735" s="26" t="inlineStr">
        <is>
          <t>완료</t>
        </is>
      </c>
      <c r="G735" s="28">
        <f>IF(OR(D735="",H735&lt;&gt;""),"",IF(F735="완료","완료",IF(A735&lt;기준일,"밀림",IF(A735=기준일,"오늘",IF(A735&lt;=기준일+7,"이번 주","예정")))))</f>
        <v/>
      </c>
      <c r="H735" s="25">
        <f>IF(COUNTA(A735,B735,D735)=0,"",IF(D735="","할 일을 적어 주세요",IF(NOT(ISNUMBER(A735)),"마감일을 확인하세요",IF(AND(B735&lt;&gt;"",ISNA(MATCH(B735,현장번호,0))),"현장 번호를 확인하세요",IF(AND(F735&lt;&gt;"",F735&lt;&gt;"완료"),"끝남 칸은 '완료'만","")))))</f>
        <v/>
      </c>
      <c r="J735">
        <f>IF(OR(G735="밀림",G735="오늘",G735="이번 주"),A735+ROW()/1E+6,"")</f>
        <v/>
      </c>
    </row>
    <row r="736">
      <c r="A736" s="20" t="n">
        <v>46099</v>
      </c>
      <c r="B736" s="26" t="n">
        <v>217</v>
      </c>
      <c r="C736" s="27">
        <f>IF(D736="","",IF(B736="","(현장 없음)",IFERROR(INDEX(현장_고객,MATCH(B736,현장번호,0))&amp;" · "&amp;INDEX(현장_주소,MATCH(B736,현장번호,0)),"없는 번호")))</f>
        <v/>
      </c>
      <c r="D736" s="21" t="inlineStr">
        <is>
          <t>설비 업체 확인</t>
        </is>
      </c>
      <c r="E736" s="21" t="inlineStr">
        <is>
          <t>박 팀장</t>
        </is>
      </c>
      <c r="F736" s="26" t="inlineStr">
        <is>
          <t>완료</t>
        </is>
      </c>
      <c r="G736" s="28">
        <f>IF(OR(D736="",H736&lt;&gt;""),"",IF(F736="완료","완료",IF(A736&lt;기준일,"밀림",IF(A736=기준일,"오늘",IF(A736&lt;=기준일+7,"이번 주","예정")))))</f>
        <v/>
      </c>
      <c r="H736" s="25">
        <f>IF(COUNTA(A736,B736,D736)=0,"",IF(D736="","할 일을 적어 주세요",IF(NOT(ISNUMBER(A736)),"마감일을 확인하세요",IF(AND(B736&lt;&gt;"",ISNA(MATCH(B736,현장번호,0))),"현장 번호를 확인하세요",IF(AND(F736&lt;&gt;"",F736&lt;&gt;"완료"),"끝남 칸은 '완료'만","")))))</f>
        <v/>
      </c>
      <c r="J736">
        <f>IF(OR(G736="밀림",G736="오늘",G736="이번 주"),A736+ROW()/1E+6,"")</f>
        <v/>
      </c>
    </row>
    <row r="737">
      <c r="A737" s="20" t="n">
        <v>46099</v>
      </c>
      <c r="B737" s="26" t="n">
        <v>223</v>
      </c>
      <c r="C737" s="27">
        <f>IF(D737="","",IF(B737="","(현장 없음)",IFERROR(INDEX(현장_고객,MATCH(B737,현장번호,0))&amp;" · "&amp;INDEX(현장_주소,MATCH(B737,현장번호,0)),"없는 번호")))</f>
        <v/>
      </c>
      <c r="D737" s="21" t="inlineStr">
        <is>
          <t>실측 방문</t>
        </is>
      </c>
      <c r="E737" s="21" t="inlineStr">
        <is>
          <t>박 팀장</t>
        </is>
      </c>
      <c r="F737" s="26" t="inlineStr">
        <is>
          <t>완료</t>
        </is>
      </c>
      <c r="G737" s="28">
        <f>IF(OR(D737="",H737&lt;&gt;""),"",IF(F737="완료","완료",IF(A737&lt;기준일,"밀림",IF(A737=기준일,"오늘",IF(A737&lt;=기준일+7,"이번 주","예정")))))</f>
        <v/>
      </c>
      <c r="H737" s="25">
        <f>IF(COUNTA(A737,B737,D737)=0,"",IF(D737="","할 일을 적어 주세요",IF(NOT(ISNUMBER(A737)),"마감일을 확인하세요",IF(AND(B737&lt;&gt;"",ISNA(MATCH(B737,현장번호,0))),"현장 번호를 확인하세요",IF(AND(F737&lt;&gt;"",F737&lt;&gt;"완료"),"끝남 칸은 '완료'만","")))))</f>
        <v/>
      </c>
      <c r="J737">
        <f>IF(OR(G737="밀림",G737="오늘",G737="이번 주"),A737+ROW()/1E+6,"")</f>
        <v/>
      </c>
    </row>
    <row r="738">
      <c r="A738" s="20" t="n">
        <v>46100</v>
      </c>
      <c r="B738" s="26" t="n">
        <v>211</v>
      </c>
      <c r="C738" s="27">
        <f>IF(D738="","",IF(B738="","(현장 없음)",IFERROR(INDEX(현장_고객,MATCH(B738,현장번호,0))&amp;" · "&amp;INDEX(현장_주소,MATCH(B738,현장번호,0)),"없는 번호")))</f>
        <v/>
      </c>
      <c r="D738" s="21" t="inlineStr">
        <is>
          <t>타일 들어가는 날 확인</t>
        </is>
      </c>
      <c r="E738" s="21" t="inlineStr">
        <is>
          <t>김 실장</t>
        </is>
      </c>
      <c r="F738" s="26" t="inlineStr">
        <is>
          <t>완료</t>
        </is>
      </c>
      <c r="G738" s="28">
        <f>IF(OR(D738="",H738&lt;&gt;""),"",IF(F738="완료","완료",IF(A738&lt;기준일,"밀림",IF(A738=기준일,"오늘",IF(A738&lt;=기준일+7,"이번 주","예정")))))</f>
        <v/>
      </c>
      <c r="H738" s="25">
        <f>IF(COUNTA(A738,B738,D738)=0,"",IF(D738="","할 일을 적어 주세요",IF(NOT(ISNUMBER(A738)),"마감일을 확인하세요",IF(AND(B738&lt;&gt;"",ISNA(MATCH(B738,현장번호,0))),"현장 번호를 확인하세요",IF(AND(F738&lt;&gt;"",F738&lt;&gt;"완료"),"끝남 칸은 '완료'만","")))))</f>
        <v/>
      </c>
      <c r="J738">
        <f>IF(OR(G738="밀림",G738="오늘",G738="이번 주"),A738+ROW()/1E+6,"")</f>
        <v/>
      </c>
    </row>
    <row r="739">
      <c r="A739" s="20" t="n">
        <v>46101</v>
      </c>
      <c r="B739" s="26" t="n">
        <v>203</v>
      </c>
      <c r="C739" s="27">
        <f>IF(D739="","",IF(B739="","(현장 없음)",IFERROR(INDEX(현장_고객,MATCH(B739,현장번호,0))&amp;" · "&amp;INDEX(현장_주소,MATCH(B739,현장번호,0)),"없는 번호")))</f>
        <v/>
      </c>
      <c r="D739" s="21" t="inlineStr">
        <is>
          <t>자재 발주</t>
        </is>
      </c>
      <c r="E739" s="21" t="inlineStr">
        <is>
          <t>김 실장</t>
        </is>
      </c>
      <c r="F739" s="26" t="inlineStr">
        <is>
          <t>완료</t>
        </is>
      </c>
      <c r="G739" s="28">
        <f>IF(OR(D739="",H739&lt;&gt;""),"",IF(F739="완료","완료",IF(A739&lt;기준일,"밀림",IF(A739=기준일,"오늘",IF(A739&lt;=기준일+7,"이번 주","예정")))))</f>
        <v/>
      </c>
      <c r="H739" s="25">
        <f>IF(COUNTA(A739,B739,D739)=0,"",IF(D739="","할 일을 적어 주세요",IF(NOT(ISNUMBER(A739)),"마감일을 확인하세요",IF(AND(B739&lt;&gt;"",ISNA(MATCH(B739,현장번호,0))),"현장 번호를 확인하세요",IF(AND(F739&lt;&gt;"",F739&lt;&gt;"완료"),"끝남 칸은 '완료'만","")))))</f>
        <v/>
      </c>
      <c r="J739">
        <f>IF(OR(G739="밀림",G739="오늘",G739="이번 주"),A739+ROW()/1E+6,"")</f>
        <v/>
      </c>
    </row>
    <row r="740">
      <c r="A740" s="20" t="n">
        <v>46101</v>
      </c>
      <c r="B740" s="26" t="n">
        <v>212</v>
      </c>
      <c r="C740" s="27">
        <f>IF(D740="","",IF(B740="","(현장 없음)",IFERROR(INDEX(현장_고객,MATCH(B740,현장번호,0))&amp;" · "&amp;INDEX(현장_주소,MATCH(B740,현장번호,0)),"없는 번호")))</f>
        <v/>
      </c>
      <c r="D740" s="21" t="inlineStr">
        <is>
          <t>관리사무소 공사 신고</t>
        </is>
      </c>
      <c r="E740" s="21" t="inlineStr">
        <is>
          <t>대표</t>
        </is>
      </c>
      <c r="F740" s="26" t="inlineStr">
        <is>
          <t>완료</t>
        </is>
      </c>
      <c r="G740" s="28">
        <f>IF(OR(D740="",H740&lt;&gt;""),"",IF(F740="완료","완료",IF(A740&lt;기준일,"밀림",IF(A740=기준일,"오늘",IF(A740&lt;=기준일+7,"이번 주","예정")))))</f>
        <v/>
      </c>
      <c r="H740" s="25">
        <f>IF(COUNTA(A740,B740,D740)=0,"",IF(D740="","할 일을 적어 주세요",IF(NOT(ISNUMBER(A740)),"마감일을 확인하세요",IF(AND(B740&lt;&gt;"",ISNA(MATCH(B740,현장번호,0))),"현장 번호를 확인하세요",IF(AND(F740&lt;&gt;"",F740&lt;&gt;"완료"),"끝남 칸은 '완료'만","")))))</f>
        <v/>
      </c>
      <c r="J740">
        <f>IF(OR(G740="밀림",G740="오늘",G740="이번 주"),A740+ROW()/1E+6,"")</f>
        <v/>
      </c>
    </row>
    <row r="741">
      <c r="A741" s="20" t="n">
        <v>46101</v>
      </c>
      <c r="B741" s="26" t="n">
        <v>212</v>
      </c>
      <c r="C741" s="27">
        <f>IF(D741="","",IF(B741="","(현장 없음)",IFERROR(INDEX(현장_고객,MATCH(B741,현장번호,0))&amp;" · "&amp;INDEX(현장_주소,MATCH(B741,현장번호,0)),"없는 번호")))</f>
        <v/>
      </c>
      <c r="D741" s="21" t="inlineStr">
        <is>
          <t>중간 사진 보내기</t>
        </is>
      </c>
      <c r="E741" s="21" t="inlineStr">
        <is>
          <t>대표</t>
        </is>
      </c>
      <c r="F741" s="26" t="inlineStr">
        <is>
          <t>완료</t>
        </is>
      </c>
      <c r="G741" s="28">
        <f>IF(OR(D741="",H741&lt;&gt;""),"",IF(F741="완료","완료",IF(A741&lt;기준일,"밀림",IF(A741=기준일,"오늘",IF(A741&lt;=기준일+7,"이번 주","예정")))))</f>
        <v/>
      </c>
      <c r="H741" s="25">
        <f>IF(COUNTA(A741,B741,D741)=0,"",IF(D741="","할 일을 적어 주세요",IF(NOT(ISNUMBER(A741)),"마감일을 확인하세요",IF(AND(B741&lt;&gt;"",ISNA(MATCH(B741,현장번호,0))),"현장 번호를 확인하세요",IF(AND(F741&lt;&gt;"",F741&lt;&gt;"완료"),"끝남 칸은 '완료'만","")))))</f>
        <v/>
      </c>
      <c r="J741">
        <f>IF(OR(G741="밀림",G741="오늘",G741="이번 주"),A741+ROW()/1E+6,"")</f>
        <v/>
      </c>
    </row>
    <row r="742">
      <c r="A742" s="20" t="n">
        <v>46101</v>
      </c>
      <c r="B742" s="26" t="n">
        <v>217</v>
      </c>
      <c r="C742" s="27">
        <f>IF(D742="","",IF(B742="","(현장 없음)",IFERROR(INDEX(현장_고객,MATCH(B742,현장번호,0))&amp;" · "&amp;INDEX(현장_주소,MATCH(B742,현장번호,0)),"없는 번호")))</f>
        <v/>
      </c>
      <c r="D742" s="21" t="inlineStr">
        <is>
          <t>자재 발주</t>
        </is>
      </c>
      <c r="E742" s="21" t="inlineStr">
        <is>
          <t>박 팀장</t>
        </is>
      </c>
      <c r="F742" s="26" t="inlineStr">
        <is>
          <t>완료</t>
        </is>
      </c>
      <c r="G742" s="28">
        <f>IF(OR(D742="",H742&lt;&gt;""),"",IF(F742="완료","완료",IF(A742&lt;기준일,"밀림",IF(A742=기준일,"오늘",IF(A742&lt;=기준일+7,"이번 주","예정")))))</f>
        <v/>
      </c>
      <c r="H742" s="25">
        <f>IF(COUNTA(A742,B742,D742)=0,"",IF(D742="","할 일을 적어 주세요",IF(NOT(ISNUMBER(A742)),"마감일을 확인하세요",IF(AND(B742&lt;&gt;"",ISNA(MATCH(B742,현장번호,0))),"현장 번호를 확인하세요",IF(AND(F742&lt;&gt;"",F742&lt;&gt;"완료"),"끝남 칸은 '완료'만","")))))</f>
        <v/>
      </c>
      <c r="J742">
        <f>IF(OR(G742="밀림",G742="오늘",G742="이번 주"),A742+ROW()/1E+6,"")</f>
        <v/>
      </c>
    </row>
    <row r="743">
      <c r="A743" s="20" t="n">
        <v>46102</v>
      </c>
      <c r="B743" s="26" t="n">
        <v>203</v>
      </c>
      <c r="C743" s="27">
        <f>IF(D743="","",IF(B743="","(현장 없음)",IFERROR(INDEX(현장_고객,MATCH(B743,현장번호,0))&amp;" · "&amp;INDEX(현장_주소,MATCH(B743,현장번호,0)),"없는 번호")))</f>
        <v/>
      </c>
      <c r="D743" s="21" t="inlineStr">
        <is>
          <t>잔금 안내 문자</t>
        </is>
      </c>
      <c r="E743" s="21" t="inlineStr">
        <is>
          <t>김 실장</t>
        </is>
      </c>
      <c r="F743" s="26" t="inlineStr">
        <is>
          <t>완료</t>
        </is>
      </c>
      <c r="G743" s="28">
        <f>IF(OR(D743="",H743&lt;&gt;""),"",IF(F743="완료","완료",IF(A743&lt;기준일,"밀림",IF(A743=기준일,"오늘",IF(A743&lt;=기준일+7,"이번 주","예정")))))</f>
        <v/>
      </c>
      <c r="H743" s="25">
        <f>IF(COUNTA(A743,B743,D743)=0,"",IF(D743="","할 일을 적어 주세요",IF(NOT(ISNUMBER(A743)),"마감일을 확인하세요",IF(AND(B743&lt;&gt;"",ISNA(MATCH(B743,현장번호,0))),"현장 번호를 확인하세요",IF(AND(F743&lt;&gt;"",F743&lt;&gt;"완료"),"끝남 칸은 '완료'만","")))))</f>
        <v/>
      </c>
      <c r="J743">
        <f>IF(OR(G743="밀림",G743="오늘",G743="이번 주"),A743+ROW()/1E+6,"")</f>
        <v/>
      </c>
    </row>
    <row r="744">
      <c r="A744" s="20" t="n">
        <v>46102</v>
      </c>
      <c r="B744" s="26" t="n">
        <v>212</v>
      </c>
      <c r="C744" s="27">
        <f>IF(D744="","",IF(B744="","(현장 없음)",IFERROR(INDEX(현장_고객,MATCH(B744,현장번호,0))&amp;" · "&amp;INDEX(현장_주소,MATCH(B744,현장번호,0)),"없는 번호")))</f>
        <v/>
      </c>
      <c r="D744" s="21" t="inlineStr">
        <is>
          <t>철거 일정 잡기</t>
        </is>
      </c>
      <c r="E744" s="21" t="inlineStr">
        <is>
          <t>대표</t>
        </is>
      </c>
      <c r="F744" s="26" t="inlineStr">
        <is>
          <t>완료</t>
        </is>
      </c>
      <c r="G744" s="28">
        <f>IF(OR(D744="",H744&lt;&gt;""),"",IF(F744="완료","완료",IF(A744&lt;기준일,"밀림",IF(A744=기준일,"오늘",IF(A744&lt;=기준일+7,"이번 주","예정")))))</f>
        <v/>
      </c>
      <c r="H744" s="25">
        <f>IF(COUNTA(A744,B744,D744)=0,"",IF(D744="","할 일을 적어 주세요",IF(NOT(ISNUMBER(A744)),"마감일을 확인하세요",IF(AND(B744&lt;&gt;"",ISNA(MATCH(B744,현장번호,0))),"현장 번호를 확인하세요",IF(AND(F744&lt;&gt;"",F744&lt;&gt;"완료"),"끝남 칸은 '완료'만","")))))</f>
        <v/>
      </c>
      <c r="J744">
        <f>IF(OR(G744="밀림",G744="오늘",G744="이번 주"),A744+ROW()/1E+6,"")</f>
        <v/>
      </c>
    </row>
    <row r="745">
      <c r="A745" s="20" t="n">
        <v>46103</v>
      </c>
      <c r="B745" s="26" t="n">
        <v>215</v>
      </c>
      <c r="C745" s="27">
        <f>IF(D745="","",IF(B745="","(현장 없음)",IFERROR(INDEX(현장_고객,MATCH(B745,현장번호,0))&amp;" · "&amp;INDEX(현장_주소,MATCH(B745,현장번호,0)),"없는 번호")))</f>
        <v/>
      </c>
      <c r="D745" s="21" t="inlineStr">
        <is>
          <t>실측 방문</t>
        </is>
      </c>
      <c r="E745" s="21" t="inlineStr">
        <is>
          <t>대표</t>
        </is>
      </c>
      <c r="F745" s="26" t="inlineStr">
        <is>
          <t>완료</t>
        </is>
      </c>
      <c r="G745" s="28">
        <f>IF(OR(D745="",H745&lt;&gt;""),"",IF(F745="완료","완료",IF(A745&lt;기준일,"밀림",IF(A745=기준일,"오늘",IF(A745&lt;=기준일+7,"이번 주","예정")))))</f>
        <v/>
      </c>
      <c r="H745" s="25">
        <f>IF(COUNTA(A745,B745,D745)=0,"",IF(D745="","할 일을 적어 주세요",IF(NOT(ISNUMBER(A745)),"마감일을 확인하세요",IF(AND(B745&lt;&gt;"",ISNA(MATCH(B745,현장번호,0))),"현장 번호를 확인하세요",IF(AND(F745&lt;&gt;"",F745&lt;&gt;"완료"),"끝남 칸은 '완료'만","")))))</f>
        <v/>
      </c>
      <c r="J745">
        <f>IF(OR(G745="밀림",G745="오늘",G745="이번 주"),A745+ROW()/1E+6,"")</f>
        <v/>
      </c>
    </row>
    <row r="746">
      <c r="A746" s="20" t="n">
        <v>46103</v>
      </c>
      <c r="B746" s="26" t="n">
        <v>219</v>
      </c>
      <c r="C746" s="27">
        <f>IF(D746="","",IF(B746="","(현장 없음)",IFERROR(INDEX(현장_고객,MATCH(B746,현장번호,0))&amp;" · "&amp;INDEX(현장_주소,MATCH(B746,현장번호,0)),"없는 번호")))</f>
        <v/>
      </c>
      <c r="D746" s="21" t="inlineStr">
        <is>
          <t>실측 방문</t>
        </is>
      </c>
      <c r="E746" s="21" t="inlineStr">
        <is>
          <t>박 팀장</t>
        </is>
      </c>
      <c r="F746" s="26" t="inlineStr">
        <is>
          <t>완료</t>
        </is>
      </c>
      <c r="G746" s="28">
        <f>IF(OR(D746="",H746&lt;&gt;""),"",IF(F746="완료","완료",IF(A746&lt;기준일,"밀림",IF(A746=기준일,"오늘",IF(A746&lt;=기준일+7,"이번 주","예정")))))</f>
        <v/>
      </c>
      <c r="H746" s="25">
        <f>IF(COUNTA(A746,B746,D746)=0,"",IF(D746="","할 일을 적어 주세요",IF(NOT(ISNUMBER(A746)),"마감일을 확인하세요",IF(AND(B746&lt;&gt;"",ISNA(MATCH(B746,현장번호,0))),"현장 번호를 확인하세요",IF(AND(F746&lt;&gt;"",F746&lt;&gt;"완료"),"끝남 칸은 '완료'만","")))))</f>
        <v/>
      </c>
      <c r="J746">
        <f>IF(OR(G746="밀림",G746="오늘",G746="이번 주"),A746+ROW()/1E+6,"")</f>
        <v/>
      </c>
    </row>
    <row r="747">
      <c r="A747" s="20" t="n">
        <v>46103</v>
      </c>
      <c r="B747" s="26" t="n">
        <v>219</v>
      </c>
      <c r="C747" s="27">
        <f>IF(D747="","",IF(B747="","(현장 없음)",IFERROR(INDEX(현장_고객,MATCH(B747,현장번호,0))&amp;" · "&amp;INDEX(현장_주소,MATCH(B747,현장번호,0)),"없는 번호")))</f>
        <v/>
      </c>
      <c r="D747" s="21" t="inlineStr">
        <is>
          <t>마감 확인</t>
        </is>
      </c>
      <c r="E747" s="21" t="inlineStr">
        <is>
          <t>박 팀장</t>
        </is>
      </c>
      <c r="F747" s="26" t="inlineStr">
        <is>
          <t>완료</t>
        </is>
      </c>
      <c r="G747" s="28">
        <f>IF(OR(D747="",H747&lt;&gt;""),"",IF(F747="완료","완료",IF(A747&lt;기준일,"밀림",IF(A747=기준일,"오늘",IF(A747&lt;=기준일+7,"이번 주","예정")))))</f>
        <v/>
      </c>
      <c r="H747" s="25">
        <f>IF(COUNTA(A747,B747,D747)=0,"",IF(D747="","할 일을 적어 주세요",IF(NOT(ISNUMBER(A747)),"마감일을 확인하세요",IF(AND(B747&lt;&gt;"",ISNA(MATCH(B747,현장번호,0))),"현장 번호를 확인하세요",IF(AND(F747&lt;&gt;"",F747&lt;&gt;"완료"),"끝남 칸은 '완료'만","")))))</f>
        <v/>
      </c>
      <c r="J747">
        <f>IF(OR(G747="밀림",G747="오늘",G747="이번 주"),A747+ROW()/1E+6,"")</f>
        <v/>
      </c>
    </row>
    <row r="748">
      <c r="A748" s="20" t="n">
        <v>46103</v>
      </c>
      <c r="B748" s="26" t="n">
        <v>220</v>
      </c>
      <c r="C748" s="27">
        <f>IF(D748="","",IF(B748="","(현장 없음)",IFERROR(INDEX(현장_고객,MATCH(B748,현장번호,0))&amp;" · "&amp;INDEX(현장_주소,MATCH(B748,현장번호,0)),"없는 번호")))</f>
        <v/>
      </c>
      <c r="D748" s="21" t="inlineStr">
        <is>
          <t>실측 방문</t>
        </is>
      </c>
      <c r="E748" s="21" t="inlineStr">
        <is>
          <t>대표</t>
        </is>
      </c>
      <c r="F748" s="26" t="inlineStr">
        <is>
          <t>완료</t>
        </is>
      </c>
      <c r="G748" s="28">
        <f>IF(OR(D748="",H748&lt;&gt;""),"",IF(F748="완료","완료",IF(A748&lt;기준일,"밀림",IF(A748=기준일,"오늘",IF(A748&lt;=기준일+7,"이번 주","예정")))))</f>
        <v/>
      </c>
      <c r="H748" s="25">
        <f>IF(COUNTA(A748,B748,D748)=0,"",IF(D748="","할 일을 적어 주세요",IF(NOT(ISNUMBER(A748)),"마감일을 확인하세요",IF(AND(B748&lt;&gt;"",ISNA(MATCH(B748,현장번호,0))),"현장 번호를 확인하세요",IF(AND(F748&lt;&gt;"",F748&lt;&gt;"완료"),"끝남 칸은 '완료'만","")))))</f>
        <v/>
      </c>
      <c r="J748">
        <f>IF(OR(G748="밀림",G748="오늘",G748="이번 주"),A748+ROW()/1E+6,"")</f>
        <v/>
      </c>
    </row>
    <row r="749">
      <c r="A749" s="20" t="n">
        <v>46103</v>
      </c>
      <c r="B749" s="26" t="n">
        <v>222</v>
      </c>
      <c r="C749" s="27">
        <f>IF(D749="","",IF(B749="","(현장 없음)",IFERROR(INDEX(현장_고객,MATCH(B749,현장번호,0))&amp;" · "&amp;INDEX(현장_주소,MATCH(B749,현장번호,0)),"없는 번호")))</f>
        <v/>
      </c>
      <c r="D749" s="21" t="inlineStr">
        <is>
          <t>실측 방문</t>
        </is>
      </c>
      <c r="E749" s="21" t="inlineStr">
        <is>
          <t>박 팀장</t>
        </is>
      </c>
      <c r="F749" s="26" t="inlineStr">
        <is>
          <t>완료</t>
        </is>
      </c>
      <c r="G749" s="28">
        <f>IF(OR(D749="",H749&lt;&gt;""),"",IF(F749="완료","완료",IF(A749&lt;기준일,"밀림",IF(A749=기준일,"오늘",IF(A749&lt;=기준일+7,"이번 주","예정")))))</f>
        <v/>
      </c>
      <c r="H749" s="25">
        <f>IF(COUNTA(A749,B749,D749)=0,"",IF(D749="","할 일을 적어 주세요",IF(NOT(ISNUMBER(A749)),"마감일을 확인하세요",IF(AND(B749&lt;&gt;"",ISNA(MATCH(B749,현장번호,0))),"현장 번호를 확인하세요",IF(AND(F749&lt;&gt;"",F749&lt;&gt;"완료"),"끝남 칸은 '완료'만","")))))</f>
        <v/>
      </c>
      <c r="J749">
        <f>IF(OR(G749="밀림",G749="오늘",G749="이번 주"),A749+ROW()/1E+6,"")</f>
        <v/>
      </c>
    </row>
    <row r="750">
      <c r="A750" s="20" t="n">
        <v>46104</v>
      </c>
      <c r="B750" s="26" t="n">
        <v>223</v>
      </c>
      <c r="C750" s="27">
        <f>IF(D750="","",IF(B750="","(현장 없음)",IFERROR(INDEX(현장_고객,MATCH(B750,현장번호,0))&amp;" · "&amp;INDEX(현장_주소,MATCH(B750,현장번호,0)),"없는 번호")))</f>
        <v/>
      </c>
      <c r="D750" s="21" t="inlineStr">
        <is>
          <t>타일 들어가는 날 확인</t>
        </is>
      </c>
      <c r="E750" s="21" t="inlineStr">
        <is>
          <t>박 팀장</t>
        </is>
      </c>
      <c r="F750" s="26" t="inlineStr">
        <is>
          <t>완료</t>
        </is>
      </c>
      <c r="G750" s="28">
        <f>IF(OR(D750="",H750&lt;&gt;""),"",IF(F750="완료","완료",IF(A750&lt;기준일,"밀림",IF(A750=기준일,"오늘",IF(A750&lt;=기준일+7,"이번 주","예정")))))</f>
        <v/>
      </c>
      <c r="H750" s="25">
        <f>IF(COUNTA(A750,B750,D750)=0,"",IF(D750="","할 일을 적어 주세요",IF(NOT(ISNUMBER(A750)),"마감일을 확인하세요",IF(AND(B750&lt;&gt;"",ISNA(MATCH(B750,현장번호,0))),"현장 번호를 확인하세요",IF(AND(F750&lt;&gt;"",F750&lt;&gt;"완료"),"끝남 칸은 '완료'만","")))))</f>
        <v/>
      </c>
      <c r="J750">
        <f>IF(OR(G750="밀림",G750="오늘",G750="이번 주"),A750+ROW()/1E+6,"")</f>
        <v/>
      </c>
    </row>
    <row r="751">
      <c r="A751" s="20" t="n">
        <v>46106</v>
      </c>
      <c r="B751" s="26" t="n">
        <v>229</v>
      </c>
      <c r="C751" s="27">
        <f>IF(D751="","",IF(B751="","(현장 없음)",IFERROR(INDEX(현장_고객,MATCH(B751,현장번호,0))&amp;" · "&amp;INDEX(현장_주소,MATCH(B751,현장번호,0)),"없는 번호")))</f>
        <v/>
      </c>
      <c r="D751" s="21" t="inlineStr">
        <is>
          <t>철거 일정 잡기</t>
        </is>
      </c>
      <c r="E751" s="21" t="inlineStr">
        <is>
          <t>박 팀장</t>
        </is>
      </c>
      <c r="F751" s="26" t="inlineStr">
        <is>
          <t>완료</t>
        </is>
      </c>
      <c r="G751" s="28">
        <f>IF(OR(D751="",H751&lt;&gt;""),"",IF(F751="완료","완료",IF(A751&lt;기준일,"밀림",IF(A751=기준일,"오늘",IF(A751&lt;=기준일+7,"이번 주","예정")))))</f>
        <v/>
      </c>
      <c r="H751" s="25">
        <f>IF(COUNTA(A751,B751,D751)=0,"",IF(D751="","할 일을 적어 주세요",IF(NOT(ISNUMBER(A751)),"마감일을 확인하세요",IF(AND(B751&lt;&gt;"",ISNA(MATCH(B751,현장번호,0))),"현장 번호를 확인하세요",IF(AND(F751&lt;&gt;"",F751&lt;&gt;"완료"),"끝남 칸은 '완료'만","")))))</f>
        <v/>
      </c>
      <c r="J751">
        <f>IF(OR(G751="밀림",G751="오늘",G751="이번 주"),A751+ROW()/1E+6,"")</f>
        <v/>
      </c>
    </row>
    <row r="752">
      <c r="A752" s="20" t="n">
        <v>46107</v>
      </c>
      <c r="B752" s="26" t="n">
        <v>201</v>
      </c>
      <c r="C752" s="27">
        <f>IF(D752="","",IF(B752="","(현장 없음)",IFERROR(INDEX(현장_고객,MATCH(B752,현장번호,0))&amp;" · "&amp;INDEX(현장_주소,MATCH(B752,현장번호,0)),"없는 번호")))</f>
        <v/>
      </c>
      <c r="D752" s="21" t="inlineStr">
        <is>
          <t>철거 일정 잡기</t>
        </is>
      </c>
      <c r="E752" s="21" t="inlineStr">
        <is>
          <t>김 실장</t>
        </is>
      </c>
      <c r="F752" s="26" t="inlineStr">
        <is>
          <t>완료</t>
        </is>
      </c>
      <c r="G752" s="28">
        <f>IF(OR(D752="",H752&lt;&gt;""),"",IF(F752="완료","완료",IF(A752&lt;기준일,"밀림",IF(A752=기준일,"오늘",IF(A752&lt;=기준일+7,"이번 주","예정")))))</f>
        <v/>
      </c>
      <c r="H752" s="25">
        <f>IF(COUNTA(A752,B752,D752)=0,"",IF(D752="","할 일을 적어 주세요",IF(NOT(ISNUMBER(A752)),"마감일을 확인하세요",IF(AND(B752&lt;&gt;"",ISNA(MATCH(B752,현장번호,0))),"현장 번호를 확인하세요",IF(AND(F752&lt;&gt;"",F752&lt;&gt;"완료"),"끝남 칸은 '완료'만","")))))</f>
        <v/>
      </c>
      <c r="J752">
        <f>IF(OR(G752="밀림",G752="오늘",G752="이번 주"),A752+ROW()/1E+6,"")</f>
        <v/>
      </c>
    </row>
    <row r="753">
      <c r="A753" s="20" t="n">
        <v>46107</v>
      </c>
      <c r="B753" s="26" t="n">
        <v>221</v>
      </c>
      <c r="C753" s="27">
        <f>IF(D753="","",IF(B753="","(현장 없음)",IFERROR(INDEX(현장_고객,MATCH(B753,현장번호,0))&amp;" · "&amp;INDEX(현장_주소,MATCH(B753,현장번호,0)),"없는 번호")))</f>
        <v/>
      </c>
      <c r="D753" s="21" t="inlineStr">
        <is>
          <t>타일 들어가는 날 확인</t>
        </is>
      </c>
      <c r="E753" s="21" t="inlineStr">
        <is>
          <t>김 실장</t>
        </is>
      </c>
      <c r="F753" s="26" t="inlineStr">
        <is>
          <t>완료</t>
        </is>
      </c>
      <c r="G753" s="28">
        <f>IF(OR(D753="",H753&lt;&gt;""),"",IF(F753="완료","완료",IF(A753&lt;기준일,"밀림",IF(A753=기준일,"오늘",IF(A753&lt;=기준일+7,"이번 주","예정")))))</f>
        <v/>
      </c>
      <c r="H753" s="25">
        <f>IF(COUNTA(A753,B753,D753)=0,"",IF(D753="","할 일을 적어 주세요",IF(NOT(ISNUMBER(A753)),"마감일을 확인하세요",IF(AND(B753&lt;&gt;"",ISNA(MATCH(B753,현장번호,0))),"현장 번호를 확인하세요",IF(AND(F753&lt;&gt;"",F753&lt;&gt;"완료"),"끝남 칸은 '완료'만","")))))</f>
        <v/>
      </c>
      <c r="J753">
        <f>IF(OR(G753="밀림",G753="오늘",G753="이번 주"),A753+ROW()/1E+6,"")</f>
        <v/>
      </c>
    </row>
    <row r="754">
      <c r="A754" s="20" t="n">
        <v>46107</v>
      </c>
      <c r="B754" s="26" t="n">
        <v>226</v>
      </c>
      <c r="C754" s="27">
        <f>IF(D754="","",IF(B754="","(현장 없음)",IFERROR(INDEX(현장_고객,MATCH(B754,현장번호,0))&amp;" · "&amp;INDEX(현장_주소,MATCH(B754,현장번호,0)),"없는 번호")))</f>
        <v/>
      </c>
      <c r="D754" s="21" t="inlineStr">
        <is>
          <t>실측 방문</t>
        </is>
      </c>
      <c r="E754" s="21" t="inlineStr">
        <is>
          <t>대표</t>
        </is>
      </c>
      <c r="F754" s="26" t="inlineStr">
        <is>
          <t>완료</t>
        </is>
      </c>
      <c r="G754" s="28">
        <f>IF(OR(D754="",H754&lt;&gt;""),"",IF(F754="완료","완료",IF(A754&lt;기준일,"밀림",IF(A754=기준일,"오늘",IF(A754&lt;=기준일+7,"이번 주","예정")))))</f>
        <v/>
      </c>
      <c r="H754" s="25">
        <f>IF(COUNTA(A754,B754,D754)=0,"",IF(D754="","할 일을 적어 주세요",IF(NOT(ISNUMBER(A754)),"마감일을 확인하세요",IF(AND(B754&lt;&gt;"",ISNA(MATCH(B754,현장번호,0))),"현장 번호를 확인하세요",IF(AND(F754&lt;&gt;"",F754&lt;&gt;"완료"),"끝남 칸은 '완료'만","")))))</f>
        <v/>
      </c>
      <c r="J754">
        <f>IF(OR(G754="밀림",G754="오늘",G754="이번 주"),A754+ROW()/1E+6,"")</f>
        <v/>
      </c>
    </row>
    <row r="755">
      <c r="A755" s="20" t="n">
        <v>46108</v>
      </c>
      <c r="B755" s="26" t="n">
        <v>210</v>
      </c>
      <c r="C755" s="27">
        <f>IF(D755="","",IF(B755="","(현장 없음)",IFERROR(INDEX(현장_고객,MATCH(B755,현장번호,0))&amp;" · "&amp;INDEX(현장_주소,MATCH(B755,현장번호,0)),"없는 번호")))</f>
        <v/>
      </c>
      <c r="D755" s="21" t="inlineStr">
        <is>
          <t>철거 일정 잡기</t>
        </is>
      </c>
      <c r="E755" s="21" t="inlineStr">
        <is>
          <t>대표</t>
        </is>
      </c>
      <c r="F755" s="26" t="inlineStr">
        <is>
          <t>완료</t>
        </is>
      </c>
      <c r="G755" s="28">
        <f>IF(OR(D755="",H755&lt;&gt;""),"",IF(F755="완료","완료",IF(A755&lt;기준일,"밀림",IF(A755=기준일,"오늘",IF(A755&lt;=기준일+7,"이번 주","예정")))))</f>
        <v/>
      </c>
      <c r="H755" s="25">
        <f>IF(COUNTA(A755,B755,D755)=0,"",IF(D755="","할 일을 적어 주세요",IF(NOT(ISNUMBER(A755)),"마감일을 확인하세요",IF(AND(B755&lt;&gt;"",ISNA(MATCH(B755,현장번호,0))),"현장 번호를 확인하세요",IF(AND(F755&lt;&gt;"",F755&lt;&gt;"완료"),"끝남 칸은 '완료'만","")))))</f>
        <v/>
      </c>
      <c r="J755">
        <f>IF(OR(G755="밀림",G755="오늘",G755="이번 주"),A755+ROW()/1E+6,"")</f>
        <v/>
      </c>
    </row>
    <row r="756">
      <c r="A756" s="20" t="n">
        <v>46108</v>
      </c>
      <c r="B756" s="26" t="n">
        <v>214</v>
      </c>
      <c r="C756" s="27">
        <f>IF(D756="","",IF(B756="","(현장 없음)",IFERROR(INDEX(현장_고객,MATCH(B756,현장번호,0))&amp;" · "&amp;INDEX(현장_주소,MATCH(B756,현장번호,0)),"없는 번호")))</f>
        <v/>
      </c>
      <c r="D756" s="21" t="inlineStr">
        <is>
          <t>자재 발주</t>
        </is>
      </c>
      <c r="E756" s="21" t="inlineStr">
        <is>
          <t>박 팀장</t>
        </is>
      </c>
      <c r="F756" s="26" t="inlineStr">
        <is>
          <t>완료</t>
        </is>
      </c>
      <c r="G756" s="28">
        <f>IF(OR(D756="",H756&lt;&gt;""),"",IF(F756="완료","완료",IF(A756&lt;기준일,"밀림",IF(A756=기준일,"오늘",IF(A756&lt;=기준일+7,"이번 주","예정")))))</f>
        <v/>
      </c>
      <c r="H756" s="25">
        <f>IF(COUNTA(A756,B756,D756)=0,"",IF(D756="","할 일을 적어 주세요",IF(NOT(ISNUMBER(A756)),"마감일을 확인하세요",IF(AND(B756&lt;&gt;"",ISNA(MATCH(B756,현장번호,0))),"현장 번호를 확인하세요",IF(AND(F756&lt;&gt;"",F756&lt;&gt;"완료"),"끝남 칸은 '완료'만","")))))</f>
        <v/>
      </c>
      <c r="J756">
        <f>IF(OR(G756="밀림",G756="오늘",G756="이번 주"),A756+ROW()/1E+6,"")</f>
        <v/>
      </c>
    </row>
    <row r="757">
      <c r="A757" s="20" t="n">
        <v>46108</v>
      </c>
      <c r="B757" s="26" t="n">
        <v>217</v>
      </c>
      <c r="C757" s="27">
        <f>IF(D757="","",IF(B757="","(현장 없음)",IFERROR(INDEX(현장_고객,MATCH(B757,현장번호,0))&amp;" · "&amp;INDEX(현장_주소,MATCH(B757,현장번호,0)),"없는 번호")))</f>
        <v/>
      </c>
      <c r="D757" s="21" t="inlineStr">
        <is>
          <t>중간 사진 보내기</t>
        </is>
      </c>
      <c r="E757" s="21" t="inlineStr">
        <is>
          <t>박 팀장</t>
        </is>
      </c>
      <c r="F757" s="26" t="inlineStr">
        <is>
          <t>완료</t>
        </is>
      </c>
      <c r="G757" s="28">
        <f>IF(OR(D757="",H757&lt;&gt;""),"",IF(F757="완료","완료",IF(A757&lt;기준일,"밀림",IF(A757=기준일,"오늘",IF(A757&lt;=기준일+7,"이번 주","예정")))))</f>
        <v/>
      </c>
      <c r="H757" s="25">
        <f>IF(COUNTA(A757,B757,D757)=0,"",IF(D757="","할 일을 적어 주세요",IF(NOT(ISNUMBER(A757)),"마감일을 확인하세요",IF(AND(B757&lt;&gt;"",ISNA(MATCH(B757,현장번호,0))),"현장 번호를 확인하세요",IF(AND(F757&lt;&gt;"",F757&lt;&gt;"완료"),"끝남 칸은 '완료'만","")))))</f>
        <v/>
      </c>
      <c r="J757">
        <f>IF(OR(G757="밀림",G757="오늘",G757="이번 주"),A757+ROW()/1E+6,"")</f>
        <v/>
      </c>
    </row>
    <row r="758">
      <c r="A758" s="20" t="n">
        <v>46108</v>
      </c>
      <c r="B758" s="26" t="n">
        <v>217</v>
      </c>
      <c r="C758" s="27">
        <f>IF(D758="","",IF(B758="","(현장 없음)",IFERROR(INDEX(현장_고객,MATCH(B758,현장번호,0))&amp;" · "&amp;INDEX(현장_주소,MATCH(B758,현장번호,0)),"없는 번호")))</f>
        <v/>
      </c>
      <c r="D758" s="21" t="inlineStr">
        <is>
          <t>마감 확인</t>
        </is>
      </c>
      <c r="E758" s="21" t="inlineStr">
        <is>
          <t>박 팀장</t>
        </is>
      </c>
      <c r="F758" s="26" t="inlineStr">
        <is>
          <t>완료</t>
        </is>
      </c>
      <c r="G758" s="28">
        <f>IF(OR(D758="",H758&lt;&gt;""),"",IF(F758="완료","완료",IF(A758&lt;기준일,"밀림",IF(A758=기준일,"오늘",IF(A758&lt;=기준일+7,"이번 주","예정")))))</f>
        <v/>
      </c>
      <c r="H758" s="25">
        <f>IF(COUNTA(A758,B758,D758)=0,"",IF(D758="","할 일을 적어 주세요",IF(NOT(ISNUMBER(A758)),"마감일을 확인하세요",IF(AND(B758&lt;&gt;"",ISNA(MATCH(B758,현장번호,0))),"현장 번호를 확인하세요",IF(AND(F758&lt;&gt;"",F758&lt;&gt;"완료"),"끝남 칸은 '완료'만","")))))</f>
        <v/>
      </c>
      <c r="J758">
        <f>IF(OR(G758="밀림",G758="오늘",G758="이번 주"),A758+ROW()/1E+6,"")</f>
        <v/>
      </c>
    </row>
    <row r="759">
      <c r="A759" s="20" t="n">
        <v>46108</v>
      </c>
      <c r="B759" s="26" t="n">
        <v>229</v>
      </c>
      <c r="C759" s="27">
        <f>IF(D759="","",IF(B759="","(현장 없음)",IFERROR(INDEX(현장_고객,MATCH(B759,현장번호,0))&amp;" · "&amp;INDEX(현장_주소,MATCH(B759,현장번호,0)),"없는 번호")))</f>
        <v/>
      </c>
      <c r="D759" s="21" t="inlineStr">
        <is>
          <t>자재 발주</t>
        </is>
      </c>
      <c r="E759" s="21" t="inlineStr">
        <is>
          <t>박 팀장</t>
        </is>
      </c>
      <c r="F759" s="26" t="inlineStr">
        <is>
          <t>완료</t>
        </is>
      </c>
      <c r="G759" s="28">
        <f>IF(OR(D759="",H759&lt;&gt;""),"",IF(F759="완료","완료",IF(A759&lt;기준일,"밀림",IF(A759=기준일,"오늘",IF(A759&lt;=기준일+7,"이번 주","예정")))))</f>
        <v/>
      </c>
      <c r="H759" s="25">
        <f>IF(COUNTA(A759,B759,D759)=0,"",IF(D759="","할 일을 적어 주세요",IF(NOT(ISNUMBER(A759)),"마감일을 확인하세요",IF(AND(B759&lt;&gt;"",ISNA(MATCH(B759,현장번호,0))),"현장 번호를 확인하세요",IF(AND(F759&lt;&gt;"",F759&lt;&gt;"완료"),"끝남 칸은 '완료'만","")))))</f>
        <v/>
      </c>
      <c r="J759">
        <f>IF(OR(G759="밀림",G759="오늘",G759="이번 주"),A759+ROW()/1E+6,"")</f>
        <v/>
      </c>
    </row>
    <row r="760">
      <c r="A760" s="20" t="n">
        <v>46109</v>
      </c>
      <c r="B760" s="26" t="n">
        <v>215</v>
      </c>
      <c r="C760" s="27">
        <f>IF(D760="","",IF(B760="","(현장 없음)",IFERROR(INDEX(현장_고객,MATCH(B760,현장번호,0))&amp;" · "&amp;INDEX(현장_주소,MATCH(B760,현장번호,0)),"없는 번호")))</f>
        <v/>
      </c>
      <c r="D760" s="21" t="inlineStr">
        <is>
          <t>관리사무소 공사 신고</t>
        </is>
      </c>
      <c r="E760" s="21" t="inlineStr">
        <is>
          <t>대표</t>
        </is>
      </c>
      <c r="F760" s="26" t="inlineStr">
        <is>
          <t>완료</t>
        </is>
      </c>
      <c r="G760" s="28">
        <f>IF(OR(D760="",H760&lt;&gt;""),"",IF(F760="완료","완료",IF(A760&lt;기준일,"밀림",IF(A760=기준일,"오늘",IF(A760&lt;=기준일+7,"이번 주","예정")))))</f>
        <v/>
      </c>
      <c r="H760" s="25">
        <f>IF(COUNTA(A760,B760,D760)=0,"",IF(D760="","할 일을 적어 주세요",IF(NOT(ISNUMBER(A760)),"마감일을 확인하세요",IF(AND(B760&lt;&gt;"",ISNA(MATCH(B760,현장번호,0))),"현장 번호를 확인하세요",IF(AND(F760&lt;&gt;"",F760&lt;&gt;"완료"),"끝남 칸은 '완료'만","")))))</f>
        <v/>
      </c>
      <c r="J760">
        <f>IF(OR(G760="밀림",G760="오늘",G760="이번 주"),A760+ROW()/1E+6,"")</f>
        <v/>
      </c>
    </row>
    <row r="761">
      <c r="A761" s="20" t="n">
        <v>46109</v>
      </c>
      <c r="B761" s="26" t="n">
        <v>215</v>
      </c>
      <c r="C761" s="27">
        <f>IF(D761="","",IF(B761="","(현장 없음)",IFERROR(INDEX(현장_고객,MATCH(B761,현장번호,0))&amp;" · "&amp;INDEX(현장_주소,MATCH(B761,현장번호,0)),"없는 번호")))</f>
        <v/>
      </c>
      <c r="D761" s="21" t="inlineStr">
        <is>
          <t>마감 확인</t>
        </is>
      </c>
      <c r="E761" s="21" t="inlineStr">
        <is>
          <t>대표</t>
        </is>
      </c>
      <c r="F761" s="26" t="inlineStr">
        <is>
          <t>완료</t>
        </is>
      </c>
      <c r="G761" s="28">
        <f>IF(OR(D761="",H761&lt;&gt;""),"",IF(F761="완료","완료",IF(A761&lt;기준일,"밀림",IF(A761=기준일,"오늘",IF(A761&lt;=기준일+7,"이번 주","예정")))))</f>
        <v/>
      </c>
      <c r="H761" s="25">
        <f>IF(COUNTA(A761,B761,D761)=0,"",IF(D761="","할 일을 적어 주세요",IF(NOT(ISNUMBER(A761)),"마감일을 확인하세요",IF(AND(B761&lt;&gt;"",ISNA(MATCH(B761,현장번호,0))),"현장 번호를 확인하세요",IF(AND(F761&lt;&gt;"",F761&lt;&gt;"완료"),"끝남 칸은 '완료'만","")))))</f>
        <v/>
      </c>
      <c r="J761">
        <f>IF(OR(G761="밀림",G761="오늘",G761="이번 주"),A761+ROW()/1E+6,"")</f>
        <v/>
      </c>
    </row>
    <row r="762">
      <c r="A762" s="20" t="n">
        <v>46109</v>
      </c>
      <c r="B762" s="26" t="n">
        <v>220</v>
      </c>
      <c r="C762" s="27">
        <f>IF(D762="","",IF(B762="","(현장 없음)",IFERROR(INDEX(현장_고객,MATCH(B762,현장번호,0))&amp;" · "&amp;INDEX(현장_주소,MATCH(B762,현장번호,0)),"없는 번호")))</f>
        <v/>
      </c>
      <c r="D762" s="21" t="inlineStr">
        <is>
          <t>자재 발주</t>
        </is>
      </c>
      <c r="E762" s="21" t="inlineStr">
        <is>
          <t>대표</t>
        </is>
      </c>
      <c r="F762" s="26" t="inlineStr">
        <is>
          <t>완료</t>
        </is>
      </c>
      <c r="G762" s="28">
        <f>IF(OR(D762="",H762&lt;&gt;""),"",IF(F762="완료","완료",IF(A762&lt;기준일,"밀림",IF(A762=기준일,"오늘",IF(A762&lt;=기준일+7,"이번 주","예정")))))</f>
        <v/>
      </c>
      <c r="H762" s="25">
        <f>IF(COUNTA(A762,B762,D762)=0,"",IF(D762="","할 일을 적어 주세요",IF(NOT(ISNUMBER(A762)),"마감일을 확인하세요",IF(AND(B762&lt;&gt;"",ISNA(MATCH(B762,현장번호,0))),"현장 번호를 확인하세요",IF(AND(F762&lt;&gt;"",F762&lt;&gt;"완료"),"끝남 칸은 '완료'만","")))))</f>
        <v/>
      </c>
      <c r="J762">
        <f>IF(OR(G762="밀림",G762="오늘",G762="이번 주"),A762+ROW()/1E+6,"")</f>
        <v/>
      </c>
    </row>
    <row r="763">
      <c r="A763" s="20" t="n">
        <v>46109</v>
      </c>
      <c r="B763" s="26" t="n">
        <v>220</v>
      </c>
      <c r="C763" s="27">
        <f>IF(D763="","",IF(B763="","(현장 없음)",IFERROR(INDEX(현장_고객,MATCH(B763,현장번호,0))&amp;" · "&amp;INDEX(현장_주소,MATCH(B763,현장번호,0)),"없는 번호")))</f>
        <v/>
      </c>
      <c r="D763" s="21" t="inlineStr">
        <is>
          <t>중간 사진 보내기</t>
        </is>
      </c>
      <c r="E763" s="21" t="inlineStr">
        <is>
          <t>대표</t>
        </is>
      </c>
      <c r="F763" s="26" t="inlineStr">
        <is>
          <t>완료</t>
        </is>
      </c>
      <c r="G763" s="28">
        <f>IF(OR(D763="",H763&lt;&gt;""),"",IF(F763="완료","완료",IF(A763&lt;기준일,"밀림",IF(A763=기준일,"오늘",IF(A763&lt;=기준일+7,"이번 주","예정")))))</f>
        <v/>
      </c>
      <c r="H763" s="25">
        <f>IF(COUNTA(A763,B763,D763)=0,"",IF(D763="","할 일을 적어 주세요",IF(NOT(ISNUMBER(A763)),"마감일을 확인하세요",IF(AND(B763&lt;&gt;"",ISNA(MATCH(B763,현장번호,0))),"현장 번호를 확인하세요",IF(AND(F763&lt;&gt;"",F763&lt;&gt;"완료"),"끝남 칸은 '완료'만","")))))</f>
        <v/>
      </c>
      <c r="J763">
        <f>IF(OR(G763="밀림",G763="오늘",G763="이번 주"),A763+ROW()/1E+6,"")</f>
        <v/>
      </c>
    </row>
    <row r="764">
      <c r="A764" s="20" t="n">
        <v>46110</v>
      </c>
      <c r="B764" s="26" t="n">
        <v>210</v>
      </c>
      <c r="C764" s="27">
        <f>IF(D764="","",IF(B764="","(현장 없음)",IFERROR(INDEX(현장_고객,MATCH(B764,현장번호,0))&amp;" · "&amp;INDEX(현장_주소,MATCH(B764,현장번호,0)),"없는 번호")))</f>
        <v/>
      </c>
      <c r="D764" s="21" t="inlineStr">
        <is>
          <t>설비 업체 확인</t>
        </is>
      </c>
      <c r="E764" s="21" t="inlineStr">
        <is>
          <t>대표</t>
        </is>
      </c>
      <c r="F764" s="26" t="inlineStr">
        <is>
          <t>완료</t>
        </is>
      </c>
      <c r="G764" s="28">
        <f>IF(OR(D764="",H764&lt;&gt;""),"",IF(F764="완료","완료",IF(A764&lt;기준일,"밀림",IF(A764=기준일,"오늘",IF(A764&lt;=기준일+7,"이번 주","예정")))))</f>
        <v/>
      </c>
      <c r="H764" s="25">
        <f>IF(COUNTA(A764,B764,D764)=0,"",IF(D764="","할 일을 적어 주세요",IF(NOT(ISNUMBER(A764)),"마감일을 확인하세요",IF(AND(B764&lt;&gt;"",ISNA(MATCH(B764,현장번호,0))),"현장 번호를 확인하세요",IF(AND(F764&lt;&gt;"",F764&lt;&gt;"완료"),"끝남 칸은 '완료'만","")))))</f>
        <v/>
      </c>
      <c r="J764">
        <f>IF(OR(G764="밀림",G764="오늘",G764="이번 주"),A764+ROW()/1E+6,"")</f>
        <v/>
      </c>
    </row>
    <row r="765">
      <c r="A765" s="20" t="n">
        <v>46110</v>
      </c>
      <c r="B765" s="26" t="n">
        <v>214</v>
      </c>
      <c r="C765" s="27">
        <f>IF(D765="","",IF(B765="","(현장 없음)",IFERROR(INDEX(현장_고객,MATCH(B765,현장번호,0))&amp;" · "&amp;INDEX(현장_주소,MATCH(B765,현장번호,0)),"없는 번호")))</f>
        <v/>
      </c>
      <c r="D765" s="21" t="inlineStr">
        <is>
          <t>관리사무소 공사 신고</t>
        </is>
      </c>
      <c r="E765" s="21" t="inlineStr">
        <is>
          <t>박 팀장</t>
        </is>
      </c>
      <c r="F765" s="26" t="inlineStr">
        <is>
          <t>완료</t>
        </is>
      </c>
      <c r="G765" s="28">
        <f>IF(OR(D765="",H765&lt;&gt;""),"",IF(F765="완료","완료",IF(A765&lt;기준일,"밀림",IF(A765=기준일,"오늘",IF(A765&lt;=기준일+7,"이번 주","예정")))))</f>
        <v/>
      </c>
      <c r="H765" s="25">
        <f>IF(COUNTA(A765,B765,D765)=0,"",IF(D765="","할 일을 적어 주세요",IF(NOT(ISNUMBER(A765)),"마감일을 확인하세요",IF(AND(B765&lt;&gt;"",ISNA(MATCH(B765,현장번호,0))),"현장 번호를 확인하세요",IF(AND(F765&lt;&gt;"",F765&lt;&gt;"완료"),"끝남 칸은 '완료'만","")))))</f>
        <v/>
      </c>
      <c r="J765">
        <f>IF(OR(G765="밀림",G765="오늘",G765="이번 주"),A765+ROW()/1E+6,"")</f>
        <v/>
      </c>
    </row>
    <row r="766">
      <c r="A766" s="20" t="n">
        <v>46110</v>
      </c>
      <c r="B766" s="26" t="n">
        <v>232</v>
      </c>
      <c r="C766" s="27">
        <f>IF(D766="","",IF(B766="","(현장 없음)",IFERROR(INDEX(현장_고객,MATCH(B766,현장번호,0))&amp;" · "&amp;INDEX(현장_주소,MATCH(B766,현장번호,0)),"없는 번호")))</f>
        <v/>
      </c>
      <c r="D766" s="21" t="inlineStr">
        <is>
          <t>실측 방문</t>
        </is>
      </c>
      <c r="E766" s="21" t="inlineStr">
        <is>
          <t>대표</t>
        </is>
      </c>
      <c r="F766" s="26" t="inlineStr">
        <is>
          <t>완료</t>
        </is>
      </c>
      <c r="G766" s="28">
        <f>IF(OR(D766="",H766&lt;&gt;""),"",IF(F766="완료","완료",IF(A766&lt;기준일,"밀림",IF(A766=기준일,"오늘",IF(A766&lt;=기준일+7,"이번 주","예정")))))</f>
        <v/>
      </c>
      <c r="H766" s="25">
        <f>IF(COUNTA(A766,B766,D766)=0,"",IF(D766="","할 일을 적어 주세요",IF(NOT(ISNUMBER(A766)),"마감일을 확인하세요",IF(AND(B766&lt;&gt;"",ISNA(MATCH(B766,현장번호,0))),"현장 번호를 확인하세요",IF(AND(F766&lt;&gt;"",F766&lt;&gt;"완료"),"끝남 칸은 '완료'만","")))))</f>
        <v/>
      </c>
      <c r="J766">
        <f>IF(OR(G766="밀림",G766="오늘",G766="이번 주"),A766+ROW()/1E+6,"")</f>
        <v/>
      </c>
    </row>
    <row r="767">
      <c r="A767" s="20" t="n">
        <v>46111</v>
      </c>
      <c r="B767" s="26" t="n">
        <v>215</v>
      </c>
      <c r="C767" s="27">
        <f>IF(D767="","",IF(B767="","(현장 없음)",IFERROR(INDEX(현장_고객,MATCH(B767,현장번호,0))&amp;" · "&amp;INDEX(현장_주소,MATCH(B767,현장번호,0)),"없는 번호")))</f>
        <v/>
      </c>
      <c r="D767" s="21" t="inlineStr">
        <is>
          <t>자재 발주</t>
        </is>
      </c>
      <c r="E767" s="21" t="inlineStr">
        <is>
          <t>대표</t>
        </is>
      </c>
      <c r="F767" s="26" t="inlineStr">
        <is>
          <t>완료</t>
        </is>
      </c>
      <c r="G767" s="28">
        <f>IF(OR(D767="",H767&lt;&gt;""),"",IF(F767="완료","완료",IF(A767&lt;기준일,"밀림",IF(A767=기준일,"오늘",IF(A767&lt;=기준일+7,"이번 주","예정")))))</f>
        <v/>
      </c>
      <c r="H767" s="25">
        <f>IF(COUNTA(A767,B767,D767)=0,"",IF(D767="","할 일을 적어 주세요",IF(NOT(ISNUMBER(A767)),"마감일을 확인하세요",IF(AND(B767&lt;&gt;"",ISNA(MATCH(B767,현장번호,0))),"현장 번호를 확인하세요",IF(AND(F767&lt;&gt;"",F767&lt;&gt;"완료"),"끝남 칸은 '완료'만","")))))</f>
        <v/>
      </c>
      <c r="J767">
        <f>IF(OR(G767="밀림",G767="오늘",G767="이번 주"),A767+ROW()/1E+6,"")</f>
        <v/>
      </c>
    </row>
    <row r="768">
      <c r="A768" s="20" t="n">
        <v>46111</v>
      </c>
      <c r="B768" s="26" t="n">
        <v>219</v>
      </c>
      <c r="C768" s="27">
        <f>IF(D768="","",IF(B768="","(현장 없음)",IFERROR(INDEX(현장_고객,MATCH(B768,현장번호,0))&amp;" · "&amp;INDEX(현장_주소,MATCH(B768,현장번호,0)),"없는 번호")))</f>
        <v/>
      </c>
      <c r="D768" s="21" t="inlineStr">
        <is>
          <t>자재 발주</t>
        </is>
      </c>
      <c r="E768" s="21" t="inlineStr">
        <is>
          <t>박 팀장</t>
        </is>
      </c>
      <c r="F768" s="26" t="inlineStr">
        <is>
          <t>완료</t>
        </is>
      </c>
      <c r="G768" s="28">
        <f>IF(OR(D768="",H768&lt;&gt;""),"",IF(F768="완료","완료",IF(A768&lt;기준일,"밀림",IF(A768=기준일,"오늘",IF(A768&lt;=기준일+7,"이번 주","예정")))))</f>
        <v/>
      </c>
      <c r="H768" s="25">
        <f>IF(COUNTA(A768,B768,D768)=0,"",IF(D768="","할 일을 적어 주세요",IF(NOT(ISNUMBER(A768)),"마감일을 확인하세요",IF(AND(B768&lt;&gt;"",ISNA(MATCH(B768,현장번호,0))),"현장 번호를 확인하세요",IF(AND(F768&lt;&gt;"",F768&lt;&gt;"완료"),"끝남 칸은 '완료'만","")))))</f>
        <v/>
      </c>
      <c r="J768">
        <f>IF(OR(G768="밀림",G768="오늘",G768="이번 주"),A768+ROW()/1E+6,"")</f>
        <v/>
      </c>
    </row>
    <row r="769">
      <c r="A769" s="20" t="n">
        <v>46111</v>
      </c>
      <c r="B769" s="26" t="n">
        <v>222</v>
      </c>
      <c r="C769" s="27">
        <f>IF(D769="","",IF(B769="","(현장 없음)",IFERROR(INDEX(현장_고객,MATCH(B769,현장번호,0))&amp;" · "&amp;INDEX(현장_주소,MATCH(B769,현장번호,0)),"없는 번호")))</f>
        <v/>
      </c>
      <c r="D769" s="21" t="inlineStr">
        <is>
          <t>타일 들어가는 날 확인</t>
        </is>
      </c>
      <c r="E769" s="21" t="inlineStr">
        <is>
          <t>박 팀장</t>
        </is>
      </c>
      <c r="F769" s="26" t="inlineStr">
        <is>
          <t>완료</t>
        </is>
      </c>
      <c r="G769" s="28">
        <f>IF(OR(D769="",H769&lt;&gt;""),"",IF(F769="완료","완료",IF(A769&lt;기준일,"밀림",IF(A769=기준일,"오늘",IF(A769&lt;=기준일+7,"이번 주","예정")))))</f>
        <v/>
      </c>
      <c r="H769" s="25">
        <f>IF(COUNTA(A769,B769,D769)=0,"",IF(D769="","할 일을 적어 주세요",IF(NOT(ISNUMBER(A769)),"마감일을 확인하세요",IF(AND(B769&lt;&gt;"",ISNA(MATCH(B769,현장번호,0))),"현장 번호를 확인하세요",IF(AND(F769&lt;&gt;"",F769&lt;&gt;"완료"),"끝남 칸은 '완료'만","")))))</f>
        <v/>
      </c>
      <c r="J769">
        <f>IF(OR(G769="밀림",G769="오늘",G769="이번 주"),A769+ROW()/1E+6,"")</f>
        <v/>
      </c>
    </row>
    <row r="770">
      <c r="A770" s="20" t="n">
        <v>46111</v>
      </c>
      <c r="B770" s="26" t="n">
        <v>226</v>
      </c>
      <c r="C770" s="27">
        <f>IF(D770="","",IF(B770="","(현장 없음)",IFERROR(INDEX(현장_고객,MATCH(B770,현장번호,0))&amp;" · "&amp;INDEX(현장_주소,MATCH(B770,현장번호,0)),"없는 번호")))</f>
        <v/>
      </c>
      <c r="D770" s="21" t="inlineStr">
        <is>
          <t>철거 일정 잡기</t>
        </is>
      </c>
      <c r="E770" s="21" t="inlineStr">
        <is>
          <t>대표</t>
        </is>
      </c>
      <c r="F770" s="26" t="inlineStr">
        <is>
          <t>완료</t>
        </is>
      </c>
      <c r="G770" s="28">
        <f>IF(OR(D770="",H770&lt;&gt;""),"",IF(F770="완료","완료",IF(A770&lt;기준일,"밀림",IF(A770=기준일,"오늘",IF(A770&lt;=기준일+7,"이번 주","예정")))))</f>
        <v/>
      </c>
      <c r="H770" s="25">
        <f>IF(COUNTA(A770,B770,D770)=0,"",IF(D770="","할 일을 적어 주세요",IF(NOT(ISNUMBER(A770)),"마감일을 확인하세요",IF(AND(B770&lt;&gt;"",ISNA(MATCH(B770,현장번호,0))),"현장 번호를 확인하세요",IF(AND(F770&lt;&gt;"",F770&lt;&gt;"완료"),"끝남 칸은 '완료'만","")))))</f>
        <v/>
      </c>
      <c r="J770">
        <f>IF(OR(G770="밀림",G770="오늘",G770="이번 주"),A770+ROW()/1E+6,"")</f>
        <v/>
      </c>
    </row>
    <row r="771">
      <c r="A771" s="20" t="n">
        <v>46111</v>
      </c>
      <c r="B771" s="26" t="n">
        <v>226</v>
      </c>
      <c r="C771" s="27">
        <f>IF(D771="","",IF(B771="","(현장 없음)",IFERROR(INDEX(현장_고객,MATCH(B771,현장번호,0))&amp;" · "&amp;INDEX(현장_주소,MATCH(B771,현장번호,0)),"없는 번호")))</f>
        <v/>
      </c>
      <c r="D771" s="21" t="inlineStr">
        <is>
          <t>자재 발주</t>
        </is>
      </c>
      <c r="E771" s="21" t="inlineStr">
        <is>
          <t>대표</t>
        </is>
      </c>
      <c r="F771" s="26" t="inlineStr">
        <is>
          <t>완료</t>
        </is>
      </c>
      <c r="G771" s="28">
        <f>IF(OR(D771="",H771&lt;&gt;""),"",IF(F771="완료","완료",IF(A771&lt;기준일,"밀림",IF(A771=기준일,"오늘",IF(A771&lt;=기준일+7,"이번 주","예정")))))</f>
        <v/>
      </c>
      <c r="H771" s="25">
        <f>IF(COUNTA(A771,B771,D771)=0,"",IF(D771="","할 일을 적어 주세요",IF(NOT(ISNUMBER(A771)),"마감일을 확인하세요",IF(AND(B771&lt;&gt;"",ISNA(MATCH(B771,현장번호,0))),"현장 번호를 확인하세요",IF(AND(F771&lt;&gt;"",F771&lt;&gt;"완료"),"끝남 칸은 '완료'만","")))))</f>
        <v/>
      </c>
      <c r="J771">
        <f>IF(OR(G771="밀림",G771="오늘",G771="이번 주"),A771+ROW()/1E+6,"")</f>
        <v/>
      </c>
    </row>
    <row r="772">
      <c r="A772" s="20" t="n">
        <v>46111</v>
      </c>
      <c r="B772" s="26" t="n">
        <v>227</v>
      </c>
      <c r="C772" s="27">
        <f>IF(D772="","",IF(B772="","(현장 없음)",IFERROR(INDEX(현장_고객,MATCH(B772,현장번호,0))&amp;" · "&amp;INDEX(현장_주소,MATCH(B772,현장번호,0)),"없는 번호")))</f>
        <v/>
      </c>
      <c r="D772" s="21" t="inlineStr">
        <is>
          <t>실측 방문</t>
        </is>
      </c>
      <c r="E772" s="21" t="inlineStr">
        <is>
          <t>박 팀장</t>
        </is>
      </c>
      <c r="F772" s="26" t="inlineStr">
        <is>
          <t>완료</t>
        </is>
      </c>
      <c r="G772" s="28">
        <f>IF(OR(D772="",H772&lt;&gt;""),"",IF(F772="완료","완료",IF(A772&lt;기준일,"밀림",IF(A772=기준일,"오늘",IF(A772&lt;=기준일+7,"이번 주","예정")))))</f>
        <v/>
      </c>
      <c r="H772" s="25">
        <f>IF(COUNTA(A772,B772,D772)=0,"",IF(D772="","할 일을 적어 주세요",IF(NOT(ISNUMBER(A772)),"마감일을 확인하세요",IF(AND(B772&lt;&gt;"",ISNA(MATCH(B772,현장번호,0))),"현장 번호를 확인하세요",IF(AND(F772&lt;&gt;"",F772&lt;&gt;"완료"),"끝남 칸은 '완료'만","")))))</f>
        <v/>
      </c>
      <c r="J772">
        <f>IF(OR(G772="밀림",G772="오늘",G772="이번 주"),A772+ROW()/1E+6,"")</f>
        <v/>
      </c>
    </row>
    <row r="773">
      <c r="A773" s="20" t="n">
        <v>46111</v>
      </c>
      <c r="B773" s="26" t="n">
        <v>229</v>
      </c>
      <c r="C773" s="27">
        <f>IF(D773="","",IF(B773="","(현장 없음)",IFERROR(INDEX(현장_고객,MATCH(B773,현장번호,0))&amp;" · "&amp;INDEX(현장_주소,MATCH(B773,현장번호,0)),"없는 번호")))</f>
        <v/>
      </c>
      <c r="D773" s="21" t="inlineStr">
        <is>
          <t>중간 사진 보내기</t>
        </is>
      </c>
      <c r="E773" s="21" t="inlineStr">
        <is>
          <t>박 팀장</t>
        </is>
      </c>
      <c r="F773" s="26" t="inlineStr">
        <is>
          <t>완료</t>
        </is>
      </c>
      <c r="G773" s="28">
        <f>IF(OR(D773="",H773&lt;&gt;""),"",IF(F773="완료","완료",IF(A773&lt;기준일,"밀림",IF(A773=기준일,"오늘",IF(A773&lt;=기준일+7,"이번 주","예정")))))</f>
        <v/>
      </c>
      <c r="H773" s="25">
        <f>IF(COUNTA(A773,B773,D773)=0,"",IF(D773="","할 일을 적어 주세요",IF(NOT(ISNUMBER(A773)),"마감일을 확인하세요",IF(AND(B773&lt;&gt;"",ISNA(MATCH(B773,현장번호,0))),"현장 번호를 확인하세요",IF(AND(F773&lt;&gt;"",F773&lt;&gt;"완료"),"끝남 칸은 '완료'만","")))))</f>
        <v/>
      </c>
      <c r="J773">
        <f>IF(OR(G773="밀림",G773="오늘",G773="이번 주"),A773+ROW()/1E+6,"")</f>
        <v/>
      </c>
    </row>
    <row r="774">
      <c r="A774" s="20" t="n">
        <v>46111</v>
      </c>
      <c r="B774" s="26" t="n">
        <v>230</v>
      </c>
      <c r="C774" s="27">
        <f>IF(D774="","",IF(B774="","(현장 없음)",IFERROR(INDEX(현장_고객,MATCH(B774,현장번호,0))&amp;" · "&amp;INDEX(현장_주소,MATCH(B774,현장번호,0)),"없는 번호")))</f>
        <v/>
      </c>
      <c r="D774" s="21" t="inlineStr">
        <is>
          <t>실측 방문</t>
        </is>
      </c>
      <c r="E774" s="21" t="inlineStr">
        <is>
          <t>김 실장</t>
        </is>
      </c>
      <c r="F774" s="26" t="inlineStr">
        <is>
          <t>완료</t>
        </is>
      </c>
      <c r="G774" s="28">
        <f>IF(OR(D774="",H774&lt;&gt;""),"",IF(F774="완료","완료",IF(A774&lt;기준일,"밀림",IF(A774=기준일,"오늘",IF(A774&lt;=기준일+7,"이번 주","예정")))))</f>
        <v/>
      </c>
      <c r="H774" s="25">
        <f>IF(COUNTA(A774,B774,D774)=0,"",IF(D774="","할 일을 적어 주세요",IF(NOT(ISNUMBER(A774)),"마감일을 확인하세요",IF(AND(B774&lt;&gt;"",ISNA(MATCH(B774,현장번호,0))),"현장 번호를 확인하세요",IF(AND(F774&lt;&gt;"",F774&lt;&gt;"완료"),"끝남 칸은 '완료'만","")))))</f>
        <v/>
      </c>
      <c r="J774">
        <f>IF(OR(G774="밀림",G774="오늘",G774="이번 주"),A774+ROW()/1E+6,"")</f>
        <v/>
      </c>
    </row>
    <row r="775">
      <c r="A775" s="20" t="n">
        <v>46112</v>
      </c>
      <c r="B775" s="26" t="n">
        <v>219</v>
      </c>
      <c r="C775" s="27">
        <f>IF(D775="","",IF(B775="","(현장 없음)",IFERROR(INDEX(현장_고객,MATCH(B775,현장번호,0))&amp;" · "&amp;INDEX(현장_주소,MATCH(B775,현장번호,0)),"없는 번호")))</f>
        <v/>
      </c>
      <c r="D775" s="21" t="inlineStr">
        <is>
          <t>중간 사진 보내기</t>
        </is>
      </c>
      <c r="E775" s="21" t="inlineStr">
        <is>
          <t>박 팀장</t>
        </is>
      </c>
      <c r="F775" s="26" t="inlineStr">
        <is>
          <t>완료</t>
        </is>
      </c>
      <c r="G775" s="28">
        <f>IF(OR(D775="",H775&lt;&gt;""),"",IF(F775="완료","완료",IF(A775&lt;기준일,"밀림",IF(A775=기준일,"오늘",IF(A775&lt;=기준일+7,"이번 주","예정")))))</f>
        <v/>
      </c>
      <c r="H775" s="25">
        <f>IF(COUNTA(A775,B775,D775)=0,"",IF(D775="","할 일을 적어 주세요",IF(NOT(ISNUMBER(A775)),"마감일을 확인하세요",IF(AND(B775&lt;&gt;"",ISNA(MATCH(B775,현장번호,0))),"현장 번호를 확인하세요",IF(AND(F775&lt;&gt;"",F775&lt;&gt;"완료"),"끝남 칸은 '완료'만","")))))</f>
        <v/>
      </c>
      <c r="J775">
        <f>IF(OR(G775="밀림",G775="오늘",G775="이번 주"),A775+ROW()/1E+6,"")</f>
        <v/>
      </c>
    </row>
    <row r="776">
      <c r="A776" s="20" t="n">
        <v>46112</v>
      </c>
      <c r="B776" s="26" t="n">
        <v>223</v>
      </c>
      <c r="C776" s="27">
        <f>IF(D776="","",IF(B776="","(현장 없음)",IFERROR(INDEX(현장_고객,MATCH(B776,현장번호,0))&amp;" · "&amp;INDEX(현장_주소,MATCH(B776,현장번호,0)),"없는 번호")))</f>
        <v/>
      </c>
      <c r="D776" s="21" t="inlineStr">
        <is>
          <t>자재 발주</t>
        </is>
      </c>
      <c r="E776" s="21" t="inlineStr">
        <is>
          <t>박 팀장</t>
        </is>
      </c>
      <c r="F776" s="26" t="inlineStr">
        <is>
          <t>완료</t>
        </is>
      </c>
      <c r="G776" s="28">
        <f>IF(OR(D776="",H776&lt;&gt;""),"",IF(F776="완료","완료",IF(A776&lt;기준일,"밀림",IF(A776=기준일,"오늘",IF(A776&lt;=기준일+7,"이번 주","예정")))))</f>
        <v/>
      </c>
      <c r="H776" s="25">
        <f>IF(COUNTA(A776,B776,D776)=0,"",IF(D776="","할 일을 적어 주세요",IF(NOT(ISNUMBER(A776)),"마감일을 확인하세요",IF(AND(B776&lt;&gt;"",ISNA(MATCH(B776,현장번호,0))),"현장 번호를 확인하세요",IF(AND(F776&lt;&gt;"",F776&lt;&gt;"완료"),"끝남 칸은 '완료'만","")))))</f>
        <v/>
      </c>
      <c r="J776">
        <f>IF(OR(G776="밀림",G776="오늘",G776="이번 주"),A776+ROW()/1E+6,"")</f>
        <v/>
      </c>
    </row>
    <row r="777">
      <c r="A777" s="20" t="n">
        <v>46112</v>
      </c>
      <c r="B777" s="26" t="n">
        <v>228</v>
      </c>
      <c r="C777" s="27">
        <f>IF(D777="","",IF(B777="","(현장 없음)",IFERROR(INDEX(현장_고객,MATCH(B777,현장번호,0))&amp;" · "&amp;INDEX(현장_주소,MATCH(B777,현장번호,0)),"없는 번호")))</f>
        <v/>
      </c>
      <c r="D777" s="21" t="inlineStr">
        <is>
          <t>실측 방문</t>
        </is>
      </c>
      <c r="E777" s="21" t="inlineStr">
        <is>
          <t>김 실장</t>
        </is>
      </c>
      <c r="F777" s="26" t="inlineStr">
        <is>
          <t>완료</t>
        </is>
      </c>
      <c r="G777" s="28">
        <f>IF(OR(D777="",H777&lt;&gt;""),"",IF(F777="완료","완료",IF(A777&lt;기준일,"밀림",IF(A777=기준일,"오늘",IF(A777&lt;=기준일+7,"이번 주","예정")))))</f>
        <v/>
      </c>
      <c r="H777" s="25">
        <f>IF(COUNTA(A777,B777,D777)=0,"",IF(D777="","할 일을 적어 주세요",IF(NOT(ISNUMBER(A777)),"마감일을 확인하세요",IF(AND(B777&lt;&gt;"",ISNA(MATCH(B777,현장번호,0))),"현장 번호를 확인하세요",IF(AND(F777&lt;&gt;"",F777&lt;&gt;"완료"),"끝남 칸은 '완료'만","")))))</f>
        <v/>
      </c>
      <c r="J777">
        <f>IF(OR(G777="밀림",G777="오늘",G777="이번 주"),A777+ROW()/1E+6,"")</f>
        <v/>
      </c>
    </row>
    <row r="778">
      <c r="A778" s="20" t="n">
        <v>46113</v>
      </c>
      <c r="B778" s="26" t="n">
        <v>219</v>
      </c>
      <c r="C778" s="27">
        <f>IF(D778="","",IF(B778="","(현장 없음)",IFERROR(INDEX(현장_고객,MATCH(B778,현장번호,0))&amp;" · "&amp;INDEX(현장_주소,MATCH(B778,현장번호,0)),"없는 번호")))</f>
        <v/>
      </c>
      <c r="D778" s="21" t="inlineStr">
        <is>
          <t>설비 업체 확인</t>
        </is>
      </c>
      <c r="E778" s="21" t="inlineStr">
        <is>
          <t>박 팀장</t>
        </is>
      </c>
      <c r="F778" s="26" t="inlineStr">
        <is>
          <t>완료</t>
        </is>
      </c>
      <c r="G778" s="28">
        <f>IF(OR(D778="",H778&lt;&gt;""),"",IF(F778="완료","완료",IF(A778&lt;기준일,"밀림",IF(A778=기준일,"오늘",IF(A778&lt;=기준일+7,"이번 주","예정")))))</f>
        <v/>
      </c>
      <c r="H778" s="25">
        <f>IF(COUNTA(A778,B778,D778)=0,"",IF(D778="","할 일을 적어 주세요",IF(NOT(ISNUMBER(A778)),"마감일을 확인하세요",IF(AND(B778&lt;&gt;"",ISNA(MATCH(B778,현장번호,0))),"현장 번호를 확인하세요",IF(AND(F778&lt;&gt;"",F778&lt;&gt;"완료"),"끝남 칸은 '완료'만","")))))</f>
        <v/>
      </c>
      <c r="J778">
        <f>IF(OR(G778="밀림",G778="오늘",G778="이번 주"),A778+ROW()/1E+6,"")</f>
        <v/>
      </c>
    </row>
    <row r="779">
      <c r="A779" s="20" t="n">
        <v>46113</v>
      </c>
      <c r="B779" s="26" t="n">
        <v>226</v>
      </c>
      <c r="C779" s="27">
        <f>IF(D779="","",IF(B779="","(현장 없음)",IFERROR(INDEX(현장_고객,MATCH(B779,현장번호,0))&amp;" · "&amp;INDEX(현장_주소,MATCH(B779,현장번호,0)),"없는 번호")))</f>
        <v/>
      </c>
      <c r="D779" s="21" t="inlineStr">
        <is>
          <t>중간 사진 보내기</t>
        </is>
      </c>
      <c r="E779" s="21" t="inlineStr">
        <is>
          <t>대표</t>
        </is>
      </c>
      <c r="F779" s="26" t="inlineStr">
        <is>
          <t>완료</t>
        </is>
      </c>
      <c r="G779" s="28">
        <f>IF(OR(D779="",H779&lt;&gt;""),"",IF(F779="완료","완료",IF(A779&lt;기준일,"밀림",IF(A779=기준일,"오늘",IF(A779&lt;=기준일+7,"이번 주","예정")))))</f>
        <v/>
      </c>
      <c r="H779" s="25">
        <f>IF(COUNTA(A779,B779,D779)=0,"",IF(D779="","할 일을 적어 주세요",IF(NOT(ISNUMBER(A779)),"마감일을 확인하세요",IF(AND(B779&lt;&gt;"",ISNA(MATCH(B779,현장번호,0))),"현장 번호를 확인하세요",IF(AND(F779&lt;&gt;"",F779&lt;&gt;"완료"),"끝남 칸은 '완료'만","")))))</f>
        <v/>
      </c>
      <c r="J779">
        <f>IF(OR(G779="밀림",G779="오늘",G779="이번 주"),A779+ROW()/1E+6,"")</f>
        <v/>
      </c>
    </row>
    <row r="780">
      <c r="A780" s="20" t="n">
        <v>46113</v>
      </c>
      <c r="B780" s="26" t="n">
        <v>227</v>
      </c>
      <c r="C780" s="27">
        <f>IF(D780="","",IF(B780="","(현장 없음)",IFERROR(INDEX(현장_고객,MATCH(B780,현장번호,0))&amp;" · "&amp;INDEX(현장_주소,MATCH(B780,현장번호,0)),"없는 번호")))</f>
        <v/>
      </c>
      <c r="D780" s="21" t="inlineStr">
        <is>
          <t>자재 발주</t>
        </is>
      </c>
      <c r="E780" s="21" t="inlineStr">
        <is>
          <t>박 팀장</t>
        </is>
      </c>
      <c r="F780" s="26" t="inlineStr">
        <is>
          <t>완료</t>
        </is>
      </c>
      <c r="G780" s="28">
        <f>IF(OR(D780="",H780&lt;&gt;""),"",IF(F780="완료","완료",IF(A780&lt;기준일,"밀림",IF(A780=기준일,"오늘",IF(A780&lt;=기준일+7,"이번 주","예정")))))</f>
        <v/>
      </c>
      <c r="H780" s="25">
        <f>IF(COUNTA(A780,B780,D780)=0,"",IF(D780="","할 일을 적어 주세요",IF(NOT(ISNUMBER(A780)),"마감일을 확인하세요",IF(AND(B780&lt;&gt;"",ISNA(MATCH(B780,현장번호,0))),"현장 번호를 확인하세요",IF(AND(F780&lt;&gt;"",F780&lt;&gt;"완료"),"끝남 칸은 '완료'만","")))))</f>
        <v/>
      </c>
      <c r="J780">
        <f>IF(OR(G780="밀림",G780="오늘",G780="이번 주"),A780+ROW()/1E+6,"")</f>
        <v/>
      </c>
    </row>
    <row r="781">
      <c r="A781" s="20" t="n">
        <v>46114</v>
      </c>
      <c r="B781" s="26" t="n">
        <v>214</v>
      </c>
      <c r="C781" s="27">
        <f>IF(D781="","",IF(B781="","(현장 없음)",IFERROR(INDEX(현장_고객,MATCH(B781,현장번호,0))&amp;" · "&amp;INDEX(현장_주소,MATCH(B781,현장번호,0)),"없는 번호")))</f>
        <v/>
      </c>
      <c r="D781" s="21" t="inlineStr">
        <is>
          <t>잔금 안내 문자</t>
        </is>
      </c>
      <c r="E781" s="21" t="inlineStr">
        <is>
          <t>박 팀장</t>
        </is>
      </c>
      <c r="F781" s="26" t="inlineStr">
        <is>
          <t>완료</t>
        </is>
      </c>
      <c r="G781" s="28">
        <f>IF(OR(D781="",H781&lt;&gt;""),"",IF(F781="완료","완료",IF(A781&lt;기준일,"밀림",IF(A781=기준일,"오늘",IF(A781&lt;=기준일+7,"이번 주","예정")))))</f>
        <v/>
      </c>
      <c r="H781" s="25">
        <f>IF(COUNTA(A781,B781,D781)=0,"",IF(D781="","할 일을 적어 주세요",IF(NOT(ISNUMBER(A781)),"마감일을 확인하세요",IF(AND(B781&lt;&gt;"",ISNA(MATCH(B781,현장번호,0))),"현장 번호를 확인하세요",IF(AND(F781&lt;&gt;"",F781&lt;&gt;"완료"),"끝남 칸은 '완료'만","")))))</f>
        <v/>
      </c>
      <c r="J781">
        <f>IF(OR(G781="밀림",G781="오늘",G781="이번 주"),A781+ROW()/1E+6,"")</f>
        <v/>
      </c>
    </row>
    <row r="782">
      <c r="A782" s="20" t="n">
        <v>46114</v>
      </c>
      <c r="B782" s="26" t="n">
        <v>223</v>
      </c>
      <c r="C782" s="27">
        <f>IF(D782="","",IF(B782="","(현장 없음)",IFERROR(INDEX(현장_고객,MATCH(B782,현장번호,0))&amp;" · "&amp;INDEX(현장_주소,MATCH(B782,현장번호,0)),"없는 번호")))</f>
        <v/>
      </c>
      <c r="D782" s="21" t="inlineStr">
        <is>
          <t>잔금 안내 문자</t>
        </is>
      </c>
      <c r="E782" s="21" t="inlineStr">
        <is>
          <t>박 팀장</t>
        </is>
      </c>
      <c r="F782" s="26" t="inlineStr">
        <is>
          <t>완료</t>
        </is>
      </c>
      <c r="G782" s="28">
        <f>IF(OR(D782="",H782&lt;&gt;""),"",IF(F782="완료","완료",IF(A782&lt;기준일,"밀림",IF(A782=기준일,"오늘",IF(A782&lt;=기준일+7,"이번 주","예정")))))</f>
        <v/>
      </c>
      <c r="H782" s="25">
        <f>IF(COUNTA(A782,B782,D782)=0,"",IF(D782="","할 일을 적어 주세요",IF(NOT(ISNUMBER(A782)),"마감일을 확인하세요",IF(AND(B782&lt;&gt;"",ISNA(MATCH(B782,현장번호,0))),"현장 번호를 확인하세요",IF(AND(F782&lt;&gt;"",F782&lt;&gt;"완료"),"끝남 칸은 '완료'만","")))))</f>
        <v/>
      </c>
      <c r="J782">
        <f>IF(OR(G782="밀림",G782="오늘",G782="이번 주"),A782+ROW()/1E+6,"")</f>
        <v/>
      </c>
    </row>
    <row r="783">
      <c r="A783" s="20" t="n">
        <v>46114</v>
      </c>
      <c r="B783" s="26" t="n">
        <v>226</v>
      </c>
      <c r="C783" s="27">
        <f>IF(D783="","",IF(B783="","(현장 없음)",IFERROR(INDEX(현장_고객,MATCH(B783,현장번호,0))&amp;" · "&amp;INDEX(현장_주소,MATCH(B783,현장번호,0)),"없는 번호")))</f>
        <v/>
      </c>
      <c r="D783" s="21" t="inlineStr">
        <is>
          <t>설비 업체 확인</t>
        </is>
      </c>
      <c r="E783" s="21" t="inlineStr">
        <is>
          <t>대표</t>
        </is>
      </c>
      <c r="F783" s="26" t="inlineStr">
        <is>
          <t>완료</t>
        </is>
      </c>
      <c r="G783" s="28">
        <f>IF(OR(D783="",H783&lt;&gt;""),"",IF(F783="완료","완료",IF(A783&lt;기준일,"밀림",IF(A783=기준일,"오늘",IF(A783&lt;=기준일+7,"이번 주","예정")))))</f>
        <v/>
      </c>
      <c r="H783" s="25">
        <f>IF(COUNTA(A783,B783,D783)=0,"",IF(D783="","할 일을 적어 주세요",IF(NOT(ISNUMBER(A783)),"마감일을 확인하세요",IF(AND(B783&lt;&gt;"",ISNA(MATCH(B783,현장번호,0))),"현장 번호를 확인하세요",IF(AND(F783&lt;&gt;"",F783&lt;&gt;"완료"),"끝남 칸은 '완료'만","")))))</f>
        <v/>
      </c>
      <c r="J783">
        <f>IF(OR(G783="밀림",G783="오늘",G783="이번 주"),A783+ROW()/1E+6,"")</f>
        <v/>
      </c>
    </row>
    <row r="784">
      <c r="A784" s="20" t="n">
        <v>46114</v>
      </c>
      <c r="B784" s="26" t="n">
        <v>229</v>
      </c>
      <c r="C784" s="27">
        <f>IF(D784="","",IF(B784="","(현장 없음)",IFERROR(INDEX(현장_고객,MATCH(B784,현장번호,0))&amp;" · "&amp;INDEX(현장_주소,MATCH(B784,현장번호,0)),"없는 번호")))</f>
        <v/>
      </c>
      <c r="D784" s="21" t="inlineStr">
        <is>
          <t>관리사무소 공사 신고</t>
        </is>
      </c>
      <c r="E784" s="21" t="inlineStr">
        <is>
          <t>박 팀장</t>
        </is>
      </c>
      <c r="F784" s="26" t="inlineStr">
        <is>
          <t>완료</t>
        </is>
      </c>
      <c r="G784" s="28">
        <f>IF(OR(D784="",H784&lt;&gt;""),"",IF(F784="완료","완료",IF(A784&lt;기준일,"밀림",IF(A784=기준일,"오늘",IF(A784&lt;=기준일+7,"이번 주","예정")))))</f>
        <v/>
      </c>
      <c r="H784" s="25">
        <f>IF(COUNTA(A784,B784,D784)=0,"",IF(D784="","할 일을 적어 주세요",IF(NOT(ISNUMBER(A784)),"마감일을 확인하세요",IF(AND(B784&lt;&gt;"",ISNA(MATCH(B784,현장번호,0))),"현장 번호를 확인하세요",IF(AND(F784&lt;&gt;"",F784&lt;&gt;"완료"),"끝남 칸은 '완료'만","")))))</f>
        <v/>
      </c>
      <c r="J784">
        <f>IF(OR(G784="밀림",G784="오늘",G784="이번 주"),A784+ROW()/1E+6,"")</f>
        <v/>
      </c>
    </row>
    <row r="785">
      <c r="A785" s="20" t="n">
        <v>46115</v>
      </c>
      <c r="B785" s="26" t="n">
        <v>210</v>
      </c>
      <c r="C785" s="27">
        <f>IF(D785="","",IF(B785="","(현장 없음)",IFERROR(INDEX(현장_고객,MATCH(B785,현장번호,0))&amp;" · "&amp;INDEX(현장_주소,MATCH(B785,현장번호,0)),"없는 번호")))</f>
        <v/>
      </c>
      <c r="D785" s="21" t="inlineStr">
        <is>
          <t>잔금 안내 문자</t>
        </is>
      </c>
      <c r="E785" s="21" t="inlineStr">
        <is>
          <t>대표</t>
        </is>
      </c>
      <c r="F785" s="26" t="inlineStr">
        <is>
          <t>완료</t>
        </is>
      </c>
      <c r="G785" s="28">
        <f>IF(OR(D785="",H785&lt;&gt;""),"",IF(F785="완료","완료",IF(A785&lt;기준일,"밀림",IF(A785=기준일,"오늘",IF(A785&lt;=기준일+7,"이번 주","예정")))))</f>
        <v/>
      </c>
      <c r="H785" s="25">
        <f>IF(COUNTA(A785,B785,D785)=0,"",IF(D785="","할 일을 적어 주세요",IF(NOT(ISNUMBER(A785)),"마감일을 확인하세요",IF(AND(B785&lt;&gt;"",ISNA(MATCH(B785,현장번호,0))),"현장 번호를 확인하세요",IF(AND(F785&lt;&gt;"",F785&lt;&gt;"완료"),"끝남 칸은 '완료'만","")))))</f>
        <v/>
      </c>
      <c r="J785">
        <f>IF(OR(G785="밀림",G785="오늘",G785="이번 주"),A785+ROW()/1E+6,"")</f>
        <v/>
      </c>
    </row>
    <row r="786">
      <c r="A786" s="20" t="n">
        <v>46116</v>
      </c>
      <c r="B786" s="26" t="n">
        <v>226</v>
      </c>
      <c r="C786" s="27">
        <f>IF(D786="","",IF(B786="","(현장 없음)",IFERROR(INDEX(현장_고객,MATCH(B786,현장번호,0))&amp;" · "&amp;INDEX(현장_주소,MATCH(B786,현장번호,0)),"없는 번호")))</f>
        <v/>
      </c>
      <c r="D786" s="21" t="inlineStr">
        <is>
          <t>잔금 안내 문자</t>
        </is>
      </c>
      <c r="E786" s="21" t="inlineStr">
        <is>
          <t>대표</t>
        </is>
      </c>
      <c r="F786" s="26" t="inlineStr">
        <is>
          <t>완료</t>
        </is>
      </c>
      <c r="G786" s="28">
        <f>IF(OR(D786="",H786&lt;&gt;""),"",IF(F786="완료","완료",IF(A786&lt;기준일,"밀림",IF(A786=기준일,"오늘",IF(A786&lt;=기준일+7,"이번 주","예정")))))</f>
        <v/>
      </c>
      <c r="H786" s="25">
        <f>IF(COUNTA(A786,B786,D786)=0,"",IF(D786="","할 일을 적어 주세요",IF(NOT(ISNUMBER(A786)),"마감일을 확인하세요",IF(AND(B786&lt;&gt;"",ISNA(MATCH(B786,현장번호,0))),"현장 번호를 확인하세요",IF(AND(F786&lt;&gt;"",F786&lt;&gt;"완료"),"끝남 칸은 '완료'만","")))))</f>
        <v/>
      </c>
      <c r="J786">
        <f>IF(OR(G786="밀림",G786="오늘",G786="이번 주"),A786+ROW()/1E+6,"")</f>
        <v/>
      </c>
    </row>
    <row r="787">
      <c r="A787" s="20" t="n">
        <v>46116</v>
      </c>
      <c r="B787" s="26" t="n">
        <v>229</v>
      </c>
      <c r="C787" s="27">
        <f>IF(D787="","",IF(B787="","(현장 없음)",IFERROR(INDEX(현장_고객,MATCH(B787,현장번호,0))&amp;" · "&amp;INDEX(현장_주소,MATCH(B787,현장번호,0)),"없는 번호")))</f>
        <v/>
      </c>
      <c r="D787" s="21" t="inlineStr">
        <is>
          <t>설비 업체 확인</t>
        </is>
      </c>
      <c r="E787" s="21" t="inlineStr">
        <is>
          <t>박 팀장</t>
        </is>
      </c>
      <c r="F787" s="26" t="inlineStr">
        <is>
          <t>완료</t>
        </is>
      </c>
      <c r="G787" s="28">
        <f>IF(OR(D787="",H787&lt;&gt;""),"",IF(F787="완료","완료",IF(A787&lt;기준일,"밀림",IF(A787=기준일,"오늘",IF(A787&lt;=기준일+7,"이번 주","예정")))))</f>
        <v/>
      </c>
      <c r="H787" s="25">
        <f>IF(COUNTA(A787,B787,D787)=0,"",IF(D787="","할 일을 적어 주세요",IF(NOT(ISNUMBER(A787)),"마감일을 확인하세요",IF(AND(B787&lt;&gt;"",ISNA(MATCH(B787,현장번호,0))),"현장 번호를 확인하세요",IF(AND(F787&lt;&gt;"",F787&lt;&gt;"완료"),"끝남 칸은 '완료'만","")))))</f>
        <v/>
      </c>
      <c r="J787">
        <f>IF(OR(G787="밀림",G787="오늘",G787="이번 주"),A787+ROW()/1E+6,"")</f>
        <v/>
      </c>
    </row>
    <row r="788">
      <c r="A788" s="20" t="n">
        <v>46117</v>
      </c>
      <c r="B788" s="26" t="n">
        <v>222</v>
      </c>
      <c r="C788" s="27">
        <f>IF(D788="","",IF(B788="","(현장 없음)",IFERROR(INDEX(현장_고객,MATCH(B788,현장번호,0))&amp;" · "&amp;INDEX(현장_주소,MATCH(B788,현장번호,0)),"없는 번호")))</f>
        <v/>
      </c>
      <c r="D788" s="21" t="inlineStr">
        <is>
          <t>설비 업체 확인</t>
        </is>
      </c>
      <c r="E788" s="21" t="inlineStr">
        <is>
          <t>박 팀장</t>
        </is>
      </c>
      <c r="F788" s="26" t="inlineStr">
        <is>
          <t>완료</t>
        </is>
      </c>
      <c r="G788" s="28">
        <f>IF(OR(D788="",H788&lt;&gt;""),"",IF(F788="완료","완료",IF(A788&lt;기준일,"밀림",IF(A788=기준일,"오늘",IF(A788&lt;=기준일+7,"이번 주","예정")))))</f>
        <v/>
      </c>
      <c r="H788" s="25">
        <f>IF(COUNTA(A788,B788,D788)=0,"",IF(D788="","할 일을 적어 주세요",IF(NOT(ISNUMBER(A788)),"마감일을 확인하세요",IF(AND(B788&lt;&gt;"",ISNA(MATCH(B788,현장번호,0))),"현장 번호를 확인하세요",IF(AND(F788&lt;&gt;"",F788&lt;&gt;"완료"),"끝남 칸은 '완료'만","")))))</f>
        <v/>
      </c>
      <c r="J788">
        <f>IF(OR(G788="밀림",G788="오늘",G788="이번 주"),A788+ROW()/1E+6,"")</f>
        <v/>
      </c>
    </row>
    <row r="789">
      <c r="A789" s="20" t="n">
        <v>46117</v>
      </c>
      <c r="B789" s="26" t="n">
        <v>230</v>
      </c>
      <c r="C789" s="27">
        <f>IF(D789="","",IF(B789="","(현장 없음)",IFERROR(INDEX(현장_고객,MATCH(B789,현장번호,0))&amp;" · "&amp;INDEX(현장_주소,MATCH(B789,현장번호,0)),"없는 번호")))</f>
        <v/>
      </c>
      <c r="D789" s="21" t="inlineStr">
        <is>
          <t>관리사무소 공사 신고</t>
        </is>
      </c>
      <c r="E789" s="21" t="inlineStr">
        <is>
          <t>김 실장</t>
        </is>
      </c>
      <c r="F789" s="26" t="inlineStr">
        <is>
          <t>완료</t>
        </is>
      </c>
      <c r="G789" s="28">
        <f>IF(OR(D789="",H789&lt;&gt;""),"",IF(F789="완료","완료",IF(A789&lt;기준일,"밀림",IF(A789=기준일,"오늘",IF(A789&lt;=기준일+7,"이번 주","예정")))))</f>
        <v/>
      </c>
      <c r="H789" s="25">
        <f>IF(COUNTA(A789,B789,D789)=0,"",IF(D789="","할 일을 적어 주세요",IF(NOT(ISNUMBER(A789)),"마감일을 확인하세요",IF(AND(B789&lt;&gt;"",ISNA(MATCH(B789,현장번호,0))),"현장 번호를 확인하세요",IF(AND(F789&lt;&gt;"",F789&lt;&gt;"완료"),"끝남 칸은 '완료'만","")))))</f>
        <v/>
      </c>
      <c r="J789">
        <f>IF(OR(G789="밀림",G789="오늘",G789="이번 주"),A789+ROW()/1E+6,"")</f>
        <v/>
      </c>
    </row>
    <row r="790">
      <c r="A790" s="20" t="n">
        <v>46117</v>
      </c>
      <c r="B790" s="26" t="n">
        <v>232</v>
      </c>
      <c r="C790" s="27">
        <f>IF(D790="","",IF(B790="","(현장 없음)",IFERROR(INDEX(현장_고객,MATCH(B790,현장번호,0))&amp;" · "&amp;INDEX(현장_주소,MATCH(B790,현장번호,0)),"없는 번호")))</f>
        <v/>
      </c>
      <c r="D790" s="21" t="inlineStr">
        <is>
          <t>자재 발주</t>
        </is>
      </c>
      <c r="E790" s="21" t="inlineStr">
        <is>
          <t>대표</t>
        </is>
      </c>
      <c r="F790" s="26" t="inlineStr">
        <is>
          <t>완료</t>
        </is>
      </c>
      <c r="G790" s="28">
        <f>IF(OR(D790="",H790&lt;&gt;""),"",IF(F790="완료","완료",IF(A790&lt;기준일,"밀림",IF(A790=기준일,"오늘",IF(A790&lt;=기준일+7,"이번 주","예정")))))</f>
        <v/>
      </c>
      <c r="H790" s="25">
        <f>IF(COUNTA(A790,B790,D790)=0,"",IF(D790="","할 일을 적어 주세요",IF(NOT(ISNUMBER(A790)),"마감일을 확인하세요",IF(AND(B790&lt;&gt;"",ISNA(MATCH(B790,현장번호,0))),"현장 번호를 확인하세요",IF(AND(F790&lt;&gt;"",F790&lt;&gt;"완료"),"끝남 칸은 '완료'만","")))))</f>
        <v/>
      </c>
      <c r="J790">
        <f>IF(OR(G790="밀림",G790="오늘",G790="이번 주"),A790+ROW()/1E+6,"")</f>
        <v/>
      </c>
    </row>
    <row r="791">
      <c r="A791" s="20" t="n">
        <v>46117</v>
      </c>
      <c r="B791" s="26" t="n">
        <v>239</v>
      </c>
      <c r="C791" s="27">
        <f>IF(D791="","",IF(B791="","(현장 없음)",IFERROR(INDEX(현장_고객,MATCH(B791,현장번호,0))&amp;" · "&amp;INDEX(현장_주소,MATCH(B791,현장번호,0)),"없는 번호")))</f>
        <v/>
      </c>
      <c r="D791" s="21" t="inlineStr">
        <is>
          <t>실측 방문</t>
        </is>
      </c>
      <c r="E791" s="21" t="inlineStr">
        <is>
          <t>대표</t>
        </is>
      </c>
      <c r="F791" s="26" t="inlineStr">
        <is>
          <t>완료</t>
        </is>
      </c>
      <c r="G791" s="28">
        <f>IF(OR(D791="",H791&lt;&gt;""),"",IF(F791="완료","완료",IF(A791&lt;기준일,"밀림",IF(A791=기준일,"오늘",IF(A791&lt;=기준일+7,"이번 주","예정")))))</f>
        <v/>
      </c>
      <c r="H791" s="25">
        <f>IF(COUNTA(A791,B791,D791)=0,"",IF(D791="","할 일을 적어 주세요",IF(NOT(ISNUMBER(A791)),"마감일을 확인하세요",IF(AND(B791&lt;&gt;"",ISNA(MATCH(B791,현장번호,0))),"현장 번호를 확인하세요",IF(AND(F791&lt;&gt;"",F791&lt;&gt;"완료"),"끝남 칸은 '완료'만","")))))</f>
        <v/>
      </c>
      <c r="J791">
        <f>IF(OR(G791="밀림",G791="오늘",G791="이번 주"),A791+ROW()/1E+6,"")</f>
        <v/>
      </c>
    </row>
    <row r="792">
      <c r="A792" s="20" t="n">
        <v>46118</v>
      </c>
      <c r="B792" s="26" t="n">
        <v>215</v>
      </c>
      <c r="C792" s="27">
        <f>IF(D792="","",IF(B792="","(현장 없음)",IFERROR(INDEX(현장_고객,MATCH(B792,현장번호,0))&amp;" · "&amp;INDEX(현장_주소,MATCH(B792,현장번호,0)),"없는 번호")))</f>
        <v/>
      </c>
      <c r="D792" s="21" t="inlineStr">
        <is>
          <t>설비 업체 확인</t>
        </is>
      </c>
      <c r="E792" s="21" t="inlineStr">
        <is>
          <t>대표</t>
        </is>
      </c>
      <c r="F792" s="26" t="inlineStr">
        <is>
          <t>완료</t>
        </is>
      </c>
      <c r="G792" s="28">
        <f>IF(OR(D792="",H792&lt;&gt;""),"",IF(F792="완료","완료",IF(A792&lt;기준일,"밀림",IF(A792=기준일,"오늘",IF(A792&lt;=기준일+7,"이번 주","예정")))))</f>
        <v/>
      </c>
      <c r="H792" s="25">
        <f>IF(COUNTA(A792,B792,D792)=0,"",IF(D792="","할 일을 적어 주세요",IF(NOT(ISNUMBER(A792)),"마감일을 확인하세요",IF(AND(B792&lt;&gt;"",ISNA(MATCH(B792,현장번호,0))),"현장 번호를 확인하세요",IF(AND(F792&lt;&gt;"",F792&lt;&gt;"완료"),"끝남 칸은 '완료'만","")))))</f>
        <v/>
      </c>
      <c r="J792">
        <f>IF(OR(G792="밀림",G792="오늘",G792="이번 주"),A792+ROW()/1E+6,"")</f>
        <v/>
      </c>
    </row>
    <row r="793">
      <c r="A793" s="20" t="n">
        <v>46118</v>
      </c>
      <c r="B793" s="26" t="n">
        <v>220</v>
      </c>
      <c r="C793" s="27">
        <f>IF(D793="","",IF(B793="","(현장 없음)",IFERROR(INDEX(현장_고객,MATCH(B793,현장번호,0))&amp;" · "&amp;INDEX(현장_주소,MATCH(B793,현장번호,0)),"없는 번호")))</f>
        <v/>
      </c>
      <c r="D793" s="21" t="inlineStr">
        <is>
          <t>관리사무소 공사 신고</t>
        </is>
      </c>
      <c r="E793" s="21" t="inlineStr">
        <is>
          <t>대표</t>
        </is>
      </c>
      <c r="F793" s="26" t="inlineStr">
        <is>
          <t>완료</t>
        </is>
      </c>
      <c r="G793" s="28">
        <f>IF(OR(D793="",H793&lt;&gt;""),"",IF(F793="완료","완료",IF(A793&lt;기준일,"밀림",IF(A793=기준일,"오늘",IF(A793&lt;=기준일+7,"이번 주","예정")))))</f>
        <v/>
      </c>
      <c r="H793" s="25">
        <f>IF(COUNTA(A793,B793,D793)=0,"",IF(D793="","할 일을 적어 주세요",IF(NOT(ISNUMBER(A793)),"마감일을 확인하세요",IF(AND(B793&lt;&gt;"",ISNA(MATCH(B793,현장번호,0))),"현장 번호를 확인하세요",IF(AND(F793&lt;&gt;"",F793&lt;&gt;"완료"),"끝남 칸은 '완료'만","")))))</f>
        <v/>
      </c>
      <c r="J793">
        <f>IF(OR(G793="밀림",G793="오늘",G793="이번 주"),A793+ROW()/1E+6,"")</f>
        <v/>
      </c>
    </row>
    <row r="794">
      <c r="A794" s="20" t="n">
        <v>46118</v>
      </c>
      <c r="B794" s="26" t="n">
        <v>232</v>
      </c>
      <c r="C794" s="27">
        <f>IF(D794="","",IF(B794="","(현장 없음)",IFERROR(INDEX(현장_고객,MATCH(B794,현장번호,0))&amp;" · "&amp;INDEX(현장_주소,MATCH(B794,현장번호,0)),"없는 번호")))</f>
        <v/>
      </c>
      <c r="D794" s="21" t="inlineStr">
        <is>
          <t>타일 들어가는 날 확인</t>
        </is>
      </c>
      <c r="E794" s="21" t="inlineStr">
        <is>
          <t>대표</t>
        </is>
      </c>
      <c r="F794" s="26" t="inlineStr">
        <is>
          <t>완료</t>
        </is>
      </c>
      <c r="G794" s="28">
        <f>IF(OR(D794="",H794&lt;&gt;""),"",IF(F794="완료","완료",IF(A794&lt;기준일,"밀림",IF(A794=기준일,"오늘",IF(A794&lt;=기준일+7,"이번 주","예정")))))</f>
        <v/>
      </c>
      <c r="H794" s="25">
        <f>IF(COUNTA(A794,B794,D794)=0,"",IF(D794="","할 일을 적어 주세요",IF(NOT(ISNUMBER(A794)),"마감일을 확인하세요",IF(AND(B794&lt;&gt;"",ISNA(MATCH(B794,현장번호,0))),"현장 번호를 확인하세요",IF(AND(F794&lt;&gt;"",F794&lt;&gt;"완료"),"끝남 칸은 '완료'만","")))))</f>
        <v/>
      </c>
      <c r="J794">
        <f>IF(OR(G794="밀림",G794="오늘",G794="이번 주"),A794+ROW()/1E+6,"")</f>
        <v/>
      </c>
    </row>
    <row r="795">
      <c r="A795" s="20" t="n">
        <v>46118</v>
      </c>
      <c r="B795" s="26" t="n">
        <v>232</v>
      </c>
      <c r="C795" s="27">
        <f>IF(D795="","",IF(B795="","(현장 없음)",IFERROR(INDEX(현장_고객,MATCH(B795,현장번호,0))&amp;" · "&amp;INDEX(현장_주소,MATCH(B795,현장번호,0)),"없는 번호")))</f>
        <v/>
      </c>
      <c r="D795" s="21" t="inlineStr">
        <is>
          <t>설비 업체 확인</t>
        </is>
      </c>
      <c r="E795" s="21" t="inlineStr">
        <is>
          <t>대표</t>
        </is>
      </c>
      <c r="F795" s="26" t="inlineStr">
        <is>
          <t>완료</t>
        </is>
      </c>
      <c r="G795" s="28">
        <f>IF(OR(D795="",H795&lt;&gt;""),"",IF(F795="완료","완료",IF(A795&lt;기준일,"밀림",IF(A795=기준일,"오늘",IF(A795&lt;=기준일+7,"이번 주","예정")))))</f>
        <v/>
      </c>
      <c r="H795" s="25">
        <f>IF(COUNTA(A795,B795,D795)=0,"",IF(D795="","할 일을 적어 주세요",IF(NOT(ISNUMBER(A795)),"마감일을 확인하세요",IF(AND(B795&lt;&gt;"",ISNA(MATCH(B795,현장번호,0))),"현장 번호를 확인하세요",IF(AND(F795&lt;&gt;"",F795&lt;&gt;"완료"),"끝남 칸은 '완료'만","")))))</f>
        <v/>
      </c>
      <c r="J795">
        <f>IF(OR(G795="밀림",G795="오늘",G795="이번 주"),A795+ROW()/1E+6,"")</f>
        <v/>
      </c>
    </row>
    <row r="796">
      <c r="A796" s="20" t="n">
        <v>46119</v>
      </c>
      <c r="B796" s="26" t="n">
        <v>230</v>
      </c>
      <c r="C796" s="27">
        <f>IF(D796="","",IF(B796="","(현장 없음)",IFERROR(INDEX(현장_고객,MATCH(B796,현장번호,0))&amp;" · "&amp;INDEX(현장_주소,MATCH(B796,현장번호,0)),"없는 번호")))</f>
        <v/>
      </c>
      <c r="D796" s="21" t="inlineStr">
        <is>
          <t>중간 사진 보내기</t>
        </is>
      </c>
      <c r="E796" s="21" t="inlineStr">
        <is>
          <t>김 실장</t>
        </is>
      </c>
      <c r="F796" s="26" t="inlineStr">
        <is>
          <t>완료</t>
        </is>
      </c>
      <c r="G796" s="28">
        <f>IF(OR(D796="",H796&lt;&gt;""),"",IF(F796="완료","완료",IF(A796&lt;기준일,"밀림",IF(A796=기준일,"오늘",IF(A796&lt;=기준일+7,"이번 주","예정")))))</f>
        <v/>
      </c>
      <c r="H796" s="25">
        <f>IF(COUNTA(A796,B796,D796)=0,"",IF(D796="","할 일을 적어 주세요",IF(NOT(ISNUMBER(A796)),"마감일을 확인하세요",IF(AND(B796&lt;&gt;"",ISNA(MATCH(B796,현장번호,0))),"현장 번호를 확인하세요",IF(AND(F796&lt;&gt;"",F796&lt;&gt;"완료"),"끝남 칸은 '완료'만","")))))</f>
        <v/>
      </c>
      <c r="J796">
        <f>IF(OR(G796="밀림",G796="오늘",G796="이번 주"),A796+ROW()/1E+6,"")</f>
        <v/>
      </c>
    </row>
    <row r="797">
      <c r="A797" s="20" t="n">
        <v>46119</v>
      </c>
      <c r="B797" s="26" t="n">
        <v>233</v>
      </c>
      <c r="C797" s="27">
        <f>IF(D797="","",IF(B797="","(현장 없음)",IFERROR(INDEX(현장_고객,MATCH(B797,현장번호,0))&amp;" · "&amp;INDEX(현장_주소,MATCH(B797,현장번호,0)),"없는 번호")))</f>
        <v/>
      </c>
      <c r="D797" s="21" t="inlineStr">
        <is>
          <t>실측 방문</t>
        </is>
      </c>
      <c r="E797" s="21" t="inlineStr">
        <is>
          <t>박 팀장</t>
        </is>
      </c>
      <c r="F797" s="26" t="inlineStr">
        <is>
          <t>완료</t>
        </is>
      </c>
      <c r="G797" s="28">
        <f>IF(OR(D797="",H797&lt;&gt;""),"",IF(F797="완료","완료",IF(A797&lt;기준일,"밀림",IF(A797=기준일,"오늘",IF(A797&lt;=기준일+7,"이번 주","예정")))))</f>
        <v/>
      </c>
      <c r="H797" s="25">
        <f>IF(COUNTA(A797,B797,D797)=0,"",IF(D797="","할 일을 적어 주세요",IF(NOT(ISNUMBER(A797)),"마감일을 확인하세요",IF(AND(B797&lt;&gt;"",ISNA(MATCH(B797,현장번호,0))),"현장 번호를 확인하세요",IF(AND(F797&lt;&gt;"",F797&lt;&gt;"완료"),"끝남 칸은 '완료'만","")))))</f>
        <v/>
      </c>
      <c r="J797">
        <f>IF(OR(G797="밀림",G797="오늘",G797="이번 주"),A797+ROW()/1E+6,"")</f>
        <v/>
      </c>
    </row>
    <row r="798">
      <c r="A798" s="20" t="n">
        <v>46120</v>
      </c>
      <c r="B798" s="26" t="n">
        <v>220</v>
      </c>
      <c r="C798" s="27">
        <f>IF(D798="","",IF(B798="","(현장 없음)",IFERROR(INDEX(현장_고객,MATCH(B798,현장번호,0))&amp;" · "&amp;INDEX(현장_주소,MATCH(B798,현장번호,0)),"없는 번호")))</f>
        <v/>
      </c>
      <c r="D798" s="21" t="inlineStr">
        <is>
          <t>타일 들어가는 날 확인</t>
        </is>
      </c>
      <c r="E798" s="21" t="inlineStr">
        <is>
          <t>대표</t>
        </is>
      </c>
      <c r="F798" s="26" t="inlineStr">
        <is>
          <t>완료</t>
        </is>
      </c>
      <c r="G798" s="28">
        <f>IF(OR(D798="",H798&lt;&gt;""),"",IF(F798="완료","완료",IF(A798&lt;기준일,"밀림",IF(A798=기준일,"오늘",IF(A798&lt;=기준일+7,"이번 주","예정")))))</f>
        <v/>
      </c>
      <c r="H798" s="25">
        <f>IF(COUNTA(A798,B798,D798)=0,"",IF(D798="","할 일을 적어 주세요",IF(NOT(ISNUMBER(A798)),"마감일을 확인하세요",IF(AND(B798&lt;&gt;"",ISNA(MATCH(B798,현장번호,0))),"현장 번호를 확인하세요",IF(AND(F798&lt;&gt;"",F798&lt;&gt;"완료"),"끝남 칸은 '완료'만","")))))</f>
        <v/>
      </c>
      <c r="J798">
        <f>IF(OR(G798="밀림",G798="오늘",G798="이번 주"),A798+ROW()/1E+6,"")</f>
        <v/>
      </c>
    </row>
    <row r="799">
      <c r="A799" s="20" t="n">
        <v>46120</v>
      </c>
      <c r="B799" s="26" t="n">
        <v>227</v>
      </c>
      <c r="C799" s="27">
        <f>IF(D799="","",IF(B799="","(현장 없음)",IFERROR(INDEX(현장_고객,MATCH(B799,현장번호,0))&amp;" · "&amp;INDEX(현장_주소,MATCH(B799,현장번호,0)),"없는 번호")))</f>
        <v/>
      </c>
      <c r="D799" s="21" t="inlineStr">
        <is>
          <t>중간 사진 보내기</t>
        </is>
      </c>
      <c r="E799" s="21" t="inlineStr">
        <is>
          <t>박 팀장</t>
        </is>
      </c>
      <c r="F799" s="26" t="inlineStr">
        <is>
          <t>완료</t>
        </is>
      </c>
      <c r="G799" s="28">
        <f>IF(OR(D799="",H799&lt;&gt;""),"",IF(F799="완료","완료",IF(A799&lt;기준일,"밀림",IF(A799=기준일,"오늘",IF(A799&lt;=기준일+7,"이번 주","예정")))))</f>
        <v/>
      </c>
      <c r="H799" s="25">
        <f>IF(COUNTA(A799,B799,D799)=0,"",IF(D799="","할 일을 적어 주세요",IF(NOT(ISNUMBER(A799)),"마감일을 확인하세요",IF(AND(B799&lt;&gt;"",ISNA(MATCH(B799,현장번호,0))),"현장 번호를 확인하세요",IF(AND(F799&lt;&gt;"",F799&lt;&gt;"완료"),"끝남 칸은 '완료'만","")))))</f>
        <v/>
      </c>
      <c r="J799">
        <f>IF(OR(G799="밀림",G799="오늘",G799="이번 주"),A799+ROW()/1E+6,"")</f>
        <v/>
      </c>
    </row>
    <row r="800">
      <c r="A800" s="20" t="n">
        <v>46120</v>
      </c>
      <c r="B800" s="26" t="n">
        <v>239</v>
      </c>
      <c r="C800" s="27">
        <f>IF(D800="","",IF(B800="","(현장 없음)",IFERROR(INDEX(현장_고객,MATCH(B800,현장번호,0))&amp;" · "&amp;INDEX(현장_주소,MATCH(B800,현장번호,0)),"없는 번호")))</f>
        <v/>
      </c>
      <c r="D800" s="21" t="inlineStr">
        <is>
          <t>자재 발주</t>
        </is>
      </c>
      <c r="E800" s="21" t="inlineStr">
        <is>
          <t>대표</t>
        </is>
      </c>
      <c r="F800" s="26" t="inlineStr">
        <is>
          <t>완료</t>
        </is>
      </c>
      <c r="G800" s="28">
        <f>IF(OR(D800="",H800&lt;&gt;""),"",IF(F800="완료","완료",IF(A800&lt;기준일,"밀림",IF(A800=기준일,"오늘",IF(A800&lt;=기준일+7,"이번 주","예정")))))</f>
        <v/>
      </c>
      <c r="H800" s="25">
        <f>IF(COUNTA(A800,B800,D800)=0,"",IF(D800="","할 일을 적어 주세요",IF(NOT(ISNUMBER(A800)),"마감일을 확인하세요",IF(AND(B800&lt;&gt;"",ISNA(MATCH(B800,현장번호,0))),"현장 번호를 확인하세요",IF(AND(F800&lt;&gt;"",F800&lt;&gt;"완료"),"끝남 칸은 '완료'만","")))))</f>
        <v/>
      </c>
      <c r="J800">
        <f>IF(OR(G800="밀림",G800="오늘",G800="이번 주"),A800+ROW()/1E+6,"")</f>
        <v/>
      </c>
    </row>
    <row r="801">
      <c r="A801" s="20" t="n">
        <v>46121</v>
      </c>
      <c r="B801" s="26" t="n">
        <v>220</v>
      </c>
      <c r="C801" s="27">
        <f>IF(D801="","",IF(B801="","(현장 없음)",IFERROR(INDEX(현장_고객,MATCH(B801,현장번호,0))&amp;" · "&amp;INDEX(현장_주소,MATCH(B801,현장번호,0)),"없는 번호")))</f>
        <v/>
      </c>
      <c r="D801" s="21" t="inlineStr">
        <is>
          <t>잔금 안내 문자</t>
        </is>
      </c>
      <c r="E801" s="21" t="inlineStr">
        <is>
          <t>대표</t>
        </is>
      </c>
      <c r="F801" s="26" t="inlineStr">
        <is>
          <t>완료</t>
        </is>
      </c>
      <c r="G801" s="28">
        <f>IF(OR(D801="",H801&lt;&gt;""),"",IF(F801="완료","완료",IF(A801&lt;기준일,"밀림",IF(A801=기준일,"오늘",IF(A801&lt;=기준일+7,"이번 주","예정")))))</f>
        <v/>
      </c>
      <c r="H801" s="25">
        <f>IF(COUNTA(A801,B801,D801)=0,"",IF(D801="","할 일을 적어 주세요",IF(NOT(ISNUMBER(A801)),"마감일을 확인하세요",IF(AND(B801&lt;&gt;"",ISNA(MATCH(B801,현장번호,0))),"현장 번호를 확인하세요",IF(AND(F801&lt;&gt;"",F801&lt;&gt;"완료"),"끝남 칸은 '완료'만","")))))</f>
        <v/>
      </c>
      <c r="J801">
        <f>IF(OR(G801="밀림",G801="오늘",G801="이번 주"),A801+ROW()/1E+6,"")</f>
        <v/>
      </c>
    </row>
    <row r="802">
      <c r="A802" s="20" t="n">
        <v>46121</v>
      </c>
      <c r="B802" s="26" t="n">
        <v>221</v>
      </c>
      <c r="C802" s="27">
        <f>IF(D802="","",IF(B802="","(현장 없음)",IFERROR(INDEX(현장_고객,MATCH(B802,현장번호,0))&amp;" · "&amp;INDEX(현장_주소,MATCH(B802,현장번호,0)),"없는 번호")))</f>
        <v/>
      </c>
      <c r="D802" s="21" t="inlineStr">
        <is>
          <t>자재 발주</t>
        </is>
      </c>
      <c r="E802" s="21" t="inlineStr">
        <is>
          <t>김 실장</t>
        </is>
      </c>
      <c r="F802" s="26" t="inlineStr">
        <is>
          <t>완료</t>
        </is>
      </c>
      <c r="G802" s="28">
        <f>IF(OR(D802="",H802&lt;&gt;""),"",IF(F802="완료","완료",IF(A802&lt;기준일,"밀림",IF(A802=기준일,"오늘",IF(A802&lt;=기준일+7,"이번 주","예정")))))</f>
        <v/>
      </c>
      <c r="H802" s="25">
        <f>IF(COUNTA(A802,B802,D802)=0,"",IF(D802="","할 일을 적어 주세요",IF(NOT(ISNUMBER(A802)),"마감일을 확인하세요",IF(AND(B802&lt;&gt;"",ISNA(MATCH(B802,현장번호,0))),"현장 번호를 확인하세요",IF(AND(F802&lt;&gt;"",F802&lt;&gt;"완료"),"끝남 칸은 '완료'만","")))))</f>
        <v/>
      </c>
      <c r="J802">
        <f>IF(OR(G802="밀림",G802="오늘",G802="이번 주"),A802+ROW()/1E+6,"")</f>
        <v/>
      </c>
    </row>
    <row r="803">
      <c r="A803" s="20" t="n">
        <v>46121</v>
      </c>
      <c r="B803" s="26" t="n">
        <v>222</v>
      </c>
      <c r="C803" s="27">
        <f>IF(D803="","",IF(B803="","(현장 없음)",IFERROR(INDEX(현장_고객,MATCH(B803,현장번호,0))&amp;" · "&amp;INDEX(현장_주소,MATCH(B803,현장번호,0)),"없는 번호")))</f>
        <v/>
      </c>
      <c r="D803" s="21" t="inlineStr">
        <is>
          <t>중간 사진 보내기</t>
        </is>
      </c>
      <c r="E803" s="21" t="inlineStr">
        <is>
          <t>박 팀장</t>
        </is>
      </c>
      <c r="F803" s="26" t="inlineStr">
        <is>
          <t>완료</t>
        </is>
      </c>
      <c r="G803" s="28">
        <f>IF(OR(D803="",H803&lt;&gt;""),"",IF(F803="완료","완료",IF(A803&lt;기준일,"밀림",IF(A803=기준일,"오늘",IF(A803&lt;=기준일+7,"이번 주","예정")))))</f>
        <v/>
      </c>
      <c r="H803" s="25">
        <f>IF(COUNTA(A803,B803,D803)=0,"",IF(D803="","할 일을 적어 주세요",IF(NOT(ISNUMBER(A803)),"마감일을 확인하세요",IF(AND(B803&lt;&gt;"",ISNA(MATCH(B803,현장번호,0))),"현장 번호를 확인하세요",IF(AND(F803&lt;&gt;"",F803&lt;&gt;"완료"),"끝남 칸은 '완료'만","")))))</f>
        <v/>
      </c>
      <c r="J803">
        <f>IF(OR(G803="밀림",G803="오늘",G803="이번 주"),A803+ROW()/1E+6,"")</f>
        <v/>
      </c>
    </row>
    <row r="804">
      <c r="A804" s="20" t="n">
        <v>46121</v>
      </c>
      <c r="B804" s="26" t="n">
        <v>227</v>
      </c>
      <c r="C804" s="27">
        <f>IF(D804="","",IF(B804="","(현장 없음)",IFERROR(INDEX(현장_고객,MATCH(B804,현장번호,0))&amp;" · "&amp;INDEX(현장_주소,MATCH(B804,현장번호,0)),"없는 번호")))</f>
        <v/>
      </c>
      <c r="D804" s="21" t="inlineStr">
        <is>
          <t>철거 일정 잡기</t>
        </is>
      </c>
      <c r="E804" s="21" t="inlineStr">
        <is>
          <t>박 팀장</t>
        </is>
      </c>
      <c r="F804" s="26" t="inlineStr">
        <is>
          <t>완료</t>
        </is>
      </c>
      <c r="G804" s="28">
        <f>IF(OR(D804="",H804&lt;&gt;""),"",IF(F804="완료","완료",IF(A804&lt;기준일,"밀림",IF(A804=기준일,"오늘",IF(A804&lt;=기준일+7,"이번 주","예정")))))</f>
        <v/>
      </c>
      <c r="H804" s="25">
        <f>IF(COUNTA(A804,B804,D804)=0,"",IF(D804="","할 일을 적어 주세요",IF(NOT(ISNUMBER(A804)),"마감일을 확인하세요",IF(AND(B804&lt;&gt;"",ISNA(MATCH(B804,현장번호,0))),"현장 번호를 확인하세요",IF(AND(F804&lt;&gt;"",F804&lt;&gt;"완료"),"끝남 칸은 '완료'만","")))))</f>
        <v/>
      </c>
      <c r="J804">
        <f>IF(OR(G804="밀림",G804="오늘",G804="이번 주"),A804+ROW()/1E+6,"")</f>
        <v/>
      </c>
    </row>
    <row r="805">
      <c r="A805" s="20" t="n">
        <v>46121</v>
      </c>
      <c r="B805" s="26" t="n">
        <v>248</v>
      </c>
      <c r="C805" s="27">
        <f>IF(D805="","",IF(B805="","(현장 없음)",IFERROR(INDEX(현장_고객,MATCH(B805,현장번호,0))&amp;" · "&amp;INDEX(현장_주소,MATCH(B805,현장번호,0)),"없는 번호")))</f>
        <v/>
      </c>
      <c r="D805" s="21" t="inlineStr">
        <is>
          <t>실측 방문</t>
        </is>
      </c>
      <c r="E805" s="21" t="inlineStr">
        <is>
          <t>김 실장</t>
        </is>
      </c>
      <c r="F805" s="26" t="inlineStr">
        <is>
          <t>완료</t>
        </is>
      </c>
      <c r="G805" s="28">
        <f>IF(OR(D805="",H805&lt;&gt;""),"",IF(F805="완료","완료",IF(A805&lt;기준일,"밀림",IF(A805=기준일,"오늘",IF(A805&lt;=기준일+7,"이번 주","예정")))))</f>
        <v/>
      </c>
      <c r="H805" s="25">
        <f>IF(COUNTA(A805,B805,D805)=0,"",IF(D805="","할 일을 적어 주세요",IF(NOT(ISNUMBER(A805)),"마감일을 확인하세요",IF(AND(B805&lt;&gt;"",ISNA(MATCH(B805,현장번호,0))),"현장 번호를 확인하세요",IF(AND(F805&lt;&gt;"",F805&lt;&gt;"완료"),"끝남 칸은 '완료'만","")))))</f>
        <v/>
      </c>
      <c r="J805">
        <f>IF(OR(G805="밀림",G805="오늘",G805="이번 주"),A805+ROW()/1E+6,"")</f>
        <v/>
      </c>
    </row>
    <row r="806">
      <c r="A806" s="20" t="n">
        <v>46122</v>
      </c>
      <c r="B806" s="26" t="n">
        <v>228</v>
      </c>
      <c r="C806" s="27">
        <f>IF(D806="","",IF(B806="","(현장 없음)",IFERROR(INDEX(현장_고객,MATCH(B806,현장번호,0))&amp;" · "&amp;INDEX(현장_주소,MATCH(B806,현장번호,0)),"없는 번호")))</f>
        <v/>
      </c>
      <c r="D806" s="21" t="inlineStr">
        <is>
          <t>타일 들어가는 날 확인</t>
        </is>
      </c>
      <c r="E806" s="21" t="inlineStr">
        <is>
          <t>김 실장</t>
        </is>
      </c>
      <c r="F806" s="26" t="inlineStr">
        <is>
          <t>완료</t>
        </is>
      </c>
      <c r="G806" s="28">
        <f>IF(OR(D806="",H806&lt;&gt;""),"",IF(F806="완료","완료",IF(A806&lt;기준일,"밀림",IF(A806=기준일,"오늘",IF(A806&lt;=기준일+7,"이번 주","예정")))))</f>
        <v/>
      </c>
      <c r="H806" s="25">
        <f>IF(COUNTA(A806,B806,D806)=0,"",IF(D806="","할 일을 적어 주세요",IF(NOT(ISNUMBER(A806)),"마감일을 확인하세요",IF(AND(B806&lt;&gt;"",ISNA(MATCH(B806,현장번호,0))),"현장 번호를 확인하세요",IF(AND(F806&lt;&gt;"",F806&lt;&gt;"완료"),"끝남 칸은 '완료'만","")))))</f>
        <v/>
      </c>
      <c r="J806">
        <f>IF(OR(G806="밀림",G806="오늘",G806="이번 주"),A806+ROW()/1E+6,"")</f>
        <v/>
      </c>
    </row>
    <row r="807">
      <c r="A807" s="20" t="n">
        <v>46123</v>
      </c>
      <c r="B807" s="26" t="n">
        <v>221</v>
      </c>
      <c r="C807" s="27">
        <f>IF(D807="","",IF(B807="","(현장 없음)",IFERROR(INDEX(현장_고객,MATCH(B807,현장번호,0))&amp;" · "&amp;INDEX(현장_주소,MATCH(B807,현장번호,0)),"없는 번호")))</f>
        <v/>
      </c>
      <c r="D807" s="21" t="inlineStr">
        <is>
          <t>설비 업체 확인</t>
        </is>
      </c>
      <c r="E807" s="21" t="inlineStr">
        <is>
          <t>김 실장</t>
        </is>
      </c>
      <c r="F807" s="26" t="inlineStr">
        <is>
          <t>완료</t>
        </is>
      </c>
      <c r="G807" s="28">
        <f>IF(OR(D807="",H807&lt;&gt;""),"",IF(F807="완료","완료",IF(A807&lt;기준일,"밀림",IF(A807=기준일,"오늘",IF(A807&lt;=기준일+7,"이번 주","예정")))))</f>
        <v/>
      </c>
      <c r="H807" s="25">
        <f>IF(COUNTA(A807,B807,D807)=0,"",IF(D807="","할 일을 적어 주세요",IF(NOT(ISNUMBER(A807)),"마감일을 확인하세요",IF(AND(B807&lt;&gt;"",ISNA(MATCH(B807,현장번호,0))),"현장 번호를 확인하세요",IF(AND(F807&lt;&gt;"",F807&lt;&gt;"완료"),"끝남 칸은 '완료'만","")))))</f>
        <v/>
      </c>
      <c r="J807">
        <f>IF(OR(G807="밀림",G807="오늘",G807="이번 주"),A807+ROW()/1E+6,"")</f>
        <v/>
      </c>
    </row>
    <row r="808">
      <c r="A808" s="20" t="n">
        <v>46123</v>
      </c>
      <c r="B808" s="26" t="n">
        <v>228</v>
      </c>
      <c r="C808" s="27">
        <f>IF(D808="","",IF(B808="","(현장 없음)",IFERROR(INDEX(현장_고객,MATCH(B808,현장번호,0))&amp;" · "&amp;INDEX(현장_주소,MATCH(B808,현장번호,0)),"없는 번호")))</f>
        <v/>
      </c>
      <c r="D808" s="21" t="inlineStr">
        <is>
          <t>자재 발주</t>
        </is>
      </c>
      <c r="E808" s="21" t="inlineStr">
        <is>
          <t>김 실장</t>
        </is>
      </c>
      <c r="F808" s="26" t="inlineStr">
        <is>
          <t>완료</t>
        </is>
      </c>
      <c r="G808" s="28">
        <f>IF(OR(D808="",H808&lt;&gt;""),"",IF(F808="완료","완료",IF(A808&lt;기준일,"밀림",IF(A808=기준일,"오늘",IF(A808&lt;=기준일+7,"이번 주","예정")))))</f>
        <v/>
      </c>
      <c r="H808" s="25">
        <f>IF(COUNTA(A808,B808,D808)=0,"",IF(D808="","할 일을 적어 주세요",IF(NOT(ISNUMBER(A808)),"마감일을 확인하세요",IF(AND(B808&lt;&gt;"",ISNA(MATCH(B808,현장번호,0))),"현장 번호를 확인하세요",IF(AND(F808&lt;&gt;"",F808&lt;&gt;"완료"),"끝남 칸은 '완료'만","")))))</f>
        <v/>
      </c>
      <c r="J808">
        <f>IF(OR(G808="밀림",G808="오늘",G808="이번 주"),A808+ROW()/1E+6,"")</f>
        <v/>
      </c>
    </row>
    <row r="809">
      <c r="A809" s="20" t="n">
        <v>46123</v>
      </c>
      <c r="B809" s="26" t="n">
        <v>230</v>
      </c>
      <c r="C809" s="27">
        <f>IF(D809="","",IF(B809="","(현장 없음)",IFERROR(INDEX(현장_고객,MATCH(B809,현장번호,0))&amp;" · "&amp;INDEX(현장_주소,MATCH(B809,현장번호,0)),"없는 번호")))</f>
        <v/>
      </c>
      <c r="D809" s="21" t="inlineStr">
        <is>
          <t>마감 확인</t>
        </is>
      </c>
      <c r="E809" s="21" t="inlineStr">
        <is>
          <t>김 실장</t>
        </is>
      </c>
      <c r="F809" s="26" t="inlineStr">
        <is>
          <t>완료</t>
        </is>
      </c>
      <c r="G809" s="28">
        <f>IF(OR(D809="",H809&lt;&gt;""),"",IF(F809="완료","완료",IF(A809&lt;기준일,"밀림",IF(A809=기준일,"오늘",IF(A809&lt;=기준일+7,"이번 주","예정")))))</f>
        <v/>
      </c>
      <c r="H809" s="25">
        <f>IF(COUNTA(A809,B809,D809)=0,"",IF(D809="","할 일을 적어 주세요",IF(NOT(ISNUMBER(A809)),"마감일을 확인하세요",IF(AND(B809&lt;&gt;"",ISNA(MATCH(B809,현장번호,0))),"현장 번호를 확인하세요",IF(AND(F809&lt;&gt;"",F809&lt;&gt;"완료"),"끝남 칸은 '완료'만","")))))</f>
        <v/>
      </c>
      <c r="J809">
        <f>IF(OR(G809="밀림",G809="오늘",G809="이번 주"),A809+ROW()/1E+6,"")</f>
        <v/>
      </c>
    </row>
    <row r="810">
      <c r="A810" s="20" t="n">
        <v>46123</v>
      </c>
      <c r="B810" s="26" t="n">
        <v>235</v>
      </c>
      <c r="C810" s="27">
        <f>IF(D810="","",IF(B810="","(현장 없음)",IFERROR(INDEX(현장_고객,MATCH(B810,현장번호,0))&amp;" · "&amp;INDEX(현장_주소,MATCH(B810,현장번호,0)),"없는 번호")))</f>
        <v/>
      </c>
      <c r="D810" s="21" t="inlineStr">
        <is>
          <t>실측 방문</t>
        </is>
      </c>
      <c r="E810" s="21" t="inlineStr">
        <is>
          <t>대표</t>
        </is>
      </c>
      <c r="F810" s="26" t="inlineStr">
        <is>
          <t>완료</t>
        </is>
      </c>
      <c r="G810" s="28">
        <f>IF(OR(D810="",H810&lt;&gt;""),"",IF(F810="완료","완료",IF(A810&lt;기준일,"밀림",IF(A810=기준일,"오늘",IF(A810&lt;=기준일+7,"이번 주","예정")))))</f>
        <v/>
      </c>
      <c r="H810" s="25">
        <f>IF(COUNTA(A810,B810,D810)=0,"",IF(D810="","할 일을 적어 주세요",IF(NOT(ISNUMBER(A810)),"마감일을 확인하세요",IF(AND(B810&lt;&gt;"",ISNA(MATCH(B810,현장번호,0))),"현장 번호를 확인하세요",IF(AND(F810&lt;&gt;"",F810&lt;&gt;"완료"),"끝남 칸은 '완료'만","")))))</f>
        <v/>
      </c>
      <c r="J810">
        <f>IF(OR(G810="밀림",G810="오늘",G810="이번 주"),A810+ROW()/1E+6,"")</f>
        <v/>
      </c>
    </row>
    <row r="811">
      <c r="A811" s="20" t="n">
        <v>46123</v>
      </c>
      <c r="B811" s="26" t="n">
        <v>251</v>
      </c>
      <c r="C811" s="27">
        <f>IF(D811="","",IF(B811="","(현장 없음)",IFERROR(INDEX(현장_고객,MATCH(B811,현장번호,0))&amp;" · "&amp;INDEX(현장_주소,MATCH(B811,현장번호,0)),"없는 번호")))</f>
        <v/>
      </c>
      <c r="D811" s="21" t="inlineStr">
        <is>
          <t>실측 방문</t>
        </is>
      </c>
      <c r="E811" s="21" t="inlineStr">
        <is>
          <t>김 실장</t>
        </is>
      </c>
      <c r="F811" s="26" t="inlineStr">
        <is>
          <t>완료</t>
        </is>
      </c>
      <c r="G811" s="28">
        <f>IF(OR(D811="",H811&lt;&gt;""),"",IF(F811="완료","완료",IF(A811&lt;기준일,"밀림",IF(A811=기준일,"오늘",IF(A811&lt;=기준일+7,"이번 주","예정")))))</f>
        <v/>
      </c>
      <c r="H811" s="25">
        <f>IF(COUNTA(A811,B811,D811)=0,"",IF(D811="","할 일을 적어 주세요",IF(NOT(ISNUMBER(A811)),"마감일을 확인하세요",IF(AND(B811&lt;&gt;"",ISNA(MATCH(B811,현장번호,0))),"현장 번호를 확인하세요",IF(AND(F811&lt;&gt;"",F811&lt;&gt;"완료"),"끝남 칸은 '완료'만","")))))</f>
        <v/>
      </c>
      <c r="J811">
        <f>IF(OR(G811="밀림",G811="오늘",G811="이번 주"),A811+ROW()/1E+6,"")</f>
        <v/>
      </c>
    </row>
    <row r="812">
      <c r="A812" s="20" t="n">
        <v>46124</v>
      </c>
      <c r="B812" s="26" t="n">
        <v>233</v>
      </c>
      <c r="C812" s="27">
        <f>IF(D812="","",IF(B812="","(현장 없음)",IFERROR(INDEX(현장_고객,MATCH(B812,현장번호,0))&amp;" · "&amp;INDEX(현장_주소,MATCH(B812,현장번호,0)),"없는 번호")))</f>
        <v/>
      </c>
      <c r="D812" s="21" t="inlineStr">
        <is>
          <t>중간 사진 보내기</t>
        </is>
      </c>
      <c r="E812" s="21" t="inlineStr">
        <is>
          <t>박 팀장</t>
        </is>
      </c>
      <c r="F812" s="26" t="inlineStr">
        <is>
          <t>완료</t>
        </is>
      </c>
      <c r="G812" s="28">
        <f>IF(OR(D812="",H812&lt;&gt;""),"",IF(F812="완료","완료",IF(A812&lt;기준일,"밀림",IF(A812=기준일,"오늘",IF(A812&lt;=기준일+7,"이번 주","예정")))))</f>
        <v/>
      </c>
      <c r="H812" s="25">
        <f>IF(COUNTA(A812,B812,D812)=0,"",IF(D812="","할 일을 적어 주세요",IF(NOT(ISNUMBER(A812)),"마감일을 확인하세요",IF(AND(B812&lt;&gt;"",ISNA(MATCH(B812,현장번호,0))),"현장 번호를 확인하세요",IF(AND(F812&lt;&gt;"",F812&lt;&gt;"완료"),"끝남 칸은 '완료'만","")))))</f>
        <v/>
      </c>
      <c r="J812">
        <f>IF(OR(G812="밀림",G812="오늘",G812="이번 주"),A812+ROW()/1E+6,"")</f>
        <v/>
      </c>
    </row>
    <row r="813">
      <c r="A813" s="20" t="n">
        <v>46124</v>
      </c>
      <c r="B813" s="26" t="n">
        <v>241</v>
      </c>
      <c r="C813" s="27">
        <f>IF(D813="","",IF(B813="","(현장 없음)",IFERROR(INDEX(현장_고객,MATCH(B813,현장번호,0))&amp;" · "&amp;INDEX(현장_주소,MATCH(B813,현장번호,0)),"없는 번호")))</f>
        <v/>
      </c>
      <c r="D813" s="21" t="inlineStr">
        <is>
          <t>실측 방문</t>
        </is>
      </c>
      <c r="E813" s="21" t="inlineStr">
        <is>
          <t>박 팀장</t>
        </is>
      </c>
      <c r="F813" s="26" t="inlineStr">
        <is>
          <t>완료</t>
        </is>
      </c>
      <c r="G813" s="28">
        <f>IF(OR(D813="",H813&lt;&gt;""),"",IF(F813="완료","완료",IF(A813&lt;기준일,"밀림",IF(A813=기준일,"오늘",IF(A813&lt;=기준일+7,"이번 주","예정")))))</f>
        <v/>
      </c>
      <c r="H813" s="25">
        <f>IF(COUNTA(A813,B813,D813)=0,"",IF(D813="","할 일을 적어 주세요",IF(NOT(ISNUMBER(A813)),"마감일을 확인하세요",IF(AND(B813&lt;&gt;"",ISNA(MATCH(B813,현장번호,0))),"현장 번호를 확인하세요",IF(AND(F813&lt;&gt;"",F813&lt;&gt;"완료"),"끝남 칸은 '완료'만","")))))</f>
        <v/>
      </c>
      <c r="J813">
        <f>IF(OR(G813="밀림",G813="오늘",G813="이번 주"),A813+ROW()/1E+6,"")</f>
        <v/>
      </c>
    </row>
    <row r="814">
      <c r="A814" s="20" t="n">
        <v>46125</v>
      </c>
      <c r="B814" s="26" t="n">
        <v>228</v>
      </c>
      <c r="C814" s="27">
        <f>IF(D814="","",IF(B814="","(현장 없음)",IFERROR(INDEX(현장_고객,MATCH(B814,현장번호,0))&amp;" · "&amp;INDEX(현장_주소,MATCH(B814,현장번호,0)),"없는 번호")))</f>
        <v/>
      </c>
      <c r="D814" s="21" t="inlineStr">
        <is>
          <t>중간 사진 보내기</t>
        </is>
      </c>
      <c r="E814" s="21" t="inlineStr">
        <is>
          <t>김 실장</t>
        </is>
      </c>
      <c r="F814" s="26" t="inlineStr">
        <is>
          <t>완료</t>
        </is>
      </c>
      <c r="G814" s="28">
        <f>IF(OR(D814="",H814&lt;&gt;""),"",IF(F814="완료","완료",IF(A814&lt;기준일,"밀림",IF(A814=기준일,"오늘",IF(A814&lt;=기준일+7,"이번 주","예정")))))</f>
        <v/>
      </c>
      <c r="H814" s="25">
        <f>IF(COUNTA(A814,B814,D814)=0,"",IF(D814="","할 일을 적어 주세요",IF(NOT(ISNUMBER(A814)),"마감일을 확인하세요",IF(AND(B814&lt;&gt;"",ISNA(MATCH(B814,현장번호,0))),"현장 번호를 확인하세요",IF(AND(F814&lt;&gt;"",F814&lt;&gt;"완료"),"끝남 칸은 '완료'만","")))))</f>
        <v/>
      </c>
      <c r="J814">
        <f>IF(OR(G814="밀림",G814="오늘",G814="이번 주"),A814+ROW()/1E+6,"")</f>
        <v/>
      </c>
    </row>
    <row r="815">
      <c r="A815" s="20" t="n">
        <v>46125</v>
      </c>
      <c r="B815" s="26" t="n">
        <v>247</v>
      </c>
      <c r="C815" s="27">
        <f>IF(D815="","",IF(B815="","(현장 없음)",IFERROR(INDEX(현장_고객,MATCH(B815,현장번호,0))&amp;" · "&amp;INDEX(현장_주소,MATCH(B815,현장번호,0)),"없는 번호")))</f>
        <v/>
      </c>
      <c r="D815" s="21" t="inlineStr">
        <is>
          <t>실측 방문</t>
        </is>
      </c>
      <c r="E815" s="21" t="inlineStr">
        <is>
          <t>대표</t>
        </is>
      </c>
      <c r="F815" s="26" t="inlineStr">
        <is>
          <t>완료</t>
        </is>
      </c>
      <c r="G815" s="28">
        <f>IF(OR(D815="",H815&lt;&gt;""),"",IF(F815="완료","완료",IF(A815&lt;기준일,"밀림",IF(A815=기준일,"오늘",IF(A815&lt;=기준일+7,"이번 주","예정")))))</f>
        <v/>
      </c>
      <c r="H815" s="25">
        <f>IF(COUNTA(A815,B815,D815)=0,"",IF(D815="","할 일을 적어 주세요",IF(NOT(ISNUMBER(A815)),"마감일을 확인하세요",IF(AND(B815&lt;&gt;"",ISNA(MATCH(B815,현장번호,0))),"현장 번호를 확인하세요",IF(AND(F815&lt;&gt;"",F815&lt;&gt;"완료"),"끝남 칸은 '완료'만","")))))</f>
        <v/>
      </c>
      <c r="J815">
        <f>IF(OR(G815="밀림",G815="오늘",G815="이번 주"),A815+ROW()/1E+6,"")</f>
        <v/>
      </c>
    </row>
    <row r="816">
      <c r="A816" s="20" t="n">
        <v>46126</v>
      </c>
      <c r="B816" s="26" t="n">
        <v>239</v>
      </c>
      <c r="C816" s="27">
        <f>IF(D816="","",IF(B816="","(현장 없음)",IFERROR(INDEX(현장_고객,MATCH(B816,현장번호,0))&amp;" · "&amp;INDEX(현장_주소,MATCH(B816,현장번호,0)),"없는 번호")))</f>
        <v/>
      </c>
      <c r="D816" s="21" t="inlineStr">
        <is>
          <t>철거 일정 잡기</t>
        </is>
      </c>
      <c r="E816" s="21" t="inlineStr">
        <is>
          <t>대표</t>
        </is>
      </c>
      <c r="F816" s="26" t="inlineStr">
        <is>
          <t>완료</t>
        </is>
      </c>
      <c r="G816" s="28">
        <f>IF(OR(D816="",H816&lt;&gt;""),"",IF(F816="완료","완료",IF(A816&lt;기준일,"밀림",IF(A816=기준일,"오늘",IF(A816&lt;=기준일+7,"이번 주","예정")))))</f>
        <v/>
      </c>
      <c r="H816" s="25">
        <f>IF(COUNTA(A816,B816,D816)=0,"",IF(D816="","할 일을 적어 주세요",IF(NOT(ISNUMBER(A816)),"마감일을 확인하세요",IF(AND(B816&lt;&gt;"",ISNA(MATCH(B816,현장번호,0))),"현장 번호를 확인하세요",IF(AND(F816&lt;&gt;"",F816&lt;&gt;"완료"),"끝남 칸은 '완료'만","")))))</f>
        <v/>
      </c>
      <c r="J816">
        <f>IF(OR(G816="밀림",G816="오늘",G816="이번 주"),A816+ROW()/1E+6,"")</f>
        <v/>
      </c>
    </row>
    <row r="817">
      <c r="A817" s="20" t="n">
        <v>46127</v>
      </c>
      <c r="B817" s="26" t="n">
        <v>228</v>
      </c>
      <c r="C817" s="27">
        <f>IF(D817="","",IF(B817="","(현장 없음)",IFERROR(INDEX(현장_고객,MATCH(B817,현장번호,0))&amp;" · "&amp;INDEX(현장_주소,MATCH(B817,현장번호,0)),"없는 번호")))</f>
        <v/>
      </c>
      <c r="D817" s="21" t="inlineStr">
        <is>
          <t>관리사무소 공사 신고</t>
        </is>
      </c>
      <c r="E817" s="21" t="inlineStr">
        <is>
          <t>김 실장</t>
        </is>
      </c>
      <c r="F817" s="26" t="inlineStr">
        <is>
          <t>완료</t>
        </is>
      </c>
      <c r="G817" s="28">
        <f>IF(OR(D817="",H817&lt;&gt;""),"",IF(F817="완료","완료",IF(A817&lt;기준일,"밀림",IF(A817=기준일,"오늘",IF(A817&lt;=기준일+7,"이번 주","예정")))))</f>
        <v/>
      </c>
      <c r="H817" s="25">
        <f>IF(COUNTA(A817,B817,D817)=0,"",IF(D817="","할 일을 적어 주세요",IF(NOT(ISNUMBER(A817)),"마감일을 확인하세요",IF(AND(B817&lt;&gt;"",ISNA(MATCH(B817,현장번호,0))),"현장 번호를 확인하세요",IF(AND(F817&lt;&gt;"",F817&lt;&gt;"완료"),"끝남 칸은 '완료'만","")))))</f>
        <v/>
      </c>
      <c r="J817">
        <f>IF(OR(G817="밀림",G817="오늘",G817="이번 주"),A817+ROW()/1E+6,"")</f>
        <v/>
      </c>
    </row>
    <row r="818">
      <c r="A818" s="20" t="n">
        <v>46127</v>
      </c>
      <c r="B818" s="26" t="n">
        <v>235</v>
      </c>
      <c r="C818" s="27">
        <f>IF(D818="","",IF(B818="","(현장 없음)",IFERROR(INDEX(현장_고객,MATCH(B818,현장번호,0))&amp;" · "&amp;INDEX(현장_주소,MATCH(B818,현장번호,0)),"없는 번호")))</f>
        <v/>
      </c>
      <c r="D818" s="21" t="inlineStr">
        <is>
          <t>중간 사진 보내기</t>
        </is>
      </c>
      <c r="E818" s="21" t="inlineStr">
        <is>
          <t>대표</t>
        </is>
      </c>
      <c r="F818" s="26" t="inlineStr">
        <is>
          <t>완료</t>
        </is>
      </c>
      <c r="G818" s="28">
        <f>IF(OR(D818="",H818&lt;&gt;""),"",IF(F818="완료","완료",IF(A818&lt;기준일,"밀림",IF(A818=기준일,"오늘",IF(A818&lt;=기준일+7,"이번 주","예정")))))</f>
        <v/>
      </c>
      <c r="H818" s="25">
        <f>IF(COUNTA(A818,B818,D818)=0,"",IF(D818="","할 일을 적어 주세요",IF(NOT(ISNUMBER(A818)),"마감일을 확인하세요",IF(AND(B818&lt;&gt;"",ISNA(MATCH(B818,현장번호,0))),"현장 번호를 확인하세요",IF(AND(F818&lt;&gt;"",F818&lt;&gt;"완료"),"끝남 칸은 '완료'만","")))))</f>
        <v/>
      </c>
      <c r="J818">
        <f>IF(OR(G818="밀림",G818="오늘",G818="이번 주"),A818+ROW()/1E+6,"")</f>
        <v/>
      </c>
    </row>
    <row r="819">
      <c r="A819" s="20" t="n">
        <v>46127</v>
      </c>
      <c r="B819" s="26" t="n">
        <v>238</v>
      </c>
      <c r="C819" s="27">
        <f>IF(D819="","",IF(B819="","(현장 없음)",IFERROR(INDEX(현장_고객,MATCH(B819,현장번호,0))&amp;" · "&amp;INDEX(현장_주소,MATCH(B819,현장번호,0)),"없는 번호")))</f>
        <v/>
      </c>
      <c r="D819" s="21" t="inlineStr">
        <is>
          <t>실측 방문</t>
        </is>
      </c>
      <c r="E819" s="21" t="inlineStr">
        <is>
          <t>김 실장</t>
        </is>
      </c>
      <c r="F819" s="26" t="inlineStr">
        <is>
          <t>완료</t>
        </is>
      </c>
      <c r="G819" s="28">
        <f>IF(OR(D819="",H819&lt;&gt;""),"",IF(F819="완료","완료",IF(A819&lt;기준일,"밀림",IF(A819=기준일,"오늘",IF(A819&lt;=기준일+7,"이번 주","예정")))))</f>
        <v/>
      </c>
      <c r="H819" s="25">
        <f>IF(COUNTA(A819,B819,D819)=0,"",IF(D819="","할 일을 적어 주세요",IF(NOT(ISNUMBER(A819)),"마감일을 확인하세요",IF(AND(B819&lt;&gt;"",ISNA(MATCH(B819,현장번호,0))),"현장 번호를 확인하세요",IF(AND(F819&lt;&gt;"",F819&lt;&gt;"완료"),"끝남 칸은 '완료'만","")))))</f>
        <v/>
      </c>
      <c r="J819">
        <f>IF(OR(G819="밀림",G819="오늘",G819="이번 주"),A819+ROW()/1E+6,"")</f>
        <v/>
      </c>
    </row>
    <row r="820">
      <c r="A820" s="20" t="n">
        <v>46127</v>
      </c>
      <c r="B820" s="26" t="n">
        <v>239</v>
      </c>
      <c r="C820" s="27">
        <f>IF(D820="","",IF(B820="","(현장 없음)",IFERROR(INDEX(현장_고객,MATCH(B820,현장번호,0))&amp;" · "&amp;INDEX(현장_주소,MATCH(B820,현장번호,0)),"없는 번호")))</f>
        <v/>
      </c>
      <c r="D820" s="21" t="inlineStr">
        <is>
          <t>타일 들어가는 날 확인</t>
        </is>
      </c>
      <c r="E820" s="21" t="inlineStr">
        <is>
          <t>대표</t>
        </is>
      </c>
      <c r="F820" s="26" t="inlineStr">
        <is>
          <t>완료</t>
        </is>
      </c>
      <c r="G820" s="28">
        <f>IF(OR(D820="",H820&lt;&gt;""),"",IF(F820="완료","완료",IF(A820&lt;기준일,"밀림",IF(A820=기준일,"오늘",IF(A820&lt;=기준일+7,"이번 주","예정")))))</f>
        <v/>
      </c>
      <c r="H820" s="25">
        <f>IF(COUNTA(A820,B820,D820)=0,"",IF(D820="","할 일을 적어 주세요",IF(NOT(ISNUMBER(A820)),"마감일을 확인하세요",IF(AND(B820&lt;&gt;"",ISNA(MATCH(B820,현장번호,0))),"현장 번호를 확인하세요",IF(AND(F820&lt;&gt;"",F820&lt;&gt;"완료"),"끝남 칸은 '완료'만","")))))</f>
        <v/>
      </c>
      <c r="J820">
        <f>IF(OR(G820="밀림",G820="오늘",G820="이번 주"),A820+ROW()/1E+6,"")</f>
        <v/>
      </c>
    </row>
    <row r="821">
      <c r="A821" s="20" t="n">
        <v>46127</v>
      </c>
      <c r="B821" s="26" t="n">
        <v>247</v>
      </c>
      <c r="C821" s="27">
        <f>IF(D821="","",IF(B821="","(현장 없음)",IFERROR(INDEX(현장_고객,MATCH(B821,현장번호,0))&amp;" · "&amp;INDEX(현장_주소,MATCH(B821,현장번호,0)),"없는 번호")))</f>
        <v/>
      </c>
      <c r="D821" s="21" t="inlineStr">
        <is>
          <t>자재 발주</t>
        </is>
      </c>
      <c r="E821" s="21" t="inlineStr">
        <is>
          <t>대표</t>
        </is>
      </c>
      <c r="F821" s="26" t="inlineStr">
        <is>
          <t>완료</t>
        </is>
      </c>
      <c r="G821" s="28">
        <f>IF(OR(D821="",H821&lt;&gt;""),"",IF(F821="완료","완료",IF(A821&lt;기준일,"밀림",IF(A821=기준일,"오늘",IF(A821&lt;=기준일+7,"이번 주","예정")))))</f>
        <v/>
      </c>
      <c r="H821" s="25">
        <f>IF(COUNTA(A821,B821,D821)=0,"",IF(D821="","할 일을 적어 주세요",IF(NOT(ISNUMBER(A821)),"마감일을 확인하세요",IF(AND(B821&lt;&gt;"",ISNA(MATCH(B821,현장번호,0))),"현장 번호를 확인하세요",IF(AND(F821&lt;&gt;"",F821&lt;&gt;"완료"),"끝남 칸은 '완료'만","")))))</f>
        <v/>
      </c>
      <c r="J821">
        <f>IF(OR(G821="밀림",G821="오늘",G821="이번 주"),A821+ROW()/1E+6,"")</f>
        <v/>
      </c>
    </row>
    <row r="822">
      <c r="A822" s="20" t="n">
        <v>46128</v>
      </c>
      <c r="B822" s="26" t="n">
        <v>230</v>
      </c>
      <c r="C822" s="27">
        <f>IF(D822="","",IF(B822="","(현장 없음)",IFERROR(INDEX(현장_고객,MATCH(B822,현장번호,0))&amp;" · "&amp;INDEX(현장_주소,MATCH(B822,현장번호,0)),"없는 번호")))</f>
        <v/>
      </c>
      <c r="D822" s="21" t="inlineStr">
        <is>
          <t>타일 들어가는 날 확인</t>
        </is>
      </c>
      <c r="E822" s="21" t="inlineStr">
        <is>
          <t>김 실장</t>
        </is>
      </c>
      <c r="F822" s="26" t="inlineStr">
        <is>
          <t>완료</t>
        </is>
      </c>
      <c r="G822" s="28">
        <f>IF(OR(D822="",H822&lt;&gt;""),"",IF(F822="완료","완료",IF(A822&lt;기준일,"밀림",IF(A822=기준일,"오늘",IF(A822&lt;=기준일+7,"이번 주","예정")))))</f>
        <v/>
      </c>
      <c r="H822" s="25">
        <f>IF(COUNTA(A822,B822,D822)=0,"",IF(D822="","할 일을 적어 주세요",IF(NOT(ISNUMBER(A822)),"마감일을 확인하세요",IF(AND(B822&lt;&gt;"",ISNA(MATCH(B822,현장번호,0))),"현장 번호를 확인하세요",IF(AND(F822&lt;&gt;"",F822&lt;&gt;"완료"),"끝남 칸은 '완료'만","")))))</f>
        <v/>
      </c>
      <c r="J822">
        <f>IF(OR(G822="밀림",G822="오늘",G822="이번 주"),A822+ROW()/1E+6,"")</f>
        <v/>
      </c>
    </row>
    <row r="823">
      <c r="A823" s="20" t="n">
        <v>46128</v>
      </c>
      <c r="B823" s="26" t="n">
        <v>233</v>
      </c>
      <c r="C823" s="27">
        <f>IF(D823="","",IF(B823="","(현장 없음)",IFERROR(INDEX(현장_고객,MATCH(B823,현장번호,0))&amp;" · "&amp;INDEX(현장_주소,MATCH(B823,현장번호,0)),"없는 번호")))</f>
        <v/>
      </c>
      <c r="D823" s="21" t="inlineStr">
        <is>
          <t>마감 확인</t>
        </is>
      </c>
      <c r="E823" s="21" t="inlineStr">
        <is>
          <t>박 팀장</t>
        </is>
      </c>
      <c r="F823" s="26" t="inlineStr">
        <is>
          <t>완료</t>
        </is>
      </c>
      <c r="G823" s="28">
        <f>IF(OR(D823="",H823&lt;&gt;""),"",IF(F823="완료","완료",IF(A823&lt;기준일,"밀림",IF(A823=기준일,"오늘",IF(A823&lt;=기준일+7,"이번 주","예정")))))</f>
        <v/>
      </c>
      <c r="H823" s="25">
        <f>IF(COUNTA(A823,B823,D823)=0,"",IF(D823="","할 일을 적어 주세요",IF(NOT(ISNUMBER(A823)),"마감일을 확인하세요",IF(AND(B823&lt;&gt;"",ISNA(MATCH(B823,현장번호,0))),"현장 번호를 확인하세요",IF(AND(F823&lt;&gt;"",F823&lt;&gt;"완료"),"끝남 칸은 '완료'만","")))))</f>
        <v/>
      </c>
      <c r="J823">
        <f>IF(OR(G823="밀림",G823="오늘",G823="이번 주"),A823+ROW()/1E+6,"")</f>
        <v/>
      </c>
    </row>
    <row r="824">
      <c r="A824" s="20" t="n">
        <v>46128</v>
      </c>
      <c r="B824" s="26" t="n">
        <v>235</v>
      </c>
      <c r="C824" s="27">
        <f>IF(D824="","",IF(B824="","(현장 없음)",IFERROR(INDEX(현장_고객,MATCH(B824,현장번호,0))&amp;" · "&amp;INDEX(현장_주소,MATCH(B824,현장번호,0)),"없는 번호")))</f>
        <v/>
      </c>
      <c r="D824" s="21" t="inlineStr">
        <is>
          <t>관리사무소 공사 신고</t>
        </is>
      </c>
      <c r="E824" s="21" t="inlineStr">
        <is>
          <t>대표</t>
        </is>
      </c>
      <c r="F824" s="26" t="inlineStr">
        <is>
          <t>완료</t>
        </is>
      </c>
      <c r="G824" s="28">
        <f>IF(OR(D824="",H824&lt;&gt;""),"",IF(F824="완료","완료",IF(A824&lt;기준일,"밀림",IF(A824=기준일,"오늘",IF(A824&lt;=기준일+7,"이번 주","예정")))))</f>
        <v/>
      </c>
      <c r="H824" s="25">
        <f>IF(COUNTA(A824,B824,D824)=0,"",IF(D824="","할 일을 적어 주세요",IF(NOT(ISNUMBER(A824)),"마감일을 확인하세요",IF(AND(B824&lt;&gt;"",ISNA(MATCH(B824,현장번호,0))),"현장 번호를 확인하세요",IF(AND(F824&lt;&gt;"",F824&lt;&gt;"완료"),"끝남 칸은 '완료'만","")))))</f>
        <v/>
      </c>
      <c r="J824">
        <f>IF(OR(G824="밀림",G824="오늘",G824="이번 주"),A824+ROW()/1E+6,"")</f>
        <v/>
      </c>
    </row>
    <row r="825">
      <c r="A825" s="20" t="n">
        <v>46131</v>
      </c>
      <c r="B825" s="26" t="n">
        <v>235</v>
      </c>
      <c r="C825" s="27">
        <f>IF(D825="","",IF(B825="","(현장 없음)",IFERROR(INDEX(현장_고객,MATCH(B825,현장번호,0))&amp;" · "&amp;INDEX(현장_주소,MATCH(B825,현장번호,0)),"없는 번호")))</f>
        <v/>
      </c>
      <c r="D825" s="21" t="inlineStr">
        <is>
          <t>타일 들어가는 날 확인</t>
        </is>
      </c>
      <c r="E825" s="21" t="inlineStr">
        <is>
          <t>대표</t>
        </is>
      </c>
      <c r="F825" s="26" t="inlineStr">
        <is>
          <t>완료</t>
        </is>
      </c>
      <c r="G825" s="28">
        <f>IF(OR(D825="",H825&lt;&gt;""),"",IF(F825="완료","완료",IF(A825&lt;기준일,"밀림",IF(A825=기준일,"오늘",IF(A825&lt;=기준일+7,"이번 주","예정")))))</f>
        <v/>
      </c>
      <c r="H825" s="25">
        <f>IF(COUNTA(A825,B825,D825)=0,"",IF(D825="","할 일을 적어 주세요",IF(NOT(ISNUMBER(A825)),"마감일을 확인하세요",IF(AND(B825&lt;&gt;"",ISNA(MATCH(B825,현장번호,0))),"현장 번호를 확인하세요",IF(AND(F825&lt;&gt;"",F825&lt;&gt;"완료"),"끝남 칸은 '완료'만","")))))</f>
        <v/>
      </c>
      <c r="J825">
        <f>IF(OR(G825="밀림",G825="오늘",G825="이번 주"),A825+ROW()/1E+6,"")</f>
        <v/>
      </c>
    </row>
    <row r="826">
      <c r="A826" s="20" t="n">
        <v>46132</v>
      </c>
      <c r="B826" s="26" t="n">
        <v>221</v>
      </c>
      <c r="C826" s="27">
        <f>IF(D826="","",IF(B826="","(현장 없음)",IFERROR(INDEX(현장_고객,MATCH(B826,현장번호,0))&amp;" · "&amp;INDEX(현장_주소,MATCH(B826,현장번호,0)),"없는 번호")))</f>
        <v/>
      </c>
      <c r="D826" s="21" t="inlineStr">
        <is>
          <t>잔금 안내 문자</t>
        </is>
      </c>
      <c r="E826" s="21" t="inlineStr">
        <is>
          <t>김 실장</t>
        </is>
      </c>
      <c r="F826" s="26" t="inlineStr">
        <is>
          <t>완료</t>
        </is>
      </c>
      <c r="G826" s="28">
        <f>IF(OR(D826="",H826&lt;&gt;""),"",IF(F826="완료","완료",IF(A826&lt;기준일,"밀림",IF(A826=기준일,"오늘",IF(A826&lt;=기준일+7,"이번 주","예정")))))</f>
        <v/>
      </c>
      <c r="H826" s="25">
        <f>IF(COUNTA(A826,B826,D826)=0,"",IF(D826="","할 일을 적어 주세요",IF(NOT(ISNUMBER(A826)),"마감일을 확인하세요",IF(AND(B826&lt;&gt;"",ISNA(MATCH(B826,현장번호,0))),"현장 번호를 확인하세요",IF(AND(F826&lt;&gt;"",F826&lt;&gt;"완료"),"끝남 칸은 '완료'만","")))))</f>
        <v/>
      </c>
      <c r="J826">
        <f>IF(OR(G826="밀림",G826="오늘",G826="이번 주"),A826+ROW()/1E+6,"")</f>
        <v/>
      </c>
    </row>
    <row r="827">
      <c r="A827" s="20" t="n">
        <v>46132</v>
      </c>
      <c r="B827" s="26" t="n">
        <v>230</v>
      </c>
      <c r="C827" s="27">
        <f>IF(D827="","",IF(B827="","(현장 없음)",IFERROR(INDEX(현장_고객,MATCH(B827,현장번호,0))&amp;" · "&amp;INDEX(현장_주소,MATCH(B827,현장번호,0)),"없는 번호")))</f>
        <v/>
      </c>
      <c r="D827" s="21" t="inlineStr">
        <is>
          <t>잔금 안내 문자</t>
        </is>
      </c>
      <c r="E827" s="21" t="inlineStr">
        <is>
          <t>김 실장</t>
        </is>
      </c>
      <c r="F827" s="26" t="inlineStr">
        <is>
          <t>완료</t>
        </is>
      </c>
      <c r="G827" s="28">
        <f>IF(OR(D827="",H827&lt;&gt;""),"",IF(F827="완료","완료",IF(A827&lt;기준일,"밀림",IF(A827=기준일,"오늘",IF(A827&lt;=기준일+7,"이번 주","예정")))))</f>
        <v/>
      </c>
      <c r="H827" s="25">
        <f>IF(COUNTA(A827,B827,D827)=0,"",IF(D827="","할 일을 적어 주세요",IF(NOT(ISNUMBER(A827)),"마감일을 확인하세요",IF(AND(B827&lt;&gt;"",ISNA(MATCH(B827,현장번호,0))),"현장 번호를 확인하세요",IF(AND(F827&lt;&gt;"",F827&lt;&gt;"완료"),"끝남 칸은 '완료'만","")))))</f>
        <v/>
      </c>
      <c r="J827">
        <f>IF(OR(G827="밀림",G827="오늘",G827="이번 주"),A827+ROW()/1E+6,"")</f>
        <v/>
      </c>
    </row>
    <row r="828">
      <c r="A828" s="20" t="n">
        <v>46132</v>
      </c>
      <c r="B828" s="26" t="n">
        <v>238</v>
      </c>
      <c r="C828" s="27">
        <f>IF(D828="","",IF(B828="","(현장 없음)",IFERROR(INDEX(현장_고객,MATCH(B828,현장번호,0))&amp;" · "&amp;INDEX(현장_주소,MATCH(B828,현장번호,0)),"없는 번호")))</f>
        <v/>
      </c>
      <c r="D828" s="21" t="inlineStr">
        <is>
          <t>타일 들어가는 날 확인</t>
        </is>
      </c>
      <c r="E828" s="21" t="inlineStr">
        <is>
          <t>김 실장</t>
        </is>
      </c>
      <c r="F828" s="26" t="inlineStr">
        <is>
          <t>완료</t>
        </is>
      </c>
      <c r="G828" s="28">
        <f>IF(OR(D828="",H828&lt;&gt;""),"",IF(F828="완료","완료",IF(A828&lt;기준일,"밀림",IF(A828=기준일,"오늘",IF(A828&lt;=기준일+7,"이번 주","예정")))))</f>
        <v/>
      </c>
      <c r="H828" s="25">
        <f>IF(COUNTA(A828,B828,D828)=0,"",IF(D828="","할 일을 적어 주세요",IF(NOT(ISNUMBER(A828)),"마감일을 확인하세요",IF(AND(B828&lt;&gt;"",ISNA(MATCH(B828,현장번호,0))),"현장 번호를 확인하세요",IF(AND(F828&lt;&gt;"",F828&lt;&gt;"완료"),"끝남 칸은 '완료'만","")))))</f>
        <v/>
      </c>
      <c r="J828">
        <f>IF(OR(G828="밀림",G828="오늘",G828="이번 주"),A828+ROW()/1E+6,"")</f>
        <v/>
      </c>
    </row>
    <row r="829">
      <c r="A829" s="20" t="n">
        <v>46132</v>
      </c>
      <c r="B829" s="26" t="n">
        <v>243</v>
      </c>
      <c r="C829" s="27">
        <f>IF(D829="","",IF(B829="","(현장 없음)",IFERROR(INDEX(현장_고객,MATCH(B829,현장번호,0))&amp;" · "&amp;INDEX(현장_주소,MATCH(B829,현장번호,0)),"없는 번호")))</f>
        <v/>
      </c>
      <c r="D829" s="21" t="inlineStr">
        <is>
          <t>실측 방문</t>
        </is>
      </c>
      <c r="E829" s="21" t="inlineStr">
        <is>
          <t>대표</t>
        </is>
      </c>
      <c r="F829" s="26" t="inlineStr">
        <is>
          <t>완료</t>
        </is>
      </c>
      <c r="G829" s="28">
        <f>IF(OR(D829="",H829&lt;&gt;""),"",IF(F829="완료","완료",IF(A829&lt;기준일,"밀림",IF(A829=기준일,"오늘",IF(A829&lt;=기준일+7,"이번 주","예정")))))</f>
        <v/>
      </c>
      <c r="H829" s="25">
        <f>IF(COUNTA(A829,B829,D829)=0,"",IF(D829="","할 일을 적어 주세요",IF(NOT(ISNUMBER(A829)),"마감일을 확인하세요",IF(AND(B829&lt;&gt;"",ISNA(MATCH(B829,현장번호,0))),"현장 번호를 확인하세요",IF(AND(F829&lt;&gt;"",F829&lt;&gt;"완료"),"끝남 칸은 '완료'만","")))))</f>
        <v/>
      </c>
      <c r="J829">
        <f>IF(OR(G829="밀림",G829="오늘",G829="이번 주"),A829+ROW()/1E+6,"")</f>
        <v/>
      </c>
    </row>
    <row r="830">
      <c r="A830" s="20" t="n">
        <v>46132</v>
      </c>
      <c r="B830" s="26" t="n">
        <v>247</v>
      </c>
      <c r="C830" s="27">
        <f>IF(D830="","",IF(B830="","(현장 없음)",IFERROR(INDEX(현장_고객,MATCH(B830,현장번호,0))&amp;" · "&amp;INDEX(현장_주소,MATCH(B830,현장번호,0)),"없는 번호")))</f>
        <v/>
      </c>
      <c r="D830" s="21" t="inlineStr">
        <is>
          <t>마감 확인</t>
        </is>
      </c>
      <c r="E830" s="21" t="inlineStr">
        <is>
          <t>대표</t>
        </is>
      </c>
      <c r="F830" s="26" t="inlineStr">
        <is>
          <t>완료</t>
        </is>
      </c>
      <c r="G830" s="28">
        <f>IF(OR(D830="",H830&lt;&gt;""),"",IF(F830="완료","완료",IF(A830&lt;기준일,"밀림",IF(A830=기준일,"오늘",IF(A830&lt;=기준일+7,"이번 주","예정")))))</f>
        <v/>
      </c>
      <c r="H830" s="25">
        <f>IF(COUNTA(A830,B830,D830)=0,"",IF(D830="","할 일을 적어 주세요",IF(NOT(ISNUMBER(A830)),"마감일을 확인하세요",IF(AND(B830&lt;&gt;"",ISNA(MATCH(B830,현장번호,0))),"현장 번호를 확인하세요",IF(AND(F830&lt;&gt;"",F830&lt;&gt;"완료"),"끝남 칸은 '완료'만","")))))</f>
        <v/>
      </c>
      <c r="J830">
        <f>IF(OR(G830="밀림",G830="오늘",G830="이번 주"),A830+ROW()/1E+6,"")</f>
        <v/>
      </c>
    </row>
    <row r="831">
      <c r="A831" s="20" t="n">
        <v>46133</v>
      </c>
      <c r="B831" s="26" t="n">
        <v>235</v>
      </c>
      <c r="C831" s="27">
        <f>IF(D831="","",IF(B831="","(현장 없음)",IFERROR(INDEX(현장_고객,MATCH(B831,현장번호,0))&amp;" · "&amp;INDEX(현장_주소,MATCH(B831,현장번호,0)),"없는 번호")))</f>
        <v/>
      </c>
      <c r="D831" s="21" t="inlineStr">
        <is>
          <t>설비 업체 확인</t>
        </is>
      </c>
      <c r="E831" s="21" t="inlineStr">
        <is>
          <t>대표</t>
        </is>
      </c>
      <c r="F831" s="26" t="inlineStr">
        <is>
          <t>완료</t>
        </is>
      </c>
      <c r="G831" s="28">
        <f>IF(OR(D831="",H831&lt;&gt;""),"",IF(F831="완료","완료",IF(A831&lt;기준일,"밀림",IF(A831=기준일,"오늘",IF(A831&lt;=기준일+7,"이번 주","예정")))))</f>
        <v/>
      </c>
      <c r="H831" s="25">
        <f>IF(COUNTA(A831,B831,D831)=0,"",IF(D831="","할 일을 적어 주세요",IF(NOT(ISNUMBER(A831)),"마감일을 확인하세요",IF(AND(B831&lt;&gt;"",ISNA(MATCH(B831,현장번호,0))),"현장 번호를 확인하세요",IF(AND(F831&lt;&gt;"",F831&lt;&gt;"완료"),"끝남 칸은 '완료'만","")))))</f>
        <v/>
      </c>
      <c r="J831">
        <f>IF(OR(G831="밀림",G831="오늘",G831="이번 주"),A831+ROW()/1E+6,"")</f>
        <v/>
      </c>
    </row>
    <row r="832">
      <c r="A832" s="20" t="n">
        <v>46133</v>
      </c>
      <c r="B832" s="26" t="n">
        <v>241</v>
      </c>
      <c r="C832" s="27">
        <f>IF(D832="","",IF(B832="","(현장 없음)",IFERROR(INDEX(현장_고객,MATCH(B832,현장번호,0))&amp;" · "&amp;INDEX(현장_주소,MATCH(B832,현장번호,0)),"없는 번호")))</f>
        <v/>
      </c>
      <c r="D832" s="21" t="inlineStr">
        <is>
          <t>중간 사진 보내기</t>
        </is>
      </c>
      <c r="E832" s="21" t="inlineStr">
        <is>
          <t>박 팀장</t>
        </is>
      </c>
      <c r="F832" s="26" t="inlineStr">
        <is>
          <t>완료</t>
        </is>
      </c>
      <c r="G832" s="28">
        <f>IF(OR(D832="",H832&lt;&gt;""),"",IF(F832="완료","완료",IF(A832&lt;기준일,"밀림",IF(A832=기준일,"오늘",IF(A832&lt;=기준일+7,"이번 주","예정")))))</f>
        <v/>
      </c>
      <c r="H832" s="25">
        <f>IF(COUNTA(A832,B832,D832)=0,"",IF(D832="","할 일을 적어 주세요",IF(NOT(ISNUMBER(A832)),"마감일을 확인하세요",IF(AND(B832&lt;&gt;"",ISNA(MATCH(B832,현장번호,0))),"현장 번호를 확인하세요",IF(AND(F832&lt;&gt;"",F832&lt;&gt;"완료"),"끝남 칸은 '완료'만","")))))</f>
        <v/>
      </c>
      <c r="J832">
        <f>IF(OR(G832="밀림",G832="오늘",G832="이번 주"),A832+ROW()/1E+6,"")</f>
        <v/>
      </c>
    </row>
    <row r="833">
      <c r="A833" s="20" t="n">
        <v>46133</v>
      </c>
      <c r="B833" s="26" t="n">
        <v>246</v>
      </c>
      <c r="C833" s="27">
        <f>IF(D833="","",IF(B833="","(현장 없음)",IFERROR(INDEX(현장_고객,MATCH(B833,현장번호,0))&amp;" · "&amp;INDEX(현장_주소,MATCH(B833,현장번호,0)),"없는 번호")))</f>
        <v/>
      </c>
      <c r="D833" s="21" t="inlineStr">
        <is>
          <t>실측 방문</t>
        </is>
      </c>
      <c r="E833" s="21" t="inlineStr">
        <is>
          <t>김 실장</t>
        </is>
      </c>
      <c r="F833" s="26" t="inlineStr">
        <is>
          <t>완료</t>
        </is>
      </c>
      <c r="G833" s="28">
        <f>IF(OR(D833="",H833&lt;&gt;""),"",IF(F833="완료","완료",IF(A833&lt;기준일,"밀림",IF(A833=기준일,"오늘",IF(A833&lt;=기준일+7,"이번 주","예정")))))</f>
        <v/>
      </c>
      <c r="H833" s="25">
        <f>IF(COUNTA(A833,B833,D833)=0,"",IF(D833="","할 일을 적어 주세요",IF(NOT(ISNUMBER(A833)),"마감일을 확인하세요",IF(AND(B833&lt;&gt;"",ISNA(MATCH(B833,현장번호,0))),"현장 번호를 확인하세요",IF(AND(F833&lt;&gt;"",F833&lt;&gt;"완료"),"끝남 칸은 '완료'만","")))))</f>
        <v/>
      </c>
      <c r="J833">
        <f>IF(OR(G833="밀림",G833="오늘",G833="이번 주"),A833+ROW()/1E+6,"")</f>
        <v/>
      </c>
    </row>
    <row r="834">
      <c r="A834" s="20" t="n">
        <v>46134</v>
      </c>
      <c r="B834" s="26" t="n">
        <v>248</v>
      </c>
      <c r="C834" s="27">
        <f>IF(D834="","",IF(B834="","(현장 없음)",IFERROR(INDEX(현장_고객,MATCH(B834,현장번호,0))&amp;" · "&amp;INDEX(현장_주소,MATCH(B834,현장번호,0)),"없는 번호")))</f>
        <v/>
      </c>
      <c r="D834" s="21" t="inlineStr">
        <is>
          <t>중간 사진 보내기</t>
        </is>
      </c>
      <c r="E834" s="21" t="inlineStr">
        <is>
          <t>김 실장</t>
        </is>
      </c>
      <c r="F834" s="26" t="inlineStr">
        <is>
          <t>완료</t>
        </is>
      </c>
      <c r="G834" s="28">
        <f>IF(OR(D834="",H834&lt;&gt;""),"",IF(F834="완료","완료",IF(A834&lt;기준일,"밀림",IF(A834=기준일,"오늘",IF(A834&lt;=기준일+7,"이번 주","예정")))))</f>
        <v/>
      </c>
      <c r="H834" s="25">
        <f>IF(COUNTA(A834,B834,D834)=0,"",IF(D834="","할 일을 적어 주세요",IF(NOT(ISNUMBER(A834)),"마감일을 확인하세요",IF(AND(B834&lt;&gt;"",ISNA(MATCH(B834,현장번호,0))),"현장 번호를 확인하세요",IF(AND(F834&lt;&gt;"",F834&lt;&gt;"완료"),"끝남 칸은 '완료'만","")))))</f>
        <v/>
      </c>
      <c r="J834">
        <f>IF(OR(G834="밀림",G834="오늘",G834="이번 주"),A834+ROW()/1E+6,"")</f>
        <v/>
      </c>
    </row>
    <row r="835">
      <c r="A835" s="20" t="n">
        <v>46135</v>
      </c>
      <c r="B835" s="26" t="n">
        <v>248</v>
      </c>
      <c r="C835" s="27">
        <f>IF(D835="","",IF(B835="","(현장 없음)",IFERROR(INDEX(현장_고객,MATCH(B835,현장번호,0))&amp;" · "&amp;INDEX(현장_주소,MATCH(B835,현장번호,0)),"없는 번호")))</f>
        <v/>
      </c>
      <c r="D835" s="21" t="inlineStr">
        <is>
          <t>마감 확인</t>
        </is>
      </c>
      <c r="E835" s="21" t="inlineStr">
        <is>
          <t>김 실장</t>
        </is>
      </c>
      <c r="F835" s="26" t="inlineStr">
        <is>
          <t>완료</t>
        </is>
      </c>
      <c r="G835" s="28">
        <f>IF(OR(D835="",H835&lt;&gt;""),"",IF(F835="완료","완료",IF(A835&lt;기준일,"밀림",IF(A835=기준일,"오늘",IF(A835&lt;=기준일+7,"이번 주","예정")))))</f>
        <v/>
      </c>
      <c r="H835" s="25">
        <f>IF(COUNTA(A835,B835,D835)=0,"",IF(D835="","할 일을 적어 주세요",IF(NOT(ISNUMBER(A835)),"마감일을 확인하세요",IF(AND(B835&lt;&gt;"",ISNA(MATCH(B835,현장번호,0))),"현장 번호를 확인하세요",IF(AND(F835&lt;&gt;"",F835&lt;&gt;"완료"),"끝남 칸은 '완료'만","")))))</f>
        <v/>
      </c>
      <c r="J835">
        <f>IF(OR(G835="밀림",G835="오늘",G835="이번 주"),A835+ROW()/1E+6,"")</f>
        <v/>
      </c>
    </row>
    <row r="836">
      <c r="A836" s="20" t="n">
        <v>46135</v>
      </c>
      <c r="B836" s="26" t="n">
        <v>248</v>
      </c>
      <c r="C836" s="27">
        <f>IF(D836="","",IF(B836="","(현장 없음)",IFERROR(INDEX(현장_고객,MATCH(B836,현장번호,0))&amp;" · "&amp;INDEX(현장_주소,MATCH(B836,현장번호,0)),"없는 번호")))</f>
        <v/>
      </c>
      <c r="D836" s="21" t="inlineStr">
        <is>
          <t>관리사무소 공사 신고</t>
        </is>
      </c>
      <c r="E836" s="21" t="inlineStr">
        <is>
          <t>김 실장</t>
        </is>
      </c>
      <c r="F836" s="26" t="inlineStr">
        <is>
          <t>완료</t>
        </is>
      </c>
      <c r="G836" s="28">
        <f>IF(OR(D836="",H836&lt;&gt;""),"",IF(F836="완료","완료",IF(A836&lt;기준일,"밀림",IF(A836=기준일,"오늘",IF(A836&lt;=기준일+7,"이번 주","예정")))))</f>
        <v/>
      </c>
      <c r="H836" s="25">
        <f>IF(COUNTA(A836,B836,D836)=0,"",IF(D836="","할 일을 적어 주세요",IF(NOT(ISNUMBER(A836)),"마감일을 확인하세요",IF(AND(B836&lt;&gt;"",ISNA(MATCH(B836,현장번호,0))),"현장 번호를 확인하세요",IF(AND(F836&lt;&gt;"",F836&lt;&gt;"완료"),"끝남 칸은 '완료'만","")))))</f>
        <v/>
      </c>
      <c r="J836">
        <f>IF(OR(G836="밀림",G836="오늘",G836="이번 주"),A836+ROW()/1E+6,"")</f>
        <v/>
      </c>
    </row>
    <row r="837">
      <c r="A837" s="20" t="n">
        <v>46135</v>
      </c>
      <c r="B837" s="26" t="n">
        <v>251</v>
      </c>
      <c r="C837" s="27">
        <f>IF(D837="","",IF(B837="","(현장 없음)",IFERROR(INDEX(현장_고객,MATCH(B837,현장번호,0))&amp;" · "&amp;INDEX(현장_주소,MATCH(B837,현장번호,0)),"없는 번호")))</f>
        <v/>
      </c>
      <c r="D837" s="21" t="inlineStr">
        <is>
          <t>중간 사진 보내기</t>
        </is>
      </c>
      <c r="E837" s="21" t="inlineStr">
        <is>
          <t>김 실장</t>
        </is>
      </c>
      <c r="F837" s="26" t="inlineStr">
        <is>
          <t>완료</t>
        </is>
      </c>
      <c r="G837" s="28">
        <f>IF(OR(D837="",H837&lt;&gt;""),"",IF(F837="완료","완료",IF(A837&lt;기준일,"밀림",IF(A837=기준일,"오늘",IF(A837&lt;=기준일+7,"이번 주","예정")))))</f>
        <v/>
      </c>
      <c r="H837" s="25">
        <f>IF(COUNTA(A837,B837,D837)=0,"",IF(D837="","할 일을 적어 주세요",IF(NOT(ISNUMBER(A837)),"마감일을 확인하세요",IF(AND(B837&lt;&gt;"",ISNA(MATCH(B837,현장번호,0))),"현장 번호를 확인하세요",IF(AND(F837&lt;&gt;"",F837&lt;&gt;"완료"),"끝남 칸은 '완료'만","")))))</f>
        <v/>
      </c>
      <c r="J837">
        <f>IF(OR(G837="밀림",G837="오늘",G837="이번 주"),A837+ROW()/1E+6,"")</f>
        <v/>
      </c>
    </row>
    <row r="838">
      <c r="A838" s="20" t="n">
        <v>46136</v>
      </c>
      <c r="B838" s="26" t="n">
        <v>233</v>
      </c>
      <c r="C838" s="27">
        <f>IF(D838="","",IF(B838="","(현장 없음)",IFERROR(INDEX(현장_고객,MATCH(B838,현장번호,0))&amp;" · "&amp;INDEX(현장_주소,MATCH(B838,현장번호,0)),"없는 번호")))</f>
        <v/>
      </c>
      <c r="D838" s="21" t="inlineStr">
        <is>
          <t>잔금 안내 문자</t>
        </is>
      </c>
      <c r="E838" s="21" t="inlineStr">
        <is>
          <t>박 팀장</t>
        </is>
      </c>
      <c r="F838" s="26" t="inlineStr">
        <is>
          <t>완료</t>
        </is>
      </c>
      <c r="G838" s="28">
        <f>IF(OR(D838="",H838&lt;&gt;""),"",IF(F838="완료","완료",IF(A838&lt;기준일,"밀림",IF(A838=기준일,"오늘",IF(A838&lt;=기준일+7,"이번 주","예정")))))</f>
        <v/>
      </c>
      <c r="H838" s="25">
        <f>IF(COUNTA(A838,B838,D838)=0,"",IF(D838="","할 일을 적어 주세요",IF(NOT(ISNUMBER(A838)),"마감일을 확인하세요",IF(AND(B838&lt;&gt;"",ISNA(MATCH(B838,현장번호,0))),"현장 번호를 확인하세요",IF(AND(F838&lt;&gt;"",F838&lt;&gt;"완료"),"끝남 칸은 '완료'만","")))))</f>
        <v/>
      </c>
      <c r="J838">
        <f>IF(OR(G838="밀림",G838="오늘",G838="이번 주"),A838+ROW()/1E+6,"")</f>
        <v/>
      </c>
    </row>
    <row r="839">
      <c r="A839" s="20" t="n">
        <v>46136</v>
      </c>
      <c r="B839" s="26" t="n">
        <v>235</v>
      </c>
      <c r="C839" s="27">
        <f>IF(D839="","",IF(B839="","(현장 없음)",IFERROR(INDEX(현장_고객,MATCH(B839,현장번호,0))&amp;" · "&amp;INDEX(현장_주소,MATCH(B839,현장번호,0)),"없는 번호")))</f>
        <v/>
      </c>
      <c r="D839" s="21" t="inlineStr">
        <is>
          <t>마감 확인</t>
        </is>
      </c>
      <c r="E839" s="21" t="inlineStr">
        <is>
          <t>대표</t>
        </is>
      </c>
      <c r="F839" s="26" t="inlineStr">
        <is>
          <t>완료</t>
        </is>
      </c>
      <c r="G839" s="28">
        <f>IF(OR(D839="",H839&lt;&gt;""),"",IF(F839="완료","완료",IF(A839&lt;기준일,"밀림",IF(A839=기준일,"오늘",IF(A839&lt;=기준일+7,"이번 주","예정")))))</f>
        <v/>
      </c>
      <c r="H839" s="25">
        <f>IF(COUNTA(A839,B839,D839)=0,"",IF(D839="","할 일을 적어 주세요",IF(NOT(ISNUMBER(A839)),"마감일을 확인하세요",IF(AND(B839&lt;&gt;"",ISNA(MATCH(B839,현장번호,0))),"현장 번호를 확인하세요",IF(AND(F839&lt;&gt;"",F839&lt;&gt;"완료"),"끝남 칸은 '완료'만","")))))</f>
        <v/>
      </c>
      <c r="J839">
        <f>IF(OR(G839="밀림",G839="오늘",G839="이번 주"),A839+ROW()/1E+6,"")</f>
        <v/>
      </c>
    </row>
    <row r="840">
      <c r="A840" s="20" t="n">
        <v>46136</v>
      </c>
      <c r="B840" s="26" t="n">
        <v>241</v>
      </c>
      <c r="C840" s="27">
        <f>IF(D840="","",IF(B840="","(현장 없음)",IFERROR(INDEX(현장_고객,MATCH(B840,현장번호,0))&amp;" · "&amp;INDEX(현장_주소,MATCH(B840,현장번호,0)),"없는 번호")))</f>
        <v/>
      </c>
      <c r="D840" s="21" t="inlineStr">
        <is>
          <t>관리사무소 공사 신고</t>
        </is>
      </c>
      <c r="E840" s="21" t="inlineStr">
        <is>
          <t>박 팀장</t>
        </is>
      </c>
      <c r="F840" s="26" t="inlineStr">
        <is>
          <t>완료</t>
        </is>
      </c>
      <c r="G840" s="28">
        <f>IF(OR(D840="",H840&lt;&gt;""),"",IF(F840="완료","완료",IF(A840&lt;기준일,"밀림",IF(A840=기준일,"오늘",IF(A840&lt;=기준일+7,"이번 주","예정")))))</f>
        <v/>
      </c>
      <c r="H840" s="25">
        <f>IF(COUNTA(A840,B840,D840)=0,"",IF(D840="","할 일을 적어 주세요",IF(NOT(ISNUMBER(A840)),"마감일을 확인하세요",IF(AND(B840&lt;&gt;"",ISNA(MATCH(B840,현장번호,0))),"현장 번호를 확인하세요",IF(AND(F840&lt;&gt;"",F840&lt;&gt;"완료"),"끝남 칸은 '완료'만","")))))</f>
        <v/>
      </c>
      <c r="J840">
        <f>IF(OR(G840="밀림",G840="오늘",G840="이번 주"),A840+ROW()/1E+6,"")</f>
        <v/>
      </c>
    </row>
    <row r="841">
      <c r="A841" s="20" t="n">
        <v>46136</v>
      </c>
      <c r="B841" s="26" t="n">
        <v>244</v>
      </c>
      <c r="C841" s="27">
        <f>IF(D841="","",IF(B841="","(현장 없음)",IFERROR(INDEX(현장_고객,MATCH(B841,현장번호,0))&amp;" · "&amp;INDEX(현장_주소,MATCH(B841,현장번호,0)),"없는 번호")))</f>
        <v/>
      </c>
      <c r="D841" s="21" t="inlineStr">
        <is>
          <t>실측 방문</t>
        </is>
      </c>
      <c r="E841" s="21" t="inlineStr">
        <is>
          <t>박 팀장</t>
        </is>
      </c>
      <c r="F841" s="26" t="inlineStr">
        <is>
          <t>완료</t>
        </is>
      </c>
      <c r="G841" s="28">
        <f>IF(OR(D841="",H841&lt;&gt;""),"",IF(F841="완료","완료",IF(A841&lt;기준일,"밀림",IF(A841=기준일,"오늘",IF(A841&lt;=기준일+7,"이번 주","예정")))))</f>
        <v/>
      </c>
      <c r="H841" s="25">
        <f>IF(COUNTA(A841,B841,D841)=0,"",IF(D841="","할 일을 적어 주세요",IF(NOT(ISNUMBER(A841)),"마감일을 확인하세요",IF(AND(B841&lt;&gt;"",ISNA(MATCH(B841,현장번호,0))),"현장 번호를 확인하세요",IF(AND(F841&lt;&gt;"",F841&lt;&gt;"완료"),"끝남 칸은 '완료'만","")))))</f>
        <v/>
      </c>
      <c r="J841">
        <f>IF(OR(G841="밀림",G841="오늘",G841="이번 주"),A841+ROW()/1E+6,"")</f>
        <v/>
      </c>
    </row>
    <row r="842">
      <c r="A842" s="20" t="n">
        <v>46136</v>
      </c>
      <c r="B842" s="26" t="n">
        <v>251</v>
      </c>
      <c r="C842" s="27">
        <f>IF(D842="","",IF(B842="","(현장 없음)",IFERROR(INDEX(현장_고객,MATCH(B842,현장번호,0))&amp;" · "&amp;INDEX(현장_주소,MATCH(B842,현장번호,0)),"없는 번호")))</f>
        <v/>
      </c>
      <c r="D842" s="21" t="inlineStr">
        <is>
          <t>자재 발주</t>
        </is>
      </c>
      <c r="E842" s="21" t="inlineStr">
        <is>
          <t>김 실장</t>
        </is>
      </c>
      <c r="F842" s="26" t="inlineStr">
        <is>
          <t>완료</t>
        </is>
      </c>
      <c r="G842" s="28">
        <f>IF(OR(D842="",H842&lt;&gt;""),"",IF(F842="완료","완료",IF(A842&lt;기준일,"밀림",IF(A842=기준일,"오늘",IF(A842&lt;=기준일+7,"이번 주","예정")))))</f>
        <v/>
      </c>
      <c r="H842" s="25">
        <f>IF(COUNTA(A842,B842,D842)=0,"",IF(D842="","할 일을 적어 주세요",IF(NOT(ISNUMBER(A842)),"마감일을 확인하세요",IF(AND(B842&lt;&gt;"",ISNA(MATCH(B842,현장번호,0))),"현장 번호를 확인하세요",IF(AND(F842&lt;&gt;"",F842&lt;&gt;"완료"),"끝남 칸은 '완료'만","")))))</f>
        <v/>
      </c>
      <c r="J842">
        <f>IF(OR(G842="밀림",G842="오늘",G842="이번 주"),A842+ROW()/1E+6,"")</f>
        <v/>
      </c>
    </row>
    <row r="843">
      <c r="A843" s="20" t="n">
        <v>46136</v>
      </c>
      <c r="B843" s="26" t="n">
        <v>256</v>
      </c>
      <c r="C843" s="27">
        <f>IF(D843="","",IF(B843="","(현장 없음)",IFERROR(INDEX(현장_고객,MATCH(B843,현장번호,0))&amp;" · "&amp;INDEX(현장_주소,MATCH(B843,현장번호,0)),"없는 번호")))</f>
        <v/>
      </c>
      <c r="D843" s="21" t="inlineStr">
        <is>
          <t>실측 방문</t>
        </is>
      </c>
      <c r="E843" s="21" t="inlineStr">
        <is>
          <t>김 실장</t>
        </is>
      </c>
      <c r="F843" s="26" t="inlineStr">
        <is>
          <t>완료</t>
        </is>
      </c>
      <c r="G843" s="28">
        <f>IF(OR(D843="",H843&lt;&gt;""),"",IF(F843="완료","완료",IF(A843&lt;기준일,"밀림",IF(A843=기준일,"오늘",IF(A843&lt;=기준일+7,"이번 주","예정")))))</f>
        <v/>
      </c>
      <c r="H843" s="25">
        <f>IF(COUNTA(A843,B843,D843)=0,"",IF(D843="","할 일을 적어 주세요",IF(NOT(ISNUMBER(A843)),"마감일을 확인하세요",IF(AND(B843&lt;&gt;"",ISNA(MATCH(B843,현장번호,0))),"현장 번호를 확인하세요",IF(AND(F843&lt;&gt;"",F843&lt;&gt;"완료"),"끝남 칸은 '완료'만","")))))</f>
        <v/>
      </c>
      <c r="J843">
        <f>IF(OR(G843="밀림",G843="오늘",G843="이번 주"),A843+ROW()/1E+6,"")</f>
        <v/>
      </c>
    </row>
    <row r="844">
      <c r="A844" s="20" t="n">
        <v>46137</v>
      </c>
      <c r="B844" s="26" t="n">
        <v>242</v>
      </c>
      <c r="C844" s="27">
        <f>IF(D844="","",IF(B844="","(현장 없음)",IFERROR(INDEX(현장_고객,MATCH(B844,현장번호,0))&amp;" · "&amp;INDEX(현장_주소,MATCH(B844,현장번호,0)),"없는 번호")))</f>
        <v/>
      </c>
      <c r="D844" s="21" t="inlineStr">
        <is>
          <t>실측 방문</t>
        </is>
      </c>
      <c r="E844" s="21" t="inlineStr">
        <is>
          <t>대표</t>
        </is>
      </c>
      <c r="F844" s="26" t="inlineStr">
        <is>
          <t>완료</t>
        </is>
      </c>
      <c r="G844" s="28">
        <f>IF(OR(D844="",H844&lt;&gt;""),"",IF(F844="완료","완료",IF(A844&lt;기준일,"밀림",IF(A844=기준일,"오늘",IF(A844&lt;=기준일+7,"이번 주","예정")))))</f>
        <v/>
      </c>
      <c r="H844" s="25">
        <f>IF(COUNTA(A844,B844,D844)=0,"",IF(D844="","할 일을 적어 주세요",IF(NOT(ISNUMBER(A844)),"마감일을 확인하세요",IF(AND(B844&lt;&gt;"",ISNA(MATCH(B844,현장번호,0))),"현장 번호를 확인하세요",IF(AND(F844&lt;&gt;"",F844&lt;&gt;"완료"),"끝남 칸은 '완료'만","")))))</f>
        <v/>
      </c>
      <c r="J844">
        <f>IF(OR(G844="밀림",G844="오늘",G844="이번 주"),A844+ROW()/1E+6,"")</f>
        <v/>
      </c>
    </row>
    <row r="845">
      <c r="A845" s="20" t="n">
        <v>46138</v>
      </c>
      <c r="B845" s="26" t="n">
        <v>238</v>
      </c>
      <c r="C845" s="27">
        <f>IF(D845="","",IF(B845="","(현장 없음)",IFERROR(INDEX(현장_고객,MATCH(B845,현장번호,0))&amp;" · "&amp;INDEX(현장_주소,MATCH(B845,현장번호,0)),"없는 번호")))</f>
        <v/>
      </c>
      <c r="D845" s="21" t="inlineStr">
        <is>
          <t>설비 업체 확인</t>
        </is>
      </c>
      <c r="E845" s="21" t="inlineStr">
        <is>
          <t>김 실장</t>
        </is>
      </c>
      <c r="F845" s="26" t="inlineStr">
        <is>
          <t>완료</t>
        </is>
      </c>
      <c r="G845" s="28">
        <f>IF(OR(D845="",H845&lt;&gt;""),"",IF(F845="완료","완료",IF(A845&lt;기준일,"밀림",IF(A845=기준일,"오늘",IF(A845&lt;=기준일+7,"이번 주","예정")))))</f>
        <v/>
      </c>
      <c r="H845" s="25">
        <f>IF(COUNTA(A845,B845,D845)=0,"",IF(D845="","할 일을 적어 주세요",IF(NOT(ISNUMBER(A845)),"마감일을 확인하세요",IF(AND(B845&lt;&gt;"",ISNA(MATCH(B845,현장번호,0))),"현장 번호를 확인하세요",IF(AND(F845&lt;&gt;"",F845&lt;&gt;"완료"),"끝남 칸은 '완료'만","")))))</f>
        <v/>
      </c>
      <c r="J845">
        <f>IF(OR(G845="밀림",G845="오늘",G845="이번 주"),A845+ROW()/1E+6,"")</f>
        <v/>
      </c>
    </row>
    <row r="846">
      <c r="A846" s="20" t="n">
        <v>46138</v>
      </c>
      <c r="B846" s="26" t="n">
        <v>251</v>
      </c>
      <c r="C846" s="27">
        <f>IF(D846="","",IF(B846="","(현장 없음)",IFERROR(INDEX(현장_고객,MATCH(B846,현장번호,0))&amp;" · "&amp;INDEX(현장_주소,MATCH(B846,현장번호,0)),"없는 번호")))</f>
        <v/>
      </c>
      <c r="D846" s="21" t="inlineStr">
        <is>
          <t>관리사무소 공사 신고</t>
        </is>
      </c>
      <c r="E846" s="21" t="inlineStr">
        <is>
          <t>김 실장</t>
        </is>
      </c>
      <c r="F846" s="26" t="inlineStr">
        <is>
          <t>완료</t>
        </is>
      </c>
      <c r="G846" s="28">
        <f>IF(OR(D846="",H846&lt;&gt;""),"",IF(F846="완료","완료",IF(A846&lt;기준일,"밀림",IF(A846=기준일,"오늘",IF(A846&lt;=기준일+7,"이번 주","예정")))))</f>
        <v/>
      </c>
      <c r="H846" s="25">
        <f>IF(COUNTA(A846,B846,D846)=0,"",IF(D846="","할 일을 적어 주세요",IF(NOT(ISNUMBER(A846)),"마감일을 확인하세요",IF(AND(B846&lt;&gt;"",ISNA(MATCH(B846,현장번호,0))),"현장 번호를 확인하세요",IF(AND(F846&lt;&gt;"",F846&lt;&gt;"완료"),"끝남 칸은 '완료'만","")))))</f>
        <v/>
      </c>
      <c r="J846">
        <f>IF(OR(G846="밀림",G846="오늘",G846="이번 주"),A846+ROW()/1E+6,"")</f>
        <v/>
      </c>
    </row>
    <row r="847">
      <c r="A847" s="20" t="n">
        <v>46139</v>
      </c>
      <c r="B847" s="26" t="n">
        <v>241</v>
      </c>
      <c r="C847" s="27">
        <f>IF(D847="","",IF(B847="","(현장 없음)",IFERROR(INDEX(현장_고객,MATCH(B847,현장번호,0))&amp;" · "&amp;INDEX(현장_주소,MATCH(B847,현장번호,0)),"없는 번호")))</f>
        <v/>
      </c>
      <c r="D847" s="21" t="inlineStr">
        <is>
          <t>철거 일정 잡기</t>
        </is>
      </c>
      <c r="E847" s="21" t="inlineStr">
        <is>
          <t>박 팀장</t>
        </is>
      </c>
      <c r="F847" s="26" t="inlineStr">
        <is>
          <t>완료</t>
        </is>
      </c>
      <c r="G847" s="28">
        <f>IF(OR(D847="",H847&lt;&gt;""),"",IF(F847="완료","완료",IF(A847&lt;기준일,"밀림",IF(A847=기준일,"오늘",IF(A847&lt;=기준일+7,"이번 주","예정")))))</f>
        <v/>
      </c>
      <c r="H847" s="25">
        <f>IF(COUNTA(A847,B847,D847)=0,"",IF(D847="","할 일을 적어 주세요",IF(NOT(ISNUMBER(A847)),"마감일을 확인하세요",IF(AND(B847&lt;&gt;"",ISNA(MATCH(B847,현장번호,0))),"현장 번호를 확인하세요",IF(AND(F847&lt;&gt;"",F847&lt;&gt;"완료"),"끝남 칸은 '완료'만","")))))</f>
        <v/>
      </c>
      <c r="J847">
        <f>IF(OR(G847="밀림",G847="오늘",G847="이번 주"),A847+ROW()/1E+6,"")</f>
        <v/>
      </c>
    </row>
    <row r="848">
      <c r="A848" s="20" t="n">
        <v>46139</v>
      </c>
      <c r="B848" s="26" t="n">
        <v>245</v>
      </c>
      <c r="C848" s="27">
        <f>IF(D848="","",IF(B848="","(현장 없음)",IFERROR(INDEX(현장_고객,MATCH(B848,현장번호,0))&amp;" · "&amp;INDEX(현장_주소,MATCH(B848,현장번호,0)),"없는 번호")))</f>
        <v/>
      </c>
      <c r="D848" s="21" t="inlineStr">
        <is>
          <t>실측 방문</t>
        </is>
      </c>
      <c r="E848" s="21" t="inlineStr">
        <is>
          <t>대표</t>
        </is>
      </c>
      <c r="F848" s="26" t="inlineStr">
        <is>
          <t>완료</t>
        </is>
      </c>
      <c r="G848" s="28">
        <f>IF(OR(D848="",H848&lt;&gt;""),"",IF(F848="완료","완료",IF(A848&lt;기준일,"밀림",IF(A848=기준일,"오늘",IF(A848&lt;=기준일+7,"이번 주","예정")))))</f>
        <v/>
      </c>
      <c r="H848" s="25">
        <f>IF(COUNTA(A848,B848,D848)=0,"",IF(D848="","할 일을 적어 주세요",IF(NOT(ISNUMBER(A848)),"마감일을 확인하세요",IF(AND(B848&lt;&gt;"",ISNA(MATCH(B848,현장번호,0))),"현장 번호를 확인하세요",IF(AND(F848&lt;&gt;"",F848&lt;&gt;"완료"),"끝남 칸은 '완료'만","")))))</f>
        <v/>
      </c>
      <c r="J848">
        <f>IF(OR(G848="밀림",G848="오늘",G848="이번 주"),A848+ROW()/1E+6,"")</f>
        <v/>
      </c>
    </row>
    <row r="849">
      <c r="A849" s="20" t="n">
        <v>46139</v>
      </c>
      <c r="B849" s="26" t="n">
        <v>251</v>
      </c>
      <c r="C849" s="27">
        <f>IF(D849="","",IF(B849="","(현장 없음)",IFERROR(INDEX(현장_고객,MATCH(B849,현장번호,0))&amp;" · "&amp;INDEX(현장_주소,MATCH(B849,현장번호,0)),"없는 번호")))</f>
        <v/>
      </c>
      <c r="D849" s="21" t="inlineStr">
        <is>
          <t>마감 확인</t>
        </is>
      </c>
      <c r="E849" s="21" t="inlineStr">
        <is>
          <t>김 실장</t>
        </is>
      </c>
      <c r="F849" s="26" t="inlineStr">
        <is>
          <t>완료</t>
        </is>
      </c>
      <c r="G849" s="28">
        <f>IF(OR(D849="",H849&lt;&gt;""),"",IF(F849="완료","완료",IF(A849&lt;기준일,"밀림",IF(A849=기준일,"오늘",IF(A849&lt;=기준일+7,"이번 주","예정")))))</f>
        <v/>
      </c>
      <c r="H849" s="25">
        <f>IF(COUNTA(A849,B849,D849)=0,"",IF(D849="","할 일을 적어 주세요",IF(NOT(ISNUMBER(A849)),"마감일을 확인하세요",IF(AND(B849&lt;&gt;"",ISNA(MATCH(B849,현장번호,0))),"현장 번호를 확인하세요",IF(AND(F849&lt;&gt;"",F849&lt;&gt;"완료"),"끝남 칸은 '완료'만","")))))</f>
        <v/>
      </c>
      <c r="J849">
        <f>IF(OR(G849="밀림",G849="오늘",G849="이번 주"),A849+ROW()/1E+6,"")</f>
        <v/>
      </c>
    </row>
    <row r="850">
      <c r="A850" s="20" t="n">
        <v>46140</v>
      </c>
      <c r="B850" s="26" t="n">
        <v>238</v>
      </c>
      <c r="C850" s="27">
        <f>IF(D850="","",IF(B850="","(현장 없음)",IFERROR(INDEX(현장_고객,MATCH(B850,현장번호,0))&amp;" · "&amp;INDEX(현장_주소,MATCH(B850,현장번호,0)),"없는 번호")))</f>
        <v/>
      </c>
      <c r="D850" s="21" t="inlineStr">
        <is>
          <t>자재 발주</t>
        </is>
      </c>
      <c r="E850" s="21" t="inlineStr">
        <is>
          <t>김 실장</t>
        </is>
      </c>
      <c r="F850" s="26" t="inlineStr">
        <is>
          <t>완료</t>
        </is>
      </c>
      <c r="G850" s="28">
        <f>IF(OR(D850="",H850&lt;&gt;""),"",IF(F850="완료","완료",IF(A850&lt;기준일,"밀림",IF(A850=기준일,"오늘",IF(A850&lt;=기준일+7,"이번 주","예정")))))</f>
        <v/>
      </c>
      <c r="H850" s="25">
        <f>IF(COUNTA(A850,B850,D850)=0,"",IF(D850="","할 일을 적어 주세요",IF(NOT(ISNUMBER(A850)),"마감일을 확인하세요",IF(AND(B850&lt;&gt;"",ISNA(MATCH(B850,현장번호,0))),"현장 번호를 확인하세요",IF(AND(F850&lt;&gt;"",F850&lt;&gt;"완료"),"끝남 칸은 '완료'만","")))))</f>
        <v/>
      </c>
      <c r="J850">
        <f>IF(OR(G850="밀림",G850="오늘",G850="이번 주"),A850+ROW()/1E+6,"")</f>
        <v/>
      </c>
    </row>
    <row r="851">
      <c r="A851" s="20" t="n">
        <v>46140</v>
      </c>
      <c r="B851" s="26" t="n">
        <v>243</v>
      </c>
      <c r="C851" s="27">
        <f>IF(D851="","",IF(B851="","(현장 없음)",IFERROR(INDEX(현장_고객,MATCH(B851,현장번호,0))&amp;" · "&amp;INDEX(현장_주소,MATCH(B851,현장번호,0)),"없는 번호")))</f>
        <v/>
      </c>
      <c r="D851" s="21" t="inlineStr">
        <is>
          <t>관리사무소 공사 신고</t>
        </is>
      </c>
      <c r="E851" s="21" t="inlineStr">
        <is>
          <t>대표</t>
        </is>
      </c>
      <c r="F851" s="26" t="inlineStr">
        <is>
          <t>완료</t>
        </is>
      </c>
      <c r="G851" s="28">
        <f>IF(OR(D851="",H851&lt;&gt;""),"",IF(F851="완료","완료",IF(A851&lt;기준일,"밀림",IF(A851=기준일,"오늘",IF(A851&lt;=기준일+7,"이번 주","예정")))))</f>
        <v/>
      </c>
      <c r="H851" s="25">
        <f>IF(COUNTA(A851,B851,D851)=0,"",IF(D851="","할 일을 적어 주세요",IF(NOT(ISNUMBER(A851)),"마감일을 확인하세요",IF(AND(B851&lt;&gt;"",ISNA(MATCH(B851,현장번호,0))),"현장 번호를 확인하세요",IF(AND(F851&lt;&gt;"",F851&lt;&gt;"완료"),"끝남 칸은 '완료'만","")))))</f>
        <v/>
      </c>
      <c r="J851">
        <f>IF(OR(G851="밀림",G851="오늘",G851="이번 주"),A851+ROW()/1E+6,"")</f>
        <v/>
      </c>
    </row>
    <row r="852">
      <c r="A852" s="20" t="n">
        <v>46140</v>
      </c>
      <c r="B852" s="26" t="n">
        <v>243</v>
      </c>
      <c r="C852" s="27">
        <f>IF(D852="","",IF(B852="","(현장 없음)",IFERROR(INDEX(현장_고객,MATCH(B852,현장번호,0))&amp;" · "&amp;INDEX(현장_주소,MATCH(B852,현장번호,0)),"없는 번호")))</f>
        <v/>
      </c>
      <c r="D852" s="21" t="inlineStr">
        <is>
          <t>중간 사진 보내기</t>
        </is>
      </c>
      <c r="E852" s="21" t="inlineStr">
        <is>
          <t>대표</t>
        </is>
      </c>
      <c r="F852" s="26" t="inlineStr">
        <is>
          <t>완료</t>
        </is>
      </c>
      <c r="G852" s="28">
        <f>IF(OR(D852="",H852&lt;&gt;""),"",IF(F852="완료","완료",IF(A852&lt;기준일,"밀림",IF(A852=기준일,"오늘",IF(A852&lt;=기준일+7,"이번 주","예정")))))</f>
        <v/>
      </c>
      <c r="H852" s="25">
        <f>IF(COUNTA(A852,B852,D852)=0,"",IF(D852="","할 일을 적어 주세요",IF(NOT(ISNUMBER(A852)),"마감일을 확인하세요",IF(AND(B852&lt;&gt;"",ISNA(MATCH(B852,현장번호,0))),"현장 번호를 확인하세요",IF(AND(F852&lt;&gt;"",F852&lt;&gt;"완료"),"끝남 칸은 '완료'만","")))))</f>
        <v/>
      </c>
      <c r="J852">
        <f>IF(OR(G852="밀림",G852="오늘",G852="이번 주"),A852+ROW()/1E+6,"")</f>
        <v/>
      </c>
    </row>
    <row r="853">
      <c r="A853" s="20" t="n">
        <v>46140</v>
      </c>
      <c r="B853" s="26" t="n">
        <v>247</v>
      </c>
      <c r="C853" s="27">
        <f>IF(D853="","",IF(B853="","(현장 없음)",IFERROR(INDEX(현장_고객,MATCH(B853,현장번호,0))&amp;" · "&amp;INDEX(현장_주소,MATCH(B853,현장번호,0)),"없는 번호")))</f>
        <v/>
      </c>
      <c r="D853" s="21" t="inlineStr">
        <is>
          <t>철거 일정 잡기</t>
        </is>
      </c>
      <c r="E853" s="21" t="inlineStr">
        <is>
          <t>대표</t>
        </is>
      </c>
      <c r="F853" s="26" t="inlineStr">
        <is>
          <t>완료</t>
        </is>
      </c>
      <c r="G853" s="28">
        <f>IF(OR(D853="",H853&lt;&gt;""),"",IF(F853="완료","완료",IF(A853&lt;기준일,"밀림",IF(A853=기준일,"오늘",IF(A853&lt;=기준일+7,"이번 주","예정")))))</f>
        <v/>
      </c>
      <c r="H853" s="25">
        <f>IF(COUNTA(A853,B853,D853)=0,"",IF(D853="","할 일을 적어 주세요",IF(NOT(ISNUMBER(A853)),"마감일을 확인하세요",IF(AND(B853&lt;&gt;"",ISNA(MATCH(B853,현장번호,0))),"현장 번호를 확인하세요",IF(AND(F853&lt;&gt;"",F853&lt;&gt;"완료"),"끝남 칸은 '완료'만","")))))</f>
        <v/>
      </c>
      <c r="J853">
        <f>IF(OR(G853="밀림",G853="오늘",G853="이번 주"),A853+ROW()/1E+6,"")</f>
        <v/>
      </c>
    </row>
    <row r="854">
      <c r="A854" s="20" t="n">
        <v>46140</v>
      </c>
      <c r="B854" s="26" t="n">
        <v>253</v>
      </c>
      <c r="C854" s="27">
        <f>IF(D854="","",IF(B854="","(현장 없음)",IFERROR(INDEX(현장_고객,MATCH(B854,현장번호,0))&amp;" · "&amp;INDEX(현장_주소,MATCH(B854,현장번호,0)),"없는 번호")))</f>
        <v/>
      </c>
      <c r="D854" s="21" t="inlineStr">
        <is>
          <t>실측 방문</t>
        </is>
      </c>
      <c r="E854" s="21" t="inlineStr">
        <is>
          <t>대표</t>
        </is>
      </c>
      <c r="F854" s="26" t="inlineStr">
        <is>
          <t>완료</t>
        </is>
      </c>
      <c r="G854" s="28">
        <f>IF(OR(D854="",H854&lt;&gt;""),"",IF(F854="완료","완료",IF(A854&lt;기준일,"밀림",IF(A854=기준일,"오늘",IF(A854&lt;=기준일+7,"이번 주","예정")))))</f>
        <v/>
      </c>
      <c r="H854" s="25">
        <f>IF(COUNTA(A854,B854,D854)=0,"",IF(D854="","할 일을 적어 주세요",IF(NOT(ISNUMBER(A854)),"마감일을 확인하세요",IF(AND(B854&lt;&gt;"",ISNA(MATCH(B854,현장번호,0))),"현장 번호를 확인하세요",IF(AND(F854&lt;&gt;"",F854&lt;&gt;"완료"),"끝남 칸은 '완료'만","")))))</f>
        <v/>
      </c>
      <c r="J854">
        <f>IF(OR(G854="밀림",G854="오늘",G854="이번 주"),A854+ROW()/1E+6,"")</f>
        <v/>
      </c>
    </row>
    <row r="855">
      <c r="A855" s="20" t="n">
        <v>46141</v>
      </c>
      <c r="B855" s="26" t="n">
        <v>242</v>
      </c>
      <c r="C855" s="27">
        <f>IF(D855="","",IF(B855="","(현장 없음)",IFERROR(INDEX(현장_고객,MATCH(B855,현장번호,0))&amp;" · "&amp;INDEX(현장_주소,MATCH(B855,현장번호,0)),"없는 번호")))</f>
        <v/>
      </c>
      <c r="D855" s="21" t="inlineStr">
        <is>
          <t>마감 확인</t>
        </is>
      </c>
      <c r="E855" s="21" t="inlineStr">
        <is>
          <t>대표</t>
        </is>
      </c>
      <c r="F855" s="26" t="inlineStr">
        <is>
          <t>완료</t>
        </is>
      </c>
      <c r="G855" s="28">
        <f>IF(OR(D855="",H855&lt;&gt;""),"",IF(F855="완료","완료",IF(A855&lt;기준일,"밀림",IF(A855=기준일,"오늘",IF(A855&lt;=기준일+7,"이번 주","예정")))))</f>
        <v/>
      </c>
      <c r="H855" s="25">
        <f>IF(COUNTA(A855,B855,D855)=0,"",IF(D855="","할 일을 적어 주세요",IF(NOT(ISNUMBER(A855)),"마감일을 확인하세요",IF(AND(B855&lt;&gt;"",ISNA(MATCH(B855,현장번호,0))),"현장 번호를 확인하세요",IF(AND(F855&lt;&gt;"",F855&lt;&gt;"완료"),"끝남 칸은 '완료'만","")))))</f>
        <v/>
      </c>
      <c r="J855">
        <f>IF(OR(G855="밀림",G855="오늘",G855="이번 주"),A855+ROW()/1E+6,"")</f>
        <v/>
      </c>
    </row>
    <row r="856">
      <c r="A856" s="20" t="n">
        <v>46141</v>
      </c>
      <c r="B856" s="26" t="n">
        <v>245</v>
      </c>
      <c r="C856" s="27">
        <f>IF(D856="","",IF(B856="","(현장 없음)",IFERROR(INDEX(현장_고객,MATCH(B856,현장번호,0))&amp;" · "&amp;INDEX(현장_주소,MATCH(B856,현장번호,0)),"없는 번호")))</f>
        <v/>
      </c>
      <c r="D856" s="21" t="inlineStr">
        <is>
          <t>타일 들어가는 날 확인</t>
        </is>
      </c>
      <c r="E856" s="21" t="inlineStr">
        <is>
          <t>대표</t>
        </is>
      </c>
      <c r="F856" s="26" t="inlineStr">
        <is>
          <t>완료</t>
        </is>
      </c>
      <c r="G856" s="28">
        <f>IF(OR(D856="",H856&lt;&gt;""),"",IF(F856="완료","완료",IF(A856&lt;기준일,"밀림",IF(A856=기준일,"오늘",IF(A856&lt;=기준일+7,"이번 주","예정")))))</f>
        <v/>
      </c>
      <c r="H856" s="25">
        <f>IF(COUNTA(A856,B856,D856)=0,"",IF(D856="","할 일을 적어 주세요",IF(NOT(ISNUMBER(A856)),"마감일을 확인하세요",IF(AND(B856&lt;&gt;"",ISNA(MATCH(B856,현장번호,0))),"현장 번호를 확인하세요",IF(AND(F856&lt;&gt;"",F856&lt;&gt;"완료"),"끝남 칸은 '완료'만","")))))</f>
        <v/>
      </c>
      <c r="J856">
        <f>IF(OR(G856="밀림",G856="오늘",G856="이번 주"),A856+ROW()/1E+6,"")</f>
        <v/>
      </c>
    </row>
    <row r="857">
      <c r="A857" s="20" t="n">
        <v>46142</v>
      </c>
      <c r="B857" s="26" t="n">
        <v>244</v>
      </c>
      <c r="C857" s="27">
        <f>IF(D857="","",IF(B857="","(현장 없음)",IFERROR(INDEX(현장_고객,MATCH(B857,현장번호,0))&amp;" · "&amp;INDEX(현장_주소,MATCH(B857,현장번호,0)),"없는 번호")))</f>
        <v/>
      </c>
      <c r="D857" s="21" t="inlineStr">
        <is>
          <t>중간 사진 보내기</t>
        </is>
      </c>
      <c r="E857" s="21" t="inlineStr">
        <is>
          <t>박 팀장</t>
        </is>
      </c>
      <c r="F857" s="26" t="inlineStr">
        <is>
          <t>완료</t>
        </is>
      </c>
      <c r="G857" s="28">
        <f>IF(OR(D857="",H857&lt;&gt;""),"",IF(F857="완료","완료",IF(A857&lt;기준일,"밀림",IF(A857=기준일,"오늘",IF(A857&lt;=기준일+7,"이번 주","예정")))))</f>
        <v/>
      </c>
      <c r="H857" s="25">
        <f>IF(COUNTA(A857,B857,D857)=0,"",IF(D857="","할 일을 적어 주세요",IF(NOT(ISNUMBER(A857)),"마감일을 확인하세요",IF(AND(B857&lt;&gt;"",ISNA(MATCH(B857,현장번호,0))),"현장 번호를 확인하세요",IF(AND(F857&lt;&gt;"",F857&lt;&gt;"완료"),"끝남 칸은 '완료'만","")))))</f>
        <v/>
      </c>
      <c r="J857">
        <f>IF(OR(G857="밀림",G857="오늘",G857="이번 주"),A857+ROW()/1E+6,"")</f>
        <v/>
      </c>
    </row>
    <row r="858">
      <c r="A858" s="20" t="n">
        <v>46142</v>
      </c>
      <c r="B858" s="26" t="n">
        <v>251</v>
      </c>
      <c r="C858" s="27">
        <f>IF(D858="","",IF(B858="","(현장 없음)",IFERROR(INDEX(현장_고객,MATCH(B858,현장번호,0))&amp;" · "&amp;INDEX(현장_주소,MATCH(B858,현장번호,0)),"없는 번호")))</f>
        <v/>
      </c>
      <c r="D858" s="21" t="inlineStr">
        <is>
          <t>타일 들어가는 날 확인</t>
        </is>
      </c>
      <c r="E858" s="21" t="inlineStr">
        <is>
          <t>김 실장</t>
        </is>
      </c>
      <c r="F858" s="26" t="inlineStr">
        <is>
          <t>완료</t>
        </is>
      </c>
      <c r="G858" s="28">
        <f>IF(OR(D858="",H858&lt;&gt;""),"",IF(F858="완료","완료",IF(A858&lt;기준일,"밀림",IF(A858=기준일,"오늘",IF(A858&lt;=기준일+7,"이번 주","예정")))))</f>
        <v/>
      </c>
      <c r="H858" s="25">
        <f>IF(COUNTA(A858,B858,D858)=0,"",IF(D858="","할 일을 적어 주세요",IF(NOT(ISNUMBER(A858)),"마감일을 확인하세요",IF(AND(B858&lt;&gt;"",ISNA(MATCH(B858,현장번호,0))),"현장 번호를 확인하세요",IF(AND(F858&lt;&gt;"",F858&lt;&gt;"완료"),"끝남 칸은 '완료'만","")))))</f>
        <v/>
      </c>
      <c r="J858">
        <f>IF(OR(G858="밀림",G858="오늘",G858="이번 주"),A858+ROW()/1E+6,"")</f>
        <v/>
      </c>
    </row>
    <row r="859">
      <c r="A859" s="20" t="n">
        <v>46143</v>
      </c>
      <c r="B859" s="26" t="n">
        <v>238</v>
      </c>
      <c r="C859" s="27">
        <f>IF(D859="","",IF(B859="","(현장 없음)",IFERROR(INDEX(현장_고객,MATCH(B859,현장번호,0))&amp;" · "&amp;INDEX(현장_주소,MATCH(B859,현장번호,0)),"없는 번호")))</f>
        <v/>
      </c>
      <c r="D859" s="21" t="inlineStr">
        <is>
          <t>철거 일정 잡기</t>
        </is>
      </c>
      <c r="E859" s="21" t="inlineStr">
        <is>
          <t>김 실장</t>
        </is>
      </c>
      <c r="F859" s="26" t="inlineStr">
        <is>
          <t>완료</t>
        </is>
      </c>
      <c r="G859" s="28">
        <f>IF(OR(D859="",H859&lt;&gt;""),"",IF(F859="완료","완료",IF(A859&lt;기준일,"밀림",IF(A859=기준일,"오늘",IF(A859&lt;=기준일+7,"이번 주","예정")))))</f>
        <v/>
      </c>
      <c r="H859" s="25">
        <f>IF(COUNTA(A859,B859,D859)=0,"",IF(D859="","할 일을 적어 주세요",IF(NOT(ISNUMBER(A859)),"마감일을 확인하세요",IF(AND(B859&lt;&gt;"",ISNA(MATCH(B859,현장번호,0))),"현장 번호를 확인하세요",IF(AND(F859&lt;&gt;"",F859&lt;&gt;"완료"),"끝남 칸은 '완료'만","")))))</f>
        <v/>
      </c>
      <c r="J859">
        <f>IF(OR(G859="밀림",G859="오늘",G859="이번 주"),A859+ROW()/1E+6,"")</f>
        <v/>
      </c>
    </row>
    <row r="860">
      <c r="A860" s="20" t="n">
        <v>46143</v>
      </c>
      <c r="B860" s="26" t="n">
        <v>243</v>
      </c>
      <c r="C860" s="27">
        <f>IF(D860="","",IF(B860="","(현장 없음)",IFERROR(INDEX(현장_고객,MATCH(B860,현장번호,0))&amp;" · "&amp;INDEX(현장_주소,MATCH(B860,현장번호,0)),"없는 번호")))</f>
        <v/>
      </c>
      <c r="D860" s="21" t="inlineStr">
        <is>
          <t>철거 일정 잡기</t>
        </is>
      </c>
      <c r="E860" s="21" t="inlineStr">
        <is>
          <t>대표</t>
        </is>
      </c>
      <c r="F860" s="26" t="inlineStr">
        <is>
          <t>완료</t>
        </is>
      </c>
      <c r="G860" s="28">
        <f>IF(OR(D860="",H860&lt;&gt;""),"",IF(F860="완료","완료",IF(A860&lt;기준일,"밀림",IF(A860=기준일,"오늘",IF(A860&lt;=기준일+7,"이번 주","예정")))))</f>
        <v/>
      </c>
      <c r="H860" s="25">
        <f>IF(COUNTA(A860,B860,D860)=0,"",IF(D860="","할 일을 적어 주세요",IF(NOT(ISNUMBER(A860)),"마감일을 확인하세요",IF(AND(B860&lt;&gt;"",ISNA(MATCH(B860,현장번호,0))),"현장 번호를 확인하세요",IF(AND(F860&lt;&gt;"",F860&lt;&gt;"완료"),"끝남 칸은 '완료'만","")))))</f>
        <v/>
      </c>
      <c r="J860">
        <f>IF(OR(G860="밀림",G860="오늘",G860="이번 주"),A860+ROW()/1E+6,"")</f>
        <v/>
      </c>
    </row>
    <row r="861">
      <c r="A861" s="20" t="n">
        <v>46143</v>
      </c>
      <c r="B861" s="26" t="n">
        <v>244</v>
      </c>
      <c r="C861" s="27">
        <f>IF(D861="","",IF(B861="","(현장 없음)",IFERROR(INDEX(현장_고객,MATCH(B861,현장번호,0))&amp;" · "&amp;INDEX(현장_주소,MATCH(B861,현장번호,0)),"없는 번호")))</f>
        <v/>
      </c>
      <c r="D861" s="21" t="inlineStr">
        <is>
          <t>타일 들어가는 날 확인</t>
        </is>
      </c>
      <c r="E861" s="21" t="inlineStr">
        <is>
          <t>박 팀장</t>
        </is>
      </c>
      <c r="F861" s="26" t="inlineStr">
        <is>
          <t>완료</t>
        </is>
      </c>
      <c r="G861" s="28">
        <f>IF(OR(D861="",H861&lt;&gt;""),"",IF(F861="완료","완료",IF(A861&lt;기준일,"밀림",IF(A861=기준일,"오늘",IF(A861&lt;=기준일+7,"이번 주","예정")))))</f>
        <v/>
      </c>
      <c r="H861" s="25">
        <f>IF(COUNTA(A861,B861,D861)=0,"",IF(D861="","할 일을 적어 주세요",IF(NOT(ISNUMBER(A861)),"마감일을 확인하세요",IF(AND(B861&lt;&gt;"",ISNA(MATCH(B861,현장번호,0))),"현장 번호를 확인하세요",IF(AND(F861&lt;&gt;"",F861&lt;&gt;"완료"),"끝남 칸은 '완료'만","")))))</f>
        <v/>
      </c>
      <c r="J861">
        <f>IF(OR(G861="밀림",G861="오늘",G861="이번 주"),A861+ROW()/1E+6,"")</f>
        <v/>
      </c>
    </row>
    <row r="862">
      <c r="A862" s="20" t="n">
        <v>46143</v>
      </c>
      <c r="B862" s="26" t="n">
        <v>244</v>
      </c>
      <c r="C862" s="27">
        <f>IF(D862="","",IF(B862="","(현장 없음)",IFERROR(INDEX(현장_고객,MATCH(B862,현장번호,0))&amp;" · "&amp;INDEX(현장_주소,MATCH(B862,현장번호,0)),"없는 번호")))</f>
        <v/>
      </c>
      <c r="D862" s="21" t="inlineStr">
        <is>
          <t>마감 확인</t>
        </is>
      </c>
      <c r="E862" s="21" t="inlineStr">
        <is>
          <t>박 팀장</t>
        </is>
      </c>
      <c r="F862" s="26" t="inlineStr">
        <is>
          <t>완료</t>
        </is>
      </c>
      <c r="G862" s="28">
        <f>IF(OR(D862="",H862&lt;&gt;""),"",IF(F862="완료","완료",IF(A862&lt;기준일,"밀림",IF(A862=기준일,"오늘",IF(A862&lt;=기준일+7,"이번 주","예정")))))</f>
        <v/>
      </c>
      <c r="H862" s="25">
        <f>IF(COUNTA(A862,B862,D862)=0,"",IF(D862="","할 일을 적어 주세요",IF(NOT(ISNUMBER(A862)),"마감일을 확인하세요",IF(AND(B862&lt;&gt;"",ISNA(MATCH(B862,현장번호,0))),"현장 번호를 확인하세요",IF(AND(F862&lt;&gt;"",F862&lt;&gt;"완료"),"끝남 칸은 '완료'만","")))))</f>
        <v/>
      </c>
      <c r="J862">
        <f>IF(OR(G862="밀림",G862="오늘",G862="이번 주"),A862+ROW()/1E+6,"")</f>
        <v/>
      </c>
    </row>
    <row r="863">
      <c r="A863" s="20" t="n">
        <v>46143</v>
      </c>
      <c r="B863" s="26" t="n">
        <v>248</v>
      </c>
      <c r="C863" s="27">
        <f>IF(D863="","",IF(B863="","(현장 없음)",IFERROR(INDEX(현장_고객,MATCH(B863,현장번호,0))&amp;" · "&amp;INDEX(현장_주소,MATCH(B863,현장번호,0)),"없는 번호")))</f>
        <v/>
      </c>
      <c r="D863" s="21" t="inlineStr">
        <is>
          <t>잔금 안내 문자</t>
        </is>
      </c>
      <c r="E863" s="21" t="inlineStr">
        <is>
          <t>김 실장</t>
        </is>
      </c>
      <c r="F863" s="26" t="inlineStr">
        <is>
          <t>완료</t>
        </is>
      </c>
      <c r="G863" s="28">
        <f>IF(OR(D863="",H863&lt;&gt;""),"",IF(F863="완료","완료",IF(A863&lt;기준일,"밀림",IF(A863=기준일,"오늘",IF(A863&lt;=기준일+7,"이번 주","예정")))))</f>
        <v/>
      </c>
      <c r="H863" s="25">
        <f>IF(COUNTA(A863,B863,D863)=0,"",IF(D863="","할 일을 적어 주세요",IF(NOT(ISNUMBER(A863)),"마감일을 확인하세요",IF(AND(B863&lt;&gt;"",ISNA(MATCH(B863,현장번호,0))),"현장 번호를 확인하세요",IF(AND(F863&lt;&gt;"",F863&lt;&gt;"완료"),"끝남 칸은 '완료'만","")))))</f>
        <v/>
      </c>
      <c r="J863">
        <f>IF(OR(G863="밀림",G863="오늘",G863="이번 주"),A863+ROW()/1E+6,"")</f>
        <v/>
      </c>
    </row>
    <row r="864">
      <c r="A864" s="20" t="n">
        <v>46144</v>
      </c>
      <c r="B864" s="26" t="n">
        <v>238</v>
      </c>
      <c r="C864" s="27">
        <f>IF(D864="","",IF(B864="","(현장 없음)",IFERROR(INDEX(현장_고객,MATCH(B864,현장번호,0))&amp;" · "&amp;INDEX(현장_주소,MATCH(B864,현장번호,0)),"없는 번호")))</f>
        <v/>
      </c>
      <c r="D864" s="21" t="inlineStr">
        <is>
          <t>잔금 안내 문자</t>
        </is>
      </c>
      <c r="E864" s="21" t="inlineStr">
        <is>
          <t>김 실장</t>
        </is>
      </c>
      <c r="F864" s="26" t="inlineStr">
        <is>
          <t>완료</t>
        </is>
      </c>
      <c r="G864" s="28">
        <f>IF(OR(D864="",H864&lt;&gt;""),"",IF(F864="완료","완료",IF(A864&lt;기준일,"밀림",IF(A864=기준일,"오늘",IF(A864&lt;=기준일+7,"이번 주","예정")))))</f>
        <v/>
      </c>
      <c r="H864" s="25">
        <f>IF(COUNTA(A864,B864,D864)=0,"",IF(D864="","할 일을 적어 주세요",IF(NOT(ISNUMBER(A864)),"마감일을 확인하세요",IF(AND(B864&lt;&gt;"",ISNA(MATCH(B864,현장번호,0))),"현장 번호를 확인하세요",IF(AND(F864&lt;&gt;"",F864&lt;&gt;"완료"),"끝남 칸은 '완료'만","")))))</f>
        <v/>
      </c>
      <c r="J864">
        <f>IF(OR(G864="밀림",G864="오늘",G864="이번 주"),A864+ROW()/1E+6,"")</f>
        <v/>
      </c>
    </row>
    <row r="865">
      <c r="A865" s="20" t="n">
        <v>46144</v>
      </c>
      <c r="B865" s="26" t="n">
        <v>243</v>
      </c>
      <c r="C865" s="27">
        <f>IF(D865="","",IF(B865="","(현장 없음)",IFERROR(INDEX(현장_고객,MATCH(B865,현장번호,0))&amp;" · "&amp;INDEX(현장_주소,MATCH(B865,현장번호,0)),"없는 번호")))</f>
        <v/>
      </c>
      <c r="D865" s="21" t="inlineStr">
        <is>
          <t>자재 발주</t>
        </is>
      </c>
      <c r="E865" s="21" t="inlineStr">
        <is>
          <t>대표</t>
        </is>
      </c>
      <c r="F865" s="26" t="inlineStr">
        <is>
          <t>완료</t>
        </is>
      </c>
      <c r="G865" s="28">
        <f>IF(OR(D865="",H865&lt;&gt;""),"",IF(F865="완료","완료",IF(A865&lt;기준일,"밀림",IF(A865=기준일,"오늘",IF(A865&lt;=기준일+7,"이번 주","예정")))))</f>
        <v/>
      </c>
      <c r="H865" s="25">
        <f>IF(COUNTA(A865,B865,D865)=0,"",IF(D865="","할 일을 적어 주세요",IF(NOT(ISNUMBER(A865)),"마감일을 확인하세요",IF(AND(B865&lt;&gt;"",ISNA(MATCH(B865,현장번호,0))),"현장 번호를 확인하세요",IF(AND(F865&lt;&gt;"",F865&lt;&gt;"완료"),"끝남 칸은 '완료'만","")))))</f>
        <v/>
      </c>
      <c r="J865">
        <f>IF(OR(G865="밀림",G865="오늘",G865="이번 주"),A865+ROW()/1E+6,"")</f>
        <v/>
      </c>
    </row>
    <row r="866">
      <c r="A866" s="20" t="n">
        <v>46144</v>
      </c>
      <c r="B866" s="26" t="n">
        <v>245</v>
      </c>
      <c r="C866" s="27">
        <f>IF(D866="","",IF(B866="","(현장 없음)",IFERROR(INDEX(현장_고객,MATCH(B866,현장번호,0))&amp;" · "&amp;INDEX(현장_주소,MATCH(B866,현장번호,0)),"없는 번호")))</f>
        <v/>
      </c>
      <c r="D866" s="21" t="inlineStr">
        <is>
          <t>중간 사진 보내기</t>
        </is>
      </c>
      <c r="E866" s="21" t="inlineStr">
        <is>
          <t>대표</t>
        </is>
      </c>
      <c r="F866" s="26" t="inlineStr">
        <is>
          <t>완료</t>
        </is>
      </c>
      <c r="G866" s="28">
        <f>IF(OR(D866="",H866&lt;&gt;""),"",IF(F866="완료","완료",IF(A866&lt;기준일,"밀림",IF(A866=기준일,"오늘",IF(A866&lt;=기준일+7,"이번 주","예정")))))</f>
        <v/>
      </c>
      <c r="H866" s="25">
        <f>IF(COUNTA(A866,B866,D866)=0,"",IF(D866="","할 일을 적어 주세요",IF(NOT(ISNUMBER(A866)),"마감일을 확인하세요",IF(AND(B866&lt;&gt;"",ISNA(MATCH(B866,현장번호,0))),"현장 번호를 확인하세요",IF(AND(F866&lt;&gt;"",F866&lt;&gt;"완료"),"끝남 칸은 '완료'만","")))))</f>
        <v/>
      </c>
      <c r="J866">
        <f>IF(OR(G866="밀림",G866="오늘",G866="이번 주"),A866+ROW()/1E+6,"")</f>
        <v/>
      </c>
    </row>
    <row r="867">
      <c r="A867" s="20" t="n">
        <v>46144</v>
      </c>
      <c r="B867" s="26" t="n">
        <v>246</v>
      </c>
      <c r="C867" s="27">
        <f>IF(D867="","",IF(B867="","(현장 없음)",IFERROR(INDEX(현장_고객,MATCH(B867,현장번호,0))&amp;" · "&amp;INDEX(현장_주소,MATCH(B867,현장번호,0)),"없는 번호")))</f>
        <v/>
      </c>
      <c r="D867" s="21" t="inlineStr">
        <is>
          <t>철거 일정 잡기</t>
        </is>
      </c>
      <c r="E867" s="21" t="inlineStr">
        <is>
          <t>김 실장</t>
        </is>
      </c>
      <c r="F867" s="26" t="inlineStr">
        <is>
          <t>완료</t>
        </is>
      </c>
      <c r="G867" s="28">
        <f>IF(OR(D867="",H867&lt;&gt;""),"",IF(F867="완료","완료",IF(A867&lt;기준일,"밀림",IF(A867=기준일,"오늘",IF(A867&lt;=기준일+7,"이번 주","예정")))))</f>
        <v/>
      </c>
      <c r="H867" s="25">
        <f>IF(COUNTA(A867,B867,D867)=0,"",IF(D867="","할 일을 적어 주세요",IF(NOT(ISNUMBER(A867)),"마감일을 확인하세요",IF(AND(B867&lt;&gt;"",ISNA(MATCH(B867,현장번호,0))),"현장 번호를 확인하세요",IF(AND(F867&lt;&gt;"",F867&lt;&gt;"완료"),"끝남 칸은 '완료'만","")))))</f>
        <v/>
      </c>
      <c r="J867">
        <f>IF(OR(G867="밀림",G867="오늘",G867="이번 주"),A867+ROW()/1E+6,"")</f>
        <v/>
      </c>
    </row>
    <row r="868">
      <c r="A868" s="20" t="n">
        <v>46144</v>
      </c>
      <c r="B868" s="26" t="n">
        <v>257</v>
      </c>
      <c r="C868" s="27">
        <f>IF(D868="","",IF(B868="","(현장 없음)",IFERROR(INDEX(현장_고객,MATCH(B868,현장번호,0))&amp;" · "&amp;INDEX(현장_주소,MATCH(B868,현장번호,0)),"없는 번호")))</f>
        <v/>
      </c>
      <c r="D868" s="21" t="inlineStr">
        <is>
          <t>견적 전화</t>
        </is>
      </c>
      <c r="E868" s="21" t="inlineStr">
        <is>
          <t>박 팀장</t>
        </is>
      </c>
      <c r="F868" s="26" t="inlineStr">
        <is>
          <t>완료</t>
        </is>
      </c>
      <c r="G868" s="28">
        <f>IF(OR(D868="",H868&lt;&gt;""),"",IF(F868="완료","완료",IF(A868&lt;기준일,"밀림",IF(A868=기준일,"오늘",IF(A868&lt;=기준일+7,"이번 주","예정")))))</f>
        <v/>
      </c>
      <c r="H868" s="25">
        <f>IF(COUNTA(A868,B868,D868)=0,"",IF(D868="","할 일을 적어 주세요",IF(NOT(ISNUMBER(A868)),"마감일을 확인하세요",IF(AND(B868&lt;&gt;"",ISNA(MATCH(B868,현장번호,0))),"현장 번호를 확인하세요",IF(AND(F868&lt;&gt;"",F868&lt;&gt;"완료"),"끝남 칸은 '완료'만","")))))</f>
        <v/>
      </c>
      <c r="J868">
        <f>IF(OR(G868="밀림",G868="오늘",G868="이번 주"),A868+ROW()/1E+6,"")</f>
        <v/>
      </c>
    </row>
    <row r="869">
      <c r="A869" s="20" t="n">
        <v>46145</v>
      </c>
      <c r="B869" s="26" t="n">
        <v>253</v>
      </c>
      <c r="C869" s="27">
        <f>IF(D869="","",IF(B869="","(현장 없음)",IFERROR(INDEX(현장_고객,MATCH(B869,현장번호,0))&amp;" · "&amp;INDEX(현장_주소,MATCH(B869,현장번호,0)),"없는 번호")))</f>
        <v/>
      </c>
      <c r="D869" s="21" t="inlineStr">
        <is>
          <t>철거 일정 잡기</t>
        </is>
      </c>
      <c r="E869" s="21" t="inlineStr">
        <is>
          <t>대표</t>
        </is>
      </c>
      <c r="F869" s="26" t="inlineStr">
        <is>
          <t>완료</t>
        </is>
      </c>
      <c r="G869" s="28">
        <f>IF(OR(D869="",H869&lt;&gt;""),"",IF(F869="완료","완료",IF(A869&lt;기준일,"밀림",IF(A869=기준일,"오늘",IF(A869&lt;=기준일+7,"이번 주","예정")))))</f>
        <v/>
      </c>
      <c r="H869" s="25">
        <f>IF(COUNTA(A869,B869,D869)=0,"",IF(D869="","할 일을 적어 주세요",IF(NOT(ISNUMBER(A869)),"마감일을 확인하세요",IF(AND(B869&lt;&gt;"",ISNA(MATCH(B869,현장번호,0))),"현장 번호를 확인하세요",IF(AND(F869&lt;&gt;"",F869&lt;&gt;"완료"),"끝남 칸은 '완료'만","")))))</f>
        <v/>
      </c>
      <c r="J869">
        <f>IF(OR(G869="밀림",G869="오늘",G869="이번 주"),A869+ROW()/1E+6,"")</f>
        <v/>
      </c>
    </row>
    <row r="870">
      <c r="A870" s="20" t="n">
        <v>46145</v>
      </c>
      <c r="B870" s="26" t="n">
        <v>253</v>
      </c>
      <c r="C870" s="27">
        <f>IF(D870="","",IF(B870="","(현장 없음)",IFERROR(INDEX(현장_고객,MATCH(B870,현장번호,0))&amp;" · "&amp;INDEX(현장_주소,MATCH(B870,현장번호,0)),"없는 번호")))</f>
        <v/>
      </c>
      <c r="D870" s="21" t="inlineStr">
        <is>
          <t>설비 업체 확인</t>
        </is>
      </c>
      <c r="E870" s="21" t="inlineStr">
        <is>
          <t>대표</t>
        </is>
      </c>
      <c r="F870" s="26" t="inlineStr">
        <is>
          <t>완료</t>
        </is>
      </c>
      <c r="G870" s="28">
        <f>IF(OR(D870="",H870&lt;&gt;""),"",IF(F870="완료","완료",IF(A870&lt;기준일,"밀림",IF(A870=기준일,"오늘",IF(A870&lt;=기준일+7,"이번 주","예정")))))</f>
        <v/>
      </c>
      <c r="H870" s="25">
        <f>IF(COUNTA(A870,B870,D870)=0,"",IF(D870="","할 일을 적어 주세요",IF(NOT(ISNUMBER(A870)),"마감일을 확인하세요",IF(AND(B870&lt;&gt;"",ISNA(MATCH(B870,현장번호,0))),"현장 번호를 확인하세요",IF(AND(F870&lt;&gt;"",F870&lt;&gt;"완료"),"끝남 칸은 '완료'만","")))))</f>
        <v/>
      </c>
      <c r="J870">
        <f>IF(OR(G870="밀림",G870="오늘",G870="이번 주"),A870+ROW()/1E+6,"")</f>
        <v/>
      </c>
    </row>
    <row r="871">
      <c r="A871" s="20" t="n">
        <v>46145</v>
      </c>
      <c r="B871" s="26" t="n">
        <v>254</v>
      </c>
      <c r="C871" s="27">
        <f>IF(D871="","",IF(B871="","(현장 없음)",IFERROR(INDEX(현장_고객,MATCH(B871,현장번호,0))&amp;" · "&amp;INDEX(현장_주소,MATCH(B871,현장번호,0)),"없는 번호")))</f>
        <v/>
      </c>
      <c r="D871" s="21" t="inlineStr">
        <is>
          <t>실측 방문</t>
        </is>
      </c>
      <c r="E871" s="21" t="inlineStr">
        <is>
          <t>김 실장</t>
        </is>
      </c>
      <c r="F871" s="26" t="inlineStr">
        <is>
          <t>완료</t>
        </is>
      </c>
      <c r="G871" s="28">
        <f>IF(OR(D871="",H871&lt;&gt;""),"",IF(F871="완료","완료",IF(A871&lt;기준일,"밀림",IF(A871=기준일,"오늘",IF(A871&lt;=기준일+7,"이번 주","예정")))))</f>
        <v/>
      </c>
      <c r="H871" s="25">
        <f>IF(COUNTA(A871,B871,D871)=0,"",IF(D871="","할 일을 적어 주세요",IF(NOT(ISNUMBER(A871)),"마감일을 확인하세요",IF(AND(B871&lt;&gt;"",ISNA(MATCH(B871,현장번호,0))),"현장 번호를 확인하세요",IF(AND(F871&lt;&gt;"",F871&lt;&gt;"완료"),"끝남 칸은 '완료'만","")))))</f>
        <v/>
      </c>
      <c r="J871">
        <f>IF(OR(G871="밀림",G871="오늘",G871="이번 주"),A871+ROW()/1E+6,"")</f>
        <v/>
      </c>
    </row>
    <row r="872">
      <c r="A872" s="20" t="n">
        <v>46146</v>
      </c>
      <c r="B872" s="26" t="n">
        <v>242</v>
      </c>
      <c r="C872" s="27">
        <f>IF(D872="","",IF(B872="","(현장 없음)",IFERROR(INDEX(현장_고객,MATCH(B872,현장번호,0))&amp;" · "&amp;INDEX(현장_주소,MATCH(B872,현장번호,0)),"없는 번호")))</f>
        <v/>
      </c>
      <c r="D872" s="21" t="inlineStr">
        <is>
          <t>설비 업체 확인</t>
        </is>
      </c>
      <c r="E872" s="21" t="inlineStr">
        <is>
          <t>대표</t>
        </is>
      </c>
      <c r="F872" s="26" t="inlineStr">
        <is>
          <t>완료</t>
        </is>
      </c>
      <c r="G872" s="28">
        <f>IF(OR(D872="",H872&lt;&gt;""),"",IF(F872="완료","완료",IF(A872&lt;기준일,"밀림",IF(A872=기준일,"오늘",IF(A872&lt;=기준일+7,"이번 주","예정")))))</f>
        <v/>
      </c>
      <c r="H872" s="25">
        <f>IF(COUNTA(A872,B872,D872)=0,"",IF(D872="","할 일을 적어 주세요",IF(NOT(ISNUMBER(A872)),"마감일을 확인하세요",IF(AND(B872&lt;&gt;"",ISNA(MATCH(B872,현장번호,0))),"현장 번호를 확인하세요",IF(AND(F872&lt;&gt;"",F872&lt;&gt;"완료"),"끝남 칸은 '완료'만","")))))</f>
        <v/>
      </c>
      <c r="J872">
        <f>IF(OR(G872="밀림",G872="오늘",G872="이번 주"),A872+ROW()/1E+6,"")</f>
        <v/>
      </c>
    </row>
    <row r="873">
      <c r="A873" s="20" t="n">
        <v>46147</v>
      </c>
      <c r="B873" s="26" t="n">
        <v>242</v>
      </c>
      <c r="C873" s="27">
        <f>IF(D873="","",IF(B873="","(현장 없음)",IFERROR(INDEX(현장_고객,MATCH(B873,현장번호,0))&amp;" · "&amp;INDEX(현장_주소,MATCH(B873,현장번호,0)),"없는 번호")))</f>
        <v/>
      </c>
      <c r="D873" s="21" t="inlineStr">
        <is>
          <t>타일 들어가는 날 확인</t>
        </is>
      </c>
      <c r="E873" s="21" t="inlineStr">
        <is>
          <t>대표</t>
        </is>
      </c>
      <c r="F873" s="26" t="inlineStr">
        <is>
          <t>완료</t>
        </is>
      </c>
      <c r="G873" s="28">
        <f>IF(OR(D873="",H873&lt;&gt;""),"",IF(F873="완료","완료",IF(A873&lt;기준일,"밀림",IF(A873=기준일,"오늘",IF(A873&lt;=기준일+7,"이번 주","예정")))))</f>
        <v/>
      </c>
      <c r="H873" s="25">
        <f>IF(COUNTA(A873,B873,D873)=0,"",IF(D873="","할 일을 적어 주세요",IF(NOT(ISNUMBER(A873)),"마감일을 확인하세요",IF(AND(B873&lt;&gt;"",ISNA(MATCH(B873,현장번호,0))),"현장 번호를 확인하세요",IF(AND(F873&lt;&gt;"",F873&lt;&gt;"완료"),"끝남 칸은 '완료'만","")))))</f>
        <v/>
      </c>
      <c r="J873">
        <f>IF(OR(G873="밀림",G873="오늘",G873="이번 주"),A873+ROW()/1E+6,"")</f>
        <v/>
      </c>
    </row>
    <row r="874">
      <c r="A874" s="20" t="n">
        <v>46147</v>
      </c>
      <c r="B874" s="26" t="n">
        <v>242</v>
      </c>
      <c r="C874" s="27">
        <f>IF(D874="","",IF(B874="","(현장 없음)",IFERROR(INDEX(현장_고객,MATCH(B874,현장번호,0))&amp;" · "&amp;INDEX(현장_주소,MATCH(B874,현장번호,0)),"없는 번호")))</f>
        <v/>
      </c>
      <c r="D874" s="21" t="inlineStr">
        <is>
          <t>관리사무소 공사 신고</t>
        </is>
      </c>
      <c r="E874" s="21" t="inlineStr">
        <is>
          <t>대표</t>
        </is>
      </c>
      <c r="F874" s="26" t="inlineStr">
        <is>
          <t>완료</t>
        </is>
      </c>
      <c r="G874" s="28">
        <f>IF(OR(D874="",H874&lt;&gt;""),"",IF(F874="완료","완료",IF(A874&lt;기준일,"밀림",IF(A874=기준일,"오늘",IF(A874&lt;=기준일+7,"이번 주","예정")))))</f>
        <v/>
      </c>
      <c r="H874" s="25">
        <f>IF(COUNTA(A874,B874,D874)=0,"",IF(D874="","할 일을 적어 주세요",IF(NOT(ISNUMBER(A874)),"마감일을 확인하세요",IF(AND(B874&lt;&gt;"",ISNA(MATCH(B874,현장번호,0))),"현장 번호를 확인하세요",IF(AND(F874&lt;&gt;"",F874&lt;&gt;"완료"),"끝남 칸은 '완료'만","")))))</f>
        <v/>
      </c>
      <c r="J874">
        <f>IF(OR(G874="밀림",G874="오늘",G874="이번 주"),A874+ROW()/1E+6,"")</f>
        <v/>
      </c>
    </row>
    <row r="875">
      <c r="A875" s="20" t="n">
        <v>46147</v>
      </c>
      <c r="B875" s="26" t="n">
        <v>244</v>
      </c>
      <c r="C875" s="27">
        <f>IF(D875="","",IF(B875="","(현장 없음)",IFERROR(INDEX(현장_고객,MATCH(B875,현장번호,0))&amp;" · "&amp;INDEX(현장_주소,MATCH(B875,현장번호,0)),"없는 번호")))</f>
        <v/>
      </c>
      <c r="D875" s="21" t="inlineStr">
        <is>
          <t>관리사무소 공사 신고</t>
        </is>
      </c>
      <c r="E875" s="21" t="inlineStr">
        <is>
          <t>박 팀장</t>
        </is>
      </c>
      <c r="F875" s="26" t="inlineStr">
        <is>
          <t>완료</t>
        </is>
      </c>
      <c r="G875" s="28">
        <f>IF(OR(D875="",H875&lt;&gt;""),"",IF(F875="완료","완료",IF(A875&lt;기준일,"밀림",IF(A875=기준일,"오늘",IF(A875&lt;=기준일+7,"이번 주","예정")))))</f>
        <v/>
      </c>
      <c r="H875" s="25">
        <f>IF(COUNTA(A875,B875,D875)=0,"",IF(D875="","할 일을 적어 주세요",IF(NOT(ISNUMBER(A875)),"마감일을 확인하세요",IF(AND(B875&lt;&gt;"",ISNA(MATCH(B875,현장번호,0))),"현장 번호를 확인하세요",IF(AND(F875&lt;&gt;"",F875&lt;&gt;"완료"),"끝남 칸은 '완료'만","")))))</f>
        <v/>
      </c>
      <c r="J875">
        <f>IF(OR(G875="밀림",G875="오늘",G875="이번 주"),A875+ROW()/1E+6,"")</f>
        <v/>
      </c>
    </row>
    <row r="876">
      <c r="A876" s="20" t="n">
        <v>46147</v>
      </c>
      <c r="B876" s="26" t="n">
        <v>256</v>
      </c>
      <c r="C876" s="27">
        <f>IF(D876="","",IF(B876="","(현장 없음)",IFERROR(INDEX(현장_고객,MATCH(B876,현장번호,0))&amp;" · "&amp;INDEX(현장_주소,MATCH(B876,현장번호,0)),"없는 번호")))</f>
        <v/>
      </c>
      <c r="D876" s="21" t="inlineStr">
        <is>
          <t>설비 업체 확인</t>
        </is>
      </c>
      <c r="E876" s="21" t="inlineStr">
        <is>
          <t>김 실장</t>
        </is>
      </c>
      <c r="F876" s="26" t="inlineStr">
        <is>
          <t>완료</t>
        </is>
      </c>
      <c r="G876" s="28">
        <f>IF(OR(D876="",H876&lt;&gt;""),"",IF(F876="완료","완료",IF(A876&lt;기준일,"밀림",IF(A876=기준일,"오늘",IF(A876&lt;=기준일+7,"이번 주","예정")))))</f>
        <v/>
      </c>
      <c r="H876" s="25">
        <f>IF(COUNTA(A876,B876,D876)=0,"",IF(D876="","할 일을 적어 주세요",IF(NOT(ISNUMBER(A876)),"마감일을 확인하세요",IF(AND(B876&lt;&gt;"",ISNA(MATCH(B876,현장번호,0))),"현장 번호를 확인하세요",IF(AND(F876&lt;&gt;"",F876&lt;&gt;"완료"),"끝남 칸은 '완료'만","")))))</f>
        <v/>
      </c>
      <c r="J876">
        <f>IF(OR(G876="밀림",G876="오늘",G876="이번 주"),A876+ROW()/1E+6,"")</f>
        <v/>
      </c>
    </row>
    <row r="877">
      <c r="A877" s="20" t="n">
        <v>46148</v>
      </c>
      <c r="B877" s="26" t="n">
        <v>245</v>
      </c>
      <c r="C877" s="27">
        <f>IF(D877="","",IF(B877="","(현장 없음)",IFERROR(INDEX(현장_고객,MATCH(B877,현장번호,0))&amp;" · "&amp;INDEX(현장_주소,MATCH(B877,현장번호,0)),"없는 번호")))</f>
        <v/>
      </c>
      <c r="D877" s="21" t="inlineStr">
        <is>
          <t>마감 확인</t>
        </is>
      </c>
      <c r="E877" s="21" t="inlineStr">
        <is>
          <t>대표</t>
        </is>
      </c>
      <c r="F877" s="26" t="inlineStr">
        <is>
          <t>완료</t>
        </is>
      </c>
      <c r="G877" s="28">
        <f>IF(OR(D877="",H877&lt;&gt;""),"",IF(F877="완료","완료",IF(A877&lt;기준일,"밀림",IF(A877=기준일,"오늘",IF(A877&lt;=기준일+7,"이번 주","예정")))))</f>
        <v/>
      </c>
      <c r="H877" s="25">
        <f>IF(COUNTA(A877,B877,D877)=0,"",IF(D877="","할 일을 적어 주세요",IF(NOT(ISNUMBER(A877)),"마감일을 확인하세요",IF(AND(B877&lt;&gt;"",ISNA(MATCH(B877,현장번호,0))),"현장 번호를 확인하세요",IF(AND(F877&lt;&gt;"",F877&lt;&gt;"완료"),"끝남 칸은 '완료'만","")))))</f>
        <v/>
      </c>
      <c r="J877">
        <f>IF(OR(G877="밀림",G877="오늘",G877="이번 주"),A877+ROW()/1E+6,"")</f>
        <v/>
      </c>
    </row>
    <row r="878">
      <c r="A878" s="20" t="n">
        <v>46148</v>
      </c>
      <c r="B878" s="26" t="n">
        <v>246</v>
      </c>
      <c r="C878" s="27">
        <f>IF(D878="","",IF(B878="","(현장 없음)",IFERROR(INDEX(현장_고객,MATCH(B878,현장번호,0))&amp;" · "&amp;INDEX(현장_주소,MATCH(B878,현장번호,0)),"없는 번호")))</f>
        <v/>
      </c>
      <c r="D878" s="21" t="inlineStr">
        <is>
          <t>관리사무소 공사 신고</t>
        </is>
      </c>
      <c r="E878" s="21" t="inlineStr">
        <is>
          <t>김 실장</t>
        </is>
      </c>
      <c r="F878" s="26" t="inlineStr">
        <is>
          <t>완료</t>
        </is>
      </c>
      <c r="G878" s="28">
        <f>IF(OR(D878="",H878&lt;&gt;""),"",IF(F878="완료","완료",IF(A878&lt;기준일,"밀림",IF(A878=기준일,"오늘",IF(A878&lt;=기준일+7,"이번 주","예정")))))</f>
        <v/>
      </c>
      <c r="H878" s="25">
        <f>IF(COUNTA(A878,B878,D878)=0,"",IF(D878="","할 일을 적어 주세요",IF(NOT(ISNUMBER(A878)),"마감일을 확인하세요",IF(AND(B878&lt;&gt;"",ISNA(MATCH(B878,현장번호,0))),"현장 번호를 확인하세요",IF(AND(F878&lt;&gt;"",F878&lt;&gt;"완료"),"끝남 칸은 '완료'만","")))))</f>
        <v/>
      </c>
      <c r="J878">
        <f>IF(OR(G878="밀림",G878="오늘",G878="이번 주"),A878+ROW()/1E+6,"")</f>
        <v/>
      </c>
    </row>
    <row r="879">
      <c r="A879" s="20" t="n">
        <v>46149</v>
      </c>
      <c r="B879" s="26" t="n">
        <v>253</v>
      </c>
      <c r="C879" s="27">
        <f>IF(D879="","",IF(B879="","(현장 없음)",IFERROR(INDEX(현장_고객,MATCH(B879,현장번호,0))&amp;" · "&amp;INDEX(현장_주소,MATCH(B879,현장번호,0)),"없는 번호")))</f>
        <v/>
      </c>
      <c r="D879" s="21" t="inlineStr">
        <is>
          <t>중간 사진 보내기</t>
        </is>
      </c>
      <c r="E879" s="21" t="inlineStr">
        <is>
          <t>대표</t>
        </is>
      </c>
      <c r="F879" s="26" t="inlineStr">
        <is>
          <t>완료</t>
        </is>
      </c>
      <c r="G879" s="28">
        <f>IF(OR(D879="",H879&lt;&gt;""),"",IF(F879="완료","완료",IF(A879&lt;기준일,"밀림",IF(A879=기준일,"오늘",IF(A879&lt;=기준일+7,"이번 주","예정")))))</f>
        <v/>
      </c>
      <c r="H879" s="25">
        <f>IF(COUNTA(A879,B879,D879)=0,"",IF(D879="","할 일을 적어 주세요",IF(NOT(ISNUMBER(A879)),"마감일을 확인하세요",IF(AND(B879&lt;&gt;"",ISNA(MATCH(B879,현장번호,0))),"현장 번호를 확인하세요",IF(AND(F879&lt;&gt;"",F879&lt;&gt;"완료"),"끝남 칸은 '완료'만","")))))</f>
        <v/>
      </c>
      <c r="J879">
        <f>IF(OR(G879="밀림",G879="오늘",G879="이번 주"),A879+ROW()/1E+6,"")</f>
        <v/>
      </c>
    </row>
    <row r="880">
      <c r="A880" s="20" t="n">
        <v>46150</v>
      </c>
      <c r="B880" s="26" t="n">
        <v>243</v>
      </c>
      <c r="C880" s="27">
        <f>IF(D880="","",IF(B880="","(현장 없음)",IFERROR(INDEX(현장_고객,MATCH(B880,현장번호,0))&amp;" · "&amp;INDEX(현장_주소,MATCH(B880,현장번호,0)),"없는 번호")))</f>
        <v/>
      </c>
      <c r="D880" s="21" t="inlineStr">
        <is>
          <t>잔금 안내 문자</t>
        </is>
      </c>
      <c r="E880" s="21" t="inlineStr">
        <is>
          <t>대표</t>
        </is>
      </c>
      <c r="F880" s="26" t="inlineStr">
        <is>
          <t>완료</t>
        </is>
      </c>
      <c r="G880" s="28">
        <f>IF(OR(D880="",H880&lt;&gt;""),"",IF(F880="완료","완료",IF(A880&lt;기준일,"밀림",IF(A880=기준일,"오늘",IF(A880&lt;=기준일+7,"이번 주","예정")))))</f>
        <v/>
      </c>
      <c r="H880" s="25">
        <f>IF(COUNTA(A880,B880,D880)=0,"",IF(D880="","할 일을 적어 주세요",IF(NOT(ISNUMBER(A880)),"마감일을 확인하세요",IF(AND(B880&lt;&gt;"",ISNA(MATCH(B880,현장번호,0))),"현장 번호를 확인하세요",IF(AND(F880&lt;&gt;"",F880&lt;&gt;"완료"),"끝남 칸은 '완료'만","")))))</f>
        <v/>
      </c>
      <c r="J880">
        <f>IF(OR(G880="밀림",G880="오늘",G880="이번 주"),A880+ROW()/1E+6,"")</f>
        <v/>
      </c>
    </row>
    <row r="881">
      <c r="A881" s="20" t="n">
        <v>46150</v>
      </c>
      <c r="B881" s="26" t="n">
        <v>258</v>
      </c>
      <c r="C881" s="27">
        <f>IF(D881="","",IF(B881="","(현장 없음)",IFERROR(INDEX(현장_고객,MATCH(B881,현장번호,0))&amp;" · "&amp;INDEX(현장_주소,MATCH(B881,현장번호,0)),"없는 번호")))</f>
        <v/>
      </c>
      <c r="D881" s="21" t="inlineStr">
        <is>
          <t>실측 방문</t>
        </is>
      </c>
      <c r="E881" s="21" t="inlineStr">
        <is>
          <t>박 팀장</t>
        </is>
      </c>
      <c r="F881" s="26" t="inlineStr">
        <is>
          <t>완료</t>
        </is>
      </c>
      <c r="G881" s="28">
        <f>IF(OR(D881="",H881&lt;&gt;""),"",IF(F881="완료","완료",IF(A881&lt;기준일,"밀림",IF(A881=기준일,"오늘",IF(A881&lt;=기준일+7,"이번 주","예정")))))</f>
        <v/>
      </c>
      <c r="H881" s="25">
        <f>IF(COUNTA(A881,B881,D881)=0,"",IF(D881="","할 일을 적어 주세요",IF(NOT(ISNUMBER(A881)),"마감일을 확인하세요",IF(AND(B881&lt;&gt;"",ISNA(MATCH(B881,현장번호,0))),"현장 번호를 확인하세요",IF(AND(F881&lt;&gt;"",F881&lt;&gt;"완료"),"끝남 칸은 '완료'만","")))))</f>
        <v/>
      </c>
      <c r="J881">
        <f>IF(OR(G881="밀림",G881="오늘",G881="이번 주"),A881+ROW()/1E+6,"")</f>
        <v/>
      </c>
    </row>
    <row r="882">
      <c r="A882" s="20" t="n">
        <v>46151</v>
      </c>
      <c r="B882" s="26" t="n">
        <v>242</v>
      </c>
      <c r="C882" s="27">
        <f>IF(D882="","",IF(B882="","(현장 없음)",IFERROR(INDEX(현장_고객,MATCH(B882,현장번호,0))&amp;" · "&amp;INDEX(현장_주소,MATCH(B882,현장번호,0)),"없는 번호")))</f>
        <v/>
      </c>
      <c r="D882" s="21" t="inlineStr">
        <is>
          <t>잔금 안내 문자</t>
        </is>
      </c>
      <c r="E882" s="21" t="inlineStr">
        <is>
          <t>대표</t>
        </is>
      </c>
      <c r="F882" s="26" t="inlineStr">
        <is>
          <t>완료</t>
        </is>
      </c>
      <c r="G882" s="28">
        <f>IF(OR(D882="",H882&lt;&gt;""),"",IF(F882="완료","완료",IF(A882&lt;기준일,"밀림",IF(A882=기준일,"오늘",IF(A882&lt;=기준일+7,"이번 주","예정")))))</f>
        <v/>
      </c>
      <c r="H882" s="25">
        <f>IF(COUNTA(A882,B882,D882)=0,"",IF(D882="","할 일을 적어 주세요",IF(NOT(ISNUMBER(A882)),"마감일을 확인하세요",IF(AND(B882&lt;&gt;"",ISNA(MATCH(B882,현장번호,0))),"현장 번호를 확인하세요",IF(AND(F882&lt;&gt;"",F882&lt;&gt;"완료"),"끝남 칸은 '완료'만","")))))</f>
        <v/>
      </c>
      <c r="J882">
        <f>IF(OR(G882="밀림",G882="오늘",G882="이번 주"),A882+ROW()/1E+6,"")</f>
        <v/>
      </c>
    </row>
    <row r="883">
      <c r="A883" s="20" t="n">
        <v>46151</v>
      </c>
      <c r="B883" s="26" t="n">
        <v>245</v>
      </c>
      <c r="C883" s="27">
        <f>IF(D883="","",IF(B883="","(현장 없음)",IFERROR(INDEX(현장_고객,MATCH(B883,현장번호,0))&amp;" · "&amp;INDEX(현장_주소,MATCH(B883,현장번호,0)),"없는 번호")))</f>
        <v/>
      </c>
      <c r="D883" s="21" t="inlineStr">
        <is>
          <t>자재 발주</t>
        </is>
      </c>
      <c r="E883" s="21" t="inlineStr">
        <is>
          <t>대표</t>
        </is>
      </c>
      <c r="F883" s="26" t="inlineStr">
        <is>
          <t>완료</t>
        </is>
      </c>
      <c r="G883" s="28">
        <f>IF(OR(D883="",H883&lt;&gt;""),"",IF(F883="완료","완료",IF(A883&lt;기준일,"밀림",IF(A883=기준일,"오늘",IF(A883&lt;=기준일+7,"이번 주","예정")))))</f>
        <v/>
      </c>
      <c r="H883" s="25">
        <f>IF(COUNTA(A883,B883,D883)=0,"",IF(D883="","할 일을 적어 주세요",IF(NOT(ISNUMBER(A883)),"마감일을 확인하세요",IF(AND(B883&lt;&gt;"",ISNA(MATCH(B883,현장번호,0))),"현장 번호를 확인하세요",IF(AND(F883&lt;&gt;"",F883&lt;&gt;"완료"),"끝남 칸은 '완료'만","")))))</f>
        <v/>
      </c>
      <c r="J883">
        <f>IF(OR(G883="밀림",G883="오늘",G883="이번 주"),A883+ROW()/1E+6,"")</f>
        <v/>
      </c>
    </row>
    <row r="884">
      <c r="A884" s="20" t="n">
        <v>46151</v>
      </c>
      <c r="B884" s="26" t="n">
        <v>256</v>
      </c>
      <c r="C884" s="27">
        <f>IF(D884="","",IF(B884="","(현장 없음)",IFERROR(INDEX(현장_고객,MATCH(B884,현장번호,0))&amp;" · "&amp;INDEX(현장_주소,MATCH(B884,현장번호,0)),"없는 번호")))</f>
        <v/>
      </c>
      <c r="D884" s="21" t="inlineStr">
        <is>
          <t>자재 발주</t>
        </is>
      </c>
      <c r="E884" s="21" t="inlineStr">
        <is>
          <t>김 실장</t>
        </is>
      </c>
      <c r="F884" s="26" t="inlineStr">
        <is>
          <t>완료</t>
        </is>
      </c>
      <c r="G884" s="28">
        <f>IF(OR(D884="",H884&lt;&gt;""),"",IF(F884="완료","완료",IF(A884&lt;기준일,"밀림",IF(A884=기준일,"오늘",IF(A884&lt;=기준일+7,"이번 주","예정")))))</f>
        <v/>
      </c>
      <c r="H884" s="25">
        <f>IF(COUNTA(A884,B884,D884)=0,"",IF(D884="","할 일을 적어 주세요",IF(NOT(ISNUMBER(A884)),"마감일을 확인하세요",IF(AND(B884&lt;&gt;"",ISNA(MATCH(B884,현장번호,0))),"현장 번호를 확인하세요",IF(AND(F884&lt;&gt;"",F884&lt;&gt;"완료"),"끝남 칸은 '완료'만","")))))</f>
        <v/>
      </c>
      <c r="J884">
        <f>IF(OR(G884="밀림",G884="오늘",G884="이번 주"),A884+ROW()/1E+6,"")</f>
        <v/>
      </c>
    </row>
    <row r="885">
      <c r="A885" s="20" t="n">
        <v>46152</v>
      </c>
      <c r="B885" s="26" t="n">
        <v>259</v>
      </c>
      <c r="C885" s="27">
        <f>IF(D885="","",IF(B885="","(현장 없음)",IFERROR(INDEX(현장_고객,MATCH(B885,현장번호,0))&amp;" · "&amp;INDEX(현장_주소,MATCH(B885,현장번호,0)),"없는 번호")))</f>
        <v/>
      </c>
      <c r="D885" s="21" t="inlineStr">
        <is>
          <t>실측 방문</t>
        </is>
      </c>
      <c r="E885" s="21" t="inlineStr">
        <is>
          <t>김 실장</t>
        </is>
      </c>
      <c r="F885" s="26" t="inlineStr">
        <is>
          <t>완료</t>
        </is>
      </c>
      <c r="G885" s="28">
        <f>IF(OR(D885="",H885&lt;&gt;""),"",IF(F885="완료","완료",IF(A885&lt;기준일,"밀림",IF(A885=기준일,"오늘",IF(A885&lt;=기준일+7,"이번 주","예정")))))</f>
        <v/>
      </c>
      <c r="H885" s="25">
        <f>IF(COUNTA(A885,B885,D885)=0,"",IF(D885="","할 일을 적어 주세요",IF(NOT(ISNUMBER(A885)),"마감일을 확인하세요",IF(AND(B885&lt;&gt;"",ISNA(MATCH(B885,현장번호,0))),"현장 번호를 확인하세요",IF(AND(F885&lt;&gt;"",F885&lt;&gt;"완료"),"끝남 칸은 '완료'만","")))))</f>
        <v/>
      </c>
      <c r="J885">
        <f>IF(OR(G885="밀림",G885="오늘",G885="이번 주"),A885+ROW()/1E+6,"")</f>
        <v/>
      </c>
    </row>
    <row r="886">
      <c r="A886" s="20" t="n">
        <v>46153</v>
      </c>
      <c r="B886" s="26" t="n">
        <v>246</v>
      </c>
      <c r="C886" s="27">
        <f>IF(D886="","",IF(B886="","(현장 없음)",IFERROR(INDEX(현장_고객,MATCH(B886,현장번호,0))&amp;" · "&amp;INDEX(현장_주소,MATCH(B886,현장번호,0)),"없는 번호")))</f>
        <v/>
      </c>
      <c r="D886" s="21" t="inlineStr">
        <is>
          <t>잔금 안내 문자</t>
        </is>
      </c>
      <c r="E886" s="21" t="inlineStr">
        <is>
          <t>김 실장</t>
        </is>
      </c>
      <c r="F886" s="26" t="inlineStr">
        <is>
          <t>완료</t>
        </is>
      </c>
      <c r="G886" s="28">
        <f>IF(OR(D886="",H886&lt;&gt;""),"",IF(F886="완료","완료",IF(A886&lt;기준일,"밀림",IF(A886=기준일,"오늘",IF(A886&lt;=기준일+7,"이번 주","예정")))))</f>
        <v/>
      </c>
      <c r="H886" s="25">
        <f>IF(COUNTA(A886,B886,D886)=0,"",IF(D886="","할 일을 적어 주세요",IF(NOT(ISNUMBER(A886)),"마감일을 확인하세요",IF(AND(B886&lt;&gt;"",ISNA(MATCH(B886,현장번호,0))),"현장 번호를 확인하세요",IF(AND(F886&lt;&gt;"",F886&lt;&gt;"완료"),"끝남 칸은 '완료'만","")))))</f>
        <v/>
      </c>
      <c r="J886">
        <f>IF(OR(G886="밀림",G886="오늘",G886="이번 주"),A886+ROW()/1E+6,"")</f>
        <v/>
      </c>
    </row>
    <row r="887">
      <c r="A887" s="20" t="n">
        <v>46153</v>
      </c>
      <c r="B887" s="26" t="n">
        <v>256</v>
      </c>
      <c r="C887" s="27">
        <f>IF(D887="","",IF(B887="","(현장 없음)",IFERROR(INDEX(현장_고객,MATCH(B887,현장번호,0))&amp;" · "&amp;INDEX(현장_주소,MATCH(B887,현장번호,0)),"없는 번호")))</f>
        <v/>
      </c>
      <c r="D887" s="21" t="inlineStr">
        <is>
          <t>중간 사진 보내기</t>
        </is>
      </c>
      <c r="E887" s="21" t="inlineStr">
        <is>
          <t>김 실장</t>
        </is>
      </c>
      <c r="F887" s="26" t="inlineStr">
        <is>
          <t>완료</t>
        </is>
      </c>
      <c r="G887" s="28">
        <f>IF(OR(D887="",H887&lt;&gt;""),"",IF(F887="완료","완료",IF(A887&lt;기준일,"밀림",IF(A887=기준일,"오늘",IF(A887&lt;=기준일+7,"이번 주","예정")))))</f>
        <v/>
      </c>
      <c r="H887" s="25">
        <f>IF(COUNTA(A887,B887,D887)=0,"",IF(D887="","할 일을 적어 주세요",IF(NOT(ISNUMBER(A887)),"마감일을 확인하세요",IF(AND(B887&lt;&gt;"",ISNA(MATCH(B887,현장번호,0))),"현장 번호를 확인하세요",IF(AND(F887&lt;&gt;"",F887&lt;&gt;"완료"),"끝남 칸은 '완료'만","")))))</f>
        <v/>
      </c>
      <c r="J887">
        <f>IF(OR(G887="밀림",G887="오늘",G887="이번 주"),A887+ROW()/1E+6,"")</f>
        <v/>
      </c>
    </row>
    <row r="888">
      <c r="A888" s="20" t="n">
        <v>46153</v>
      </c>
      <c r="B888" s="26" t="n">
        <v>256</v>
      </c>
      <c r="C888" s="27">
        <f>IF(D888="","",IF(B888="","(현장 없음)",IFERROR(INDEX(현장_고객,MATCH(B888,현장번호,0))&amp;" · "&amp;INDEX(현장_주소,MATCH(B888,현장번호,0)),"없는 번호")))</f>
        <v/>
      </c>
      <c r="D888" s="21" t="inlineStr">
        <is>
          <t>마감 확인</t>
        </is>
      </c>
      <c r="E888" s="21" t="inlineStr">
        <is>
          <t>김 실장</t>
        </is>
      </c>
      <c r="F888" s="26" t="inlineStr">
        <is>
          <t>완료</t>
        </is>
      </c>
      <c r="G888" s="28">
        <f>IF(OR(D888="",H888&lt;&gt;""),"",IF(F888="완료","완료",IF(A888&lt;기준일,"밀림",IF(A888=기준일,"오늘",IF(A888&lt;=기준일+7,"이번 주","예정")))))</f>
        <v/>
      </c>
      <c r="H888" s="25">
        <f>IF(COUNTA(A888,B888,D888)=0,"",IF(D888="","할 일을 적어 주세요",IF(NOT(ISNUMBER(A888)),"마감일을 확인하세요",IF(AND(B888&lt;&gt;"",ISNA(MATCH(B888,현장번호,0))),"현장 번호를 확인하세요",IF(AND(F888&lt;&gt;"",F888&lt;&gt;"완료"),"끝남 칸은 '완료'만","")))))</f>
        <v/>
      </c>
      <c r="J888">
        <f>IF(OR(G888="밀림",G888="오늘",G888="이번 주"),A888+ROW()/1E+6,"")</f>
        <v/>
      </c>
    </row>
    <row r="889">
      <c r="A889" s="20" t="n">
        <v>46154</v>
      </c>
      <c r="B889" s="26" t="n">
        <v>253</v>
      </c>
      <c r="C889" s="27">
        <f>IF(D889="","",IF(B889="","(현장 없음)",IFERROR(INDEX(현장_고객,MATCH(B889,현장번호,0))&amp;" · "&amp;INDEX(현장_주소,MATCH(B889,현장번호,0)),"없는 번호")))</f>
        <v/>
      </c>
      <c r="D889" s="21" t="inlineStr">
        <is>
          <t>잔금 안내 문자</t>
        </is>
      </c>
      <c r="E889" s="21" t="inlineStr">
        <is>
          <t>대표</t>
        </is>
      </c>
      <c r="F889" s="26" t="inlineStr">
        <is>
          <t>완료</t>
        </is>
      </c>
      <c r="G889" s="28">
        <f>IF(OR(D889="",H889&lt;&gt;""),"",IF(F889="완료","완료",IF(A889&lt;기준일,"밀림",IF(A889=기준일,"오늘",IF(A889&lt;=기준일+7,"이번 주","예정")))))</f>
        <v/>
      </c>
      <c r="H889" s="25">
        <f>IF(COUNTA(A889,B889,D889)=0,"",IF(D889="","할 일을 적어 주세요",IF(NOT(ISNUMBER(A889)),"마감일을 확인하세요",IF(AND(B889&lt;&gt;"",ISNA(MATCH(B889,현장번호,0))),"현장 번호를 확인하세요",IF(AND(F889&lt;&gt;"",F889&lt;&gt;"완료"),"끝남 칸은 '완료'만","")))))</f>
        <v/>
      </c>
      <c r="J889">
        <f>IF(OR(G889="밀림",G889="오늘",G889="이번 주"),A889+ROW()/1E+6,"")</f>
        <v/>
      </c>
    </row>
    <row r="890">
      <c r="A890" s="20" t="n">
        <v>46154</v>
      </c>
      <c r="B890" s="26" t="n">
        <v>261</v>
      </c>
      <c r="C890" s="27">
        <f>IF(D890="","",IF(B890="","(현장 없음)",IFERROR(INDEX(현장_고객,MATCH(B890,현장번호,0))&amp;" · "&amp;INDEX(현장_주소,MATCH(B890,현장번호,0)),"없는 번호")))</f>
        <v/>
      </c>
      <c r="D890" s="21" t="inlineStr">
        <is>
          <t>실측 방문</t>
        </is>
      </c>
      <c r="E890" s="21" t="inlineStr">
        <is>
          <t>김 실장</t>
        </is>
      </c>
      <c r="F890" s="26" t="inlineStr">
        <is>
          <t>완료</t>
        </is>
      </c>
      <c r="G890" s="28">
        <f>IF(OR(D890="",H890&lt;&gt;""),"",IF(F890="완료","완료",IF(A890&lt;기준일,"밀림",IF(A890=기준일,"오늘",IF(A890&lt;=기준일+7,"이번 주","예정")))))</f>
        <v/>
      </c>
      <c r="H890" s="25">
        <f>IF(COUNTA(A890,B890,D890)=0,"",IF(D890="","할 일을 적어 주세요",IF(NOT(ISNUMBER(A890)),"마감일을 확인하세요",IF(AND(B890&lt;&gt;"",ISNA(MATCH(B890,현장번호,0))),"현장 번호를 확인하세요",IF(AND(F890&lt;&gt;"",F890&lt;&gt;"완료"),"끝남 칸은 '완료'만","")))))</f>
        <v/>
      </c>
      <c r="J890">
        <f>IF(OR(G890="밀림",G890="오늘",G890="이번 주"),A890+ROW()/1E+6,"")</f>
        <v/>
      </c>
    </row>
    <row r="891">
      <c r="A891" s="20" t="n">
        <v>46156</v>
      </c>
      <c r="B891" s="26" t="n">
        <v>254</v>
      </c>
      <c r="C891" s="27">
        <f>IF(D891="","",IF(B891="","(현장 없음)",IFERROR(INDEX(현장_고객,MATCH(B891,현장번호,0))&amp;" · "&amp;INDEX(현장_주소,MATCH(B891,현장번호,0)),"없는 번호")))</f>
        <v/>
      </c>
      <c r="D891" s="21" t="inlineStr">
        <is>
          <t>관리사무소 공사 신고</t>
        </is>
      </c>
      <c r="E891" s="21" t="inlineStr">
        <is>
          <t>김 실장</t>
        </is>
      </c>
      <c r="F891" s="26" t="inlineStr">
        <is>
          <t>완료</t>
        </is>
      </c>
      <c r="G891" s="28">
        <f>IF(OR(D891="",H891&lt;&gt;""),"",IF(F891="완료","완료",IF(A891&lt;기준일,"밀림",IF(A891=기준일,"오늘",IF(A891&lt;=기준일+7,"이번 주","예정")))))</f>
        <v/>
      </c>
      <c r="H891" s="25">
        <f>IF(COUNTA(A891,B891,D891)=0,"",IF(D891="","할 일을 적어 주세요",IF(NOT(ISNUMBER(A891)),"마감일을 확인하세요",IF(AND(B891&lt;&gt;"",ISNA(MATCH(B891,현장번호,0))),"현장 번호를 확인하세요",IF(AND(F891&lt;&gt;"",F891&lt;&gt;"완료"),"끝남 칸은 '완료'만","")))))</f>
        <v/>
      </c>
      <c r="J891">
        <f>IF(OR(G891="밀림",G891="오늘",G891="이번 주"),A891+ROW()/1E+6,"")</f>
        <v/>
      </c>
    </row>
    <row r="892">
      <c r="A892" s="20" t="n">
        <v>46156</v>
      </c>
      <c r="B892" s="26" t="n">
        <v>256</v>
      </c>
      <c r="C892" s="27">
        <f>IF(D892="","",IF(B892="","(현장 없음)",IFERROR(INDEX(현장_고객,MATCH(B892,현장번호,0))&amp;" · "&amp;INDEX(현장_주소,MATCH(B892,현장번호,0)),"없는 번호")))</f>
        <v/>
      </c>
      <c r="D892" s="21" t="inlineStr">
        <is>
          <t>관리사무소 공사 신고</t>
        </is>
      </c>
      <c r="E892" s="21" t="inlineStr">
        <is>
          <t>김 실장</t>
        </is>
      </c>
      <c r="F892" s="26" t="inlineStr">
        <is>
          <t>완료</t>
        </is>
      </c>
      <c r="G892" s="28">
        <f>IF(OR(D892="",H892&lt;&gt;""),"",IF(F892="완료","완료",IF(A892&lt;기준일,"밀림",IF(A892=기준일,"오늘",IF(A892&lt;=기준일+7,"이번 주","예정")))))</f>
        <v/>
      </c>
      <c r="H892" s="25">
        <f>IF(COUNTA(A892,B892,D892)=0,"",IF(D892="","할 일을 적어 주세요",IF(NOT(ISNUMBER(A892)),"마감일을 확인하세요",IF(AND(B892&lt;&gt;"",ISNA(MATCH(B892,현장번호,0))),"현장 번호를 확인하세요",IF(AND(F892&lt;&gt;"",F892&lt;&gt;"완료"),"끝남 칸은 '완료'만","")))))</f>
        <v/>
      </c>
      <c r="J892">
        <f>IF(OR(G892="밀림",G892="오늘",G892="이번 주"),A892+ROW()/1E+6,"")</f>
        <v/>
      </c>
    </row>
    <row r="893">
      <c r="A893" s="20" t="n">
        <v>46156</v>
      </c>
      <c r="B893" s="26" t="n">
        <v>258</v>
      </c>
      <c r="C893" s="27">
        <f>IF(D893="","",IF(B893="","(현장 없음)",IFERROR(INDEX(현장_고객,MATCH(B893,현장번호,0))&amp;" · "&amp;INDEX(현장_주소,MATCH(B893,현장번호,0)),"없는 번호")))</f>
        <v/>
      </c>
      <c r="D893" s="21" t="inlineStr">
        <is>
          <t>관리사무소 공사 신고</t>
        </is>
      </c>
      <c r="E893" s="21" t="inlineStr">
        <is>
          <t>박 팀장</t>
        </is>
      </c>
      <c r="F893" s="26" t="inlineStr">
        <is>
          <t>완료</t>
        </is>
      </c>
      <c r="G893" s="28">
        <f>IF(OR(D893="",H893&lt;&gt;""),"",IF(F893="완료","완료",IF(A893&lt;기준일,"밀림",IF(A893=기준일,"오늘",IF(A893&lt;=기준일+7,"이번 주","예정")))))</f>
        <v/>
      </c>
      <c r="H893" s="25">
        <f>IF(COUNTA(A893,B893,D893)=0,"",IF(D893="","할 일을 적어 주세요",IF(NOT(ISNUMBER(A893)),"마감일을 확인하세요",IF(AND(B893&lt;&gt;"",ISNA(MATCH(B893,현장번호,0))),"현장 번호를 확인하세요",IF(AND(F893&lt;&gt;"",F893&lt;&gt;"완료"),"끝남 칸은 '완료'만","")))))</f>
        <v/>
      </c>
      <c r="J893">
        <f>IF(OR(G893="밀림",G893="오늘",G893="이번 주"),A893+ROW()/1E+6,"")</f>
        <v/>
      </c>
    </row>
    <row r="894">
      <c r="A894" s="20" t="n">
        <v>46156</v>
      </c>
      <c r="B894" s="26" t="n">
        <v>258</v>
      </c>
      <c r="C894" s="27">
        <f>IF(D894="","",IF(B894="","(현장 없음)",IFERROR(INDEX(현장_고객,MATCH(B894,현장번호,0))&amp;" · "&amp;INDEX(현장_주소,MATCH(B894,현장번호,0)),"없는 번호")))</f>
        <v/>
      </c>
      <c r="D894" s="21" t="inlineStr">
        <is>
          <t>설비 업체 확인</t>
        </is>
      </c>
      <c r="E894" s="21" t="inlineStr">
        <is>
          <t>박 팀장</t>
        </is>
      </c>
      <c r="F894" s="26" t="inlineStr">
        <is>
          <t>완료</t>
        </is>
      </c>
      <c r="G894" s="28">
        <f>IF(OR(D894="",H894&lt;&gt;""),"",IF(F894="완료","완료",IF(A894&lt;기준일,"밀림",IF(A894=기준일,"오늘",IF(A894&lt;=기준일+7,"이번 주","예정")))))</f>
        <v/>
      </c>
      <c r="H894" s="25">
        <f>IF(COUNTA(A894,B894,D894)=0,"",IF(D894="","할 일을 적어 주세요",IF(NOT(ISNUMBER(A894)),"마감일을 확인하세요",IF(AND(B894&lt;&gt;"",ISNA(MATCH(B894,현장번호,0))),"현장 번호를 확인하세요",IF(AND(F894&lt;&gt;"",F894&lt;&gt;"완료"),"끝남 칸은 '완료'만","")))))</f>
        <v/>
      </c>
      <c r="J894">
        <f>IF(OR(G894="밀림",G894="오늘",G894="이번 주"),A894+ROW()/1E+6,"")</f>
        <v/>
      </c>
    </row>
    <row r="895">
      <c r="A895" s="20" t="n">
        <v>46161</v>
      </c>
      <c r="B895" s="26" t="n">
        <v>254</v>
      </c>
      <c r="C895" s="27">
        <f>IF(D895="","",IF(B895="","(현장 없음)",IFERROR(INDEX(현장_고객,MATCH(B895,현장번호,0))&amp;" · "&amp;INDEX(현장_주소,MATCH(B895,현장번호,0)),"없는 번호")))</f>
        <v/>
      </c>
      <c r="D895" s="21" t="inlineStr">
        <is>
          <t>마감 확인</t>
        </is>
      </c>
      <c r="E895" s="21" t="inlineStr">
        <is>
          <t>김 실장</t>
        </is>
      </c>
      <c r="F895" s="26" t="inlineStr">
        <is>
          <t>완료</t>
        </is>
      </c>
      <c r="G895" s="28">
        <f>IF(OR(D895="",H895&lt;&gt;""),"",IF(F895="완료","완료",IF(A895&lt;기준일,"밀림",IF(A895=기준일,"오늘",IF(A895&lt;=기준일+7,"이번 주","예정")))))</f>
        <v/>
      </c>
      <c r="H895" s="25">
        <f>IF(COUNTA(A895,B895,D895)=0,"",IF(D895="","할 일을 적어 주세요",IF(NOT(ISNUMBER(A895)),"마감일을 확인하세요",IF(AND(B895&lt;&gt;"",ISNA(MATCH(B895,현장번호,0))),"현장 번호를 확인하세요",IF(AND(F895&lt;&gt;"",F895&lt;&gt;"완료"),"끝남 칸은 '완료'만","")))))</f>
        <v/>
      </c>
      <c r="J895">
        <f>IF(OR(G895="밀림",G895="오늘",G895="이번 주"),A895+ROW()/1E+6,"")</f>
        <v/>
      </c>
    </row>
    <row r="896">
      <c r="A896" s="20" t="n">
        <v>46161</v>
      </c>
      <c r="B896" s="26" t="n">
        <v>259</v>
      </c>
      <c r="C896" s="27">
        <f>IF(D896="","",IF(B896="","(현장 없음)",IFERROR(INDEX(현장_고객,MATCH(B896,현장번호,0))&amp;" · "&amp;INDEX(현장_주소,MATCH(B896,현장번호,0)),"없는 번호")))</f>
        <v/>
      </c>
      <c r="D896" s="21" t="inlineStr">
        <is>
          <t>마감 확인</t>
        </is>
      </c>
      <c r="E896" s="21" t="inlineStr">
        <is>
          <t>김 실장</t>
        </is>
      </c>
      <c r="F896" s="26" t="inlineStr">
        <is>
          <t>완료</t>
        </is>
      </c>
      <c r="G896" s="28">
        <f>IF(OR(D896="",H896&lt;&gt;""),"",IF(F896="완료","완료",IF(A896&lt;기준일,"밀림",IF(A896=기준일,"오늘",IF(A896&lt;=기준일+7,"이번 주","예정")))))</f>
        <v/>
      </c>
      <c r="H896" s="25">
        <f>IF(COUNTA(A896,B896,D896)=0,"",IF(D896="","할 일을 적어 주세요",IF(NOT(ISNUMBER(A896)),"마감일을 확인하세요",IF(AND(B896&lt;&gt;"",ISNA(MATCH(B896,현장번호,0))),"현장 번호를 확인하세요",IF(AND(F896&lt;&gt;"",F896&lt;&gt;"완료"),"끝남 칸은 '완료'만","")))))</f>
        <v/>
      </c>
      <c r="J896">
        <f>IF(OR(G896="밀림",G896="오늘",G896="이번 주"),A896+ROW()/1E+6,"")</f>
        <v/>
      </c>
    </row>
    <row r="897">
      <c r="A897" s="20" t="n">
        <v>46162</v>
      </c>
      <c r="B897" s="26" t="n">
        <v>254</v>
      </c>
      <c r="C897" s="27">
        <f>IF(D897="","",IF(B897="","(현장 없음)",IFERROR(INDEX(현장_고객,MATCH(B897,현장번호,0))&amp;" · "&amp;INDEX(현장_주소,MATCH(B897,현장번호,0)),"없는 번호")))</f>
        <v/>
      </c>
      <c r="D897" s="21" t="inlineStr">
        <is>
          <t>타일 들어가는 날 확인</t>
        </is>
      </c>
      <c r="E897" s="21" t="inlineStr">
        <is>
          <t>김 실장</t>
        </is>
      </c>
      <c r="F897" s="26" t="inlineStr">
        <is>
          <t>완료</t>
        </is>
      </c>
      <c r="G897" s="28">
        <f>IF(OR(D897="",H897&lt;&gt;""),"",IF(F897="완료","완료",IF(A897&lt;기준일,"밀림",IF(A897=기준일,"오늘",IF(A897&lt;=기준일+7,"이번 주","예정")))))</f>
        <v/>
      </c>
      <c r="H897" s="25">
        <f>IF(COUNTA(A897,B897,D897)=0,"",IF(D897="","할 일을 적어 주세요",IF(NOT(ISNUMBER(A897)),"마감일을 확인하세요",IF(AND(B897&lt;&gt;"",ISNA(MATCH(B897,현장번호,0))),"현장 번호를 확인하세요",IF(AND(F897&lt;&gt;"",F897&lt;&gt;"완료"),"끝남 칸은 '완료'만","")))))</f>
        <v/>
      </c>
      <c r="J897">
        <f>IF(OR(G897="밀림",G897="오늘",G897="이번 주"),A897+ROW()/1E+6,"")</f>
        <v/>
      </c>
    </row>
    <row r="898">
      <c r="A898" s="20" t="n">
        <v>46162</v>
      </c>
      <c r="B898" s="26" t="n">
        <v>261</v>
      </c>
      <c r="C898" s="27">
        <f>IF(D898="","",IF(B898="","(현장 없음)",IFERROR(INDEX(현장_고객,MATCH(B898,현장번호,0))&amp;" · "&amp;INDEX(현장_주소,MATCH(B898,현장번호,0)),"없는 번호")))</f>
        <v/>
      </c>
      <c r="D898" s="21" t="inlineStr">
        <is>
          <t>설비 업체 확인</t>
        </is>
      </c>
      <c r="E898" s="21" t="inlineStr">
        <is>
          <t>김 실장</t>
        </is>
      </c>
      <c r="F898" s="26" t="inlineStr">
        <is>
          <t>완료</t>
        </is>
      </c>
      <c r="G898" s="28">
        <f>IF(OR(D898="",H898&lt;&gt;""),"",IF(F898="완료","완료",IF(A898&lt;기준일,"밀림",IF(A898=기준일,"오늘",IF(A898&lt;=기준일+7,"이번 주","예정")))))</f>
        <v/>
      </c>
      <c r="H898" s="25">
        <f>IF(COUNTA(A898,B898,D898)=0,"",IF(D898="","할 일을 적어 주세요",IF(NOT(ISNUMBER(A898)),"마감일을 확인하세요",IF(AND(B898&lt;&gt;"",ISNA(MATCH(B898,현장번호,0))),"현장 번호를 확인하세요",IF(AND(F898&lt;&gt;"",F898&lt;&gt;"완료"),"끝남 칸은 '완료'만","")))))</f>
        <v/>
      </c>
      <c r="J898">
        <f>IF(OR(G898="밀림",G898="오늘",G898="이번 주"),A898+ROW()/1E+6,"")</f>
        <v/>
      </c>
    </row>
    <row r="899">
      <c r="A899" s="20" t="n">
        <v>46163</v>
      </c>
      <c r="B899" s="26" t="n">
        <v>254</v>
      </c>
      <c r="C899" s="27">
        <f>IF(D899="","",IF(B899="","(현장 없음)",IFERROR(INDEX(현장_고객,MATCH(B899,현장번호,0))&amp;" · "&amp;INDEX(현장_주소,MATCH(B899,현장번호,0)),"없는 번호")))</f>
        <v/>
      </c>
      <c r="D899" s="21" t="inlineStr">
        <is>
          <t>잔금 안내 문자</t>
        </is>
      </c>
      <c r="E899" s="21" t="inlineStr">
        <is>
          <t>김 실장</t>
        </is>
      </c>
      <c r="F899" s="26" t="inlineStr">
        <is>
          <t>완료</t>
        </is>
      </c>
      <c r="G899" s="28">
        <f>IF(OR(D899="",H899&lt;&gt;""),"",IF(F899="완료","완료",IF(A899&lt;기준일,"밀림",IF(A899=기준일,"오늘",IF(A899&lt;=기준일+7,"이번 주","예정")))))</f>
        <v/>
      </c>
      <c r="H899" s="25">
        <f>IF(COUNTA(A899,B899,D899)=0,"",IF(D899="","할 일을 적어 주세요",IF(NOT(ISNUMBER(A899)),"마감일을 확인하세요",IF(AND(B899&lt;&gt;"",ISNA(MATCH(B899,현장번호,0))),"현장 번호를 확인하세요",IF(AND(F899&lt;&gt;"",F899&lt;&gt;"완료"),"끝남 칸은 '완료'만","")))))</f>
        <v/>
      </c>
      <c r="J899">
        <f>IF(OR(G899="밀림",G899="오늘",G899="이번 주"),A899+ROW()/1E+6,"")</f>
        <v/>
      </c>
    </row>
    <row r="900">
      <c r="A900" s="20" t="n">
        <v>46163</v>
      </c>
      <c r="B900" s="26" t="n">
        <v>260</v>
      </c>
      <c r="C900" s="27">
        <f>IF(D900="","",IF(B900="","(현장 없음)",IFERROR(INDEX(현장_고객,MATCH(B900,현장번호,0))&amp;" · "&amp;INDEX(현장_주소,MATCH(B900,현장번호,0)),"없는 번호")))</f>
        <v/>
      </c>
      <c r="D900" s="21" t="inlineStr">
        <is>
          <t>실측 방문</t>
        </is>
      </c>
      <c r="E900" s="21" t="inlineStr">
        <is>
          <t>박 팀장</t>
        </is>
      </c>
      <c r="F900" s="26" t="inlineStr">
        <is>
          <t>완료</t>
        </is>
      </c>
      <c r="G900" s="28">
        <f>IF(OR(D900="",H900&lt;&gt;""),"",IF(F900="완료","완료",IF(A900&lt;기준일,"밀림",IF(A900=기준일,"오늘",IF(A900&lt;=기준일+7,"이번 주","예정")))))</f>
        <v/>
      </c>
      <c r="H900" s="25">
        <f>IF(COUNTA(A900,B900,D900)=0,"",IF(D900="","할 일을 적어 주세요",IF(NOT(ISNUMBER(A900)),"마감일을 확인하세요",IF(AND(B900&lt;&gt;"",ISNA(MATCH(B900,현장번호,0))),"현장 번호를 확인하세요",IF(AND(F900&lt;&gt;"",F900&lt;&gt;"완료"),"끝남 칸은 '완료'만","")))))</f>
        <v/>
      </c>
      <c r="J900">
        <f>IF(OR(G900="밀림",G900="오늘",G900="이번 주"),A900+ROW()/1E+6,"")</f>
        <v/>
      </c>
    </row>
    <row r="901">
      <c r="A901" s="20" t="n">
        <v>46164</v>
      </c>
      <c r="B901" s="26" t="n">
        <v>261</v>
      </c>
      <c r="C901" s="27">
        <f>IF(D901="","",IF(B901="","(현장 없음)",IFERROR(INDEX(현장_고객,MATCH(B901,현장번호,0))&amp;" · "&amp;INDEX(현장_주소,MATCH(B901,현장번호,0)),"없는 번호")))</f>
        <v/>
      </c>
      <c r="D901" s="21" t="inlineStr">
        <is>
          <t>타일 들어가는 날 확인</t>
        </is>
      </c>
      <c r="E901" s="21" t="inlineStr">
        <is>
          <t>김 실장</t>
        </is>
      </c>
      <c r="F901" s="26" t="inlineStr">
        <is>
          <t>완료</t>
        </is>
      </c>
      <c r="G901" s="28">
        <f>IF(OR(D901="",H901&lt;&gt;""),"",IF(F901="완료","완료",IF(A901&lt;기준일,"밀림",IF(A901=기준일,"오늘",IF(A901&lt;=기준일+7,"이번 주","예정")))))</f>
        <v/>
      </c>
      <c r="H901" s="25">
        <f>IF(COUNTA(A901,B901,D901)=0,"",IF(D901="","할 일을 적어 주세요",IF(NOT(ISNUMBER(A901)),"마감일을 확인하세요",IF(AND(B901&lt;&gt;"",ISNA(MATCH(B901,현장번호,0))),"현장 번호를 확인하세요",IF(AND(F901&lt;&gt;"",F901&lt;&gt;"완료"),"끝남 칸은 '완료'만","")))))</f>
        <v/>
      </c>
      <c r="J901">
        <f>IF(OR(G901="밀림",G901="오늘",G901="이번 주"),A901+ROW()/1E+6,"")</f>
        <v/>
      </c>
    </row>
    <row r="902">
      <c r="A902" s="20" t="n">
        <v>46164</v>
      </c>
      <c r="B902" s="26" t="n">
        <v>267</v>
      </c>
      <c r="C902" s="27">
        <f>IF(D902="","",IF(B902="","(현장 없음)",IFERROR(INDEX(현장_고객,MATCH(B902,현장번호,0))&amp;" · "&amp;INDEX(현장_주소,MATCH(B902,현장번호,0)),"없는 번호")))</f>
        <v/>
      </c>
      <c r="D902" s="21" t="inlineStr">
        <is>
          <t>실측 방문</t>
        </is>
      </c>
      <c r="E902" s="21" t="inlineStr">
        <is>
          <t>김 실장</t>
        </is>
      </c>
      <c r="F902" s="26" t="inlineStr">
        <is>
          <t>완료</t>
        </is>
      </c>
      <c r="G902" s="28">
        <f>IF(OR(D902="",H902&lt;&gt;""),"",IF(F902="완료","완료",IF(A902&lt;기준일,"밀림",IF(A902=기준일,"오늘",IF(A902&lt;=기준일+7,"이번 주","예정")))))</f>
        <v/>
      </c>
      <c r="H902" s="25">
        <f>IF(COUNTA(A902,B902,D902)=0,"",IF(D902="","할 일을 적어 주세요",IF(NOT(ISNUMBER(A902)),"마감일을 확인하세요",IF(AND(B902&lt;&gt;"",ISNA(MATCH(B902,현장번호,0))),"현장 번호를 확인하세요",IF(AND(F902&lt;&gt;"",F902&lt;&gt;"완료"),"끝남 칸은 '완료'만","")))))</f>
        <v/>
      </c>
      <c r="J902">
        <f>IF(OR(G902="밀림",G902="오늘",G902="이번 주"),A902+ROW()/1E+6,"")</f>
        <v/>
      </c>
    </row>
    <row r="903">
      <c r="A903" s="20" t="n">
        <v>46166</v>
      </c>
      <c r="B903" s="26" t="n">
        <v>259</v>
      </c>
      <c r="C903" s="27">
        <f>IF(D903="","",IF(B903="","(현장 없음)",IFERROR(INDEX(현장_고객,MATCH(B903,현장번호,0))&amp;" · "&amp;INDEX(현장_주소,MATCH(B903,현장번호,0)),"없는 번호")))</f>
        <v/>
      </c>
      <c r="D903" s="21" t="inlineStr">
        <is>
          <t>관리사무소 공사 신고</t>
        </is>
      </c>
      <c r="E903" s="21" t="inlineStr">
        <is>
          <t>김 실장</t>
        </is>
      </c>
      <c r="F903" s="26" t="inlineStr">
        <is>
          <t>완료</t>
        </is>
      </c>
      <c r="G903" s="28">
        <f>IF(OR(D903="",H903&lt;&gt;""),"",IF(F903="완료","완료",IF(A903&lt;기준일,"밀림",IF(A903=기준일,"오늘",IF(A903&lt;=기준일+7,"이번 주","예정")))))</f>
        <v/>
      </c>
      <c r="H903" s="25">
        <f>IF(COUNTA(A903,B903,D903)=0,"",IF(D903="","할 일을 적어 주세요",IF(NOT(ISNUMBER(A903)),"마감일을 확인하세요",IF(AND(B903&lt;&gt;"",ISNA(MATCH(B903,현장번호,0))),"현장 번호를 확인하세요",IF(AND(F903&lt;&gt;"",F903&lt;&gt;"완료"),"끝남 칸은 '완료'만","")))))</f>
        <v/>
      </c>
      <c r="J903">
        <f>IF(OR(G903="밀림",G903="오늘",G903="이번 주"),A903+ROW()/1E+6,"")</f>
        <v/>
      </c>
    </row>
    <row r="904">
      <c r="A904" s="20" t="n">
        <v>46166</v>
      </c>
      <c r="B904" s="26" t="n">
        <v>264</v>
      </c>
      <c r="C904" s="27">
        <f>IF(D904="","",IF(B904="","(현장 없음)",IFERROR(INDEX(현장_고객,MATCH(B904,현장번호,0))&amp;" · "&amp;INDEX(현장_주소,MATCH(B904,현장번호,0)),"없는 번호")))</f>
        <v/>
      </c>
      <c r="D904" s="21" t="inlineStr">
        <is>
          <t>실측 방문</t>
        </is>
      </c>
      <c r="E904" s="21" t="inlineStr">
        <is>
          <t>대표</t>
        </is>
      </c>
      <c r="F904" s="26" t="inlineStr">
        <is>
          <t>완료</t>
        </is>
      </c>
      <c r="G904" s="28">
        <f>IF(OR(D904="",H904&lt;&gt;""),"",IF(F904="완료","완료",IF(A904&lt;기준일,"밀림",IF(A904=기준일,"오늘",IF(A904&lt;=기준일+7,"이번 주","예정")))))</f>
        <v/>
      </c>
      <c r="H904" s="25">
        <f>IF(COUNTA(A904,B904,D904)=0,"",IF(D904="","할 일을 적어 주세요",IF(NOT(ISNUMBER(A904)),"마감일을 확인하세요",IF(AND(B904&lt;&gt;"",ISNA(MATCH(B904,현장번호,0))),"현장 번호를 확인하세요",IF(AND(F904&lt;&gt;"",F904&lt;&gt;"완료"),"끝남 칸은 '완료'만","")))))</f>
        <v/>
      </c>
      <c r="J904">
        <f>IF(OR(G904="밀림",G904="오늘",G904="이번 주"),A904+ROW()/1E+6,"")</f>
        <v/>
      </c>
    </row>
    <row r="905">
      <c r="A905" s="20" t="n">
        <v>46167</v>
      </c>
      <c r="B905" s="26" t="n">
        <v>258</v>
      </c>
      <c r="C905" s="27">
        <f>IF(D905="","",IF(B905="","(현장 없음)",IFERROR(INDEX(현장_고객,MATCH(B905,현장번호,0))&amp;" · "&amp;INDEX(현장_주소,MATCH(B905,현장번호,0)),"없는 번호")))</f>
        <v/>
      </c>
      <c r="D905" s="21" t="inlineStr">
        <is>
          <t>잔금 안내 문자</t>
        </is>
      </c>
      <c r="E905" s="21" t="inlineStr">
        <is>
          <t>박 팀장</t>
        </is>
      </c>
      <c r="F905" s="26" t="inlineStr">
        <is>
          <t>완료</t>
        </is>
      </c>
      <c r="G905" s="28">
        <f>IF(OR(D905="",H905&lt;&gt;""),"",IF(F905="완료","완료",IF(A905&lt;기준일,"밀림",IF(A905=기준일,"오늘",IF(A905&lt;=기준일+7,"이번 주","예정")))))</f>
        <v/>
      </c>
      <c r="H905" s="25">
        <f>IF(COUNTA(A905,B905,D905)=0,"",IF(D905="","할 일을 적어 주세요",IF(NOT(ISNUMBER(A905)),"마감일을 확인하세요",IF(AND(B905&lt;&gt;"",ISNA(MATCH(B905,현장번호,0))),"현장 번호를 확인하세요",IF(AND(F905&lt;&gt;"",F905&lt;&gt;"완료"),"끝남 칸은 '완료'만","")))))</f>
        <v/>
      </c>
      <c r="J905">
        <f>IF(OR(G905="밀림",G905="오늘",G905="이번 주"),A905+ROW()/1E+6,"")</f>
        <v/>
      </c>
    </row>
    <row r="906">
      <c r="A906" s="20" t="n">
        <v>46168</v>
      </c>
      <c r="B906" s="26" t="n">
        <v>259</v>
      </c>
      <c r="C906" s="27">
        <f>IF(D906="","",IF(B906="","(현장 없음)",IFERROR(INDEX(현장_고객,MATCH(B906,현장번호,0))&amp;" · "&amp;INDEX(현장_주소,MATCH(B906,현장번호,0)),"없는 번호")))</f>
        <v/>
      </c>
      <c r="D906" s="21" t="inlineStr">
        <is>
          <t>타일 들어가는 날 확인</t>
        </is>
      </c>
      <c r="E906" s="21" t="inlineStr">
        <is>
          <t>김 실장</t>
        </is>
      </c>
      <c r="F906" s="26" t="inlineStr">
        <is>
          <t>완료</t>
        </is>
      </c>
      <c r="G906" s="28">
        <f>IF(OR(D906="",H906&lt;&gt;""),"",IF(F906="완료","완료",IF(A906&lt;기준일,"밀림",IF(A906=기준일,"오늘",IF(A906&lt;=기준일+7,"이번 주","예정")))))</f>
        <v/>
      </c>
      <c r="H906" s="25">
        <f>IF(COUNTA(A906,B906,D906)=0,"",IF(D906="","할 일을 적어 주세요",IF(NOT(ISNUMBER(A906)),"마감일을 확인하세요",IF(AND(B906&lt;&gt;"",ISNA(MATCH(B906,현장번호,0))),"현장 번호를 확인하세요",IF(AND(F906&lt;&gt;"",F906&lt;&gt;"완료"),"끝남 칸은 '완료'만","")))))</f>
        <v/>
      </c>
      <c r="J906">
        <f>IF(OR(G906="밀림",G906="오늘",G906="이번 주"),A906+ROW()/1E+6,"")</f>
        <v/>
      </c>
    </row>
    <row r="907">
      <c r="A907" s="20" t="n">
        <v>46168</v>
      </c>
      <c r="B907" s="26" t="n">
        <v>261</v>
      </c>
      <c r="C907" s="27">
        <f>IF(D907="","",IF(B907="","(현장 없음)",IFERROR(INDEX(현장_고객,MATCH(B907,현장번호,0))&amp;" · "&amp;INDEX(현장_주소,MATCH(B907,현장번호,0)),"없는 번호")))</f>
        <v/>
      </c>
      <c r="D907" s="21" t="inlineStr">
        <is>
          <t>마감 확인</t>
        </is>
      </c>
      <c r="E907" s="21" t="inlineStr">
        <is>
          <t>김 실장</t>
        </is>
      </c>
      <c r="F907" s="26" t="inlineStr">
        <is>
          <t>완료</t>
        </is>
      </c>
      <c r="G907" s="28">
        <f>IF(OR(D907="",H907&lt;&gt;""),"",IF(F907="완료","완료",IF(A907&lt;기준일,"밀림",IF(A907=기준일,"오늘",IF(A907&lt;=기준일+7,"이번 주","예정")))))</f>
        <v/>
      </c>
      <c r="H907" s="25">
        <f>IF(COUNTA(A907,B907,D907)=0,"",IF(D907="","할 일을 적어 주세요",IF(NOT(ISNUMBER(A907)),"마감일을 확인하세요",IF(AND(B907&lt;&gt;"",ISNA(MATCH(B907,현장번호,0))),"현장 번호를 확인하세요",IF(AND(F907&lt;&gt;"",F907&lt;&gt;"완료"),"끝남 칸은 '완료'만","")))))</f>
        <v/>
      </c>
      <c r="J907">
        <f>IF(OR(G907="밀림",G907="오늘",G907="이번 주"),A907+ROW()/1E+6,"")</f>
        <v/>
      </c>
    </row>
    <row r="908">
      <c r="A908" s="20" t="n">
        <v>46169</v>
      </c>
      <c r="B908" s="26" t="n">
        <v>259</v>
      </c>
      <c r="C908" s="27">
        <f>IF(D908="","",IF(B908="","(현장 없음)",IFERROR(INDEX(현장_고객,MATCH(B908,현장번호,0))&amp;" · "&amp;INDEX(현장_주소,MATCH(B908,현장번호,0)),"없는 번호")))</f>
        <v/>
      </c>
      <c r="D908" s="21" t="inlineStr">
        <is>
          <t>중간 사진 보내기</t>
        </is>
      </c>
      <c r="E908" s="21" t="inlineStr">
        <is>
          <t>김 실장</t>
        </is>
      </c>
      <c r="F908" s="26" t="inlineStr">
        <is>
          <t>완료</t>
        </is>
      </c>
      <c r="G908" s="28">
        <f>IF(OR(D908="",H908&lt;&gt;""),"",IF(F908="완료","완료",IF(A908&lt;기준일,"밀림",IF(A908=기준일,"오늘",IF(A908&lt;=기준일+7,"이번 주","예정")))))</f>
        <v/>
      </c>
      <c r="H908" s="25">
        <f>IF(COUNTA(A908,B908,D908)=0,"",IF(D908="","할 일을 적어 주세요",IF(NOT(ISNUMBER(A908)),"마감일을 확인하세요",IF(AND(B908&lt;&gt;"",ISNA(MATCH(B908,현장번호,0))),"현장 번호를 확인하세요",IF(AND(F908&lt;&gt;"",F908&lt;&gt;"완료"),"끝남 칸은 '완료'만","")))))</f>
        <v/>
      </c>
      <c r="J908">
        <f>IF(OR(G908="밀림",G908="오늘",G908="이번 주"),A908+ROW()/1E+6,"")</f>
        <v/>
      </c>
    </row>
    <row r="909">
      <c r="A909" s="20" t="n">
        <v>46171</v>
      </c>
      <c r="B909" s="26" t="n">
        <v>260</v>
      </c>
      <c r="C909" s="27">
        <f>IF(D909="","",IF(B909="","(현장 없음)",IFERROR(INDEX(현장_고객,MATCH(B909,현장번호,0))&amp;" · "&amp;INDEX(현장_주소,MATCH(B909,현장번호,0)),"없는 번호")))</f>
        <v/>
      </c>
      <c r="D909" s="21" t="inlineStr">
        <is>
          <t>설비 업체 확인</t>
        </is>
      </c>
      <c r="E909" s="21" t="inlineStr">
        <is>
          <t>박 팀장</t>
        </is>
      </c>
      <c r="F909" s="26" t="inlineStr">
        <is>
          <t>완료</t>
        </is>
      </c>
      <c r="G909" s="28">
        <f>IF(OR(D909="",H909&lt;&gt;""),"",IF(F909="완료","완료",IF(A909&lt;기준일,"밀림",IF(A909=기준일,"오늘",IF(A909&lt;=기준일+7,"이번 주","예정")))))</f>
        <v/>
      </c>
      <c r="H909" s="25">
        <f>IF(COUNTA(A909,B909,D909)=0,"",IF(D909="","할 일을 적어 주세요",IF(NOT(ISNUMBER(A909)),"마감일을 확인하세요",IF(AND(B909&lt;&gt;"",ISNA(MATCH(B909,현장번호,0))),"현장 번호를 확인하세요",IF(AND(F909&lt;&gt;"",F909&lt;&gt;"완료"),"끝남 칸은 '완료'만","")))))</f>
        <v/>
      </c>
      <c r="J909">
        <f>IF(OR(G909="밀림",G909="오늘",G909="이번 주"),A909+ROW()/1E+6,"")</f>
        <v/>
      </c>
    </row>
    <row r="910">
      <c r="A910" s="20" t="n">
        <v>46171</v>
      </c>
      <c r="B910" s="26" t="n">
        <v>261</v>
      </c>
      <c r="C910" s="27">
        <f>IF(D910="","",IF(B910="","(현장 없음)",IFERROR(INDEX(현장_고객,MATCH(B910,현장번호,0))&amp;" · "&amp;INDEX(현장_주소,MATCH(B910,현장번호,0)),"없는 번호")))</f>
        <v/>
      </c>
      <c r="D910" s="21" t="inlineStr">
        <is>
          <t>철거 일정 잡기</t>
        </is>
      </c>
      <c r="E910" s="21" t="inlineStr">
        <is>
          <t>김 실장</t>
        </is>
      </c>
      <c r="F910" s="26" t="inlineStr">
        <is>
          <t>완료</t>
        </is>
      </c>
      <c r="G910" s="28">
        <f>IF(OR(D910="",H910&lt;&gt;""),"",IF(F910="완료","완료",IF(A910&lt;기준일,"밀림",IF(A910=기준일,"오늘",IF(A910&lt;=기준일+7,"이번 주","예정")))))</f>
        <v/>
      </c>
      <c r="H910" s="25">
        <f>IF(COUNTA(A910,B910,D910)=0,"",IF(D910="","할 일을 적어 주세요",IF(NOT(ISNUMBER(A910)),"마감일을 확인하세요",IF(AND(B910&lt;&gt;"",ISNA(MATCH(B910,현장번호,0))),"현장 번호를 확인하세요",IF(AND(F910&lt;&gt;"",F910&lt;&gt;"완료"),"끝남 칸은 '완료'만","")))))</f>
        <v/>
      </c>
      <c r="J910">
        <f>IF(OR(G910="밀림",G910="오늘",G910="이번 주"),A910+ROW()/1E+6,"")</f>
        <v/>
      </c>
    </row>
    <row r="911">
      <c r="A911" s="20" t="n">
        <v>46171</v>
      </c>
      <c r="B911" s="26" t="n">
        <v>273</v>
      </c>
      <c r="C911" s="27">
        <f>IF(D911="","",IF(B911="","(현장 없음)",IFERROR(INDEX(현장_고객,MATCH(B911,현장번호,0))&amp;" · "&amp;INDEX(현장_주소,MATCH(B911,현장번호,0)),"없는 번호")))</f>
        <v/>
      </c>
      <c r="D911" s="21" t="inlineStr">
        <is>
          <t>실측 방문</t>
        </is>
      </c>
      <c r="E911" s="21" t="inlineStr">
        <is>
          <t>박 팀장</t>
        </is>
      </c>
      <c r="F911" s="26" t="inlineStr">
        <is>
          <t>완료</t>
        </is>
      </c>
      <c r="G911" s="28">
        <f>IF(OR(D911="",H911&lt;&gt;""),"",IF(F911="완료","완료",IF(A911&lt;기준일,"밀림",IF(A911=기준일,"오늘",IF(A911&lt;=기준일+7,"이번 주","예정")))))</f>
        <v/>
      </c>
      <c r="H911" s="25">
        <f>IF(COUNTA(A911,B911,D911)=0,"",IF(D911="","할 일을 적어 주세요",IF(NOT(ISNUMBER(A911)),"마감일을 확인하세요",IF(AND(B911&lt;&gt;"",ISNA(MATCH(B911,현장번호,0))),"현장 번호를 확인하세요",IF(AND(F911&lt;&gt;"",F911&lt;&gt;"완료"),"끝남 칸은 '완료'만","")))))</f>
        <v/>
      </c>
      <c r="J911">
        <f>IF(OR(G911="밀림",G911="오늘",G911="이번 주"),A911+ROW()/1E+6,"")</f>
        <v/>
      </c>
    </row>
    <row r="912">
      <c r="A912" s="20" t="n">
        <v>46173</v>
      </c>
      <c r="B912" s="26" t="n">
        <v>260</v>
      </c>
      <c r="C912" s="27">
        <f>IF(D912="","",IF(B912="","(현장 없음)",IFERROR(INDEX(현장_고객,MATCH(B912,현장번호,0))&amp;" · "&amp;INDEX(현장_주소,MATCH(B912,현장번호,0)),"없는 번호")))</f>
        <v/>
      </c>
      <c r="D912" s="21" t="inlineStr">
        <is>
          <t>자재 발주</t>
        </is>
      </c>
      <c r="E912" s="21" t="inlineStr">
        <is>
          <t>박 팀장</t>
        </is>
      </c>
      <c r="F912" s="26" t="inlineStr">
        <is>
          <t>완료</t>
        </is>
      </c>
      <c r="G912" s="28">
        <f>IF(OR(D912="",H912&lt;&gt;""),"",IF(F912="완료","완료",IF(A912&lt;기준일,"밀림",IF(A912=기준일,"오늘",IF(A912&lt;=기준일+7,"이번 주","예정")))))</f>
        <v/>
      </c>
      <c r="H912" s="25">
        <f>IF(COUNTA(A912,B912,D912)=0,"",IF(D912="","할 일을 적어 주세요",IF(NOT(ISNUMBER(A912)),"마감일을 확인하세요",IF(AND(B912&lt;&gt;"",ISNA(MATCH(B912,현장번호,0))),"현장 번호를 확인하세요",IF(AND(F912&lt;&gt;"",F912&lt;&gt;"완료"),"끝남 칸은 '완료'만","")))))</f>
        <v/>
      </c>
      <c r="J912">
        <f>IF(OR(G912="밀림",G912="오늘",G912="이번 주"),A912+ROW()/1E+6,"")</f>
        <v/>
      </c>
    </row>
    <row r="913">
      <c r="A913" s="20" t="n">
        <v>46173</v>
      </c>
      <c r="B913" s="26" t="n">
        <v>260</v>
      </c>
      <c r="C913" s="27">
        <f>IF(D913="","",IF(B913="","(현장 없음)",IFERROR(INDEX(현장_고객,MATCH(B913,현장번호,0))&amp;" · "&amp;INDEX(현장_주소,MATCH(B913,현장번호,0)),"없는 번호")))</f>
        <v/>
      </c>
      <c r="D913" s="21" t="inlineStr">
        <is>
          <t>중간 사진 보내기</t>
        </is>
      </c>
      <c r="E913" s="21" t="inlineStr">
        <is>
          <t>박 팀장</t>
        </is>
      </c>
      <c r="F913" s="26" t="inlineStr">
        <is>
          <t>완료</t>
        </is>
      </c>
      <c r="G913" s="28">
        <f>IF(OR(D913="",H913&lt;&gt;""),"",IF(F913="완료","완료",IF(A913&lt;기준일,"밀림",IF(A913=기준일,"오늘",IF(A913&lt;=기준일+7,"이번 주","예정")))))</f>
        <v/>
      </c>
      <c r="H913" s="25">
        <f>IF(COUNTA(A913,B913,D913)=0,"",IF(D913="","할 일을 적어 주세요",IF(NOT(ISNUMBER(A913)),"마감일을 확인하세요",IF(AND(B913&lt;&gt;"",ISNA(MATCH(B913,현장번호,0))),"현장 번호를 확인하세요",IF(AND(F913&lt;&gt;"",F913&lt;&gt;"완료"),"끝남 칸은 '완료'만","")))))</f>
        <v/>
      </c>
      <c r="J913">
        <f>IF(OR(G913="밀림",G913="오늘",G913="이번 주"),A913+ROW()/1E+6,"")</f>
        <v/>
      </c>
    </row>
    <row r="914">
      <c r="A914" s="20" t="n">
        <v>46173</v>
      </c>
      <c r="B914" s="26" t="n">
        <v>261</v>
      </c>
      <c r="C914" s="27">
        <f>IF(D914="","",IF(B914="","(현장 없음)",IFERROR(INDEX(현장_고객,MATCH(B914,현장번호,0))&amp;" · "&amp;INDEX(현장_주소,MATCH(B914,현장번호,0)),"없는 번호")))</f>
        <v/>
      </c>
      <c r="D914" s="21" t="inlineStr">
        <is>
          <t>잔금 안내 문자</t>
        </is>
      </c>
      <c r="E914" s="21" t="inlineStr">
        <is>
          <t>김 실장</t>
        </is>
      </c>
      <c r="F914" s="26" t="inlineStr">
        <is>
          <t>완료</t>
        </is>
      </c>
      <c r="G914" s="28">
        <f>IF(OR(D914="",H914&lt;&gt;""),"",IF(F914="완료","완료",IF(A914&lt;기준일,"밀림",IF(A914=기준일,"오늘",IF(A914&lt;=기준일+7,"이번 주","예정")))))</f>
        <v/>
      </c>
      <c r="H914" s="25">
        <f>IF(COUNTA(A914,B914,D914)=0,"",IF(D914="","할 일을 적어 주세요",IF(NOT(ISNUMBER(A914)),"마감일을 확인하세요",IF(AND(B914&lt;&gt;"",ISNA(MATCH(B914,현장번호,0))),"현장 번호를 확인하세요",IF(AND(F914&lt;&gt;"",F914&lt;&gt;"완료"),"끝남 칸은 '완료'만","")))))</f>
        <v/>
      </c>
      <c r="J914">
        <f>IF(OR(G914="밀림",G914="오늘",G914="이번 주"),A914+ROW()/1E+6,"")</f>
        <v/>
      </c>
    </row>
    <row r="915">
      <c r="A915" s="20" t="n">
        <v>46173</v>
      </c>
      <c r="B915" s="26" t="n">
        <v>262</v>
      </c>
      <c r="C915" s="27">
        <f>IF(D915="","",IF(B915="","(현장 없음)",IFERROR(INDEX(현장_고객,MATCH(B915,현장번호,0))&amp;" · "&amp;INDEX(현장_주소,MATCH(B915,현장번호,0)),"없는 번호")))</f>
        <v/>
      </c>
      <c r="D915" s="21" t="inlineStr">
        <is>
          <t>실측 방문</t>
        </is>
      </c>
      <c r="E915" s="21" t="inlineStr">
        <is>
          <t>박 팀장</t>
        </is>
      </c>
      <c r="F915" s="26" t="inlineStr">
        <is>
          <t>완료</t>
        </is>
      </c>
      <c r="G915" s="28">
        <f>IF(OR(D915="",H915&lt;&gt;""),"",IF(F915="완료","완료",IF(A915&lt;기준일,"밀림",IF(A915=기준일,"오늘",IF(A915&lt;=기준일+7,"이번 주","예정")))))</f>
        <v/>
      </c>
      <c r="H915" s="25">
        <f>IF(COUNTA(A915,B915,D915)=0,"",IF(D915="","할 일을 적어 주세요",IF(NOT(ISNUMBER(A915)),"마감일을 확인하세요",IF(AND(B915&lt;&gt;"",ISNA(MATCH(B915,현장번호,0))),"현장 번호를 확인하세요",IF(AND(F915&lt;&gt;"",F915&lt;&gt;"완료"),"끝남 칸은 '완료'만","")))))</f>
        <v/>
      </c>
      <c r="J915">
        <f>IF(OR(G915="밀림",G915="오늘",G915="이번 주"),A915+ROW()/1E+6,"")</f>
        <v/>
      </c>
    </row>
    <row r="916">
      <c r="A916" s="20" t="n">
        <v>46174</v>
      </c>
      <c r="B916" s="26" t="n">
        <v>267</v>
      </c>
      <c r="C916" s="27">
        <f>IF(D916="","",IF(B916="","(현장 없음)",IFERROR(INDEX(현장_고객,MATCH(B916,현장번호,0))&amp;" · "&amp;INDEX(현장_주소,MATCH(B916,현장번호,0)),"없는 번호")))</f>
        <v/>
      </c>
      <c r="D916" s="21" t="inlineStr">
        <is>
          <t>자재 발주</t>
        </is>
      </c>
      <c r="E916" s="21" t="inlineStr">
        <is>
          <t>김 실장</t>
        </is>
      </c>
      <c r="F916" s="26" t="inlineStr">
        <is>
          <t>완료</t>
        </is>
      </c>
      <c r="G916" s="28">
        <f>IF(OR(D916="",H916&lt;&gt;""),"",IF(F916="완료","완료",IF(A916&lt;기준일,"밀림",IF(A916=기준일,"오늘",IF(A916&lt;=기준일+7,"이번 주","예정")))))</f>
        <v/>
      </c>
      <c r="H916" s="25">
        <f>IF(COUNTA(A916,B916,D916)=0,"",IF(D916="","할 일을 적어 주세요",IF(NOT(ISNUMBER(A916)),"마감일을 확인하세요",IF(AND(B916&lt;&gt;"",ISNA(MATCH(B916,현장번호,0))),"현장 번호를 확인하세요",IF(AND(F916&lt;&gt;"",F916&lt;&gt;"완료"),"끝남 칸은 '완료'만","")))))</f>
        <v/>
      </c>
      <c r="J916">
        <f>IF(OR(G916="밀림",G916="오늘",G916="이번 주"),A916+ROW()/1E+6,"")</f>
        <v/>
      </c>
    </row>
    <row r="917">
      <c r="A917" s="20" t="n">
        <v>46175</v>
      </c>
      <c r="B917" s="26" t="n">
        <v>269</v>
      </c>
      <c r="C917" s="27">
        <f>IF(D917="","",IF(B917="","(현장 없음)",IFERROR(INDEX(현장_고객,MATCH(B917,현장번호,0))&amp;" · "&amp;INDEX(현장_주소,MATCH(B917,현장번호,0)),"없는 번호")))</f>
        <v/>
      </c>
      <c r="D917" s="21" t="inlineStr">
        <is>
          <t>견적 전화</t>
        </is>
      </c>
      <c r="E917" s="21" t="inlineStr">
        <is>
          <t>박 팀장</t>
        </is>
      </c>
      <c r="F917" s="26" t="inlineStr">
        <is>
          <t>완료</t>
        </is>
      </c>
      <c r="G917" s="28">
        <f>IF(OR(D917="",H917&lt;&gt;""),"",IF(F917="완료","완료",IF(A917&lt;기준일,"밀림",IF(A917=기준일,"오늘",IF(A917&lt;=기준일+7,"이번 주","예정")))))</f>
        <v/>
      </c>
      <c r="H917" s="25">
        <f>IF(COUNTA(A917,B917,D917)=0,"",IF(D917="","할 일을 적어 주세요",IF(NOT(ISNUMBER(A917)),"마감일을 확인하세요",IF(AND(B917&lt;&gt;"",ISNA(MATCH(B917,현장번호,0))),"현장 번호를 확인하세요",IF(AND(F917&lt;&gt;"",F917&lt;&gt;"완료"),"끝남 칸은 '완료'만","")))))</f>
        <v/>
      </c>
      <c r="J917">
        <f>IF(OR(G917="밀림",G917="오늘",G917="이번 주"),A917+ROW()/1E+6,"")</f>
        <v/>
      </c>
    </row>
    <row r="918">
      <c r="A918" s="20" t="n">
        <v>46176</v>
      </c>
      <c r="B918" s="26" t="n">
        <v>262</v>
      </c>
      <c r="C918" s="27">
        <f>IF(D918="","",IF(B918="","(현장 없음)",IFERROR(INDEX(현장_고객,MATCH(B918,현장번호,0))&amp;" · "&amp;INDEX(현장_주소,MATCH(B918,현장번호,0)),"없는 번호")))</f>
        <v/>
      </c>
      <c r="D918" s="21" t="inlineStr">
        <is>
          <t>중간 사진 보내기</t>
        </is>
      </c>
      <c r="E918" s="21" t="inlineStr">
        <is>
          <t>박 팀장</t>
        </is>
      </c>
      <c r="F918" s="26" t="inlineStr">
        <is>
          <t>완료</t>
        </is>
      </c>
      <c r="G918" s="28">
        <f>IF(OR(D918="",H918&lt;&gt;""),"",IF(F918="완료","완료",IF(A918&lt;기준일,"밀림",IF(A918=기준일,"오늘",IF(A918&lt;=기준일+7,"이번 주","예정")))))</f>
        <v/>
      </c>
      <c r="H918" s="25">
        <f>IF(COUNTA(A918,B918,D918)=0,"",IF(D918="","할 일을 적어 주세요",IF(NOT(ISNUMBER(A918)),"마감일을 확인하세요",IF(AND(B918&lt;&gt;"",ISNA(MATCH(B918,현장번호,0))),"현장 번호를 확인하세요",IF(AND(F918&lt;&gt;"",F918&lt;&gt;"완료"),"끝남 칸은 '완료'만","")))))</f>
        <v/>
      </c>
      <c r="J918">
        <f>IF(OR(G918="밀림",G918="오늘",G918="이번 주"),A918+ROW()/1E+6,"")</f>
        <v/>
      </c>
    </row>
    <row r="919">
      <c r="A919" s="20" t="n">
        <v>46176</v>
      </c>
      <c r="B919" s="26" t="n">
        <v>263</v>
      </c>
      <c r="C919" s="27">
        <f>IF(D919="","",IF(B919="","(현장 없음)",IFERROR(INDEX(현장_고객,MATCH(B919,현장번호,0))&amp;" · "&amp;INDEX(현장_주소,MATCH(B919,현장번호,0)),"없는 번호")))</f>
        <v/>
      </c>
      <c r="D919" s="21" t="inlineStr">
        <is>
          <t>실측 방문</t>
        </is>
      </c>
      <c r="E919" s="21" t="inlineStr">
        <is>
          <t>김 실장</t>
        </is>
      </c>
      <c r="F919" s="26" t="inlineStr">
        <is>
          <t>완료</t>
        </is>
      </c>
      <c r="G919" s="28">
        <f>IF(OR(D919="",H919&lt;&gt;""),"",IF(F919="완료","완료",IF(A919&lt;기준일,"밀림",IF(A919=기준일,"오늘",IF(A919&lt;=기준일+7,"이번 주","예정")))))</f>
        <v/>
      </c>
      <c r="H919" s="25">
        <f>IF(COUNTA(A919,B919,D919)=0,"",IF(D919="","할 일을 적어 주세요",IF(NOT(ISNUMBER(A919)),"마감일을 확인하세요",IF(AND(B919&lt;&gt;"",ISNA(MATCH(B919,현장번호,0))),"현장 번호를 확인하세요",IF(AND(F919&lt;&gt;"",F919&lt;&gt;"완료"),"끝남 칸은 '완료'만","")))))</f>
        <v/>
      </c>
      <c r="J919">
        <f>IF(OR(G919="밀림",G919="오늘",G919="이번 주"),A919+ROW()/1E+6,"")</f>
        <v/>
      </c>
    </row>
    <row r="920">
      <c r="A920" s="20" t="n">
        <v>46176</v>
      </c>
      <c r="B920" s="26" t="n">
        <v>267</v>
      </c>
      <c r="C920" s="27">
        <f>IF(D920="","",IF(B920="","(현장 없음)",IFERROR(INDEX(현장_고객,MATCH(B920,현장번호,0))&amp;" · "&amp;INDEX(현장_주소,MATCH(B920,현장번호,0)),"없는 번호")))</f>
        <v/>
      </c>
      <c r="D920" s="21" t="inlineStr">
        <is>
          <t>마감 확인</t>
        </is>
      </c>
      <c r="E920" s="21" t="inlineStr">
        <is>
          <t>김 실장</t>
        </is>
      </c>
      <c r="F920" s="26" t="inlineStr">
        <is>
          <t>완료</t>
        </is>
      </c>
      <c r="G920" s="28">
        <f>IF(OR(D920="",H920&lt;&gt;""),"",IF(F920="완료","완료",IF(A920&lt;기준일,"밀림",IF(A920=기준일,"오늘",IF(A920&lt;=기준일+7,"이번 주","예정")))))</f>
        <v/>
      </c>
      <c r="H920" s="25">
        <f>IF(COUNTA(A920,B920,D920)=0,"",IF(D920="","할 일을 적어 주세요",IF(NOT(ISNUMBER(A920)),"마감일을 확인하세요",IF(AND(B920&lt;&gt;"",ISNA(MATCH(B920,현장번호,0))),"현장 번호를 확인하세요",IF(AND(F920&lt;&gt;"",F920&lt;&gt;"완료"),"끝남 칸은 '완료'만","")))))</f>
        <v/>
      </c>
      <c r="J920">
        <f>IF(OR(G920="밀림",G920="오늘",G920="이번 주"),A920+ROW()/1E+6,"")</f>
        <v/>
      </c>
    </row>
    <row r="921">
      <c r="A921" s="20" t="n">
        <v>46178</v>
      </c>
      <c r="B921" s="26" t="n">
        <v>260</v>
      </c>
      <c r="C921" s="27">
        <f>IF(D921="","",IF(B921="","(현장 없음)",IFERROR(INDEX(현장_고객,MATCH(B921,현장번호,0))&amp;" · "&amp;INDEX(현장_주소,MATCH(B921,현장번호,0)),"없는 번호")))</f>
        <v/>
      </c>
      <c r="D921" s="21" t="inlineStr">
        <is>
          <t>잔금 안내 문자</t>
        </is>
      </c>
      <c r="E921" s="21" t="inlineStr">
        <is>
          <t>박 팀장</t>
        </is>
      </c>
      <c r="F921" s="26" t="inlineStr">
        <is>
          <t>완료</t>
        </is>
      </c>
      <c r="G921" s="28">
        <f>IF(OR(D921="",H921&lt;&gt;""),"",IF(F921="완료","완료",IF(A921&lt;기준일,"밀림",IF(A921=기준일,"오늘",IF(A921&lt;=기준일+7,"이번 주","예정")))))</f>
        <v/>
      </c>
      <c r="H921" s="25">
        <f>IF(COUNTA(A921,B921,D921)=0,"",IF(D921="","할 일을 적어 주세요",IF(NOT(ISNUMBER(A921)),"마감일을 확인하세요",IF(AND(B921&lt;&gt;"",ISNA(MATCH(B921,현장번호,0))),"현장 번호를 확인하세요",IF(AND(F921&lt;&gt;"",F921&lt;&gt;"완료"),"끝남 칸은 '완료'만","")))))</f>
        <v/>
      </c>
      <c r="J921">
        <f>IF(OR(G921="밀림",G921="오늘",G921="이번 주"),A921+ROW()/1E+6,"")</f>
        <v/>
      </c>
    </row>
    <row r="922">
      <c r="A922" s="20" t="n">
        <v>46178</v>
      </c>
      <c r="B922" s="26" t="n">
        <v>266</v>
      </c>
      <c r="C922" s="27">
        <f>IF(D922="","",IF(B922="","(현장 없음)",IFERROR(INDEX(현장_고객,MATCH(B922,현장번호,0))&amp;" · "&amp;INDEX(현장_주소,MATCH(B922,현장번호,0)),"없는 번호")))</f>
        <v/>
      </c>
      <c r="D922" s="21" t="inlineStr">
        <is>
          <t>실측 방문</t>
        </is>
      </c>
      <c r="E922" s="21" t="inlineStr">
        <is>
          <t>대표</t>
        </is>
      </c>
      <c r="F922" s="26" t="inlineStr">
        <is>
          <t>완료</t>
        </is>
      </c>
      <c r="G922" s="28">
        <f>IF(OR(D922="",H922&lt;&gt;""),"",IF(F922="완료","완료",IF(A922&lt;기준일,"밀림",IF(A922=기준일,"오늘",IF(A922&lt;=기준일+7,"이번 주","예정")))))</f>
        <v/>
      </c>
      <c r="H922" s="25">
        <f>IF(COUNTA(A922,B922,D922)=0,"",IF(D922="","할 일을 적어 주세요",IF(NOT(ISNUMBER(A922)),"마감일을 확인하세요",IF(AND(B922&lt;&gt;"",ISNA(MATCH(B922,현장번호,0))),"현장 번호를 확인하세요",IF(AND(F922&lt;&gt;"",F922&lt;&gt;"완료"),"끝남 칸은 '완료'만","")))))</f>
        <v/>
      </c>
      <c r="J922">
        <f>IF(OR(G922="밀림",G922="오늘",G922="이번 주"),A922+ROW()/1E+6,"")</f>
        <v/>
      </c>
    </row>
    <row r="923">
      <c r="A923" s="20" t="n">
        <v>46178</v>
      </c>
      <c r="B923" s="26" t="n">
        <v>274</v>
      </c>
      <c r="C923" s="27">
        <f>IF(D923="","",IF(B923="","(현장 없음)",IFERROR(INDEX(현장_고객,MATCH(B923,현장번호,0))&amp;" · "&amp;INDEX(현장_주소,MATCH(B923,현장번호,0)),"없는 번호")))</f>
        <v/>
      </c>
      <c r="D923" s="21" t="inlineStr">
        <is>
          <t>실측 방문</t>
        </is>
      </c>
      <c r="E923" s="21" t="inlineStr">
        <is>
          <t>박 팀장</t>
        </is>
      </c>
      <c r="F923" s="26" t="inlineStr">
        <is>
          <t>완료</t>
        </is>
      </c>
      <c r="G923" s="28">
        <f>IF(OR(D923="",H923&lt;&gt;""),"",IF(F923="완료","완료",IF(A923&lt;기준일,"밀림",IF(A923=기준일,"오늘",IF(A923&lt;=기준일+7,"이번 주","예정")))))</f>
        <v/>
      </c>
      <c r="H923" s="25">
        <f>IF(COUNTA(A923,B923,D923)=0,"",IF(D923="","할 일을 적어 주세요",IF(NOT(ISNUMBER(A923)),"마감일을 확인하세요",IF(AND(B923&lt;&gt;"",ISNA(MATCH(B923,현장번호,0))),"현장 번호를 확인하세요",IF(AND(F923&lt;&gt;"",F923&lt;&gt;"완료"),"끝남 칸은 '완료'만","")))))</f>
        <v/>
      </c>
      <c r="J923">
        <f>IF(OR(G923="밀림",G923="오늘",G923="이번 주"),A923+ROW()/1E+6,"")</f>
        <v/>
      </c>
    </row>
    <row r="924">
      <c r="A924" s="20" t="n">
        <v>46180</v>
      </c>
      <c r="B924" s="26" t="n">
        <v>267</v>
      </c>
      <c r="C924" s="27">
        <f>IF(D924="","",IF(B924="","(현장 없음)",IFERROR(INDEX(현장_고객,MATCH(B924,현장번호,0))&amp;" · "&amp;INDEX(현장_주소,MATCH(B924,현장번호,0)),"없는 번호")))</f>
        <v/>
      </c>
      <c r="D924" s="21" t="inlineStr">
        <is>
          <t>잔금 안내 문자</t>
        </is>
      </c>
      <c r="E924" s="21" t="inlineStr">
        <is>
          <t>김 실장</t>
        </is>
      </c>
      <c r="F924" s="26" t="inlineStr">
        <is>
          <t>완료</t>
        </is>
      </c>
      <c r="G924" s="28">
        <f>IF(OR(D924="",H924&lt;&gt;""),"",IF(F924="완료","완료",IF(A924&lt;기준일,"밀림",IF(A924=기준일,"오늘",IF(A924&lt;=기준일+7,"이번 주","예정")))))</f>
        <v/>
      </c>
      <c r="H924" s="25">
        <f>IF(COUNTA(A924,B924,D924)=0,"",IF(D924="","할 일을 적어 주세요",IF(NOT(ISNUMBER(A924)),"마감일을 확인하세요",IF(AND(B924&lt;&gt;"",ISNA(MATCH(B924,현장번호,0))),"현장 번호를 확인하세요",IF(AND(F924&lt;&gt;"",F924&lt;&gt;"완료"),"끝남 칸은 '완료'만","")))))</f>
        <v/>
      </c>
      <c r="J924">
        <f>IF(OR(G924="밀림",G924="오늘",G924="이번 주"),A924+ROW()/1E+6,"")</f>
        <v/>
      </c>
    </row>
    <row r="925">
      <c r="A925" s="20" t="n">
        <v>46180</v>
      </c>
      <c r="B925" s="26" t="n">
        <v>272</v>
      </c>
      <c r="C925" s="27">
        <f>IF(D925="","",IF(B925="","(현장 없음)",IFERROR(INDEX(현장_고객,MATCH(B925,현장번호,0))&amp;" · "&amp;INDEX(현장_주소,MATCH(B925,현장번호,0)),"없는 번호")))</f>
        <v/>
      </c>
      <c r="D925" s="21" t="inlineStr">
        <is>
          <t>실측 방문</t>
        </is>
      </c>
      <c r="E925" s="21" t="inlineStr">
        <is>
          <t>박 팀장</t>
        </is>
      </c>
      <c r="F925" s="26" t="inlineStr">
        <is>
          <t>완료</t>
        </is>
      </c>
      <c r="G925" s="28">
        <f>IF(OR(D925="",H925&lt;&gt;""),"",IF(F925="완료","완료",IF(A925&lt;기준일,"밀림",IF(A925=기준일,"오늘",IF(A925&lt;=기준일+7,"이번 주","예정")))))</f>
        <v/>
      </c>
      <c r="H925" s="25">
        <f>IF(COUNTA(A925,B925,D925)=0,"",IF(D925="","할 일을 적어 주세요",IF(NOT(ISNUMBER(A925)),"마감일을 확인하세요",IF(AND(B925&lt;&gt;"",ISNA(MATCH(B925,현장번호,0))),"현장 번호를 확인하세요",IF(AND(F925&lt;&gt;"",F925&lt;&gt;"완료"),"끝남 칸은 '완료'만","")))))</f>
        <v/>
      </c>
      <c r="J925">
        <f>IF(OR(G925="밀림",G925="오늘",G925="이번 주"),A925+ROW()/1E+6,"")</f>
        <v/>
      </c>
    </row>
    <row r="926">
      <c r="A926" s="20" t="n">
        <v>46181</v>
      </c>
      <c r="B926" s="26" t="n">
        <v>262</v>
      </c>
      <c r="C926" s="27">
        <f>IF(D926="","",IF(B926="","(현장 없음)",IFERROR(INDEX(현장_고객,MATCH(B926,현장번호,0))&amp;" · "&amp;INDEX(현장_주소,MATCH(B926,현장번호,0)),"없는 번호")))</f>
        <v/>
      </c>
      <c r="D926" s="21" t="inlineStr">
        <is>
          <t>관리사무소 공사 신고</t>
        </is>
      </c>
      <c r="E926" s="21" t="inlineStr">
        <is>
          <t>박 팀장</t>
        </is>
      </c>
      <c r="F926" s="26" t="inlineStr">
        <is>
          <t>완료</t>
        </is>
      </c>
      <c r="G926" s="28">
        <f>IF(OR(D926="",H926&lt;&gt;""),"",IF(F926="완료","완료",IF(A926&lt;기준일,"밀림",IF(A926=기준일,"오늘",IF(A926&lt;=기준일+7,"이번 주","예정")))))</f>
        <v/>
      </c>
      <c r="H926" s="25">
        <f>IF(COUNTA(A926,B926,D926)=0,"",IF(D926="","할 일을 적어 주세요",IF(NOT(ISNUMBER(A926)),"마감일을 확인하세요",IF(AND(B926&lt;&gt;"",ISNA(MATCH(B926,현장번호,0))),"현장 번호를 확인하세요",IF(AND(F926&lt;&gt;"",F926&lt;&gt;"완료"),"끝남 칸은 '완료'만","")))))</f>
        <v/>
      </c>
      <c r="J926">
        <f>IF(OR(G926="밀림",G926="오늘",G926="이번 주"),A926+ROW()/1E+6,"")</f>
        <v/>
      </c>
    </row>
    <row r="927">
      <c r="A927" s="20" t="n">
        <v>46181</v>
      </c>
      <c r="B927" s="26" t="n">
        <v>263</v>
      </c>
      <c r="C927" s="27">
        <f>IF(D927="","",IF(B927="","(현장 없음)",IFERROR(INDEX(현장_고객,MATCH(B927,현장번호,0))&amp;" · "&amp;INDEX(현장_주소,MATCH(B927,현장번호,0)),"없는 번호")))</f>
        <v/>
      </c>
      <c r="D927" s="21" t="inlineStr">
        <is>
          <t>마감 확인</t>
        </is>
      </c>
      <c r="E927" s="21" t="inlineStr">
        <is>
          <t>김 실장</t>
        </is>
      </c>
      <c r="F927" s="26" t="inlineStr">
        <is>
          <t>완료</t>
        </is>
      </c>
      <c r="G927" s="28">
        <f>IF(OR(D927="",H927&lt;&gt;""),"",IF(F927="완료","완료",IF(A927&lt;기준일,"밀림",IF(A927=기준일,"오늘",IF(A927&lt;=기준일+7,"이번 주","예정")))))</f>
        <v/>
      </c>
      <c r="H927" s="25">
        <f>IF(COUNTA(A927,B927,D927)=0,"",IF(D927="","할 일을 적어 주세요",IF(NOT(ISNUMBER(A927)),"마감일을 확인하세요",IF(AND(B927&lt;&gt;"",ISNA(MATCH(B927,현장번호,0))),"현장 번호를 확인하세요",IF(AND(F927&lt;&gt;"",F927&lt;&gt;"완료"),"끝남 칸은 '완료'만","")))))</f>
        <v/>
      </c>
      <c r="J927">
        <f>IF(OR(G927="밀림",G927="오늘",G927="이번 주"),A927+ROW()/1E+6,"")</f>
        <v/>
      </c>
    </row>
    <row r="928">
      <c r="A928" s="20" t="n">
        <v>46181</v>
      </c>
      <c r="B928" s="26" t="n">
        <v>263</v>
      </c>
      <c r="C928" s="27">
        <f>IF(D928="","",IF(B928="","(현장 없음)",IFERROR(INDEX(현장_고객,MATCH(B928,현장번호,0))&amp;" · "&amp;INDEX(현장_주소,MATCH(B928,현장번호,0)),"없는 번호")))</f>
        <v/>
      </c>
      <c r="D928" s="21" t="inlineStr">
        <is>
          <t>중간 사진 보내기</t>
        </is>
      </c>
      <c r="E928" s="21" t="inlineStr">
        <is>
          <t>김 실장</t>
        </is>
      </c>
      <c r="F928" s="26" t="inlineStr">
        <is>
          <t>완료</t>
        </is>
      </c>
      <c r="G928" s="28">
        <f>IF(OR(D928="",H928&lt;&gt;""),"",IF(F928="완료","완료",IF(A928&lt;기준일,"밀림",IF(A928=기준일,"오늘",IF(A928&lt;=기준일+7,"이번 주","예정")))))</f>
        <v/>
      </c>
      <c r="H928" s="25">
        <f>IF(COUNTA(A928,B928,D928)=0,"",IF(D928="","할 일을 적어 주세요",IF(NOT(ISNUMBER(A928)),"마감일을 확인하세요",IF(AND(B928&lt;&gt;"",ISNA(MATCH(B928,현장번호,0))),"현장 번호를 확인하세요",IF(AND(F928&lt;&gt;"",F928&lt;&gt;"완료"),"끝남 칸은 '완료'만","")))))</f>
        <v/>
      </c>
      <c r="J928">
        <f>IF(OR(G928="밀림",G928="오늘",G928="이번 주"),A928+ROW()/1E+6,"")</f>
        <v/>
      </c>
    </row>
    <row r="929">
      <c r="A929" s="20" t="n">
        <v>46181</v>
      </c>
      <c r="B929" s="26" t="n">
        <v>276</v>
      </c>
      <c r="C929" s="27">
        <f>IF(D929="","",IF(B929="","(현장 없음)",IFERROR(INDEX(현장_고객,MATCH(B929,현장번호,0))&amp;" · "&amp;INDEX(현장_주소,MATCH(B929,현장번호,0)),"없는 번호")))</f>
        <v/>
      </c>
      <c r="D929" s="21" t="inlineStr">
        <is>
          <t>실측 방문</t>
        </is>
      </c>
      <c r="E929" s="21" t="inlineStr">
        <is>
          <t>박 팀장</t>
        </is>
      </c>
      <c r="F929" s="26" t="inlineStr">
        <is>
          <t>완료</t>
        </is>
      </c>
      <c r="G929" s="28">
        <f>IF(OR(D929="",H929&lt;&gt;""),"",IF(F929="완료","완료",IF(A929&lt;기준일,"밀림",IF(A929=기준일,"오늘",IF(A929&lt;=기준일+7,"이번 주","예정")))))</f>
        <v/>
      </c>
      <c r="H929" s="25">
        <f>IF(COUNTA(A929,B929,D929)=0,"",IF(D929="","할 일을 적어 주세요",IF(NOT(ISNUMBER(A929)),"마감일을 확인하세요",IF(AND(B929&lt;&gt;"",ISNA(MATCH(B929,현장번호,0))),"현장 번호를 확인하세요",IF(AND(F929&lt;&gt;"",F929&lt;&gt;"완료"),"끝남 칸은 '완료'만","")))))</f>
        <v/>
      </c>
      <c r="J929">
        <f>IF(OR(G929="밀림",G929="오늘",G929="이번 주"),A929+ROW()/1E+6,"")</f>
        <v/>
      </c>
    </row>
    <row r="930">
      <c r="A930" s="20" t="n">
        <v>46182</v>
      </c>
      <c r="B930" s="26" t="n">
        <v>264</v>
      </c>
      <c r="C930" s="27">
        <f>IF(D930="","",IF(B930="","(현장 없음)",IFERROR(INDEX(현장_고객,MATCH(B930,현장번호,0))&amp;" · "&amp;INDEX(현장_주소,MATCH(B930,현장번호,0)),"없는 번호")))</f>
        <v/>
      </c>
      <c r="D930" s="21" t="inlineStr">
        <is>
          <t>설비 업체 확인</t>
        </is>
      </c>
      <c r="E930" s="21" t="inlineStr">
        <is>
          <t>대표</t>
        </is>
      </c>
      <c r="F930" s="26" t="inlineStr">
        <is>
          <t>완료</t>
        </is>
      </c>
      <c r="G930" s="28">
        <f>IF(OR(D930="",H930&lt;&gt;""),"",IF(F930="완료","완료",IF(A930&lt;기준일,"밀림",IF(A930=기준일,"오늘",IF(A930&lt;=기준일+7,"이번 주","예정")))))</f>
        <v/>
      </c>
      <c r="H930" s="25">
        <f>IF(COUNTA(A930,B930,D930)=0,"",IF(D930="","할 일을 적어 주세요",IF(NOT(ISNUMBER(A930)),"마감일을 확인하세요",IF(AND(B930&lt;&gt;"",ISNA(MATCH(B930,현장번호,0))),"현장 번호를 확인하세요",IF(AND(F930&lt;&gt;"",F930&lt;&gt;"완료"),"끝남 칸은 '완료'만","")))))</f>
        <v/>
      </c>
      <c r="J930">
        <f>IF(OR(G930="밀림",G930="오늘",G930="이번 주"),A930+ROW()/1E+6,"")</f>
        <v/>
      </c>
    </row>
    <row r="931">
      <c r="A931" s="20" t="n">
        <v>46182</v>
      </c>
      <c r="B931" s="26" t="n">
        <v>264</v>
      </c>
      <c r="C931" s="27">
        <f>IF(D931="","",IF(B931="","(현장 없음)",IFERROR(INDEX(현장_고객,MATCH(B931,현장번호,0))&amp;" · "&amp;INDEX(현장_주소,MATCH(B931,현장번호,0)),"없는 번호")))</f>
        <v/>
      </c>
      <c r="D931" s="21" t="inlineStr">
        <is>
          <t>마감 확인</t>
        </is>
      </c>
      <c r="E931" s="21" t="inlineStr">
        <is>
          <t>대표</t>
        </is>
      </c>
      <c r="F931" s="26" t="inlineStr">
        <is>
          <t>완료</t>
        </is>
      </c>
      <c r="G931" s="28">
        <f>IF(OR(D931="",H931&lt;&gt;""),"",IF(F931="완료","완료",IF(A931&lt;기준일,"밀림",IF(A931=기준일,"오늘",IF(A931&lt;=기준일+7,"이번 주","예정")))))</f>
        <v/>
      </c>
      <c r="H931" s="25">
        <f>IF(COUNTA(A931,B931,D931)=0,"",IF(D931="","할 일을 적어 주세요",IF(NOT(ISNUMBER(A931)),"마감일을 확인하세요",IF(AND(B931&lt;&gt;"",ISNA(MATCH(B931,현장번호,0))),"현장 번호를 확인하세요",IF(AND(F931&lt;&gt;"",F931&lt;&gt;"완료"),"끝남 칸은 '완료'만","")))))</f>
        <v/>
      </c>
      <c r="J931">
        <f>IF(OR(G931="밀림",G931="오늘",G931="이번 주"),A931+ROW()/1E+6,"")</f>
        <v/>
      </c>
    </row>
    <row r="932">
      <c r="A932" s="20" t="n">
        <v>46182</v>
      </c>
      <c r="B932" s="26" t="n">
        <v>274</v>
      </c>
      <c r="C932" s="27">
        <f>IF(D932="","",IF(B932="","(현장 없음)",IFERROR(INDEX(현장_고객,MATCH(B932,현장번호,0))&amp;" · "&amp;INDEX(현장_주소,MATCH(B932,현장번호,0)),"없는 번호")))</f>
        <v/>
      </c>
      <c r="D932" s="21" t="inlineStr">
        <is>
          <t>자재 발주</t>
        </is>
      </c>
      <c r="E932" s="21" t="inlineStr">
        <is>
          <t>박 팀장</t>
        </is>
      </c>
      <c r="F932" s="26" t="inlineStr">
        <is>
          <t>완료</t>
        </is>
      </c>
      <c r="G932" s="28">
        <f>IF(OR(D932="",H932&lt;&gt;""),"",IF(F932="완료","완료",IF(A932&lt;기준일,"밀림",IF(A932=기준일,"오늘",IF(A932&lt;=기준일+7,"이번 주","예정")))))</f>
        <v/>
      </c>
      <c r="H932" s="25">
        <f>IF(COUNTA(A932,B932,D932)=0,"",IF(D932="","할 일을 적어 주세요",IF(NOT(ISNUMBER(A932)),"마감일을 확인하세요",IF(AND(B932&lt;&gt;"",ISNA(MATCH(B932,현장번호,0))),"현장 번호를 확인하세요",IF(AND(F932&lt;&gt;"",F932&lt;&gt;"완료"),"끝남 칸은 '완료'만","")))))</f>
        <v/>
      </c>
      <c r="J932">
        <f>IF(OR(G932="밀림",G932="오늘",G932="이번 주"),A932+ROW()/1E+6,"")</f>
        <v/>
      </c>
    </row>
    <row r="933">
      <c r="A933" s="20" t="n">
        <v>46183</v>
      </c>
      <c r="B933" s="26" t="n">
        <v>262</v>
      </c>
      <c r="C933" s="27">
        <f>IF(D933="","",IF(B933="","(현장 없음)",IFERROR(INDEX(현장_고객,MATCH(B933,현장번호,0))&amp;" · "&amp;INDEX(현장_주소,MATCH(B933,현장번호,0)),"없는 번호")))</f>
        <v/>
      </c>
      <c r="D933" s="21" t="inlineStr">
        <is>
          <t>철거 일정 잡기</t>
        </is>
      </c>
      <c r="E933" s="21" t="inlineStr">
        <is>
          <t>박 팀장</t>
        </is>
      </c>
      <c r="F933" s="26" t="inlineStr">
        <is>
          <t>완료</t>
        </is>
      </c>
      <c r="G933" s="28">
        <f>IF(OR(D933="",H933&lt;&gt;""),"",IF(F933="완료","완료",IF(A933&lt;기준일,"밀림",IF(A933=기준일,"오늘",IF(A933&lt;=기준일+7,"이번 주","예정")))))</f>
        <v/>
      </c>
      <c r="H933" s="25">
        <f>IF(COUNTA(A933,B933,D933)=0,"",IF(D933="","할 일을 적어 주세요",IF(NOT(ISNUMBER(A933)),"마감일을 확인하세요",IF(AND(B933&lt;&gt;"",ISNA(MATCH(B933,현장번호,0))),"현장 번호를 확인하세요",IF(AND(F933&lt;&gt;"",F933&lt;&gt;"완료"),"끝남 칸은 '완료'만","")))))</f>
        <v/>
      </c>
      <c r="J933">
        <f>IF(OR(G933="밀림",G933="오늘",G933="이번 주"),A933+ROW()/1E+6,"")</f>
        <v/>
      </c>
    </row>
    <row r="934">
      <c r="A934" s="20" t="n">
        <v>46183</v>
      </c>
      <c r="B934" s="26" t="n">
        <v>264</v>
      </c>
      <c r="C934" s="27">
        <f>IF(D934="","",IF(B934="","(현장 없음)",IFERROR(INDEX(현장_고객,MATCH(B934,현장번호,0))&amp;" · "&amp;INDEX(현장_주소,MATCH(B934,현장번호,0)),"없는 번호")))</f>
        <v/>
      </c>
      <c r="D934" s="21" t="inlineStr">
        <is>
          <t>타일 들어가는 날 확인</t>
        </is>
      </c>
      <c r="E934" s="21" t="inlineStr">
        <is>
          <t>대표</t>
        </is>
      </c>
      <c r="F934" s="26" t="inlineStr">
        <is>
          <t>완료</t>
        </is>
      </c>
      <c r="G934" s="28">
        <f>IF(OR(D934="",H934&lt;&gt;""),"",IF(F934="완료","완료",IF(A934&lt;기준일,"밀림",IF(A934=기준일,"오늘",IF(A934&lt;=기준일+7,"이번 주","예정")))))</f>
        <v/>
      </c>
      <c r="H934" s="25">
        <f>IF(COUNTA(A934,B934,D934)=0,"",IF(D934="","할 일을 적어 주세요",IF(NOT(ISNUMBER(A934)),"마감일을 확인하세요",IF(AND(B934&lt;&gt;"",ISNA(MATCH(B934,현장번호,0))),"현장 번호를 확인하세요",IF(AND(F934&lt;&gt;"",F934&lt;&gt;"완료"),"끝남 칸은 '완료'만","")))))</f>
        <v/>
      </c>
      <c r="J934">
        <f>IF(OR(G934="밀림",G934="오늘",G934="이번 주"),A934+ROW()/1E+6,"")</f>
        <v/>
      </c>
    </row>
    <row r="935">
      <c r="A935" s="20" t="n">
        <v>46183</v>
      </c>
      <c r="B935" s="26" t="n">
        <v>272</v>
      </c>
      <c r="C935" s="27">
        <f>IF(D935="","",IF(B935="","(현장 없음)",IFERROR(INDEX(현장_고객,MATCH(B935,현장번호,0))&amp;" · "&amp;INDEX(현장_주소,MATCH(B935,현장번호,0)),"없는 번호")))</f>
        <v/>
      </c>
      <c r="D935" s="21" t="inlineStr">
        <is>
          <t>중간 사진 보내기</t>
        </is>
      </c>
      <c r="E935" s="21" t="inlineStr">
        <is>
          <t>박 팀장</t>
        </is>
      </c>
      <c r="F935" s="26" t="inlineStr">
        <is>
          <t>완료</t>
        </is>
      </c>
      <c r="G935" s="28">
        <f>IF(OR(D935="",H935&lt;&gt;""),"",IF(F935="완료","완료",IF(A935&lt;기준일,"밀림",IF(A935=기준일,"오늘",IF(A935&lt;=기준일+7,"이번 주","예정")))))</f>
        <v/>
      </c>
      <c r="H935" s="25">
        <f>IF(COUNTA(A935,B935,D935)=0,"",IF(D935="","할 일을 적어 주세요",IF(NOT(ISNUMBER(A935)),"마감일을 확인하세요",IF(AND(B935&lt;&gt;"",ISNA(MATCH(B935,현장번호,0))),"현장 번호를 확인하세요",IF(AND(F935&lt;&gt;"",F935&lt;&gt;"완료"),"끝남 칸은 '완료'만","")))))</f>
        <v/>
      </c>
      <c r="J935">
        <f>IF(OR(G935="밀림",G935="오늘",G935="이번 주"),A935+ROW()/1E+6,"")</f>
        <v/>
      </c>
    </row>
    <row r="936">
      <c r="A936" s="20" t="n">
        <v>46184</v>
      </c>
      <c r="B936" s="26" t="n">
        <v>262</v>
      </c>
      <c r="C936" s="27">
        <f>IF(D936="","",IF(B936="","(현장 없음)",IFERROR(INDEX(현장_고객,MATCH(B936,현장번호,0))&amp;" · "&amp;INDEX(현장_주소,MATCH(B936,현장번호,0)),"없는 번호")))</f>
        <v/>
      </c>
      <c r="D936" s="21" t="inlineStr">
        <is>
          <t>잔금 안내 문자</t>
        </is>
      </c>
      <c r="E936" s="21" t="inlineStr">
        <is>
          <t>박 팀장</t>
        </is>
      </c>
      <c r="F936" s="26" t="inlineStr">
        <is>
          <t>완료</t>
        </is>
      </c>
      <c r="G936" s="28">
        <f>IF(OR(D936="",H936&lt;&gt;""),"",IF(F936="완료","완료",IF(A936&lt;기준일,"밀림",IF(A936=기준일,"오늘",IF(A936&lt;=기준일+7,"이번 주","예정")))))</f>
        <v/>
      </c>
      <c r="H936" s="25">
        <f>IF(COUNTA(A936,B936,D936)=0,"",IF(D936="","할 일을 적어 주세요",IF(NOT(ISNUMBER(A936)),"마감일을 확인하세요",IF(AND(B936&lt;&gt;"",ISNA(MATCH(B936,현장번호,0))),"현장 번호를 확인하세요",IF(AND(F936&lt;&gt;"",F936&lt;&gt;"완료"),"끝남 칸은 '완료'만","")))))</f>
        <v/>
      </c>
      <c r="J936">
        <f>IF(OR(G936="밀림",G936="오늘",G936="이번 주"),A936+ROW()/1E+6,"")</f>
        <v/>
      </c>
    </row>
    <row r="937">
      <c r="A937" s="20" t="n">
        <v>46184</v>
      </c>
      <c r="B937" s="26" t="n">
        <v>273</v>
      </c>
      <c r="C937" s="27">
        <f>IF(D937="","",IF(B937="","(현장 없음)",IFERROR(INDEX(현장_고객,MATCH(B937,현장번호,0))&amp;" · "&amp;INDEX(현장_주소,MATCH(B937,현장번호,0)),"없는 번호")))</f>
        <v/>
      </c>
      <c r="D937" s="21" t="inlineStr">
        <is>
          <t>중간 사진 보내기</t>
        </is>
      </c>
      <c r="E937" s="21" t="inlineStr">
        <is>
          <t>박 팀장</t>
        </is>
      </c>
      <c r="F937" s="26" t="inlineStr">
        <is>
          <t>완료</t>
        </is>
      </c>
      <c r="G937" s="28">
        <f>IF(OR(D937="",H937&lt;&gt;""),"",IF(F937="완료","완료",IF(A937&lt;기준일,"밀림",IF(A937=기준일,"오늘",IF(A937&lt;=기준일+7,"이번 주","예정")))))</f>
        <v/>
      </c>
      <c r="H937" s="25">
        <f>IF(COUNTA(A937,B937,D937)=0,"",IF(D937="","할 일을 적어 주세요",IF(NOT(ISNUMBER(A937)),"마감일을 확인하세요",IF(AND(B937&lt;&gt;"",ISNA(MATCH(B937,현장번호,0))),"현장 번호를 확인하세요",IF(AND(F937&lt;&gt;"",F937&lt;&gt;"완료"),"끝남 칸은 '완료'만","")))))</f>
        <v/>
      </c>
      <c r="J937">
        <f>IF(OR(G937="밀림",G937="오늘",G937="이번 주"),A937+ROW()/1E+6,"")</f>
        <v/>
      </c>
    </row>
    <row r="938">
      <c r="A938" s="20" t="n">
        <v>46185</v>
      </c>
      <c r="B938" s="26" t="n">
        <v>270</v>
      </c>
      <c r="C938" s="27">
        <f>IF(D938="","",IF(B938="","(현장 없음)",IFERROR(INDEX(현장_고객,MATCH(B938,현장번호,0))&amp;" · "&amp;INDEX(현장_주소,MATCH(B938,현장번호,0)),"없는 번호")))</f>
        <v/>
      </c>
      <c r="D938" s="21" t="inlineStr">
        <is>
          <t>실측 방문</t>
        </is>
      </c>
      <c r="E938" s="21" t="inlineStr">
        <is>
          <t>대표</t>
        </is>
      </c>
      <c r="F938" s="26" t="inlineStr">
        <is>
          <t>완료</t>
        </is>
      </c>
      <c r="G938" s="28">
        <f>IF(OR(D938="",H938&lt;&gt;""),"",IF(F938="완료","완료",IF(A938&lt;기준일,"밀림",IF(A938=기준일,"오늘",IF(A938&lt;=기준일+7,"이번 주","예정")))))</f>
        <v/>
      </c>
      <c r="H938" s="25">
        <f>IF(COUNTA(A938,B938,D938)=0,"",IF(D938="","할 일을 적어 주세요",IF(NOT(ISNUMBER(A938)),"마감일을 확인하세요",IF(AND(B938&lt;&gt;"",ISNA(MATCH(B938,현장번호,0))),"현장 번호를 확인하세요",IF(AND(F938&lt;&gt;"",F938&lt;&gt;"완료"),"끝남 칸은 '완료'만","")))))</f>
        <v/>
      </c>
      <c r="J938">
        <f>IF(OR(G938="밀림",G938="오늘",G938="이번 주"),A938+ROW()/1E+6,"")</f>
        <v/>
      </c>
    </row>
    <row r="939">
      <c r="A939" s="20" t="n">
        <v>46185</v>
      </c>
      <c r="B939" s="26" t="n">
        <v>272</v>
      </c>
      <c r="C939" s="27">
        <f>IF(D939="","",IF(B939="","(현장 없음)",IFERROR(INDEX(현장_고객,MATCH(B939,현장번호,0))&amp;" · "&amp;INDEX(현장_주소,MATCH(B939,현장번호,0)),"없는 번호")))</f>
        <v/>
      </c>
      <c r="D939" s="21" t="inlineStr">
        <is>
          <t>타일 들어가는 날 확인</t>
        </is>
      </c>
      <c r="E939" s="21" t="inlineStr">
        <is>
          <t>박 팀장</t>
        </is>
      </c>
      <c r="F939" s="26" t="inlineStr">
        <is>
          <t>완료</t>
        </is>
      </c>
      <c r="G939" s="28">
        <f>IF(OR(D939="",H939&lt;&gt;""),"",IF(F939="완료","완료",IF(A939&lt;기준일,"밀림",IF(A939=기준일,"오늘",IF(A939&lt;=기준일+7,"이번 주","예정")))))</f>
        <v/>
      </c>
      <c r="H939" s="25">
        <f>IF(COUNTA(A939,B939,D939)=0,"",IF(D939="","할 일을 적어 주세요",IF(NOT(ISNUMBER(A939)),"마감일을 확인하세요",IF(AND(B939&lt;&gt;"",ISNA(MATCH(B939,현장번호,0))),"현장 번호를 확인하세요",IF(AND(F939&lt;&gt;"",F939&lt;&gt;"완료"),"끝남 칸은 '완료'만","")))))</f>
        <v/>
      </c>
      <c r="J939">
        <f>IF(OR(G939="밀림",G939="오늘",G939="이번 주"),A939+ROW()/1E+6,"")</f>
        <v/>
      </c>
    </row>
    <row r="940">
      <c r="A940" s="20" t="n">
        <v>46185</v>
      </c>
      <c r="B940" s="26" t="n">
        <v>274</v>
      </c>
      <c r="C940" s="27">
        <f>IF(D940="","",IF(B940="","(현장 없음)",IFERROR(INDEX(현장_고객,MATCH(B940,현장번호,0))&amp;" · "&amp;INDEX(현장_주소,MATCH(B940,현장번호,0)),"없는 번호")))</f>
        <v/>
      </c>
      <c r="D940" s="21" t="inlineStr">
        <is>
          <t>관리사무소 공사 신고</t>
        </is>
      </c>
      <c r="E940" s="21" t="inlineStr">
        <is>
          <t>박 팀장</t>
        </is>
      </c>
      <c r="F940" s="26" t="inlineStr">
        <is>
          <t>완료</t>
        </is>
      </c>
      <c r="G940" s="28">
        <f>IF(OR(D940="",H940&lt;&gt;""),"",IF(F940="완료","완료",IF(A940&lt;기준일,"밀림",IF(A940=기준일,"오늘",IF(A940&lt;=기준일+7,"이번 주","예정")))))</f>
        <v/>
      </c>
      <c r="H940" s="25">
        <f>IF(COUNTA(A940,B940,D940)=0,"",IF(D940="","할 일을 적어 주세요",IF(NOT(ISNUMBER(A940)),"마감일을 확인하세요",IF(AND(B940&lt;&gt;"",ISNA(MATCH(B940,현장번호,0))),"현장 번호를 확인하세요",IF(AND(F940&lt;&gt;"",F940&lt;&gt;"완료"),"끝남 칸은 '완료'만","")))))</f>
        <v/>
      </c>
      <c r="J940">
        <f>IF(OR(G940="밀림",G940="오늘",G940="이번 주"),A940+ROW()/1E+6,"")</f>
        <v/>
      </c>
    </row>
    <row r="941">
      <c r="A941" s="20" t="n">
        <v>46185</v>
      </c>
      <c r="B941" s="26" t="n">
        <v>277</v>
      </c>
      <c r="C941" s="27">
        <f>IF(D941="","",IF(B941="","(현장 없음)",IFERROR(INDEX(현장_고객,MATCH(B941,현장번호,0))&amp;" · "&amp;INDEX(현장_주소,MATCH(B941,현장번호,0)),"없는 번호")))</f>
        <v/>
      </c>
      <c r="D941" s="21" t="inlineStr">
        <is>
          <t>실측 방문</t>
        </is>
      </c>
      <c r="E941" s="21" t="inlineStr">
        <is>
          <t>박 팀장</t>
        </is>
      </c>
      <c r="F941" s="26" t="inlineStr">
        <is>
          <t>완료</t>
        </is>
      </c>
      <c r="G941" s="28">
        <f>IF(OR(D941="",H941&lt;&gt;""),"",IF(F941="완료","완료",IF(A941&lt;기준일,"밀림",IF(A941=기준일,"오늘",IF(A941&lt;=기준일+7,"이번 주","예정")))))</f>
        <v/>
      </c>
      <c r="H941" s="25">
        <f>IF(COUNTA(A941,B941,D941)=0,"",IF(D941="","할 일을 적어 주세요",IF(NOT(ISNUMBER(A941)),"마감일을 확인하세요",IF(AND(B941&lt;&gt;"",ISNA(MATCH(B941,현장번호,0))),"현장 번호를 확인하세요",IF(AND(F941&lt;&gt;"",F941&lt;&gt;"완료"),"끝남 칸은 '완료'만","")))))</f>
        <v/>
      </c>
      <c r="J941">
        <f>IF(OR(G941="밀림",G941="오늘",G941="이번 주"),A941+ROW()/1E+6,"")</f>
        <v/>
      </c>
    </row>
    <row r="942">
      <c r="A942" s="20" t="n">
        <v>46185</v>
      </c>
      <c r="B942" s="26" t="n">
        <v>279</v>
      </c>
      <c r="C942" s="27">
        <f>IF(D942="","",IF(B942="","(현장 없음)",IFERROR(INDEX(현장_고객,MATCH(B942,현장번호,0))&amp;" · "&amp;INDEX(현장_주소,MATCH(B942,현장번호,0)),"없는 번호")))</f>
        <v/>
      </c>
      <c r="D942" s="21" t="inlineStr">
        <is>
          <t>실측 방문</t>
        </is>
      </c>
      <c r="E942" s="21" t="inlineStr">
        <is>
          <t>대표</t>
        </is>
      </c>
      <c r="F942" s="26" t="inlineStr">
        <is>
          <t>완료</t>
        </is>
      </c>
      <c r="G942" s="28">
        <f>IF(OR(D942="",H942&lt;&gt;""),"",IF(F942="완료","완료",IF(A942&lt;기준일,"밀림",IF(A942=기준일,"오늘",IF(A942&lt;=기준일+7,"이번 주","예정")))))</f>
        <v/>
      </c>
      <c r="H942" s="25">
        <f>IF(COUNTA(A942,B942,D942)=0,"",IF(D942="","할 일을 적어 주세요",IF(NOT(ISNUMBER(A942)),"마감일을 확인하세요",IF(AND(B942&lt;&gt;"",ISNA(MATCH(B942,현장번호,0))),"현장 번호를 확인하세요",IF(AND(F942&lt;&gt;"",F942&lt;&gt;"완료"),"끝남 칸은 '완료'만","")))))</f>
        <v/>
      </c>
      <c r="J942">
        <f>IF(OR(G942="밀림",G942="오늘",G942="이번 주"),A942+ROW()/1E+6,"")</f>
        <v/>
      </c>
    </row>
    <row r="943">
      <c r="A943" s="20" t="n">
        <v>46186</v>
      </c>
      <c r="B943" s="26" t="n">
        <v>263</v>
      </c>
      <c r="C943" s="27">
        <f>IF(D943="","",IF(B943="","(현장 없음)",IFERROR(INDEX(현장_고객,MATCH(B943,현장번호,0))&amp;" · "&amp;INDEX(현장_주소,MATCH(B943,현장번호,0)),"없는 번호")))</f>
        <v/>
      </c>
      <c r="D943" s="21" t="inlineStr">
        <is>
          <t>철거 일정 잡기</t>
        </is>
      </c>
      <c r="E943" s="21" t="inlineStr">
        <is>
          <t>김 실장</t>
        </is>
      </c>
      <c r="F943" s="26" t="inlineStr">
        <is>
          <t>완료</t>
        </is>
      </c>
      <c r="G943" s="28">
        <f>IF(OR(D943="",H943&lt;&gt;""),"",IF(F943="완료","완료",IF(A943&lt;기준일,"밀림",IF(A943=기준일,"오늘",IF(A943&lt;=기준일+7,"이번 주","예정")))))</f>
        <v/>
      </c>
      <c r="H943" s="25">
        <f>IF(COUNTA(A943,B943,D943)=0,"",IF(D943="","할 일을 적어 주세요",IF(NOT(ISNUMBER(A943)),"마감일을 확인하세요",IF(AND(B943&lt;&gt;"",ISNA(MATCH(B943,현장번호,0))),"현장 번호를 확인하세요",IF(AND(F943&lt;&gt;"",F943&lt;&gt;"완료"),"끝남 칸은 '완료'만","")))))</f>
        <v/>
      </c>
      <c r="J943">
        <f>IF(OR(G943="밀림",G943="오늘",G943="이번 주"),A943+ROW()/1E+6,"")</f>
        <v/>
      </c>
    </row>
    <row r="944">
      <c r="A944" s="20" t="n">
        <v>46186</v>
      </c>
      <c r="B944" s="26" t="n">
        <v>264</v>
      </c>
      <c r="C944" s="27">
        <f>IF(D944="","",IF(B944="","(현장 없음)",IFERROR(INDEX(현장_고객,MATCH(B944,현장번호,0))&amp;" · "&amp;INDEX(현장_주소,MATCH(B944,현장번호,0)),"없는 번호")))</f>
        <v/>
      </c>
      <c r="D944" s="21" t="inlineStr">
        <is>
          <t>잔금 안내 문자</t>
        </is>
      </c>
      <c r="E944" s="21" t="inlineStr">
        <is>
          <t>대표</t>
        </is>
      </c>
      <c r="F944" s="26" t="inlineStr">
        <is>
          <t>완료</t>
        </is>
      </c>
      <c r="G944" s="28">
        <f>IF(OR(D944="",H944&lt;&gt;""),"",IF(F944="완료","완료",IF(A944&lt;기준일,"밀림",IF(A944=기준일,"오늘",IF(A944&lt;=기준일+7,"이번 주","예정")))))</f>
        <v/>
      </c>
      <c r="H944" s="25">
        <f>IF(COUNTA(A944,B944,D944)=0,"",IF(D944="","할 일을 적어 주세요",IF(NOT(ISNUMBER(A944)),"마감일을 확인하세요",IF(AND(B944&lt;&gt;"",ISNA(MATCH(B944,현장번호,0))),"현장 번호를 확인하세요",IF(AND(F944&lt;&gt;"",F944&lt;&gt;"완료"),"끝남 칸은 '완료'만","")))))</f>
        <v/>
      </c>
      <c r="J944">
        <f>IF(OR(G944="밀림",G944="오늘",G944="이번 주"),A944+ROW()/1E+6,"")</f>
        <v/>
      </c>
    </row>
    <row r="945">
      <c r="A945" s="20" t="n">
        <v>46186</v>
      </c>
      <c r="B945" s="26" t="n">
        <v>268</v>
      </c>
      <c r="C945" s="27">
        <f>IF(D945="","",IF(B945="","(현장 없음)",IFERROR(INDEX(현장_고객,MATCH(B945,현장번호,0))&amp;" · "&amp;INDEX(현장_주소,MATCH(B945,현장번호,0)),"없는 번호")))</f>
        <v/>
      </c>
      <c r="D945" s="21" t="inlineStr">
        <is>
          <t>실측 방문</t>
        </is>
      </c>
      <c r="E945" s="21" t="inlineStr">
        <is>
          <t>대표</t>
        </is>
      </c>
      <c r="F945" s="26" t="inlineStr">
        <is>
          <t>완료</t>
        </is>
      </c>
      <c r="G945" s="28">
        <f>IF(OR(D945="",H945&lt;&gt;""),"",IF(F945="완료","완료",IF(A945&lt;기준일,"밀림",IF(A945=기준일,"오늘",IF(A945&lt;=기준일+7,"이번 주","예정")))))</f>
        <v/>
      </c>
      <c r="H945" s="25">
        <f>IF(COUNTA(A945,B945,D945)=0,"",IF(D945="","할 일을 적어 주세요",IF(NOT(ISNUMBER(A945)),"마감일을 확인하세요",IF(AND(B945&lt;&gt;"",ISNA(MATCH(B945,현장번호,0))),"현장 번호를 확인하세요",IF(AND(F945&lt;&gt;"",F945&lt;&gt;"완료"),"끝남 칸은 '완료'만","")))))</f>
        <v/>
      </c>
      <c r="J945">
        <f>IF(OR(G945="밀림",G945="오늘",G945="이번 주"),A945+ROW()/1E+6,"")</f>
        <v/>
      </c>
    </row>
    <row r="946">
      <c r="A946" s="20" t="n">
        <v>46186</v>
      </c>
      <c r="B946" s="26" t="n">
        <v>273</v>
      </c>
      <c r="C946" s="27">
        <f>IF(D946="","",IF(B946="","(현장 없음)",IFERROR(INDEX(현장_고객,MATCH(B946,현장번호,0))&amp;" · "&amp;INDEX(현장_주소,MATCH(B946,현장번호,0)),"없는 번호")))</f>
        <v/>
      </c>
      <c r="D946" s="21" t="inlineStr">
        <is>
          <t>설비 업체 확인</t>
        </is>
      </c>
      <c r="E946" s="21" t="inlineStr">
        <is>
          <t>박 팀장</t>
        </is>
      </c>
      <c r="F946" s="26" t="inlineStr">
        <is>
          <t>완료</t>
        </is>
      </c>
      <c r="G946" s="28">
        <f>IF(OR(D946="",H946&lt;&gt;""),"",IF(F946="완료","완료",IF(A946&lt;기준일,"밀림",IF(A946=기준일,"오늘",IF(A946&lt;=기준일+7,"이번 주","예정")))))</f>
        <v/>
      </c>
      <c r="H946" s="25">
        <f>IF(COUNTA(A946,B946,D946)=0,"",IF(D946="","할 일을 적어 주세요",IF(NOT(ISNUMBER(A946)),"마감일을 확인하세요",IF(AND(B946&lt;&gt;"",ISNA(MATCH(B946,현장번호,0))),"현장 번호를 확인하세요",IF(AND(F946&lt;&gt;"",F946&lt;&gt;"완료"),"끝남 칸은 '완료'만","")))))</f>
        <v/>
      </c>
      <c r="J946">
        <f>IF(OR(G946="밀림",G946="오늘",G946="이번 주"),A946+ROW()/1E+6,"")</f>
        <v/>
      </c>
    </row>
    <row r="947">
      <c r="A947" s="20" t="n">
        <v>46187</v>
      </c>
      <c r="B947" s="26" t="n">
        <v>274</v>
      </c>
      <c r="C947" s="27">
        <f>IF(D947="","",IF(B947="","(현장 없음)",IFERROR(INDEX(현장_고객,MATCH(B947,현장번호,0))&amp;" · "&amp;INDEX(현장_주소,MATCH(B947,현장번호,0)),"없는 번호")))</f>
        <v/>
      </c>
      <c r="D947" s="21" t="inlineStr">
        <is>
          <t>설비 업체 확인</t>
        </is>
      </c>
      <c r="E947" s="21" t="inlineStr">
        <is>
          <t>박 팀장</t>
        </is>
      </c>
      <c r="F947" s="26" t="inlineStr">
        <is>
          <t>완료</t>
        </is>
      </c>
      <c r="G947" s="28">
        <f>IF(OR(D947="",H947&lt;&gt;""),"",IF(F947="완료","완료",IF(A947&lt;기준일,"밀림",IF(A947=기준일,"오늘",IF(A947&lt;=기준일+7,"이번 주","예정")))))</f>
        <v/>
      </c>
      <c r="H947" s="25">
        <f>IF(COUNTA(A947,B947,D947)=0,"",IF(D947="","할 일을 적어 주세요",IF(NOT(ISNUMBER(A947)),"마감일을 확인하세요",IF(AND(B947&lt;&gt;"",ISNA(MATCH(B947,현장번호,0))),"현장 번호를 확인하세요",IF(AND(F947&lt;&gt;"",F947&lt;&gt;"완료"),"끝남 칸은 '완료'만","")))))</f>
        <v/>
      </c>
      <c r="J947">
        <f>IF(OR(G947="밀림",G947="오늘",G947="이번 주"),A947+ROW()/1E+6,"")</f>
        <v/>
      </c>
    </row>
    <row r="948">
      <c r="A948" s="20" t="n">
        <v>46190</v>
      </c>
      <c r="B948" s="26" t="n">
        <v>268</v>
      </c>
      <c r="C948" s="27">
        <f>IF(D948="","",IF(B948="","(현장 없음)",IFERROR(INDEX(현장_고객,MATCH(B948,현장번호,0))&amp;" · "&amp;INDEX(현장_주소,MATCH(B948,현장번호,0)),"없는 번호")))</f>
        <v/>
      </c>
      <c r="D948" s="21" t="inlineStr">
        <is>
          <t>철거 일정 잡기</t>
        </is>
      </c>
      <c r="E948" s="21" t="inlineStr">
        <is>
          <t>대표</t>
        </is>
      </c>
      <c r="F948" s="26" t="inlineStr">
        <is>
          <t>완료</t>
        </is>
      </c>
      <c r="G948" s="28">
        <f>IF(OR(D948="",H948&lt;&gt;""),"",IF(F948="완료","완료",IF(A948&lt;기준일,"밀림",IF(A948=기준일,"오늘",IF(A948&lt;=기준일+7,"이번 주","예정")))))</f>
        <v/>
      </c>
      <c r="H948" s="25">
        <f>IF(COUNTA(A948,B948,D948)=0,"",IF(D948="","할 일을 적어 주세요",IF(NOT(ISNUMBER(A948)),"마감일을 확인하세요",IF(AND(B948&lt;&gt;"",ISNA(MATCH(B948,현장번호,0))),"현장 번호를 확인하세요",IF(AND(F948&lt;&gt;"",F948&lt;&gt;"완료"),"끝남 칸은 '완료'만","")))))</f>
        <v/>
      </c>
      <c r="J948">
        <f>IF(OR(G948="밀림",G948="오늘",G948="이번 주"),A948+ROW()/1E+6,"")</f>
        <v/>
      </c>
    </row>
    <row r="949">
      <c r="A949" s="20" t="n">
        <v>46190</v>
      </c>
      <c r="B949" s="26" t="n">
        <v>271</v>
      </c>
      <c r="C949" s="27">
        <f>IF(D949="","",IF(B949="","(현장 없음)",IFERROR(INDEX(현장_고객,MATCH(B949,현장번호,0))&amp;" · "&amp;INDEX(현장_주소,MATCH(B949,현장번호,0)),"없는 번호")))</f>
        <v/>
      </c>
      <c r="D949" s="21" t="inlineStr">
        <is>
          <t>실측 방문</t>
        </is>
      </c>
      <c r="E949" s="21" t="inlineStr">
        <is>
          <t>김 실장</t>
        </is>
      </c>
      <c r="F949" s="26" t="inlineStr">
        <is>
          <t>완료</t>
        </is>
      </c>
      <c r="G949" s="28">
        <f>IF(OR(D949="",H949&lt;&gt;""),"",IF(F949="완료","완료",IF(A949&lt;기준일,"밀림",IF(A949=기준일,"오늘",IF(A949&lt;=기준일+7,"이번 주","예정")))))</f>
        <v/>
      </c>
      <c r="H949" s="25">
        <f>IF(COUNTA(A949,B949,D949)=0,"",IF(D949="","할 일을 적어 주세요",IF(NOT(ISNUMBER(A949)),"마감일을 확인하세요",IF(AND(B949&lt;&gt;"",ISNA(MATCH(B949,현장번호,0))),"현장 번호를 확인하세요",IF(AND(F949&lt;&gt;"",F949&lt;&gt;"완료"),"끝남 칸은 '완료'만","")))))</f>
        <v/>
      </c>
      <c r="J949">
        <f>IF(OR(G949="밀림",G949="오늘",G949="이번 주"),A949+ROW()/1E+6,"")</f>
        <v/>
      </c>
    </row>
    <row r="950">
      <c r="A950" s="20" t="n">
        <v>46190</v>
      </c>
      <c r="B950" s="26" t="n">
        <v>276</v>
      </c>
      <c r="C950" s="27">
        <f>IF(D950="","",IF(B950="","(현장 없음)",IFERROR(INDEX(현장_고객,MATCH(B950,현장번호,0))&amp;" · "&amp;INDEX(현장_주소,MATCH(B950,현장번호,0)),"없는 번호")))</f>
        <v/>
      </c>
      <c r="D950" s="21" t="inlineStr">
        <is>
          <t>관리사무소 공사 신고</t>
        </is>
      </c>
      <c r="E950" s="21" t="inlineStr">
        <is>
          <t>박 팀장</t>
        </is>
      </c>
      <c r="F950" s="26" t="inlineStr">
        <is>
          <t>완료</t>
        </is>
      </c>
      <c r="G950" s="28">
        <f>IF(OR(D950="",H950&lt;&gt;""),"",IF(F950="완료","완료",IF(A950&lt;기준일,"밀림",IF(A950=기준일,"오늘",IF(A950&lt;=기준일+7,"이번 주","예정")))))</f>
        <v/>
      </c>
      <c r="H950" s="25">
        <f>IF(COUNTA(A950,B950,D950)=0,"",IF(D950="","할 일을 적어 주세요",IF(NOT(ISNUMBER(A950)),"마감일을 확인하세요",IF(AND(B950&lt;&gt;"",ISNA(MATCH(B950,현장번호,0))),"현장 번호를 확인하세요",IF(AND(F950&lt;&gt;"",F950&lt;&gt;"완료"),"끝남 칸은 '완료'만","")))))</f>
        <v/>
      </c>
      <c r="J950">
        <f>IF(OR(G950="밀림",G950="오늘",G950="이번 주"),A950+ROW()/1E+6,"")</f>
        <v/>
      </c>
    </row>
    <row r="951">
      <c r="A951" s="20" t="n">
        <v>46190</v>
      </c>
      <c r="B951" s="26" t="n">
        <v>276</v>
      </c>
      <c r="C951" s="27">
        <f>IF(D951="","",IF(B951="","(현장 없음)",IFERROR(INDEX(현장_고객,MATCH(B951,현장번호,0))&amp;" · "&amp;INDEX(현장_주소,MATCH(B951,현장번호,0)),"없는 번호")))</f>
        <v/>
      </c>
      <c r="D951" s="21" t="inlineStr">
        <is>
          <t>설비 업체 확인</t>
        </is>
      </c>
      <c r="E951" s="21" t="inlineStr">
        <is>
          <t>박 팀장</t>
        </is>
      </c>
      <c r="F951" s="26" t="inlineStr">
        <is>
          <t>완료</t>
        </is>
      </c>
      <c r="G951" s="28">
        <f>IF(OR(D951="",H951&lt;&gt;""),"",IF(F951="완료","완료",IF(A951&lt;기준일,"밀림",IF(A951=기준일,"오늘",IF(A951&lt;=기준일+7,"이번 주","예정")))))</f>
        <v/>
      </c>
      <c r="H951" s="25">
        <f>IF(COUNTA(A951,B951,D951)=0,"",IF(D951="","할 일을 적어 주세요",IF(NOT(ISNUMBER(A951)),"마감일을 확인하세요",IF(AND(B951&lt;&gt;"",ISNA(MATCH(B951,현장번호,0))),"현장 번호를 확인하세요",IF(AND(F951&lt;&gt;"",F951&lt;&gt;"완료"),"끝남 칸은 '완료'만","")))))</f>
        <v/>
      </c>
      <c r="J951">
        <f>IF(OR(G951="밀림",G951="오늘",G951="이번 주"),A951+ROW()/1E+6,"")</f>
        <v/>
      </c>
    </row>
    <row r="952">
      <c r="A952" s="20" t="n">
        <v>46191</v>
      </c>
      <c r="B952" s="26" t="n">
        <v>274</v>
      </c>
      <c r="C952" s="27">
        <f>IF(D952="","",IF(B952="","(현장 없음)",IFERROR(INDEX(현장_고객,MATCH(B952,현장번호,0))&amp;" · "&amp;INDEX(현장_주소,MATCH(B952,현장번호,0)),"없는 번호")))</f>
        <v/>
      </c>
      <c r="D952" s="21" t="inlineStr">
        <is>
          <t>철거 일정 잡기</t>
        </is>
      </c>
      <c r="E952" s="21" t="inlineStr">
        <is>
          <t>박 팀장</t>
        </is>
      </c>
      <c r="F952" s="26" t="inlineStr">
        <is>
          <t>완료</t>
        </is>
      </c>
      <c r="G952" s="28">
        <f>IF(OR(D952="",H952&lt;&gt;""),"",IF(F952="완료","완료",IF(A952&lt;기준일,"밀림",IF(A952=기준일,"오늘",IF(A952&lt;=기준일+7,"이번 주","예정")))))</f>
        <v/>
      </c>
      <c r="H952" s="25">
        <f>IF(COUNTA(A952,B952,D952)=0,"",IF(D952="","할 일을 적어 주세요",IF(NOT(ISNUMBER(A952)),"마감일을 확인하세요",IF(AND(B952&lt;&gt;"",ISNA(MATCH(B952,현장번호,0))),"현장 번호를 확인하세요",IF(AND(F952&lt;&gt;"",F952&lt;&gt;"완료"),"끝남 칸은 '완료'만","")))))</f>
        <v/>
      </c>
      <c r="J952">
        <f>IF(OR(G952="밀림",G952="오늘",G952="이번 주"),A952+ROW()/1E+6,"")</f>
        <v/>
      </c>
    </row>
    <row r="953">
      <c r="A953" s="20" t="n">
        <v>46191</v>
      </c>
      <c r="B953" s="26" t="n">
        <v>278</v>
      </c>
      <c r="C953" s="27">
        <f>IF(D953="","",IF(B953="","(현장 없음)",IFERROR(INDEX(현장_고객,MATCH(B953,현장번호,0))&amp;" · "&amp;INDEX(현장_주소,MATCH(B953,현장번호,0)),"없는 번호")))</f>
        <v/>
      </c>
      <c r="D953" s="21" t="inlineStr">
        <is>
          <t>실측 방문</t>
        </is>
      </c>
      <c r="E953" s="21" t="inlineStr">
        <is>
          <t>박 팀장</t>
        </is>
      </c>
      <c r="F953" s="26" t="inlineStr">
        <is>
          <t>완료</t>
        </is>
      </c>
      <c r="G953" s="28">
        <f>IF(OR(D953="",H953&lt;&gt;""),"",IF(F953="완료","완료",IF(A953&lt;기준일,"밀림",IF(A953=기준일,"오늘",IF(A953&lt;=기준일+7,"이번 주","예정")))))</f>
        <v/>
      </c>
      <c r="H953" s="25">
        <f>IF(COUNTA(A953,B953,D953)=0,"",IF(D953="","할 일을 적어 주세요",IF(NOT(ISNUMBER(A953)),"마감일을 확인하세요",IF(AND(B953&lt;&gt;"",ISNA(MATCH(B953,현장번호,0))),"현장 번호를 확인하세요",IF(AND(F953&lt;&gt;"",F953&lt;&gt;"완료"),"끝남 칸은 '완료'만","")))))</f>
        <v/>
      </c>
      <c r="J953">
        <f>IF(OR(G953="밀림",G953="오늘",G953="이번 주"),A953+ROW()/1E+6,"")</f>
        <v/>
      </c>
    </row>
    <row r="954">
      <c r="A954" s="20" t="n">
        <v>46191</v>
      </c>
      <c r="B954" s="26" t="n">
        <v>282</v>
      </c>
      <c r="C954" s="27">
        <f>IF(D954="","",IF(B954="","(현장 없음)",IFERROR(INDEX(현장_고객,MATCH(B954,현장번호,0))&amp;" · "&amp;INDEX(현장_주소,MATCH(B954,현장번호,0)),"없는 번호")))</f>
        <v/>
      </c>
      <c r="D954" s="21" t="inlineStr">
        <is>
          <t>실측 방문</t>
        </is>
      </c>
      <c r="E954" s="21" t="inlineStr">
        <is>
          <t>대표</t>
        </is>
      </c>
      <c r="F954" s="26" t="inlineStr">
        <is>
          <t>완료</t>
        </is>
      </c>
      <c r="G954" s="28">
        <f>IF(OR(D954="",H954&lt;&gt;""),"",IF(F954="완료","완료",IF(A954&lt;기준일,"밀림",IF(A954=기준일,"오늘",IF(A954&lt;=기준일+7,"이번 주","예정")))))</f>
        <v/>
      </c>
      <c r="H954" s="25">
        <f>IF(COUNTA(A954,B954,D954)=0,"",IF(D954="","할 일을 적어 주세요",IF(NOT(ISNUMBER(A954)),"마감일을 확인하세요",IF(AND(B954&lt;&gt;"",ISNA(MATCH(B954,현장번호,0))),"현장 번호를 확인하세요",IF(AND(F954&lt;&gt;"",F954&lt;&gt;"완료"),"끝남 칸은 '완료'만","")))))</f>
        <v/>
      </c>
      <c r="J954">
        <f>IF(OR(G954="밀림",G954="오늘",G954="이번 주"),A954+ROW()/1E+6,"")</f>
        <v/>
      </c>
    </row>
    <row r="955">
      <c r="A955" s="20" t="n">
        <v>46192</v>
      </c>
      <c r="B955" s="26" t="n">
        <v>266</v>
      </c>
      <c r="C955" s="27">
        <f>IF(D955="","",IF(B955="","(현장 없음)",IFERROR(INDEX(현장_고객,MATCH(B955,현장번호,0))&amp;" · "&amp;INDEX(현장_주소,MATCH(B955,현장번호,0)),"없는 번호")))</f>
        <v/>
      </c>
      <c r="D955" s="21" t="inlineStr">
        <is>
          <t>설비 업체 확인</t>
        </is>
      </c>
      <c r="E955" s="21" t="inlineStr">
        <is>
          <t>대표</t>
        </is>
      </c>
      <c r="F955" s="26" t="inlineStr">
        <is>
          <t>완료</t>
        </is>
      </c>
      <c r="G955" s="28">
        <f>IF(OR(D955="",H955&lt;&gt;""),"",IF(F955="완료","완료",IF(A955&lt;기준일,"밀림",IF(A955=기준일,"오늘",IF(A955&lt;=기준일+7,"이번 주","예정")))))</f>
        <v/>
      </c>
      <c r="H955" s="25">
        <f>IF(COUNTA(A955,B955,D955)=0,"",IF(D955="","할 일을 적어 주세요",IF(NOT(ISNUMBER(A955)),"마감일을 확인하세요",IF(AND(B955&lt;&gt;"",ISNA(MATCH(B955,현장번호,0))),"현장 번호를 확인하세요",IF(AND(F955&lt;&gt;"",F955&lt;&gt;"완료"),"끝남 칸은 '완료'만","")))))</f>
        <v/>
      </c>
      <c r="J955">
        <f>IF(OR(G955="밀림",G955="오늘",G955="이번 주"),A955+ROW()/1E+6,"")</f>
        <v/>
      </c>
    </row>
    <row r="956">
      <c r="A956" s="20" t="n">
        <v>46192</v>
      </c>
      <c r="B956" s="26" t="n">
        <v>268</v>
      </c>
      <c r="C956" s="27">
        <f>IF(D956="","",IF(B956="","(현장 없음)",IFERROR(INDEX(현장_고객,MATCH(B956,현장번호,0))&amp;" · "&amp;INDEX(현장_주소,MATCH(B956,현장번호,0)),"없는 번호")))</f>
        <v/>
      </c>
      <c r="D956" s="21" t="inlineStr">
        <is>
          <t>중간 사진 보내기</t>
        </is>
      </c>
      <c r="E956" s="21" t="inlineStr">
        <is>
          <t>대표</t>
        </is>
      </c>
      <c r="F956" s="26" t="inlineStr">
        <is>
          <t>완료</t>
        </is>
      </c>
      <c r="G956" s="28">
        <f>IF(OR(D956="",H956&lt;&gt;""),"",IF(F956="완료","완료",IF(A956&lt;기준일,"밀림",IF(A956=기준일,"오늘",IF(A956&lt;=기준일+7,"이번 주","예정")))))</f>
        <v/>
      </c>
      <c r="H956" s="25">
        <f>IF(COUNTA(A956,B956,D956)=0,"",IF(D956="","할 일을 적어 주세요",IF(NOT(ISNUMBER(A956)),"마감일을 확인하세요",IF(AND(B956&lt;&gt;"",ISNA(MATCH(B956,현장번호,0))),"현장 번호를 확인하세요",IF(AND(F956&lt;&gt;"",F956&lt;&gt;"완료"),"끝남 칸은 '완료'만","")))))</f>
        <v/>
      </c>
      <c r="J956">
        <f>IF(OR(G956="밀림",G956="오늘",G956="이번 주"),A956+ROW()/1E+6,"")</f>
        <v/>
      </c>
    </row>
    <row r="957">
      <c r="A957" s="20" t="n">
        <v>46192</v>
      </c>
      <c r="B957" s="26" t="n">
        <v>271</v>
      </c>
      <c r="C957" s="27">
        <f>IF(D957="","",IF(B957="","(현장 없음)",IFERROR(INDEX(현장_고객,MATCH(B957,현장번호,0))&amp;" · "&amp;INDEX(현장_주소,MATCH(B957,현장번호,0)),"없는 번호")))</f>
        <v/>
      </c>
      <c r="D957" s="21" t="inlineStr">
        <is>
          <t>타일 들어가는 날 확인</t>
        </is>
      </c>
      <c r="E957" s="21" t="inlineStr">
        <is>
          <t>김 실장</t>
        </is>
      </c>
      <c r="F957" s="26" t="inlineStr">
        <is>
          <t>완료</t>
        </is>
      </c>
      <c r="G957" s="28">
        <f>IF(OR(D957="",H957&lt;&gt;""),"",IF(F957="완료","완료",IF(A957&lt;기준일,"밀림",IF(A957=기준일,"오늘",IF(A957&lt;=기준일+7,"이번 주","예정")))))</f>
        <v/>
      </c>
      <c r="H957" s="25">
        <f>IF(COUNTA(A957,B957,D957)=0,"",IF(D957="","할 일을 적어 주세요",IF(NOT(ISNUMBER(A957)),"마감일을 확인하세요",IF(AND(B957&lt;&gt;"",ISNA(MATCH(B957,현장번호,0))),"현장 번호를 확인하세요",IF(AND(F957&lt;&gt;"",F957&lt;&gt;"완료"),"끝남 칸은 '완료'만","")))))</f>
        <v/>
      </c>
      <c r="J957">
        <f>IF(OR(G957="밀림",G957="오늘",G957="이번 주"),A957+ROW()/1E+6,"")</f>
        <v/>
      </c>
    </row>
    <row r="958">
      <c r="A958" s="20" t="n">
        <v>46192</v>
      </c>
      <c r="B958" s="26" t="n">
        <v>273</v>
      </c>
      <c r="C958" s="27">
        <f>IF(D958="","",IF(B958="","(현장 없음)",IFERROR(INDEX(현장_고객,MATCH(B958,현장번호,0))&amp;" · "&amp;INDEX(현장_주소,MATCH(B958,현장번호,0)),"없는 번호")))</f>
        <v/>
      </c>
      <c r="D958" s="21" t="inlineStr">
        <is>
          <t>타일 들어가는 날 확인</t>
        </is>
      </c>
      <c r="E958" s="21" t="inlineStr">
        <is>
          <t>박 팀장</t>
        </is>
      </c>
      <c r="F958" s="26" t="inlineStr">
        <is>
          <t>완료</t>
        </is>
      </c>
      <c r="G958" s="28">
        <f>IF(OR(D958="",H958&lt;&gt;""),"",IF(F958="완료","완료",IF(A958&lt;기준일,"밀림",IF(A958=기준일,"오늘",IF(A958&lt;=기준일+7,"이번 주","예정")))))</f>
        <v/>
      </c>
      <c r="H958" s="25">
        <f>IF(COUNTA(A958,B958,D958)=0,"",IF(D958="","할 일을 적어 주세요",IF(NOT(ISNUMBER(A958)),"마감일을 확인하세요",IF(AND(B958&lt;&gt;"",ISNA(MATCH(B958,현장번호,0))),"현장 번호를 확인하세요",IF(AND(F958&lt;&gt;"",F958&lt;&gt;"완료"),"끝남 칸은 '완료'만","")))))</f>
        <v/>
      </c>
      <c r="J958">
        <f>IF(OR(G958="밀림",G958="오늘",G958="이번 주"),A958+ROW()/1E+6,"")</f>
        <v/>
      </c>
    </row>
    <row r="959">
      <c r="A959" s="20" t="n">
        <v>46192</v>
      </c>
      <c r="B959" s="26" t="n">
        <v>279</v>
      </c>
      <c r="C959" s="27">
        <f>IF(D959="","",IF(B959="","(현장 없음)",IFERROR(INDEX(현장_고객,MATCH(B959,현장번호,0))&amp;" · "&amp;INDEX(현장_주소,MATCH(B959,현장번호,0)),"없는 번호")))</f>
        <v/>
      </c>
      <c r="D959" s="21" t="inlineStr">
        <is>
          <t>마감 확인</t>
        </is>
      </c>
      <c r="E959" s="21" t="inlineStr">
        <is>
          <t>대표</t>
        </is>
      </c>
      <c r="F959" s="26" t="inlineStr">
        <is>
          <t>완료</t>
        </is>
      </c>
      <c r="G959" s="28">
        <f>IF(OR(D959="",H959&lt;&gt;""),"",IF(F959="완료","완료",IF(A959&lt;기준일,"밀림",IF(A959=기준일,"오늘",IF(A959&lt;=기준일+7,"이번 주","예정")))))</f>
        <v/>
      </c>
      <c r="H959" s="25">
        <f>IF(COUNTA(A959,B959,D959)=0,"",IF(D959="","할 일을 적어 주세요",IF(NOT(ISNUMBER(A959)),"마감일을 확인하세요",IF(AND(B959&lt;&gt;"",ISNA(MATCH(B959,현장번호,0))),"현장 번호를 확인하세요",IF(AND(F959&lt;&gt;"",F959&lt;&gt;"완료"),"끝남 칸은 '완료'만","")))))</f>
        <v/>
      </c>
      <c r="J959">
        <f>IF(OR(G959="밀림",G959="오늘",G959="이번 주"),A959+ROW()/1E+6,"")</f>
        <v/>
      </c>
    </row>
    <row r="960">
      <c r="A960" s="20" t="n">
        <v>46192</v>
      </c>
      <c r="B960" s="26" t="n">
        <v>282</v>
      </c>
      <c r="C960" s="27">
        <f>IF(D960="","",IF(B960="","(현장 없음)",IFERROR(INDEX(현장_고객,MATCH(B960,현장번호,0))&amp;" · "&amp;INDEX(현장_주소,MATCH(B960,현장번호,0)),"없는 번호")))</f>
        <v/>
      </c>
      <c r="D960" s="21" t="inlineStr">
        <is>
          <t>설비 업체 확인</t>
        </is>
      </c>
      <c r="E960" s="21" t="inlineStr">
        <is>
          <t>대표</t>
        </is>
      </c>
      <c r="F960" s="26" t="inlineStr">
        <is>
          <t>완료</t>
        </is>
      </c>
      <c r="G960" s="28">
        <f>IF(OR(D960="",H960&lt;&gt;""),"",IF(F960="완료","완료",IF(A960&lt;기준일,"밀림",IF(A960=기준일,"오늘",IF(A960&lt;=기준일+7,"이번 주","예정")))))</f>
        <v/>
      </c>
      <c r="H960" s="25">
        <f>IF(COUNTA(A960,B960,D960)=0,"",IF(D960="","할 일을 적어 주세요",IF(NOT(ISNUMBER(A960)),"마감일을 확인하세요",IF(AND(B960&lt;&gt;"",ISNA(MATCH(B960,현장번호,0))),"현장 번호를 확인하세요",IF(AND(F960&lt;&gt;"",F960&lt;&gt;"완료"),"끝남 칸은 '완료'만","")))))</f>
        <v/>
      </c>
      <c r="J960">
        <f>IF(OR(G960="밀림",G960="오늘",G960="이번 주"),A960+ROW()/1E+6,"")</f>
        <v/>
      </c>
    </row>
    <row r="961">
      <c r="A961" s="20" t="n">
        <v>46193</v>
      </c>
      <c r="B961" s="26" t="n">
        <v>271</v>
      </c>
      <c r="C961" s="27">
        <f>IF(D961="","",IF(B961="","(현장 없음)",IFERROR(INDEX(현장_고객,MATCH(B961,현장번호,0))&amp;" · "&amp;INDEX(현장_주소,MATCH(B961,현장번호,0)),"없는 번호")))</f>
        <v/>
      </c>
      <c r="D961" s="21" t="inlineStr">
        <is>
          <t>중간 사진 보내기</t>
        </is>
      </c>
      <c r="E961" s="21" t="inlineStr">
        <is>
          <t>김 실장</t>
        </is>
      </c>
      <c r="F961" s="26" t="inlineStr">
        <is>
          <t>완료</t>
        </is>
      </c>
      <c r="G961" s="28">
        <f>IF(OR(D961="",H961&lt;&gt;""),"",IF(F961="완료","완료",IF(A961&lt;기준일,"밀림",IF(A961=기준일,"오늘",IF(A961&lt;=기준일+7,"이번 주","예정")))))</f>
        <v/>
      </c>
      <c r="H961" s="25">
        <f>IF(COUNTA(A961,B961,D961)=0,"",IF(D961="","할 일을 적어 주세요",IF(NOT(ISNUMBER(A961)),"마감일을 확인하세요",IF(AND(B961&lt;&gt;"",ISNA(MATCH(B961,현장번호,0))),"현장 번호를 확인하세요",IF(AND(F961&lt;&gt;"",F961&lt;&gt;"완료"),"끝남 칸은 '완료'만","")))))</f>
        <v/>
      </c>
      <c r="J961">
        <f>IF(OR(G961="밀림",G961="오늘",G961="이번 주"),A961+ROW()/1E+6,"")</f>
        <v/>
      </c>
    </row>
    <row r="962">
      <c r="A962" s="20" t="n">
        <v>46193</v>
      </c>
      <c r="B962" s="26" t="n">
        <v>272</v>
      </c>
      <c r="C962" s="27">
        <f>IF(D962="","",IF(B962="","(현장 없음)",IFERROR(INDEX(현장_고객,MATCH(B962,현장번호,0))&amp;" · "&amp;INDEX(현장_주소,MATCH(B962,현장번호,0)),"없는 번호")))</f>
        <v/>
      </c>
      <c r="D962" s="21" t="inlineStr">
        <is>
          <t>잔금 안내 문자</t>
        </is>
      </c>
      <c r="E962" s="21" t="inlineStr">
        <is>
          <t>박 팀장</t>
        </is>
      </c>
      <c r="F962" s="26" t="inlineStr">
        <is>
          <t>완료</t>
        </is>
      </c>
      <c r="G962" s="28">
        <f>IF(OR(D962="",H962&lt;&gt;""),"",IF(F962="완료","완료",IF(A962&lt;기준일,"밀림",IF(A962=기준일,"오늘",IF(A962&lt;=기준일+7,"이번 주","예정")))))</f>
        <v/>
      </c>
      <c r="H962" s="25">
        <f>IF(COUNTA(A962,B962,D962)=0,"",IF(D962="","할 일을 적어 주세요",IF(NOT(ISNUMBER(A962)),"마감일을 확인하세요",IF(AND(B962&lt;&gt;"",ISNA(MATCH(B962,현장번호,0))),"현장 번호를 확인하세요",IF(AND(F962&lt;&gt;"",F962&lt;&gt;"완료"),"끝남 칸은 '완료'만","")))))</f>
        <v/>
      </c>
      <c r="J962">
        <f>IF(OR(G962="밀림",G962="오늘",G962="이번 주"),A962+ROW()/1E+6,"")</f>
        <v/>
      </c>
    </row>
    <row r="963">
      <c r="A963" s="20" t="n">
        <v>46193</v>
      </c>
      <c r="B963" s="26" t="n">
        <v>282</v>
      </c>
      <c r="C963" s="27">
        <f>IF(D963="","",IF(B963="","(현장 없음)",IFERROR(INDEX(현장_고객,MATCH(B963,현장번호,0))&amp;" · "&amp;INDEX(현장_주소,MATCH(B963,현장번호,0)),"없는 번호")))</f>
        <v/>
      </c>
      <c r="D963" s="21" t="inlineStr">
        <is>
          <t>철거 일정 잡기</t>
        </is>
      </c>
      <c r="E963" s="21" t="inlineStr">
        <is>
          <t>대표</t>
        </is>
      </c>
      <c r="F963" s="26" t="inlineStr">
        <is>
          <t>완료</t>
        </is>
      </c>
      <c r="G963" s="28">
        <f>IF(OR(D963="",H963&lt;&gt;""),"",IF(F963="완료","완료",IF(A963&lt;기준일,"밀림",IF(A963=기준일,"오늘",IF(A963&lt;=기준일+7,"이번 주","예정")))))</f>
        <v/>
      </c>
      <c r="H963" s="25">
        <f>IF(COUNTA(A963,B963,D963)=0,"",IF(D963="","할 일을 적어 주세요",IF(NOT(ISNUMBER(A963)),"마감일을 확인하세요",IF(AND(B963&lt;&gt;"",ISNA(MATCH(B963,현장번호,0))),"현장 번호를 확인하세요",IF(AND(F963&lt;&gt;"",F963&lt;&gt;"완료"),"끝남 칸은 '완료'만","")))))</f>
        <v/>
      </c>
      <c r="J963">
        <f>IF(OR(G963="밀림",G963="오늘",G963="이번 주"),A963+ROW()/1E+6,"")</f>
        <v/>
      </c>
    </row>
    <row r="964">
      <c r="A964" s="20" t="n">
        <v>46194</v>
      </c>
      <c r="B964" s="26" t="n">
        <v>277</v>
      </c>
      <c r="C964" s="27">
        <f>IF(D964="","",IF(B964="","(현장 없음)",IFERROR(INDEX(현장_고객,MATCH(B964,현장번호,0))&amp;" · "&amp;INDEX(현장_주소,MATCH(B964,현장번호,0)),"없는 번호")))</f>
        <v/>
      </c>
      <c r="D964" s="21" t="inlineStr">
        <is>
          <t>마감 확인</t>
        </is>
      </c>
      <c r="E964" s="21" t="inlineStr">
        <is>
          <t>박 팀장</t>
        </is>
      </c>
      <c r="F964" s="26" t="inlineStr">
        <is>
          <t>완료</t>
        </is>
      </c>
      <c r="G964" s="28">
        <f>IF(OR(D964="",H964&lt;&gt;""),"",IF(F964="완료","완료",IF(A964&lt;기준일,"밀림",IF(A964=기준일,"오늘",IF(A964&lt;=기준일+7,"이번 주","예정")))))</f>
        <v/>
      </c>
      <c r="H964" s="25">
        <f>IF(COUNTA(A964,B964,D964)=0,"",IF(D964="","할 일을 적어 주세요",IF(NOT(ISNUMBER(A964)),"마감일을 확인하세요",IF(AND(B964&lt;&gt;"",ISNA(MATCH(B964,현장번호,0))),"현장 번호를 확인하세요",IF(AND(F964&lt;&gt;"",F964&lt;&gt;"완료"),"끝남 칸은 '완료'만","")))))</f>
        <v/>
      </c>
      <c r="J964">
        <f>IF(OR(G964="밀림",G964="오늘",G964="이번 주"),A964+ROW()/1E+6,"")</f>
        <v/>
      </c>
    </row>
    <row r="965">
      <c r="A965" s="20" t="n">
        <v>46194</v>
      </c>
      <c r="B965" s="26" t="n">
        <v>279</v>
      </c>
      <c r="C965" s="27">
        <f>IF(D965="","",IF(B965="","(현장 없음)",IFERROR(INDEX(현장_고객,MATCH(B965,현장번호,0))&amp;" · "&amp;INDEX(현장_주소,MATCH(B965,현장번호,0)),"없는 번호")))</f>
        <v/>
      </c>
      <c r="D965" s="21" t="inlineStr">
        <is>
          <t>자재 발주</t>
        </is>
      </c>
      <c r="E965" s="21" t="inlineStr">
        <is>
          <t>대표</t>
        </is>
      </c>
      <c r="F965" s="26" t="inlineStr">
        <is>
          <t>완료</t>
        </is>
      </c>
      <c r="G965" s="28">
        <f>IF(OR(D965="",H965&lt;&gt;""),"",IF(F965="완료","완료",IF(A965&lt;기준일,"밀림",IF(A965=기준일,"오늘",IF(A965&lt;=기준일+7,"이번 주","예정")))))</f>
        <v/>
      </c>
      <c r="H965" s="25">
        <f>IF(COUNTA(A965,B965,D965)=0,"",IF(D965="","할 일을 적어 주세요",IF(NOT(ISNUMBER(A965)),"마감일을 확인하세요",IF(AND(B965&lt;&gt;"",ISNA(MATCH(B965,현장번호,0))),"현장 번호를 확인하세요",IF(AND(F965&lt;&gt;"",F965&lt;&gt;"완료"),"끝남 칸은 '완료'만","")))))</f>
        <v/>
      </c>
      <c r="J965">
        <f>IF(OR(G965="밀림",G965="오늘",G965="이번 주"),A965+ROW()/1E+6,"")</f>
        <v/>
      </c>
    </row>
    <row r="966">
      <c r="A966" s="20" t="n">
        <v>46195</v>
      </c>
      <c r="B966" s="26" t="n">
        <v>271</v>
      </c>
      <c r="C966" s="27">
        <f>IF(D966="","",IF(B966="","(현장 없음)",IFERROR(INDEX(현장_고객,MATCH(B966,현장번호,0))&amp;" · "&amp;INDEX(현장_주소,MATCH(B966,현장번호,0)),"없는 번호")))</f>
        <v/>
      </c>
      <c r="D966" s="21" t="inlineStr">
        <is>
          <t>철거 일정 잡기</t>
        </is>
      </c>
      <c r="E966" s="21" t="inlineStr">
        <is>
          <t>김 실장</t>
        </is>
      </c>
      <c r="F966" s="26" t="inlineStr">
        <is>
          <t>완료</t>
        </is>
      </c>
      <c r="G966" s="28">
        <f>IF(OR(D966="",H966&lt;&gt;""),"",IF(F966="완료","완료",IF(A966&lt;기준일,"밀림",IF(A966=기준일,"오늘",IF(A966&lt;=기준일+7,"이번 주","예정")))))</f>
        <v/>
      </c>
      <c r="H966" s="25">
        <f>IF(COUNTA(A966,B966,D966)=0,"",IF(D966="","할 일을 적어 주세요",IF(NOT(ISNUMBER(A966)),"마감일을 확인하세요",IF(AND(B966&lt;&gt;"",ISNA(MATCH(B966,현장번호,0))),"현장 번호를 확인하세요",IF(AND(F966&lt;&gt;"",F966&lt;&gt;"완료"),"끝남 칸은 '완료'만","")))))</f>
        <v/>
      </c>
      <c r="J966">
        <f>IF(OR(G966="밀림",G966="오늘",G966="이번 주"),A966+ROW()/1E+6,"")</f>
        <v/>
      </c>
    </row>
    <row r="967">
      <c r="A967" s="20" t="n">
        <v>46195</v>
      </c>
      <c r="B967" s="26" t="n">
        <v>279</v>
      </c>
      <c r="C967" s="27">
        <f>IF(D967="","",IF(B967="","(현장 없음)",IFERROR(INDEX(현장_고객,MATCH(B967,현장번호,0))&amp;" · "&amp;INDEX(현장_주소,MATCH(B967,현장번호,0)),"없는 번호")))</f>
        <v/>
      </c>
      <c r="D967" s="21" t="inlineStr">
        <is>
          <t>타일 들어가는 날 확인</t>
        </is>
      </c>
      <c r="E967" s="21" t="inlineStr">
        <is>
          <t>대표</t>
        </is>
      </c>
      <c r="F967" s="26" t="inlineStr">
        <is>
          <t>완료</t>
        </is>
      </c>
      <c r="G967" s="28">
        <f>IF(OR(D967="",H967&lt;&gt;""),"",IF(F967="완료","완료",IF(A967&lt;기준일,"밀림",IF(A967=기준일,"오늘",IF(A967&lt;=기준일+7,"이번 주","예정")))))</f>
        <v/>
      </c>
      <c r="H967" s="25">
        <f>IF(COUNTA(A967,B967,D967)=0,"",IF(D967="","할 일을 적어 주세요",IF(NOT(ISNUMBER(A967)),"마감일을 확인하세요",IF(AND(B967&lt;&gt;"",ISNA(MATCH(B967,현장번호,0))),"현장 번호를 확인하세요",IF(AND(F967&lt;&gt;"",F967&lt;&gt;"완료"),"끝남 칸은 '완료'만","")))))</f>
        <v/>
      </c>
      <c r="J967">
        <f>IF(OR(G967="밀림",G967="오늘",G967="이번 주"),A967+ROW()/1E+6,"")</f>
        <v/>
      </c>
    </row>
    <row r="968">
      <c r="A968" s="20" t="n">
        <v>46195</v>
      </c>
      <c r="B968" s="26" t="n">
        <v>283</v>
      </c>
      <c r="C968" s="27">
        <f>IF(D968="","",IF(B968="","(현장 없음)",IFERROR(INDEX(현장_고객,MATCH(B968,현장번호,0))&amp;" · "&amp;INDEX(현장_주소,MATCH(B968,현장번호,0)),"없는 번호")))</f>
        <v/>
      </c>
      <c r="D968" s="21" t="inlineStr">
        <is>
          <t>실측 방문</t>
        </is>
      </c>
      <c r="E968" s="21" t="inlineStr">
        <is>
          <t>김 실장</t>
        </is>
      </c>
      <c r="F968" s="26" t="inlineStr">
        <is>
          <t>완료</t>
        </is>
      </c>
      <c r="G968" s="28">
        <f>IF(OR(D968="",H968&lt;&gt;""),"",IF(F968="완료","완료",IF(A968&lt;기준일,"밀림",IF(A968=기준일,"오늘",IF(A968&lt;=기준일+7,"이번 주","예정")))))</f>
        <v/>
      </c>
      <c r="H968" s="25">
        <f>IF(COUNTA(A968,B968,D968)=0,"",IF(D968="","할 일을 적어 주세요",IF(NOT(ISNUMBER(A968)),"마감일을 확인하세요",IF(AND(B968&lt;&gt;"",ISNA(MATCH(B968,현장번호,0))),"현장 번호를 확인하세요",IF(AND(F968&lt;&gt;"",F968&lt;&gt;"완료"),"끝남 칸은 '완료'만","")))))</f>
        <v/>
      </c>
      <c r="J968">
        <f>IF(OR(G968="밀림",G968="오늘",G968="이번 주"),A968+ROW()/1E+6,"")</f>
        <v/>
      </c>
    </row>
    <row r="969">
      <c r="A969" s="20" t="n">
        <v>46195</v>
      </c>
      <c r="B969" s="26" t="n">
        <v>285</v>
      </c>
      <c r="C969" s="27">
        <f>IF(D969="","",IF(B969="","(현장 없음)",IFERROR(INDEX(현장_고객,MATCH(B969,현장번호,0))&amp;" · "&amp;INDEX(현장_주소,MATCH(B969,현장번호,0)),"없는 번호")))</f>
        <v/>
      </c>
      <c r="D969" s="21" t="inlineStr">
        <is>
          <t>실측 방문</t>
        </is>
      </c>
      <c r="E969" s="21" t="inlineStr">
        <is>
          <t>김 실장</t>
        </is>
      </c>
      <c r="F969" s="26" t="inlineStr">
        <is>
          <t>완료</t>
        </is>
      </c>
      <c r="G969" s="28">
        <f>IF(OR(D969="",H969&lt;&gt;""),"",IF(F969="완료","완료",IF(A969&lt;기준일,"밀림",IF(A969=기준일,"오늘",IF(A969&lt;=기준일+7,"이번 주","예정")))))</f>
        <v/>
      </c>
      <c r="H969" s="25">
        <f>IF(COUNTA(A969,B969,D969)=0,"",IF(D969="","할 일을 적어 주세요",IF(NOT(ISNUMBER(A969)),"마감일을 확인하세요",IF(AND(B969&lt;&gt;"",ISNA(MATCH(B969,현장번호,0))),"현장 번호를 확인하세요",IF(AND(F969&lt;&gt;"",F969&lt;&gt;"완료"),"끝남 칸은 '완료'만","")))))</f>
        <v/>
      </c>
      <c r="J969">
        <f>IF(OR(G969="밀림",G969="오늘",G969="이번 주"),A969+ROW()/1E+6,"")</f>
        <v/>
      </c>
    </row>
    <row r="970">
      <c r="A970" s="20" t="n">
        <v>46196</v>
      </c>
      <c r="B970" s="26" t="n">
        <v>268</v>
      </c>
      <c r="C970" s="27">
        <f>IF(D970="","",IF(B970="","(현장 없음)",IFERROR(INDEX(현장_고객,MATCH(B970,현장번호,0))&amp;" · "&amp;INDEX(현장_주소,MATCH(B970,현장번호,0)),"없는 번호")))</f>
        <v/>
      </c>
      <c r="D970" s="21" t="inlineStr">
        <is>
          <t>마감 확인</t>
        </is>
      </c>
      <c r="E970" s="21" t="inlineStr">
        <is>
          <t>대표</t>
        </is>
      </c>
      <c r="F970" s="26" t="inlineStr">
        <is>
          <t>완료</t>
        </is>
      </c>
      <c r="G970" s="28">
        <f>IF(OR(D970="",H970&lt;&gt;""),"",IF(F970="완료","완료",IF(A970&lt;기준일,"밀림",IF(A970=기준일,"오늘",IF(A970&lt;=기준일+7,"이번 주","예정")))))</f>
        <v/>
      </c>
      <c r="H970" s="25">
        <f>IF(COUNTA(A970,B970,D970)=0,"",IF(D970="","할 일을 적어 주세요",IF(NOT(ISNUMBER(A970)),"마감일을 확인하세요",IF(AND(B970&lt;&gt;"",ISNA(MATCH(B970,현장번호,0))),"현장 번호를 확인하세요",IF(AND(F970&lt;&gt;"",F970&lt;&gt;"완료"),"끝남 칸은 '완료'만","")))))</f>
        <v/>
      </c>
      <c r="J970">
        <f>IF(OR(G970="밀림",G970="오늘",G970="이번 주"),A970+ROW()/1E+6,"")</f>
        <v/>
      </c>
    </row>
    <row r="971">
      <c r="A971" s="20" t="n">
        <v>46197</v>
      </c>
      <c r="B971" s="26" t="n">
        <v>270</v>
      </c>
      <c r="C971" s="27">
        <f>IF(D971="","",IF(B971="","(현장 없음)",IFERROR(INDEX(현장_고객,MATCH(B971,현장번호,0))&amp;" · "&amp;INDEX(현장_주소,MATCH(B971,현장번호,0)),"없는 번호")))</f>
        <v/>
      </c>
      <c r="D971" s="21" t="inlineStr">
        <is>
          <t>중간 사진 보내기</t>
        </is>
      </c>
      <c r="E971" s="21" t="inlineStr">
        <is>
          <t>대표</t>
        </is>
      </c>
      <c r="F971" s="26" t="inlineStr">
        <is>
          <t>완료</t>
        </is>
      </c>
      <c r="G971" s="28">
        <f>IF(OR(D971="",H971&lt;&gt;""),"",IF(F971="완료","완료",IF(A971&lt;기준일,"밀림",IF(A971=기준일,"오늘",IF(A971&lt;=기준일+7,"이번 주","예정")))))</f>
        <v/>
      </c>
      <c r="H971" s="25">
        <f>IF(COUNTA(A971,B971,D971)=0,"",IF(D971="","할 일을 적어 주세요",IF(NOT(ISNUMBER(A971)),"마감일을 확인하세요",IF(AND(B971&lt;&gt;"",ISNA(MATCH(B971,현장번호,0))),"현장 번호를 확인하세요",IF(AND(F971&lt;&gt;"",F971&lt;&gt;"완료"),"끝남 칸은 '완료'만","")))))</f>
        <v/>
      </c>
      <c r="J971">
        <f>IF(OR(G971="밀림",G971="오늘",G971="이번 주"),A971+ROW()/1E+6,"")</f>
        <v/>
      </c>
    </row>
    <row r="972">
      <c r="A972" s="20" t="n">
        <v>46197</v>
      </c>
      <c r="B972" s="26" t="n">
        <v>279</v>
      </c>
      <c r="C972" s="27">
        <f>IF(D972="","",IF(B972="","(현장 없음)",IFERROR(INDEX(현장_고객,MATCH(B972,현장번호,0))&amp;" · "&amp;INDEX(현장_주소,MATCH(B972,현장번호,0)),"없는 번호")))</f>
        <v/>
      </c>
      <c r="D972" s="21" t="inlineStr">
        <is>
          <t>관리사무소 공사 신고</t>
        </is>
      </c>
      <c r="E972" s="21" t="inlineStr">
        <is>
          <t>대표</t>
        </is>
      </c>
      <c r="F972" s="26" t="inlineStr">
        <is>
          <t>완료</t>
        </is>
      </c>
      <c r="G972" s="28">
        <f>IF(OR(D972="",H972&lt;&gt;""),"",IF(F972="완료","완료",IF(A972&lt;기준일,"밀림",IF(A972=기준일,"오늘",IF(A972&lt;=기준일+7,"이번 주","예정")))))</f>
        <v/>
      </c>
      <c r="H972" s="25">
        <f>IF(COUNTA(A972,B972,D972)=0,"",IF(D972="","할 일을 적어 주세요",IF(NOT(ISNUMBER(A972)),"마감일을 확인하세요",IF(AND(B972&lt;&gt;"",ISNA(MATCH(B972,현장번호,0))),"현장 번호를 확인하세요",IF(AND(F972&lt;&gt;"",F972&lt;&gt;"완료"),"끝남 칸은 '완료'만","")))))</f>
        <v/>
      </c>
      <c r="J972">
        <f>IF(OR(G972="밀림",G972="오늘",G972="이번 주"),A972+ROW()/1E+6,"")</f>
        <v/>
      </c>
    </row>
    <row r="973">
      <c r="A973" s="20" t="n">
        <v>46197</v>
      </c>
      <c r="B973" s="26" t="n">
        <v>279</v>
      </c>
      <c r="C973" s="27">
        <f>IF(D973="","",IF(B973="","(현장 없음)",IFERROR(INDEX(현장_고객,MATCH(B973,현장번호,0))&amp;" · "&amp;INDEX(현장_주소,MATCH(B973,현장번호,0)),"없는 번호")))</f>
        <v/>
      </c>
      <c r="D973" s="21" t="inlineStr">
        <is>
          <t>중간 사진 보내기</t>
        </is>
      </c>
      <c r="E973" s="21" t="inlineStr">
        <is>
          <t>대표</t>
        </is>
      </c>
      <c r="F973" s="26" t="inlineStr">
        <is>
          <t>완료</t>
        </is>
      </c>
      <c r="G973" s="28">
        <f>IF(OR(D973="",H973&lt;&gt;""),"",IF(F973="완료","완료",IF(A973&lt;기준일,"밀림",IF(A973=기준일,"오늘",IF(A973&lt;=기준일+7,"이번 주","예정")))))</f>
        <v/>
      </c>
      <c r="H973" s="25">
        <f>IF(COUNTA(A973,B973,D973)=0,"",IF(D973="","할 일을 적어 주세요",IF(NOT(ISNUMBER(A973)),"마감일을 확인하세요",IF(AND(B973&lt;&gt;"",ISNA(MATCH(B973,현장번호,0))),"현장 번호를 확인하세요",IF(AND(F973&lt;&gt;"",F973&lt;&gt;"완료"),"끝남 칸은 '완료'만","")))))</f>
        <v/>
      </c>
      <c r="J973">
        <f>IF(OR(G973="밀림",G973="오늘",G973="이번 주"),A973+ROW()/1E+6,"")</f>
        <v/>
      </c>
    </row>
    <row r="974">
      <c r="A974" s="20" t="n">
        <v>46197</v>
      </c>
      <c r="B974" s="26" t="n">
        <v>282</v>
      </c>
      <c r="C974" s="27">
        <f>IF(D974="","",IF(B974="","(현장 없음)",IFERROR(INDEX(현장_고객,MATCH(B974,현장번호,0))&amp;" · "&amp;INDEX(현장_주소,MATCH(B974,현장번호,0)),"없는 번호")))</f>
        <v/>
      </c>
      <c r="D974" s="21" t="inlineStr">
        <is>
          <t>중간 사진 보내기</t>
        </is>
      </c>
      <c r="E974" s="21" t="inlineStr">
        <is>
          <t>대표</t>
        </is>
      </c>
      <c r="F974" s="26" t="inlineStr">
        <is>
          <t>완료</t>
        </is>
      </c>
      <c r="G974" s="28">
        <f>IF(OR(D974="",H974&lt;&gt;""),"",IF(F974="완료","완료",IF(A974&lt;기준일,"밀림",IF(A974=기준일,"오늘",IF(A974&lt;=기준일+7,"이번 주","예정")))))</f>
        <v/>
      </c>
      <c r="H974" s="25">
        <f>IF(COUNTA(A974,B974,D974)=0,"",IF(D974="","할 일을 적어 주세요",IF(NOT(ISNUMBER(A974)),"마감일을 확인하세요",IF(AND(B974&lt;&gt;"",ISNA(MATCH(B974,현장번호,0))),"현장 번호를 확인하세요",IF(AND(F974&lt;&gt;"",F974&lt;&gt;"완료"),"끝남 칸은 '완료'만","")))))</f>
        <v/>
      </c>
      <c r="J974">
        <f>IF(OR(G974="밀림",G974="오늘",G974="이번 주"),A974+ROW()/1E+6,"")</f>
        <v/>
      </c>
    </row>
    <row r="975">
      <c r="A975" s="20" t="n">
        <v>46197</v>
      </c>
      <c r="B975" s="26" t="n">
        <v>284</v>
      </c>
      <c r="C975" s="27">
        <f>IF(D975="","",IF(B975="","(현장 없음)",IFERROR(INDEX(현장_고객,MATCH(B975,현장번호,0))&amp;" · "&amp;INDEX(현장_주소,MATCH(B975,현장번호,0)),"없는 번호")))</f>
        <v/>
      </c>
      <c r="D975" s="21" t="inlineStr">
        <is>
          <t>실측 방문</t>
        </is>
      </c>
      <c r="E975" s="21" t="inlineStr">
        <is>
          <t>박 팀장</t>
        </is>
      </c>
      <c r="F975" s="26" t="inlineStr">
        <is>
          <t>완료</t>
        </is>
      </c>
      <c r="G975" s="28">
        <f>IF(OR(D975="",H975&lt;&gt;""),"",IF(F975="완료","완료",IF(A975&lt;기준일,"밀림",IF(A975=기준일,"오늘",IF(A975&lt;=기준일+7,"이번 주","예정")))))</f>
        <v/>
      </c>
      <c r="H975" s="25">
        <f>IF(COUNTA(A975,B975,D975)=0,"",IF(D975="","할 일을 적어 주세요",IF(NOT(ISNUMBER(A975)),"마감일을 확인하세요",IF(AND(B975&lt;&gt;"",ISNA(MATCH(B975,현장번호,0))),"현장 번호를 확인하세요",IF(AND(F975&lt;&gt;"",F975&lt;&gt;"완료"),"끝남 칸은 '완료'만","")))))</f>
        <v/>
      </c>
      <c r="J975">
        <f>IF(OR(G975="밀림",G975="오늘",G975="이번 주"),A975+ROW()/1E+6,"")</f>
        <v/>
      </c>
    </row>
    <row r="976">
      <c r="A976" s="20" t="n">
        <v>46197</v>
      </c>
      <c r="B976" s="26" t="n">
        <v>286</v>
      </c>
      <c r="C976" s="27">
        <f>IF(D976="","",IF(B976="","(현장 없음)",IFERROR(INDEX(현장_고객,MATCH(B976,현장번호,0))&amp;" · "&amp;INDEX(현장_주소,MATCH(B976,현장번호,0)),"없는 번호")))</f>
        <v/>
      </c>
      <c r="D976" s="21" t="inlineStr">
        <is>
          <t>실측 방문</t>
        </is>
      </c>
      <c r="E976" s="21" t="inlineStr">
        <is>
          <t>김 실장</t>
        </is>
      </c>
      <c r="F976" s="26" t="inlineStr">
        <is>
          <t>완료</t>
        </is>
      </c>
      <c r="G976" s="28">
        <f>IF(OR(D976="",H976&lt;&gt;""),"",IF(F976="완료","완료",IF(A976&lt;기준일,"밀림",IF(A976=기준일,"오늘",IF(A976&lt;=기준일+7,"이번 주","예정")))))</f>
        <v/>
      </c>
      <c r="H976" s="25">
        <f>IF(COUNTA(A976,B976,D976)=0,"",IF(D976="","할 일을 적어 주세요",IF(NOT(ISNUMBER(A976)),"마감일을 확인하세요",IF(AND(B976&lt;&gt;"",ISNA(MATCH(B976,현장번호,0))),"현장 번호를 확인하세요",IF(AND(F976&lt;&gt;"",F976&lt;&gt;"완료"),"끝남 칸은 '완료'만","")))))</f>
        <v/>
      </c>
      <c r="J976">
        <f>IF(OR(G976="밀림",G976="오늘",G976="이번 주"),A976+ROW()/1E+6,"")</f>
        <v/>
      </c>
    </row>
    <row r="977">
      <c r="A977" s="20" t="n">
        <v>46198</v>
      </c>
      <c r="B977" s="26" t="n">
        <v>276</v>
      </c>
      <c r="C977" s="27">
        <f>IF(D977="","",IF(B977="","(현장 없음)",IFERROR(INDEX(현장_고객,MATCH(B977,현장번호,0))&amp;" · "&amp;INDEX(현장_주소,MATCH(B977,현장번호,0)),"없는 번호")))</f>
        <v/>
      </c>
      <c r="D977" s="21" t="inlineStr">
        <is>
          <t>잔금 안내 문자</t>
        </is>
      </c>
      <c r="E977" s="21" t="inlineStr">
        <is>
          <t>박 팀장</t>
        </is>
      </c>
      <c r="F977" s="26" t="inlineStr">
        <is>
          <t>완료</t>
        </is>
      </c>
      <c r="G977" s="28">
        <f>IF(OR(D977="",H977&lt;&gt;""),"",IF(F977="완료","완료",IF(A977&lt;기준일,"밀림",IF(A977=기준일,"오늘",IF(A977&lt;=기준일+7,"이번 주","예정")))))</f>
        <v/>
      </c>
      <c r="H977" s="25">
        <f>IF(COUNTA(A977,B977,D977)=0,"",IF(D977="","할 일을 적어 주세요",IF(NOT(ISNUMBER(A977)),"마감일을 확인하세요",IF(AND(B977&lt;&gt;"",ISNA(MATCH(B977,현장번호,0))),"현장 번호를 확인하세요",IF(AND(F977&lt;&gt;"",F977&lt;&gt;"완료"),"끝남 칸은 '완료'만","")))))</f>
        <v/>
      </c>
      <c r="J977">
        <f>IF(OR(G977="밀림",G977="오늘",G977="이번 주"),A977+ROW()/1E+6,"")</f>
        <v/>
      </c>
    </row>
    <row r="978">
      <c r="A978" s="20" t="n">
        <v>46198</v>
      </c>
      <c r="B978" s="26" t="n">
        <v>278</v>
      </c>
      <c r="C978" s="27">
        <f>IF(D978="","",IF(B978="","(현장 없음)",IFERROR(INDEX(현장_고객,MATCH(B978,현장번호,0))&amp;" · "&amp;INDEX(현장_주소,MATCH(B978,현장번호,0)),"없는 번호")))</f>
        <v/>
      </c>
      <c r="D978" s="21" t="inlineStr">
        <is>
          <t>마감 확인</t>
        </is>
      </c>
      <c r="E978" s="21" t="inlineStr">
        <is>
          <t>박 팀장</t>
        </is>
      </c>
      <c r="F978" s="26" t="inlineStr">
        <is>
          <t>완료</t>
        </is>
      </c>
      <c r="G978" s="28">
        <f>IF(OR(D978="",H978&lt;&gt;""),"",IF(F978="완료","완료",IF(A978&lt;기준일,"밀림",IF(A978=기준일,"오늘",IF(A978&lt;=기준일+7,"이번 주","예정")))))</f>
        <v/>
      </c>
      <c r="H978" s="25">
        <f>IF(COUNTA(A978,B978,D978)=0,"",IF(D978="","할 일을 적어 주세요",IF(NOT(ISNUMBER(A978)),"마감일을 확인하세요",IF(AND(B978&lt;&gt;"",ISNA(MATCH(B978,현장번호,0))),"현장 번호를 확인하세요",IF(AND(F978&lt;&gt;"",F978&lt;&gt;"완료"),"끝남 칸은 '완료'만","")))))</f>
        <v/>
      </c>
      <c r="J978">
        <f>IF(OR(G978="밀림",G978="오늘",G978="이번 주"),A978+ROW()/1E+6,"")</f>
        <v/>
      </c>
    </row>
    <row r="979">
      <c r="A979" s="20" t="n">
        <v>46198</v>
      </c>
      <c r="B979" s="26" t="n">
        <v>285</v>
      </c>
      <c r="C979" s="27">
        <f>IF(D979="","",IF(B979="","(현장 없음)",IFERROR(INDEX(현장_고객,MATCH(B979,현장번호,0))&amp;" · "&amp;INDEX(현장_주소,MATCH(B979,현장번호,0)),"없는 번호")))</f>
        <v/>
      </c>
      <c r="D979" s="21" t="inlineStr">
        <is>
          <t>자재 발주</t>
        </is>
      </c>
      <c r="E979" s="21" t="inlineStr">
        <is>
          <t>김 실장</t>
        </is>
      </c>
      <c r="F979" s="26" t="inlineStr">
        <is>
          <t>완료</t>
        </is>
      </c>
      <c r="G979" s="28">
        <f>IF(OR(D979="",H979&lt;&gt;""),"",IF(F979="완료","완료",IF(A979&lt;기준일,"밀림",IF(A979=기준일,"오늘",IF(A979&lt;=기준일+7,"이번 주","예정")))))</f>
        <v/>
      </c>
      <c r="H979" s="25">
        <f>IF(COUNTA(A979,B979,D979)=0,"",IF(D979="","할 일을 적어 주세요",IF(NOT(ISNUMBER(A979)),"마감일을 확인하세요",IF(AND(B979&lt;&gt;"",ISNA(MATCH(B979,현장번호,0))),"현장 번호를 확인하세요",IF(AND(F979&lt;&gt;"",F979&lt;&gt;"완료"),"끝남 칸은 '완료'만","")))))</f>
        <v/>
      </c>
      <c r="J979">
        <f>IF(OR(G979="밀림",G979="오늘",G979="이번 주"),A979+ROW()/1E+6,"")</f>
        <v/>
      </c>
    </row>
    <row r="980">
      <c r="A980" s="20" t="n">
        <v>46199</v>
      </c>
      <c r="B980" s="26" t="n">
        <v>266</v>
      </c>
      <c r="C980" s="27">
        <f>IF(D980="","",IF(B980="","(현장 없음)",IFERROR(INDEX(현장_고객,MATCH(B980,현장번호,0))&amp;" · "&amp;INDEX(현장_주소,MATCH(B980,현장번호,0)),"없는 번호")))</f>
        <v/>
      </c>
      <c r="D980" s="21" t="inlineStr">
        <is>
          <t>마감 확인</t>
        </is>
      </c>
      <c r="E980" s="21" t="inlineStr">
        <is>
          <t>대표</t>
        </is>
      </c>
      <c r="F980" s="26" t="inlineStr">
        <is>
          <t>완료</t>
        </is>
      </c>
      <c r="G980" s="28">
        <f>IF(OR(D980="",H980&lt;&gt;""),"",IF(F980="완료","완료",IF(A980&lt;기준일,"밀림",IF(A980=기준일,"오늘",IF(A980&lt;=기준일+7,"이번 주","예정")))))</f>
        <v/>
      </c>
      <c r="H980" s="25">
        <f>IF(COUNTA(A980,B980,D980)=0,"",IF(D980="","할 일을 적어 주세요",IF(NOT(ISNUMBER(A980)),"마감일을 확인하세요",IF(AND(B980&lt;&gt;"",ISNA(MATCH(B980,현장번호,0))),"현장 번호를 확인하세요",IF(AND(F980&lt;&gt;"",F980&lt;&gt;"완료"),"끝남 칸은 '완료'만","")))))</f>
        <v/>
      </c>
      <c r="J980">
        <f>IF(OR(G980="밀림",G980="오늘",G980="이번 주"),A980+ROW()/1E+6,"")</f>
        <v/>
      </c>
    </row>
    <row r="981">
      <c r="A981" s="20" t="n">
        <v>46199</v>
      </c>
      <c r="B981" s="26" t="n">
        <v>271</v>
      </c>
      <c r="C981" s="27">
        <f>IF(D981="","",IF(B981="","(현장 없음)",IFERROR(INDEX(현장_고객,MATCH(B981,현장번호,0))&amp;" · "&amp;INDEX(현장_주소,MATCH(B981,현장번호,0)),"없는 번호")))</f>
        <v/>
      </c>
      <c r="D981" s="21" t="inlineStr">
        <is>
          <t>마감 확인</t>
        </is>
      </c>
      <c r="E981" s="21" t="inlineStr">
        <is>
          <t>김 실장</t>
        </is>
      </c>
      <c r="F981" s="26" t="inlineStr">
        <is>
          <t>완료</t>
        </is>
      </c>
      <c r="G981" s="28">
        <f>IF(OR(D981="",H981&lt;&gt;""),"",IF(F981="완료","완료",IF(A981&lt;기준일,"밀림",IF(A981=기준일,"오늘",IF(A981&lt;=기준일+7,"이번 주","예정")))))</f>
        <v/>
      </c>
      <c r="H981" s="25">
        <f>IF(COUNTA(A981,B981,D981)=0,"",IF(D981="","할 일을 적어 주세요",IF(NOT(ISNUMBER(A981)),"마감일을 확인하세요",IF(AND(B981&lt;&gt;"",ISNA(MATCH(B981,현장번호,0))),"현장 번호를 확인하세요",IF(AND(F981&lt;&gt;"",F981&lt;&gt;"완료"),"끝남 칸은 '완료'만","")))))</f>
        <v/>
      </c>
      <c r="J981">
        <f>IF(OR(G981="밀림",G981="오늘",G981="이번 주"),A981+ROW()/1E+6,"")</f>
        <v/>
      </c>
    </row>
    <row r="982">
      <c r="A982" s="20" t="n">
        <v>46199</v>
      </c>
      <c r="B982" s="26" t="n">
        <v>278</v>
      </c>
      <c r="C982" s="27">
        <f>IF(D982="","",IF(B982="","(현장 없음)",IFERROR(INDEX(현장_고객,MATCH(B982,현장번호,0))&amp;" · "&amp;INDEX(현장_주소,MATCH(B982,현장번호,0)),"없는 번호")))</f>
        <v/>
      </c>
      <c r="D982" s="21" t="inlineStr">
        <is>
          <t>타일 들어가는 날 확인</t>
        </is>
      </c>
      <c r="E982" s="21" t="inlineStr">
        <is>
          <t>박 팀장</t>
        </is>
      </c>
      <c r="F982" s="26" t="inlineStr">
        <is>
          <t>완료</t>
        </is>
      </c>
      <c r="G982" s="28">
        <f>IF(OR(D982="",H982&lt;&gt;""),"",IF(F982="완료","완료",IF(A982&lt;기준일,"밀림",IF(A982=기준일,"오늘",IF(A982&lt;=기준일+7,"이번 주","예정")))))</f>
        <v/>
      </c>
      <c r="H982" s="25">
        <f>IF(COUNTA(A982,B982,D982)=0,"",IF(D982="","할 일을 적어 주세요",IF(NOT(ISNUMBER(A982)),"마감일을 확인하세요",IF(AND(B982&lt;&gt;"",ISNA(MATCH(B982,현장번호,0))),"현장 번호를 확인하세요",IF(AND(F982&lt;&gt;"",F982&lt;&gt;"완료"),"끝남 칸은 '완료'만","")))))</f>
        <v/>
      </c>
      <c r="J982">
        <f>IF(OR(G982="밀림",G982="오늘",G982="이번 주"),A982+ROW()/1E+6,"")</f>
        <v/>
      </c>
    </row>
    <row r="983">
      <c r="A983" s="20" t="n">
        <v>46199</v>
      </c>
      <c r="B983" s="26" t="n">
        <v>285</v>
      </c>
      <c r="C983" s="27">
        <f>IF(D983="","",IF(B983="","(현장 없음)",IFERROR(INDEX(현장_고객,MATCH(B983,현장번호,0))&amp;" · "&amp;INDEX(현장_주소,MATCH(B983,현장번호,0)),"없는 번호")))</f>
        <v/>
      </c>
      <c r="D983" s="21" t="inlineStr">
        <is>
          <t>중간 사진 보내기</t>
        </is>
      </c>
      <c r="E983" s="21" t="inlineStr">
        <is>
          <t>김 실장</t>
        </is>
      </c>
      <c r="F983" s="26" t="inlineStr">
        <is>
          <t>완료</t>
        </is>
      </c>
      <c r="G983" s="28">
        <f>IF(OR(D983="",H983&lt;&gt;""),"",IF(F983="완료","완료",IF(A983&lt;기준일,"밀림",IF(A983=기준일,"오늘",IF(A983&lt;=기준일+7,"이번 주","예정")))))</f>
        <v/>
      </c>
      <c r="H983" s="25">
        <f>IF(COUNTA(A983,B983,D983)=0,"",IF(D983="","할 일을 적어 주세요",IF(NOT(ISNUMBER(A983)),"마감일을 확인하세요",IF(AND(B983&lt;&gt;"",ISNA(MATCH(B983,현장번호,0))),"현장 번호를 확인하세요",IF(AND(F983&lt;&gt;"",F983&lt;&gt;"완료"),"끝남 칸은 '완료'만","")))))</f>
        <v/>
      </c>
      <c r="J983">
        <f>IF(OR(G983="밀림",G983="오늘",G983="이번 주"),A983+ROW()/1E+6,"")</f>
        <v/>
      </c>
    </row>
    <row r="984">
      <c r="A984" s="20" t="n">
        <v>46201</v>
      </c>
      <c r="B984" s="26" t="n">
        <v>280</v>
      </c>
      <c r="C984" s="27">
        <f>IF(D984="","",IF(B984="","(현장 없음)",IFERROR(INDEX(현장_고객,MATCH(B984,현장번호,0))&amp;" · "&amp;INDEX(현장_주소,MATCH(B984,현장번호,0)),"없는 번호")))</f>
        <v/>
      </c>
      <c r="D984" s="21" t="inlineStr">
        <is>
          <t>실측 방문</t>
        </is>
      </c>
      <c r="E984" s="21" t="inlineStr">
        <is>
          <t>대표</t>
        </is>
      </c>
      <c r="F984" s="26" t="inlineStr">
        <is>
          <t>완료</t>
        </is>
      </c>
      <c r="G984" s="28">
        <f>IF(OR(D984="",H984&lt;&gt;""),"",IF(F984="완료","완료",IF(A984&lt;기준일,"밀림",IF(A984=기준일,"오늘",IF(A984&lt;=기준일+7,"이번 주","예정")))))</f>
        <v/>
      </c>
      <c r="H984" s="25">
        <f>IF(COUNTA(A984,B984,D984)=0,"",IF(D984="","할 일을 적어 주세요",IF(NOT(ISNUMBER(A984)),"마감일을 확인하세요",IF(AND(B984&lt;&gt;"",ISNA(MATCH(B984,현장번호,0))),"현장 번호를 확인하세요",IF(AND(F984&lt;&gt;"",F984&lt;&gt;"완료"),"끝남 칸은 '완료'만","")))))</f>
        <v/>
      </c>
      <c r="J984">
        <f>IF(OR(G984="밀림",G984="오늘",G984="이번 주"),A984+ROW()/1E+6,"")</f>
        <v/>
      </c>
    </row>
    <row r="985">
      <c r="A985" s="20" t="n">
        <v>46201</v>
      </c>
      <c r="B985" s="26" t="n">
        <v>282</v>
      </c>
      <c r="C985" s="27">
        <f>IF(D985="","",IF(B985="","(현장 없음)",IFERROR(INDEX(현장_고객,MATCH(B985,현장번호,0))&amp;" · "&amp;INDEX(현장_주소,MATCH(B985,현장번호,0)),"없는 번호")))</f>
        <v/>
      </c>
      <c r="D985" s="21" t="inlineStr">
        <is>
          <t>타일 들어가는 날 확인</t>
        </is>
      </c>
      <c r="E985" s="21" t="inlineStr">
        <is>
          <t>대표</t>
        </is>
      </c>
      <c r="F985" s="26" t="inlineStr">
        <is>
          <t>완료</t>
        </is>
      </c>
      <c r="G985" s="28">
        <f>IF(OR(D985="",H985&lt;&gt;""),"",IF(F985="완료","완료",IF(A985&lt;기준일,"밀림",IF(A985=기준일,"오늘",IF(A985&lt;=기준일+7,"이번 주","예정")))))</f>
        <v/>
      </c>
      <c r="H985" s="25">
        <f>IF(COUNTA(A985,B985,D985)=0,"",IF(D985="","할 일을 적어 주세요",IF(NOT(ISNUMBER(A985)),"마감일을 확인하세요",IF(AND(B985&lt;&gt;"",ISNA(MATCH(B985,현장번호,0))),"현장 번호를 확인하세요",IF(AND(F985&lt;&gt;"",F985&lt;&gt;"완료"),"끝남 칸은 '완료'만","")))))</f>
        <v/>
      </c>
      <c r="J985">
        <f>IF(OR(G985="밀림",G985="오늘",G985="이번 주"),A985+ROW()/1E+6,"")</f>
        <v/>
      </c>
    </row>
    <row r="986">
      <c r="A986" s="20" t="n">
        <v>46201</v>
      </c>
      <c r="B986" s="26" t="n">
        <v>287</v>
      </c>
      <c r="C986" s="27">
        <f>IF(D986="","",IF(B986="","(현장 없음)",IFERROR(INDEX(현장_고객,MATCH(B986,현장번호,0))&amp;" · "&amp;INDEX(현장_주소,MATCH(B986,현장번호,0)),"없는 번호")))</f>
        <v/>
      </c>
      <c r="D986" s="21" t="inlineStr">
        <is>
          <t>실측 방문</t>
        </is>
      </c>
      <c r="E986" s="21" t="inlineStr">
        <is>
          <t>대표</t>
        </is>
      </c>
      <c r="F986" s="26" t="inlineStr">
        <is>
          <t>완료</t>
        </is>
      </c>
      <c r="G986" s="28">
        <f>IF(OR(D986="",H986&lt;&gt;""),"",IF(F986="완료","완료",IF(A986&lt;기준일,"밀림",IF(A986=기준일,"오늘",IF(A986&lt;=기준일+7,"이번 주","예정")))))</f>
        <v/>
      </c>
      <c r="H986" s="25">
        <f>IF(COUNTA(A986,B986,D986)=0,"",IF(D986="","할 일을 적어 주세요",IF(NOT(ISNUMBER(A986)),"마감일을 확인하세요",IF(AND(B986&lt;&gt;"",ISNA(MATCH(B986,현장번호,0))),"현장 번호를 확인하세요",IF(AND(F986&lt;&gt;"",F986&lt;&gt;"완료"),"끝남 칸은 '완료'만","")))))</f>
        <v/>
      </c>
      <c r="J986">
        <f>IF(OR(G986="밀림",G986="오늘",G986="이번 주"),A986+ROW()/1E+6,"")</f>
        <v/>
      </c>
    </row>
    <row r="987">
      <c r="A987" s="20" t="n">
        <v>46202</v>
      </c>
      <c r="B987" s="26" t="n">
        <v>285</v>
      </c>
      <c r="C987" s="27">
        <f>IF(D987="","",IF(B987="","(현장 없음)",IFERROR(INDEX(현장_고객,MATCH(B987,현장번호,0))&amp;" · "&amp;INDEX(현장_주소,MATCH(B987,현장번호,0)),"없는 번호")))</f>
        <v/>
      </c>
      <c r="D987" s="21" t="inlineStr">
        <is>
          <t>철거 일정 잡기</t>
        </is>
      </c>
      <c r="E987" s="21" t="inlineStr">
        <is>
          <t>김 실장</t>
        </is>
      </c>
      <c r="F987" s="26" t="inlineStr">
        <is>
          <t>완료</t>
        </is>
      </c>
      <c r="G987" s="28">
        <f>IF(OR(D987="",H987&lt;&gt;""),"",IF(F987="완료","완료",IF(A987&lt;기준일,"밀림",IF(A987=기준일,"오늘",IF(A987&lt;=기준일+7,"이번 주","예정")))))</f>
        <v/>
      </c>
      <c r="H987" s="25">
        <f>IF(COUNTA(A987,B987,D987)=0,"",IF(D987="","할 일을 적어 주세요",IF(NOT(ISNUMBER(A987)),"마감일을 확인하세요",IF(AND(B987&lt;&gt;"",ISNA(MATCH(B987,현장번호,0))),"현장 번호를 확인하세요",IF(AND(F987&lt;&gt;"",F987&lt;&gt;"완료"),"끝남 칸은 '완료'만","")))))</f>
        <v/>
      </c>
      <c r="J987">
        <f>IF(OR(G987="밀림",G987="오늘",G987="이번 주"),A987+ROW()/1E+6,"")</f>
        <v/>
      </c>
    </row>
    <row r="988">
      <c r="A988" s="20" t="n">
        <v>46202</v>
      </c>
      <c r="B988" s="26" t="n">
        <v>291</v>
      </c>
      <c r="C988" s="27">
        <f>IF(D988="","",IF(B988="","(현장 없음)",IFERROR(INDEX(현장_고객,MATCH(B988,현장번호,0))&amp;" · "&amp;INDEX(현장_주소,MATCH(B988,현장번호,0)),"없는 번호")))</f>
        <v/>
      </c>
      <c r="D988" s="21" t="inlineStr">
        <is>
          <t>실측 방문</t>
        </is>
      </c>
      <c r="E988" s="21" t="inlineStr">
        <is>
          <t>김 실장</t>
        </is>
      </c>
      <c r="F988" s="26" t="inlineStr">
        <is>
          <t>완료</t>
        </is>
      </c>
      <c r="G988" s="28">
        <f>IF(OR(D988="",H988&lt;&gt;""),"",IF(F988="완료","완료",IF(A988&lt;기준일,"밀림",IF(A988=기준일,"오늘",IF(A988&lt;=기준일+7,"이번 주","예정")))))</f>
        <v/>
      </c>
      <c r="H988" s="25">
        <f>IF(COUNTA(A988,B988,D988)=0,"",IF(D988="","할 일을 적어 주세요",IF(NOT(ISNUMBER(A988)),"마감일을 확인하세요",IF(AND(B988&lt;&gt;"",ISNA(MATCH(B988,현장번호,0))),"현장 번호를 확인하세요",IF(AND(F988&lt;&gt;"",F988&lt;&gt;"완료"),"끝남 칸은 '완료'만","")))))</f>
        <v/>
      </c>
      <c r="J988">
        <f>IF(OR(G988="밀림",G988="오늘",G988="이번 주"),A988+ROW()/1E+6,"")</f>
        <v/>
      </c>
    </row>
    <row r="989">
      <c r="A989" s="20" t="n">
        <v>46203</v>
      </c>
      <c r="B989" s="26" t="n">
        <v>270</v>
      </c>
      <c r="C989" s="27">
        <f>IF(D989="","",IF(B989="","(현장 없음)",IFERROR(INDEX(현장_고객,MATCH(B989,현장번호,0))&amp;" · "&amp;INDEX(현장_주소,MATCH(B989,현장번호,0)),"없는 번호")))</f>
        <v/>
      </c>
      <c r="D989" s="21" t="inlineStr">
        <is>
          <t>설비 업체 확인</t>
        </is>
      </c>
      <c r="E989" s="21" t="inlineStr">
        <is>
          <t>대표</t>
        </is>
      </c>
      <c r="F989" s="26" t="inlineStr">
        <is>
          <t>완료</t>
        </is>
      </c>
      <c r="G989" s="28">
        <f>IF(OR(D989="",H989&lt;&gt;""),"",IF(F989="완료","완료",IF(A989&lt;기준일,"밀림",IF(A989=기준일,"오늘",IF(A989&lt;=기준일+7,"이번 주","예정")))))</f>
        <v/>
      </c>
      <c r="H989" s="25">
        <f>IF(COUNTA(A989,B989,D989)=0,"",IF(D989="","할 일을 적어 주세요",IF(NOT(ISNUMBER(A989)),"마감일을 확인하세요",IF(AND(B989&lt;&gt;"",ISNA(MATCH(B989,현장번호,0))),"현장 번호를 확인하세요",IF(AND(F989&lt;&gt;"",F989&lt;&gt;"완료"),"끝남 칸은 '완료'만","")))))</f>
        <v/>
      </c>
      <c r="J989">
        <f>IF(OR(G989="밀림",G989="오늘",G989="이번 주"),A989+ROW()/1E+6,"")</f>
        <v/>
      </c>
    </row>
    <row r="990">
      <c r="A990" s="20" t="n">
        <v>46203</v>
      </c>
      <c r="B990" s="26" t="n">
        <v>282</v>
      </c>
      <c r="C990" s="27">
        <f>IF(D990="","",IF(B990="","(현장 없음)",IFERROR(INDEX(현장_고객,MATCH(B990,현장번호,0))&amp;" · "&amp;INDEX(현장_주소,MATCH(B990,현장번호,0)),"없는 번호")))</f>
        <v/>
      </c>
      <c r="D990" s="21" t="inlineStr">
        <is>
          <t>잔금 안내 문자</t>
        </is>
      </c>
      <c r="E990" s="21" t="inlineStr">
        <is>
          <t>대표</t>
        </is>
      </c>
      <c r="F990" s="26" t="inlineStr">
        <is>
          <t>완료</t>
        </is>
      </c>
      <c r="G990" s="28">
        <f>IF(OR(D990="",H990&lt;&gt;""),"",IF(F990="완료","완료",IF(A990&lt;기준일,"밀림",IF(A990=기준일,"오늘",IF(A990&lt;=기준일+7,"이번 주","예정")))))</f>
        <v/>
      </c>
      <c r="H990" s="25">
        <f>IF(COUNTA(A990,B990,D990)=0,"",IF(D990="","할 일을 적어 주세요",IF(NOT(ISNUMBER(A990)),"마감일을 확인하세요",IF(AND(B990&lt;&gt;"",ISNA(MATCH(B990,현장번호,0))),"현장 번호를 확인하세요",IF(AND(F990&lt;&gt;"",F990&lt;&gt;"완료"),"끝남 칸은 '완료'만","")))))</f>
        <v/>
      </c>
      <c r="J990">
        <f>IF(OR(G990="밀림",G990="오늘",G990="이번 주"),A990+ROW()/1E+6,"")</f>
        <v/>
      </c>
    </row>
    <row r="991">
      <c r="A991" s="20" t="n">
        <v>46203</v>
      </c>
      <c r="B991" s="26" t="n">
        <v>283</v>
      </c>
      <c r="C991" s="27">
        <f>IF(D991="","",IF(B991="","(현장 없음)",IFERROR(INDEX(현장_고객,MATCH(B991,현장번호,0))&amp;" · "&amp;INDEX(현장_주소,MATCH(B991,현장번호,0)),"없는 번호")))</f>
        <v/>
      </c>
      <c r="D991" s="21" t="inlineStr">
        <is>
          <t>관리사무소 공사 신고</t>
        </is>
      </c>
      <c r="E991" s="21" t="inlineStr">
        <is>
          <t>김 실장</t>
        </is>
      </c>
      <c r="F991" s="26" t="inlineStr">
        <is>
          <t>완료</t>
        </is>
      </c>
      <c r="G991" s="28">
        <f>IF(OR(D991="",H991&lt;&gt;""),"",IF(F991="완료","완료",IF(A991&lt;기준일,"밀림",IF(A991=기준일,"오늘",IF(A991&lt;=기준일+7,"이번 주","예정")))))</f>
        <v/>
      </c>
      <c r="H991" s="25">
        <f>IF(COUNTA(A991,B991,D991)=0,"",IF(D991="","할 일을 적어 주세요",IF(NOT(ISNUMBER(A991)),"마감일을 확인하세요",IF(AND(B991&lt;&gt;"",ISNA(MATCH(B991,현장번호,0))),"현장 번호를 확인하세요",IF(AND(F991&lt;&gt;"",F991&lt;&gt;"완료"),"끝남 칸은 '완료'만","")))))</f>
        <v/>
      </c>
      <c r="J991">
        <f>IF(OR(G991="밀림",G991="오늘",G991="이번 주"),A991+ROW()/1E+6,"")</f>
        <v/>
      </c>
    </row>
    <row r="992">
      <c r="A992" s="20" t="n">
        <v>46204</v>
      </c>
      <c r="B992" s="26" t="n">
        <v>270</v>
      </c>
      <c r="C992" s="27">
        <f>IF(D992="","",IF(B992="","(현장 없음)",IFERROR(INDEX(현장_고객,MATCH(B992,현장번호,0))&amp;" · "&amp;INDEX(현장_주소,MATCH(B992,현장번호,0)),"없는 번호")))</f>
        <v/>
      </c>
      <c r="D992" s="21" t="inlineStr">
        <is>
          <t>잔금 안내 문자</t>
        </is>
      </c>
      <c r="E992" s="21" t="inlineStr">
        <is>
          <t>대표</t>
        </is>
      </c>
      <c r="F992" s="26" t="inlineStr">
        <is>
          <t>완료</t>
        </is>
      </c>
      <c r="G992" s="28">
        <f>IF(OR(D992="",H992&lt;&gt;""),"",IF(F992="완료","완료",IF(A992&lt;기준일,"밀림",IF(A992=기준일,"오늘",IF(A992&lt;=기준일+7,"이번 주","예정")))))</f>
        <v/>
      </c>
      <c r="H992" s="25">
        <f>IF(COUNTA(A992,B992,D992)=0,"",IF(D992="","할 일을 적어 주세요",IF(NOT(ISNUMBER(A992)),"마감일을 확인하세요",IF(AND(B992&lt;&gt;"",ISNA(MATCH(B992,현장번호,0))),"현장 번호를 확인하세요",IF(AND(F992&lt;&gt;"",F992&lt;&gt;"완료"),"끝남 칸은 '완료'만","")))))</f>
        <v/>
      </c>
      <c r="J992">
        <f>IF(OR(G992="밀림",G992="오늘",G992="이번 주"),A992+ROW()/1E+6,"")</f>
        <v/>
      </c>
    </row>
    <row r="993">
      <c r="A993" s="20" t="n">
        <v>46204</v>
      </c>
      <c r="B993" s="26" t="n">
        <v>284</v>
      </c>
      <c r="C993" s="27">
        <f>IF(D993="","",IF(B993="","(현장 없음)",IFERROR(INDEX(현장_고객,MATCH(B993,현장번호,0))&amp;" · "&amp;INDEX(현장_주소,MATCH(B993,현장번호,0)),"없는 번호")))</f>
        <v/>
      </c>
      <c r="D993" s="21" t="inlineStr">
        <is>
          <t>설비 업체 확인</t>
        </is>
      </c>
      <c r="E993" s="21" t="inlineStr">
        <is>
          <t>박 팀장</t>
        </is>
      </c>
      <c r="F993" s="26" t="inlineStr">
        <is>
          <t>완료</t>
        </is>
      </c>
      <c r="G993" s="28">
        <f>IF(OR(D993="",H993&lt;&gt;""),"",IF(F993="완료","완료",IF(A993&lt;기준일,"밀림",IF(A993=기준일,"오늘",IF(A993&lt;=기준일+7,"이번 주","예정")))))</f>
        <v/>
      </c>
      <c r="H993" s="25">
        <f>IF(COUNTA(A993,B993,D993)=0,"",IF(D993="","할 일을 적어 주세요",IF(NOT(ISNUMBER(A993)),"마감일을 확인하세요",IF(AND(B993&lt;&gt;"",ISNA(MATCH(B993,현장번호,0))),"현장 번호를 확인하세요",IF(AND(F993&lt;&gt;"",F993&lt;&gt;"완료"),"끝남 칸은 '완료'만","")))))</f>
        <v/>
      </c>
      <c r="J993">
        <f>IF(OR(G993="밀림",G993="오늘",G993="이번 주"),A993+ROW()/1E+6,"")</f>
        <v/>
      </c>
    </row>
    <row r="994">
      <c r="A994" s="20" t="n">
        <v>46204</v>
      </c>
      <c r="B994" s="26" t="n">
        <v>285</v>
      </c>
      <c r="C994" s="27">
        <f>IF(D994="","",IF(B994="","(현장 없음)",IFERROR(INDEX(현장_고객,MATCH(B994,현장번호,0))&amp;" · "&amp;INDEX(현장_주소,MATCH(B994,현장번호,0)),"없는 번호")))</f>
        <v/>
      </c>
      <c r="D994" s="21" t="inlineStr">
        <is>
          <t>마감 확인</t>
        </is>
      </c>
      <c r="E994" s="21" t="inlineStr">
        <is>
          <t>김 실장</t>
        </is>
      </c>
      <c r="F994" s="26" t="inlineStr">
        <is>
          <t>완료</t>
        </is>
      </c>
      <c r="G994" s="28">
        <f>IF(OR(D994="",H994&lt;&gt;""),"",IF(F994="완료","완료",IF(A994&lt;기준일,"밀림",IF(A994=기준일,"오늘",IF(A994&lt;=기준일+7,"이번 주","예정")))))</f>
        <v/>
      </c>
      <c r="H994" s="25">
        <f>IF(COUNTA(A994,B994,D994)=0,"",IF(D994="","할 일을 적어 주세요",IF(NOT(ISNUMBER(A994)),"마감일을 확인하세요",IF(AND(B994&lt;&gt;"",ISNA(MATCH(B994,현장번호,0))),"현장 번호를 확인하세요",IF(AND(F994&lt;&gt;"",F994&lt;&gt;"완료"),"끝남 칸은 '완료'만","")))))</f>
        <v/>
      </c>
      <c r="J994">
        <f>IF(OR(G994="밀림",G994="오늘",G994="이번 주"),A994+ROW()/1E+6,"")</f>
        <v/>
      </c>
    </row>
    <row r="995">
      <c r="A995" s="20" t="n">
        <v>46205</v>
      </c>
      <c r="B995" s="26" t="n">
        <v>278</v>
      </c>
      <c r="C995" s="27">
        <f>IF(D995="","",IF(B995="","(현장 없음)",IFERROR(INDEX(현장_고객,MATCH(B995,현장번호,0))&amp;" · "&amp;INDEX(현장_주소,MATCH(B995,현장번호,0)),"없는 번호")))</f>
        <v/>
      </c>
      <c r="D995" s="21" t="inlineStr">
        <is>
          <t>관리사무소 공사 신고</t>
        </is>
      </c>
      <c r="E995" s="21" t="inlineStr">
        <is>
          <t>박 팀장</t>
        </is>
      </c>
      <c r="F995" s="26" t="inlineStr">
        <is>
          <t>완료</t>
        </is>
      </c>
      <c r="G995" s="28">
        <f>IF(OR(D995="",H995&lt;&gt;""),"",IF(F995="완료","완료",IF(A995&lt;기준일,"밀림",IF(A995=기준일,"오늘",IF(A995&lt;=기준일+7,"이번 주","예정")))))</f>
        <v/>
      </c>
      <c r="H995" s="25">
        <f>IF(COUNTA(A995,B995,D995)=0,"",IF(D995="","할 일을 적어 주세요",IF(NOT(ISNUMBER(A995)),"마감일을 확인하세요",IF(AND(B995&lt;&gt;"",ISNA(MATCH(B995,현장번호,0))),"현장 번호를 확인하세요",IF(AND(F995&lt;&gt;"",F995&lt;&gt;"완료"),"끝남 칸은 '완료'만","")))))</f>
        <v/>
      </c>
      <c r="J995">
        <f>IF(OR(G995="밀림",G995="오늘",G995="이번 주"),A995+ROW()/1E+6,"")</f>
        <v/>
      </c>
    </row>
    <row r="996">
      <c r="A996" s="20" t="n">
        <v>46206</v>
      </c>
      <c r="B996" s="26" t="n">
        <v>280</v>
      </c>
      <c r="C996" s="27">
        <f>IF(D996="","",IF(B996="","(현장 없음)",IFERROR(INDEX(현장_고객,MATCH(B996,현장번호,0))&amp;" · "&amp;INDEX(현장_주소,MATCH(B996,현장번호,0)),"없는 번호")))</f>
        <v/>
      </c>
      <c r="D996" s="21" t="inlineStr">
        <is>
          <t>마감 확인</t>
        </is>
      </c>
      <c r="E996" s="21" t="inlineStr">
        <is>
          <t>대표</t>
        </is>
      </c>
      <c r="F996" s="26" t="inlineStr">
        <is>
          <t>완료</t>
        </is>
      </c>
      <c r="G996" s="28">
        <f>IF(OR(D996="",H996&lt;&gt;""),"",IF(F996="완료","완료",IF(A996&lt;기준일,"밀림",IF(A996=기준일,"오늘",IF(A996&lt;=기준일+7,"이번 주","예정")))))</f>
        <v/>
      </c>
      <c r="H996" s="25">
        <f>IF(COUNTA(A996,B996,D996)=0,"",IF(D996="","할 일을 적어 주세요",IF(NOT(ISNUMBER(A996)),"마감일을 확인하세요",IF(AND(B996&lt;&gt;"",ISNA(MATCH(B996,현장번호,0))),"현장 번호를 확인하세요",IF(AND(F996&lt;&gt;"",F996&lt;&gt;"완료"),"끝남 칸은 '완료'만","")))))</f>
        <v/>
      </c>
      <c r="J996">
        <f>IF(OR(G996="밀림",G996="오늘",G996="이번 주"),A996+ROW()/1E+6,"")</f>
        <v/>
      </c>
    </row>
    <row r="997">
      <c r="A997" s="20" t="n">
        <v>46206</v>
      </c>
      <c r="B997" s="26" t="n">
        <v>281</v>
      </c>
      <c r="C997" s="27">
        <f>IF(D997="","",IF(B997="","(현장 없음)",IFERROR(INDEX(현장_고객,MATCH(B997,현장번호,0))&amp;" · "&amp;INDEX(현장_주소,MATCH(B997,현장번호,0)),"없는 번호")))</f>
        <v/>
      </c>
      <c r="D997" s="21" t="inlineStr">
        <is>
          <t>실측 방문</t>
        </is>
      </c>
      <c r="E997" s="21" t="inlineStr">
        <is>
          <t>박 팀장</t>
        </is>
      </c>
      <c r="F997" s="26" t="inlineStr">
        <is>
          <t>완료</t>
        </is>
      </c>
      <c r="G997" s="28">
        <f>IF(OR(D997="",H997&lt;&gt;""),"",IF(F997="완료","완료",IF(A997&lt;기준일,"밀림",IF(A997=기준일,"오늘",IF(A997&lt;=기준일+7,"이번 주","예정")))))</f>
        <v/>
      </c>
      <c r="H997" s="25">
        <f>IF(COUNTA(A997,B997,D997)=0,"",IF(D997="","할 일을 적어 주세요",IF(NOT(ISNUMBER(A997)),"마감일을 확인하세요",IF(AND(B997&lt;&gt;"",ISNA(MATCH(B997,현장번호,0))),"현장 번호를 확인하세요",IF(AND(F997&lt;&gt;"",F997&lt;&gt;"완료"),"끝남 칸은 '완료'만","")))))</f>
        <v/>
      </c>
      <c r="J997">
        <f>IF(OR(G997="밀림",G997="오늘",G997="이번 주"),A997+ROW()/1E+6,"")</f>
        <v/>
      </c>
    </row>
    <row r="998">
      <c r="A998" s="20" t="n">
        <v>46207</v>
      </c>
      <c r="B998" s="26" t="n">
        <v>266</v>
      </c>
      <c r="C998" s="27">
        <f>IF(D998="","",IF(B998="","(현장 없음)",IFERROR(INDEX(현장_고객,MATCH(B998,현장번호,0))&amp;" · "&amp;INDEX(현장_주소,MATCH(B998,현장번호,0)),"없는 번호")))</f>
        <v/>
      </c>
      <c r="D998" s="21" t="inlineStr">
        <is>
          <t>철거 일정 잡기</t>
        </is>
      </c>
      <c r="E998" s="21" t="inlineStr">
        <is>
          <t>대표</t>
        </is>
      </c>
      <c r="F998" s="26" t="inlineStr">
        <is>
          <t>완료</t>
        </is>
      </c>
      <c r="G998" s="28">
        <f>IF(OR(D998="",H998&lt;&gt;""),"",IF(F998="완료","완료",IF(A998&lt;기준일,"밀림",IF(A998=기준일,"오늘",IF(A998&lt;=기준일+7,"이번 주","예정")))))</f>
        <v/>
      </c>
      <c r="H998" s="25">
        <f>IF(COUNTA(A998,B998,D998)=0,"",IF(D998="","할 일을 적어 주세요",IF(NOT(ISNUMBER(A998)),"마감일을 확인하세요",IF(AND(B998&lt;&gt;"",ISNA(MATCH(B998,현장번호,0))),"현장 번호를 확인하세요",IF(AND(F998&lt;&gt;"",F998&lt;&gt;"완료"),"끝남 칸은 '완료'만","")))))</f>
        <v/>
      </c>
      <c r="J998">
        <f>IF(OR(G998="밀림",G998="오늘",G998="이번 주"),A998+ROW()/1E+6,"")</f>
        <v/>
      </c>
    </row>
    <row r="999">
      <c r="A999" s="20" t="n">
        <v>46207</v>
      </c>
      <c r="B999" s="26" t="n">
        <v>278</v>
      </c>
      <c r="C999" s="27">
        <f>IF(D999="","",IF(B999="","(현장 없음)",IFERROR(INDEX(현장_고객,MATCH(B999,현장번호,0))&amp;" · "&amp;INDEX(현장_주소,MATCH(B999,현장번호,0)),"없는 번호")))</f>
        <v/>
      </c>
      <c r="D999" s="21" t="inlineStr">
        <is>
          <t>설비 업체 확인</t>
        </is>
      </c>
      <c r="E999" s="21" t="inlineStr">
        <is>
          <t>박 팀장</t>
        </is>
      </c>
      <c r="F999" s="26" t="inlineStr">
        <is>
          <t>완료</t>
        </is>
      </c>
      <c r="G999" s="28">
        <f>IF(OR(D999="",H999&lt;&gt;""),"",IF(F999="완료","완료",IF(A999&lt;기준일,"밀림",IF(A999=기준일,"오늘",IF(A999&lt;=기준일+7,"이번 주","예정")))))</f>
        <v/>
      </c>
      <c r="H999" s="25">
        <f>IF(COUNTA(A999,B999,D999)=0,"",IF(D999="","할 일을 적어 주세요",IF(NOT(ISNUMBER(A999)),"마감일을 확인하세요",IF(AND(B999&lt;&gt;"",ISNA(MATCH(B999,현장번호,0))),"현장 번호를 확인하세요",IF(AND(F999&lt;&gt;"",F999&lt;&gt;"완료"),"끝남 칸은 '완료'만","")))))</f>
        <v/>
      </c>
      <c r="J999">
        <f>IF(OR(G999="밀림",G999="오늘",G999="이번 주"),A999+ROW()/1E+6,"")</f>
        <v/>
      </c>
    </row>
    <row r="1000">
      <c r="A1000" s="20" t="n">
        <v>46207</v>
      </c>
      <c r="B1000" s="26" t="n">
        <v>283</v>
      </c>
      <c r="C1000" s="27">
        <f>IF(D1000="","",IF(B1000="","(현장 없음)",IFERROR(INDEX(현장_고객,MATCH(B1000,현장번호,0))&amp;" · "&amp;INDEX(현장_주소,MATCH(B1000,현장번호,0)),"없는 번호")))</f>
        <v/>
      </c>
      <c r="D1000" s="21" t="inlineStr">
        <is>
          <t>중간 사진 보내기</t>
        </is>
      </c>
      <c r="E1000" s="21" t="inlineStr">
        <is>
          <t>김 실장</t>
        </is>
      </c>
      <c r="F1000" s="26" t="inlineStr">
        <is>
          <t>완료</t>
        </is>
      </c>
      <c r="G1000" s="28">
        <f>IF(OR(D1000="",H1000&lt;&gt;""),"",IF(F1000="완료","완료",IF(A1000&lt;기준일,"밀림",IF(A1000=기준일,"오늘",IF(A1000&lt;=기준일+7,"이번 주","예정")))))</f>
        <v/>
      </c>
      <c r="H1000" s="25">
        <f>IF(COUNTA(A1000,B1000,D1000)=0,"",IF(D1000="","할 일을 적어 주세요",IF(NOT(ISNUMBER(A1000)),"마감일을 확인하세요",IF(AND(B1000&lt;&gt;"",ISNA(MATCH(B1000,현장번호,0))),"현장 번호를 확인하세요",IF(AND(F1000&lt;&gt;"",F1000&lt;&gt;"완료"),"끝남 칸은 '완료'만","")))))</f>
        <v/>
      </c>
      <c r="J1000">
        <f>IF(OR(G1000="밀림",G1000="오늘",G1000="이번 주"),A1000+ROW()/1E+6,"")</f>
        <v/>
      </c>
    </row>
    <row r="1001">
      <c r="A1001" s="20" t="n">
        <v>46207</v>
      </c>
      <c r="B1001" s="26" t="n">
        <v>284</v>
      </c>
      <c r="C1001" s="27">
        <f>IF(D1001="","",IF(B1001="","(현장 없음)",IFERROR(INDEX(현장_고객,MATCH(B1001,현장번호,0))&amp;" · "&amp;INDEX(현장_주소,MATCH(B1001,현장번호,0)),"없는 번호")))</f>
        <v/>
      </c>
      <c r="D1001" s="21" t="inlineStr">
        <is>
          <t>마감 확인</t>
        </is>
      </c>
      <c r="E1001" s="21" t="inlineStr">
        <is>
          <t>박 팀장</t>
        </is>
      </c>
      <c r="F1001" s="26" t="inlineStr">
        <is>
          <t>완료</t>
        </is>
      </c>
      <c r="G1001" s="28">
        <f>IF(OR(D1001="",H1001&lt;&gt;""),"",IF(F1001="완료","완료",IF(A1001&lt;기준일,"밀림",IF(A1001=기준일,"오늘",IF(A1001&lt;=기준일+7,"이번 주","예정")))))</f>
        <v/>
      </c>
      <c r="H1001" s="25">
        <f>IF(COUNTA(A1001,B1001,D1001)=0,"",IF(D1001="","할 일을 적어 주세요",IF(NOT(ISNUMBER(A1001)),"마감일을 확인하세요",IF(AND(B1001&lt;&gt;"",ISNA(MATCH(B1001,현장번호,0))),"현장 번호를 확인하세요",IF(AND(F1001&lt;&gt;"",F1001&lt;&gt;"완료"),"끝남 칸은 '완료'만","")))))</f>
        <v/>
      </c>
      <c r="J1001">
        <f>IF(OR(G1001="밀림",G1001="오늘",G1001="이번 주"),A1001+ROW()/1E+6,"")</f>
        <v/>
      </c>
    </row>
    <row r="1002">
      <c r="A1002" s="20" t="n">
        <v>46208</v>
      </c>
      <c r="B1002" s="26" t="n">
        <v>284</v>
      </c>
      <c r="C1002" s="27">
        <f>IF(D1002="","",IF(B1002="","(현장 없음)",IFERROR(INDEX(현장_고객,MATCH(B1002,현장번호,0))&amp;" · "&amp;INDEX(현장_주소,MATCH(B1002,현장번호,0)),"없는 번호")))</f>
        <v/>
      </c>
      <c r="D1002" s="21" t="inlineStr">
        <is>
          <t>자재 발주</t>
        </is>
      </c>
      <c r="E1002" s="21" t="inlineStr">
        <is>
          <t>박 팀장</t>
        </is>
      </c>
      <c r="F1002" s="26" t="inlineStr">
        <is>
          <t>완료</t>
        </is>
      </c>
      <c r="G1002" s="28">
        <f>IF(OR(D1002="",H1002&lt;&gt;""),"",IF(F1002="완료","완료",IF(A1002&lt;기준일,"밀림",IF(A1002=기준일,"오늘",IF(A1002&lt;=기준일+7,"이번 주","예정")))))</f>
        <v/>
      </c>
      <c r="H1002" s="25">
        <f>IF(COUNTA(A1002,B1002,D1002)=0,"",IF(D1002="","할 일을 적어 주세요",IF(NOT(ISNUMBER(A1002)),"마감일을 확인하세요",IF(AND(B1002&lt;&gt;"",ISNA(MATCH(B1002,현장번호,0))),"현장 번호를 확인하세요",IF(AND(F1002&lt;&gt;"",F1002&lt;&gt;"완료"),"끝남 칸은 '완료'만","")))))</f>
        <v/>
      </c>
      <c r="J1002">
        <f>IF(OR(G1002="밀림",G1002="오늘",G1002="이번 주"),A1002+ROW()/1E+6,"")</f>
        <v/>
      </c>
    </row>
    <row r="1003">
      <c r="A1003" s="20" t="n">
        <v>46208</v>
      </c>
      <c r="B1003" s="26" t="n">
        <v>285</v>
      </c>
      <c r="C1003" s="27">
        <f>IF(D1003="","",IF(B1003="","(현장 없음)",IFERROR(INDEX(현장_고객,MATCH(B1003,현장번호,0))&amp;" · "&amp;INDEX(현장_주소,MATCH(B1003,현장번호,0)),"없는 번호")))</f>
        <v/>
      </c>
      <c r="D1003" s="21" t="inlineStr">
        <is>
          <t>잔금 안내 문자</t>
        </is>
      </c>
      <c r="E1003" s="21" t="inlineStr">
        <is>
          <t>김 실장</t>
        </is>
      </c>
      <c r="F1003" s="26" t="inlineStr">
        <is>
          <t>완료</t>
        </is>
      </c>
      <c r="G1003" s="28">
        <f>IF(OR(D1003="",H1003&lt;&gt;""),"",IF(F1003="완료","완료",IF(A1003&lt;기준일,"밀림",IF(A1003=기준일,"오늘",IF(A1003&lt;=기준일+7,"이번 주","예정")))))</f>
        <v/>
      </c>
      <c r="H1003" s="25">
        <f>IF(COUNTA(A1003,B1003,D1003)=0,"",IF(D1003="","할 일을 적어 주세요",IF(NOT(ISNUMBER(A1003)),"마감일을 확인하세요",IF(AND(B1003&lt;&gt;"",ISNA(MATCH(B1003,현장번호,0))),"현장 번호를 확인하세요",IF(AND(F1003&lt;&gt;"",F1003&lt;&gt;"완료"),"끝남 칸은 '완료'만","")))))</f>
        <v/>
      </c>
      <c r="J1003">
        <f>IF(OR(G1003="밀림",G1003="오늘",G1003="이번 주"),A1003+ROW()/1E+6,"")</f>
        <v/>
      </c>
    </row>
    <row r="1004">
      <c r="A1004" s="20" t="n">
        <v>46209</v>
      </c>
      <c r="B1004" s="26" t="n">
        <v>277</v>
      </c>
      <c r="C1004" s="27">
        <f>IF(D1004="","",IF(B1004="","(현장 없음)",IFERROR(INDEX(현장_고객,MATCH(B1004,현장번호,0))&amp;" · "&amp;INDEX(현장_주소,MATCH(B1004,현장번호,0)),"없는 번호")))</f>
        <v/>
      </c>
      <c r="D1004" s="21" t="inlineStr">
        <is>
          <t>자재 발주</t>
        </is>
      </c>
      <c r="E1004" s="21" t="inlineStr">
        <is>
          <t>박 팀장</t>
        </is>
      </c>
      <c r="F1004" s="26" t="inlineStr">
        <is>
          <t>완료</t>
        </is>
      </c>
      <c r="G1004" s="28">
        <f>IF(OR(D1004="",H1004&lt;&gt;""),"",IF(F1004="완료","완료",IF(A1004&lt;기준일,"밀림",IF(A1004=기준일,"오늘",IF(A1004&lt;=기준일+7,"이번 주","예정")))))</f>
        <v/>
      </c>
      <c r="H1004" s="25">
        <f>IF(COUNTA(A1004,B1004,D1004)=0,"",IF(D1004="","할 일을 적어 주세요",IF(NOT(ISNUMBER(A1004)),"마감일을 확인하세요",IF(AND(B1004&lt;&gt;"",ISNA(MATCH(B1004,현장번호,0))),"현장 번호를 확인하세요",IF(AND(F1004&lt;&gt;"",F1004&lt;&gt;"완료"),"끝남 칸은 '완료'만","")))))</f>
        <v/>
      </c>
      <c r="J1004">
        <f>IF(OR(G1004="밀림",G1004="오늘",G1004="이번 주"),A1004+ROW()/1E+6,"")</f>
        <v/>
      </c>
    </row>
    <row r="1005">
      <c r="A1005" s="20" t="n">
        <v>46209</v>
      </c>
      <c r="B1005" s="26" t="n">
        <v>283</v>
      </c>
      <c r="C1005" s="27">
        <f>IF(D1005="","",IF(B1005="","(현장 없음)",IFERROR(INDEX(현장_고객,MATCH(B1005,현장번호,0))&amp;" · "&amp;INDEX(현장_주소,MATCH(B1005,현장번호,0)),"없는 번호")))</f>
        <v/>
      </c>
      <c r="D1005" s="21" t="inlineStr">
        <is>
          <t>타일 들어가는 날 확인</t>
        </is>
      </c>
      <c r="E1005" s="21" t="inlineStr">
        <is>
          <t>김 실장</t>
        </is>
      </c>
      <c r="F1005" s="26" t="inlineStr">
        <is>
          <t>완료</t>
        </is>
      </c>
      <c r="G1005" s="28">
        <f>IF(OR(D1005="",H1005&lt;&gt;""),"",IF(F1005="완료","완료",IF(A1005&lt;기준일,"밀림",IF(A1005=기준일,"오늘",IF(A1005&lt;=기준일+7,"이번 주","예정")))))</f>
        <v/>
      </c>
      <c r="H1005" s="25">
        <f>IF(COUNTA(A1005,B1005,D1005)=0,"",IF(D1005="","할 일을 적어 주세요",IF(NOT(ISNUMBER(A1005)),"마감일을 확인하세요",IF(AND(B1005&lt;&gt;"",ISNA(MATCH(B1005,현장번호,0))),"현장 번호를 확인하세요",IF(AND(F1005&lt;&gt;"",F1005&lt;&gt;"완료"),"끝남 칸은 '완료'만","")))))</f>
        <v/>
      </c>
      <c r="J1005">
        <f>IF(OR(G1005="밀림",G1005="오늘",G1005="이번 주"),A1005+ROW()/1E+6,"")</f>
        <v/>
      </c>
    </row>
    <row r="1006">
      <c r="A1006" s="20" t="n">
        <v>46210</v>
      </c>
      <c r="B1006" s="26" t="n">
        <v>278</v>
      </c>
      <c r="C1006" s="27">
        <f>IF(D1006="","",IF(B1006="","(현장 없음)",IFERROR(INDEX(현장_고객,MATCH(B1006,현장번호,0))&amp;" · "&amp;INDEX(현장_주소,MATCH(B1006,현장번호,0)),"없는 번호")))</f>
        <v/>
      </c>
      <c r="D1006" s="21" t="inlineStr">
        <is>
          <t>잔금 안내 문자</t>
        </is>
      </c>
      <c r="E1006" s="21" t="inlineStr">
        <is>
          <t>박 팀장</t>
        </is>
      </c>
      <c r="F1006" s="26" t="inlineStr">
        <is>
          <t>완료</t>
        </is>
      </c>
      <c r="G1006" s="28">
        <f>IF(OR(D1006="",H1006&lt;&gt;""),"",IF(F1006="완료","완료",IF(A1006&lt;기준일,"밀림",IF(A1006=기준일,"오늘",IF(A1006&lt;=기준일+7,"이번 주","예정")))))</f>
        <v/>
      </c>
      <c r="H1006" s="25">
        <f>IF(COUNTA(A1006,B1006,D1006)=0,"",IF(D1006="","할 일을 적어 주세요",IF(NOT(ISNUMBER(A1006)),"마감일을 확인하세요",IF(AND(B1006&lt;&gt;"",ISNA(MATCH(B1006,현장번호,0))),"현장 번호를 확인하세요",IF(AND(F1006&lt;&gt;"",F1006&lt;&gt;"완료"),"끝남 칸은 '완료'만","")))))</f>
        <v/>
      </c>
      <c r="J1006">
        <f>IF(OR(G1006="밀림",G1006="오늘",G1006="이번 주"),A1006+ROW()/1E+6,"")</f>
        <v/>
      </c>
    </row>
    <row r="1007">
      <c r="A1007" s="20" t="n">
        <v>46210</v>
      </c>
      <c r="B1007" s="26" t="n">
        <v>280</v>
      </c>
      <c r="C1007" s="27">
        <f>IF(D1007="","",IF(B1007="","(현장 없음)",IFERROR(INDEX(현장_고객,MATCH(B1007,현장번호,0))&amp;" · "&amp;INDEX(현장_주소,MATCH(B1007,현장번호,0)),"없는 번호")))</f>
        <v/>
      </c>
      <c r="D1007" s="21" t="inlineStr">
        <is>
          <t>철거 일정 잡기</t>
        </is>
      </c>
      <c r="E1007" s="21" t="inlineStr">
        <is>
          <t>대표</t>
        </is>
      </c>
      <c r="F1007" s="26" t="inlineStr">
        <is>
          <t>완료</t>
        </is>
      </c>
      <c r="G1007" s="28">
        <f>IF(OR(D1007="",H1007&lt;&gt;""),"",IF(F1007="완료","완료",IF(A1007&lt;기준일,"밀림",IF(A1007=기준일,"오늘",IF(A1007&lt;=기준일+7,"이번 주","예정")))))</f>
        <v/>
      </c>
      <c r="H1007" s="25">
        <f>IF(COUNTA(A1007,B1007,D1007)=0,"",IF(D1007="","할 일을 적어 주세요",IF(NOT(ISNUMBER(A1007)),"마감일을 확인하세요",IF(AND(B1007&lt;&gt;"",ISNA(MATCH(B1007,현장번호,0))),"현장 번호를 확인하세요",IF(AND(F1007&lt;&gt;"",F1007&lt;&gt;"완료"),"끝남 칸은 '완료'만","")))))</f>
        <v/>
      </c>
      <c r="J1007">
        <f>IF(OR(G1007="밀림",G1007="오늘",G1007="이번 주"),A1007+ROW()/1E+6,"")</f>
        <v/>
      </c>
    </row>
    <row r="1008">
      <c r="A1008" s="20" t="n">
        <v>46211</v>
      </c>
      <c r="B1008" s="26" t="n">
        <v>280</v>
      </c>
      <c r="C1008" s="27">
        <f>IF(D1008="","",IF(B1008="","(현장 없음)",IFERROR(INDEX(현장_고객,MATCH(B1008,현장번호,0))&amp;" · "&amp;INDEX(현장_주소,MATCH(B1008,현장번호,0)),"없는 번호")))</f>
        <v/>
      </c>
      <c r="D1008" s="21" t="inlineStr">
        <is>
          <t>자재 발주</t>
        </is>
      </c>
      <c r="E1008" s="21" t="inlineStr">
        <is>
          <t>대표</t>
        </is>
      </c>
      <c r="F1008" s="26" t="inlineStr">
        <is>
          <t>완료</t>
        </is>
      </c>
      <c r="G1008" s="28">
        <f>IF(OR(D1008="",H1008&lt;&gt;""),"",IF(F1008="완료","완료",IF(A1008&lt;기준일,"밀림",IF(A1008=기준일,"오늘",IF(A1008&lt;=기준일+7,"이번 주","예정")))))</f>
        <v/>
      </c>
      <c r="H1008" s="25">
        <f>IF(COUNTA(A1008,B1008,D1008)=0,"",IF(D1008="","할 일을 적어 주세요",IF(NOT(ISNUMBER(A1008)),"마감일을 확인하세요",IF(AND(B1008&lt;&gt;"",ISNA(MATCH(B1008,현장번호,0))),"현장 번호를 확인하세요",IF(AND(F1008&lt;&gt;"",F1008&lt;&gt;"완료"),"끝남 칸은 '완료'만","")))))</f>
        <v/>
      </c>
      <c r="J1008">
        <f>IF(OR(G1008="밀림",G1008="오늘",G1008="이번 주"),A1008+ROW()/1E+6,"")</f>
        <v/>
      </c>
    </row>
    <row r="1009">
      <c r="A1009" s="20" t="n">
        <v>46211</v>
      </c>
      <c r="B1009" s="26" t="n">
        <v>281</v>
      </c>
      <c r="C1009" s="27">
        <f>IF(D1009="","",IF(B1009="","(현장 없음)",IFERROR(INDEX(현장_고객,MATCH(B1009,현장번호,0))&amp;" · "&amp;INDEX(현장_주소,MATCH(B1009,현장번호,0)),"없는 번호")))</f>
        <v/>
      </c>
      <c r="D1009" s="21" t="inlineStr">
        <is>
          <t>철거 일정 잡기</t>
        </is>
      </c>
      <c r="E1009" s="21" t="inlineStr">
        <is>
          <t>박 팀장</t>
        </is>
      </c>
      <c r="F1009" s="26" t="inlineStr">
        <is>
          <t>완료</t>
        </is>
      </c>
      <c r="G1009" s="28">
        <f>IF(OR(D1009="",H1009&lt;&gt;""),"",IF(F1009="완료","완료",IF(A1009&lt;기준일,"밀림",IF(A1009=기준일,"오늘",IF(A1009&lt;=기준일+7,"이번 주","예정")))))</f>
        <v/>
      </c>
      <c r="H1009" s="25">
        <f>IF(COUNTA(A1009,B1009,D1009)=0,"",IF(D1009="","할 일을 적어 주세요",IF(NOT(ISNUMBER(A1009)),"마감일을 확인하세요",IF(AND(B1009&lt;&gt;"",ISNA(MATCH(B1009,현장번호,0))),"현장 번호를 확인하세요",IF(AND(F1009&lt;&gt;"",F1009&lt;&gt;"완료"),"끝남 칸은 '완료'만","")))))</f>
        <v/>
      </c>
      <c r="J1009">
        <f>IF(OR(G1009="밀림",G1009="오늘",G1009="이번 주"),A1009+ROW()/1E+6,"")</f>
        <v/>
      </c>
    </row>
    <row r="1010">
      <c r="A1010" s="20" t="n">
        <v>46211</v>
      </c>
      <c r="B1010" s="26" t="n">
        <v>283</v>
      </c>
      <c r="C1010" s="27">
        <f>IF(D1010="","",IF(B1010="","(현장 없음)",IFERROR(INDEX(현장_고객,MATCH(B1010,현장번호,0))&amp;" · "&amp;INDEX(현장_주소,MATCH(B1010,현장번호,0)),"없는 번호")))</f>
        <v/>
      </c>
      <c r="D1010" s="21" t="inlineStr">
        <is>
          <t>철거 일정 잡기</t>
        </is>
      </c>
      <c r="E1010" s="21" t="inlineStr">
        <is>
          <t>김 실장</t>
        </is>
      </c>
      <c r="F1010" s="26" t="inlineStr">
        <is>
          <t>완료</t>
        </is>
      </c>
      <c r="G1010" s="28">
        <f>IF(OR(D1010="",H1010&lt;&gt;""),"",IF(F1010="완료","완료",IF(A1010&lt;기준일,"밀림",IF(A1010=기준일,"오늘",IF(A1010&lt;=기준일+7,"이번 주","예정")))))</f>
        <v/>
      </c>
      <c r="H1010" s="25">
        <f>IF(COUNTA(A1010,B1010,D1010)=0,"",IF(D1010="","할 일을 적어 주세요",IF(NOT(ISNUMBER(A1010)),"마감일을 확인하세요",IF(AND(B1010&lt;&gt;"",ISNA(MATCH(B1010,현장번호,0))),"현장 번호를 확인하세요",IF(AND(F1010&lt;&gt;"",F1010&lt;&gt;"완료"),"끝남 칸은 '완료'만","")))))</f>
        <v/>
      </c>
      <c r="J1010">
        <f>IF(OR(G1010="밀림",G1010="오늘",G1010="이번 주"),A1010+ROW()/1E+6,"")</f>
        <v/>
      </c>
    </row>
    <row r="1011">
      <c r="A1011" s="20" t="n">
        <v>46211</v>
      </c>
      <c r="B1011" s="26" t="n">
        <v>284</v>
      </c>
      <c r="C1011" s="27">
        <f>IF(D1011="","",IF(B1011="","(현장 없음)",IFERROR(INDEX(현장_고객,MATCH(B1011,현장번호,0))&amp;" · "&amp;INDEX(현장_주소,MATCH(B1011,현장번호,0)),"없는 번호")))</f>
        <v/>
      </c>
      <c r="D1011" s="21" t="inlineStr">
        <is>
          <t>타일 들어가는 날 확인</t>
        </is>
      </c>
      <c r="E1011" s="21" t="inlineStr">
        <is>
          <t>박 팀장</t>
        </is>
      </c>
      <c r="F1011" s="26" t="inlineStr">
        <is>
          <t>완료</t>
        </is>
      </c>
      <c r="G1011" s="28">
        <f>IF(OR(D1011="",H1011&lt;&gt;""),"",IF(F1011="완료","완료",IF(A1011&lt;기준일,"밀림",IF(A1011=기준일,"오늘",IF(A1011&lt;=기준일+7,"이번 주","예정")))))</f>
        <v/>
      </c>
      <c r="H1011" s="25">
        <f>IF(COUNTA(A1011,B1011,D1011)=0,"",IF(D1011="","할 일을 적어 주세요",IF(NOT(ISNUMBER(A1011)),"마감일을 확인하세요",IF(AND(B1011&lt;&gt;"",ISNA(MATCH(B1011,현장번호,0))),"현장 번호를 확인하세요",IF(AND(F1011&lt;&gt;"",F1011&lt;&gt;"완료"),"끝남 칸은 '완료'만","")))))</f>
        <v/>
      </c>
      <c r="J1011">
        <f>IF(OR(G1011="밀림",G1011="오늘",G1011="이번 주"),A1011+ROW()/1E+6,"")</f>
        <v/>
      </c>
    </row>
    <row r="1012">
      <c r="A1012" s="20" t="n">
        <v>46211</v>
      </c>
      <c r="B1012" s="26" t="n">
        <v>291</v>
      </c>
      <c r="C1012" s="27">
        <f>IF(D1012="","",IF(B1012="","(현장 없음)",IFERROR(INDEX(현장_고객,MATCH(B1012,현장번호,0))&amp;" · "&amp;INDEX(현장_주소,MATCH(B1012,현장번호,0)),"없는 번호")))</f>
        <v/>
      </c>
      <c r="D1012" s="21" t="inlineStr">
        <is>
          <t>중간 사진 보내기</t>
        </is>
      </c>
      <c r="E1012" s="21" t="inlineStr">
        <is>
          <t>김 실장</t>
        </is>
      </c>
      <c r="F1012" s="26" t="inlineStr">
        <is>
          <t>완료</t>
        </is>
      </c>
      <c r="G1012" s="28">
        <f>IF(OR(D1012="",H1012&lt;&gt;""),"",IF(F1012="완료","완료",IF(A1012&lt;기준일,"밀림",IF(A1012=기준일,"오늘",IF(A1012&lt;=기준일+7,"이번 주","예정")))))</f>
        <v/>
      </c>
      <c r="H1012" s="25">
        <f>IF(COUNTA(A1012,B1012,D1012)=0,"",IF(D1012="","할 일을 적어 주세요",IF(NOT(ISNUMBER(A1012)),"마감일을 확인하세요",IF(AND(B1012&lt;&gt;"",ISNA(MATCH(B1012,현장번호,0))),"현장 번호를 확인하세요",IF(AND(F1012&lt;&gt;"",F1012&lt;&gt;"완료"),"끝남 칸은 '완료'만","")))))</f>
        <v/>
      </c>
      <c r="J1012">
        <f>IF(OR(G1012="밀림",G1012="오늘",G1012="이번 주"),A1012+ROW()/1E+6,"")</f>
        <v/>
      </c>
    </row>
    <row r="1013">
      <c r="A1013" s="20" t="n">
        <v>46211</v>
      </c>
      <c r="B1013" s="26" t="n">
        <v>291</v>
      </c>
      <c r="C1013" s="27">
        <f>IF(D1013="","",IF(B1013="","(현장 없음)",IFERROR(INDEX(현장_고객,MATCH(B1013,현장번호,0))&amp;" · "&amp;INDEX(현장_주소,MATCH(B1013,현장번호,0)),"없는 번호")))</f>
        <v/>
      </c>
      <c r="D1013" s="21" t="inlineStr">
        <is>
          <t>마감 확인</t>
        </is>
      </c>
      <c r="E1013" s="21" t="inlineStr">
        <is>
          <t>김 실장</t>
        </is>
      </c>
      <c r="F1013" s="26" t="inlineStr">
        <is>
          <t>완료</t>
        </is>
      </c>
      <c r="G1013" s="28">
        <f>IF(OR(D1013="",H1013&lt;&gt;""),"",IF(F1013="완료","완료",IF(A1013&lt;기준일,"밀림",IF(A1013=기준일,"오늘",IF(A1013&lt;=기준일+7,"이번 주","예정")))))</f>
        <v/>
      </c>
      <c r="H1013" s="25">
        <f>IF(COUNTA(A1013,B1013,D1013)=0,"",IF(D1013="","할 일을 적어 주세요",IF(NOT(ISNUMBER(A1013)),"마감일을 확인하세요",IF(AND(B1013&lt;&gt;"",ISNA(MATCH(B1013,현장번호,0))),"현장 번호를 확인하세요",IF(AND(F1013&lt;&gt;"",F1013&lt;&gt;"완료"),"끝남 칸은 '완료'만","")))))</f>
        <v/>
      </c>
      <c r="J1013">
        <f>IF(OR(G1013="밀림",G1013="오늘",G1013="이번 주"),A1013+ROW()/1E+6,"")</f>
        <v/>
      </c>
    </row>
    <row r="1014">
      <c r="A1014" s="20" t="n">
        <v>46212</v>
      </c>
      <c r="B1014" s="26" t="n">
        <v>289</v>
      </c>
      <c r="C1014" s="27">
        <f>IF(D1014="","",IF(B1014="","(현장 없음)",IFERROR(INDEX(현장_고객,MATCH(B1014,현장번호,0))&amp;" · "&amp;INDEX(현장_주소,MATCH(B1014,현장번호,0)),"없는 번호")))</f>
        <v/>
      </c>
      <c r="D1014" s="21" t="inlineStr">
        <is>
          <t>실측 방문</t>
        </is>
      </c>
      <c r="E1014" s="21" t="inlineStr">
        <is>
          <t>대표</t>
        </is>
      </c>
      <c r="F1014" s="26" t="inlineStr">
        <is>
          <t>완료</t>
        </is>
      </c>
      <c r="G1014" s="28">
        <f>IF(OR(D1014="",H1014&lt;&gt;""),"",IF(F1014="완료","완료",IF(A1014&lt;기준일,"밀림",IF(A1014=기준일,"오늘",IF(A1014&lt;=기준일+7,"이번 주","예정")))))</f>
        <v/>
      </c>
      <c r="H1014" s="25">
        <f>IF(COUNTA(A1014,B1014,D1014)=0,"",IF(D1014="","할 일을 적어 주세요",IF(NOT(ISNUMBER(A1014)),"마감일을 확인하세요",IF(AND(B1014&lt;&gt;"",ISNA(MATCH(B1014,현장번호,0))),"현장 번호를 확인하세요",IF(AND(F1014&lt;&gt;"",F1014&lt;&gt;"완료"),"끝남 칸은 '완료'만","")))))</f>
        <v/>
      </c>
      <c r="J1014">
        <f>IF(OR(G1014="밀림",G1014="오늘",G1014="이번 주"),A1014+ROW()/1E+6,"")</f>
        <v/>
      </c>
    </row>
    <row r="1015">
      <c r="A1015" s="20" t="n">
        <v>46213</v>
      </c>
      <c r="B1015" s="26" t="n">
        <v>292</v>
      </c>
      <c r="C1015" s="27">
        <f>IF(D1015="","",IF(B1015="","(현장 없음)",IFERROR(INDEX(현장_고객,MATCH(B1015,현장번호,0))&amp;" · "&amp;INDEX(현장_주소,MATCH(B1015,현장번호,0)),"없는 번호")))</f>
        <v/>
      </c>
      <c r="D1015" s="21" t="inlineStr">
        <is>
          <t>실측 방문</t>
        </is>
      </c>
      <c r="E1015" s="21" t="inlineStr">
        <is>
          <t>대표</t>
        </is>
      </c>
      <c r="F1015" s="26" t="inlineStr">
        <is>
          <t>완료</t>
        </is>
      </c>
      <c r="G1015" s="28">
        <f>IF(OR(D1015="",H1015&lt;&gt;""),"",IF(F1015="완료","완료",IF(A1015&lt;기준일,"밀림",IF(A1015=기준일,"오늘",IF(A1015&lt;=기준일+7,"이번 주","예정")))))</f>
        <v/>
      </c>
      <c r="H1015" s="25">
        <f>IF(COUNTA(A1015,B1015,D1015)=0,"",IF(D1015="","할 일을 적어 주세요",IF(NOT(ISNUMBER(A1015)),"마감일을 확인하세요",IF(AND(B1015&lt;&gt;"",ISNA(MATCH(B1015,현장번호,0))),"현장 번호를 확인하세요",IF(AND(F1015&lt;&gt;"",F1015&lt;&gt;"완료"),"끝남 칸은 '완료'만","")))))</f>
        <v/>
      </c>
      <c r="J1015">
        <f>IF(OR(G1015="밀림",G1015="오늘",G1015="이번 주"),A1015+ROW()/1E+6,"")</f>
        <v/>
      </c>
    </row>
    <row r="1016">
      <c r="A1016" s="20" t="n">
        <v>46214</v>
      </c>
      <c r="B1016" s="26" t="n">
        <v>277</v>
      </c>
      <c r="C1016" s="27">
        <f>IF(D1016="","",IF(B1016="","(현장 없음)",IFERROR(INDEX(현장_고객,MATCH(B1016,현장번호,0))&amp;" · "&amp;INDEX(현장_주소,MATCH(B1016,현장번호,0)),"없는 번호")))</f>
        <v/>
      </c>
      <c r="D1016" s="21" t="inlineStr">
        <is>
          <t>철거 일정 잡기</t>
        </is>
      </c>
      <c r="E1016" s="21" t="inlineStr">
        <is>
          <t>박 팀장</t>
        </is>
      </c>
      <c r="F1016" s="26" t="inlineStr">
        <is>
          <t>완료</t>
        </is>
      </c>
      <c r="G1016" s="28">
        <f>IF(OR(D1016="",H1016&lt;&gt;""),"",IF(F1016="완료","완료",IF(A1016&lt;기준일,"밀림",IF(A1016=기준일,"오늘",IF(A1016&lt;=기준일+7,"이번 주","예정")))))</f>
        <v/>
      </c>
      <c r="H1016" s="25">
        <f>IF(COUNTA(A1016,B1016,D1016)=0,"",IF(D1016="","할 일을 적어 주세요",IF(NOT(ISNUMBER(A1016)),"마감일을 확인하세요",IF(AND(B1016&lt;&gt;"",ISNA(MATCH(B1016,현장번호,0))),"현장 번호를 확인하세요",IF(AND(F1016&lt;&gt;"",F1016&lt;&gt;"완료"),"끝남 칸은 '완료'만","")))))</f>
        <v/>
      </c>
      <c r="J1016">
        <f>IF(OR(G1016="밀림",G1016="오늘",G1016="이번 주"),A1016+ROW()/1E+6,"")</f>
        <v/>
      </c>
    </row>
    <row r="1017">
      <c r="A1017" s="20" t="n">
        <v>46214</v>
      </c>
      <c r="B1017" s="26" t="n">
        <v>281</v>
      </c>
      <c r="C1017" s="27">
        <f>IF(D1017="","",IF(B1017="","(현장 없음)",IFERROR(INDEX(현장_고객,MATCH(B1017,현장번호,0))&amp;" · "&amp;INDEX(현장_주소,MATCH(B1017,현장번호,0)),"없는 번호")))</f>
        <v/>
      </c>
      <c r="D1017" s="21" t="inlineStr">
        <is>
          <t>설비 업체 확인</t>
        </is>
      </c>
      <c r="E1017" s="21" t="inlineStr">
        <is>
          <t>박 팀장</t>
        </is>
      </c>
      <c r="F1017" s="26" t="inlineStr">
        <is>
          <t>완료</t>
        </is>
      </c>
      <c r="G1017" s="28">
        <f>IF(OR(D1017="",H1017&lt;&gt;""),"",IF(F1017="완료","완료",IF(A1017&lt;기준일,"밀림",IF(A1017=기준일,"오늘",IF(A1017&lt;=기준일+7,"이번 주","예정")))))</f>
        <v/>
      </c>
      <c r="H1017" s="25">
        <f>IF(COUNTA(A1017,B1017,D1017)=0,"",IF(D1017="","할 일을 적어 주세요",IF(NOT(ISNUMBER(A1017)),"마감일을 확인하세요",IF(AND(B1017&lt;&gt;"",ISNA(MATCH(B1017,현장번호,0))),"현장 번호를 확인하세요",IF(AND(F1017&lt;&gt;"",F1017&lt;&gt;"완료"),"끝남 칸은 '완료'만","")))))</f>
        <v/>
      </c>
      <c r="J1017">
        <f>IF(OR(G1017="밀림",G1017="오늘",G1017="이번 주"),A1017+ROW()/1E+6,"")</f>
        <v/>
      </c>
    </row>
    <row r="1018">
      <c r="A1018" s="20" t="n">
        <v>46214</v>
      </c>
      <c r="B1018" s="26" t="n">
        <v>283</v>
      </c>
      <c r="C1018" s="27">
        <f>IF(D1018="","",IF(B1018="","(현장 없음)",IFERROR(INDEX(현장_고객,MATCH(B1018,현장번호,0))&amp;" · "&amp;INDEX(현장_주소,MATCH(B1018,현장번호,0)),"없는 번호")))</f>
        <v/>
      </c>
      <c r="D1018" s="21" t="inlineStr">
        <is>
          <t>잔금 안내 문자</t>
        </is>
      </c>
      <c r="E1018" s="21" t="inlineStr">
        <is>
          <t>김 실장</t>
        </is>
      </c>
      <c r="F1018" s="26" t="inlineStr">
        <is>
          <t>완료</t>
        </is>
      </c>
      <c r="G1018" s="28">
        <f>IF(OR(D1018="",H1018&lt;&gt;""),"",IF(F1018="완료","완료",IF(A1018&lt;기준일,"밀림",IF(A1018=기준일,"오늘",IF(A1018&lt;=기준일+7,"이번 주","예정")))))</f>
        <v/>
      </c>
      <c r="H1018" s="25">
        <f>IF(COUNTA(A1018,B1018,D1018)=0,"",IF(D1018="","할 일을 적어 주세요",IF(NOT(ISNUMBER(A1018)),"마감일을 확인하세요",IF(AND(B1018&lt;&gt;"",ISNA(MATCH(B1018,현장번호,0))),"현장 번호를 확인하세요",IF(AND(F1018&lt;&gt;"",F1018&lt;&gt;"완료"),"끝남 칸은 '완료'만","")))))</f>
        <v/>
      </c>
      <c r="J1018">
        <f>IF(OR(G1018="밀림",G1018="오늘",G1018="이번 주"),A1018+ROW()/1E+6,"")</f>
        <v/>
      </c>
    </row>
    <row r="1019">
      <c r="A1019" s="20" t="n">
        <v>46214</v>
      </c>
      <c r="B1019" s="26" t="n">
        <v>284</v>
      </c>
      <c r="C1019" s="27">
        <f>IF(D1019="","",IF(B1019="","(현장 없음)",IFERROR(INDEX(현장_고객,MATCH(B1019,현장번호,0))&amp;" · "&amp;INDEX(현장_주소,MATCH(B1019,현장번호,0)),"없는 번호")))</f>
        <v/>
      </c>
      <c r="D1019" s="21" t="inlineStr">
        <is>
          <t>중간 사진 보내기</t>
        </is>
      </c>
      <c r="E1019" s="21" t="inlineStr">
        <is>
          <t>박 팀장</t>
        </is>
      </c>
      <c r="F1019" s="26" t="inlineStr">
        <is>
          <t>완료</t>
        </is>
      </c>
      <c r="G1019" s="28">
        <f>IF(OR(D1019="",H1019&lt;&gt;""),"",IF(F1019="완료","완료",IF(A1019&lt;기준일,"밀림",IF(A1019=기준일,"오늘",IF(A1019&lt;=기준일+7,"이번 주","예정")))))</f>
        <v/>
      </c>
      <c r="H1019" s="25">
        <f>IF(COUNTA(A1019,B1019,D1019)=0,"",IF(D1019="","할 일을 적어 주세요",IF(NOT(ISNUMBER(A1019)),"마감일을 확인하세요",IF(AND(B1019&lt;&gt;"",ISNA(MATCH(B1019,현장번호,0))),"현장 번호를 확인하세요",IF(AND(F1019&lt;&gt;"",F1019&lt;&gt;"완료"),"끝남 칸은 '완료'만","")))))</f>
        <v/>
      </c>
      <c r="J1019">
        <f>IF(OR(G1019="밀림",G1019="오늘",G1019="이번 주"),A1019+ROW()/1E+6,"")</f>
        <v/>
      </c>
    </row>
    <row r="1020">
      <c r="A1020" s="20" t="n">
        <v>46214</v>
      </c>
      <c r="B1020" s="26" t="n">
        <v>286</v>
      </c>
      <c r="C1020" s="27">
        <f>IF(D1020="","",IF(B1020="","(현장 없음)",IFERROR(INDEX(현장_고객,MATCH(B1020,현장번호,0))&amp;" · "&amp;INDEX(현장_주소,MATCH(B1020,현장번호,0)),"없는 번호")))</f>
        <v/>
      </c>
      <c r="D1020" s="21" t="inlineStr">
        <is>
          <t>타일 들어가는 날 확인</t>
        </is>
      </c>
      <c r="E1020" s="21" t="inlineStr">
        <is>
          <t>김 실장</t>
        </is>
      </c>
      <c r="F1020" s="26" t="inlineStr">
        <is>
          <t>완료</t>
        </is>
      </c>
      <c r="G1020" s="28">
        <f>IF(OR(D1020="",H1020&lt;&gt;""),"",IF(F1020="완료","완료",IF(A1020&lt;기준일,"밀림",IF(A1020=기준일,"오늘",IF(A1020&lt;=기준일+7,"이번 주","예정")))))</f>
        <v/>
      </c>
      <c r="H1020" s="25">
        <f>IF(COUNTA(A1020,B1020,D1020)=0,"",IF(D1020="","할 일을 적어 주세요",IF(NOT(ISNUMBER(A1020)),"마감일을 확인하세요",IF(AND(B1020&lt;&gt;"",ISNA(MATCH(B1020,현장번호,0))),"현장 번호를 확인하세요",IF(AND(F1020&lt;&gt;"",F1020&lt;&gt;"완료"),"끝남 칸은 '완료'만","")))))</f>
        <v/>
      </c>
      <c r="J1020">
        <f>IF(OR(G1020="밀림",G1020="오늘",G1020="이번 주"),A1020+ROW()/1E+6,"")</f>
        <v/>
      </c>
    </row>
    <row r="1021">
      <c r="A1021" s="20" t="n">
        <v>46214</v>
      </c>
      <c r="B1021" s="26" t="n">
        <v>287</v>
      </c>
      <c r="C1021" s="27">
        <f>IF(D1021="","",IF(B1021="","(현장 없음)",IFERROR(INDEX(현장_고객,MATCH(B1021,현장번호,0))&amp;" · "&amp;INDEX(현장_주소,MATCH(B1021,현장번호,0)),"없는 번호")))</f>
        <v/>
      </c>
      <c r="D1021" s="21" t="inlineStr">
        <is>
          <t>관리사무소 공사 신고</t>
        </is>
      </c>
      <c r="E1021" s="21" t="inlineStr">
        <is>
          <t>대표</t>
        </is>
      </c>
      <c r="F1021" s="26" t="inlineStr">
        <is>
          <t>완료</t>
        </is>
      </c>
      <c r="G1021" s="28">
        <f>IF(OR(D1021="",H1021&lt;&gt;""),"",IF(F1021="완료","완료",IF(A1021&lt;기준일,"밀림",IF(A1021=기준일,"오늘",IF(A1021&lt;=기준일+7,"이번 주","예정")))))</f>
        <v/>
      </c>
      <c r="H1021" s="25">
        <f>IF(COUNTA(A1021,B1021,D1021)=0,"",IF(D1021="","할 일을 적어 주세요",IF(NOT(ISNUMBER(A1021)),"마감일을 확인하세요",IF(AND(B1021&lt;&gt;"",ISNA(MATCH(B1021,현장번호,0))),"현장 번호를 확인하세요",IF(AND(F1021&lt;&gt;"",F1021&lt;&gt;"완료"),"끝남 칸은 '완료'만","")))))</f>
        <v/>
      </c>
      <c r="J1021">
        <f>IF(OR(G1021="밀림",G1021="오늘",G1021="이번 주"),A1021+ROW()/1E+6,"")</f>
        <v/>
      </c>
    </row>
    <row r="1022">
      <c r="A1022" s="20" t="n">
        <v>46215</v>
      </c>
      <c r="B1022" s="26" t="n">
        <v>287</v>
      </c>
      <c r="C1022" s="27">
        <f>IF(D1022="","",IF(B1022="","(현장 없음)",IFERROR(INDEX(현장_고객,MATCH(B1022,현장번호,0))&amp;" · "&amp;INDEX(현장_주소,MATCH(B1022,현장번호,0)),"없는 번호")))</f>
        <v/>
      </c>
      <c r="D1022" s="21" t="inlineStr">
        <is>
          <t>설비 업체 확인</t>
        </is>
      </c>
      <c r="E1022" s="21" t="inlineStr">
        <is>
          <t>대표</t>
        </is>
      </c>
      <c r="F1022" s="26" t="inlineStr">
        <is>
          <t>완료</t>
        </is>
      </c>
      <c r="G1022" s="28">
        <f>IF(OR(D1022="",H1022&lt;&gt;""),"",IF(F1022="완료","완료",IF(A1022&lt;기준일,"밀림",IF(A1022=기준일,"오늘",IF(A1022&lt;=기준일+7,"이번 주","예정")))))</f>
        <v/>
      </c>
      <c r="H1022" s="25">
        <f>IF(COUNTA(A1022,B1022,D1022)=0,"",IF(D1022="","할 일을 적어 주세요",IF(NOT(ISNUMBER(A1022)),"마감일을 확인하세요",IF(AND(B1022&lt;&gt;"",ISNA(MATCH(B1022,현장번호,0))),"현장 번호를 확인하세요",IF(AND(F1022&lt;&gt;"",F1022&lt;&gt;"완료"),"끝남 칸은 '완료'만","")))))</f>
        <v/>
      </c>
      <c r="J1022">
        <f>IF(OR(G1022="밀림",G1022="오늘",G1022="이번 주"),A1022+ROW()/1E+6,"")</f>
        <v/>
      </c>
    </row>
    <row r="1023">
      <c r="A1023" s="20" t="n">
        <v>46215</v>
      </c>
      <c r="B1023" s="26" t="n">
        <v>287</v>
      </c>
      <c r="C1023" s="27">
        <f>IF(D1023="","",IF(B1023="","(현장 없음)",IFERROR(INDEX(현장_고객,MATCH(B1023,현장번호,0))&amp;" · "&amp;INDEX(현장_주소,MATCH(B1023,현장번호,0)),"없는 번호")))</f>
        <v/>
      </c>
      <c r="D1023" s="21" t="inlineStr">
        <is>
          <t>철거 일정 잡기</t>
        </is>
      </c>
      <c r="E1023" s="21" t="inlineStr">
        <is>
          <t>대표</t>
        </is>
      </c>
      <c r="F1023" s="26" t="inlineStr">
        <is>
          <t>완료</t>
        </is>
      </c>
      <c r="G1023" s="28">
        <f>IF(OR(D1023="",H1023&lt;&gt;""),"",IF(F1023="완료","완료",IF(A1023&lt;기준일,"밀림",IF(A1023=기준일,"오늘",IF(A1023&lt;=기준일+7,"이번 주","예정")))))</f>
        <v/>
      </c>
      <c r="H1023" s="25">
        <f>IF(COUNTA(A1023,B1023,D1023)=0,"",IF(D1023="","할 일을 적어 주세요",IF(NOT(ISNUMBER(A1023)),"마감일을 확인하세요",IF(AND(B1023&lt;&gt;"",ISNA(MATCH(B1023,현장번호,0))),"현장 번호를 확인하세요",IF(AND(F1023&lt;&gt;"",F1023&lt;&gt;"완료"),"끝남 칸은 '완료'만","")))))</f>
        <v/>
      </c>
      <c r="J1023">
        <f>IF(OR(G1023="밀림",G1023="오늘",G1023="이번 주"),A1023+ROW()/1E+6,"")</f>
        <v/>
      </c>
    </row>
    <row r="1024">
      <c r="A1024" s="20" t="n">
        <v>46215</v>
      </c>
      <c r="B1024" s="26" t="n">
        <v>291</v>
      </c>
      <c r="C1024" s="27">
        <f>IF(D1024="","",IF(B1024="","(현장 없음)",IFERROR(INDEX(현장_고객,MATCH(B1024,현장번호,0))&amp;" · "&amp;INDEX(현장_주소,MATCH(B1024,현장번호,0)),"없는 번호")))</f>
        <v/>
      </c>
      <c r="D1024" s="21" t="inlineStr">
        <is>
          <t>자재 발주</t>
        </is>
      </c>
      <c r="E1024" s="21" t="inlineStr">
        <is>
          <t>김 실장</t>
        </is>
      </c>
      <c r="F1024" s="26" t="inlineStr">
        <is>
          <t>완료</t>
        </is>
      </c>
      <c r="G1024" s="28">
        <f>IF(OR(D1024="",H1024&lt;&gt;""),"",IF(F1024="완료","완료",IF(A1024&lt;기준일,"밀림",IF(A1024=기준일,"오늘",IF(A1024&lt;=기준일+7,"이번 주","예정")))))</f>
        <v/>
      </c>
      <c r="H1024" s="25">
        <f>IF(COUNTA(A1024,B1024,D1024)=0,"",IF(D1024="","할 일을 적어 주세요",IF(NOT(ISNUMBER(A1024)),"마감일을 확인하세요",IF(AND(B1024&lt;&gt;"",ISNA(MATCH(B1024,현장번호,0))),"현장 번호를 확인하세요",IF(AND(F1024&lt;&gt;"",F1024&lt;&gt;"완료"),"끝남 칸은 '완료'만","")))))</f>
        <v/>
      </c>
      <c r="J1024">
        <f>IF(OR(G1024="밀림",G1024="오늘",G1024="이번 주"),A1024+ROW()/1E+6,"")</f>
        <v/>
      </c>
    </row>
    <row r="1025">
      <c r="A1025" s="20" t="n">
        <v>46216</v>
      </c>
      <c r="B1025" s="26" t="n">
        <v>280</v>
      </c>
      <c r="C1025" s="27">
        <f>IF(D1025="","",IF(B1025="","(현장 없음)",IFERROR(INDEX(현장_고객,MATCH(B1025,현장번호,0))&amp;" · "&amp;INDEX(현장_주소,MATCH(B1025,현장번호,0)),"없는 번호")))</f>
        <v/>
      </c>
      <c r="D1025" s="21" t="inlineStr">
        <is>
          <t>설비 업체 확인</t>
        </is>
      </c>
      <c r="E1025" s="21" t="inlineStr">
        <is>
          <t>대표</t>
        </is>
      </c>
      <c r="F1025" s="26" t="inlineStr">
        <is>
          <t>완료</t>
        </is>
      </c>
      <c r="G1025" s="28">
        <f>IF(OR(D1025="",H1025&lt;&gt;""),"",IF(F1025="완료","완료",IF(A1025&lt;기준일,"밀림",IF(A1025=기준일,"오늘",IF(A1025&lt;=기준일+7,"이번 주","예정")))))</f>
        <v/>
      </c>
      <c r="H1025" s="25">
        <f>IF(COUNTA(A1025,B1025,D1025)=0,"",IF(D1025="","할 일을 적어 주세요",IF(NOT(ISNUMBER(A1025)),"마감일을 확인하세요",IF(AND(B1025&lt;&gt;"",ISNA(MATCH(B1025,현장번호,0))),"현장 번호를 확인하세요",IF(AND(F1025&lt;&gt;"",F1025&lt;&gt;"완료"),"끝남 칸은 '완료'만","")))))</f>
        <v/>
      </c>
      <c r="J1025">
        <f>IF(OR(G1025="밀림",G1025="오늘",G1025="이번 주"),A1025+ROW()/1E+6,"")</f>
        <v/>
      </c>
    </row>
    <row r="1026">
      <c r="A1026" s="20" t="n">
        <v>46217</v>
      </c>
      <c r="B1026" s="26" t="n">
        <v>281</v>
      </c>
      <c r="C1026" s="27">
        <f>IF(D1026="","",IF(B1026="","(현장 없음)",IFERROR(INDEX(현장_고객,MATCH(B1026,현장번호,0))&amp;" · "&amp;INDEX(현장_주소,MATCH(B1026,현장번호,0)),"없는 번호")))</f>
        <v/>
      </c>
      <c r="D1026" s="21" t="inlineStr">
        <is>
          <t>자재 발주</t>
        </is>
      </c>
      <c r="E1026" s="21" t="inlineStr">
        <is>
          <t>박 팀장</t>
        </is>
      </c>
      <c r="F1026" s="26" t="inlineStr">
        <is>
          <t>완료</t>
        </is>
      </c>
      <c r="G1026" s="28">
        <f>IF(OR(D1026="",H1026&lt;&gt;""),"",IF(F1026="완료","완료",IF(A1026&lt;기준일,"밀림",IF(A1026=기준일,"오늘",IF(A1026&lt;=기준일+7,"이번 주","예정")))))</f>
        <v/>
      </c>
      <c r="H1026" s="25">
        <f>IF(COUNTA(A1026,B1026,D1026)=0,"",IF(D1026="","할 일을 적어 주세요",IF(NOT(ISNUMBER(A1026)),"마감일을 확인하세요",IF(AND(B1026&lt;&gt;"",ISNA(MATCH(B1026,현장번호,0))),"현장 번호를 확인하세요",IF(AND(F1026&lt;&gt;"",F1026&lt;&gt;"완료"),"끝남 칸은 '완료'만","")))))</f>
        <v/>
      </c>
      <c r="J1026">
        <f>IF(OR(G1026="밀림",G1026="오늘",G1026="이번 주"),A1026+ROW()/1E+6,"")</f>
        <v/>
      </c>
    </row>
    <row r="1027">
      <c r="A1027" s="20" t="n">
        <v>46217</v>
      </c>
      <c r="B1027" s="26" t="n">
        <v>287</v>
      </c>
      <c r="C1027" s="27">
        <f>IF(D1027="","",IF(B1027="","(현장 없음)",IFERROR(INDEX(현장_고객,MATCH(B1027,현장번호,0))&amp;" · "&amp;INDEX(현장_주소,MATCH(B1027,현장번호,0)),"없는 번호")))</f>
        <v/>
      </c>
      <c r="D1027" s="21" t="inlineStr">
        <is>
          <t>잔금 안내 문자</t>
        </is>
      </c>
      <c r="E1027" s="21" t="inlineStr">
        <is>
          <t>대표</t>
        </is>
      </c>
      <c r="F1027" s="26" t="inlineStr">
        <is>
          <t>완료</t>
        </is>
      </c>
      <c r="G1027" s="28">
        <f>IF(OR(D1027="",H1027&lt;&gt;""),"",IF(F1027="완료","완료",IF(A1027&lt;기준일,"밀림",IF(A1027=기준일,"오늘",IF(A1027&lt;=기준일+7,"이번 주","예정")))))</f>
        <v/>
      </c>
      <c r="H1027" s="25">
        <f>IF(COUNTA(A1027,B1027,D1027)=0,"",IF(D1027="","할 일을 적어 주세요",IF(NOT(ISNUMBER(A1027)),"마감일을 확인하세요",IF(AND(B1027&lt;&gt;"",ISNA(MATCH(B1027,현장번호,0))),"현장 번호를 확인하세요",IF(AND(F1027&lt;&gt;"",F1027&lt;&gt;"완료"),"끝남 칸은 '완료'만","")))))</f>
        <v/>
      </c>
      <c r="J1027">
        <f>IF(OR(G1027="밀림",G1027="오늘",G1027="이번 주"),A1027+ROW()/1E+6,"")</f>
        <v/>
      </c>
    </row>
    <row r="1028">
      <c r="A1028" s="20" t="n">
        <v>46218</v>
      </c>
      <c r="B1028" s="26" t="n">
        <v>266</v>
      </c>
      <c r="C1028" s="27">
        <f>IF(D1028="","",IF(B1028="","(현장 없음)",IFERROR(INDEX(현장_고객,MATCH(B1028,현장번호,0))&amp;" · "&amp;INDEX(현장_주소,MATCH(B1028,현장번호,0)),"없는 번호")))</f>
        <v/>
      </c>
      <c r="D1028" s="21" t="inlineStr">
        <is>
          <t>잔금 안내 문자</t>
        </is>
      </c>
      <c r="E1028" s="21" t="inlineStr">
        <is>
          <t>대표</t>
        </is>
      </c>
      <c r="F1028" s="26" t="inlineStr">
        <is>
          <t>완료</t>
        </is>
      </c>
      <c r="G1028" s="28">
        <f>IF(OR(D1028="",H1028&lt;&gt;""),"",IF(F1028="완료","완료",IF(A1028&lt;기준일,"밀림",IF(A1028=기준일,"오늘",IF(A1028&lt;=기준일+7,"이번 주","예정")))))</f>
        <v/>
      </c>
      <c r="H1028" s="25">
        <f>IF(COUNTA(A1028,B1028,D1028)=0,"",IF(D1028="","할 일을 적어 주세요",IF(NOT(ISNUMBER(A1028)),"마감일을 확인하세요",IF(AND(B1028&lt;&gt;"",ISNA(MATCH(B1028,현장번호,0))),"현장 번호를 확인하세요",IF(AND(F1028&lt;&gt;"",F1028&lt;&gt;"완료"),"끝남 칸은 '완료'만","")))))</f>
        <v/>
      </c>
      <c r="J1028">
        <f>IF(OR(G1028="밀림",G1028="오늘",G1028="이번 주"),A1028+ROW()/1E+6,"")</f>
        <v/>
      </c>
    </row>
    <row r="1029">
      <c r="A1029" s="20" t="n">
        <v>46218</v>
      </c>
      <c r="B1029" s="26" t="n">
        <v>280</v>
      </c>
      <c r="C1029" s="27">
        <f>IF(D1029="","",IF(B1029="","(현장 없음)",IFERROR(INDEX(현장_고객,MATCH(B1029,현장번호,0))&amp;" · "&amp;INDEX(현장_주소,MATCH(B1029,현장번호,0)),"없는 번호")))</f>
        <v/>
      </c>
      <c r="D1029" s="21" t="inlineStr">
        <is>
          <t>잔금 안내 문자</t>
        </is>
      </c>
      <c r="E1029" s="21" t="inlineStr">
        <is>
          <t>대표</t>
        </is>
      </c>
      <c r="F1029" s="26" t="inlineStr">
        <is>
          <t>완료</t>
        </is>
      </c>
      <c r="G1029" s="28">
        <f>IF(OR(D1029="",H1029&lt;&gt;""),"",IF(F1029="완료","완료",IF(A1029&lt;기준일,"밀림",IF(A1029=기준일,"오늘",IF(A1029&lt;=기준일+7,"이번 주","예정")))))</f>
        <v/>
      </c>
      <c r="H1029" s="25">
        <f>IF(COUNTA(A1029,B1029,D1029)=0,"",IF(D1029="","할 일을 적어 주세요",IF(NOT(ISNUMBER(A1029)),"마감일을 확인하세요",IF(AND(B1029&lt;&gt;"",ISNA(MATCH(B1029,현장번호,0))),"현장 번호를 확인하세요",IF(AND(F1029&lt;&gt;"",F1029&lt;&gt;"완료"),"끝남 칸은 '완료'만","")))))</f>
        <v/>
      </c>
      <c r="J1029">
        <f>IF(OR(G1029="밀림",G1029="오늘",G1029="이번 주"),A1029+ROW()/1E+6,"")</f>
        <v/>
      </c>
    </row>
    <row r="1030">
      <c r="A1030" s="20" t="n">
        <v>46220</v>
      </c>
      <c r="B1030" s="26" t="n">
        <v>281</v>
      </c>
      <c r="C1030" s="27">
        <f>IF(D1030="","",IF(B1030="","(현장 없음)",IFERROR(INDEX(현장_고객,MATCH(B1030,현장번호,0))&amp;" · "&amp;INDEX(현장_주소,MATCH(B1030,현장번호,0)),"없는 번호")))</f>
        <v/>
      </c>
      <c r="D1030" s="21" t="inlineStr">
        <is>
          <t>관리사무소 공사 신고</t>
        </is>
      </c>
      <c r="E1030" s="21" t="inlineStr">
        <is>
          <t>박 팀장</t>
        </is>
      </c>
      <c r="F1030" s="26" t="inlineStr">
        <is>
          <t>완료</t>
        </is>
      </c>
      <c r="G1030" s="28">
        <f>IF(OR(D1030="",H1030&lt;&gt;""),"",IF(F1030="완료","완료",IF(A1030&lt;기준일,"밀림",IF(A1030=기준일,"오늘",IF(A1030&lt;=기준일+7,"이번 주","예정")))))</f>
        <v/>
      </c>
      <c r="H1030" s="25">
        <f>IF(COUNTA(A1030,B1030,D1030)=0,"",IF(D1030="","할 일을 적어 주세요",IF(NOT(ISNUMBER(A1030)),"마감일을 확인하세요",IF(AND(B1030&lt;&gt;"",ISNA(MATCH(B1030,현장번호,0))),"현장 번호를 확인하세요",IF(AND(F1030&lt;&gt;"",F1030&lt;&gt;"완료"),"끝남 칸은 '완료'만","")))))</f>
        <v/>
      </c>
      <c r="J1030">
        <f>IF(OR(G1030="밀림",G1030="오늘",G1030="이번 주"),A1030+ROW()/1E+6,"")</f>
        <v/>
      </c>
    </row>
    <row r="1031">
      <c r="A1031" s="20" t="n">
        <v>46220</v>
      </c>
      <c r="B1031" s="26" t="n">
        <v>290</v>
      </c>
      <c r="C1031" s="27">
        <f>IF(D1031="","",IF(B1031="","(현장 없음)",IFERROR(INDEX(현장_고객,MATCH(B1031,현장번호,0))&amp;" · "&amp;INDEX(현장_주소,MATCH(B1031,현장번호,0)),"없는 번호")))</f>
        <v/>
      </c>
      <c r="D1031" s="21" t="inlineStr">
        <is>
          <t>실측 방문</t>
        </is>
      </c>
      <c r="E1031" s="21" t="inlineStr">
        <is>
          <t>박 팀장</t>
        </is>
      </c>
      <c r="F1031" s="26" t="inlineStr">
        <is>
          <t>완료</t>
        </is>
      </c>
      <c r="G1031" s="28">
        <f>IF(OR(D1031="",H1031&lt;&gt;""),"",IF(F1031="완료","완료",IF(A1031&lt;기준일,"밀림",IF(A1031=기준일,"오늘",IF(A1031&lt;=기준일+7,"이번 주","예정")))))</f>
        <v/>
      </c>
      <c r="H1031" s="25">
        <f>IF(COUNTA(A1031,B1031,D1031)=0,"",IF(D1031="","할 일을 적어 주세요",IF(NOT(ISNUMBER(A1031)),"마감일을 확인하세요",IF(AND(B1031&lt;&gt;"",ISNA(MATCH(B1031,현장번호,0))),"현장 번호를 확인하세요",IF(AND(F1031&lt;&gt;"",F1031&lt;&gt;"완료"),"끝남 칸은 '완료'만","")))))</f>
        <v/>
      </c>
      <c r="J1031">
        <f>IF(OR(G1031="밀림",G1031="오늘",G1031="이번 주"),A1031+ROW()/1E+6,"")</f>
        <v/>
      </c>
    </row>
    <row r="1032">
      <c r="A1032" s="20" t="n">
        <v>46220</v>
      </c>
      <c r="B1032" s="26" t="n">
        <v>296</v>
      </c>
      <c r="C1032" s="27">
        <f>IF(D1032="","",IF(B1032="","(현장 없음)",IFERROR(INDEX(현장_고객,MATCH(B1032,현장번호,0))&amp;" · "&amp;INDEX(현장_주소,MATCH(B1032,현장번호,0)),"없는 번호")))</f>
        <v/>
      </c>
      <c r="D1032" s="21" t="inlineStr">
        <is>
          <t>견적 전화</t>
        </is>
      </c>
      <c r="E1032" s="21" t="inlineStr">
        <is>
          <t>김 실장</t>
        </is>
      </c>
      <c r="F1032" s="26" t="inlineStr">
        <is>
          <t>완료</t>
        </is>
      </c>
      <c r="G1032" s="28">
        <f>IF(OR(D1032="",H1032&lt;&gt;""),"",IF(F1032="완료","완료",IF(A1032&lt;기준일,"밀림",IF(A1032=기준일,"오늘",IF(A1032&lt;=기준일+7,"이번 주","예정")))))</f>
        <v/>
      </c>
      <c r="H1032" s="25">
        <f>IF(COUNTA(A1032,B1032,D1032)=0,"",IF(D1032="","할 일을 적어 주세요",IF(NOT(ISNUMBER(A1032)),"마감일을 확인하세요",IF(AND(B1032&lt;&gt;"",ISNA(MATCH(B1032,현장번호,0))),"현장 번호를 확인하세요",IF(AND(F1032&lt;&gt;"",F1032&lt;&gt;"완료"),"끝남 칸은 '완료'만","")))))</f>
        <v/>
      </c>
      <c r="J1032">
        <f>IF(OR(G1032="밀림",G1032="오늘",G1032="이번 주"),A1032+ROW()/1E+6,"")</f>
        <v/>
      </c>
    </row>
    <row r="1033">
      <c r="A1033" s="20" t="n">
        <v>46221</v>
      </c>
      <c r="B1033" s="26" t="n">
        <v>289</v>
      </c>
      <c r="C1033" s="27">
        <f>IF(D1033="","",IF(B1033="","(현장 없음)",IFERROR(INDEX(현장_고객,MATCH(B1033,현장번호,0))&amp;" · "&amp;INDEX(현장_주소,MATCH(B1033,현장번호,0)),"없는 번호")))</f>
        <v/>
      </c>
      <c r="D1033" s="21" t="inlineStr">
        <is>
          <t>중간 사진 보내기</t>
        </is>
      </c>
      <c r="E1033" s="21" t="inlineStr">
        <is>
          <t>대표</t>
        </is>
      </c>
      <c r="F1033" s="26" t="inlineStr">
        <is>
          <t>완료</t>
        </is>
      </c>
      <c r="G1033" s="28">
        <f>IF(OR(D1033="",H1033&lt;&gt;""),"",IF(F1033="완료","완료",IF(A1033&lt;기준일,"밀림",IF(A1033=기준일,"오늘",IF(A1033&lt;=기준일+7,"이번 주","예정")))))</f>
        <v/>
      </c>
      <c r="H1033" s="25">
        <f>IF(COUNTA(A1033,B1033,D1033)=0,"",IF(D1033="","할 일을 적어 주세요",IF(NOT(ISNUMBER(A1033)),"마감일을 확인하세요",IF(AND(B1033&lt;&gt;"",ISNA(MATCH(B1033,현장번호,0))),"현장 번호를 확인하세요",IF(AND(F1033&lt;&gt;"",F1033&lt;&gt;"완료"),"끝남 칸은 '완료'만","")))))</f>
        <v/>
      </c>
      <c r="J1033">
        <f>IF(OR(G1033="밀림",G1033="오늘",G1033="이번 주"),A1033+ROW()/1E+6,"")</f>
        <v/>
      </c>
    </row>
    <row r="1034">
      <c r="A1034" s="20" t="n">
        <v>46222</v>
      </c>
      <c r="B1034" s="26" t="n">
        <v>277</v>
      </c>
      <c r="C1034" s="27">
        <f>IF(D1034="","",IF(B1034="","(현장 없음)",IFERROR(INDEX(현장_고객,MATCH(B1034,현장번호,0))&amp;" · "&amp;INDEX(현장_주소,MATCH(B1034,현장번호,0)),"없는 번호")))</f>
        <v/>
      </c>
      <c r="D1034" s="21" t="inlineStr">
        <is>
          <t>잔금 안내 문자</t>
        </is>
      </c>
      <c r="E1034" s="21" t="inlineStr">
        <is>
          <t>박 팀장</t>
        </is>
      </c>
      <c r="F1034" s="26" t="inlineStr">
        <is>
          <t>완료</t>
        </is>
      </c>
      <c r="G1034" s="28">
        <f>IF(OR(D1034="",H1034&lt;&gt;""),"",IF(F1034="완료","완료",IF(A1034&lt;기준일,"밀림",IF(A1034=기준일,"오늘",IF(A1034&lt;=기준일+7,"이번 주","예정")))))</f>
        <v/>
      </c>
      <c r="H1034" s="25">
        <f>IF(COUNTA(A1034,B1034,D1034)=0,"",IF(D1034="","할 일을 적어 주세요",IF(NOT(ISNUMBER(A1034)),"마감일을 확인하세요",IF(AND(B1034&lt;&gt;"",ISNA(MATCH(B1034,현장번호,0))),"현장 번호를 확인하세요",IF(AND(F1034&lt;&gt;"",F1034&lt;&gt;"완료"),"끝남 칸은 '완료'만","")))))</f>
        <v/>
      </c>
      <c r="J1034">
        <f>IF(OR(G1034="밀림",G1034="오늘",G1034="이번 주"),A1034+ROW()/1E+6,"")</f>
        <v/>
      </c>
    </row>
    <row r="1035">
      <c r="A1035" s="20" t="n">
        <v>46222</v>
      </c>
      <c r="B1035" s="26" t="n">
        <v>299</v>
      </c>
      <c r="C1035" s="27">
        <f>IF(D1035="","",IF(B1035="","(현장 없음)",IFERROR(INDEX(현장_고객,MATCH(B1035,현장번호,0))&amp;" · "&amp;INDEX(현장_주소,MATCH(B1035,현장번호,0)),"없는 번호")))</f>
        <v/>
      </c>
      <c r="D1035" s="21" t="inlineStr">
        <is>
          <t>실측 방문</t>
        </is>
      </c>
      <c r="E1035" s="21" t="inlineStr">
        <is>
          <t>대표</t>
        </is>
      </c>
      <c r="F1035" s="26" t="inlineStr">
        <is>
          <t>완료</t>
        </is>
      </c>
      <c r="G1035" s="28">
        <f>IF(OR(D1035="",H1035&lt;&gt;""),"",IF(F1035="완료","완료",IF(A1035&lt;기준일,"밀림",IF(A1035=기준일,"오늘",IF(A1035&lt;=기준일+7,"이번 주","예정")))))</f>
        <v/>
      </c>
      <c r="H1035" s="25">
        <f>IF(COUNTA(A1035,B1035,D1035)=0,"",IF(D1035="","할 일을 적어 주세요",IF(NOT(ISNUMBER(A1035)),"마감일을 확인하세요",IF(AND(B1035&lt;&gt;"",ISNA(MATCH(B1035,현장번호,0))),"현장 번호를 확인하세요",IF(AND(F1035&lt;&gt;"",F1035&lt;&gt;"완료"),"끝남 칸은 '완료'만","")))))</f>
        <v/>
      </c>
      <c r="J1035">
        <f>IF(OR(G1035="밀림",G1035="오늘",G1035="이번 주"),A1035+ROW()/1E+6,"")</f>
        <v/>
      </c>
    </row>
    <row r="1036">
      <c r="A1036" s="20" t="n">
        <v>46223</v>
      </c>
      <c r="B1036" s="26" t="n">
        <v>297</v>
      </c>
      <c r="C1036" s="27">
        <f>IF(D1036="","",IF(B1036="","(현장 없음)",IFERROR(INDEX(현장_고객,MATCH(B1036,현장번호,0))&amp;" · "&amp;INDEX(현장_주소,MATCH(B1036,현장번호,0)),"없는 번호")))</f>
        <v/>
      </c>
      <c r="D1036" s="21" t="inlineStr">
        <is>
          <t>실측 방문</t>
        </is>
      </c>
      <c r="E1036" s="21" t="inlineStr">
        <is>
          <t>대표</t>
        </is>
      </c>
      <c r="F1036" s="26" t="inlineStr">
        <is>
          <t>완료</t>
        </is>
      </c>
      <c r="G1036" s="28">
        <f>IF(OR(D1036="",H1036&lt;&gt;""),"",IF(F1036="완료","완료",IF(A1036&lt;기준일,"밀림",IF(A1036=기준일,"오늘",IF(A1036&lt;=기준일+7,"이번 주","예정")))))</f>
        <v/>
      </c>
      <c r="H1036" s="25">
        <f>IF(COUNTA(A1036,B1036,D1036)=0,"",IF(D1036="","할 일을 적어 주세요",IF(NOT(ISNUMBER(A1036)),"마감일을 확인하세요",IF(AND(B1036&lt;&gt;"",ISNA(MATCH(B1036,현장번호,0))),"현장 번호를 확인하세요",IF(AND(F1036&lt;&gt;"",F1036&lt;&gt;"완료"),"끝남 칸은 '완료'만","")))))</f>
        <v/>
      </c>
      <c r="J1036">
        <f>IF(OR(G1036="밀림",G1036="오늘",G1036="이번 주"),A1036+ROW()/1E+6,"")</f>
        <v/>
      </c>
    </row>
    <row r="1037">
      <c r="A1037" s="20" t="n">
        <v>46224</v>
      </c>
      <c r="B1037" s="26" t="n">
        <v>290</v>
      </c>
      <c r="C1037" s="27">
        <f>IF(D1037="","",IF(B1037="","(현장 없음)",IFERROR(INDEX(현장_고객,MATCH(B1037,현장번호,0))&amp;" · "&amp;INDEX(현장_주소,MATCH(B1037,현장번호,0)),"없는 번호")))</f>
        <v/>
      </c>
      <c r="D1037" s="21" t="inlineStr">
        <is>
          <t>설비 업체 확인</t>
        </is>
      </c>
      <c r="E1037" s="21" t="inlineStr">
        <is>
          <t>박 팀장</t>
        </is>
      </c>
      <c r="F1037" s="26" t="inlineStr">
        <is>
          <t>완료</t>
        </is>
      </c>
      <c r="G1037" s="28">
        <f>IF(OR(D1037="",H1037&lt;&gt;""),"",IF(F1037="완료","완료",IF(A1037&lt;기준일,"밀림",IF(A1037=기준일,"오늘",IF(A1037&lt;=기준일+7,"이번 주","예정")))))</f>
        <v/>
      </c>
      <c r="H1037" s="25">
        <f>IF(COUNTA(A1037,B1037,D1037)=0,"",IF(D1037="","할 일을 적어 주세요",IF(NOT(ISNUMBER(A1037)),"마감일을 확인하세요",IF(AND(B1037&lt;&gt;"",ISNA(MATCH(B1037,현장번호,0))),"현장 번호를 확인하세요",IF(AND(F1037&lt;&gt;"",F1037&lt;&gt;"완료"),"끝남 칸은 '완료'만","")))))</f>
        <v/>
      </c>
      <c r="J1037">
        <f>IF(OR(G1037="밀림",G1037="오늘",G1037="이번 주"),A1037+ROW()/1E+6,"")</f>
        <v/>
      </c>
    </row>
    <row r="1038">
      <c r="A1038" s="20" t="n">
        <v>46224</v>
      </c>
      <c r="B1038" s="26" t="n">
        <v>292</v>
      </c>
      <c r="C1038" s="27">
        <f>IF(D1038="","",IF(B1038="","(현장 없음)",IFERROR(INDEX(현장_고객,MATCH(B1038,현장번호,0))&amp;" · "&amp;INDEX(현장_주소,MATCH(B1038,현장번호,0)),"없는 번호")))</f>
        <v/>
      </c>
      <c r="D1038" s="21" t="inlineStr">
        <is>
          <t>관리사무소 공사 신고</t>
        </is>
      </c>
      <c r="E1038" s="21" t="inlineStr">
        <is>
          <t>대표</t>
        </is>
      </c>
      <c r="F1038" s="26" t="inlineStr">
        <is>
          <t>완료</t>
        </is>
      </c>
      <c r="G1038" s="28">
        <f>IF(OR(D1038="",H1038&lt;&gt;""),"",IF(F1038="완료","완료",IF(A1038&lt;기준일,"밀림",IF(A1038=기준일,"오늘",IF(A1038&lt;=기준일+7,"이번 주","예정")))))</f>
        <v/>
      </c>
      <c r="H1038" s="25">
        <f>IF(COUNTA(A1038,B1038,D1038)=0,"",IF(D1038="","할 일을 적어 주세요",IF(NOT(ISNUMBER(A1038)),"마감일을 확인하세요",IF(AND(B1038&lt;&gt;"",ISNA(MATCH(B1038,현장번호,0))),"현장 번호를 확인하세요",IF(AND(F1038&lt;&gt;"",F1038&lt;&gt;"완료"),"끝남 칸은 '완료'만","")))))</f>
        <v/>
      </c>
      <c r="J1038">
        <f>IF(OR(G1038="밀림",G1038="오늘",G1038="이번 주"),A1038+ROW()/1E+6,"")</f>
        <v/>
      </c>
    </row>
    <row r="1039">
      <c r="A1039" s="20" t="n">
        <v>46224</v>
      </c>
      <c r="B1039" s="26" t="n">
        <v>292</v>
      </c>
      <c r="C1039" s="27">
        <f>IF(D1039="","",IF(B1039="","(현장 없음)",IFERROR(INDEX(현장_고객,MATCH(B1039,현장번호,0))&amp;" · "&amp;INDEX(현장_주소,MATCH(B1039,현장번호,0)),"없는 번호")))</f>
        <v/>
      </c>
      <c r="D1039" s="21" t="inlineStr">
        <is>
          <t>마감 확인</t>
        </is>
      </c>
      <c r="E1039" s="21" t="inlineStr">
        <is>
          <t>대표</t>
        </is>
      </c>
      <c r="F1039" s="26" t="inlineStr">
        <is>
          <t>완료</t>
        </is>
      </c>
      <c r="G1039" s="28">
        <f>IF(OR(D1039="",H1039&lt;&gt;""),"",IF(F1039="완료","완료",IF(A1039&lt;기준일,"밀림",IF(A1039=기준일,"오늘",IF(A1039&lt;=기준일+7,"이번 주","예정")))))</f>
        <v/>
      </c>
      <c r="H1039" s="25">
        <f>IF(COUNTA(A1039,B1039,D1039)=0,"",IF(D1039="","할 일을 적어 주세요",IF(NOT(ISNUMBER(A1039)),"마감일을 확인하세요",IF(AND(B1039&lt;&gt;"",ISNA(MATCH(B1039,현장번호,0))),"현장 번호를 확인하세요",IF(AND(F1039&lt;&gt;"",F1039&lt;&gt;"완료"),"끝남 칸은 '완료'만","")))))</f>
        <v/>
      </c>
      <c r="J1039">
        <f>IF(OR(G1039="밀림",G1039="오늘",G1039="이번 주"),A1039+ROW()/1E+6,"")</f>
        <v/>
      </c>
    </row>
    <row r="1040">
      <c r="A1040" s="20" t="n">
        <v>46225</v>
      </c>
      <c r="B1040" s="26" t="n">
        <v>290</v>
      </c>
      <c r="C1040" s="27">
        <f>IF(D1040="","",IF(B1040="","(현장 없음)",IFERROR(INDEX(현장_고객,MATCH(B1040,현장번호,0))&amp;" · "&amp;INDEX(현장_주소,MATCH(B1040,현장번호,0)),"없는 번호")))</f>
        <v/>
      </c>
      <c r="D1040" s="21" t="inlineStr">
        <is>
          <t>마감 확인</t>
        </is>
      </c>
      <c r="E1040" s="21" t="inlineStr">
        <is>
          <t>박 팀장</t>
        </is>
      </c>
      <c r="F1040" s="26" t="inlineStr">
        <is>
          <t>완료</t>
        </is>
      </c>
      <c r="G1040" s="28">
        <f>IF(OR(D1040="",H1040&lt;&gt;""),"",IF(F1040="완료","완료",IF(A1040&lt;기준일,"밀림",IF(A1040=기준일,"오늘",IF(A1040&lt;=기준일+7,"이번 주","예정")))))</f>
        <v/>
      </c>
      <c r="H1040" s="25">
        <f>IF(COUNTA(A1040,B1040,D1040)=0,"",IF(D1040="","할 일을 적어 주세요",IF(NOT(ISNUMBER(A1040)),"마감일을 확인하세요",IF(AND(B1040&lt;&gt;"",ISNA(MATCH(B1040,현장번호,0))),"현장 번호를 확인하세요",IF(AND(F1040&lt;&gt;"",F1040&lt;&gt;"완료"),"끝남 칸은 '완료'만","")))))</f>
        <v/>
      </c>
      <c r="J1040">
        <f>IF(OR(G1040="밀림",G1040="오늘",G1040="이번 주"),A1040+ROW()/1E+6,"")</f>
        <v/>
      </c>
    </row>
    <row r="1041">
      <c r="A1041" s="20" t="n">
        <v>46225</v>
      </c>
      <c r="B1041" s="26" t="n">
        <v>299</v>
      </c>
      <c r="C1041" s="27">
        <f>IF(D1041="","",IF(B1041="","(현장 없음)",IFERROR(INDEX(현장_고객,MATCH(B1041,현장번호,0))&amp;" · "&amp;INDEX(현장_주소,MATCH(B1041,현장번호,0)),"없는 번호")))</f>
        <v/>
      </c>
      <c r="D1041" s="21" t="inlineStr">
        <is>
          <t>자재 발주</t>
        </is>
      </c>
      <c r="E1041" s="21" t="inlineStr">
        <is>
          <t>대표</t>
        </is>
      </c>
      <c r="F1041" s="26" t="inlineStr">
        <is>
          <t>완료</t>
        </is>
      </c>
      <c r="G1041" s="28">
        <f>IF(OR(D1041="",H1041&lt;&gt;""),"",IF(F1041="완료","완료",IF(A1041&lt;기준일,"밀림",IF(A1041=기준일,"오늘",IF(A1041&lt;=기준일+7,"이번 주","예정")))))</f>
        <v/>
      </c>
      <c r="H1041" s="25">
        <f>IF(COUNTA(A1041,B1041,D1041)=0,"",IF(D1041="","할 일을 적어 주세요",IF(NOT(ISNUMBER(A1041)),"마감일을 확인하세요",IF(AND(B1041&lt;&gt;"",ISNA(MATCH(B1041,현장번호,0))),"현장 번호를 확인하세요",IF(AND(F1041&lt;&gt;"",F1041&lt;&gt;"완료"),"끝남 칸은 '완료'만","")))))</f>
        <v/>
      </c>
      <c r="J1041">
        <f>IF(OR(G1041="밀림",G1041="오늘",G1041="이번 주"),A1041+ROW()/1E+6,"")</f>
        <v/>
      </c>
    </row>
    <row r="1042">
      <c r="A1042" s="20" t="n">
        <v>46225</v>
      </c>
      <c r="B1042" s="26" t="n">
        <v>299</v>
      </c>
      <c r="C1042" s="27">
        <f>IF(D1042="","",IF(B1042="","(현장 없음)",IFERROR(INDEX(현장_고객,MATCH(B1042,현장번호,0))&amp;" · "&amp;INDEX(현장_주소,MATCH(B1042,현장번호,0)),"없는 번호")))</f>
        <v/>
      </c>
      <c r="D1042" s="21" t="inlineStr">
        <is>
          <t>중간 사진 보내기</t>
        </is>
      </c>
      <c r="E1042" s="21" t="inlineStr">
        <is>
          <t>대표</t>
        </is>
      </c>
      <c r="F1042" s="26" t="inlineStr">
        <is>
          <t>완료</t>
        </is>
      </c>
      <c r="G1042" s="28">
        <f>IF(OR(D1042="",H1042&lt;&gt;""),"",IF(F1042="완료","완료",IF(A1042&lt;기준일,"밀림",IF(A1042=기준일,"오늘",IF(A1042&lt;=기준일+7,"이번 주","예정")))))</f>
        <v/>
      </c>
      <c r="H1042" s="25">
        <f>IF(COUNTA(A1042,B1042,D1042)=0,"",IF(D1042="","할 일을 적어 주세요",IF(NOT(ISNUMBER(A1042)),"마감일을 확인하세요",IF(AND(B1042&lt;&gt;"",ISNA(MATCH(B1042,현장번호,0))),"현장 번호를 확인하세요",IF(AND(F1042&lt;&gt;"",F1042&lt;&gt;"완료"),"끝남 칸은 '완료'만","")))))</f>
        <v/>
      </c>
      <c r="J1042">
        <f>IF(OR(G1042="밀림",G1042="오늘",G1042="이번 주"),A1042+ROW()/1E+6,"")</f>
        <v/>
      </c>
    </row>
    <row r="1043">
      <c r="A1043" s="20" t="n">
        <v>46226</v>
      </c>
      <c r="B1043" s="26" t="n">
        <v>286</v>
      </c>
      <c r="C1043" s="27">
        <f>IF(D1043="","",IF(B1043="","(현장 없음)",IFERROR(INDEX(현장_고객,MATCH(B1043,현장번호,0))&amp;" · "&amp;INDEX(현장_주소,MATCH(B1043,현장번호,0)),"없는 번호")))</f>
        <v/>
      </c>
      <c r="D1043" s="21" t="inlineStr">
        <is>
          <t>마감 확인</t>
        </is>
      </c>
      <c r="E1043" s="21" t="inlineStr">
        <is>
          <t>김 실장</t>
        </is>
      </c>
      <c r="F1043" s="26" t="inlineStr">
        <is>
          <t>완료</t>
        </is>
      </c>
      <c r="G1043" s="28">
        <f>IF(OR(D1043="",H1043&lt;&gt;""),"",IF(F1043="완료","완료",IF(A1043&lt;기준일,"밀림",IF(A1043=기준일,"오늘",IF(A1043&lt;=기준일+7,"이번 주","예정")))))</f>
        <v/>
      </c>
      <c r="H1043" s="25">
        <f>IF(COUNTA(A1043,B1043,D1043)=0,"",IF(D1043="","할 일을 적어 주세요",IF(NOT(ISNUMBER(A1043)),"마감일을 확인하세요",IF(AND(B1043&lt;&gt;"",ISNA(MATCH(B1043,현장번호,0))),"현장 번호를 확인하세요",IF(AND(F1043&lt;&gt;"",F1043&lt;&gt;"완료"),"끝남 칸은 '완료'만","")))))</f>
        <v/>
      </c>
      <c r="J1043">
        <f>IF(OR(G1043="밀림",G1043="오늘",G1043="이번 주"),A1043+ROW()/1E+6,"")</f>
        <v/>
      </c>
    </row>
    <row r="1044">
      <c r="A1044" s="20" t="n">
        <v>46226</v>
      </c>
      <c r="B1044" s="26" t="n">
        <v>290</v>
      </c>
      <c r="C1044" s="27">
        <f>IF(D1044="","",IF(B1044="","(현장 없음)",IFERROR(INDEX(현장_고객,MATCH(B1044,현장번호,0))&amp;" · "&amp;INDEX(현장_주소,MATCH(B1044,현장번호,0)),"없는 번호")))</f>
        <v/>
      </c>
      <c r="D1044" s="21" t="inlineStr">
        <is>
          <t>자재 발주</t>
        </is>
      </c>
      <c r="E1044" s="21" t="inlineStr">
        <is>
          <t>박 팀장</t>
        </is>
      </c>
      <c r="F1044" s="26" t="inlineStr">
        <is>
          <t>완료</t>
        </is>
      </c>
      <c r="G1044" s="28">
        <f>IF(OR(D1044="",H1044&lt;&gt;""),"",IF(F1044="완료","완료",IF(A1044&lt;기준일,"밀림",IF(A1044=기준일,"오늘",IF(A1044&lt;=기준일+7,"이번 주","예정")))))</f>
        <v/>
      </c>
      <c r="H1044" s="25">
        <f>IF(COUNTA(A1044,B1044,D1044)=0,"",IF(D1044="","할 일을 적어 주세요",IF(NOT(ISNUMBER(A1044)),"마감일을 확인하세요",IF(AND(B1044&lt;&gt;"",ISNA(MATCH(B1044,현장번호,0))),"현장 번호를 확인하세요",IF(AND(F1044&lt;&gt;"",F1044&lt;&gt;"완료"),"끝남 칸은 '완료'만","")))))</f>
        <v/>
      </c>
      <c r="J1044">
        <f>IF(OR(G1044="밀림",G1044="오늘",G1044="이번 주"),A1044+ROW()/1E+6,"")</f>
        <v/>
      </c>
    </row>
    <row r="1045">
      <c r="A1045" s="20" t="n">
        <v>46226</v>
      </c>
      <c r="B1045" s="26" t="n">
        <v>299</v>
      </c>
      <c r="C1045" s="27">
        <f>IF(D1045="","",IF(B1045="","(현장 없음)",IFERROR(INDEX(현장_고객,MATCH(B1045,현장번호,0))&amp;" · "&amp;INDEX(현장_주소,MATCH(B1045,현장번호,0)),"없는 번호")))</f>
        <v/>
      </c>
      <c r="D1045" s="21" t="inlineStr">
        <is>
          <t>마감 확인</t>
        </is>
      </c>
      <c r="E1045" s="21" t="inlineStr">
        <is>
          <t>대표</t>
        </is>
      </c>
      <c r="F1045" s="26" t="inlineStr">
        <is>
          <t>완료</t>
        </is>
      </c>
      <c r="G1045" s="28">
        <f>IF(OR(D1045="",H1045&lt;&gt;""),"",IF(F1045="완료","완료",IF(A1045&lt;기준일,"밀림",IF(A1045=기준일,"오늘",IF(A1045&lt;=기준일+7,"이번 주","예정")))))</f>
        <v/>
      </c>
      <c r="H1045" s="25">
        <f>IF(COUNTA(A1045,B1045,D1045)=0,"",IF(D1045="","할 일을 적어 주세요",IF(NOT(ISNUMBER(A1045)),"마감일을 확인하세요",IF(AND(B1045&lt;&gt;"",ISNA(MATCH(B1045,현장번호,0))),"현장 번호를 확인하세요",IF(AND(F1045&lt;&gt;"",F1045&lt;&gt;"완료"),"끝남 칸은 '완료'만","")))))</f>
        <v/>
      </c>
      <c r="J1045">
        <f>IF(OR(G1045="밀림",G1045="오늘",G1045="이번 주"),A1045+ROW()/1E+6,"")</f>
        <v/>
      </c>
    </row>
    <row r="1046">
      <c r="A1046" s="20" t="n">
        <v>46226</v>
      </c>
      <c r="B1046" s="26" t="n">
        <v>299</v>
      </c>
      <c r="C1046" s="27">
        <f>IF(D1046="","",IF(B1046="","(현장 없음)",IFERROR(INDEX(현장_고객,MATCH(B1046,현장번호,0))&amp;" · "&amp;INDEX(현장_주소,MATCH(B1046,현장번호,0)),"없는 번호")))</f>
        <v/>
      </c>
      <c r="D1046" s="21" t="inlineStr">
        <is>
          <t>설비 업체 확인</t>
        </is>
      </c>
      <c r="E1046" s="21" t="inlineStr">
        <is>
          <t>대표</t>
        </is>
      </c>
      <c r="F1046" s="26" t="inlineStr">
        <is>
          <t>완료</t>
        </is>
      </c>
      <c r="G1046" s="28">
        <f>IF(OR(D1046="",H1046&lt;&gt;""),"",IF(F1046="완료","완료",IF(A1046&lt;기준일,"밀림",IF(A1046=기준일,"오늘",IF(A1046&lt;=기준일+7,"이번 주","예정")))))</f>
        <v/>
      </c>
      <c r="H1046" s="25">
        <f>IF(COUNTA(A1046,B1046,D1046)=0,"",IF(D1046="","할 일을 적어 주세요",IF(NOT(ISNUMBER(A1046)),"마감일을 확인하세요",IF(AND(B1046&lt;&gt;"",ISNA(MATCH(B1046,현장번호,0))),"현장 번호를 확인하세요",IF(AND(F1046&lt;&gt;"",F1046&lt;&gt;"완료"),"끝남 칸은 '완료'만","")))))</f>
        <v/>
      </c>
      <c r="J1046">
        <f>IF(OR(G1046="밀림",G1046="오늘",G1046="이번 주"),A1046+ROW()/1E+6,"")</f>
        <v/>
      </c>
    </row>
    <row r="1047">
      <c r="A1047" s="20" t="n">
        <v>46228</v>
      </c>
      <c r="B1047" s="26" t="n">
        <v>292</v>
      </c>
      <c r="C1047" s="27">
        <f>IF(D1047="","",IF(B1047="","(현장 없음)",IFERROR(INDEX(현장_고객,MATCH(B1047,현장번호,0))&amp;" · "&amp;INDEX(현장_주소,MATCH(B1047,현장번호,0)),"없는 번호")))</f>
        <v/>
      </c>
      <c r="D1047" s="21" t="inlineStr">
        <is>
          <t>중간 사진 보내기</t>
        </is>
      </c>
      <c r="E1047" s="21" t="inlineStr">
        <is>
          <t>대표</t>
        </is>
      </c>
      <c r="F1047" s="26" t="inlineStr">
        <is>
          <t>완료</t>
        </is>
      </c>
      <c r="G1047" s="28">
        <f>IF(OR(D1047="",H1047&lt;&gt;""),"",IF(F1047="완료","완료",IF(A1047&lt;기준일,"밀림",IF(A1047=기준일,"오늘",IF(A1047&lt;=기준일+7,"이번 주","예정")))))</f>
        <v/>
      </c>
      <c r="H1047" s="25">
        <f>IF(COUNTA(A1047,B1047,D1047)=0,"",IF(D1047="","할 일을 적어 주세요",IF(NOT(ISNUMBER(A1047)),"마감일을 확인하세요",IF(AND(B1047&lt;&gt;"",ISNA(MATCH(B1047,현장번호,0))),"현장 번호를 확인하세요",IF(AND(F1047&lt;&gt;"",F1047&lt;&gt;"완료"),"끝남 칸은 '완료'만","")))))</f>
        <v/>
      </c>
      <c r="J1047">
        <f>IF(OR(G1047="밀림",G1047="오늘",G1047="이번 주"),A1047+ROW()/1E+6,"")</f>
        <v/>
      </c>
    </row>
    <row r="1048">
      <c r="A1048" s="20" t="n">
        <v>46229</v>
      </c>
      <c r="B1048" s="26" t="n">
        <v>289</v>
      </c>
      <c r="C1048" s="27">
        <f>IF(D1048="","",IF(B1048="","(현장 없음)",IFERROR(INDEX(현장_고객,MATCH(B1048,현장번호,0))&amp;" · "&amp;INDEX(현장_주소,MATCH(B1048,현장번호,0)),"없는 번호")))</f>
        <v/>
      </c>
      <c r="D1048" s="21" t="inlineStr">
        <is>
          <t>마감 확인</t>
        </is>
      </c>
      <c r="E1048" s="21" t="inlineStr">
        <is>
          <t>대표</t>
        </is>
      </c>
      <c r="F1048" s="26" t="inlineStr">
        <is>
          <t>완료</t>
        </is>
      </c>
      <c r="G1048" s="28">
        <f>IF(OR(D1048="",H1048&lt;&gt;""),"",IF(F1048="완료","완료",IF(A1048&lt;기준일,"밀림",IF(A1048=기준일,"오늘",IF(A1048&lt;=기준일+7,"이번 주","예정")))))</f>
        <v/>
      </c>
      <c r="H1048" s="25">
        <f>IF(COUNTA(A1048,B1048,D1048)=0,"",IF(D1048="","할 일을 적어 주세요",IF(NOT(ISNUMBER(A1048)),"마감일을 확인하세요",IF(AND(B1048&lt;&gt;"",ISNA(MATCH(B1048,현장번호,0))),"현장 번호를 확인하세요",IF(AND(F1048&lt;&gt;"",F1048&lt;&gt;"완료"),"끝남 칸은 '완료'만","")))))</f>
        <v/>
      </c>
      <c r="J1048">
        <f>IF(OR(G1048="밀림",G1048="오늘",G1048="이번 주"),A1048+ROW()/1E+6,"")</f>
        <v/>
      </c>
    </row>
    <row r="1049">
      <c r="A1049" s="20" t="n">
        <v>46229</v>
      </c>
      <c r="B1049" s="26" t="n">
        <v>292</v>
      </c>
      <c r="C1049" s="27">
        <f>IF(D1049="","",IF(B1049="","(현장 없음)",IFERROR(INDEX(현장_고객,MATCH(B1049,현장번호,0))&amp;" · "&amp;INDEX(현장_주소,MATCH(B1049,현장번호,0)),"없는 번호")))</f>
        <v/>
      </c>
      <c r="D1049" s="21" t="inlineStr">
        <is>
          <t>잔금 안내 문자</t>
        </is>
      </c>
      <c r="E1049" s="21" t="inlineStr">
        <is>
          <t>대표</t>
        </is>
      </c>
      <c r="F1049" s="26" t="inlineStr">
        <is>
          <t>완료</t>
        </is>
      </c>
      <c r="G1049" s="28">
        <f>IF(OR(D1049="",H1049&lt;&gt;""),"",IF(F1049="완료","완료",IF(A1049&lt;기준일,"밀림",IF(A1049=기준일,"오늘",IF(A1049&lt;=기준일+7,"이번 주","예정")))))</f>
        <v/>
      </c>
      <c r="H1049" s="25">
        <f>IF(COUNTA(A1049,B1049,D1049)=0,"",IF(D1049="","할 일을 적어 주세요",IF(NOT(ISNUMBER(A1049)),"마감일을 확인하세요",IF(AND(B1049&lt;&gt;"",ISNA(MATCH(B1049,현장번호,0))),"현장 번호를 확인하세요",IF(AND(F1049&lt;&gt;"",F1049&lt;&gt;"완료"),"끝남 칸은 '완료'만","")))))</f>
        <v/>
      </c>
      <c r="J1049">
        <f>IF(OR(G1049="밀림",G1049="오늘",G1049="이번 주"),A1049+ROW()/1E+6,"")</f>
        <v/>
      </c>
    </row>
    <row r="1050">
      <c r="A1050" s="20" t="n">
        <v>46230</v>
      </c>
      <c r="B1050" s="26" t="n">
        <v>286</v>
      </c>
      <c r="C1050" s="27">
        <f>IF(D1050="","",IF(B1050="","(현장 없음)",IFERROR(INDEX(현장_고객,MATCH(B1050,현장번호,0))&amp;" · "&amp;INDEX(현장_주소,MATCH(B1050,현장번호,0)),"없는 번호")))</f>
        <v/>
      </c>
      <c r="D1050" s="21" t="inlineStr">
        <is>
          <t>설비 업체 확인</t>
        </is>
      </c>
      <c r="E1050" s="21" t="inlineStr">
        <is>
          <t>김 실장</t>
        </is>
      </c>
      <c r="F1050" s="26" t="inlineStr">
        <is>
          <t>완료</t>
        </is>
      </c>
      <c r="G1050" s="28">
        <f>IF(OR(D1050="",H1050&lt;&gt;""),"",IF(F1050="완료","완료",IF(A1050&lt;기준일,"밀림",IF(A1050=기준일,"오늘",IF(A1050&lt;=기준일+7,"이번 주","예정")))))</f>
        <v/>
      </c>
      <c r="H1050" s="25">
        <f>IF(COUNTA(A1050,B1050,D1050)=0,"",IF(D1050="","할 일을 적어 주세요",IF(NOT(ISNUMBER(A1050)),"마감일을 확인하세요",IF(AND(B1050&lt;&gt;"",ISNA(MATCH(B1050,현장번호,0))),"현장 번호를 확인하세요",IF(AND(F1050&lt;&gt;"",F1050&lt;&gt;"완료"),"끝남 칸은 '완료'만","")))))</f>
        <v/>
      </c>
      <c r="J1050">
        <f>IF(OR(G1050="밀림",G1050="오늘",G1050="이번 주"),A1050+ROW()/1E+6,"")</f>
        <v/>
      </c>
    </row>
    <row r="1051">
      <c r="A1051" s="20" t="n">
        <v>46232</v>
      </c>
      <c r="B1051" s="26" t="n">
        <v>290</v>
      </c>
      <c r="C1051" s="27">
        <f>IF(D1051="","",IF(B1051="","(현장 없음)",IFERROR(INDEX(현장_고객,MATCH(B1051,현장번호,0))&amp;" · "&amp;INDEX(현장_주소,MATCH(B1051,현장번호,0)),"없는 번호")))</f>
        <v/>
      </c>
      <c r="D1051" s="21" t="inlineStr">
        <is>
          <t>철거 일정 잡기</t>
        </is>
      </c>
      <c r="E1051" s="21" t="inlineStr">
        <is>
          <t>박 팀장</t>
        </is>
      </c>
      <c r="F1051" s="26" t="inlineStr">
        <is>
          <t>완료</t>
        </is>
      </c>
      <c r="G1051" s="28">
        <f>IF(OR(D1051="",H1051&lt;&gt;""),"",IF(F1051="완료","완료",IF(A1051&lt;기준일,"밀림",IF(A1051=기준일,"오늘",IF(A1051&lt;=기준일+7,"이번 주","예정")))))</f>
        <v/>
      </c>
      <c r="H1051" s="25">
        <f>IF(COUNTA(A1051,B1051,D1051)=0,"",IF(D1051="","할 일을 적어 주세요",IF(NOT(ISNUMBER(A1051)),"마감일을 확인하세요",IF(AND(B1051&lt;&gt;"",ISNA(MATCH(B1051,현장번호,0))),"현장 번호를 확인하세요",IF(AND(F1051&lt;&gt;"",F1051&lt;&gt;"완료"),"끝남 칸은 '완료'만","")))))</f>
        <v/>
      </c>
      <c r="J1051">
        <f>IF(OR(G1051="밀림",G1051="오늘",G1051="이번 주"),A1051+ROW()/1E+6,"")</f>
        <v/>
      </c>
    </row>
    <row r="1052">
      <c r="A1052" s="20" t="n">
        <v>46233</v>
      </c>
      <c r="B1052" s="26" t="n">
        <v>289</v>
      </c>
      <c r="C1052" s="27">
        <f>IF(D1052="","",IF(B1052="","(현장 없음)",IFERROR(INDEX(현장_고객,MATCH(B1052,현장번호,0))&amp;" · "&amp;INDEX(현장_주소,MATCH(B1052,현장번호,0)),"없는 번호")))</f>
        <v/>
      </c>
      <c r="D1052" s="21" t="inlineStr">
        <is>
          <t>철거 일정 잡기</t>
        </is>
      </c>
      <c r="E1052" s="21" t="inlineStr">
        <is>
          <t>대표</t>
        </is>
      </c>
      <c r="F1052" s="26" t="inlineStr">
        <is>
          <t>완료</t>
        </is>
      </c>
      <c r="G1052" s="28">
        <f>IF(OR(D1052="",H1052&lt;&gt;""),"",IF(F1052="완료","완료",IF(A1052&lt;기준일,"밀림",IF(A1052=기준일,"오늘",IF(A1052&lt;=기준일+7,"이번 주","예정")))))</f>
        <v/>
      </c>
      <c r="H1052" s="25">
        <f>IF(COUNTA(A1052,B1052,D1052)=0,"",IF(D1052="","할 일을 적어 주세요",IF(NOT(ISNUMBER(A1052)),"마감일을 확인하세요",IF(AND(B1052&lt;&gt;"",ISNA(MATCH(B1052,현장번호,0))),"현장 번호를 확인하세요",IF(AND(F1052&lt;&gt;"",F1052&lt;&gt;"완료"),"끝남 칸은 '완료'만","")))))</f>
        <v/>
      </c>
      <c r="J1052">
        <f>IF(OR(G1052="밀림",G1052="오늘",G1052="이번 주"),A1052+ROW()/1E+6,"")</f>
        <v/>
      </c>
    </row>
    <row r="1053">
      <c r="A1053" s="20" t="n">
        <v>46233</v>
      </c>
      <c r="B1053" s="26" t="n">
        <v>294</v>
      </c>
      <c r="C1053" s="27">
        <f>IF(D1053="","",IF(B1053="","(현장 없음)",IFERROR(INDEX(현장_고객,MATCH(B1053,현장번호,0))&amp;" · "&amp;INDEX(현장_주소,MATCH(B1053,현장번호,0)),"없는 번호")))</f>
        <v/>
      </c>
      <c r="D1053" s="21" t="inlineStr">
        <is>
          <t>실측 방문</t>
        </is>
      </c>
      <c r="E1053" s="21" t="inlineStr">
        <is>
          <t>김 실장</t>
        </is>
      </c>
      <c r="F1053" s="26" t="inlineStr">
        <is>
          <t>완료</t>
        </is>
      </c>
      <c r="G1053" s="28">
        <f>IF(OR(D1053="",H1053&lt;&gt;""),"",IF(F1053="완료","완료",IF(A1053&lt;기준일,"밀림",IF(A1053=기준일,"오늘",IF(A1053&lt;=기준일+7,"이번 주","예정")))))</f>
        <v/>
      </c>
      <c r="H1053" s="25">
        <f>IF(COUNTA(A1053,B1053,D1053)=0,"",IF(D1053="","할 일을 적어 주세요",IF(NOT(ISNUMBER(A1053)),"마감일을 확인하세요",IF(AND(B1053&lt;&gt;"",ISNA(MATCH(B1053,현장번호,0))),"현장 번호를 확인하세요",IF(AND(F1053&lt;&gt;"",F1053&lt;&gt;"완료"),"끝남 칸은 '완료'만","")))))</f>
        <v/>
      </c>
      <c r="J1053">
        <f>IF(OR(G1053="밀림",G1053="오늘",G1053="이번 주"),A1053+ROW()/1E+6,"")</f>
        <v/>
      </c>
    </row>
    <row r="1054">
      <c r="A1054" s="20" t="n">
        <v>46234</v>
      </c>
      <c r="B1054" s="26" t="n">
        <v>302</v>
      </c>
      <c r="C1054" s="27">
        <f>IF(D1054="","",IF(B1054="","(현장 없음)",IFERROR(INDEX(현장_고객,MATCH(B1054,현장번호,0))&amp;" · "&amp;INDEX(현장_주소,MATCH(B1054,현장번호,0)),"없는 번호")))</f>
        <v/>
      </c>
      <c r="D1054" s="21" t="inlineStr">
        <is>
          <t>실측 방문</t>
        </is>
      </c>
      <c r="E1054" s="21" t="inlineStr">
        <is>
          <t>박 팀장</t>
        </is>
      </c>
      <c r="F1054" s="26" t="inlineStr">
        <is>
          <t>완료</t>
        </is>
      </c>
      <c r="G1054" s="28">
        <f>IF(OR(D1054="",H1054&lt;&gt;""),"",IF(F1054="완료","완료",IF(A1054&lt;기준일,"밀림",IF(A1054=기준일,"오늘",IF(A1054&lt;=기준일+7,"이번 주","예정")))))</f>
        <v/>
      </c>
      <c r="H1054" s="25">
        <f>IF(COUNTA(A1054,B1054,D1054)=0,"",IF(D1054="","할 일을 적어 주세요",IF(NOT(ISNUMBER(A1054)),"마감일을 확인하세요",IF(AND(B1054&lt;&gt;"",ISNA(MATCH(B1054,현장번호,0))),"현장 번호를 확인하세요",IF(AND(F1054&lt;&gt;"",F1054&lt;&gt;"완료"),"끝남 칸은 '완료'만","")))))</f>
        <v/>
      </c>
      <c r="J1054">
        <f>IF(OR(G1054="밀림",G1054="오늘",G1054="이번 주"),A1054+ROW()/1E+6,"")</f>
        <v/>
      </c>
    </row>
    <row r="1055">
      <c r="A1055" s="20" t="n">
        <v>46234</v>
      </c>
      <c r="B1055" s="26" t="n">
        <v>304</v>
      </c>
      <c r="C1055" s="27">
        <f>IF(D1055="","",IF(B1055="","(현장 없음)",IFERROR(INDEX(현장_고객,MATCH(B1055,현장번호,0))&amp;" · "&amp;INDEX(현장_주소,MATCH(B1055,현장번호,0)),"없는 번호")))</f>
        <v/>
      </c>
      <c r="D1055" s="21" t="inlineStr">
        <is>
          <t>실측 방문</t>
        </is>
      </c>
      <c r="E1055" s="21" t="inlineStr">
        <is>
          <t>김 실장</t>
        </is>
      </c>
      <c r="F1055" s="26" t="inlineStr">
        <is>
          <t>완료</t>
        </is>
      </c>
      <c r="G1055" s="28">
        <f>IF(OR(D1055="",H1055&lt;&gt;""),"",IF(F1055="완료","완료",IF(A1055&lt;기준일,"밀림",IF(A1055=기준일,"오늘",IF(A1055&lt;=기준일+7,"이번 주","예정")))))</f>
        <v/>
      </c>
      <c r="H1055" s="25">
        <f>IF(COUNTA(A1055,B1055,D1055)=0,"",IF(D1055="","할 일을 적어 주세요",IF(NOT(ISNUMBER(A1055)),"마감일을 확인하세요",IF(AND(B1055&lt;&gt;"",ISNA(MATCH(B1055,현장번호,0))),"현장 번호를 확인하세요",IF(AND(F1055&lt;&gt;"",F1055&lt;&gt;"완료"),"끝남 칸은 '완료'만","")))))</f>
        <v/>
      </c>
      <c r="J1055">
        <f>IF(OR(G1055="밀림",G1055="오늘",G1055="이번 주"),A1055+ROW()/1E+6,"")</f>
        <v/>
      </c>
    </row>
    <row r="1056">
      <c r="A1056" s="20" t="n">
        <v>46235</v>
      </c>
      <c r="B1056" s="26" t="n">
        <v>297</v>
      </c>
      <c r="C1056" s="27">
        <f>IF(D1056="","",IF(B1056="","(현장 없음)",IFERROR(INDEX(현장_고객,MATCH(B1056,현장번호,0))&amp;" · "&amp;INDEX(현장_주소,MATCH(B1056,현장번호,0)),"없는 번호")))</f>
        <v/>
      </c>
      <c r="D1056" s="21" t="inlineStr">
        <is>
          <t>자재 발주</t>
        </is>
      </c>
      <c r="E1056" s="21" t="inlineStr">
        <is>
          <t>대표</t>
        </is>
      </c>
      <c r="F1056" s="26" t="inlineStr">
        <is>
          <t>완료</t>
        </is>
      </c>
      <c r="G1056" s="28">
        <f>IF(OR(D1056="",H1056&lt;&gt;""),"",IF(F1056="완료","완료",IF(A1056&lt;기준일,"밀림",IF(A1056=기준일,"오늘",IF(A1056&lt;=기준일+7,"이번 주","예정")))))</f>
        <v/>
      </c>
      <c r="H1056" s="25">
        <f>IF(COUNTA(A1056,B1056,D1056)=0,"",IF(D1056="","할 일을 적어 주세요",IF(NOT(ISNUMBER(A1056)),"마감일을 확인하세요",IF(AND(B1056&lt;&gt;"",ISNA(MATCH(B1056,현장번호,0))),"현장 번호를 확인하세요",IF(AND(F1056&lt;&gt;"",F1056&lt;&gt;"완료"),"끝남 칸은 '완료'만","")))))</f>
        <v/>
      </c>
      <c r="J1056">
        <f>IF(OR(G1056="밀림",G1056="오늘",G1056="이번 주"),A1056+ROW()/1E+6,"")</f>
        <v/>
      </c>
    </row>
    <row r="1057">
      <c r="A1057" s="20" t="n">
        <v>46236</v>
      </c>
      <c r="B1057" s="26" t="n">
        <v>297</v>
      </c>
      <c r="C1057" s="27">
        <f>IF(D1057="","",IF(B1057="","(현장 없음)",IFERROR(INDEX(현장_고객,MATCH(B1057,현장번호,0))&amp;" · "&amp;INDEX(현장_주소,MATCH(B1057,현장번호,0)),"없는 번호")))</f>
        <v/>
      </c>
      <c r="D1057" s="21" t="inlineStr">
        <is>
          <t>설비 업체 확인</t>
        </is>
      </c>
      <c r="E1057" s="21" t="inlineStr">
        <is>
          <t>대표</t>
        </is>
      </c>
      <c r="F1057" s="26" t="inlineStr">
        <is>
          <t>완료</t>
        </is>
      </c>
      <c r="G1057" s="28">
        <f>IF(OR(D1057="",H1057&lt;&gt;""),"",IF(F1057="완료","완료",IF(A1057&lt;기준일,"밀림",IF(A1057=기준일,"오늘",IF(A1057&lt;=기준일+7,"이번 주","예정")))))</f>
        <v/>
      </c>
      <c r="H1057" s="25">
        <f>IF(COUNTA(A1057,B1057,D1057)=0,"",IF(D1057="","할 일을 적어 주세요",IF(NOT(ISNUMBER(A1057)),"마감일을 확인하세요",IF(AND(B1057&lt;&gt;"",ISNA(MATCH(B1057,현장번호,0))),"현장 번호를 확인하세요",IF(AND(F1057&lt;&gt;"",F1057&lt;&gt;"완료"),"끝남 칸은 '완료'만","")))))</f>
        <v/>
      </c>
      <c r="J1057">
        <f>IF(OR(G1057="밀림",G1057="오늘",G1057="이번 주"),A1057+ROW()/1E+6,"")</f>
        <v/>
      </c>
    </row>
    <row r="1058">
      <c r="A1058" s="20" t="n">
        <v>46236</v>
      </c>
      <c r="B1058" s="26" t="n">
        <v>307</v>
      </c>
      <c r="C1058" s="27">
        <f>IF(D1058="","",IF(B1058="","(현장 없음)",IFERROR(INDEX(현장_고객,MATCH(B1058,현장번호,0))&amp;" · "&amp;INDEX(현장_주소,MATCH(B1058,현장번호,0)),"없는 번호")))</f>
        <v/>
      </c>
      <c r="D1058" s="21" t="inlineStr">
        <is>
          <t>실측 방문</t>
        </is>
      </c>
      <c r="E1058" s="21" t="inlineStr">
        <is>
          <t>김 실장</t>
        </is>
      </c>
      <c r="F1058" s="26" t="inlineStr">
        <is>
          <t>완료</t>
        </is>
      </c>
      <c r="G1058" s="28">
        <f>IF(OR(D1058="",H1058&lt;&gt;""),"",IF(F1058="완료","완료",IF(A1058&lt;기준일,"밀림",IF(A1058=기준일,"오늘",IF(A1058&lt;=기준일+7,"이번 주","예정")))))</f>
        <v/>
      </c>
      <c r="H1058" s="25">
        <f>IF(COUNTA(A1058,B1058,D1058)=0,"",IF(D1058="","할 일을 적어 주세요",IF(NOT(ISNUMBER(A1058)),"마감일을 확인하세요",IF(AND(B1058&lt;&gt;"",ISNA(MATCH(B1058,현장번호,0))),"현장 번호를 확인하세요",IF(AND(F1058&lt;&gt;"",F1058&lt;&gt;"완료"),"끝남 칸은 '완료'만","")))))</f>
        <v/>
      </c>
      <c r="J1058">
        <f>IF(OR(G1058="밀림",G1058="오늘",G1058="이번 주"),A1058+ROW()/1E+6,"")</f>
        <v/>
      </c>
    </row>
    <row r="1059">
      <c r="A1059" s="20" t="n">
        <v>46237</v>
      </c>
      <c r="B1059" s="26" t="n">
        <v>286</v>
      </c>
      <c r="C1059" s="27">
        <f>IF(D1059="","",IF(B1059="","(현장 없음)",IFERROR(INDEX(현장_고객,MATCH(B1059,현장번호,0))&amp;" · "&amp;INDEX(현장_주소,MATCH(B1059,현장번호,0)),"없는 번호")))</f>
        <v/>
      </c>
      <c r="D1059" s="21" t="inlineStr">
        <is>
          <t>잔금 안내 문자</t>
        </is>
      </c>
      <c r="E1059" s="21" t="inlineStr">
        <is>
          <t>김 실장</t>
        </is>
      </c>
      <c r="F1059" s="26" t="inlineStr">
        <is>
          <t>완료</t>
        </is>
      </c>
      <c r="G1059" s="28">
        <f>IF(OR(D1059="",H1059&lt;&gt;""),"",IF(F1059="완료","완료",IF(A1059&lt;기준일,"밀림",IF(A1059=기준일,"오늘",IF(A1059&lt;=기준일+7,"이번 주","예정")))))</f>
        <v/>
      </c>
      <c r="H1059" s="25">
        <f>IF(COUNTA(A1059,B1059,D1059)=0,"",IF(D1059="","할 일을 적어 주세요",IF(NOT(ISNUMBER(A1059)),"마감일을 확인하세요",IF(AND(B1059&lt;&gt;"",ISNA(MATCH(B1059,현장번호,0))),"현장 번호를 확인하세요",IF(AND(F1059&lt;&gt;"",F1059&lt;&gt;"완료"),"끝남 칸은 '완료'만","")))))</f>
        <v/>
      </c>
      <c r="J1059">
        <f>IF(OR(G1059="밀림",G1059="오늘",G1059="이번 주"),A1059+ROW()/1E+6,"")</f>
        <v/>
      </c>
    </row>
    <row r="1060">
      <c r="A1060" s="20" t="n">
        <v>46237</v>
      </c>
      <c r="B1060" s="26" t="n">
        <v>294</v>
      </c>
      <c r="C1060" s="27">
        <f>IF(D1060="","",IF(B1060="","(현장 없음)",IFERROR(INDEX(현장_고객,MATCH(B1060,현장번호,0))&amp;" · "&amp;INDEX(현장_주소,MATCH(B1060,현장번호,0)),"없는 번호")))</f>
        <v/>
      </c>
      <c r="D1060" s="21" t="inlineStr">
        <is>
          <t>마감 확인</t>
        </is>
      </c>
      <c r="E1060" s="21" t="inlineStr">
        <is>
          <t>김 실장</t>
        </is>
      </c>
      <c r="F1060" s="26" t="inlineStr">
        <is>
          <t>완료</t>
        </is>
      </c>
      <c r="G1060" s="28">
        <f>IF(OR(D1060="",H1060&lt;&gt;""),"",IF(F1060="완료","완료",IF(A1060&lt;기준일,"밀림",IF(A1060=기준일,"오늘",IF(A1060&lt;=기준일+7,"이번 주","예정")))))</f>
        <v/>
      </c>
      <c r="H1060" s="25">
        <f>IF(COUNTA(A1060,B1060,D1060)=0,"",IF(D1060="","할 일을 적어 주세요",IF(NOT(ISNUMBER(A1060)),"마감일을 확인하세요",IF(AND(B1060&lt;&gt;"",ISNA(MATCH(B1060,현장번호,0))),"현장 번호를 확인하세요",IF(AND(F1060&lt;&gt;"",F1060&lt;&gt;"완료"),"끝남 칸은 '완료'만","")))))</f>
        <v/>
      </c>
      <c r="J1060">
        <f>IF(OR(G1060="밀림",G1060="오늘",G1060="이번 주"),A1060+ROW()/1E+6,"")</f>
        <v/>
      </c>
    </row>
    <row r="1061">
      <c r="A1061" s="20" t="n">
        <v>46237</v>
      </c>
      <c r="B1061" s="26" t="n">
        <v>297</v>
      </c>
      <c r="C1061" s="27">
        <f>IF(D1061="","",IF(B1061="","(현장 없음)",IFERROR(INDEX(현장_고객,MATCH(B1061,현장번호,0))&amp;" · "&amp;INDEX(현장_주소,MATCH(B1061,현장번호,0)),"없는 번호")))</f>
        <v/>
      </c>
      <c r="D1061" s="21" t="inlineStr">
        <is>
          <t>중간 사진 보내기</t>
        </is>
      </c>
      <c r="E1061" s="21" t="inlineStr">
        <is>
          <t>대표</t>
        </is>
      </c>
      <c r="F1061" s="26" t="inlineStr">
        <is>
          <t>완료</t>
        </is>
      </c>
      <c r="G1061" s="28">
        <f>IF(OR(D1061="",H1061&lt;&gt;""),"",IF(F1061="완료","완료",IF(A1061&lt;기준일,"밀림",IF(A1061=기준일,"오늘",IF(A1061&lt;=기준일+7,"이번 주","예정")))))</f>
        <v/>
      </c>
      <c r="H1061" s="25">
        <f>IF(COUNTA(A1061,B1061,D1061)=0,"",IF(D1061="","할 일을 적어 주세요",IF(NOT(ISNUMBER(A1061)),"마감일을 확인하세요",IF(AND(B1061&lt;&gt;"",ISNA(MATCH(B1061,현장번호,0))),"현장 번호를 확인하세요",IF(AND(F1061&lt;&gt;"",F1061&lt;&gt;"완료"),"끝남 칸은 '완료'만","")))))</f>
        <v/>
      </c>
      <c r="J1061">
        <f>IF(OR(G1061="밀림",G1061="오늘",G1061="이번 주"),A1061+ROW()/1E+6,"")</f>
        <v/>
      </c>
    </row>
    <row r="1062">
      <c r="A1062" s="20" t="n">
        <v>46237</v>
      </c>
      <c r="B1062" s="26" t="n">
        <v>300</v>
      </c>
      <c r="C1062" s="27">
        <f>IF(D1062="","",IF(B1062="","(현장 없음)",IFERROR(INDEX(현장_고객,MATCH(B1062,현장번호,0))&amp;" · "&amp;INDEX(현장_주소,MATCH(B1062,현장번호,0)),"없는 번호")))</f>
        <v/>
      </c>
      <c r="D1062" s="21" t="inlineStr">
        <is>
          <t>실측 방문</t>
        </is>
      </c>
      <c r="E1062" s="21" t="inlineStr">
        <is>
          <t>박 팀장</t>
        </is>
      </c>
      <c r="F1062" s="26" t="inlineStr">
        <is>
          <t>완료</t>
        </is>
      </c>
      <c r="G1062" s="28">
        <f>IF(OR(D1062="",H1062&lt;&gt;""),"",IF(F1062="완료","완료",IF(A1062&lt;기준일,"밀림",IF(A1062=기준일,"오늘",IF(A1062&lt;=기준일+7,"이번 주","예정")))))</f>
        <v/>
      </c>
      <c r="H1062" s="25">
        <f>IF(COUNTA(A1062,B1062,D1062)=0,"",IF(D1062="","할 일을 적어 주세요",IF(NOT(ISNUMBER(A1062)),"마감일을 확인하세요",IF(AND(B1062&lt;&gt;"",ISNA(MATCH(B1062,현장번호,0))),"현장 번호를 확인하세요",IF(AND(F1062&lt;&gt;"",F1062&lt;&gt;"완료"),"끝남 칸은 '완료'만","")))))</f>
        <v/>
      </c>
      <c r="J1062">
        <f>IF(OR(G1062="밀림",G1062="오늘",G1062="이번 주"),A1062+ROW()/1E+6,"")</f>
        <v/>
      </c>
    </row>
    <row r="1063">
      <c r="A1063" s="20" t="n">
        <v>46237</v>
      </c>
      <c r="B1063" s="26" t="n">
        <v>300</v>
      </c>
      <c r="C1063" s="27">
        <f>IF(D1063="","",IF(B1063="","(현장 없음)",IFERROR(INDEX(현장_고객,MATCH(B1063,현장번호,0))&amp;" · "&amp;INDEX(현장_주소,MATCH(B1063,현장번호,0)),"없는 번호")))</f>
        <v/>
      </c>
      <c r="D1063" s="21" t="inlineStr">
        <is>
          <t>자재 발주</t>
        </is>
      </c>
      <c r="E1063" s="21" t="inlineStr">
        <is>
          <t>박 팀장</t>
        </is>
      </c>
      <c r="F1063" s="26" t="inlineStr">
        <is>
          <t>완료</t>
        </is>
      </c>
      <c r="G1063" s="28">
        <f>IF(OR(D1063="",H1063&lt;&gt;""),"",IF(F1063="완료","완료",IF(A1063&lt;기준일,"밀림",IF(A1063=기준일,"오늘",IF(A1063&lt;=기준일+7,"이번 주","예정")))))</f>
        <v/>
      </c>
      <c r="H1063" s="25">
        <f>IF(COUNTA(A1063,B1063,D1063)=0,"",IF(D1063="","할 일을 적어 주세요",IF(NOT(ISNUMBER(A1063)),"마감일을 확인하세요",IF(AND(B1063&lt;&gt;"",ISNA(MATCH(B1063,현장번호,0))),"현장 번호를 확인하세요",IF(AND(F1063&lt;&gt;"",F1063&lt;&gt;"완료"),"끝남 칸은 '완료'만","")))))</f>
        <v/>
      </c>
      <c r="J1063">
        <f>IF(OR(G1063="밀림",G1063="오늘",G1063="이번 주"),A1063+ROW()/1E+6,"")</f>
        <v/>
      </c>
    </row>
    <row r="1064">
      <c r="A1064" s="20" t="n">
        <v>46238</v>
      </c>
      <c r="B1064" s="26" t="n">
        <v>300</v>
      </c>
      <c r="C1064" s="27">
        <f>IF(D1064="","",IF(B1064="","(현장 없음)",IFERROR(INDEX(현장_고객,MATCH(B1064,현장번호,0))&amp;" · "&amp;INDEX(현장_주소,MATCH(B1064,현장번호,0)),"없는 번호")))</f>
        <v/>
      </c>
      <c r="D1064" s="21" t="inlineStr">
        <is>
          <t>타일 들어가는 날 확인</t>
        </is>
      </c>
      <c r="E1064" s="21" t="inlineStr">
        <is>
          <t>박 팀장</t>
        </is>
      </c>
      <c r="F1064" s="26" t="inlineStr">
        <is>
          <t>완료</t>
        </is>
      </c>
      <c r="G1064" s="28">
        <f>IF(OR(D1064="",H1064&lt;&gt;""),"",IF(F1064="완료","완료",IF(A1064&lt;기준일,"밀림",IF(A1064=기준일,"오늘",IF(A1064&lt;=기준일+7,"이번 주","예정")))))</f>
        <v/>
      </c>
      <c r="H1064" s="25">
        <f>IF(COUNTA(A1064,B1064,D1064)=0,"",IF(D1064="","할 일을 적어 주세요",IF(NOT(ISNUMBER(A1064)),"마감일을 확인하세요",IF(AND(B1064&lt;&gt;"",ISNA(MATCH(B1064,현장번호,0))),"현장 번호를 확인하세요",IF(AND(F1064&lt;&gt;"",F1064&lt;&gt;"완료"),"끝남 칸은 '완료'만","")))))</f>
        <v/>
      </c>
      <c r="J1064">
        <f>IF(OR(G1064="밀림",G1064="오늘",G1064="이번 주"),A1064+ROW()/1E+6,"")</f>
        <v/>
      </c>
    </row>
    <row r="1065">
      <c r="A1065" s="20" t="n">
        <v>46239</v>
      </c>
      <c r="B1065" s="26" t="n">
        <v>297</v>
      </c>
      <c r="C1065" s="27">
        <f>IF(D1065="","",IF(B1065="","(현장 없음)",IFERROR(INDEX(현장_고객,MATCH(B1065,현장번호,0))&amp;" · "&amp;INDEX(현장_주소,MATCH(B1065,현장번호,0)),"없는 번호")))</f>
        <v/>
      </c>
      <c r="D1065" s="21" t="inlineStr">
        <is>
          <t>관리사무소 공사 신고</t>
        </is>
      </c>
      <c r="E1065" s="21" t="inlineStr">
        <is>
          <t>대표</t>
        </is>
      </c>
      <c r="F1065" s="26" t="inlineStr">
        <is>
          <t>완료</t>
        </is>
      </c>
      <c r="G1065" s="28">
        <f>IF(OR(D1065="",H1065&lt;&gt;""),"",IF(F1065="완료","완료",IF(A1065&lt;기준일,"밀림",IF(A1065=기준일,"오늘",IF(A1065&lt;=기준일+7,"이번 주","예정")))))</f>
        <v/>
      </c>
      <c r="H1065" s="25">
        <f>IF(COUNTA(A1065,B1065,D1065)=0,"",IF(D1065="","할 일을 적어 주세요",IF(NOT(ISNUMBER(A1065)),"마감일을 확인하세요",IF(AND(B1065&lt;&gt;"",ISNA(MATCH(B1065,현장번호,0))),"현장 번호를 확인하세요",IF(AND(F1065&lt;&gt;"",F1065&lt;&gt;"완료"),"끝남 칸은 '완료'만","")))))</f>
        <v/>
      </c>
      <c r="J1065">
        <f>IF(OR(G1065="밀림",G1065="오늘",G1065="이번 주"),A1065+ROW()/1E+6,"")</f>
        <v/>
      </c>
    </row>
    <row r="1066">
      <c r="A1066" s="20" t="n">
        <v>46239</v>
      </c>
      <c r="B1066" s="26" t="n">
        <v>300</v>
      </c>
      <c r="C1066" s="27">
        <f>IF(D1066="","",IF(B1066="","(현장 없음)",IFERROR(INDEX(현장_고객,MATCH(B1066,현장번호,0))&amp;" · "&amp;INDEX(현장_주소,MATCH(B1066,현장번호,0)),"없는 번호")))</f>
        <v/>
      </c>
      <c r="D1066" s="21" t="inlineStr">
        <is>
          <t>설비 업체 확인</t>
        </is>
      </c>
      <c r="E1066" s="21" t="inlineStr">
        <is>
          <t>박 팀장</t>
        </is>
      </c>
      <c r="F1066" s="26" t="inlineStr">
        <is>
          <t>완료</t>
        </is>
      </c>
      <c r="G1066" s="28">
        <f>IF(OR(D1066="",H1066&lt;&gt;""),"",IF(F1066="완료","완료",IF(A1066&lt;기준일,"밀림",IF(A1066=기준일,"오늘",IF(A1066&lt;=기준일+7,"이번 주","예정")))))</f>
        <v/>
      </c>
      <c r="H1066" s="25">
        <f>IF(COUNTA(A1066,B1066,D1066)=0,"",IF(D1066="","할 일을 적어 주세요",IF(NOT(ISNUMBER(A1066)),"마감일을 확인하세요",IF(AND(B1066&lt;&gt;"",ISNA(MATCH(B1066,현장번호,0))),"현장 번호를 확인하세요",IF(AND(F1066&lt;&gt;"",F1066&lt;&gt;"완료"),"끝남 칸은 '완료'만","")))))</f>
        <v/>
      </c>
      <c r="J1066">
        <f>IF(OR(G1066="밀림",G1066="오늘",G1066="이번 주"),A1066+ROW()/1E+6,"")</f>
        <v/>
      </c>
    </row>
    <row r="1067">
      <c r="A1067" s="20" t="n">
        <v>46239</v>
      </c>
      <c r="B1067" s="26" t="n">
        <v>312</v>
      </c>
      <c r="C1067" s="27">
        <f>IF(D1067="","",IF(B1067="","(현장 없음)",IFERROR(INDEX(현장_고객,MATCH(B1067,현장번호,0))&amp;" · "&amp;INDEX(현장_주소,MATCH(B1067,현장번호,0)),"없는 번호")))</f>
        <v/>
      </c>
      <c r="D1067" s="21" t="inlineStr">
        <is>
          <t>실측 방문</t>
        </is>
      </c>
      <c r="E1067" s="21" t="inlineStr">
        <is>
          <t>박 팀장</t>
        </is>
      </c>
      <c r="F1067" s="26" t="inlineStr">
        <is>
          <t>완료</t>
        </is>
      </c>
      <c r="G1067" s="28">
        <f>IF(OR(D1067="",H1067&lt;&gt;""),"",IF(F1067="완료","완료",IF(A1067&lt;기준일,"밀림",IF(A1067=기준일,"오늘",IF(A1067&lt;=기준일+7,"이번 주","예정")))))</f>
        <v/>
      </c>
      <c r="H1067" s="25">
        <f>IF(COUNTA(A1067,B1067,D1067)=0,"",IF(D1067="","할 일을 적어 주세요",IF(NOT(ISNUMBER(A1067)),"마감일을 확인하세요",IF(AND(B1067&lt;&gt;"",ISNA(MATCH(B1067,현장번호,0))),"현장 번호를 확인하세요",IF(AND(F1067&lt;&gt;"",F1067&lt;&gt;"완료"),"끝남 칸은 '완료'만","")))))</f>
        <v/>
      </c>
      <c r="J1067">
        <f>IF(OR(G1067="밀림",G1067="오늘",G1067="이번 주"),A1067+ROW()/1E+6,"")</f>
        <v/>
      </c>
    </row>
    <row r="1068">
      <c r="A1068" s="20" t="n">
        <v>46240</v>
      </c>
      <c r="B1068" s="26" t="n">
        <v>311</v>
      </c>
      <c r="C1068" s="27">
        <f>IF(D1068="","",IF(B1068="","(현장 없음)",IFERROR(INDEX(현장_고객,MATCH(B1068,현장번호,0))&amp;" · "&amp;INDEX(현장_주소,MATCH(B1068,현장번호,0)),"없는 번호")))</f>
        <v/>
      </c>
      <c r="D1068" s="21" t="inlineStr">
        <is>
          <t>견적 전화</t>
        </is>
      </c>
      <c r="E1068" s="21" t="inlineStr">
        <is>
          <t>김 실장</t>
        </is>
      </c>
      <c r="F1068" s="26" t="inlineStr">
        <is>
          <t>완료</t>
        </is>
      </c>
      <c r="G1068" s="28">
        <f>IF(OR(D1068="",H1068&lt;&gt;""),"",IF(F1068="완료","완료",IF(A1068&lt;기준일,"밀림",IF(A1068=기준일,"오늘",IF(A1068&lt;=기준일+7,"이번 주","예정")))))</f>
        <v/>
      </c>
      <c r="H1068" s="25">
        <f>IF(COUNTA(A1068,B1068,D1068)=0,"",IF(D1068="","할 일을 적어 주세요",IF(NOT(ISNUMBER(A1068)),"마감일을 확인하세요",IF(AND(B1068&lt;&gt;"",ISNA(MATCH(B1068,현장번호,0))),"현장 번호를 확인하세요",IF(AND(F1068&lt;&gt;"",F1068&lt;&gt;"완료"),"끝남 칸은 '완료'만","")))))</f>
        <v/>
      </c>
      <c r="J1068">
        <f>IF(OR(G1068="밀림",G1068="오늘",G1068="이번 주"),A1068+ROW()/1E+6,"")</f>
        <v/>
      </c>
    </row>
    <row r="1069">
      <c r="A1069" s="20" t="n">
        <v>46241</v>
      </c>
      <c r="B1069" s="26" t="n">
        <v>294</v>
      </c>
      <c r="C1069" s="27">
        <f>IF(D1069="","",IF(B1069="","(현장 없음)",IFERROR(INDEX(현장_고객,MATCH(B1069,현장번호,0))&amp;" · "&amp;INDEX(현장_주소,MATCH(B1069,현장번호,0)),"없는 번호")))</f>
        <v/>
      </c>
      <c r="D1069" s="21" t="inlineStr">
        <is>
          <t>관리사무소 공사 신고</t>
        </is>
      </c>
      <c r="E1069" s="21" t="inlineStr">
        <is>
          <t>김 실장</t>
        </is>
      </c>
      <c r="F1069" s="26" t="inlineStr">
        <is>
          <t>완료</t>
        </is>
      </c>
      <c r="G1069" s="28">
        <f>IF(OR(D1069="",H1069&lt;&gt;""),"",IF(F1069="완료","완료",IF(A1069&lt;기준일,"밀림",IF(A1069=기준일,"오늘",IF(A1069&lt;=기준일+7,"이번 주","예정")))))</f>
        <v/>
      </c>
      <c r="H1069" s="25">
        <f>IF(COUNTA(A1069,B1069,D1069)=0,"",IF(D1069="","할 일을 적어 주세요",IF(NOT(ISNUMBER(A1069)),"마감일을 확인하세요",IF(AND(B1069&lt;&gt;"",ISNA(MATCH(B1069,현장번호,0))),"현장 번호를 확인하세요",IF(AND(F1069&lt;&gt;"",F1069&lt;&gt;"완료"),"끝남 칸은 '완료'만","")))))</f>
        <v/>
      </c>
      <c r="J1069">
        <f>IF(OR(G1069="밀림",G1069="오늘",G1069="이번 주"),A1069+ROW()/1E+6,"")</f>
        <v/>
      </c>
    </row>
    <row r="1070">
      <c r="A1070" s="20" t="n">
        <v>46241</v>
      </c>
      <c r="B1070" s="26" t="n">
        <v>317</v>
      </c>
      <c r="C1070" s="27">
        <f>IF(D1070="","",IF(B1070="","(현장 없음)",IFERROR(INDEX(현장_고객,MATCH(B1070,현장번호,0))&amp;" · "&amp;INDEX(현장_주소,MATCH(B1070,현장번호,0)),"없는 번호")))</f>
        <v/>
      </c>
      <c r="D1070" s="21" t="inlineStr">
        <is>
          <t>실측 방문</t>
        </is>
      </c>
      <c r="E1070" s="21" t="inlineStr">
        <is>
          <t>박 팀장</t>
        </is>
      </c>
      <c r="F1070" s="26" t="inlineStr">
        <is>
          <t>완료</t>
        </is>
      </c>
      <c r="G1070" s="28">
        <f>IF(OR(D1070="",H1070&lt;&gt;""),"",IF(F1070="완료","완료",IF(A1070&lt;기준일,"밀림",IF(A1070=기준일,"오늘",IF(A1070&lt;=기준일+7,"이번 주","예정")))))</f>
        <v/>
      </c>
      <c r="H1070" s="25">
        <f>IF(COUNTA(A1070,B1070,D1070)=0,"",IF(D1070="","할 일을 적어 주세요",IF(NOT(ISNUMBER(A1070)),"마감일을 확인하세요",IF(AND(B1070&lt;&gt;"",ISNA(MATCH(B1070,현장번호,0))),"현장 번호를 확인하세요",IF(AND(F1070&lt;&gt;"",F1070&lt;&gt;"완료"),"끝남 칸은 '완료'만","")))))</f>
        <v/>
      </c>
      <c r="J1070">
        <f>IF(OR(G1070="밀림",G1070="오늘",G1070="이번 주"),A1070+ROW()/1E+6,"")</f>
        <v/>
      </c>
    </row>
    <row r="1071">
      <c r="A1071" s="20" t="n">
        <v>46242</v>
      </c>
      <c r="B1071" s="26" t="n">
        <v>307</v>
      </c>
      <c r="C1071" s="27">
        <f>IF(D1071="","",IF(B1071="","(현장 없음)",IFERROR(INDEX(현장_고객,MATCH(B1071,현장번호,0))&amp;" · "&amp;INDEX(현장_주소,MATCH(B1071,현장번호,0)),"없는 번호")))</f>
        <v/>
      </c>
      <c r="D1071" s="21" t="inlineStr">
        <is>
          <t>타일 들어가는 날 확인</t>
        </is>
      </c>
      <c r="E1071" s="21" t="inlineStr">
        <is>
          <t>김 실장</t>
        </is>
      </c>
      <c r="F1071" s="26" t="inlineStr">
        <is>
          <t>완료</t>
        </is>
      </c>
      <c r="G1071" s="28">
        <f>IF(OR(D1071="",H1071&lt;&gt;""),"",IF(F1071="완료","완료",IF(A1071&lt;기준일,"밀림",IF(A1071=기준일,"오늘",IF(A1071&lt;=기준일+7,"이번 주","예정")))))</f>
        <v/>
      </c>
      <c r="H1071" s="25">
        <f>IF(COUNTA(A1071,B1071,D1071)=0,"",IF(D1071="","할 일을 적어 주세요",IF(NOT(ISNUMBER(A1071)),"마감일을 확인하세요",IF(AND(B1071&lt;&gt;"",ISNA(MATCH(B1071,현장번호,0))),"현장 번호를 확인하세요",IF(AND(F1071&lt;&gt;"",F1071&lt;&gt;"완료"),"끝남 칸은 '완료'만","")))))</f>
        <v/>
      </c>
      <c r="J1071">
        <f>IF(OR(G1071="밀림",G1071="오늘",G1071="이번 주"),A1071+ROW()/1E+6,"")</f>
        <v/>
      </c>
    </row>
    <row r="1072">
      <c r="A1072" s="20" t="n">
        <v>46242</v>
      </c>
      <c r="B1072" s="26" t="n">
        <v>307</v>
      </c>
      <c r="C1072" s="27">
        <f>IF(D1072="","",IF(B1072="","(현장 없음)",IFERROR(INDEX(현장_고객,MATCH(B1072,현장번호,0))&amp;" · "&amp;INDEX(현장_주소,MATCH(B1072,현장번호,0)),"없는 번호")))</f>
        <v/>
      </c>
      <c r="D1072" s="21" t="inlineStr">
        <is>
          <t>철거 일정 잡기</t>
        </is>
      </c>
      <c r="E1072" s="21" t="inlineStr">
        <is>
          <t>김 실장</t>
        </is>
      </c>
      <c r="F1072" s="26" t="inlineStr">
        <is>
          <t>완료</t>
        </is>
      </c>
      <c r="G1072" s="28">
        <f>IF(OR(D1072="",H1072&lt;&gt;""),"",IF(F1072="완료","완료",IF(A1072&lt;기준일,"밀림",IF(A1072=기준일,"오늘",IF(A1072&lt;=기준일+7,"이번 주","예정")))))</f>
        <v/>
      </c>
      <c r="H1072" s="25">
        <f>IF(COUNTA(A1072,B1072,D1072)=0,"",IF(D1072="","할 일을 적어 주세요",IF(NOT(ISNUMBER(A1072)),"마감일을 확인하세요",IF(AND(B1072&lt;&gt;"",ISNA(MATCH(B1072,현장번호,0))),"현장 번호를 확인하세요",IF(AND(F1072&lt;&gt;"",F1072&lt;&gt;"완료"),"끝남 칸은 '완료'만","")))))</f>
        <v/>
      </c>
      <c r="J1072">
        <f>IF(OR(G1072="밀림",G1072="오늘",G1072="이번 주"),A1072+ROW()/1E+6,"")</f>
        <v/>
      </c>
    </row>
    <row r="1073">
      <c r="A1073" s="20" t="n">
        <v>46243</v>
      </c>
      <c r="B1073" s="26" t="n">
        <v>294</v>
      </c>
      <c r="C1073" s="27">
        <f>IF(D1073="","",IF(B1073="","(현장 없음)",IFERROR(INDEX(현장_고객,MATCH(B1073,현장번호,0))&amp;" · "&amp;INDEX(현장_주소,MATCH(B1073,현장번호,0)),"없는 번호")))</f>
        <v/>
      </c>
      <c r="D1073" s="21" t="inlineStr">
        <is>
          <t>중간 사진 보내기</t>
        </is>
      </c>
      <c r="E1073" s="21" t="inlineStr">
        <is>
          <t>김 실장</t>
        </is>
      </c>
      <c r="F1073" s="26" t="inlineStr">
        <is>
          <t>완료</t>
        </is>
      </c>
      <c r="G1073" s="28">
        <f>IF(OR(D1073="",H1073&lt;&gt;""),"",IF(F1073="완료","완료",IF(A1073&lt;기준일,"밀림",IF(A1073=기준일,"오늘",IF(A1073&lt;=기준일+7,"이번 주","예정")))))</f>
        <v/>
      </c>
      <c r="H1073" s="25">
        <f>IF(COUNTA(A1073,B1073,D1073)=0,"",IF(D1073="","할 일을 적어 주세요",IF(NOT(ISNUMBER(A1073)),"마감일을 확인하세요",IF(AND(B1073&lt;&gt;"",ISNA(MATCH(B1073,현장번호,0))),"현장 번호를 확인하세요",IF(AND(F1073&lt;&gt;"",F1073&lt;&gt;"완료"),"끝남 칸은 '완료'만","")))))</f>
        <v/>
      </c>
      <c r="J1073">
        <f>IF(OR(G1073="밀림",G1073="오늘",G1073="이번 주"),A1073+ROW()/1E+6,"")</f>
        <v/>
      </c>
    </row>
    <row r="1074">
      <c r="A1074" s="20" t="n">
        <v>46243</v>
      </c>
      <c r="B1074" s="26" t="n">
        <v>294</v>
      </c>
      <c r="C1074" s="27">
        <f>IF(D1074="","",IF(B1074="","(현장 없음)",IFERROR(INDEX(현장_고객,MATCH(B1074,현장번호,0))&amp;" · "&amp;INDEX(현장_주소,MATCH(B1074,현장번호,0)),"없는 번호")))</f>
        <v/>
      </c>
      <c r="D1074" s="21" t="inlineStr">
        <is>
          <t>철거 일정 잡기</t>
        </is>
      </c>
      <c r="E1074" s="21" t="inlineStr">
        <is>
          <t>김 실장</t>
        </is>
      </c>
      <c r="F1074" s="26" t="inlineStr">
        <is>
          <t>완료</t>
        </is>
      </c>
      <c r="G1074" s="28">
        <f>IF(OR(D1074="",H1074&lt;&gt;""),"",IF(F1074="완료","완료",IF(A1074&lt;기준일,"밀림",IF(A1074=기준일,"오늘",IF(A1074&lt;=기준일+7,"이번 주","예정")))))</f>
        <v/>
      </c>
      <c r="H1074" s="25">
        <f>IF(COUNTA(A1074,B1074,D1074)=0,"",IF(D1074="","할 일을 적어 주세요",IF(NOT(ISNUMBER(A1074)),"마감일을 확인하세요",IF(AND(B1074&lt;&gt;"",ISNA(MATCH(B1074,현장번호,0))),"현장 번호를 확인하세요",IF(AND(F1074&lt;&gt;"",F1074&lt;&gt;"완료"),"끝남 칸은 '완료'만","")))))</f>
        <v/>
      </c>
      <c r="J1074">
        <f>IF(OR(G1074="밀림",G1074="오늘",G1074="이번 주"),A1074+ROW()/1E+6,"")</f>
        <v/>
      </c>
    </row>
    <row r="1075">
      <c r="A1075" s="20" t="n">
        <v>46243</v>
      </c>
      <c r="B1075" s="26" t="n">
        <v>302</v>
      </c>
      <c r="C1075" s="27">
        <f>IF(D1075="","",IF(B1075="","(현장 없음)",IFERROR(INDEX(현장_고객,MATCH(B1075,현장번호,0))&amp;" · "&amp;INDEX(현장_주소,MATCH(B1075,현장번호,0)),"없는 번호")))</f>
        <v/>
      </c>
      <c r="D1075" s="21" t="inlineStr">
        <is>
          <t>타일 들어가는 날 확인</t>
        </is>
      </c>
      <c r="E1075" s="21" t="inlineStr">
        <is>
          <t>박 팀장</t>
        </is>
      </c>
      <c r="F1075" s="26" t="inlineStr">
        <is>
          <t>완료</t>
        </is>
      </c>
      <c r="G1075" s="28">
        <f>IF(OR(D1075="",H1075&lt;&gt;""),"",IF(F1075="완료","완료",IF(A1075&lt;기준일,"밀림",IF(A1075=기준일,"오늘",IF(A1075&lt;=기준일+7,"이번 주","예정")))))</f>
        <v/>
      </c>
      <c r="H1075" s="25">
        <f>IF(COUNTA(A1075,B1075,D1075)=0,"",IF(D1075="","할 일을 적어 주세요",IF(NOT(ISNUMBER(A1075)),"마감일을 확인하세요",IF(AND(B1075&lt;&gt;"",ISNA(MATCH(B1075,현장번호,0))),"현장 번호를 확인하세요",IF(AND(F1075&lt;&gt;"",F1075&lt;&gt;"완료"),"끝남 칸은 '완료'만","")))))</f>
        <v/>
      </c>
      <c r="J1075">
        <f>IF(OR(G1075="밀림",G1075="오늘",G1075="이번 주"),A1075+ROW()/1E+6,"")</f>
        <v/>
      </c>
    </row>
    <row r="1076">
      <c r="A1076" s="20" t="n">
        <v>46245</v>
      </c>
      <c r="B1076" s="26" t="n">
        <v>302</v>
      </c>
      <c r="C1076" s="27">
        <f>IF(D1076="","",IF(B1076="","(현장 없음)",IFERROR(INDEX(현장_고객,MATCH(B1076,현장번호,0))&amp;" · "&amp;INDEX(현장_주소,MATCH(B1076,현장번호,0)),"없는 번호")))</f>
        <v/>
      </c>
      <c r="D1076" s="21" t="inlineStr">
        <is>
          <t>설비 업체 확인</t>
        </is>
      </c>
      <c r="E1076" s="21" t="inlineStr">
        <is>
          <t>박 팀장</t>
        </is>
      </c>
      <c r="F1076" s="26" t="inlineStr">
        <is>
          <t>완료</t>
        </is>
      </c>
      <c r="G1076" s="28">
        <f>IF(OR(D1076="",H1076&lt;&gt;""),"",IF(F1076="완료","완료",IF(A1076&lt;기준일,"밀림",IF(A1076=기준일,"오늘",IF(A1076&lt;=기준일+7,"이번 주","예정")))))</f>
        <v/>
      </c>
      <c r="H1076" s="25">
        <f>IF(COUNTA(A1076,B1076,D1076)=0,"",IF(D1076="","할 일을 적어 주세요",IF(NOT(ISNUMBER(A1076)),"마감일을 확인하세요",IF(AND(B1076&lt;&gt;"",ISNA(MATCH(B1076,현장번호,0))),"현장 번호를 확인하세요",IF(AND(F1076&lt;&gt;"",F1076&lt;&gt;"완료"),"끝남 칸은 '완료'만","")))))</f>
        <v/>
      </c>
      <c r="J1076">
        <f>IF(OR(G1076="밀림",G1076="오늘",G1076="이번 주"),A1076+ROW()/1E+6,"")</f>
        <v/>
      </c>
    </row>
    <row r="1077">
      <c r="A1077" s="20" t="n">
        <v>46246</v>
      </c>
      <c r="B1077" s="26" t="n">
        <v>294</v>
      </c>
      <c r="C1077" s="27">
        <f>IF(D1077="","",IF(B1077="","(현장 없음)",IFERROR(INDEX(현장_고객,MATCH(B1077,현장번호,0))&amp;" · "&amp;INDEX(현장_주소,MATCH(B1077,현장번호,0)),"없는 번호")))</f>
        <v/>
      </c>
      <c r="D1077" s="21" t="inlineStr">
        <is>
          <t>잔금 안내 문자</t>
        </is>
      </c>
      <c r="E1077" s="21" t="inlineStr">
        <is>
          <t>김 실장</t>
        </is>
      </c>
      <c r="F1077" s="26" t="inlineStr">
        <is>
          <t>완료</t>
        </is>
      </c>
      <c r="G1077" s="28">
        <f>IF(OR(D1077="",H1077&lt;&gt;""),"",IF(F1077="완료","완료",IF(A1077&lt;기준일,"밀림",IF(A1077=기준일,"오늘",IF(A1077&lt;=기준일+7,"이번 주","예정")))))</f>
        <v/>
      </c>
      <c r="H1077" s="25">
        <f>IF(COUNTA(A1077,B1077,D1077)=0,"",IF(D1077="","할 일을 적어 주세요",IF(NOT(ISNUMBER(A1077)),"마감일을 확인하세요",IF(AND(B1077&lt;&gt;"",ISNA(MATCH(B1077,현장번호,0))),"현장 번호를 확인하세요",IF(AND(F1077&lt;&gt;"",F1077&lt;&gt;"완료"),"끝남 칸은 '완료'만","")))))</f>
        <v/>
      </c>
      <c r="J1077">
        <f>IF(OR(G1077="밀림",G1077="오늘",G1077="이번 주"),A1077+ROW()/1E+6,"")</f>
        <v/>
      </c>
    </row>
    <row r="1078">
      <c r="A1078" s="20" t="n">
        <v>46246</v>
      </c>
      <c r="B1078" s="26" t="n">
        <v>300</v>
      </c>
      <c r="C1078" s="27">
        <f>IF(D1078="","",IF(B1078="","(현장 없음)",IFERROR(INDEX(현장_고객,MATCH(B1078,현장번호,0))&amp;" · "&amp;INDEX(현장_주소,MATCH(B1078,현장번호,0)),"없는 번호")))</f>
        <v/>
      </c>
      <c r="D1078" s="21" t="inlineStr">
        <is>
          <t>철거 일정 잡기</t>
        </is>
      </c>
      <c r="E1078" s="21" t="inlineStr">
        <is>
          <t>박 팀장</t>
        </is>
      </c>
      <c r="F1078" s="26" t="inlineStr">
        <is>
          <t>완료</t>
        </is>
      </c>
      <c r="G1078" s="28">
        <f>IF(OR(D1078="",H1078&lt;&gt;""),"",IF(F1078="완료","완료",IF(A1078&lt;기준일,"밀림",IF(A1078=기준일,"오늘",IF(A1078&lt;=기준일+7,"이번 주","예정")))))</f>
        <v/>
      </c>
      <c r="H1078" s="25">
        <f>IF(COUNTA(A1078,B1078,D1078)=0,"",IF(D1078="","할 일을 적어 주세요",IF(NOT(ISNUMBER(A1078)),"마감일을 확인하세요",IF(AND(B1078&lt;&gt;"",ISNA(MATCH(B1078,현장번호,0))),"현장 번호를 확인하세요",IF(AND(F1078&lt;&gt;"",F1078&lt;&gt;"완료"),"끝남 칸은 '완료'만","")))))</f>
        <v/>
      </c>
      <c r="J1078">
        <f>IF(OR(G1078="밀림",G1078="오늘",G1078="이번 주"),A1078+ROW()/1E+6,"")</f>
        <v/>
      </c>
    </row>
    <row r="1079">
      <c r="A1079" s="20" t="n">
        <v>46246</v>
      </c>
      <c r="B1079" s="26" t="n">
        <v>302</v>
      </c>
      <c r="C1079" s="27">
        <f>IF(D1079="","",IF(B1079="","(현장 없음)",IFERROR(INDEX(현장_고객,MATCH(B1079,현장번호,0))&amp;" · "&amp;INDEX(현장_주소,MATCH(B1079,현장번호,0)),"없는 번호")))</f>
        <v/>
      </c>
      <c r="D1079" s="21" t="inlineStr">
        <is>
          <t>마감 확인</t>
        </is>
      </c>
      <c r="E1079" s="21" t="inlineStr">
        <is>
          <t>박 팀장</t>
        </is>
      </c>
      <c r="F1079" s="26" t="inlineStr">
        <is>
          <t>완료</t>
        </is>
      </c>
      <c r="G1079" s="28">
        <f>IF(OR(D1079="",H1079&lt;&gt;""),"",IF(F1079="완료","완료",IF(A1079&lt;기준일,"밀림",IF(A1079=기준일,"오늘",IF(A1079&lt;=기준일+7,"이번 주","예정")))))</f>
        <v/>
      </c>
      <c r="H1079" s="25">
        <f>IF(COUNTA(A1079,B1079,D1079)=0,"",IF(D1079="","할 일을 적어 주세요",IF(NOT(ISNUMBER(A1079)),"마감일을 확인하세요",IF(AND(B1079&lt;&gt;"",ISNA(MATCH(B1079,현장번호,0))),"현장 번호를 확인하세요",IF(AND(F1079&lt;&gt;"",F1079&lt;&gt;"완료"),"끝남 칸은 '완료'만","")))))</f>
        <v/>
      </c>
      <c r="J1079">
        <f>IF(OR(G1079="밀림",G1079="오늘",G1079="이번 주"),A1079+ROW()/1E+6,"")</f>
        <v/>
      </c>
    </row>
    <row r="1080">
      <c r="A1080" s="20" t="n">
        <v>46246</v>
      </c>
      <c r="B1080" s="26" t="n">
        <v>306</v>
      </c>
      <c r="C1080" s="27">
        <f>IF(D1080="","",IF(B1080="","(현장 없음)",IFERROR(INDEX(현장_고객,MATCH(B1080,현장번호,0))&amp;" · "&amp;INDEX(현장_주소,MATCH(B1080,현장번호,0)),"없는 번호")))</f>
        <v/>
      </c>
      <c r="D1080" s="21" t="inlineStr">
        <is>
          <t>실측 방문</t>
        </is>
      </c>
      <c r="E1080" s="21" t="inlineStr">
        <is>
          <t>김 실장</t>
        </is>
      </c>
      <c r="F1080" s="26" t="inlineStr">
        <is>
          <t>완료</t>
        </is>
      </c>
      <c r="G1080" s="28">
        <f>IF(OR(D1080="",H1080&lt;&gt;""),"",IF(F1080="완료","완료",IF(A1080&lt;기준일,"밀림",IF(A1080=기준일,"오늘",IF(A1080&lt;=기준일+7,"이번 주","예정")))))</f>
        <v/>
      </c>
      <c r="H1080" s="25">
        <f>IF(COUNTA(A1080,B1080,D1080)=0,"",IF(D1080="","할 일을 적어 주세요",IF(NOT(ISNUMBER(A1080)),"마감일을 확인하세요",IF(AND(B1080&lt;&gt;"",ISNA(MATCH(B1080,현장번호,0))),"현장 번호를 확인하세요",IF(AND(F1080&lt;&gt;"",F1080&lt;&gt;"완료"),"끝남 칸은 '완료'만","")))))</f>
        <v/>
      </c>
      <c r="J1080">
        <f>IF(OR(G1080="밀림",G1080="오늘",G1080="이번 주"),A1080+ROW()/1E+6,"")</f>
        <v/>
      </c>
    </row>
    <row r="1081">
      <c r="A1081" s="20" t="n">
        <v>46246</v>
      </c>
      <c r="B1081" s="26" t="n">
        <v>307</v>
      </c>
      <c r="C1081" s="27">
        <f>IF(D1081="","",IF(B1081="","(현장 없음)",IFERROR(INDEX(현장_고객,MATCH(B1081,현장번호,0))&amp;" · "&amp;INDEX(현장_주소,MATCH(B1081,현장번호,0)),"없는 번호")))</f>
        <v/>
      </c>
      <c r="D1081" s="21" t="inlineStr">
        <is>
          <t>중간 사진 보내기</t>
        </is>
      </c>
      <c r="E1081" s="21" t="inlineStr">
        <is>
          <t>김 실장</t>
        </is>
      </c>
      <c r="F1081" s="26" t="inlineStr">
        <is>
          <t>완료</t>
        </is>
      </c>
      <c r="G1081" s="28">
        <f>IF(OR(D1081="",H1081&lt;&gt;""),"",IF(F1081="완료","완료",IF(A1081&lt;기준일,"밀림",IF(A1081=기준일,"오늘",IF(A1081&lt;=기준일+7,"이번 주","예정")))))</f>
        <v/>
      </c>
      <c r="H1081" s="25">
        <f>IF(COUNTA(A1081,B1081,D1081)=0,"",IF(D1081="","할 일을 적어 주세요",IF(NOT(ISNUMBER(A1081)),"마감일을 확인하세요",IF(AND(B1081&lt;&gt;"",ISNA(MATCH(B1081,현장번호,0))),"현장 번호를 확인하세요",IF(AND(F1081&lt;&gt;"",F1081&lt;&gt;"완료"),"끝남 칸은 '완료'만","")))))</f>
        <v/>
      </c>
      <c r="J1081">
        <f>IF(OR(G1081="밀림",G1081="오늘",G1081="이번 주"),A1081+ROW()/1E+6,"")</f>
        <v/>
      </c>
    </row>
    <row r="1082">
      <c r="A1082" s="20" t="n">
        <v>46246</v>
      </c>
      <c r="B1082" s="26" t="n">
        <v>318</v>
      </c>
      <c r="C1082" s="27">
        <f>IF(D1082="","",IF(B1082="","(현장 없음)",IFERROR(INDEX(현장_고객,MATCH(B1082,현장번호,0))&amp;" · "&amp;INDEX(현장_주소,MATCH(B1082,현장번호,0)),"없는 번호")))</f>
        <v/>
      </c>
      <c r="D1082" s="21" t="inlineStr">
        <is>
          <t>실측 방문</t>
        </is>
      </c>
      <c r="E1082" s="21" t="inlineStr">
        <is>
          <t>대표</t>
        </is>
      </c>
      <c r="F1082" s="26" t="inlineStr">
        <is>
          <t>완료</t>
        </is>
      </c>
      <c r="G1082" s="28">
        <f>IF(OR(D1082="",H1082&lt;&gt;""),"",IF(F1082="완료","완료",IF(A1082&lt;기준일,"밀림",IF(A1082=기준일,"오늘",IF(A1082&lt;=기준일+7,"이번 주","예정")))))</f>
        <v/>
      </c>
      <c r="H1082" s="25">
        <f>IF(COUNTA(A1082,B1082,D1082)=0,"",IF(D1082="","할 일을 적어 주세요",IF(NOT(ISNUMBER(A1082)),"마감일을 확인하세요",IF(AND(B1082&lt;&gt;"",ISNA(MATCH(B1082,현장번호,0))),"현장 번호를 확인하세요",IF(AND(F1082&lt;&gt;"",F1082&lt;&gt;"완료"),"끝남 칸은 '완료'만","")))))</f>
        <v/>
      </c>
      <c r="J1082">
        <f>IF(OR(G1082="밀림",G1082="오늘",G1082="이번 주"),A1082+ROW()/1E+6,"")</f>
        <v/>
      </c>
    </row>
    <row r="1083">
      <c r="A1083" s="20" t="n">
        <v>46247</v>
      </c>
      <c r="B1083" s="26" t="n">
        <v>308</v>
      </c>
      <c r="C1083" s="27">
        <f>IF(D1083="","",IF(B1083="","(현장 없음)",IFERROR(INDEX(현장_고객,MATCH(B1083,현장번호,0))&amp;" · "&amp;INDEX(현장_주소,MATCH(B1083,현장번호,0)),"없는 번호")))</f>
        <v/>
      </c>
      <c r="D1083" s="21" t="inlineStr">
        <is>
          <t>실측 방문</t>
        </is>
      </c>
      <c r="E1083" s="21" t="inlineStr">
        <is>
          <t>대표</t>
        </is>
      </c>
      <c r="F1083" s="26" t="inlineStr">
        <is>
          <t>완료</t>
        </is>
      </c>
      <c r="G1083" s="28">
        <f>IF(OR(D1083="",H1083&lt;&gt;""),"",IF(F1083="완료","완료",IF(A1083&lt;기준일,"밀림",IF(A1083=기준일,"오늘",IF(A1083&lt;=기준일+7,"이번 주","예정")))))</f>
        <v/>
      </c>
      <c r="H1083" s="25">
        <f>IF(COUNTA(A1083,B1083,D1083)=0,"",IF(D1083="","할 일을 적어 주세요",IF(NOT(ISNUMBER(A1083)),"마감일을 확인하세요",IF(AND(B1083&lt;&gt;"",ISNA(MATCH(B1083,현장번호,0))),"현장 번호를 확인하세요",IF(AND(F1083&lt;&gt;"",F1083&lt;&gt;"완료"),"끝남 칸은 '완료'만","")))))</f>
        <v/>
      </c>
      <c r="J1083">
        <f>IF(OR(G1083="밀림",G1083="오늘",G1083="이번 주"),A1083+ROW()/1E+6,"")</f>
        <v/>
      </c>
    </row>
    <row r="1084">
      <c r="A1084" s="20" t="n">
        <v>46247</v>
      </c>
      <c r="B1084" s="26" t="n">
        <v>312</v>
      </c>
      <c r="C1084" s="27">
        <f>IF(D1084="","",IF(B1084="","(현장 없음)",IFERROR(INDEX(현장_고객,MATCH(B1084,현장번호,0))&amp;" · "&amp;INDEX(현장_주소,MATCH(B1084,현장번호,0)),"없는 번호")))</f>
        <v/>
      </c>
      <c r="D1084" s="21" t="inlineStr">
        <is>
          <t>관리사무소 공사 신고</t>
        </is>
      </c>
      <c r="E1084" s="21" t="inlineStr">
        <is>
          <t>박 팀장</t>
        </is>
      </c>
      <c r="F1084" s="26" t="inlineStr">
        <is>
          <t>완료</t>
        </is>
      </c>
      <c r="G1084" s="28">
        <f>IF(OR(D1084="",H1084&lt;&gt;""),"",IF(F1084="완료","완료",IF(A1084&lt;기준일,"밀림",IF(A1084=기준일,"오늘",IF(A1084&lt;=기준일+7,"이번 주","예정")))))</f>
        <v/>
      </c>
      <c r="H1084" s="25">
        <f>IF(COUNTA(A1084,B1084,D1084)=0,"",IF(D1084="","할 일을 적어 주세요",IF(NOT(ISNUMBER(A1084)),"마감일을 확인하세요",IF(AND(B1084&lt;&gt;"",ISNA(MATCH(B1084,현장번호,0))),"현장 번호를 확인하세요",IF(AND(F1084&lt;&gt;"",F1084&lt;&gt;"완료"),"끝남 칸은 '완료'만","")))))</f>
        <v/>
      </c>
      <c r="J1084">
        <f>IF(OR(G1084="밀림",G1084="오늘",G1084="이번 주"),A1084+ROW()/1E+6,"")</f>
        <v/>
      </c>
    </row>
    <row r="1085">
      <c r="A1085" s="20" t="n">
        <v>46248</v>
      </c>
      <c r="B1085" s="26" t="n">
        <v>304</v>
      </c>
      <c r="C1085" s="27">
        <f>IF(D1085="","",IF(B1085="","(현장 없음)",IFERROR(INDEX(현장_고객,MATCH(B1085,현장번호,0))&amp;" · "&amp;INDEX(현장_주소,MATCH(B1085,현장번호,0)),"없는 번호")))</f>
        <v/>
      </c>
      <c r="D1085" s="21" t="inlineStr">
        <is>
          <t>중간 사진 보내기</t>
        </is>
      </c>
      <c r="E1085" s="21" t="inlineStr">
        <is>
          <t>김 실장</t>
        </is>
      </c>
      <c r="F1085" s="26" t="inlineStr">
        <is>
          <t>완료</t>
        </is>
      </c>
      <c r="G1085" s="28">
        <f>IF(OR(D1085="",H1085&lt;&gt;""),"",IF(F1085="완료","완료",IF(A1085&lt;기준일,"밀림",IF(A1085=기준일,"오늘",IF(A1085&lt;=기준일+7,"이번 주","예정")))))</f>
        <v/>
      </c>
      <c r="H1085" s="25">
        <f>IF(COUNTA(A1085,B1085,D1085)=0,"",IF(D1085="","할 일을 적어 주세요",IF(NOT(ISNUMBER(A1085)),"마감일을 확인하세요",IF(AND(B1085&lt;&gt;"",ISNA(MATCH(B1085,현장번호,0))),"현장 번호를 확인하세요",IF(AND(F1085&lt;&gt;"",F1085&lt;&gt;"완료"),"끝남 칸은 '완료'만","")))))</f>
        <v/>
      </c>
      <c r="J1085">
        <f>IF(OR(G1085="밀림",G1085="오늘",G1085="이번 주"),A1085+ROW()/1E+6,"")</f>
        <v/>
      </c>
    </row>
    <row r="1086">
      <c r="A1086" s="20" t="n">
        <v>46248</v>
      </c>
      <c r="B1086" s="26" t="n">
        <v>312</v>
      </c>
      <c r="C1086" s="27">
        <f>IF(D1086="","",IF(B1086="","(현장 없음)",IFERROR(INDEX(현장_고객,MATCH(B1086,현장번호,0))&amp;" · "&amp;INDEX(현장_주소,MATCH(B1086,현장번호,0)),"없는 번호")))</f>
        <v/>
      </c>
      <c r="D1086" s="21" t="inlineStr">
        <is>
          <t>타일 들어가는 날 확인</t>
        </is>
      </c>
      <c r="E1086" s="21" t="inlineStr">
        <is>
          <t>박 팀장</t>
        </is>
      </c>
      <c r="F1086" s="26" t="inlineStr">
        <is>
          <t>완료</t>
        </is>
      </c>
      <c r="G1086" s="28">
        <f>IF(OR(D1086="",H1086&lt;&gt;""),"",IF(F1086="완료","완료",IF(A1086&lt;기준일,"밀림",IF(A1086=기준일,"오늘",IF(A1086&lt;=기준일+7,"이번 주","예정")))))</f>
        <v/>
      </c>
      <c r="H1086" s="25">
        <f>IF(COUNTA(A1086,B1086,D1086)=0,"",IF(D1086="","할 일을 적어 주세요",IF(NOT(ISNUMBER(A1086)),"마감일을 확인하세요",IF(AND(B1086&lt;&gt;"",ISNA(MATCH(B1086,현장번호,0))),"현장 번호를 확인하세요",IF(AND(F1086&lt;&gt;"",F1086&lt;&gt;"완료"),"끝남 칸은 '완료'만","")))))</f>
        <v/>
      </c>
      <c r="J1086">
        <f>IF(OR(G1086="밀림",G1086="오늘",G1086="이번 주"),A1086+ROW()/1E+6,"")</f>
        <v/>
      </c>
    </row>
    <row r="1087">
      <c r="A1087" s="20" t="n">
        <v>46249</v>
      </c>
      <c r="B1087" s="26" t="n">
        <v>304</v>
      </c>
      <c r="C1087" s="27">
        <f>IF(D1087="","",IF(B1087="","(현장 없음)",IFERROR(INDEX(현장_고객,MATCH(B1087,현장번호,0))&amp;" · "&amp;INDEX(현장_주소,MATCH(B1087,현장번호,0)),"없는 번호")))</f>
        <v/>
      </c>
      <c r="D1087" s="21" t="inlineStr">
        <is>
          <t>관리사무소 공사 신고</t>
        </is>
      </c>
      <c r="E1087" s="21" t="inlineStr">
        <is>
          <t>김 실장</t>
        </is>
      </c>
      <c r="F1087" s="26" t="inlineStr">
        <is>
          <t>완료</t>
        </is>
      </c>
      <c r="G1087" s="28">
        <f>IF(OR(D1087="",H1087&lt;&gt;""),"",IF(F1087="완료","완료",IF(A1087&lt;기준일,"밀림",IF(A1087=기준일,"오늘",IF(A1087&lt;=기준일+7,"이번 주","예정")))))</f>
        <v/>
      </c>
      <c r="H1087" s="25">
        <f>IF(COUNTA(A1087,B1087,D1087)=0,"",IF(D1087="","할 일을 적어 주세요",IF(NOT(ISNUMBER(A1087)),"마감일을 확인하세요",IF(AND(B1087&lt;&gt;"",ISNA(MATCH(B1087,현장번호,0))),"현장 번호를 확인하세요",IF(AND(F1087&lt;&gt;"",F1087&lt;&gt;"완료"),"끝남 칸은 '완료'만","")))))</f>
        <v/>
      </c>
      <c r="J1087">
        <f>IF(OR(G1087="밀림",G1087="오늘",G1087="이번 주"),A1087+ROW()/1E+6,"")</f>
        <v/>
      </c>
    </row>
    <row r="1088">
      <c r="A1088" s="20" t="n">
        <v>46250</v>
      </c>
      <c r="B1088" s="26" t="n">
        <v>306</v>
      </c>
      <c r="C1088" s="27">
        <f>IF(D1088="","",IF(B1088="","(현장 없음)",IFERROR(INDEX(현장_고객,MATCH(B1088,현장번호,0))&amp;" · "&amp;INDEX(현장_주소,MATCH(B1088,현장번호,0)),"없는 번호")))</f>
        <v/>
      </c>
      <c r="D1088" s="21" t="inlineStr">
        <is>
          <t>자재 발주</t>
        </is>
      </c>
      <c r="E1088" s="21" t="inlineStr">
        <is>
          <t>김 실장</t>
        </is>
      </c>
      <c r="F1088" s="26" t="inlineStr">
        <is>
          <t>완료</t>
        </is>
      </c>
      <c r="G1088" s="28">
        <f>IF(OR(D1088="",H1088&lt;&gt;""),"",IF(F1088="완료","완료",IF(A1088&lt;기준일,"밀림",IF(A1088=기준일,"오늘",IF(A1088&lt;=기준일+7,"이번 주","예정")))))</f>
        <v/>
      </c>
      <c r="H1088" s="25">
        <f>IF(COUNTA(A1088,B1088,D1088)=0,"",IF(D1088="","할 일을 적어 주세요",IF(NOT(ISNUMBER(A1088)),"마감일을 확인하세요",IF(AND(B1088&lt;&gt;"",ISNA(MATCH(B1088,현장번호,0))),"현장 번호를 확인하세요",IF(AND(F1088&lt;&gt;"",F1088&lt;&gt;"완료"),"끝남 칸은 '완료'만","")))))</f>
        <v/>
      </c>
      <c r="J1088">
        <f>IF(OR(G1088="밀림",G1088="오늘",G1088="이번 주"),A1088+ROW()/1E+6,"")</f>
        <v/>
      </c>
    </row>
    <row r="1089">
      <c r="A1089" s="20" t="n">
        <v>46250</v>
      </c>
      <c r="B1089" s="26" t="n">
        <v>308</v>
      </c>
      <c r="C1089" s="27">
        <f>IF(D1089="","",IF(B1089="","(현장 없음)",IFERROR(INDEX(현장_고객,MATCH(B1089,현장번호,0))&amp;" · "&amp;INDEX(현장_주소,MATCH(B1089,현장번호,0)),"없는 번호")))</f>
        <v/>
      </c>
      <c r="D1089" s="21" t="inlineStr">
        <is>
          <t>마감 확인</t>
        </is>
      </c>
      <c r="E1089" s="21" t="inlineStr">
        <is>
          <t>대표</t>
        </is>
      </c>
      <c r="F1089" s="26" t="inlineStr">
        <is>
          <t>완료</t>
        </is>
      </c>
      <c r="G1089" s="28">
        <f>IF(OR(D1089="",H1089&lt;&gt;""),"",IF(F1089="완료","완료",IF(A1089&lt;기준일,"밀림",IF(A1089=기준일,"오늘",IF(A1089&lt;=기준일+7,"이번 주","예정")))))</f>
        <v/>
      </c>
      <c r="H1089" s="25">
        <f>IF(COUNTA(A1089,B1089,D1089)=0,"",IF(D1089="","할 일을 적어 주세요",IF(NOT(ISNUMBER(A1089)),"마감일을 확인하세요",IF(AND(B1089&lt;&gt;"",ISNA(MATCH(B1089,현장번호,0))),"현장 번호를 확인하세요",IF(AND(F1089&lt;&gt;"",F1089&lt;&gt;"완료"),"끝남 칸은 '완료'만","")))))</f>
        <v/>
      </c>
      <c r="J1089">
        <f>IF(OR(G1089="밀림",G1089="오늘",G1089="이번 주"),A1089+ROW()/1E+6,"")</f>
        <v/>
      </c>
    </row>
    <row r="1090">
      <c r="A1090" s="20" t="n">
        <v>46250</v>
      </c>
      <c r="B1090" s="26" t="n">
        <v>309</v>
      </c>
      <c r="C1090" s="27">
        <f>IF(D1090="","",IF(B1090="","(현장 없음)",IFERROR(INDEX(현장_고객,MATCH(B1090,현장번호,0))&amp;" · "&amp;INDEX(현장_주소,MATCH(B1090,현장번호,0)),"없는 번호")))</f>
        <v/>
      </c>
      <c r="D1090" s="21" t="inlineStr">
        <is>
          <t>실측 방문</t>
        </is>
      </c>
      <c r="E1090" s="21" t="inlineStr">
        <is>
          <t>박 팀장</t>
        </is>
      </c>
      <c r="F1090" s="26" t="inlineStr">
        <is>
          <t>완료</t>
        </is>
      </c>
      <c r="G1090" s="28">
        <f>IF(OR(D1090="",H1090&lt;&gt;""),"",IF(F1090="완료","완료",IF(A1090&lt;기준일,"밀림",IF(A1090=기준일,"오늘",IF(A1090&lt;=기준일+7,"이번 주","예정")))))</f>
        <v/>
      </c>
      <c r="H1090" s="25">
        <f>IF(COUNTA(A1090,B1090,D1090)=0,"",IF(D1090="","할 일을 적어 주세요",IF(NOT(ISNUMBER(A1090)),"마감일을 확인하세요",IF(AND(B1090&lt;&gt;"",ISNA(MATCH(B1090,현장번호,0))),"현장 번호를 확인하세요",IF(AND(F1090&lt;&gt;"",F1090&lt;&gt;"완료"),"끝남 칸은 '완료'만","")))))</f>
        <v/>
      </c>
      <c r="J1090">
        <f>IF(OR(G1090="밀림",G1090="오늘",G1090="이번 주"),A1090+ROW()/1E+6,"")</f>
        <v/>
      </c>
    </row>
    <row r="1091">
      <c r="A1091" s="20" t="n">
        <v>46250</v>
      </c>
      <c r="B1091" s="26" t="n">
        <v>314</v>
      </c>
      <c r="C1091" s="27">
        <f>IF(D1091="","",IF(B1091="","(현장 없음)",IFERROR(INDEX(현장_고객,MATCH(B1091,현장번호,0))&amp;" · "&amp;INDEX(현장_주소,MATCH(B1091,현장번호,0)),"없는 번호")))</f>
        <v/>
      </c>
      <c r="D1091" s="21" t="inlineStr">
        <is>
          <t>실측 방문</t>
        </is>
      </c>
      <c r="E1091" s="21" t="inlineStr">
        <is>
          <t>박 팀장</t>
        </is>
      </c>
      <c r="F1091" s="26" t="inlineStr">
        <is>
          <t>완료</t>
        </is>
      </c>
      <c r="G1091" s="28">
        <f>IF(OR(D1091="",H1091&lt;&gt;""),"",IF(F1091="완료","완료",IF(A1091&lt;기준일,"밀림",IF(A1091=기준일,"오늘",IF(A1091&lt;=기준일+7,"이번 주","예정")))))</f>
        <v/>
      </c>
      <c r="H1091" s="25">
        <f>IF(COUNTA(A1091,B1091,D1091)=0,"",IF(D1091="","할 일을 적어 주세요",IF(NOT(ISNUMBER(A1091)),"마감일을 확인하세요",IF(AND(B1091&lt;&gt;"",ISNA(MATCH(B1091,현장번호,0))),"현장 번호를 확인하세요",IF(AND(F1091&lt;&gt;"",F1091&lt;&gt;"완료"),"끝남 칸은 '완료'만","")))))</f>
        <v/>
      </c>
      <c r="J1091">
        <f>IF(OR(G1091="밀림",G1091="오늘",G1091="이번 주"),A1091+ROW()/1E+6,"")</f>
        <v/>
      </c>
    </row>
    <row r="1092">
      <c r="A1092" s="20" t="n">
        <v>46250</v>
      </c>
      <c r="B1092" s="26" t="n">
        <v>318</v>
      </c>
      <c r="C1092" s="27">
        <f>IF(D1092="","",IF(B1092="","(현장 없음)",IFERROR(INDEX(현장_고객,MATCH(B1092,현장번호,0))&amp;" · "&amp;INDEX(현장_주소,MATCH(B1092,현장번호,0)),"없는 번호")))</f>
        <v/>
      </c>
      <c r="D1092" s="21" t="inlineStr">
        <is>
          <t>철거 일정 잡기</t>
        </is>
      </c>
      <c r="E1092" s="21" t="inlineStr">
        <is>
          <t>대표</t>
        </is>
      </c>
      <c r="F1092" s="26" t="inlineStr">
        <is>
          <t>완료</t>
        </is>
      </c>
      <c r="G1092" s="28">
        <f>IF(OR(D1092="",H1092&lt;&gt;""),"",IF(F1092="완료","완료",IF(A1092&lt;기준일,"밀림",IF(A1092=기준일,"오늘",IF(A1092&lt;=기준일+7,"이번 주","예정")))))</f>
        <v/>
      </c>
      <c r="H1092" s="25">
        <f>IF(COUNTA(A1092,B1092,D1092)=0,"",IF(D1092="","할 일을 적어 주세요",IF(NOT(ISNUMBER(A1092)),"마감일을 확인하세요",IF(AND(B1092&lt;&gt;"",ISNA(MATCH(B1092,현장번호,0))),"현장 번호를 확인하세요",IF(AND(F1092&lt;&gt;"",F1092&lt;&gt;"완료"),"끝남 칸은 '완료'만","")))))</f>
        <v/>
      </c>
      <c r="J1092">
        <f>IF(OR(G1092="밀림",G1092="오늘",G1092="이번 주"),A1092+ROW()/1E+6,"")</f>
        <v/>
      </c>
    </row>
    <row r="1093">
      <c r="A1093" s="20" t="n">
        <v>46250</v>
      </c>
      <c r="B1093" s="26" t="n">
        <v>323</v>
      </c>
      <c r="C1093" s="27">
        <f>IF(D1093="","",IF(B1093="","(현장 없음)",IFERROR(INDEX(현장_고객,MATCH(B1093,현장번호,0))&amp;" · "&amp;INDEX(현장_주소,MATCH(B1093,현장번호,0)),"없는 번호")))</f>
        <v/>
      </c>
      <c r="D1093" s="21" t="inlineStr">
        <is>
          <t>실측 방문</t>
        </is>
      </c>
      <c r="E1093" s="21" t="inlineStr">
        <is>
          <t>김 실장</t>
        </is>
      </c>
      <c r="F1093" s="26" t="inlineStr">
        <is>
          <t>완료</t>
        </is>
      </c>
      <c r="G1093" s="28">
        <f>IF(OR(D1093="",H1093&lt;&gt;""),"",IF(F1093="완료","완료",IF(A1093&lt;기준일,"밀림",IF(A1093=기준일,"오늘",IF(A1093&lt;=기준일+7,"이번 주","예정")))))</f>
        <v/>
      </c>
      <c r="H1093" s="25">
        <f>IF(COUNTA(A1093,B1093,D1093)=0,"",IF(D1093="","할 일을 적어 주세요",IF(NOT(ISNUMBER(A1093)),"마감일을 확인하세요",IF(AND(B1093&lt;&gt;"",ISNA(MATCH(B1093,현장번호,0))),"현장 번호를 확인하세요",IF(AND(F1093&lt;&gt;"",F1093&lt;&gt;"완료"),"끝남 칸은 '완료'만","")))))</f>
        <v/>
      </c>
      <c r="J1093">
        <f>IF(OR(G1093="밀림",G1093="오늘",G1093="이번 주"),A1093+ROW()/1E+6,"")</f>
        <v/>
      </c>
    </row>
    <row r="1094">
      <c r="A1094" s="20" t="n">
        <v>46251</v>
      </c>
      <c r="B1094" s="26" t="n">
        <v>302</v>
      </c>
      <c r="C1094" s="27">
        <f>IF(D1094="","",IF(B1094="","(현장 없음)",IFERROR(INDEX(현장_고객,MATCH(B1094,현장번호,0))&amp;" · "&amp;INDEX(현장_주소,MATCH(B1094,현장번호,0)),"없는 번호")))</f>
        <v/>
      </c>
      <c r="D1094" s="21" t="inlineStr">
        <is>
          <t>중간 사진 보내기</t>
        </is>
      </c>
      <c r="E1094" s="21" t="inlineStr">
        <is>
          <t>박 팀장</t>
        </is>
      </c>
      <c r="F1094" s="26" t="inlineStr">
        <is>
          <t>완료</t>
        </is>
      </c>
      <c r="G1094" s="28">
        <f>IF(OR(D1094="",H1094&lt;&gt;""),"",IF(F1094="완료","완료",IF(A1094&lt;기준일,"밀림",IF(A1094=기준일,"오늘",IF(A1094&lt;=기준일+7,"이번 주","예정")))))</f>
        <v/>
      </c>
      <c r="H1094" s="25">
        <f>IF(COUNTA(A1094,B1094,D1094)=0,"",IF(D1094="","할 일을 적어 주세요",IF(NOT(ISNUMBER(A1094)),"마감일을 확인하세요",IF(AND(B1094&lt;&gt;"",ISNA(MATCH(B1094,현장번호,0))),"현장 번호를 확인하세요",IF(AND(F1094&lt;&gt;"",F1094&lt;&gt;"완료"),"끝남 칸은 '완료'만","")))))</f>
        <v/>
      </c>
      <c r="J1094">
        <f>IF(OR(G1094="밀림",G1094="오늘",G1094="이번 주"),A1094+ROW()/1E+6,"")</f>
        <v/>
      </c>
    </row>
    <row r="1095">
      <c r="A1095" s="20" t="n">
        <v>46251</v>
      </c>
      <c r="B1095" s="26" t="n">
        <v>304</v>
      </c>
      <c r="C1095" s="27">
        <f>IF(D1095="","",IF(B1095="","(현장 없음)",IFERROR(INDEX(현장_고객,MATCH(B1095,현장번호,0))&amp;" · "&amp;INDEX(현장_주소,MATCH(B1095,현장번호,0)),"없는 번호")))</f>
        <v/>
      </c>
      <c r="D1095" s="21" t="inlineStr">
        <is>
          <t>설비 업체 확인</t>
        </is>
      </c>
      <c r="E1095" s="21" t="inlineStr">
        <is>
          <t>김 실장</t>
        </is>
      </c>
      <c r="F1095" s="26" t="inlineStr">
        <is>
          <t>완료</t>
        </is>
      </c>
      <c r="G1095" s="28">
        <f>IF(OR(D1095="",H1095&lt;&gt;""),"",IF(F1095="완료","완료",IF(A1095&lt;기준일,"밀림",IF(A1095=기준일,"오늘",IF(A1095&lt;=기준일+7,"이번 주","예정")))))</f>
        <v/>
      </c>
      <c r="H1095" s="25">
        <f>IF(COUNTA(A1095,B1095,D1095)=0,"",IF(D1095="","할 일을 적어 주세요",IF(NOT(ISNUMBER(A1095)),"마감일을 확인하세요",IF(AND(B1095&lt;&gt;"",ISNA(MATCH(B1095,현장번호,0))),"현장 번호를 확인하세요",IF(AND(F1095&lt;&gt;"",F1095&lt;&gt;"완료"),"끝남 칸은 '완료'만","")))))</f>
        <v/>
      </c>
      <c r="J1095">
        <f>IF(OR(G1095="밀림",G1095="오늘",G1095="이번 주"),A1095+ROW()/1E+6,"")</f>
        <v/>
      </c>
    </row>
    <row r="1096">
      <c r="A1096" s="20" t="n">
        <v>46251</v>
      </c>
      <c r="B1096" s="26" t="n">
        <v>306</v>
      </c>
      <c r="C1096" s="27">
        <f>IF(D1096="","",IF(B1096="","(현장 없음)",IFERROR(INDEX(현장_고객,MATCH(B1096,현장번호,0))&amp;" · "&amp;INDEX(현장_주소,MATCH(B1096,현장번호,0)),"없는 번호")))</f>
        <v/>
      </c>
      <c r="D1096" s="21" t="inlineStr">
        <is>
          <t>설비 업체 확인</t>
        </is>
      </c>
      <c r="E1096" s="21" t="inlineStr">
        <is>
          <t>김 실장</t>
        </is>
      </c>
      <c r="F1096" s="26" t="inlineStr">
        <is>
          <t>완료</t>
        </is>
      </c>
      <c r="G1096" s="28">
        <f>IF(OR(D1096="",H1096&lt;&gt;""),"",IF(F1096="완료","완료",IF(A1096&lt;기준일,"밀림",IF(A1096=기준일,"오늘",IF(A1096&lt;=기준일+7,"이번 주","예정")))))</f>
        <v/>
      </c>
      <c r="H1096" s="25">
        <f>IF(COUNTA(A1096,B1096,D1096)=0,"",IF(D1096="","할 일을 적어 주세요",IF(NOT(ISNUMBER(A1096)),"마감일을 확인하세요",IF(AND(B1096&lt;&gt;"",ISNA(MATCH(B1096,현장번호,0))),"현장 번호를 확인하세요",IF(AND(F1096&lt;&gt;"",F1096&lt;&gt;"완료"),"끝남 칸은 '완료'만","")))))</f>
        <v/>
      </c>
      <c r="J1096">
        <f>IF(OR(G1096="밀림",G1096="오늘",G1096="이번 주"),A1096+ROW()/1E+6,"")</f>
        <v/>
      </c>
    </row>
    <row r="1097">
      <c r="A1097" s="20" t="n">
        <v>46251</v>
      </c>
      <c r="B1097" s="26" t="n">
        <v>312</v>
      </c>
      <c r="C1097" s="27">
        <f>IF(D1097="","",IF(B1097="","(현장 없음)",IFERROR(INDEX(현장_고객,MATCH(B1097,현장번호,0))&amp;" · "&amp;INDEX(현장_주소,MATCH(B1097,현장번호,0)),"없는 번호")))</f>
        <v/>
      </c>
      <c r="D1097" s="21" t="inlineStr">
        <is>
          <t>자재 발주</t>
        </is>
      </c>
      <c r="E1097" s="21" t="inlineStr">
        <is>
          <t>박 팀장</t>
        </is>
      </c>
      <c r="F1097" s="26" t="inlineStr">
        <is>
          <t>완료</t>
        </is>
      </c>
      <c r="G1097" s="28">
        <f>IF(OR(D1097="",H1097&lt;&gt;""),"",IF(F1097="완료","완료",IF(A1097&lt;기준일,"밀림",IF(A1097=기준일,"오늘",IF(A1097&lt;=기준일+7,"이번 주","예정")))))</f>
        <v/>
      </c>
      <c r="H1097" s="25">
        <f>IF(COUNTA(A1097,B1097,D1097)=0,"",IF(D1097="","할 일을 적어 주세요",IF(NOT(ISNUMBER(A1097)),"마감일을 확인하세요",IF(AND(B1097&lt;&gt;"",ISNA(MATCH(B1097,현장번호,0))),"현장 번호를 확인하세요",IF(AND(F1097&lt;&gt;"",F1097&lt;&gt;"완료"),"끝남 칸은 '완료'만","")))))</f>
        <v/>
      </c>
      <c r="J1097">
        <f>IF(OR(G1097="밀림",G1097="오늘",G1097="이번 주"),A1097+ROW()/1E+6,"")</f>
        <v/>
      </c>
    </row>
    <row r="1098">
      <c r="A1098" s="20" t="n">
        <v>46251</v>
      </c>
      <c r="B1098" s="26" t="n">
        <v>312</v>
      </c>
      <c r="C1098" s="27">
        <f>IF(D1098="","",IF(B1098="","(현장 없음)",IFERROR(INDEX(현장_고객,MATCH(B1098,현장번호,0))&amp;" · "&amp;INDEX(현장_주소,MATCH(B1098,현장번호,0)),"없는 번호")))</f>
        <v/>
      </c>
      <c r="D1098" s="21" t="inlineStr">
        <is>
          <t>철거 일정 잡기</t>
        </is>
      </c>
      <c r="E1098" s="21" t="inlineStr">
        <is>
          <t>박 팀장</t>
        </is>
      </c>
      <c r="F1098" s="26" t="inlineStr">
        <is>
          <t>완료</t>
        </is>
      </c>
      <c r="G1098" s="28">
        <f>IF(OR(D1098="",H1098&lt;&gt;""),"",IF(F1098="완료","완료",IF(A1098&lt;기준일,"밀림",IF(A1098=기준일,"오늘",IF(A1098&lt;=기준일+7,"이번 주","예정")))))</f>
        <v/>
      </c>
      <c r="H1098" s="25">
        <f>IF(COUNTA(A1098,B1098,D1098)=0,"",IF(D1098="","할 일을 적어 주세요",IF(NOT(ISNUMBER(A1098)),"마감일을 확인하세요",IF(AND(B1098&lt;&gt;"",ISNA(MATCH(B1098,현장번호,0))),"현장 번호를 확인하세요",IF(AND(F1098&lt;&gt;"",F1098&lt;&gt;"완료"),"끝남 칸은 '완료'만","")))))</f>
        <v/>
      </c>
      <c r="J1098">
        <f>IF(OR(G1098="밀림",G1098="오늘",G1098="이번 주"),A1098+ROW()/1E+6,"")</f>
        <v/>
      </c>
    </row>
    <row r="1099">
      <c r="A1099" s="20" t="n">
        <v>46251</v>
      </c>
      <c r="B1099" s="26" t="n">
        <v>315</v>
      </c>
      <c r="C1099" s="27">
        <f>IF(D1099="","",IF(B1099="","(현장 없음)",IFERROR(INDEX(현장_고객,MATCH(B1099,현장번호,0))&amp;" · "&amp;INDEX(현장_주소,MATCH(B1099,현장번호,0)),"없는 번호")))</f>
        <v/>
      </c>
      <c r="D1099" s="21" t="inlineStr">
        <is>
          <t>실측 방문</t>
        </is>
      </c>
      <c r="E1099" s="21" t="inlineStr">
        <is>
          <t>박 팀장</t>
        </is>
      </c>
      <c r="F1099" s="26" t="inlineStr">
        <is>
          <t>완료</t>
        </is>
      </c>
      <c r="G1099" s="28">
        <f>IF(OR(D1099="",H1099&lt;&gt;""),"",IF(F1099="완료","완료",IF(A1099&lt;기준일,"밀림",IF(A1099=기준일,"오늘",IF(A1099&lt;=기준일+7,"이번 주","예정")))))</f>
        <v/>
      </c>
      <c r="H1099" s="25">
        <f>IF(COUNTA(A1099,B1099,D1099)=0,"",IF(D1099="","할 일을 적어 주세요",IF(NOT(ISNUMBER(A1099)),"마감일을 확인하세요",IF(AND(B1099&lt;&gt;"",ISNA(MATCH(B1099,현장번호,0))),"현장 번호를 확인하세요",IF(AND(F1099&lt;&gt;"",F1099&lt;&gt;"완료"),"끝남 칸은 '완료'만","")))))</f>
        <v/>
      </c>
      <c r="J1099">
        <f>IF(OR(G1099="밀림",G1099="오늘",G1099="이번 주"),A1099+ROW()/1E+6,"")</f>
        <v/>
      </c>
    </row>
    <row r="1100">
      <c r="A1100" s="20" t="n">
        <v>46251</v>
      </c>
      <c r="B1100" s="26" t="n">
        <v>317</v>
      </c>
      <c r="C1100" s="27">
        <f>IF(D1100="","",IF(B1100="","(현장 없음)",IFERROR(INDEX(현장_고객,MATCH(B1100,현장번호,0))&amp;" · "&amp;INDEX(현장_주소,MATCH(B1100,현장번호,0)),"없는 번호")))</f>
        <v/>
      </c>
      <c r="D1100" s="21" t="inlineStr">
        <is>
          <t>철거 일정 잡기</t>
        </is>
      </c>
      <c r="E1100" s="21" t="inlineStr">
        <is>
          <t>박 팀장</t>
        </is>
      </c>
      <c r="F1100" s="26" t="inlineStr">
        <is>
          <t>완료</t>
        </is>
      </c>
      <c r="G1100" s="28">
        <f>IF(OR(D1100="",H1100&lt;&gt;""),"",IF(F1100="완료","완료",IF(A1100&lt;기준일,"밀림",IF(A1100=기준일,"오늘",IF(A1100&lt;=기준일+7,"이번 주","예정")))))</f>
        <v/>
      </c>
      <c r="H1100" s="25">
        <f>IF(COUNTA(A1100,B1100,D1100)=0,"",IF(D1100="","할 일을 적어 주세요",IF(NOT(ISNUMBER(A1100)),"마감일을 확인하세요",IF(AND(B1100&lt;&gt;"",ISNA(MATCH(B1100,현장번호,0))),"현장 번호를 확인하세요",IF(AND(F1100&lt;&gt;"",F1100&lt;&gt;"완료"),"끝남 칸은 '완료'만","")))))</f>
        <v/>
      </c>
      <c r="J1100">
        <f>IF(OR(G1100="밀림",G1100="오늘",G1100="이번 주"),A1100+ROW()/1E+6,"")</f>
        <v/>
      </c>
    </row>
    <row r="1101">
      <c r="A1101" s="20" t="n">
        <v>46251</v>
      </c>
      <c r="B1101" s="26" t="n">
        <v>317</v>
      </c>
      <c r="C1101" s="27">
        <f>IF(D1101="","",IF(B1101="","(현장 없음)",IFERROR(INDEX(현장_고객,MATCH(B1101,현장번호,0))&amp;" · "&amp;INDEX(현장_주소,MATCH(B1101,현장번호,0)),"없는 번호")))</f>
        <v/>
      </c>
      <c r="D1101" s="21" t="inlineStr">
        <is>
          <t>중간 사진 보내기</t>
        </is>
      </c>
      <c r="E1101" s="21" t="inlineStr">
        <is>
          <t>박 팀장</t>
        </is>
      </c>
      <c r="F1101" s="26" t="inlineStr">
        <is>
          <t>완료</t>
        </is>
      </c>
      <c r="G1101" s="28">
        <f>IF(OR(D1101="",H1101&lt;&gt;""),"",IF(F1101="완료","완료",IF(A1101&lt;기준일,"밀림",IF(A1101=기준일,"오늘",IF(A1101&lt;=기준일+7,"이번 주","예정")))))</f>
        <v/>
      </c>
      <c r="H1101" s="25">
        <f>IF(COUNTA(A1101,B1101,D1101)=0,"",IF(D1101="","할 일을 적어 주세요",IF(NOT(ISNUMBER(A1101)),"마감일을 확인하세요",IF(AND(B1101&lt;&gt;"",ISNA(MATCH(B1101,현장번호,0))),"현장 번호를 확인하세요",IF(AND(F1101&lt;&gt;"",F1101&lt;&gt;"완료"),"끝남 칸은 '완료'만","")))))</f>
        <v/>
      </c>
      <c r="J1101">
        <f>IF(OR(G1101="밀림",G1101="오늘",G1101="이번 주"),A1101+ROW()/1E+6,"")</f>
        <v/>
      </c>
    </row>
    <row r="1102">
      <c r="A1102" s="20" t="n">
        <v>46251</v>
      </c>
      <c r="B1102" s="26" t="n">
        <v>317</v>
      </c>
      <c r="C1102" s="27">
        <f>IF(D1102="","",IF(B1102="","(현장 없음)",IFERROR(INDEX(현장_고객,MATCH(B1102,현장번호,0))&amp;" · "&amp;INDEX(현장_주소,MATCH(B1102,현장번호,0)),"없는 번호")))</f>
        <v/>
      </c>
      <c r="D1102" s="21" t="inlineStr">
        <is>
          <t>타일 들어가는 날 확인</t>
        </is>
      </c>
      <c r="E1102" s="21" t="inlineStr">
        <is>
          <t>박 팀장</t>
        </is>
      </c>
      <c r="F1102" s="26" t="inlineStr">
        <is>
          <t>완료</t>
        </is>
      </c>
      <c r="G1102" s="28">
        <f>IF(OR(D1102="",H1102&lt;&gt;""),"",IF(F1102="완료","완료",IF(A1102&lt;기준일,"밀림",IF(A1102=기준일,"오늘",IF(A1102&lt;=기준일+7,"이번 주","예정")))))</f>
        <v/>
      </c>
      <c r="H1102" s="25">
        <f>IF(COUNTA(A1102,B1102,D1102)=0,"",IF(D1102="","할 일을 적어 주세요",IF(NOT(ISNUMBER(A1102)),"마감일을 확인하세요",IF(AND(B1102&lt;&gt;"",ISNA(MATCH(B1102,현장번호,0))),"현장 번호를 확인하세요",IF(AND(F1102&lt;&gt;"",F1102&lt;&gt;"완료"),"끝남 칸은 '완료'만","")))))</f>
        <v/>
      </c>
      <c r="J1102">
        <f>IF(OR(G1102="밀림",G1102="오늘",G1102="이번 주"),A1102+ROW()/1E+6,"")</f>
        <v/>
      </c>
    </row>
    <row r="1103">
      <c r="A1103" s="20" t="n">
        <v>46251</v>
      </c>
      <c r="B1103" s="26" t="n">
        <v>320</v>
      </c>
      <c r="C1103" s="27">
        <f>IF(D1103="","",IF(B1103="","(현장 없음)",IFERROR(INDEX(현장_고객,MATCH(B1103,현장번호,0))&amp;" · "&amp;INDEX(현장_주소,MATCH(B1103,현장번호,0)),"없는 번호")))</f>
        <v/>
      </c>
      <c r="D1103" s="21" t="inlineStr">
        <is>
          <t>실측 방문</t>
        </is>
      </c>
      <c r="E1103" s="21" t="inlineStr">
        <is>
          <t>대표</t>
        </is>
      </c>
      <c r="F1103" s="26" t="inlineStr">
        <is>
          <t>완료</t>
        </is>
      </c>
      <c r="G1103" s="28">
        <f>IF(OR(D1103="",H1103&lt;&gt;""),"",IF(F1103="완료","완료",IF(A1103&lt;기준일,"밀림",IF(A1103=기준일,"오늘",IF(A1103&lt;=기준일+7,"이번 주","예정")))))</f>
        <v/>
      </c>
      <c r="H1103" s="25">
        <f>IF(COUNTA(A1103,B1103,D1103)=0,"",IF(D1103="","할 일을 적어 주세요",IF(NOT(ISNUMBER(A1103)),"마감일을 확인하세요",IF(AND(B1103&lt;&gt;"",ISNA(MATCH(B1103,현장번호,0))),"현장 번호를 확인하세요",IF(AND(F1103&lt;&gt;"",F1103&lt;&gt;"완료"),"끝남 칸은 '완료'만","")))))</f>
        <v/>
      </c>
      <c r="J1103">
        <f>IF(OR(G1103="밀림",G1103="오늘",G1103="이번 주"),A1103+ROW()/1E+6,"")</f>
        <v/>
      </c>
    </row>
    <row r="1104">
      <c r="A1104" s="20" t="n">
        <v>46252</v>
      </c>
      <c r="B1104" s="26" t="n">
        <v>304</v>
      </c>
      <c r="C1104" s="27">
        <f>IF(D1104="","",IF(B1104="","(현장 없음)",IFERROR(INDEX(현장_고객,MATCH(B1104,현장번호,0))&amp;" · "&amp;INDEX(현장_주소,MATCH(B1104,현장번호,0)),"없는 번호")))</f>
        <v/>
      </c>
      <c r="D1104" s="21" t="inlineStr">
        <is>
          <t>철거 일정 잡기</t>
        </is>
      </c>
      <c r="E1104" s="21" t="inlineStr">
        <is>
          <t>김 실장</t>
        </is>
      </c>
      <c r="F1104" s="26" t="inlineStr">
        <is>
          <t>완료</t>
        </is>
      </c>
      <c r="G1104" s="28">
        <f>IF(OR(D1104="",H1104&lt;&gt;""),"",IF(F1104="완료","완료",IF(A1104&lt;기준일,"밀림",IF(A1104=기준일,"오늘",IF(A1104&lt;=기준일+7,"이번 주","예정")))))</f>
        <v/>
      </c>
      <c r="H1104" s="25">
        <f>IF(COUNTA(A1104,B1104,D1104)=0,"",IF(D1104="","할 일을 적어 주세요",IF(NOT(ISNUMBER(A1104)),"마감일을 확인하세요",IF(AND(B1104&lt;&gt;"",ISNA(MATCH(B1104,현장번호,0))),"현장 번호를 확인하세요",IF(AND(F1104&lt;&gt;"",F1104&lt;&gt;"완료"),"끝남 칸은 '완료'만","")))))</f>
        <v/>
      </c>
      <c r="J1104">
        <f>IF(OR(G1104="밀림",G1104="오늘",G1104="이번 주"),A1104+ROW()/1E+6,"")</f>
        <v/>
      </c>
    </row>
    <row r="1105">
      <c r="A1105" s="20" t="n">
        <v>46252</v>
      </c>
      <c r="B1105" s="26" t="n">
        <v>307</v>
      </c>
      <c r="C1105" s="27">
        <f>IF(D1105="","",IF(B1105="","(현장 없음)",IFERROR(INDEX(현장_고객,MATCH(B1105,현장번호,0))&amp;" · "&amp;INDEX(현장_주소,MATCH(B1105,현장번호,0)),"없는 번호")))</f>
        <v/>
      </c>
      <c r="D1105" s="21" t="inlineStr">
        <is>
          <t>관리사무소 공사 신고</t>
        </is>
      </c>
      <c r="E1105" s="21" t="inlineStr">
        <is>
          <t>김 실장</t>
        </is>
      </c>
      <c r="F1105" s="26" t="inlineStr">
        <is>
          <t>완료</t>
        </is>
      </c>
      <c r="G1105" s="28">
        <f>IF(OR(D1105="",H1105&lt;&gt;""),"",IF(F1105="완료","완료",IF(A1105&lt;기준일,"밀림",IF(A1105=기준일,"오늘",IF(A1105&lt;=기준일+7,"이번 주","예정")))))</f>
        <v/>
      </c>
      <c r="H1105" s="25">
        <f>IF(COUNTA(A1105,B1105,D1105)=0,"",IF(D1105="","할 일을 적어 주세요",IF(NOT(ISNUMBER(A1105)),"마감일을 확인하세요",IF(AND(B1105&lt;&gt;"",ISNA(MATCH(B1105,현장번호,0))),"현장 번호를 확인하세요",IF(AND(F1105&lt;&gt;"",F1105&lt;&gt;"완료"),"끝남 칸은 '완료'만","")))))</f>
        <v/>
      </c>
      <c r="J1105">
        <f>IF(OR(G1105="밀림",G1105="오늘",G1105="이번 주"),A1105+ROW()/1E+6,"")</f>
        <v/>
      </c>
    </row>
    <row r="1106">
      <c r="A1106" s="20" t="n">
        <v>46252</v>
      </c>
      <c r="B1106" s="26" t="n">
        <v>308</v>
      </c>
      <c r="C1106" s="27">
        <f>IF(D1106="","",IF(B1106="","(현장 없음)",IFERROR(INDEX(현장_고객,MATCH(B1106,현장번호,0))&amp;" · "&amp;INDEX(현장_주소,MATCH(B1106,현장번호,0)),"없는 번호")))</f>
        <v/>
      </c>
      <c r="D1106" s="21" t="inlineStr">
        <is>
          <t>철거 일정 잡기</t>
        </is>
      </c>
      <c r="E1106" s="21" t="inlineStr">
        <is>
          <t>대표</t>
        </is>
      </c>
      <c r="F1106" s="26" t="inlineStr">
        <is>
          <t>완료</t>
        </is>
      </c>
      <c r="G1106" s="28">
        <f>IF(OR(D1106="",H1106&lt;&gt;""),"",IF(F1106="완료","완료",IF(A1106&lt;기준일,"밀림",IF(A1106=기준일,"오늘",IF(A1106&lt;=기준일+7,"이번 주","예정")))))</f>
        <v/>
      </c>
      <c r="H1106" s="25">
        <f>IF(COUNTA(A1106,B1106,D1106)=0,"",IF(D1106="","할 일을 적어 주세요",IF(NOT(ISNUMBER(A1106)),"마감일을 확인하세요",IF(AND(B1106&lt;&gt;"",ISNA(MATCH(B1106,현장번호,0))),"현장 번호를 확인하세요",IF(AND(F1106&lt;&gt;"",F1106&lt;&gt;"완료"),"끝남 칸은 '완료'만","")))))</f>
        <v/>
      </c>
      <c r="J1106">
        <f>IF(OR(G1106="밀림",G1106="오늘",G1106="이번 주"),A1106+ROW()/1E+6,"")</f>
        <v/>
      </c>
    </row>
    <row r="1107">
      <c r="A1107" s="20" t="n">
        <v>46252</v>
      </c>
      <c r="B1107" s="26" t="n">
        <v>313</v>
      </c>
      <c r="C1107" s="27">
        <f>IF(D1107="","",IF(B1107="","(현장 없음)",IFERROR(INDEX(현장_고객,MATCH(B1107,현장번호,0))&amp;" · "&amp;INDEX(현장_주소,MATCH(B1107,현장번호,0)),"없는 번호")))</f>
        <v/>
      </c>
      <c r="D1107" s="21" t="inlineStr">
        <is>
          <t>실측 방문</t>
        </is>
      </c>
      <c r="E1107" s="21" t="inlineStr">
        <is>
          <t>김 실장</t>
        </is>
      </c>
      <c r="F1107" s="26" t="inlineStr">
        <is>
          <t>완료</t>
        </is>
      </c>
      <c r="G1107" s="28">
        <f>IF(OR(D1107="",H1107&lt;&gt;""),"",IF(F1107="완료","완료",IF(A1107&lt;기준일,"밀림",IF(A1107=기준일,"오늘",IF(A1107&lt;=기준일+7,"이번 주","예정")))))</f>
        <v/>
      </c>
      <c r="H1107" s="25">
        <f>IF(COUNTA(A1107,B1107,D1107)=0,"",IF(D1107="","할 일을 적어 주세요",IF(NOT(ISNUMBER(A1107)),"마감일을 확인하세요",IF(AND(B1107&lt;&gt;"",ISNA(MATCH(B1107,현장번호,0))),"현장 번호를 확인하세요",IF(AND(F1107&lt;&gt;"",F1107&lt;&gt;"완료"),"끝남 칸은 '완료'만","")))))</f>
        <v/>
      </c>
      <c r="J1107">
        <f>IF(OR(G1107="밀림",G1107="오늘",G1107="이번 주"),A1107+ROW()/1E+6,"")</f>
        <v/>
      </c>
    </row>
    <row r="1108">
      <c r="A1108" s="20" t="n">
        <v>46252</v>
      </c>
      <c r="B1108" s="26" t="n">
        <v>317</v>
      </c>
      <c r="C1108" s="27">
        <f>IF(D1108="","",IF(B1108="","(현장 없음)",IFERROR(INDEX(현장_고객,MATCH(B1108,현장번호,0))&amp;" · "&amp;INDEX(현장_주소,MATCH(B1108,현장번호,0)),"없는 번호")))</f>
        <v/>
      </c>
      <c r="D1108" s="21" t="inlineStr">
        <is>
          <t>마감 확인</t>
        </is>
      </c>
      <c r="E1108" s="21" t="inlineStr">
        <is>
          <t>박 팀장</t>
        </is>
      </c>
      <c r="F1108" s="26" t="inlineStr">
        <is>
          <t>완료</t>
        </is>
      </c>
      <c r="G1108" s="28">
        <f>IF(OR(D1108="",H1108&lt;&gt;""),"",IF(F1108="완료","완료",IF(A1108&lt;기준일,"밀림",IF(A1108=기준일,"오늘",IF(A1108&lt;=기준일+7,"이번 주","예정")))))</f>
        <v/>
      </c>
      <c r="H1108" s="25">
        <f>IF(COUNTA(A1108,B1108,D1108)=0,"",IF(D1108="","할 일을 적어 주세요",IF(NOT(ISNUMBER(A1108)),"마감일을 확인하세요",IF(AND(B1108&lt;&gt;"",ISNA(MATCH(B1108,현장번호,0))),"현장 번호를 확인하세요",IF(AND(F1108&lt;&gt;"",F1108&lt;&gt;"완료"),"끝남 칸은 '완료'만","")))))</f>
        <v/>
      </c>
      <c r="J1108">
        <f>IF(OR(G1108="밀림",G1108="오늘",G1108="이번 주"),A1108+ROW()/1E+6,"")</f>
        <v/>
      </c>
    </row>
    <row r="1109">
      <c r="A1109" s="20" t="n">
        <v>46253</v>
      </c>
      <c r="B1109" s="26" t="n">
        <v>306</v>
      </c>
      <c r="C1109" s="27">
        <f>IF(D1109="","",IF(B1109="","(현장 없음)",IFERROR(INDEX(현장_고객,MATCH(B1109,현장번호,0))&amp;" · "&amp;INDEX(현장_주소,MATCH(B1109,현장번호,0)),"없는 번호")))</f>
        <v/>
      </c>
      <c r="D1109" s="21" t="inlineStr">
        <is>
          <t>마감 확인</t>
        </is>
      </c>
      <c r="E1109" s="21" t="inlineStr">
        <is>
          <t>김 실장</t>
        </is>
      </c>
      <c r="F1109" s="26" t="inlineStr">
        <is>
          <t>완료</t>
        </is>
      </c>
      <c r="G1109" s="28">
        <f>IF(OR(D1109="",H1109&lt;&gt;""),"",IF(F1109="완료","완료",IF(A1109&lt;기준일,"밀림",IF(A1109=기준일,"오늘",IF(A1109&lt;=기준일+7,"이번 주","예정")))))</f>
        <v/>
      </c>
      <c r="H1109" s="25">
        <f>IF(COUNTA(A1109,B1109,D1109)=0,"",IF(D1109="","할 일을 적어 주세요",IF(NOT(ISNUMBER(A1109)),"마감일을 확인하세요",IF(AND(B1109&lt;&gt;"",ISNA(MATCH(B1109,현장번호,0))),"현장 번호를 확인하세요",IF(AND(F1109&lt;&gt;"",F1109&lt;&gt;"완료"),"끝남 칸은 '완료'만","")))))</f>
        <v/>
      </c>
      <c r="J1109">
        <f>IF(OR(G1109="밀림",G1109="오늘",G1109="이번 주"),A1109+ROW()/1E+6,"")</f>
        <v/>
      </c>
    </row>
    <row r="1110">
      <c r="A1110" s="20" t="n">
        <v>46253</v>
      </c>
      <c r="B1110" s="26" t="n">
        <v>313</v>
      </c>
      <c r="C1110" s="27">
        <f>IF(D1110="","",IF(B1110="","(현장 없음)",IFERROR(INDEX(현장_고객,MATCH(B1110,현장번호,0))&amp;" · "&amp;INDEX(현장_주소,MATCH(B1110,현장번호,0)),"없는 번호")))</f>
        <v/>
      </c>
      <c r="D1110" s="21" t="inlineStr">
        <is>
          <t>자재 발주</t>
        </is>
      </c>
      <c r="E1110" s="21" t="inlineStr">
        <is>
          <t>김 실장</t>
        </is>
      </c>
      <c r="F1110" s="26" t="inlineStr">
        <is>
          <t>완료</t>
        </is>
      </c>
      <c r="G1110" s="28">
        <f>IF(OR(D1110="",H1110&lt;&gt;""),"",IF(F1110="완료","완료",IF(A1110&lt;기준일,"밀림",IF(A1110=기준일,"오늘",IF(A1110&lt;=기준일+7,"이번 주","예정")))))</f>
        <v/>
      </c>
      <c r="H1110" s="25">
        <f>IF(COUNTA(A1110,B1110,D1110)=0,"",IF(D1110="","할 일을 적어 주세요",IF(NOT(ISNUMBER(A1110)),"마감일을 확인하세요",IF(AND(B1110&lt;&gt;"",ISNA(MATCH(B1110,현장번호,0))),"현장 번호를 확인하세요",IF(AND(F1110&lt;&gt;"",F1110&lt;&gt;"완료"),"끝남 칸은 '완료'만","")))))</f>
        <v/>
      </c>
      <c r="J1110">
        <f>IF(OR(G1110="밀림",G1110="오늘",G1110="이번 주"),A1110+ROW()/1E+6,"")</f>
        <v/>
      </c>
    </row>
    <row r="1111">
      <c r="A1111" s="20" t="n">
        <v>46253</v>
      </c>
      <c r="B1111" s="26" t="n">
        <v>314</v>
      </c>
      <c r="C1111" s="27">
        <f>IF(D1111="","",IF(B1111="","(현장 없음)",IFERROR(INDEX(현장_고객,MATCH(B1111,현장번호,0))&amp;" · "&amp;INDEX(현장_주소,MATCH(B1111,현장번호,0)),"없는 번호")))</f>
        <v/>
      </c>
      <c r="D1111" s="21" t="inlineStr">
        <is>
          <t>철거 일정 잡기</t>
        </is>
      </c>
      <c r="E1111" s="21" t="inlineStr">
        <is>
          <t>박 팀장</t>
        </is>
      </c>
      <c r="F1111" s="26" t="inlineStr">
        <is>
          <t>완료</t>
        </is>
      </c>
      <c r="G1111" s="28">
        <f>IF(OR(D1111="",H1111&lt;&gt;""),"",IF(F1111="완료","완료",IF(A1111&lt;기준일,"밀림",IF(A1111=기준일,"오늘",IF(A1111&lt;=기준일+7,"이번 주","예정")))))</f>
        <v/>
      </c>
      <c r="H1111" s="25">
        <f>IF(COUNTA(A1111,B1111,D1111)=0,"",IF(D1111="","할 일을 적어 주세요",IF(NOT(ISNUMBER(A1111)),"마감일을 확인하세요",IF(AND(B1111&lt;&gt;"",ISNA(MATCH(B1111,현장번호,0))),"현장 번호를 확인하세요",IF(AND(F1111&lt;&gt;"",F1111&lt;&gt;"완료"),"끝남 칸은 '완료'만","")))))</f>
        <v/>
      </c>
      <c r="J1111">
        <f>IF(OR(G1111="밀림",G1111="오늘",G1111="이번 주"),A1111+ROW()/1E+6,"")</f>
        <v/>
      </c>
    </row>
    <row r="1112">
      <c r="A1112" s="20" t="n">
        <v>46253</v>
      </c>
      <c r="B1112" s="26" t="n">
        <v>322</v>
      </c>
      <c r="C1112" s="27">
        <f>IF(D1112="","",IF(B1112="","(현장 없음)",IFERROR(INDEX(현장_고객,MATCH(B1112,현장번호,0))&amp;" · "&amp;INDEX(현장_주소,MATCH(B1112,현장번호,0)),"없는 번호")))</f>
        <v/>
      </c>
      <c r="D1112" s="21" t="inlineStr">
        <is>
          <t>실측 방문</t>
        </is>
      </c>
      <c r="E1112" s="21" t="inlineStr">
        <is>
          <t>김 실장</t>
        </is>
      </c>
      <c r="F1112" s="26" t="inlineStr">
        <is>
          <t>완료</t>
        </is>
      </c>
      <c r="G1112" s="28">
        <f>IF(OR(D1112="",H1112&lt;&gt;""),"",IF(F1112="완료","완료",IF(A1112&lt;기준일,"밀림",IF(A1112=기준일,"오늘",IF(A1112&lt;=기준일+7,"이번 주","예정")))))</f>
        <v/>
      </c>
      <c r="H1112" s="25">
        <f>IF(COUNTA(A1112,B1112,D1112)=0,"",IF(D1112="","할 일을 적어 주세요",IF(NOT(ISNUMBER(A1112)),"마감일을 확인하세요",IF(AND(B1112&lt;&gt;"",ISNA(MATCH(B1112,현장번호,0))),"현장 번호를 확인하세요",IF(AND(F1112&lt;&gt;"",F1112&lt;&gt;"완료"),"끝남 칸은 '완료'만","")))))</f>
        <v/>
      </c>
      <c r="J1112">
        <f>IF(OR(G1112="밀림",G1112="오늘",G1112="이번 주"),A1112+ROW()/1E+6,"")</f>
        <v/>
      </c>
    </row>
    <row r="1113">
      <c r="A1113" s="20" t="n">
        <v>46254</v>
      </c>
      <c r="B1113" s="26" t="n">
        <v>304</v>
      </c>
      <c r="C1113" s="27">
        <f>IF(D1113="","",IF(B1113="","(현장 없음)",IFERROR(INDEX(현장_고객,MATCH(B1113,현장번호,0))&amp;" · "&amp;INDEX(현장_주소,MATCH(B1113,현장번호,0)),"없는 번호")))</f>
        <v/>
      </c>
      <c r="D1113" s="21" t="inlineStr">
        <is>
          <t>자재 발주</t>
        </is>
      </c>
      <c r="E1113" s="21" t="inlineStr">
        <is>
          <t>김 실장</t>
        </is>
      </c>
      <c r="F1113" s="26" t="inlineStr">
        <is>
          <t>완료</t>
        </is>
      </c>
      <c r="G1113" s="28">
        <f>IF(OR(D1113="",H1113&lt;&gt;""),"",IF(F1113="완료","완료",IF(A1113&lt;기준일,"밀림",IF(A1113=기준일,"오늘",IF(A1113&lt;=기준일+7,"이번 주","예정")))))</f>
        <v/>
      </c>
      <c r="H1113" s="25">
        <f>IF(COUNTA(A1113,B1113,D1113)=0,"",IF(D1113="","할 일을 적어 주세요",IF(NOT(ISNUMBER(A1113)),"마감일을 확인하세요",IF(AND(B1113&lt;&gt;"",ISNA(MATCH(B1113,현장번호,0))),"현장 번호를 확인하세요",IF(AND(F1113&lt;&gt;"",F1113&lt;&gt;"완료"),"끝남 칸은 '완료'만","")))))</f>
        <v/>
      </c>
      <c r="J1113">
        <f>IF(OR(G1113="밀림",G1113="오늘",G1113="이번 주"),A1113+ROW()/1E+6,"")</f>
        <v/>
      </c>
    </row>
    <row r="1114">
      <c r="A1114" s="20" t="n">
        <v>46254</v>
      </c>
      <c r="B1114" s="26" t="n">
        <v>313</v>
      </c>
      <c r="C1114" s="27">
        <f>IF(D1114="","",IF(B1114="","(현장 없음)",IFERROR(INDEX(현장_고객,MATCH(B1114,현장번호,0))&amp;" · "&amp;INDEX(현장_주소,MATCH(B1114,현장번호,0)),"없는 번호")))</f>
        <v/>
      </c>
      <c r="D1114" s="21" t="inlineStr">
        <is>
          <t>중간 사진 보내기</t>
        </is>
      </c>
      <c r="E1114" s="21" t="inlineStr">
        <is>
          <t>김 실장</t>
        </is>
      </c>
      <c r="F1114" s="26" t="inlineStr">
        <is>
          <t>완료</t>
        </is>
      </c>
      <c r="G1114" s="28">
        <f>IF(OR(D1114="",H1114&lt;&gt;""),"",IF(F1114="완료","완료",IF(A1114&lt;기준일,"밀림",IF(A1114=기준일,"오늘",IF(A1114&lt;=기준일+7,"이번 주","예정")))))</f>
        <v/>
      </c>
      <c r="H1114" s="25">
        <f>IF(COUNTA(A1114,B1114,D1114)=0,"",IF(D1114="","할 일을 적어 주세요",IF(NOT(ISNUMBER(A1114)),"마감일을 확인하세요",IF(AND(B1114&lt;&gt;"",ISNA(MATCH(B1114,현장번호,0))),"현장 번호를 확인하세요",IF(AND(F1114&lt;&gt;"",F1114&lt;&gt;"완료"),"끝남 칸은 '완료'만","")))))</f>
        <v/>
      </c>
      <c r="J1114">
        <f>IF(OR(G1114="밀림",G1114="오늘",G1114="이번 주"),A1114+ROW()/1E+6,"")</f>
        <v/>
      </c>
    </row>
    <row r="1115">
      <c r="A1115" s="20" t="n">
        <v>46255</v>
      </c>
      <c r="B1115" s="26" t="n">
        <v>302</v>
      </c>
      <c r="C1115" s="27">
        <f>IF(D1115="","",IF(B1115="","(현장 없음)",IFERROR(INDEX(현장_고객,MATCH(B1115,현장번호,0))&amp;" · "&amp;INDEX(현장_주소,MATCH(B1115,현장번호,0)),"없는 번호")))</f>
        <v/>
      </c>
      <c r="D1115" s="21" t="inlineStr">
        <is>
          <t>잔금 안내 문자</t>
        </is>
      </c>
      <c r="E1115" s="21" t="inlineStr">
        <is>
          <t>박 팀장</t>
        </is>
      </c>
      <c r="F1115" s="26" t="inlineStr">
        <is>
          <t>완료</t>
        </is>
      </c>
      <c r="G1115" s="28">
        <f>IF(OR(D1115="",H1115&lt;&gt;""),"",IF(F1115="완료","완료",IF(A1115&lt;기준일,"밀림",IF(A1115=기준일,"오늘",IF(A1115&lt;=기준일+7,"이번 주","예정")))))</f>
        <v/>
      </c>
      <c r="H1115" s="25">
        <f>IF(COUNTA(A1115,B1115,D1115)=0,"",IF(D1115="","할 일을 적어 주세요",IF(NOT(ISNUMBER(A1115)),"마감일을 확인하세요",IF(AND(B1115&lt;&gt;"",ISNA(MATCH(B1115,현장번호,0))),"현장 번호를 확인하세요",IF(AND(F1115&lt;&gt;"",F1115&lt;&gt;"완료"),"끝남 칸은 '완료'만","")))))</f>
        <v/>
      </c>
      <c r="J1115">
        <f>IF(OR(G1115="밀림",G1115="오늘",G1115="이번 주"),A1115+ROW()/1E+6,"")</f>
        <v/>
      </c>
    </row>
    <row r="1116">
      <c r="A1116" s="20" t="n">
        <v>46256</v>
      </c>
      <c r="B1116" s="26" t="n">
        <v>314</v>
      </c>
      <c r="C1116" s="27">
        <f>IF(D1116="","",IF(B1116="","(현장 없음)",IFERROR(INDEX(현장_고객,MATCH(B1116,현장번호,0))&amp;" · "&amp;INDEX(현장_주소,MATCH(B1116,현장번호,0)),"없는 번호")))</f>
        <v/>
      </c>
      <c r="D1116" s="21" t="inlineStr">
        <is>
          <t>타일 들어가는 날 확인</t>
        </is>
      </c>
      <c r="E1116" s="21" t="inlineStr">
        <is>
          <t>박 팀장</t>
        </is>
      </c>
      <c r="F1116" s="26" t="inlineStr">
        <is>
          <t>완료</t>
        </is>
      </c>
      <c r="G1116" s="28">
        <f>IF(OR(D1116="",H1116&lt;&gt;""),"",IF(F1116="완료","완료",IF(A1116&lt;기준일,"밀림",IF(A1116=기준일,"오늘",IF(A1116&lt;=기준일+7,"이번 주","예정")))))</f>
        <v/>
      </c>
      <c r="H1116" s="25">
        <f>IF(COUNTA(A1116,B1116,D1116)=0,"",IF(D1116="","할 일을 적어 주세요",IF(NOT(ISNUMBER(A1116)),"마감일을 확인하세요",IF(AND(B1116&lt;&gt;"",ISNA(MATCH(B1116,현장번호,0))),"현장 번호를 확인하세요",IF(AND(F1116&lt;&gt;"",F1116&lt;&gt;"완료"),"끝남 칸은 '완료'만","")))))</f>
        <v/>
      </c>
      <c r="J1116">
        <f>IF(OR(G1116="밀림",G1116="오늘",G1116="이번 주"),A1116+ROW()/1E+6,"")</f>
        <v/>
      </c>
    </row>
    <row r="1117">
      <c r="A1117" s="20" t="n">
        <v>46257</v>
      </c>
      <c r="B1117" s="26" t="n">
        <v>306</v>
      </c>
      <c r="C1117" s="27">
        <f>IF(D1117="","",IF(B1117="","(현장 없음)",IFERROR(INDEX(현장_고객,MATCH(B1117,현장번호,0))&amp;" · "&amp;INDEX(현장_주소,MATCH(B1117,현장번호,0)),"없는 번호")))</f>
        <v/>
      </c>
      <c r="D1117" s="21" t="inlineStr">
        <is>
          <t>중간 사진 보내기</t>
        </is>
      </c>
      <c r="E1117" s="21" t="inlineStr">
        <is>
          <t>김 실장</t>
        </is>
      </c>
      <c r="F1117" s="26" t="inlineStr">
        <is>
          <t>완료</t>
        </is>
      </c>
      <c r="G1117" s="28">
        <f>IF(OR(D1117="",H1117&lt;&gt;""),"",IF(F1117="완료","완료",IF(A1117&lt;기준일,"밀림",IF(A1117=기준일,"오늘",IF(A1117&lt;=기준일+7,"이번 주","예정")))))</f>
        <v/>
      </c>
      <c r="H1117" s="25">
        <f>IF(COUNTA(A1117,B1117,D1117)=0,"",IF(D1117="","할 일을 적어 주세요",IF(NOT(ISNUMBER(A1117)),"마감일을 확인하세요",IF(AND(B1117&lt;&gt;"",ISNA(MATCH(B1117,현장번호,0))),"현장 번호를 확인하세요",IF(AND(F1117&lt;&gt;"",F1117&lt;&gt;"완료"),"끝남 칸은 '완료'만","")))))</f>
        <v/>
      </c>
      <c r="J1117">
        <f>IF(OR(G1117="밀림",G1117="오늘",G1117="이번 주"),A1117+ROW()/1E+6,"")</f>
        <v/>
      </c>
    </row>
    <row r="1118">
      <c r="A1118" s="20" t="n">
        <v>46257</v>
      </c>
      <c r="B1118" s="26" t="n">
        <v>316</v>
      </c>
      <c r="C1118" s="27">
        <f>IF(D1118="","",IF(B1118="","(현장 없음)",IFERROR(INDEX(현장_고객,MATCH(B1118,현장번호,0))&amp;" · "&amp;INDEX(현장_주소,MATCH(B1118,현장번호,0)),"없는 번호")))</f>
        <v/>
      </c>
      <c r="D1118" s="21" t="inlineStr">
        <is>
          <t>실측 방문</t>
        </is>
      </c>
      <c r="E1118" s="21" t="inlineStr">
        <is>
          <t>대표</t>
        </is>
      </c>
      <c r="F1118" s="26" t="inlineStr">
        <is>
          <t>완료</t>
        </is>
      </c>
      <c r="G1118" s="28">
        <f>IF(OR(D1118="",H1118&lt;&gt;""),"",IF(F1118="완료","완료",IF(A1118&lt;기준일,"밀림",IF(A1118=기준일,"오늘",IF(A1118&lt;=기준일+7,"이번 주","예정")))))</f>
        <v/>
      </c>
      <c r="H1118" s="25">
        <f>IF(COUNTA(A1118,B1118,D1118)=0,"",IF(D1118="","할 일을 적어 주세요",IF(NOT(ISNUMBER(A1118)),"마감일을 확인하세요",IF(AND(B1118&lt;&gt;"",ISNA(MATCH(B1118,현장번호,0))),"현장 번호를 확인하세요",IF(AND(F1118&lt;&gt;"",F1118&lt;&gt;"완료"),"끝남 칸은 '완료'만","")))))</f>
        <v/>
      </c>
      <c r="J1118">
        <f>IF(OR(G1118="밀림",G1118="오늘",G1118="이번 주"),A1118+ROW()/1E+6,"")</f>
        <v/>
      </c>
    </row>
    <row r="1119">
      <c r="A1119" s="20" t="n">
        <v>46257</v>
      </c>
      <c r="B1119" s="26" t="n">
        <v>324</v>
      </c>
      <c r="C1119" s="27">
        <f>IF(D1119="","",IF(B1119="","(현장 없음)",IFERROR(INDEX(현장_고객,MATCH(B1119,현장번호,0))&amp;" · "&amp;INDEX(현장_주소,MATCH(B1119,현장번호,0)),"없는 번호")))</f>
        <v/>
      </c>
      <c r="D1119" s="21" t="inlineStr">
        <is>
          <t>견적 전화</t>
        </is>
      </c>
      <c r="E1119" s="21" t="inlineStr">
        <is>
          <t>박 팀장</t>
        </is>
      </c>
      <c r="F1119" s="26" t="inlineStr">
        <is>
          <t>완료</t>
        </is>
      </c>
      <c r="G1119" s="28">
        <f>IF(OR(D1119="",H1119&lt;&gt;""),"",IF(F1119="완료","완료",IF(A1119&lt;기준일,"밀림",IF(A1119=기준일,"오늘",IF(A1119&lt;=기준일+7,"이번 주","예정")))))</f>
        <v/>
      </c>
      <c r="H1119" s="25">
        <f>IF(COUNTA(A1119,B1119,D1119)=0,"",IF(D1119="","할 일을 적어 주세요",IF(NOT(ISNUMBER(A1119)),"마감일을 확인하세요",IF(AND(B1119&lt;&gt;"",ISNA(MATCH(B1119,현장번호,0))),"현장 번호를 확인하세요",IF(AND(F1119&lt;&gt;"",F1119&lt;&gt;"완료"),"끝남 칸은 '완료'만","")))))</f>
        <v/>
      </c>
      <c r="J1119">
        <f>IF(OR(G1119="밀림",G1119="오늘",G1119="이번 주"),A1119+ROW()/1E+6,"")</f>
        <v/>
      </c>
    </row>
    <row r="1120">
      <c r="A1120" s="20" t="n">
        <v>46258</v>
      </c>
      <c r="B1120" s="26" t="n">
        <v>309</v>
      </c>
      <c r="C1120" s="27">
        <f>IF(D1120="","",IF(B1120="","(현장 없음)",IFERROR(INDEX(현장_고객,MATCH(B1120,현장번호,0))&amp;" · "&amp;INDEX(현장_주소,MATCH(B1120,현장번호,0)),"없는 번호")))</f>
        <v/>
      </c>
      <c r="D1120" s="21" t="inlineStr">
        <is>
          <t>마감 확인</t>
        </is>
      </c>
      <c r="E1120" s="21" t="inlineStr">
        <is>
          <t>박 팀장</t>
        </is>
      </c>
      <c r="F1120" s="26" t="inlineStr">
        <is>
          <t>완료</t>
        </is>
      </c>
      <c r="G1120" s="28">
        <f>IF(OR(D1120="",H1120&lt;&gt;""),"",IF(F1120="완료","완료",IF(A1120&lt;기준일,"밀림",IF(A1120=기준일,"오늘",IF(A1120&lt;=기준일+7,"이번 주","예정")))))</f>
        <v/>
      </c>
      <c r="H1120" s="25">
        <f>IF(COUNTA(A1120,B1120,D1120)=0,"",IF(D1120="","할 일을 적어 주세요",IF(NOT(ISNUMBER(A1120)),"마감일을 확인하세요",IF(AND(B1120&lt;&gt;"",ISNA(MATCH(B1120,현장번호,0))),"현장 번호를 확인하세요",IF(AND(F1120&lt;&gt;"",F1120&lt;&gt;"완료"),"끝남 칸은 '완료'만","")))))</f>
        <v/>
      </c>
      <c r="J1120">
        <f>IF(OR(G1120="밀림",G1120="오늘",G1120="이번 주"),A1120+ROW()/1E+6,"")</f>
        <v/>
      </c>
    </row>
    <row r="1121">
      <c r="A1121" s="20" t="n">
        <v>46258</v>
      </c>
      <c r="B1121" s="26" t="n">
        <v>314</v>
      </c>
      <c r="C1121" s="27">
        <f>IF(D1121="","",IF(B1121="","(현장 없음)",IFERROR(INDEX(현장_고객,MATCH(B1121,현장번호,0))&amp;" · "&amp;INDEX(현장_주소,MATCH(B1121,현장번호,0)),"없는 번호")))</f>
        <v/>
      </c>
      <c r="D1121" s="21" t="inlineStr">
        <is>
          <t>자재 발주</t>
        </is>
      </c>
      <c r="E1121" s="21" t="inlineStr">
        <is>
          <t>박 팀장</t>
        </is>
      </c>
      <c r="F1121" s="26" t="inlineStr">
        <is>
          <t>완료</t>
        </is>
      </c>
      <c r="G1121" s="28">
        <f>IF(OR(D1121="",H1121&lt;&gt;""),"",IF(F1121="완료","완료",IF(A1121&lt;기준일,"밀림",IF(A1121=기준일,"오늘",IF(A1121&lt;=기준일+7,"이번 주","예정")))))</f>
        <v/>
      </c>
      <c r="H1121" s="25">
        <f>IF(COUNTA(A1121,B1121,D1121)=0,"",IF(D1121="","할 일을 적어 주세요",IF(NOT(ISNUMBER(A1121)),"마감일을 확인하세요",IF(AND(B1121&lt;&gt;"",ISNA(MATCH(B1121,현장번호,0))),"현장 번호를 확인하세요",IF(AND(F1121&lt;&gt;"",F1121&lt;&gt;"완료"),"끝남 칸은 '완료'만","")))))</f>
        <v/>
      </c>
      <c r="J1121">
        <f>IF(OR(G1121="밀림",G1121="오늘",G1121="이번 주"),A1121+ROW()/1E+6,"")</f>
        <v/>
      </c>
    </row>
    <row r="1122">
      <c r="A1122" s="20" t="n">
        <v>46258</v>
      </c>
      <c r="B1122" s="26" t="n">
        <v>314</v>
      </c>
      <c r="C1122" s="27">
        <f>IF(D1122="","",IF(B1122="","(현장 없음)",IFERROR(INDEX(현장_고객,MATCH(B1122,현장번호,0))&amp;" · "&amp;INDEX(현장_주소,MATCH(B1122,현장번호,0)),"없는 번호")))</f>
        <v/>
      </c>
      <c r="D1122" s="21" t="inlineStr">
        <is>
          <t>관리사무소 공사 신고</t>
        </is>
      </c>
      <c r="E1122" s="21" t="inlineStr">
        <is>
          <t>박 팀장</t>
        </is>
      </c>
      <c r="F1122" s="26" t="inlineStr">
        <is>
          <t>완료</t>
        </is>
      </c>
      <c r="G1122" s="28">
        <f>IF(OR(D1122="",H1122&lt;&gt;""),"",IF(F1122="완료","완료",IF(A1122&lt;기준일,"밀림",IF(A1122=기준일,"오늘",IF(A1122&lt;=기준일+7,"이번 주","예정")))))</f>
        <v/>
      </c>
      <c r="H1122" s="25">
        <f>IF(COUNTA(A1122,B1122,D1122)=0,"",IF(D1122="","할 일을 적어 주세요",IF(NOT(ISNUMBER(A1122)),"마감일을 확인하세요",IF(AND(B1122&lt;&gt;"",ISNA(MATCH(B1122,현장번호,0))),"현장 번호를 확인하세요",IF(AND(F1122&lt;&gt;"",F1122&lt;&gt;"완료"),"끝남 칸은 '완료'만","")))))</f>
        <v/>
      </c>
      <c r="J1122">
        <f>IF(OR(G1122="밀림",G1122="오늘",G1122="이번 주"),A1122+ROW()/1E+6,"")</f>
        <v/>
      </c>
    </row>
    <row r="1123">
      <c r="A1123" s="20" t="n">
        <v>46259</v>
      </c>
      <c r="B1123" s="26" t="n">
        <v>313</v>
      </c>
      <c r="C1123" s="27">
        <f>IF(D1123="","",IF(B1123="","(현장 없음)",IFERROR(INDEX(현장_고객,MATCH(B1123,현장번호,0))&amp;" · "&amp;INDEX(현장_주소,MATCH(B1123,현장번호,0)),"없는 번호")))</f>
        <v/>
      </c>
      <c r="D1123" s="21" t="inlineStr">
        <is>
          <t>설비 업체 확인</t>
        </is>
      </c>
      <c r="E1123" s="21" t="inlineStr">
        <is>
          <t>김 실장</t>
        </is>
      </c>
      <c r="F1123" s="26" t="inlineStr">
        <is>
          <t>완료</t>
        </is>
      </c>
      <c r="G1123" s="28">
        <f>IF(OR(D1123="",H1123&lt;&gt;""),"",IF(F1123="완료","완료",IF(A1123&lt;기준일,"밀림",IF(A1123=기준일,"오늘",IF(A1123&lt;=기준일+7,"이번 주","예정")))))</f>
        <v/>
      </c>
      <c r="H1123" s="25">
        <f>IF(COUNTA(A1123,B1123,D1123)=0,"",IF(D1123="","할 일을 적어 주세요",IF(NOT(ISNUMBER(A1123)),"마감일을 확인하세요",IF(AND(B1123&lt;&gt;"",ISNA(MATCH(B1123,현장번호,0))),"현장 번호를 확인하세요",IF(AND(F1123&lt;&gt;"",F1123&lt;&gt;"완료"),"끝남 칸은 '완료'만","")))))</f>
        <v/>
      </c>
      <c r="J1123">
        <f>IF(OR(G1123="밀림",G1123="오늘",G1123="이번 주"),A1123+ROW()/1E+6,"")</f>
        <v/>
      </c>
    </row>
    <row r="1124">
      <c r="A1124" s="20" t="n">
        <v>46259</v>
      </c>
      <c r="B1124" s="26" t="n">
        <v>323</v>
      </c>
      <c r="C1124" s="27">
        <f>IF(D1124="","",IF(B1124="","(현장 없음)",IFERROR(INDEX(현장_고객,MATCH(B1124,현장번호,0))&amp;" · "&amp;INDEX(현장_주소,MATCH(B1124,현장번호,0)),"없는 번호")))</f>
        <v/>
      </c>
      <c r="D1124" s="21" t="inlineStr">
        <is>
          <t>관리사무소 공사 신고</t>
        </is>
      </c>
      <c r="E1124" s="21" t="inlineStr">
        <is>
          <t>김 실장</t>
        </is>
      </c>
      <c r="F1124" s="26" t="inlineStr">
        <is>
          <t>완료</t>
        </is>
      </c>
      <c r="G1124" s="28">
        <f>IF(OR(D1124="",H1124&lt;&gt;""),"",IF(F1124="완료","완료",IF(A1124&lt;기준일,"밀림",IF(A1124=기준일,"오늘",IF(A1124&lt;=기준일+7,"이번 주","예정")))))</f>
        <v/>
      </c>
      <c r="H1124" s="25">
        <f>IF(COUNTA(A1124,B1124,D1124)=0,"",IF(D1124="","할 일을 적어 주세요",IF(NOT(ISNUMBER(A1124)),"마감일을 확인하세요",IF(AND(B1124&lt;&gt;"",ISNA(MATCH(B1124,현장번호,0))),"현장 번호를 확인하세요",IF(AND(F1124&lt;&gt;"",F1124&lt;&gt;"완료"),"끝남 칸은 '완료'만","")))))</f>
        <v/>
      </c>
      <c r="J1124">
        <f>IF(OR(G1124="밀림",G1124="오늘",G1124="이번 주"),A1124+ROW()/1E+6,"")</f>
        <v/>
      </c>
    </row>
    <row r="1125">
      <c r="A1125" s="20" t="n">
        <v>46260</v>
      </c>
      <c r="B1125" s="26" t="n">
        <v>317</v>
      </c>
      <c r="C1125" s="27">
        <f>IF(D1125="","",IF(B1125="","(현장 없음)",IFERROR(INDEX(현장_고객,MATCH(B1125,현장번호,0))&amp;" · "&amp;INDEX(현장_주소,MATCH(B1125,현장번호,0)),"없는 번호")))</f>
        <v/>
      </c>
      <c r="D1125" s="21" t="inlineStr">
        <is>
          <t>잔금 안내 문자</t>
        </is>
      </c>
      <c r="E1125" s="21" t="inlineStr">
        <is>
          <t>박 팀장</t>
        </is>
      </c>
      <c r="F1125" s="26" t="inlineStr">
        <is>
          <t>완료</t>
        </is>
      </c>
      <c r="G1125" s="28">
        <f>IF(OR(D1125="",H1125&lt;&gt;""),"",IF(F1125="완료","완료",IF(A1125&lt;기준일,"밀림",IF(A1125=기준일,"오늘",IF(A1125&lt;=기준일+7,"이번 주","예정")))))</f>
        <v/>
      </c>
      <c r="H1125" s="25">
        <f>IF(COUNTA(A1125,B1125,D1125)=0,"",IF(D1125="","할 일을 적어 주세요",IF(NOT(ISNUMBER(A1125)),"마감일을 확인하세요",IF(AND(B1125&lt;&gt;"",ISNA(MATCH(B1125,현장번호,0))),"현장 번호를 확인하세요",IF(AND(F1125&lt;&gt;"",F1125&lt;&gt;"완료"),"끝남 칸은 '완료'만","")))))</f>
        <v/>
      </c>
      <c r="J1125">
        <f>IF(OR(G1125="밀림",G1125="오늘",G1125="이번 주"),A1125+ROW()/1E+6,"")</f>
        <v/>
      </c>
    </row>
    <row r="1126">
      <c r="A1126" s="20" t="n">
        <v>46260</v>
      </c>
      <c r="B1126" s="26" t="n">
        <v>319</v>
      </c>
      <c r="C1126" s="27">
        <f>IF(D1126="","",IF(B1126="","(현장 없음)",IFERROR(INDEX(현장_고객,MATCH(B1126,현장번호,0))&amp;" · "&amp;INDEX(현장_주소,MATCH(B1126,현장번호,0)),"없는 번호")))</f>
        <v/>
      </c>
      <c r="D1126" s="21" t="inlineStr">
        <is>
          <t>실측 방문</t>
        </is>
      </c>
      <c r="E1126" s="21" t="inlineStr">
        <is>
          <t>박 팀장</t>
        </is>
      </c>
      <c r="F1126" s="26" t="inlineStr">
        <is>
          <t>완료</t>
        </is>
      </c>
      <c r="G1126" s="28">
        <f>IF(OR(D1126="",H1126&lt;&gt;""),"",IF(F1126="완료","완료",IF(A1126&lt;기준일,"밀림",IF(A1126=기준일,"오늘",IF(A1126&lt;=기준일+7,"이번 주","예정")))))</f>
        <v/>
      </c>
      <c r="H1126" s="25">
        <f>IF(COUNTA(A1126,B1126,D1126)=0,"",IF(D1126="","할 일을 적어 주세요",IF(NOT(ISNUMBER(A1126)),"마감일을 확인하세요",IF(AND(B1126&lt;&gt;"",ISNA(MATCH(B1126,현장번호,0))),"현장 번호를 확인하세요",IF(AND(F1126&lt;&gt;"",F1126&lt;&gt;"완료"),"끝남 칸은 '완료'만","")))))</f>
        <v/>
      </c>
      <c r="J1126">
        <f>IF(OR(G1126="밀림",G1126="오늘",G1126="이번 주"),A1126+ROW()/1E+6,"")</f>
        <v/>
      </c>
    </row>
    <row r="1127">
      <c r="A1127" s="20" t="n">
        <v>46260</v>
      </c>
      <c r="B1127" s="26" t="n">
        <v>322</v>
      </c>
      <c r="C1127" s="27">
        <f>IF(D1127="","",IF(B1127="","(현장 없음)",IFERROR(INDEX(현장_고객,MATCH(B1127,현장번호,0))&amp;" · "&amp;INDEX(현장_주소,MATCH(B1127,현장번호,0)),"없는 번호")))</f>
        <v/>
      </c>
      <c r="D1127" s="21" t="inlineStr">
        <is>
          <t>자재 발주</t>
        </is>
      </c>
      <c r="E1127" s="21" t="inlineStr">
        <is>
          <t>김 실장</t>
        </is>
      </c>
      <c r="F1127" s="26" t="inlineStr">
        <is>
          <t>완료</t>
        </is>
      </c>
      <c r="G1127" s="28">
        <f>IF(OR(D1127="",H1127&lt;&gt;""),"",IF(F1127="완료","완료",IF(A1127&lt;기준일,"밀림",IF(A1127=기준일,"오늘",IF(A1127&lt;=기준일+7,"이번 주","예정")))))</f>
        <v/>
      </c>
      <c r="H1127" s="25">
        <f>IF(COUNTA(A1127,B1127,D1127)=0,"",IF(D1127="","할 일을 적어 주세요",IF(NOT(ISNUMBER(A1127)),"마감일을 확인하세요",IF(AND(B1127&lt;&gt;"",ISNA(MATCH(B1127,현장번호,0))),"현장 번호를 확인하세요",IF(AND(F1127&lt;&gt;"",F1127&lt;&gt;"완료"),"끝남 칸은 '완료'만","")))))</f>
        <v/>
      </c>
      <c r="J1127">
        <f>IF(OR(G1127="밀림",G1127="오늘",G1127="이번 주"),A1127+ROW()/1E+6,"")</f>
        <v/>
      </c>
    </row>
    <row r="1128">
      <c r="A1128" s="20" t="n">
        <v>46260</v>
      </c>
      <c r="B1128" s="26" t="n">
        <v>323</v>
      </c>
      <c r="C1128" s="27">
        <f>IF(D1128="","",IF(B1128="","(현장 없음)",IFERROR(INDEX(현장_고객,MATCH(B1128,현장번호,0))&amp;" · "&amp;INDEX(현장_주소,MATCH(B1128,현장번호,0)),"없는 번호")))</f>
        <v/>
      </c>
      <c r="D1128" s="21" t="inlineStr">
        <is>
          <t>마감 확인</t>
        </is>
      </c>
      <c r="E1128" s="21" t="inlineStr">
        <is>
          <t>김 실장</t>
        </is>
      </c>
      <c r="F1128" s="26" t="inlineStr">
        <is>
          <t>완료</t>
        </is>
      </c>
      <c r="G1128" s="28">
        <f>IF(OR(D1128="",H1128&lt;&gt;""),"",IF(F1128="완료","완료",IF(A1128&lt;기준일,"밀림",IF(A1128=기준일,"오늘",IF(A1128&lt;=기준일+7,"이번 주","예정")))))</f>
        <v/>
      </c>
      <c r="H1128" s="25">
        <f>IF(COUNTA(A1128,B1128,D1128)=0,"",IF(D1128="","할 일을 적어 주세요",IF(NOT(ISNUMBER(A1128)),"마감일을 확인하세요",IF(AND(B1128&lt;&gt;"",ISNA(MATCH(B1128,현장번호,0))),"현장 번호를 확인하세요",IF(AND(F1128&lt;&gt;"",F1128&lt;&gt;"완료"),"끝남 칸은 '완료'만","")))))</f>
        <v/>
      </c>
      <c r="J1128">
        <f>IF(OR(G1128="밀림",G1128="오늘",G1128="이번 주"),A1128+ROW()/1E+6,"")</f>
        <v/>
      </c>
    </row>
    <row r="1129">
      <c r="A1129" s="20" t="n">
        <v>46261</v>
      </c>
      <c r="B1129" s="26" t="n">
        <v>308</v>
      </c>
      <c r="C1129" s="27">
        <f>IF(D1129="","",IF(B1129="","(현장 없음)",IFERROR(INDEX(현장_고객,MATCH(B1129,현장번호,0))&amp;" · "&amp;INDEX(현장_주소,MATCH(B1129,현장번호,0)),"없는 번호")))</f>
        <v/>
      </c>
      <c r="D1129" s="21" t="inlineStr">
        <is>
          <t>자재 발주</t>
        </is>
      </c>
      <c r="E1129" s="21" t="inlineStr">
        <is>
          <t>대표</t>
        </is>
      </c>
      <c r="F1129" s="26" t="inlineStr">
        <is>
          <t>완료</t>
        </is>
      </c>
      <c r="G1129" s="28">
        <f>IF(OR(D1129="",H1129&lt;&gt;""),"",IF(F1129="완료","완료",IF(A1129&lt;기준일,"밀림",IF(A1129=기준일,"오늘",IF(A1129&lt;=기준일+7,"이번 주","예정")))))</f>
        <v/>
      </c>
      <c r="H1129" s="25">
        <f>IF(COUNTA(A1129,B1129,D1129)=0,"",IF(D1129="","할 일을 적어 주세요",IF(NOT(ISNUMBER(A1129)),"마감일을 확인하세요",IF(AND(B1129&lt;&gt;"",ISNA(MATCH(B1129,현장번호,0))),"현장 번호를 확인하세요",IF(AND(F1129&lt;&gt;"",F1129&lt;&gt;"완료"),"끝남 칸은 '완료'만","")))))</f>
        <v/>
      </c>
      <c r="J1129">
        <f>IF(OR(G1129="밀림",G1129="오늘",G1129="이번 주"),A1129+ROW()/1E+6,"")</f>
        <v/>
      </c>
    </row>
    <row r="1130">
      <c r="A1130" s="20" t="n">
        <v>46261</v>
      </c>
      <c r="B1130" s="26" t="n">
        <v>309</v>
      </c>
      <c r="C1130" s="27">
        <f>IF(D1130="","",IF(B1130="","(현장 없음)",IFERROR(INDEX(현장_고객,MATCH(B1130,현장번호,0))&amp;" · "&amp;INDEX(현장_주소,MATCH(B1130,현장번호,0)),"없는 번호")))</f>
        <v/>
      </c>
      <c r="D1130" s="21" t="inlineStr">
        <is>
          <t>철거 일정 잡기</t>
        </is>
      </c>
      <c r="E1130" s="21" t="inlineStr">
        <is>
          <t>박 팀장</t>
        </is>
      </c>
      <c r="F1130" s="26" t="inlineStr">
        <is>
          <t>완료</t>
        </is>
      </c>
      <c r="G1130" s="28">
        <f>IF(OR(D1130="",H1130&lt;&gt;""),"",IF(F1130="완료","완료",IF(A1130&lt;기준일,"밀림",IF(A1130=기준일,"오늘",IF(A1130&lt;=기준일+7,"이번 주","예정")))))</f>
        <v/>
      </c>
      <c r="H1130" s="25">
        <f>IF(COUNTA(A1130,B1130,D1130)=0,"",IF(D1130="","할 일을 적어 주세요",IF(NOT(ISNUMBER(A1130)),"마감일을 확인하세요",IF(AND(B1130&lt;&gt;"",ISNA(MATCH(B1130,현장번호,0))),"현장 번호를 확인하세요",IF(AND(F1130&lt;&gt;"",F1130&lt;&gt;"완료"),"끝남 칸은 '완료'만","")))))</f>
        <v/>
      </c>
      <c r="J1130">
        <f>IF(OR(G1130="밀림",G1130="오늘",G1130="이번 주"),A1130+ROW()/1E+6,"")</f>
        <v/>
      </c>
    </row>
    <row r="1131">
      <c r="A1131" s="20" t="n">
        <v>46261</v>
      </c>
      <c r="B1131" s="26" t="n">
        <v>313</v>
      </c>
      <c r="C1131" s="27">
        <f>IF(D1131="","",IF(B1131="","(현장 없음)",IFERROR(INDEX(현장_고객,MATCH(B1131,현장번호,0))&amp;" · "&amp;INDEX(현장_주소,MATCH(B1131,현장번호,0)),"없는 번호")))</f>
        <v/>
      </c>
      <c r="D1131" s="21" t="inlineStr">
        <is>
          <t>관리사무소 공사 신고</t>
        </is>
      </c>
      <c r="E1131" s="21" t="inlineStr">
        <is>
          <t>김 실장</t>
        </is>
      </c>
      <c r="F1131" s="26" t="inlineStr">
        <is>
          <t>완료</t>
        </is>
      </c>
      <c r="G1131" s="28">
        <f>IF(OR(D1131="",H1131&lt;&gt;""),"",IF(F1131="완료","완료",IF(A1131&lt;기준일,"밀림",IF(A1131=기준일,"오늘",IF(A1131&lt;=기준일+7,"이번 주","예정")))))</f>
        <v/>
      </c>
      <c r="H1131" s="25">
        <f>IF(COUNTA(A1131,B1131,D1131)=0,"",IF(D1131="","할 일을 적어 주세요",IF(NOT(ISNUMBER(A1131)),"마감일을 확인하세요",IF(AND(B1131&lt;&gt;"",ISNA(MATCH(B1131,현장번호,0))),"현장 번호를 확인하세요",IF(AND(F1131&lt;&gt;"",F1131&lt;&gt;"완료"),"끝남 칸은 '완료'만","")))))</f>
        <v/>
      </c>
      <c r="J1131">
        <f>IF(OR(G1131="밀림",G1131="오늘",G1131="이번 주"),A1131+ROW()/1E+6,"")</f>
        <v/>
      </c>
    </row>
    <row r="1132">
      <c r="A1132" s="20" t="n">
        <v>46261</v>
      </c>
      <c r="B1132" s="26" t="n">
        <v>320</v>
      </c>
      <c r="C1132" s="27">
        <f>IF(D1132="","",IF(B1132="","(현장 없음)",IFERROR(INDEX(현장_고객,MATCH(B1132,현장번호,0))&amp;" · "&amp;INDEX(현장_주소,MATCH(B1132,현장번호,0)),"없는 번호")))</f>
        <v/>
      </c>
      <c r="D1132" s="21" t="inlineStr">
        <is>
          <t>자재 발주</t>
        </is>
      </c>
      <c r="E1132" s="21" t="inlineStr">
        <is>
          <t>대표</t>
        </is>
      </c>
      <c r="F1132" s="26" t="inlineStr">
        <is>
          <t>완료</t>
        </is>
      </c>
      <c r="G1132" s="28">
        <f>IF(OR(D1132="",H1132&lt;&gt;""),"",IF(F1132="완료","완료",IF(A1132&lt;기준일,"밀림",IF(A1132=기준일,"오늘",IF(A1132&lt;=기준일+7,"이번 주","예정")))))</f>
        <v/>
      </c>
      <c r="H1132" s="25">
        <f>IF(COUNTA(A1132,B1132,D1132)=0,"",IF(D1132="","할 일을 적어 주세요",IF(NOT(ISNUMBER(A1132)),"마감일을 확인하세요",IF(AND(B1132&lt;&gt;"",ISNA(MATCH(B1132,현장번호,0))),"현장 번호를 확인하세요",IF(AND(F1132&lt;&gt;"",F1132&lt;&gt;"완료"),"끝남 칸은 '완료'만","")))))</f>
        <v/>
      </c>
      <c r="J1132">
        <f>IF(OR(G1132="밀림",G1132="오늘",G1132="이번 주"),A1132+ROW()/1E+6,"")</f>
        <v/>
      </c>
    </row>
    <row r="1133">
      <c r="A1133" s="20" t="n">
        <v>46261</v>
      </c>
      <c r="B1133" s="26" t="n">
        <v>323</v>
      </c>
      <c r="C1133" s="27">
        <f>IF(D1133="","",IF(B1133="","(현장 없음)",IFERROR(INDEX(현장_고객,MATCH(B1133,현장번호,0))&amp;" · "&amp;INDEX(현장_주소,MATCH(B1133,현장번호,0)),"없는 번호")))</f>
        <v/>
      </c>
      <c r="D1133" s="21" t="inlineStr">
        <is>
          <t>자재 발주</t>
        </is>
      </c>
      <c r="E1133" s="21" t="inlineStr">
        <is>
          <t>김 실장</t>
        </is>
      </c>
      <c r="F1133" s="26" t="inlineStr">
        <is>
          <t>완료</t>
        </is>
      </c>
      <c r="G1133" s="28">
        <f>IF(OR(D1133="",H1133&lt;&gt;""),"",IF(F1133="완료","완료",IF(A1133&lt;기준일,"밀림",IF(A1133=기준일,"오늘",IF(A1133&lt;=기준일+7,"이번 주","예정")))))</f>
        <v/>
      </c>
      <c r="H1133" s="25">
        <f>IF(COUNTA(A1133,B1133,D1133)=0,"",IF(D1133="","할 일을 적어 주세요",IF(NOT(ISNUMBER(A1133)),"마감일을 확인하세요",IF(AND(B1133&lt;&gt;"",ISNA(MATCH(B1133,현장번호,0))),"현장 번호를 확인하세요",IF(AND(F1133&lt;&gt;"",F1133&lt;&gt;"완료"),"끝남 칸은 '완료'만","")))))</f>
        <v/>
      </c>
      <c r="J1133">
        <f>IF(OR(G1133="밀림",G1133="오늘",G1133="이번 주"),A1133+ROW()/1E+6,"")</f>
        <v/>
      </c>
    </row>
    <row r="1134">
      <c r="A1134" s="20" t="n">
        <v>46262</v>
      </c>
      <c r="B1134" s="26" t="n">
        <v>308</v>
      </c>
      <c r="C1134" s="27">
        <f>IF(D1134="","",IF(B1134="","(현장 없음)",IFERROR(INDEX(현장_고객,MATCH(B1134,현장번호,0))&amp;" · "&amp;INDEX(현장_주소,MATCH(B1134,현장번호,0)),"없는 번호")))</f>
        <v/>
      </c>
      <c r="D1134" s="21" t="inlineStr">
        <is>
          <t>잔금 안내 문자</t>
        </is>
      </c>
      <c r="E1134" s="21" t="inlineStr">
        <is>
          <t>대표</t>
        </is>
      </c>
      <c r="F1134" s="26" t="inlineStr">
        <is>
          <t>완료</t>
        </is>
      </c>
      <c r="G1134" s="28">
        <f>IF(OR(D1134="",H1134&lt;&gt;""),"",IF(F1134="완료","완료",IF(A1134&lt;기준일,"밀림",IF(A1134=기준일,"오늘",IF(A1134&lt;=기준일+7,"이번 주","예정")))))</f>
        <v/>
      </c>
      <c r="H1134" s="25">
        <f>IF(COUNTA(A1134,B1134,D1134)=0,"",IF(D1134="","할 일을 적어 주세요",IF(NOT(ISNUMBER(A1134)),"마감일을 확인하세요",IF(AND(B1134&lt;&gt;"",ISNA(MATCH(B1134,현장번호,0))),"현장 번호를 확인하세요",IF(AND(F1134&lt;&gt;"",F1134&lt;&gt;"완료"),"끝남 칸은 '완료'만","")))))</f>
        <v/>
      </c>
      <c r="J1134">
        <f>IF(OR(G1134="밀림",G1134="오늘",G1134="이번 주"),A1134+ROW()/1E+6,"")</f>
        <v/>
      </c>
    </row>
    <row r="1135">
      <c r="A1135" s="20" t="n">
        <v>46262</v>
      </c>
      <c r="B1135" s="26" t="n">
        <v>328</v>
      </c>
      <c r="C1135" s="27">
        <f>IF(D1135="","",IF(B1135="","(현장 없음)",IFERROR(INDEX(현장_고객,MATCH(B1135,현장번호,0))&amp;" · "&amp;INDEX(현장_주소,MATCH(B1135,현장번호,0)),"없는 번호")))</f>
        <v/>
      </c>
      <c r="D1135" s="21" t="inlineStr">
        <is>
          <t>견적 전화</t>
        </is>
      </c>
      <c r="E1135" s="21" t="inlineStr">
        <is>
          <t>김 실장</t>
        </is>
      </c>
      <c r="F1135" s="26" t="inlineStr">
        <is>
          <t>완료</t>
        </is>
      </c>
      <c r="G1135" s="28">
        <f>IF(OR(D1135="",H1135&lt;&gt;""),"",IF(F1135="완료","완료",IF(A1135&lt;기준일,"밀림",IF(A1135=기준일,"오늘",IF(A1135&lt;=기준일+7,"이번 주","예정")))))</f>
        <v/>
      </c>
      <c r="H1135" s="25">
        <f>IF(COUNTA(A1135,B1135,D1135)=0,"",IF(D1135="","할 일을 적어 주세요",IF(NOT(ISNUMBER(A1135)),"마감일을 확인하세요",IF(AND(B1135&lt;&gt;"",ISNA(MATCH(B1135,현장번호,0))),"현장 번호를 확인하세요",IF(AND(F1135&lt;&gt;"",F1135&lt;&gt;"완료"),"끝남 칸은 '완료'만","")))))</f>
        <v/>
      </c>
      <c r="J1135">
        <f>IF(OR(G1135="밀림",G1135="오늘",G1135="이번 주"),A1135+ROW()/1E+6,"")</f>
        <v/>
      </c>
    </row>
    <row r="1136">
      <c r="A1136" s="20" t="n">
        <v>46263</v>
      </c>
      <c r="B1136" s="26" t="n">
        <v>309</v>
      </c>
      <c r="C1136" s="27">
        <f>IF(D1136="","",IF(B1136="","(현장 없음)",IFERROR(INDEX(현장_고객,MATCH(B1136,현장번호,0))&amp;" · "&amp;INDEX(현장_주소,MATCH(B1136,현장번호,0)),"없는 번호")))</f>
        <v/>
      </c>
      <c r="D1136" s="21" t="inlineStr">
        <is>
          <t>자재 발주</t>
        </is>
      </c>
      <c r="E1136" s="21" t="inlineStr">
        <is>
          <t>박 팀장</t>
        </is>
      </c>
      <c r="F1136" s="26" t="inlineStr">
        <is>
          <t>완료</t>
        </is>
      </c>
      <c r="G1136" s="28">
        <f>IF(OR(D1136="",H1136&lt;&gt;""),"",IF(F1136="완료","완료",IF(A1136&lt;기준일,"밀림",IF(A1136=기준일,"오늘",IF(A1136&lt;=기준일+7,"이번 주","예정")))))</f>
        <v/>
      </c>
      <c r="H1136" s="25">
        <f>IF(COUNTA(A1136,B1136,D1136)=0,"",IF(D1136="","할 일을 적어 주세요",IF(NOT(ISNUMBER(A1136)),"마감일을 확인하세요",IF(AND(B1136&lt;&gt;"",ISNA(MATCH(B1136,현장번호,0))),"현장 번호를 확인하세요",IF(AND(F1136&lt;&gt;"",F1136&lt;&gt;"완료"),"끝남 칸은 '완료'만","")))))</f>
        <v/>
      </c>
      <c r="J1136">
        <f>IF(OR(G1136="밀림",G1136="오늘",G1136="이번 주"),A1136+ROW()/1E+6,"")</f>
        <v/>
      </c>
    </row>
    <row r="1137">
      <c r="A1137" s="20" t="n">
        <v>46263</v>
      </c>
      <c r="B1137" s="26" t="n">
        <v>313</v>
      </c>
      <c r="C1137" s="27">
        <f>IF(D1137="","",IF(B1137="","(현장 없음)",IFERROR(INDEX(현장_고객,MATCH(B1137,현장번호,0))&amp;" · "&amp;INDEX(현장_주소,MATCH(B1137,현장번호,0)),"없는 번호")))</f>
        <v/>
      </c>
      <c r="D1137" s="21" t="inlineStr">
        <is>
          <t>잔금 안내 문자</t>
        </is>
      </c>
      <c r="E1137" s="21" t="inlineStr">
        <is>
          <t>김 실장</t>
        </is>
      </c>
      <c r="F1137" s="26" t="inlineStr">
        <is>
          <t>완료</t>
        </is>
      </c>
      <c r="G1137" s="28">
        <f>IF(OR(D1137="",H1137&lt;&gt;""),"",IF(F1137="완료","완료",IF(A1137&lt;기준일,"밀림",IF(A1137=기준일,"오늘",IF(A1137&lt;=기준일+7,"이번 주","예정")))))</f>
        <v/>
      </c>
      <c r="H1137" s="25">
        <f>IF(COUNTA(A1137,B1137,D1137)=0,"",IF(D1137="","할 일을 적어 주세요",IF(NOT(ISNUMBER(A1137)),"마감일을 확인하세요",IF(AND(B1137&lt;&gt;"",ISNA(MATCH(B1137,현장번호,0))),"현장 번호를 확인하세요",IF(AND(F1137&lt;&gt;"",F1137&lt;&gt;"완료"),"끝남 칸은 '완료'만","")))))</f>
        <v/>
      </c>
      <c r="J1137">
        <f>IF(OR(G1137="밀림",G1137="오늘",G1137="이번 주"),A1137+ROW()/1E+6,"")</f>
        <v/>
      </c>
    </row>
    <row r="1138">
      <c r="A1138" s="20" t="n">
        <v>46263</v>
      </c>
      <c r="B1138" s="26" t="n">
        <v>315</v>
      </c>
      <c r="C1138" s="27">
        <f>IF(D1138="","",IF(B1138="","(현장 없음)",IFERROR(INDEX(현장_고객,MATCH(B1138,현장번호,0))&amp;" · "&amp;INDEX(현장_주소,MATCH(B1138,현장번호,0)),"없는 번호")))</f>
        <v/>
      </c>
      <c r="D1138" s="21" t="inlineStr">
        <is>
          <t>설비 업체 확인</t>
        </is>
      </c>
      <c r="E1138" s="21" t="inlineStr">
        <is>
          <t>박 팀장</t>
        </is>
      </c>
      <c r="F1138" s="26" t="inlineStr">
        <is>
          <t>완료</t>
        </is>
      </c>
      <c r="G1138" s="28">
        <f>IF(OR(D1138="",H1138&lt;&gt;""),"",IF(F1138="완료","완료",IF(A1138&lt;기준일,"밀림",IF(A1138=기준일,"오늘",IF(A1138&lt;=기준일+7,"이번 주","예정")))))</f>
        <v/>
      </c>
      <c r="H1138" s="25">
        <f>IF(COUNTA(A1138,B1138,D1138)=0,"",IF(D1138="","할 일을 적어 주세요",IF(NOT(ISNUMBER(A1138)),"마감일을 확인하세요",IF(AND(B1138&lt;&gt;"",ISNA(MATCH(B1138,현장번호,0))),"현장 번호를 확인하세요",IF(AND(F1138&lt;&gt;"",F1138&lt;&gt;"완료"),"끝남 칸은 '완료'만","")))))</f>
        <v/>
      </c>
      <c r="J1138">
        <f>IF(OR(G1138="밀림",G1138="오늘",G1138="이번 주"),A1138+ROW()/1E+6,"")</f>
        <v/>
      </c>
    </row>
    <row r="1139">
      <c r="A1139" s="20" t="n">
        <v>46263</v>
      </c>
      <c r="B1139" s="26" t="n">
        <v>316</v>
      </c>
      <c r="C1139" s="27">
        <f>IF(D1139="","",IF(B1139="","(현장 없음)",IFERROR(INDEX(현장_고객,MATCH(B1139,현장번호,0))&amp;" · "&amp;INDEX(현장_주소,MATCH(B1139,현장번호,0)),"없는 번호")))</f>
        <v/>
      </c>
      <c r="D1139" s="21" t="inlineStr">
        <is>
          <t>중간 사진 보내기</t>
        </is>
      </c>
      <c r="E1139" s="21" t="inlineStr">
        <is>
          <t>대표</t>
        </is>
      </c>
      <c r="F1139" s="26" t="inlineStr">
        <is>
          <t>완료</t>
        </is>
      </c>
      <c r="G1139" s="28">
        <f>IF(OR(D1139="",H1139&lt;&gt;""),"",IF(F1139="완료","완료",IF(A1139&lt;기준일,"밀림",IF(A1139=기준일,"오늘",IF(A1139&lt;=기준일+7,"이번 주","예정")))))</f>
        <v/>
      </c>
      <c r="H1139" s="25">
        <f>IF(COUNTA(A1139,B1139,D1139)=0,"",IF(D1139="","할 일을 적어 주세요",IF(NOT(ISNUMBER(A1139)),"마감일을 확인하세요",IF(AND(B1139&lt;&gt;"",ISNA(MATCH(B1139,현장번호,0))),"현장 번호를 확인하세요",IF(AND(F1139&lt;&gt;"",F1139&lt;&gt;"완료"),"끝남 칸은 '완료'만","")))))</f>
        <v/>
      </c>
      <c r="J1139">
        <f>IF(OR(G1139="밀림",G1139="오늘",G1139="이번 주"),A1139+ROW()/1E+6,"")</f>
        <v/>
      </c>
    </row>
    <row r="1140">
      <c r="A1140" s="20" t="n">
        <v>46263</v>
      </c>
      <c r="B1140" s="26" t="n">
        <v>322</v>
      </c>
      <c r="C1140" s="27">
        <f>IF(D1140="","",IF(B1140="","(현장 없음)",IFERROR(INDEX(현장_고객,MATCH(B1140,현장번호,0))&amp;" · "&amp;INDEX(현장_주소,MATCH(B1140,현장번호,0)),"없는 번호")))</f>
        <v/>
      </c>
      <c r="D1140" s="21" t="inlineStr">
        <is>
          <t>마감 확인</t>
        </is>
      </c>
      <c r="E1140" s="21" t="inlineStr">
        <is>
          <t>김 실장</t>
        </is>
      </c>
      <c r="F1140" s="26" t="inlineStr">
        <is>
          <t>완료</t>
        </is>
      </c>
      <c r="G1140" s="28">
        <f>IF(OR(D1140="",H1140&lt;&gt;""),"",IF(F1140="완료","완료",IF(A1140&lt;기준일,"밀림",IF(A1140=기준일,"오늘",IF(A1140&lt;=기준일+7,"이번 주","예정")))))</f>
        <v/>
      </c>
      <c r="H1140" s="25">
        <f>IF(COUNTA(A1140,B1140,D1140)=0,"",IF(D1140="","할 일을 적어 주세요",IF(NOT(ISNUMBER(A1140)),"마감일을 확인하세요",IF(AND(B1140&lt;&gt;"",ISNA(MATCH(B1140,현장번호,0))),"현장 번호를 확인하세요",IF(AND(F1140&lt;&gt;"",F1140&lt;&gt;"완료"),"끝남 칸은 '완료'만","")))))</f>
        <v/>
      </c>
      <c r="J1140">
        <f>IF(OR(G1140="밀림",G1140="오늘",G1140="이번 주"),A1140+ROW()/1E+6,"")</f>
        <v/>
      </c>
    </row>
    <row r="1141">
      <c r="A1141" s="20" t="n">
        <v>46263</v>
      </c>
      <c r="B1141" s="26" t="n">
        <v>332</v>
      </c>
      <c r="C1141" s="27">
        <f>IF(D1141="","",IF(B1141="","(현장 없음)",IFERROR(INDEX(현장_고객,MATCH(B1141,현장번호,0))&amp;" · "&amp;INDEX(현장_주소,MATCH(B1141,현장번호,0)),"없는 번호")))</f>
        <v/>
      </c>
      <c r="D1141" s="21" t="inlineStr">
        <is>
          <t>실측 방문</t>
        </is>
      </c>
      <c r="E1141" s="21" t="inlineStr">
        <is>
          <t>김 실장</t>
        </is>
      </c>
      <c r="F1141" s="26" t="inlineStr">
        <is>
          <t>완료</t>
        </is>
      </c>
      <c r="G1141" s="28">
        <f>IF(OR(D1141="",H1141&lt;&gt;""),"",IF(F1141="완료","완료",IF(A1141&lt;기준일,"밀림",IF(A1141=기준일,"오늘",IF(A1141&lt;=기준일+7,"이번 주","예정")))))</f>
        <v/>
      </c>
      <c r="H1141" s="25">
        <f>IF(COUNTA(A1141,B1141,D1141)=0,"",IF(D1141="","할 일을 적어 주세요",IF(NOT(ISNUMBER(A1141)),"마감일을 확인하세요",IF(AND(B1141&lt;&gt;"",ISNA(MATCH(B1141,현장번호,0))),"현장 번호를 확인하세요",IF(AND(F1141&lt;&gt;"",F1141&lt;&gt;"완료"),"끝남 칸은 '완료'만","")))))</f>
        <v/>
      </c>
      <c r="J1141">
        <f>IF(OR(G1141="밀림",G1141="오늘",G1141="이번 주"),A1141+ROW()/1E+6,"")</f>
        <v/>
      </c>
    </row>
    <row r="1142">
      <c r="A1142" s="20" t="n">
        <v>46264</v>
      </c>
      <c r="B1142" s="26" t="n">
        <v>309</v>
      </c>
      <c r="C1142" s="27">
        <f>IF(D1142="","",IF(B1142="","(현장 없음)",IFERROR(INDEX(현장_고객,MATCH(B1142,현장번호,0))&amp;" · "&amp;INDEX(현장_주소,MATCH(B1142,현장번호,0)),"없는 번호")))</f>
        <v/>
      </c>
      <c r="D1142" s="21" t="inlineStr">
        <is>
          <t>중간 사진 보내기</t>
        </is>
      </c>
      <c r="E1142" s="21" t="inlineStr">
        <is>
          <t>박 팀장</t>
        </is>
      </c>
      <c r="F1142" s="26" t="inlineStr">
        <is>
          <t>완료</t>
        </is>
      </c>
      <c r="G1142" s="28">
        <f>IF(OR(D1142="",H1142&lt;&gt;""),"",IF(F1142="완료","완료",IF(A1142&lt;기준일,"밀림",IF(A1142=기준일,"오늘",IF(A1142&lt;=기준일+7,"이번 주","예정")))))</f>
        <v/>
      </c>
      <c r="H1142" s="25">
        <f>IF(COUNTA(A1142,B1142,D1142)=0,"",IF(D1142="","할 일을 적어 주세요",IF(NOT(ISNUMBER(A1142)),"마감일을 확인하세요",IF(AND(B1142&lt;&gt;"",ISNA(MATCH(B1142,현장번호,0))),"현장 번호를 확인하세요",IF(AND(F1142&lt;&gt;"",F1142&lt;&gt;"완료"),"끝남 칸은 '완료'만","")))))</f>
        <v/>
      </c>
      <c r="J1142">
        <f>IF(OR(G1142="밀림",G1142="오늘",G1142="이번 주"),A1142+ROW()/1E+6,"")</f>
        <v/>
      </c>
    </row>
    <row r="1143">
      <c r="A1143" s="20" t="n">
        <v>46264</v>
      </c>
      <c r="B1143" s="26" t="n">
        <v>318</v>
      </c>
      <c r="C1143" s="27">
        <f>IF(D1143="","",IF(B1143="","(현장 없음)",IFERROR(INDEX(현장_고객,MATCH(B1143,현장번호,0))&amp;" · "&amp;INDEX(현장_주소,MATCH(B1143,현장번호,0)),"없는 번호")))</f>
        <v/>
      </c>
      <c r="D1143" s="21" t="inlineStr">
        <is>
          <t>자재 발주</t>
        </is>
      </c>
      <c r="E1143" s="21" t="inlineStr">
        <is>
          <t>대표</t>
        </is>
      </c>
      <c r="F1143" s="26" t="inlineStr">
        <is>
          <t>완료</t>
        </is>
      </c>
      <c r="G1143" s="28">
        <f>IF(OR(D1143="",H1143&lt;&gt;""),"",IF(F1143="완료","완료",IF(A1143&lt;기준일,"밀림",IF(A1143=기준일,"오늘",IF(A1143&lt;=기준일+7,"이번 주","예정")))))</f>
        <v/>
      </c>
      <c r="H1143" s="25">
        <f>IF(COUNTA(A1143,B1143,D1143)=0,"",IF(D1143="","할 일을 적어 주세요",IF(NOT(ISNUMBER(A1143)),"마감일을 확인하세요",IF(AND(B1143&lt;&gt;"",ISNA(MATCH(B1143,현장번호,0))),"현장 번호를 확인하세요",IF(AND(F1143&lt;&gt;"",F1143&lt;&gt;"완료"),"끝남 칸은 '완료'만","")))))</f>
        <v/>
      </c>
      <c r="J1143">
        <f>IF(OR(G1143="밀림",G1143="오늘",G1143="이번 주"),A1143+ROW()/1E+6,"")</f>
        <v/>
      </c>
    </row>
    <row r="1144">
      <c r="A1144" s="20" t="n">
        <v>46264</v>
      </c>
      <c r="B1144" s="26" t="n">
        <v>322</v>
      </c>
      <c r="C1144" s="27">
        <f>IF(D1144="","",IF(B1144="","(현장 없음)",IFERROR(INDEX(현장_고객,MATCH(B1144,현장번호,0))&amp;" · "&amp;INDEX(현장_주소,MATCH(B1144,현장번호,0)),"없는 번호")))</f>
        <v/>
      </c>
      <c r="D1144" s="21" t="inlineStr">
        <is>
          <t>타일 들어가는 날 확인</t>
        </is>
      </c>
      <c r="E1144" s="21" t="inlineStr">
        <is>
          <t>김 실장</t>
        </is>
      </c>
      <c r="F1144" s="26" t="inlineStr">
        <is>
          <t>완료</t>
        </is>
      </c>
      <c r="G1144" s="28">
        <f>IF(OR(D1144="",H1144&lt;&gt;""),"",IF(F1144="완료","완료",IF(A1144&lt;기준일,"밀림",IF(A1144=기준일,"오늘",IF(A1144&lt;=기준일+7,"이번 주","예정")))))</f>
        <v/>
      </c>
      <c r="H1144" s="25">
        <f>IF(COUNTA(A1144,B1144,D1144)=0,"",IF(D1144="","할 일을 적어 주세요",IF(NOT(ISNUMBER(A1144)),"마감일을 확인하세요",IF(AND(B1144&lt;&gt;"",ISNA(MATCH(B1144,현장번호,0))),"현장 번호를 확인하세요",IF(AND(F1144&lt;&gt;"",F1144&lt;&gt;"완료"),"끝남 칸은 '완료'만","")))))</f>
        <v/>
      </c>
      <c r="J1144">
        <f>IF(OR(G1144="밀림",G1144="오늘",G1144="이번 주"),A1144+ROW()/1E+6,"")</f>
        <v/>
      </c>
    </row>
    <row r="1145">
      <c r="A1145" s="20" t="n">
        <v>46264</v>
      </c>
      <c r="B1145" s="26" t="n">
        <v>322</v>
      </c>
      <c r="C1145" s="27">
        <f>IF(D1145="","",IF(B1145="","(현장 없음)",IFERROR(INDEX(현장_고객,MATCH(B1145,현장번호,0))&amp;" · "&amp;INDEX(현장_주소,MATCH(B1145,현장번호,0)),"없는 번호")))</f>
        <v/>
      </c>
      <c r="D1145" s="21" t="inlineStr">
        <is>
          <t>관리사무소 공사 신고</t>
        </is>
      </c>
      <c r="E1145" s="21" t="inlineStr">
        <is>
          <t>김 실장</t>
        </is>
      </c>
      <c r="F1145" s="26" t="inlineStr">
        <is>
          <t>완료</t>
        </is>
      </c>
      <c r="G1145" s="28">
        <f>IF(OR(D1145="",H1145&lt;&gt;""),"",IF(F1145="완료","완료",IF(A1145&lt;기준일,"밀림",IF(A1145=기준일,"오늘",IF(A1145&lt;=기준일+7,"이번 주","예정")))))</f>
        <v/>
      </c>
      <c r="H1145" s="25">
        <f>IF(COUNTA(A1145,B1145,D1145)=0,"",IF(D1145="","할 일을 적어 주세요",IF(NOT(ISNUMBER(A1145)),"마감일을 확인하세요",IF(AND(B1145&lt;&gt;"",ISNA(MATCH(B1145,현장번호,0))),"현장 번호를 확인하세요",IF(AND(F1145&lt;&gt;"",F1145&lt;&gt;"완료"),"끝남 칸은 '완료'만","")))))</f>
        <v/>
      </c>
      <c r="J1145">
        <f>IF(OR(G1145="밀림",G1145="오늘",G1145="이번 주"),A1145+ROW()/1E+6,"")</f>
        <v/>
      </c>
    </row>
    <row r="1146">
      <c r="A1146" s="20" t="n">
        <v>46265</v>
      </c>
      <c r="B1146" s="26" t="n">
        <v>316</v>
      </c>
      <c r="C1146" s="27">
        <f>IF(D1146="","",IF(B1146="","(현장 없음)",IFERROR(INDEX(현장_고객,MATCH(B1146,현장번호,0))&amp;" · "&amp;INDEX(현장_주소,MATCH(B1146,현장번호,0)),"없는 번호")))</f>
        <v/>
      </c>
      <c r="D1146" s="21" t="inlineStr">
        <is>
          <t>자재 발주</t>
        </is>
      </c>
      <c r="E1146" s="21" t="inlineStr">
        <is>
          <t>대표</t>
        </is>
      </c>
      <c r="F1146" s="26" t="inlineStr">
        <is>
          <t>완료</t>
        </is>
      </c>
      <c r="G1146" s="28">
        <f>IF(OR(D1146="",H1146&lt;&gt;""),"",IF(F1146="완료","완료",IF(A1146&lt;기준일,"밀림",IF(A1146=기준일,"오늘",IF(A1146&lt;=기준일+7,"이번 주","예정")))))</f>
        <v/>
      </c>
      <c r="H1146" s="25">
        <f>IF(COUNTA(A1146,B1146,D1146)=0,"",IF(D1146="","할 일을 적어 주세요",IF(NOT(ISNUMBER(A1146)),"마감일을 확인하세요",IF(AND(B1146&lt;&gt;"",ISNA(MATCH(B1146,현장번호,0))),"현장 번호를 확인하세요",IF(AND(F1146&lt;&gt;"",F1146&lt;&gt;"완료"),"끝남 칸은 '완료'만","")))))</f>
        <v/>
      </c>
      <c r="J1146">
        <f>IF(OR(G1146="밀림",G1146="오늘",G1146="이번 주"),A1146+ROW()/1E+6,"")</f>
        <v/>
      </c>
    </row>
    <row r="1147">
      <c r="A1147" s="20" t="n">
        <v>46265</v>
      </c>
      <c r="B1147" s="26" t="n">
        <v>316</v>
      </c>
      <c r="C1147" s="27">
        <f>IF(D1147="","",IF(B1147="","(현장 없음)",IFERROR(INDEX(현장_고객,MATCH(B1147,현장번호,0))&amp;" · "&amp;INDEX(현장_주소,MATCH(B1147,현장번호,0)),"없는 번호")))</f>
        <v/>
      </c>
      <c r="D1147" s="21" t="inlineStr">
        <is>
          <t>철거 일정 잡기</t>
        </is>
      </c>
      <c r="E1147" s="21" t="inlineStr">
        <is>
          <t>대표</t>
        </is>
      </c>
      <c r="F1147" s="26" t="inlineStr">
        <is>
          <t>완료</t>
        </is>
      </c>
      <c r="G1147" s="28">
        <f>IF(OR(D1147="",H1147&lt;&gt;""),"",IF(F1147="완료","완료",IF(A1147&lt;기준일,"밀림",IF(A1147=기준일,"오늘",IF(A1147&lt;=기준일+7,"이번 주","예정")))))</f>
        <v/>
      </c>
      <c r="H1147" s="25">
        <f>IF(COUNTA(A1147,B1147,D1147)=0,"",IF(D1147="","할 일을 적어 주세요",IF(NOT(ISNUMBER(A1147)),"마감일을 확인하세요",IF(AND(B1147&lt;&gt;"",ISNA(MATCH(B1147,현장번호,0))),"현장 번호를 확인하세요",IF(AND(F1147&lt;&gt;"",F1147&lt;&gt;"완료"),"끝남 칸은 '완료'만","")))))</f>
        <v/>
      </c>
      <c r="J1147">
        <f>IF(OR(G1147="밀림",G1147="오늘",G1147="이번 주"),A1147+ROW()/1E+6,"")</f>
        <v/>
      </c>
    </row>
    <row r="1148">
      <c r="A1148" s="20" t="n">
        <v>46265</v>
      </c>
      <c r="B1148" s="26" t="n">
        <v>320</v>
      </c>
      <c r="C1148" s="27">
        <f>IF(D1148="","",IF(B1148="","(현장 없음)",IFERROR(INDEX(현장_고객,MATCH(B1148,현장번호,0))&amp;" · "&amp;INDEX(현장_주소,MATCH(B1148,현장번호,0)),"없는 번호")))</f>
        <v/>
      </c>
      <c r="D1148" s="21" t="inlineStr">
        <is>
          <t>설비 업체 확인</t>
        </is>
      </c>
      <c r="E1148" s="21" t="inlineStr">
        <is>
          <t>대표</t>
        </is>
      </c>
      <c r="F1148" s="26" t="inlineStr">
        <is>
          <t>완료</t>
        </is>
      </c>
      <c r="G1148" s="28">
        <f>IF(OR(D1148="",H1148&lt;&gt;""),"",IF(F1148="완료","완료",IF(A1148&lt;기준일,"밀림",IF(A1148=기준일,"오늘",IF(A1148&lt;=기준일+7,"이번 주","예정")))))</f>
        <v/>
      </c>
      <c r="H1148" s="25">
        <f>IF(COUNTA(A1148,B1148,D1148)=0,"",IF(D1148="","할 일을 적어 주세요",IF(NOT(ISNUMBER(A1148)),"마감일을 확인하세요",IF(AND(B1148&lt;&gt;"",ISNA(MATCH(B1148,현장번호,0))),"현장 번호를 확인하세요",IF(AND(F1148&lt;&gt;"",F1148&lt;&gt;"완료"),"끝남 칸은 '완료'만","")))))</f>
        <v/>
      </c>
      <c r="J1148">
        <f>IF(OR(G1148="밀림",G1148="오늘",G1148="이번 주"),A1148+ROW()/1E+6,"")</f>
        <v/>
      </c>
    </row>
    <row r="1149">
      <c r="A1149" s="20" t="n">
        <v>46266</v>
      </c>
      <c r="B1149" s="26" t="n">
        <v>309</v>
      </c>
      <c r="C1149" s="27">
        <f>IF(D1149="","",IF(B1149="","(현장 없음)",IFERROR(INDEX(현장_고객,MATCH(B1149,현장번호,0))&amp;" · "&amp;INDEX(현장_주소,MATCH(B1149,현장번호,0)),"없는 번호")))</f>
        <v/>
      </c>
      <c r="D1149" s="21" t="inlineStr">
        <is>
          <t>잔금 안내 문자</t>
        </is>
      </c>
      <c r="E1149" s="21" t="inlineStr">
        <is>
          <t>박 팀장</t>
        </is>
      </c>
      <c r="F1149" s="26" t="inlineStr">
        <is>
          <t>완료</t>
        </is>
      </c>
      <c r="G1149" s="28">
        <f>IF(OR(D1149="",H1149&lt;&gt;""),"",IF(F1149="완료","완료",IF(A1149&lt;기준일,"밀림",IF(A1149=기준일,"오늘",IF(A1149&lt;=기준일+7,"이번 주","예정")))))</f>
        <v/>
      </c>
      <c r="H1149" s="25">
        <f>IF(COUNTA(A1149,B1149,D1149)=0,"",IF(D1149="","할 일을 적어 주세요",IF(NOT(ISNUMBER(A1149)),"마감일을 확인하세요",IF(AND(B1149&lt;&gt;"",ISNA(MATCH(B1149,현장번호,0))),"현장 번호를 확인하세요",IF(AND(F1149&lt;&gt;"",F1149&lt;&gt;"완료"),"끝남 칸은 '완료'만","")))))</f>
        <v/>
      </c>
      <c r="J1149">
        <f>IF(OR(G1149="밀림",G1149="오늘",G1149="이번 주"),A1149+ROW()/1E+6,"")</f>
        <v/>
      </c>
    </row>
    <row r="1150">
      <c r="A1150" s="20" t="n">
        <v>46267</v>
      </c>
      <c r="B1150" s="26" t="n">
        <v>315</v>
      </c>
      <c r="C1150" s="27">
        <f>IF(D1150="","",IF(B1150="","(현장 없음)",IFERROR(INDEX(현장_고객,MATCH(B1150,현장번호,0))&amp;" · "&amp;INDEX(현장_주소,MATCH(B1150,현장번호,0)),"없는 번호")))</f>
        <v/>
      </c>
      <c r="D1150" s="21" t="inlineStr">
        <is>
          <t>마감 확인</t>
        </is>
      </c>
      <c r="E1150" s="21" t="inlineStr">
        <is>
          <t>박 팀장</t>
        </is>
      </c>
      <c r="F1150" s="26" t="inlineStr">
        <is>
          <t>완료</t>
        </is>
      </c>
      <c r="G1150" s="28">
        <f>IF(OR(D1150="",H1150&lt;&gt;""),"",IF(F1150="완료","완료",IF(A1150&lt;기준일,"밀림",IF(A1150=기준일,"오늘",IF(A1150&lt;=기준일+7,"이번 주","예정")))))</f>
        <v/>
      </c>
      <c r="H1150" s="25">
        <f>IF(COUNTA(A1150,B1150,D1150)=0,"",IF(D1150="","할 일을 적어 주세요",IF(NOT(ISNUMBER(A1150)),"마감일을 확인하세요",IF(AND(B1150&lt;&gt;"",ISNA(MATCH(B1150,현장번호,0))),"현장 번호를 확인하세요",IF(AND(F1150&lt;&gt;"",F1150&lt;&gt;"완료"),"끝남 칸은 '완료'만","")))))</f>
        <v/>
      </c>
      <c r="J1150">
        <f>IF(OR(G1150="밀림",G1150="오늘",G1150="이번 주"),A1150+ROW()/1E+6,"")</f>
        <v/>
      </c>
    </row>
    <row r="1151">
      <c r="A1151" s="20" t="n">
        <v>46267</v>
      </c>
      <c r="B1151" s="26" t="n">
        <v>315</v>
      </c>
      <c r="C1151" s="27">
        <f>IF(D1151="","",IF(B1151="","(현장 없음)",IFERROR(INDEX(현장_고객,MATCH(B1151,현장번호,0))&amp;" · "&amp;INDEX(현장_주소,MATCH(B1151,현장번호,0)),"없는 번호")))</f>
        <v/>
      </c>
      <c r="D1151" s="21" t="inlineStr">
        <is>
          <t>철거 일정 잡기</t>
        </is>
      </c>
      <c r="E1151" s="21" t="inlineStr">
        <is>
          <t>박 팀장</t>
        </is>
      </c>
      <c r="F1151" s="26" t="inlineStr">
        <is>
          <t>완료</t>
        </is>
      </c>
      <c r="G1151" s="28">
        <f>IF(OR(D1151="",H1151&lt;&gt;""),"",IF(F1151="완료","완료",IF(A1151&lt;기준일,"밀림",IF(A1151=기준일,"오늘",IF(A1151&lt;=기준일+7,"이번 주","예정")))))</f>
        <v/>
      </c>
      <c r="H1151" s="25">
        <f>IF(COUNTA(A1151,B1151,D1151)=0,"",IF(D1151="","할 일을 적어 주세요",IF(NOT(ISNUMBER(A1151)),"마감일을 확인하세요",IF(AND(B1151&lt;&gt;"",ISNA(MATCH(B1151,현장번호,0))),"현장 번호를 확인하세요",IF(AND(F1151&lt;&gt;"",F1151&lt;&gt;"완료"),"끝남 칸은 '완료'만","")))))</f>
        <v/>
      </c>
      <c r="J1151">
        <f>IF(OR(G1151="밀림",G1151="오늘",G1151="이번 주"),A1151+ROW()/1E+6,"")</f>
        <v/>
      </c>
    </row>
    <row r="1152">
      <c r="A1152" s="20" t="n">
        <v>46267</v>
      </c>
      <c r="B1152" s="26" t="n">
        <v>315</v>
      </c>
      <c r="C1152" s="27">
        <f>IF(D1152="","",IF(B1152="","(현장 없음)",IFERROR(INDEX(현장_고객,MATCH(B1152,현장번호,0))&amp;" · "&amp;INDEX(현장_주소,MATCH(B1152,현장번호,0)),"없는 번호")))</f>
        <v/>
      </c>
      <c r="D1152" s="21" t="inlineStr">
        <is>
          <t>중간 사진 보내기</t>
        </is>
      </c>
      <c r="E1152" s="21" t="inlineStr">
        <is>
          <t>박 팀장</t>
        </is>
      </c>
      <c r="F1152" s="26" t="inlineStr">
        <is>
          <t>완료</t>
        </is>
      </c>
      <c r="G1152" s="28">
        <f>IF(OR(D1152="",H1152&lt;&gt;""),"",IF(F1152="완료","완료",IF(A1152&lt;기준일,"밀림",IF(A1152=기준일,"오늘",IF(A1152&lt;=기준일+7,"이번 주","예정")))))</f>
        <v/>
      </c>
      <c r="H1152" s="25">
        <f>IF(COUNTA(A1152,B1152,D1152)=0,"",IF(D1152="","할 일을 적어 주세요",IF(NOT(ISNUMBER(A1152)),"마감일을 확인하세요",IF(AND(B1152&lt;&gt;"",ISNA(MATCH(B1152,현장번호,0))),"현장 번호를 확인하세요",IF(AND(F1152&lt;&gt;"",F1152&lt;&gt;"완료"),"끝남 칸은 '완료'만","")))))</f>
        <v/>
      </c>
      <c r="J1152">
        <f>IF(OR(G1152="밀림",G1152="오늘",G1152="이번 주"),A1152+ROW()/1E+6,"")</f>
        <v/>
      </c>
    </row>
    <row r="1153">
      <c r="A1153" s="20" t="n">
        <v>46267</v>
      </c>
      <c r="B1153" s="26" t="n">
        <v>316</v>
      </c>
      <c r="C1153" s="27">
        <f>IF(D1153="","",IF(B1153="","(현장 없음)",IFERROR(INDEX(현장_고객,MATCH(B1153,현장번호,0))&amp;" · "&amp;INDEX(현장_주소,MATCH(B1153,현장번호,0)),"없는 번호")))</f>
        <v/>
      </c>
      <c r="D1153" s="21" t="inlineStr">
        <is>
          <t>관리사무소 공사 신고</t>
        </is>
      </c>
      <c r="E1153" s="21" t="inlineStr">
        <is>
          <t>대표</t>
        </is>
      </c>
      <c r="F1153" s="26" t="inlineStr">
        <is>
          <t>완료</t>
        </is>
      </c>
      <c r="G1153" s="28">
        <f>IF(OR(D1153="",H1153&lt;&gt;""),"",IF(F1153="완료","완료",IF(A1153&lt;기준일,"밀림",IF(A1153=기준일,"오늘",IF(A1153&lt;=기준일+7,"이번 주","예정")))))</f>
        <v/>
      </c>
      <c r="H1153" s="25">
        <f>IF(COUNTA(A1153,B1153,D1153)=0,"",IF(D1153="","할 일을 적어 주세요",IF(NOT(ISNUMBER(A1153)),"마감일을 확인하세요",IF(AND(B1153&lt;&gt;"",ISNA(MATCH(B1153,현장번호,0))),"현장 번호를 확인하세요",IF(AND(F1153&lt;&gt;"",F1153&lt;&gt;"완료"),"끝남 칸은 '완료'만","")))))</f>
        <v/>
      </c>
      <c r="J1153">
        <f>IF(OR(G1153="밀림",G1153="오늘",G1153="이번 주"),A1153+ROW()/1E+6,"")</f>
        <v/>
      </c>
    </row>
    <row r="1154">
      <c r="A1154" s="20" t="n">
        <v>46267</v>
      </c>
      <c r="B1154" s="26" t="n">
        <v>320</v>
      </c>
      <c r="C1154" s="27">
        <f>IF(D1154="","",IF(B1154="","(현장 없음)",IFERROR(INDEX(현장_고객,MATCH(B1154,현장번호,0))&amp;" · "&amp;INDEX(현장_주소,MATCH(B1154,현장번호,0)),"없는 번호")))</f>
        <v/>
      </c>
      <c r="D1154" s="21" t="inlineStr">
        <is>
          <t>잔금 안내 문자</t>
        </is>
      </c>
      <c r="E1154" s="21" t="inlineStr">
        <is>
          <t>대표</t>
        </is>
      </c>
      <c r="F1154" s="26" t="inlineStr">
        <is>
          <t>완료</t>
        </is>
      </c>
      <c r="G1154" s="28">
        <f>IF(OR(D1154="",H1154&lt;&gt;""),"",IF(F1154="완료","완료",IF(A1154&lt;기준일,"밀림",IF(A1154=기준일,"오늘",IF(A1154&lt;=기준일+7,"이번 주","예정")))))</f>
        <v/>
      </c>
      <c r="H1154" s="25">
        <f>IF(COUNTA(A1154,B1154,D1154)=0,"",IF(D1154="","할 일을 적어 주세요",IF(NOT(ISNUMBER(A1154)),"마감일을 확인하세요",IF(AND(B1154&lt;&gt;"",ISNA(MATCH(B1154,현장번호,0))),"현장 번호를 확인하세요",IF(AND(F1154&lt;&gt;"",F1154&lt;&gt;"완료"),"끝남 칸은 '완료'만","")))))</f>
        <v/>
      </c>
      <c r="J1154">
        <f>IF(OR(G1154="밀림",G1154="오늘",G1154="이번 주"),A1154+ROW()/1E+6,"")</f>
        <v/>
      </c>
    </row>
    <row r="1155">
      <c r="A1155" s="20" t="n">
        <v>46267</v>
      </c>
      <c r="B1155" s="26" t="n">
        <v>322</v>
      </c>
      <c r="C1155" s="27">
        <f>IF(D1155="","",IF(B1155="","(현장 없음)",IFERROR(INDEX(현장_고객,MATCH(B1155,현장번호,0))&amp;" · "&amp;INDEX(현장_주소,MATCH(B1155,현장번호,0)),"없는 번호")))</f>
        <v/>
      </c>
      <c r="D1155" s="21" t="inlineStr">
        <is>
          <t>설비 업체 확인</t>
        </is>
      </c>
      <c r="E1155" s="21" t="inlineStr">
        <is>
          <t>김 실장</t>
        </is>
      </c>
      <c r="F1155" s="26" t="inlineStr">
        <is>
          <t>완료</t>
        </is>
      </c>
      <c r="G1155" s="28">
        <f>IF(OR(D1155="",H1155&lt;&gt;""),"",IF(F1155="완료","완료",IF(A1155&lt;기준일,"밀림",IF(A1155=기준일,"오늘",IF(A1155&lt;=기준일+7,"이번 주","예정")))))</f>
        <v/>
      </c>
      <c r="H1155" s="25">
        <f>IF(COUNTA(A1155,B1155,D1155)=0,"",IF(D1155="","할 일을 적어 주세요",IF(NOT(ISNUMBER(A1155)),"마감일을 확인하세요",IF(AND(B1155&lt;&gt;"",ISNA(MATCH(B1155,현장번호,0))),"현장 번호를 확인하세요",IF(AND(F1155&lt;&gt;"",F1155&lt;&gt;"완료"),"끝남 칸은 '완료'만","")))))</f>
        <v/>
      </c>
      <c r="J1155">
        <f>IF(OR(G1155="밀림",G1155="오늘",G1155="이번 주"),A1155+ROW()/1E+6,"")</f>
        <v/>
      </c>
    </row>
    <row r="1156">
      <c r="A1156" s="20" t="n">
        <v>46269</v>
      </c>
      <c r="B1156" s="26" t="n">
        <v>315</v>
      </c>
      <c r="C1156" s="27">
        <f>IF(D1156="","",IF(B1156="","(현장 없음)",IFERROR(INDEX(현장_고객,MATCH(B1156,현장번호,0))&amp;" · "&amp;INDEX(현장_주소,MATCH(B1156,현장번호,0)),"없는 번호")))</f>
        <v/>
      </c>
      <c r="D1156" s="21" t="inlineStr">
        <is>
          <t>잔금 안내 문자</t>
        </is>
      </c>
      <c r="E1156" s="21" t="inlineStr">
        <is>
          <t>박 팀장</t>
        </is>
      </c>
      <c r="F1156" s="26" t="inlineStr">
        <is>
          <t>완료</t>
        </is>
      </c>
      <c r="G1156" s="28">
        <f>IF(OR(D1156="",H1156&lt;&gt;""),"",IF(F1156="완료","완료",IF(A1156&lt;기준일,"밀림",IF(A1156=기준일,"오늘",IF(A1156&lt;=기준일+7,"이번 주","예정")))))</f>
        <v/>
      </c>
      <c r="H1156" s="25">
        <f>IF(COUNTA(A1156,B1156,D1156)=0,"",IF(D1156="","할 일을 적어 주세요",IF(NOT(ISNUMBER(A1156)),"마감일을 확인하세요",IF(AND(B1156&lt;&gt;"",ISNA(MATCH(B1156,현장번호,0))),"현장 번호를 확인하세요",IF(AND(F1156&lt;&gt;"",F1156&lt;&gt;"완료"),"끝남 칸은 '완료'만","")))))</f>
        <v/>
      </c>
      <c r="J1156">
        <f>IF(OR(G1156="밀림",G1156="오늘",G1156="이번 주"),A1156+ROW()/1E+6,"")</f>
        <v/>
      </c>
    </row>
    <row r="1157">
      <c r="A1157" s="20" t="n">
        <v>46269</v>
      </c>
      <c r="B1157" s="26" t="n">
        <v>330</v>
      </c>
      <c r="C1157" s="27">
        <f>IF(D1157="","",IF(B1157="","(현장 없음)",IFERROR(INDEX(현장_고객,MATCH(B1157,현장번호,0))&amp;" · "&amp;INDEX(현장_주소,MATCH(B1157,현장번호,0)),"없는 번호")))</f>
        <v/>
      </c>
      <c r="D1157" s="21" t="inlineStr">
        <is>
          <t>견적 전화</t>
        </is>
      </c>
      <c r="E1157" s="21" t="inlineStr">
        <is>
          <t>박 팀장</t>
        </is>
      </c>
      <c r="F1157" s="26" t="inlineStr">
        <is>
          <t>완료</t>
        </is>
      </c>
      <c r="G1157" s="28">
        <f>IF(OR(D1157="",H1157&lt;&gt;""),"",IF(F1157="완료","완료",IF(A1157&lt;기준일,"밀림",IF(A1157=기준일,"오늘",IF(A1157&lt;=기준일+7,"이번 주","예정")))))</f>
        <v/>
      </c>
      <c r="H1157" s="25">
        <f>IF(COUNTA(A1157,B1157,D1157)=0,"",IF(D1157="","할 일을 적어 주세요",IF(NOT(ISNUMBER(A1157)),"마감일을 확인하세요",IF(AND(B1157&lt;&gt;"",ISNA(MATCH(B1157,현장번호,0))),"현장 번호를 확인하세요",IF(AND(F1157&lt;&gt;"",F1157&lt;&gt;"완료"),"끝남 칸은 '완료'만","")))))</f>
        <v/>
      </c>
      <c r="J1157">
        <f>IF(OR(G1157="밀림",G1157="오늘",G1157="이번 주"),A1157+ROW()/1E+6,"")</f>
        <v/>
      </c>
    </row>
    <row r="1158">
      <c r="A1158" s="20" t="n">
        <v>46269</v>
      </c>
      <c r="B1158" s="26" t="n">
        <v>333</v>
      </c>
      <c r="C1158" s="27">
        <f>IF(D1158="","",IF(B1158="","(현장 없음)",IFERROR(INDEX(현장_고객,MATCH(B1158,현장번호,0))&amp;" · "&amp;INDEX(현장_주소,MATCH(B1158,현장번호,0)),"없는 번호")))</f>
        <v/>
      </c>
      <c r="D1158" s="21" t="inlineStr">
        <is>
          <t>견적 전화</t>
        </is>
      </c>
      <c r="E1158" s="21" t="inlineStr">
        <is>
          <t>김 실장</t>
        </is>
      </c>
      <c r="F1158" s="26" t="inlineStr">
        <is>
          <t>완료</t>
        </is>
      </c>
      <c r="G1158" s="28">
        <f>IF(OR(D1158="",H1158&lt;&gt;""),"",IF(F1158="완료","완료",IF(A1158&lt;기준일,"밀림",IF(A1158=기준일,"오늘",IF(A1158&lt;=기준일+7,"이번 주","예정")))))</f>
        <v/>
      </c>
      <c r="H1158" s="25">
        <f>IF(COUNTA(A1158,B1158,D1158)=0,"",IF(D1158="","할 일을 적어 주세요",IF(NOT(ISNUMBER(A1158)),"마감일을 확인하세요",IF(AND(B1158&lt;&gt;"",ISNA(MATCH(B1158,현장번호,0))),"현장 번호를 확인하세요",IF(AND(F1158&lt;&gt;"",F1158&lt;&gt;"완료"),"끝남 칸은 '완료'만","")))))</f>
        <v/>
      </c>
      <c r="J1158">
        <f>IF(OR(G1158="밀림",G1158="오늘",G1158="이번 주"),A1158+ROW()/1E+6,"")</f>
        <v/>
      </c>
    </row>
    <row r="1159">
      <c r="A1159" s="20" t="n">
        <v>46269</v>
      </c>
      <c r="B1159" s="26" t="n">
        <v>335</v>
      </c>
      <c r="C1159" s="27">
        <f>IF(D1159="","",IF(B1159="","(현장 없음)",IFERROR(INDEX(현장_고객,MATCH(B1159,현장번호,0))&amp;" · "&amp;INDEX(현장_주소,MATCH(B1159,현장번호,0)),"없는 번호")))</f>
        <v/>
      </c>
      <c r="D1159" s="21" t="inlineStr">
        <is>
          <t>실측 방문</t>
        </is>
      </c>
      <c r="E1159" s="21" t="inlineStr">
        <is>
          <t>김 실장</t>
        </is>
      </c>
      <c r="F1159" s="26" t="inlineStr">
        <is>
          <t>완료</t>
        </is>
      </c>
      <c r="G1159" s="28">
        <f>IF(OR(D1159="",H1159&lt;&gt;""),"",IF(F1159="완료","완료",IF(A1159&lt;기준일,"밀림",IF(A1159=기준일,"오늘",IF(A1159&lt;=기준일+7,"이번 주","예정")))))</f>
        <v/>
      </c>
      <c r="H1159" s="25">
        <f>IF(COUNTA(A1159,B1159,D1159)=0,"",IF(D1159="","할 일을 적어 주세요",IF(NOT(ISNUMBER(A1159)),"마감일을 확인하세요",IF(AND(B1159&lt;&gt;"",ISNA(MATCH(B1159,현장번호,0))),"현장 번호를 확인하세요",IF(AND(F1159&lt;&gt;"",F1159&lt;&gt;"완료"),"끝남 칸은 '완료'만","")))))</f>
        <v/>
      </c>
      <c r="J1159">
        <f>IF(OR(G1159="밀림",G1159="오늘",G1159="이번 주"),A1159+ROW()/1E+6,"")</f>
        <v/>
      </c>
    </row>
    <row r="1160">
      <c r="A1160" s="20" t="n">
        <v>46270</v>
      </c>
      <c r="B1160" s="26" t="n">
        <v>331</v>
      </c>
      <c r="C1160" s="27">
        <f>IF(D1160="","",IF(B1160="","(현장 없음)",IFERROR(INDEX(현장_고객,MATCH(B1160,현장번호,0))&amp;" · "&amp;INDEX(현장_주소,MATCH(B1160,현장번호,0)),"없는 번호")))</f>
        <v/>
      </c>
      <c r="D1160" s="21" t="inlineStr">
        <is>
          <t>견적 전화</t>
        </is>
      </c>
      <c r="E1160" s="21" t="inlineStr">
        <is>
          <t>대표</t>
        </is>
      </c>
      <c r="F1160" s="26" t="inlineStr">
        <is>
          <t>완료</t>
        </is>
      </c>
      <c r="G1160" s="28">
        <f>IF(OR(D1160="",H1160&lt;&gt;""),"",IF(F1160="완료","완료",IF(A1160&lt;기준일,"밀림",IF(A1160=기준일,"오늘",IF(A1160&lt;=기준일+7,"이번 주","예정")))))</f>
        <v/>
      </c>
      <c r="H1160" s="25">
        <f>IF(COUNTA(A1160,B1160,D1160)=0,"",IF(D1160="","할 일을 적어 주세요",IF(NOT(ISNUMBER(A1160)),"마감일을 확인하세요",IF(AND(B1160&lt;&gt;"",ISNA(MATCH(B1160,현장번호,0))),"현장 번호를 확인하세요",IF(AND(F1160&lt;&gt;"",F1160&lt;&gt;"완료"),"끝남 칸은 '완료'만","")))))</f>
        <v/>
      </c>
      <c r="J1160">
        <f>IF(OR(G1160="밀림",G1160="오늘",G1160="이번 주"),A1160+ROW()/1E+6,"")</f>
        <v/>
      </c>
    </row>
    <row r="1161">
      <c r="A1161" s="20" t="n">
        <v>46271</v>
      </c>
      <c r="B1161" s="26" t="n">
        <v>319</v>
      </c>
      <c r="C1161" s="27">
        <f>IF(D1161="","",IF(B1161="","(현장 없음)",IFERROR(INDEX(현장_고객,MATCH(B1161,현장번호,0))&amp;" · "&amp;INDEX(현장_주소,MATCH(B1161,현장번호,0)),"없는 번호")))</f>
        <v/>
      </c>
      <c r="D1161" s="21" t="inlineStr">
        <is>
          <t>마감 확인</t>
        </is>
      </c>
      <c r="E1161" s="21" t="inlineStr">
        <is>
          <t>박 팀장</t>
        </is>
      </c>
      <c r="F1161" s="26" t="inlineStr">
        <is>
          <t>완료</t>
        </is>
      </c>
      <c r="G1161" s="28">
        <f>IF(OR(D1161="",H1161&lt;&gt;""),"",IF(F1161="완료","완료",IF(A1161&lt;기준일,"밀림",IF(A1161=기준일,"오늘",IF(A1161&lt;=기준일+7,"이번 주","예정")))))</f>
        <v/>
      </c>
      <c r="H1161" s="25">
        <f>IF(COUNTA(A1161,B1161,D1161)=0,"",IF(D1161="","할 일을 적어 주세요",IF(NOT(ISNUMBER(A1161)),"마감일을 확인하세요",IF(AND(B1161&lt;&gt;"",ISNA(MATCH(B1161,현장번호,0))),"현장 번호를 확인하세요",IF(AND(F1161&lt;&gt;"",F1161&lt;&gt;"완료"),"끝남 칸은 '완료'만","")))))</f>
        <v/>
      </c>
      <c r="J1161">
        <f>IF(OR(G1161="밀림",G1161="오늘",G1161="이번 주"),A1161+ROW()/1E+6,"")</f>
        <v/>
      </c>
    </row>
    <row r="1162">
      <c r="A1162" s="20" t="n">
        <v>46271</v>
      </c>
      <c r="B1162" s="26" t="n">
        <v>335</v>
      </c>
      <c r="C1162" s="27">
        <f>IF(D1162="","",IF(B1162="","(현장 없음)",IFERROR(INDEX(현장_고객,MATCH(B1162,현장번호,0))&amp;" · "&amp;INDEX(현장_주소,MATCH(B1162,현장번호,0)),"없는 번호")))</f>
        <v/>
      </c>
      <c r="D1162" s="21" t="inlineStr">
        <is>
          <t>설비 업체 확인</t>
        </is>
      </c>
      <c r="E1162" s="21" t="inlineStr">
        <is>
          <t>김 실장</t>
        </is>
      </c>
      <c r="F1162" s="26" t="inlineStr">
        <is>
          <t>완료</t>
        </is>
      </c>
      <c r="G1162" s="28">
        <f>IF(OR(D1162="",H1162&lt;&gt;""),"",IF(F1162="완료","완료",IF(A1162&lt;기준일,"밀림",IF(A1162=기준일,"오늘",IF(A1162&lt;=기준일+7,"이번 주","예정")))))</f>
        <v/>
      </c>
      <c r="H1162" s="25">
        <f>IF(COUNTA(A1162,B1162,D1162)=0,"",IF(D1162="","할 일을 적어 주세요",IF(NOT(ISNUMBER(A1162)),"마감일을 확인하세요",IF(AND(B1162&lt;&gt;"",ISNA(MATCH(B1162,현장번호,0))),"현장 번호를 확인하세요",IF(AND(F1162&lt;&gt;"",F1162&lt;&gt;"완료"),"끝남 칸은 '완료'만","")))))</f>
        <v/>
      </c>
      <c r="J1162">
        <f>IF(OR(G1162="밀림",G1162="오늘",G1162="이번 주"),A1162+ROW()/1E+6,"")</f>
        <v/>
      </c>
    </row>
    <row r="1163">
      <c r="A1163" s="20" t="n">
        <v>46271</v>
      </c>
      <c r="B1163" s="26" t="n">
        <v>335</v>
      </c>
      <c r="C1163" s="27">
        <f>IF(D1163="","",IF(B1163="","(현장 없음)",IFERROR(INDEX(현장_고객,MATCH(B1163,현장번호,0))&amp;" · "&amp;INDEX(현장_주소,MATCH(B1163,현장번호,0)),"없는 번호")))</f>
        <v/>
      </c>
      <c r="D1163" s="21" t="inlineStr">
        <is>
          <t>타일 들어가는 날 확인</t>
        </is>
      </c>
      <c r="E1163" s="21" t="inlineStr">
        <is>
          <t>김 실장</t>
        </is>
      </c>
      <c r="F1163" s="26" t="inlineStr">
        <is>
          <t>완료</t>
        </is>
      </c>
      <c r="G1163" s="28">
        <f>IF(OR(D1163="",H1163&lt;&gt;""),"",IF(F1163="완료","완료",IF(A1163&lt;기준일,"밀림",IF(A1163=기준일,"오늘",IF(A1163&lt;=기준일+7,"이번 주","예정")))))</f>
        <v/>
      </c>
      <c r="H1163" s="25">
        <f>IF(COUNTA(A1163,B1163,D1163)=0,"",IF(D1163="","할 일을 적어 주세요",IF(NOT(ISNUMBER(A1163)),"마감일을 확인하세요",IF(AND(B1163&lt;&gt;"",ISNA(MATCH(B1163,현장번호,0))),"현장 번호를 확인하세요",IF(AND(F1163&lt;&gt;"",F1163&lt;&gt;"완료"),"끝남 칸은 '완료'만","")))))</f>
        <v/>
      </c>
      <c r="J1163">
        <f>IF(OR(G1163="밀림",G1163="오늘",G1163="이번 주"),A1163+ROW()/1E+6,"")</f>
        <v/>
      </c>
    </row>
    <row r="1164">
      <c r="A1164" s="20" t="n">
        <v>46272</v>
      </c>
      <c r="B1164" s="26" t="n">
        <v>323</v>
      </c>
      <c r="C1164" s="27">
        <f>IF(D1164="","",IF(B1164="","(현장 없음)",IFERROR(INDEX(현장_고객,MATCH(B1164,현장번호,0))&amp;" · "&amp;INDEX(현장_주소,MATCH(B1164,현장번호,0)),"없는 번호")))</f>
        <v/>
      </c>
      <c r="D1164" s="21" t="inlineStr">
        <is>
          <t>중간 사진 보내기</t>
        </is>
      </c>
      <c r="E1164" s="21" t="inlineStr">
        <is>
          <t>김 실장</t>
        </is>
      </c>
      <c r="F1164" s="26" t="inlineStr">
        <is>
          <t>완료</t>
        </is>
      </c>
      <c r="G1164" s="28">
        <f>IF(OR(D1164="",H1164&lt;&gt;""),"",IF(F1164="완료","완료",IF(A1164&lt;기준일,"밀림",IF(A1164=기준일,"오늘",IF(A1164&lt;=기준일+7,"이번 주","예정")))))</f>
        <v/>
      </c>
      <c r="H1164" s="25">
        <f>IF(COUNTA(A1164,B1164,D1164)=0,"",IF(D1164="","할 일을 적어 주세요",IF(NOT(ISNUMBER(A1164)),"마감일을 확인하세요",IF(AND(B1164&lt;&gt;"",ISNA(MATCH(B1164,현장번호,0))),"현장 번호를 확인하세요",IF(AND(F1164&lt;&gt;"",F1164&lt;&gt;"완료"),"끝남 칸은 '완료'만","")))))</f>
        <v/>
      </c>
      <c r="J1164">
        <f>IF(OR(G1164="밀림",G1164="오늘",G1164="이번 주"),A1164+ROW()/1E+6,"")</f>
        <v/>
      </c>
    </row>
    <row r="1165">
      <c r="A1165" s="20" t="n">
        <v>46273</v>
      </c>
      <c r="B1165" s="26" t="n">
        <v>319</v>
      </c>
      <c r="C1165" s="27">
        <f>IF(D1165="","",IF(B1165="","(현장 없음)",IFERROR(INDEX(현장_고객,MATCH(B1165,현장번호,0))&amp;" · "&amp;INDEX(현장_주소,MATCH(B1165,현장번호,0)),"없는 번호")))</f>
        <v/>
      </c>
      <c r="D1165" s="21" t="inlineStr">
        <is>
          <t>관리사무소 공사 신고</t>
        </is>
      </c>
      <c r="E1165" s="21" t="inlineStr">
        <is>
          <t>박 팀장</t>
        </is>
      </c>
      <c r="F1165" s="26" t="inlineStr">
        <is>
          <t>완료</t>
        </is>
      </c>
      <c r="G1165" s="28">
        <f>IF(OR(D1165="",H1165&lt;&gt;""),"",IF(F1165="완료","완료",IF(A1165&lt;기준일,"밀림",IF(A1165=기준일,"오늘",IF(A1165&lt;=기준일+7,"이번 주","예정")))))</f>
        <v/>
      </c>
      <c r="H1165" s="25">
        <f>IF(COUNTA(A1165,B1165,D1165)=0,"",IF(D1165="","할 일을 적어 주세요",IF(NOT(ISNUMBER(A1165)),"마감일을 확인하세요",IF(AND(B1165&lt;&gt;"",ISNA(MATCH(B1165,현장번호,0))),"현장 번호를 확인하세요",IF(AND(F1165&lt;&gt;"",F1165&lt;&gt;"완료"),"끝남 칸은 '완료'만","")))))</f>
        <v/>
      </c>
      <c r="J1165">
        <f>IF(OR(G1165="밀림",G1165="오늘",G1165="이번 주"),A1165+ROW()/1E+6,"")</f>
        <v/>
      </c>
    </row>
    <row r="1166">
      <c r="A1166" s="20" t="n">
        <v>46273</v>
      </c>
      <c r="B1166" s="26" t="n">
        <v>323</v>
      </c>
      <c r="C1166" s="27">
        <f>IF(D1166="","",IF(B1166="","(현장 없음)",IFERROR(INDEX(현장_고객,MATCH(B1166,현장번호,0))&amp;" · "&amp;INDEX(현장_주소,MATCH(B1166,현장번호,0)),"없는 번호")))</f>
        <v/>
      </c>
      <c r="D1166" s="21" t="inlineStr">
        <is>
          <t>잔금 안내 문자</t>
        </is>
      </c>
      <c r="E1166" s="21" t="inlineStr">
        <is>
          <t>김 실장</t>
        </is>
      </c>
      <c r="F1166" s="26" t="inlineStr">
        <is>
          <t>완료</t>
        </is>
      </c>
      <c r="G1166" s="28">
        <f>IF(OR(D1166="",H1166&lt;&gt;""),"",IF(F1166="완료","완료",IF(A1166&lt;기준일,"밀림",IF(A1166=기준일,"오늘",IF(A1166&lt;=기준일+7,"이번 주","예정")))))</f>
        <v/>
      </c>
      <c r="H1166" s="25">
        <f>IF(COUNTA(A1166,B1166,D1166)=0,"",IF(D1166="","할 일을 적어 주세요",IF(NOT(ISNUMBER(A1166)),"마감일을 확인하세요",IF(AND(B1166&lt;&gt;"",ISNA(MATCH(B1166,현장번호,0))),"현장 번호를 확인하세요",IF(AND(F1166&lt;&gt;"",F1166&lt;&gt;"완료"),"끝남 칸은 '완료'만","")))))</f>
        <v/>
      </c>
      <c r="J1166">
        <f>IF(OR(G1166="밀림",G1166="오늘",G1166="이번 주"),A1166+ROW()/1E+6,"")</f>
        <v/>
      </c>
    </row>
    <row r="1167">
      <c r="A1167" s="20" t="n">
        <v>46273</v>
      </c>
      <c r="B1167" s="26" t="n">
        <v>332</v>
      </c>
      <c r="C1167" s="27">
        <f>IF(D1167="","",IF(B1167="","(현장 없음)",IFERROR(INDEX(현장_고객,MATCH(B1167,현장번호,0))&amp;" · "&amp;INDEX(현장_주소,MATCH(B1167,현장번호,0)),"없는 번호")))</f>
        <v/>
      </c>
      <c r="D1167" s="21" t="inlineStr">
        <is>
          <t>중간 사진 보내기</t>
        </is>
      </c>
      <c r="E1167" s="21" t="inlineStr">
        <is>
          <t>김 실장</t>
        </is>
      </c>
      <c r="F1167" s="26" t="inlineStr">
        <is>
          <t>완료</t>
        </is>
      </c>
      <c r="G1167" s="28">
        <f>IF(OR(D1167="",H1167&lt;&gt;""),"",IF(F1167="완료","완료",IF(A1167&lt;기준일,"밀림",IF(A1167=기준일,"오늘",IF(A1167&lt;=기준일+7,"이번 주","예정")))))</f>
        <v/>
      </c>
      <c r="H1167" s="25">
        <f>IF(COUNTA(A1167,B1167,D1167)=0,"",IF(D1167="","할 일을 적어 주세요",IF(NOT(ISNUMBER(A1167)),"마감일을 확인하세요",IF(AND(B1167&lt;&gt;"",ISNA(MATCH(B1167,현장번호,0))),"현장 번호를 확인하세요",IF(AND(F1167&lt;&gt;"",F1167&lt;&gt;"완료"),"끝남 칸은 '완료'만","")))))</f>
        <v/>
      </c>
      <c r="J1167">
        <f>IF(OR(G1167="밀림",G1167="오늘",G1167="이번 주"),A1167+ROW()/1E+6,"")</f>
        <v/>
      </c>
    </row>
    <row r="1168">
      <c r="A1168" s="20" t="n">
        <v>46274</v>
      </c>
      <c r="B1168" s="26" t="n">
        <v>316</v>
      </c>
      <c r="C1168" s="27">
        <f>IF(D1168="","",IF(B1168="","(현장 없음)",IFERROR(INDEX(현장_고객,MATCH(B1168,현장번호,0))&amp;" · "&amp;INDEX(현장_주소,MATCH(B1168,현장번호,0)),"없는 번호")))</f>
        <v/>
      </c>
      <c r="D1168" s="21" t="inlineStr">
        <is>
          <t>잔금 안내 문자</t>
        </is>
      </c>
      <c r="E1168" s="21" t="inlineStr">
        <is>
          <t>대표</t>
        </is>
      </c>
      <c r="F1168" s="26" t="inlineStr">
        <is>
          <t>완료</t>
        </is>
      </c>
      <c r="G1168" s="28">
        <f>IF(OR(D1168="",H1168&lt;&gt;""),"",IF(F1168="완료","완료",IF(A1168&lt;기준일,"밀림",IF(A1168=기준일,"오늘",IF(A1168&lt;=기준일+7,"이번 주","예정")))))</f>
        <v/>
      </c>
      <c r="H1168" s="25">
        <f>IF(COUNTA(A1168,B1168,D1168)=0,"",IF(D1168="","할 일을 적어 주세요",IF(NOT(ISNUMBER(A1168)),"마감일을 확인하세요",IF(AND(B1168&lt;&gt;"",ISNA(MATCH(B1168,현장번호,0))),"현장 번호를 확인하세요",IF(AND(F1168&lt;&gt;"",F1168&lt;&gt;"완료"),"끝남 칸은 '완료'만","")))))</f>
        <v/>
      </c>
      <c r="J1168">
        <f>IF(OR(G1168="밀림",G1168="오늘",G1168="이번 주"),A1168+ROW()/1E+6,"")</f>
        <v/>
      </c>
    </row>
    <row r="1169">
      <c r="A1169" s="20" t="n">
        <v>46275</v>
      </c>
      <c r="B1169" s="26" t="n">
        <v>332</v>
      </c>
      <c r="C1169" s="27">
        <f>IF(D1169="","",IF(B1169="","(현장 없음)",IFERROR(INDEX(현장_고객,MATCH(B1169,현장번호,0))&amp;" · "&amp;INDEX(현장_주소,MATCH(B1169,현장번호,0)),"없는 번호")))</f>
        <v/>
      </c>
      <c r="D1169" s="21" t="inlineStr">
        <is>
          <t>설비 업체 확인</t>
        </is>
      </c>
      <c r="E1169" s="21" t="inlineStr">
        <is>
          <t>김 실장</t>
        </is>
      </c>
      <c r="F1169" s="26" t="inlineStr">
        <is>
          <t>완료</t>
        </is>
      </c>
      <c r="G1169" s="28">
        <f>IF(OR(D1169="",H1169&lt;&gt;""),"",IF(F1169="완료","완료",IF(A1169&lt;기준일,"밀림",IF(A1169=기준일,"오늘",IF(A1169&lt;=기준일+7,"이번 주","예정")))))</f>
        <v/>
      </c>
      <c r="H1169" s="25">
        <f>IF(COUNTA(A1169,B1169,D1169)=0,"",IF(D1169="","할 일을 적어 주세요",IF(NOT(ISNUMBER(A1169)),"마감일을 확인하세요",IF(AND(B1169&lt;&gt;"",ISNA(MATCH(B1169,현장번호,0))),"현장 번호를 확인하세요",IF(AND(F1169&lt;&gt;"",F1169&lt;&gt;"완료"),"끝남 칸은 '완료'만","")))))</f>
        <v/>
      </c>
      <c r="J1169">
        <f>IF(OR(G1169="밀림",G1169="오늘",G1169="이번 주"),A1169+ROW()/1E+6,"")</f>
        <v/>
      </c>
    </row>
    <row r="1170">
      <c r="A1170" s="20" t="n">
        <v>46276</v>
      </c>
      <c r="B1170" s="26" t="n">
        <v>332</v>
      </c>
      <c r="C1170" s="27">
        <f>IF(D1170="","",IF(B1170="","(현장 없음)",IFERROR(INDEX(현장_고객,MATCH(B1170,현장번호,0))&amp;" · "&amp;INDEX(현장_주소,MATCH(B1170,현장번호,0)),"없는 번호")))</f>
        <v/>
      </c>
      <c r="D1170" s="21" t="inlineStr">
        <is>
          <t>철거 일정 잡기</t>
        </is>
      </c>
      <c r="E1170" s="21" t="inlineStr">
        <is>
          <t>김 실장</t>
        </is>
      </c>
      <c r="F1170" s="26" t="inlineStr">
        <is>
          <t>완료</t>
        </is>
      </c>
      <c r="G1170" s="28">
        <f>IF(OR(D1170="",H1170&lt;&gt;""),"",IF(F1170="완료","완료",IF(A1170&lt;기준일,"밀림",IF(A1170=기준일,"오늘",IF(A1170&lt;=기준일+7,"이번 주","예정")))))</f>
        <v/>
      </c>
      <c r="H1170" s="25">
        <f>IF(COUNTA(A1170,B1170,D1170)=0,"",IF(D1170="","할 일을 적어 주세요",IF(NOT(ISNUMBER(A1170)),"마감일을 확인하세요",IF(AND(B1170&lt;&gt;"",ISNA(MATCH(B1170,현장번호,0))),"현장 번호를 확인하세요",IF(AND(F1170&lt;&gt;"",F1170&lt;&gt;"완료"),"끝남 칸은 '완료'만","")))))</f>
        <v/>
      </c>
      <c r="J1170">
        <f>IF(OR(G1170="밀림",G1170="오늘",G1170="이번 주"),A1170+ROW()/1E+6,"")</f>
        <v/>
      </c>
    </row>
    <row r="1171">
      <c r="A1171" s="20" t="n">
        <v>46276</v>
      </c>
      <c r="B1171" s="26" t="n">
        <v>332</v>
      </c>
      <c r="C1171" s="27">
        <f>IF(D1171="","",IF(B1171="","(현장 없음)",IFERROR(INDEX(현장_고객,MATCH(B1171,현장번호,0))&amp;" · "&amp;INDEX(현장_주소,MATCH(B1171,현장번호,0)),"없는 번호")))</f>
        <v/>
      </c>
      <c r="D1171" s="21" t="inlineStr">
        <is>
          <t>타일 들어가는 날 확인</t>
        </is>
      </c>
      <c r="E1171" s="21" t="inlineStr">
        <is>
          <t>김 실장</t>
        </is>
      </c>
      <c r="F1171" s="26" t="inlineStr">
        <is>
          <t>완료</t>
        </is>
      </c>
      <c r="G1171" s="28">
        <f>IF(OR(D1171="",H1171&lt;&gt;""),"",IF(F1171="완료","완료",IF(A1171&lt;기준일,"밀림",IF(A1171=기준일,"오늘",IF(A1171&lt;=기준일+7,"이번 주","예정")))))</f>
        <v/>
      </c>
      <c r="H1171" s="25">
        <f>IF(COUNTA(A1171,B1171,D1171)=0,"",IF(D1171="","할 일을 적어 주세요",IF(NOT(ISNUMBER(A1171)),"마감일을 확인하세요",IF(AND(B1171&lt;&gt;"",ISNA(MATCH(B1171,현장번호,0))),"현장 번호를 확인하세요",IF(AND(F1171&lt;&gt;"",F1171&lt;&gt;"완료"),"끝남 칸은 '완료'만","")))))</f>
        <v/>
      </c>
      <c r="J1171">
        <f>IF(OR(G1171="밀림",G1171="오늘",G1171="이번 주"),A1171+ROW()/1E+6,"")</f>
        <v/>
      </c>
    </row>
    <row r="1172">
      <c r="A1172" s="20" t="n">
        <v>46278</v>
      </c>
      <c r="B1172" s="26" t="n">
        <v>319</v>
      </c>
      <c r="C1172" s="27">
        <f>IF(D1172="","",IF(B1172="","(현장 없음)",IFERROR(INDEX(현장_고객,MATCH(B1172,현장번호,0))&amp;" · "&amp;INDEX(현장_주소,MATCH(B1172,현장번호,0)),"없는 번호")))</f>
        <v/>
      </c>
      <c r="D1172" s="21" t="inlineStr">
        <is>
          <t>잔금 안내 문자</t>
        </is>
      </c>
      <c r="E1172" s="21" t="inlineStr">
        <is>
          <t>박 팀장</t>
        </is>
      </c>
      <c r="F1172" s="26" t="inlineStr">
        <is>
          <t>완료</t>
        </is>
      </c>
      <c r="G1172" s="28">
        <f>IF(OR(D1172="",H1172&lt;&gt;""),"",IF(F1172="완료","완료",IF(A1172&lt;기준일,"밀림",IF(A1172=기준일,"오늘",IF(A1172&lt;=기준일+7,"이번 주","예정")))))</f>
        <v/>
      </c>
      <c r="H1172" s="25">
        <f>IF(COUNTA(A1172,B1172,D1172)=0,"",IF(D1172="","할 일을 적어 주세요",IF(NOT(ISNUMBER(A1172)),"마감일을 확인하세요",IF(AND(B1172&lt;&gt;"",ISNA(MATCH(B1172,현장번호,0))),"현장 번호를 확인하세요",IF(AND(F1172&lt;&gt;"",F1172&lt;&gt;"완료"),"끝남 칸은 '완료'만","")))))</f>
        <v/>
      </c>
      <c r="J1172">
        <f>IF(OR(G1172="밀림",G1172="오늘",G1172="이번 주"),A1172+ROW()/1E+6,"")</f>
        <v/>
      </c>
    </row>
    <row r="1173">
      <c r="A1173" s="20" t="n">
        <v>46278</v>
      </c>
      <c r="B1173" s="26" t="n">
        <v>338</v>
      </c>
      <c r="C1173" s="27">
        <f>IF(D1173="","",IF(B1173="","(현장 없음)",IFERROR(INDEX(현장_고객,MATCH(B1173,현장번호,0))&amp;" · "&amp;INDEX(현장_주소,MATCH(B1173,현장번호,0)),"없는 번호")))</f>
        <v/>
      </c>
      <c r="D1173" s="21" t="inlineStr">
        <is>
          <t>견적서 보내기</t>
        </is>
      </c>
      <c r="E1173" s="21" t="inlineStr">
        <is>
          <t>대표</t>
        </is>
      </c>
      <c r="F1173" s="26" t="inlineStr">
        <is>
          <t>완료</t>
        </is>
      </c>
      <c r="G1173" s="28">
        <f>IF(OR(D1173="",H1173&lt;&gt;""),"",IF(F1173="완료","완료",IF(A1173&lt;기준일,"밀림",IF(A1173=기준일,"오늘",IF(A1173&lt;=기준일+7,"이번 주","예정")))))</f>
        <v/>
      </c>
      <c r="H1173" s="25">
        <f>IF(COUNTA(A1173,B1173,D1173)=0,"",IF(D1173="","할 일을 적어 주세요",IF(NOT(ISNUMBER(A1173)),"마감일을 확인하세요",IF(AND(B1173&lt;&gt;"",ISNA(MATCH(B1173,현장번호,0))),"현장 번호를 확인하세요",IF(AND(F1173&lt;&gt;"",F1173&lt;&gt;"완료"),"끝남 칸은 '완료'만","")))))</f>
        <v/>
      </c>
      <c r="J1173">
        <f>IF(OR(G1173="밀림",G1173="오늘",G1173="이번 주"),A1173+ROW()/1E+6,"")</f>
        <v/>
      </c>
    </row>
    <row r="1174">
      <c r="A1174" s="20" t="n">
        <v>46279</v>
      </c>
      <c r="B1174" s="26" t="n">
        <v>336</v>
      </c>
      <c r="C1174" s="27">
        <f>IF(D1174="","",IF(B1174="","(현장 없음)",IFERROR(INDEX(현장_고객,MATCH(B1174,현장번호,0))&amp;" · "&amp;INDEX(현장_주소,MATCH(B1174,현장번호,0)),"없는 번호")))</f>
        <v/>
      </c>
      <c r="D1174" s="21" t="inlineStr">
        <is>
          <t>실측 방문</t>
        </is>
      </c>
      <c r="E1174" s="21" t="inlineStr">
        <is>
          <t>대표</t>
        </is>
      </c>
      <c r="F1174" s="26" t="inlineStr">
        <is>
          <t>완료</t>
        </is>
      </c>
      <c r="G1174" s="28">
        <f>IF(OR(D1174="",H1174&lt;&gt;""),"",IF(F1174="완료","완료",IF(A1174&lt;기준일,"밀림",IF(A1174=기준일,"오늘",IF(A1174&lt;=기준일+7,"이번 주","예정")))))</f>
        <v/>
      </c>
      <c r="H1174" s="25">
        <f>IF(COUNTA(A1174,B1174,D1174)=0,"",IF(D1174="","할 일을 적어 주세요",IF(NOT(ISNUMBER(A1174)),"마감일을 확인하세요",IF(AND(B1174&lt;&gt;"",ISNA(MATCH(B1174,현장번호,0))),"현장 번호를 확인하세요",IF(AND(F1174&lt;&gt;"",F1174&lt;&gt;"완료"),"끝남 칸은 '완료'만","")))))</f>
        <v/>
      </c>
      <c r="J1174">
        <f>IF(OR(G1174="밀림",G1174="오늘",G1174="이번 주"),A1174+ROW()/1E+6,"")</f>
        <v/>
      </c>
    </row>
    <row r="1175">
      <c r="A1175" s="20" t="n">
        <v>46280</v>
      </c>
      <c r="B1175" s="26" t="n">
        <v>335</v>
      </c>
      <c r="C1175" s="27">
        <f>IF(D1175="","",IF(B1175="","(현장 없음)",IFERROR(INDEX(현장_고객,MATCH(B1175,현장번호,0))&amp;" · "&amp;INDEX(현장_주소,MATCH(B1175,현장번호,0)),"없는 번호")))</f>
        <v/>
      </c>
      <c r="D1175" s="21" t="inlineStr">
        <is>
          <t>자재 발주</t>
        </is>
      </c>
      <c r="E1175" s="21" t="inlineStr">
        <is>
          <t>김 실장</t>
        </is>
      </c>
      <c r="F1175" s="26" t="inlineStr">
        <is>
          <t>완료</t>
        </is>
      </c>
      <c r="G1175" s="28">
        <f>IF(OR(D1175="",H1175&lt;&gt;""),"",IF(F1175="완료","완료",IF(A1175&lt;기준일,"밀림",IF(A1175=기준일,"오늘",IF(A1175&lt;=기준일+7,"이번 주","예정")))))</f>
        <v/>
      </c>
      <c r="H1175" s="25">
        <f>IF(COUNTA(A1175,B1175,D1175)=0,"",IF(D1175="","할 일을 적어 주세요",IF(NOT(ISNUMBER(A1175)),"마감일을 확인하세요",IF(AND(B1175&lt;&gt;"",ISNA(MATCH(B1175,현장번호,0))),"현장 번호를 확인하세요",IF(AND(F1175&lt;&gt;"",F1175&lt;&gt;"완료"),"끝남 칸은 '완료'만","")))))</f>
        <v/>
      </c>
      <c r="J1175">
        <f>IF(OR(G1175="밀림",G1175="오늘",G1175="이번 주"),A1175+ROW()/1E+6,"")</f>
        <v/>
      </c>
    </row>
    <row r="1176">
      <c r="A1176" s="20" t="n">
        <v>46281</v>
      </c>
      <c r="B1176" s="26" t="n">
        <v>329</v>
      </c>
      <c r="C1176" s="27">
        <f>IF(D1176="","",IF(B1176="","(현장 없음)",IFERROR(INDEX(현장_고객,MATCH(B1176,현장번호,0))&amp;" · "&amp;INDEX(현장_주소,MATCH(B1176,현장번호,0)),"없는 번호")))</f>
        <v/>
      </c>
      <c r="D1176" s="21" t="inlineStr">
        <is>
          <t>실측 방문</t>
        </is>
      </c>
      <c r="E1176" s="21" t="inlineStr">
        <is>
          <t>박 팀장</t>
        </is>
      </c>
      <c r="F1176" s="26" t="inlineStr">
        <is>
          <t>완료</t>
        </is>
      </c>
      <c r="G1176" s="28">
        <f>IF(OR(D1176="",H1176&lt;&gt;""),"",IF(F1176="완료","완료",IF(A1176&lt;기준일,"밀림",IF(A1176=기준일,"오늘",IF(A1176&lt;=기준일+7,"이번 주","예정")))))</f>
        <v/>
      </c>
      <c r="H1176" s="25">
        <f>IF(COUNTA(A1176,B1176,D1176)=0,"",IF(D1176="","할 일을 적어 주세요",IF(NOT(ISNUMBER(A1176)),"마감일을 확인하세요",IF(AND(B1176&lt;&gt;"",ISNA(MATCH(B1176,현장번호,0))),"현장 번호를 확인하세요",IF(AND(F1176&lt;&gt;"",F1176&lt;&gt;"완료"),"끝남 칸은 '완료'만","")))))</f>
        <v/>
      </c>
      <c r="J1176">
        <f>IF(OR(G1176="밀림",G1176="오늘",G1176="이번 주"),A1176+ROW()/1E+6,"")</f>
        <v/>
      </c>
    </row>
    <row r="1177">
      <c r="A1177" s="20" t="n">
        <v>46282</v>
      </c>
      <c r="B1177" s="26" t="n">
        <v>341</v>
      </c>
      <c r="C1177" s="27">
        <f>IF(D1177="","",IF(B1177="","(현장 없음)",IFERROR(INDEX(현장_고객,MATCH(B1177,현장번호,0))&amp;" · "&amp;INDEX(현장_주소,MATCH(B1177,현장번호,0)),"없는 번호")))</f>
        <v/>
      </c>
      <c r="D1177" s="21" t="inlineStr">
        <is>
          <t>실측 방문</t>
        </is>
      </c>
      <c r="E1177" s="21" t="inlineStr">
        <is>
          <t>김 실장</t>
        </is>
      </c>
      <c r="F1177" s="26" t="inlineStr">
        <is>
          <t>완료</t>
        </is>
      </c>
      <c r="G1177" s="28">
        <f>IF(OR(D1177="",H1177&lt;&gt;""),"",IF(F1177="완료","완료",IF(A1177&lt;기준일,"밀림",IF(A1177=기준일,"오늘",IF(A1177&lt;=기준일+7,"이번 주","예정")))))</f>
        <v/>
      </c>
      <c r="H1177" s="25">
        <f>IF(COUNTA(A1177,B1177,D1177)=0,"",IF(D1177="","할 일을 적어 주세요",IF(NOT(ISNUMBER(A1177)),"마감일을 확인하세요",IF(AND(B1177&lt;&gt;"",ISNA(MATCH(B1177,현장번호,0))),"현장 번호를 확인하세요",IF(AND(F1177&lt;&gt;"",F1177&lt;&gt;"완료"),"끝남 칸은 '완료'만","")))))</f>
        <v/>
      </c>
      <c r="J1177">
        <f>IF(OR(G1177="밀림",G1177="오늘",G1177="이번 주"),A1177+ROW()/1E+6,"")</f>
        <v/>
      </c>
    </row>
    <row r="1178">
      <c r="A1178" s="20" t="n">
        <v>46283</v>
      </c>
      <c r="B1178" s="26" t="n">
        <v>339</v>
      </c>
      <c r="C1178" s="27">
        <f>IF(D1178="","",IF(B1178="","(현장 없음)",IFERROR(INDEX(현장_고객,MATCH(B1178,현장번호,0))&amp;" · "&amp;INDEX(현장_주소,MATCH(B1178,현장번호,0)),"없는 번호")))</f>
        <v/>
      </c>
      <c r="D1178" s="21" t="inlineStr">
        <is>
          <t>실측 방문</t>
        </is>
      </c>
      <c r="E1178" s="21" t="inlineStr">
        <is>
          <t>대표</t>
        </is>
      </c>
      <c r="F1178" s="26" t="inlineStr">
        <is>
          <t>완료</t>
        </is>
      </c>
      <c r="G1178" s="28">
        <f>IF(OR(D1178="",H1178&lt;&gt;""),"",IF(F1178="완료","완료",IF(A1178&lt;기준일,"밀림",IF(A1178=기준일,"오늘",IF(A1178&lt;=기준일+7,"이번 주","예정")))))</f>
        <v/>
      </c>
      <c r="H1178" s="25">
        <f>IF(COUNTA(A1178,B1178,D1178)=0,"",IF(D1178="","할 일을 적어 주세요",IF(NOT(ISNUMBER(A1178)),"마감일을 확인하세요",IF(AND(B1178&lt;&gt;"",ISNA(MATCH(B1178,현장번호,0))),"현장 번호를 확인하세요",IF(AND(F1178&lt;&gt;"",F1178&lt;&gt;"완료"),"끝남 칸은 '완료'만","")))))</f>
        <v/>
      </c>
      <c r="J1178">
        <f>IF(OR(G1178="밀림",G1178="오늘",G1178="이번 주"),A1178+ROW()/1E+6,"")</f>
        <v/>
      </c>
    </row>
    <row r="1179">
      <c r="A1179" s="20" t="n">
        <v>46283</v>
      </c>
      <c r="B1179" s="26" t="n">
        <v>341</v>
      </c>
      <c r="C1179" s="27">
        <f>IF(D1179="","",IF(B1179="","(현장 없음)",IFERROR(INDEX(현장_고객,MATCH(B1179,현장번호,0))&amp;" · "&amp;INDEX(현장_주소,MATCH(B1179,현장번호,0)),"없는 번호")))</f>
        <v/>
      </c>
      <c r="D1179" s="21" t="inlineStr">
        <is>
          <t>자재 발주</t>
        </is>
      </c>
      <c r="E1179" s="21" t="inlineStr">
        <is>
          <t>김 실장</t>
        </is>
      </c>
      <c r="F1179" s="26" t="inlineStr">
        <is>
          <t>완료</t>
        </is>
      </c>
      <c r="G1179" s="28">
        <f>IF(OR(D1179="",H1179&lt;&gt;""),"",IF(F1179="완료","완료",IF(A1179&lt;기준일,"밀림",IF(A1179=기준일,"오늘",IF(A1179&lt;=기준일+7,"이번 주","예정")))))</f>
        <v/>
      </c>
      <c r="H1179" s="25">
        <f>IF(COUNTA(A1179,B1179,D1179)=0,"",IF(D1179="","할 일을 적어 주세요",IF(NOT(ISNUMBER(A1179)),"마감일을 확인하세요",IF(AND(B1179&lt;&gt;"",ISNA(MATCH(B1179,현장번호,0))),"현장 번호를 확인하세요",IF(AND(F1179&lt;&gt;"",F1179&lt;&gt;"완료"),"끝남 칸은 '완료'만","")))))</f>
        <v/>
      </c>
      <c r="J1179">
        <f>IF(OR(G1179="밀림",G1179="오늘",G1179="이번 주"),A1179+ROW()/1E+6,"")</f>
        <v/>
      </c>
    </row>
    <row r="1180">
      <c r="A1180" s="20" t="n">
        <v>46284</v>
      </c>
      <c r="B1180" s="26" t="n">
        <v>336</v>
      </c>
      <c r="C1180" s="27">
        <f>IF(D1180="","",IF(B1180="","(현장 없음)",IFERROR(INDEX(현장_고객,MATCH(B1180,현장번호,0))&amp;" · "&amp;INDEX(현장_주소,MATCH(B1180,현장번호,0)),"없는 번호")))</f>
        <v/>
      </c>
      <c r="D1180" s="21" t="inlineStr">
        <is>
          <t>마감 확인</t>
        </is>
      </c>
      <c r="E1180" s="21" t="inlineStr">
        <is>
          <t>대표</t>
        </is>
      </c>
      <c r="F1180" s="26" t="inlineStr">
        <is>
          <t>완료</t>
        </is>
      </c>
      <c r="G1180" s="28">
        <f>IF(OR(D1180="",H1180&lt;&gt;""),"",IF(F1180="완료","완료",IF(A1180&lt;기준일,"밀림",IF(A1180=기준일,"오늘",IF(A1180&lt;=기준일+7,"이번 주","예정")))))</f>
        <v/>
      </c>
      <c r="H1180" s="25">
        <f>IF(COUNTA(A1180,B1180,D1180)=0,"",IF(D1180="","할 일을 적어 주세요",IF(NOT(ISNUMBER(A1180)),"마감일을 확인하세요",IF(AND(B1180&lt;&gt;"",ISNA(MATCH(B1180,현장번호,0))),"현장 번호를 확인하세요",IF(AND(F1180&lt;&gt;"",F1180&lt;&gt;"완료"),"끝남 칸은 '완료'만","")))))</f>
        <v/>
      </c>
      <c r="J1180">
        <f>IF(OR(G1180="밀림",G1180="오늘",G1180="이번 주"),A1180+ROW()/1E+6,"")</f>
        <v/>
      </c>
    </row>
    <row r="1181">
      <c r="A1181" s="20" t="n">
        <v>46285</v>
      </c>
      <c r="B1181" s="26" t="n">
        <v>340</v>
      </c>
      <c r="C1181" s="27">
        <f>IF(D1181="","",IF(B1181="","(현장 없음)",IFERROR(INDEX(현장_고객,MATCH(B1181,현장번호,0))&amp;" · "&amp;INDEX(현장_주소,MATCH(B1181,현장번호,0)),"없는 번호")))</f>
        <v/>
      </c>
      <c r="D1181" s="21" t="inlineStr">
        <is>
          <t>실측 방문</t>
        </is>
      </c>
      <c r="E1181" s="21" t="inlineStr">
        <is>
          <t>박 팀장</t>
        </is>
      </c>
      <c r="F1181" s="26" t="inlineStr">
        <is>
          <t>완료</t>
        </is>
      </c>
      <c r="G1181" s="28">
        <f>IF(OR(D1181="",H1181&lt;&gt;""),"",IF(F1181="완료","완료",IF(A1181&lt;기준일,"밀림",IF(A1181=기준일,"오늘",IF(A1181&lt;=기준일+7,"이번 주","예정")))))</f>
        <v/>
      </c>
      <c r="H1181" s="25">
        <f>IF(COUNTA(A1181,B1181,D1181)=0,"",IF(D1181="","할 일을 적어 주세요",IF(NOT(ISNUMBER(A1181)),"마감일을 확인하세요",IF(AND(B1181&lt;&gt;"",ISNA(MATCH(B1181,현장번호,0))),"현장 번호를 확인하세요",IF(AND(F1181&lt;&gt;"",F1181&lt;&gt;"완료"),"끝남 칸은 '완료'만","")))))</f>
        <v/>
      </c>
      <c r="J1181">
        <f>IF(OR(G1181="밀림",G1181="오늘",G1181="이번 주"),A1181+ROW()/1E+6,"")</f>
        <v/>
      </c>
    </row>
    <row r="1182">
      <c r="A1182" s="20" t="n">
        <v>46285</v>
      </c>
      <c r="B1182" s="26" t="n">
        <v>345</v>
      </c>
      <c r="C1182" s="27">
        <f>IF(D1182="","",IF(B1182="","(현장 없음)",IFERROR(INDEX(현장_고객,MATCH(B1182,현장번호,0))&amp;" · "&amp;INDEX(현장_주소,MATCH(B1182,현장번호,0)),"없는 번호")))</f>
        <v/>
      </c>
      <c r="D1182" s="21" t="inlineStr">
        <is>
          <t>실측 방문</t>
        </is>
      </c>
      <c r="E1182" s="21" t="inlineStr">
        <is>
          <t>박 팀장</t>
        </is>
      </c>
      <c r="F1182" s="26" t="inlineStr">
        <is>
          <t>완료</t>
        </is>
      </c>
      <c r="G1182" s="28">
        <f>IF(OR(D1182="",H1182&lt;&gt;""),"",IF(F1182="완료","완료",IF(A1182&lt;기준일,"밀림",IF(A1182=기준일,"오늘",IF(A1182&lt;=기준일+7,"이번 주","예정")))))</f>
        <v/>
      </c>
      <c r="H1182" s="25">
        <f>IF(COUNTA(A1182,B1182,D1182)=0,"",IF(D1182="","할 일을 적어 주세요",IF(NOT(ISNUMBER(A1182)),"마감일을 확인하세요",IF(AND(B1182&lt;&gt;"",ISNA(MATCH(B1182,현장번호,0))),"현장 번호를 확인하세요",IF(AND(F1182&lt;&gt;"",F1182&lt;&gt;"완료"),"끝남 칸은 '완료'만","")))))</f>
        <v/>
      </c>
      <c r="J1182">
        <f>IF(OR(G1182="밀림",G1182="오늘",G1182="이번 주"),A1182+ROW()/1E+6,"")</f>
        <v/>
      </c>
    </row>
    <row r="1183">
      <c r="A1183" s="20" t="n">
        <v>46286</v>
      </c>
      <c r="B1183" s="26" t="n">
        <v>334</v>
      </c>
      <c r="C1183" s="27">
        <f>IF(D1183="","",IF(B1183="","(현장 없음)",IFERROR(INDEX(현장_고객,MATCH(B1183,현장번호,0))&amp;" · "&amp;INDEX(현장_주소,MATCH(B1183,현장번호,0)),"없는 번호")))</f>
        <v/>
      </c>
      <c r="D1183" s="21" t="inlineStr">
        <is>
          <t>실측 방문</t>
        </is>
      </c>
      <c r="E1183" s="21" t="inlineStr">
        <is>
          <t>김 실장</t>
        </is>
      </c>
      <c r="F1183" s="26" t="inlineStr">
        <is>
          <t>완료</t>
        </is>
      </c>
      <c r="G1183" s="28">
        <f>IF(OR(D1183="",H1183&lt;&gt;""),"",IF(F1183="완료","완료",IF(A1183&lt;기준일,"밀림",IF(A1183=기준일,"오늘",IF(A1183&lt;=기준일+7,"이번 주","예정")))))</f>
        <v/>
      </c>
      <c r="H1183" s="25">
        <f>IF(COUNTA(A1183,B1183,D1183)=0,"",IF(D1183="","할 일을 적어 주세요",IF(NOT(ISNUMBER(A1183)),"마감일을 확인하세요",IF(AND(B1183&lt;&gt;"",ISNA(MATCH(B1183,현장번호,0))),"현장 번호를 확인하세요",IF(AND(F1183&lt;&gt;"",F1183&lt;&gt;"완료"),"끝남 칸은 '완료'만","")))))</f>
        <v/>
      </c>
      <c r="J1183">
        <f>IF(OR(G1183="밀림",G1183="오늘",G1183="이번 주"),A1183+ROW()/1E+6,"")</f>
        <v/>
      </c>
    </row>
    <row r="1184">
      <c r="A1184" s="20" t="n">
        <v>46286</v>
      </c>
      <c r="B1184" s="26" t="n">
        <v>336</v>
      </c>
      <c r="C1184" s="27">
        <f>IF(D1184="","",IF(B1184="","(현장 없음)",IFERROR(INDEX(현장_고객,MATCH(B1184,현장번호,0))&amp;" · "&amp;INDEX(현장_주소,MATCH(B1184,현장번호,0)),"없는 번호")))</f>
        <v/>
      </c>
      <c r="D1184" s="21" t="inlineStr">
        <is>
          <t>중간 사진 보내기</t>
        </is>
      </c>
      <c r="E1184" s="21" t="inlineStr">
        <is>
          <t>대표</t>
        </is>
      </c>
      <c r="F1184" s="26" t="inlineStr">
        <is>
          <t>완료</t>
        </is>
      </c>
      <c r="G1184" s="28">
        <f>IF(OR(D1184="",H1184&lt;&gt;""),"",IF(F1184="완료","완료",IF(A1184&lt;기준일,"밀림",IF(A1184=기준일,"오늘",IF(A1184&lt;=기준일+7,"이번 주","예정")))))</f>
        <v/>
      </c>
      <c r="H1184" s="25">
        <f>IF(COUNTA(A1184,B1184,D1184)=0,"",IF(D1184="","할 일을 적어 주세요",IF(NOT(ISNUMBER(A1184)),"마감일을 확인하세요",IF(AND(B1184&lt;&gt;"",ISNA(MATCH(B1184,현장번호,0))),"현장 번호를 확인하세요",IF(AND(F1184&lt;&gt;"",F1184&lt;&gt;"완료"),"끝남 칸은 '완료'만","")))))</f>
        <v/>
      </c>
      <c r="J1184">
        <f>IF(OR(G1184="밀림",G1184="오늘",G1184="이번 주"),A1184+ROW()/1E+6,"")</f>
        <v/>
      </c>
    </row>
    <row r="1185">
      <c r="A1185" s="20" t="n">
        <v>46286</v>
      </c>
      <c r="B1185" s="26" t="n">
        <v>344</v>
      </c>
      <c r="C1185" s="27">
        <f>IF(D1185="","",IF(B1185="","(현장 없음)",IFERROR(INDEX(현장_고객,MATCH(B1185,현장번호,0))&amp;" · "&amp;INDEX(현장_주소,MATCH(B1185,현장번호,0)),"없는 번호")))</f>
        <v/>
      </c>
      <c r="D1185" s="21" t="inlineStr">
        <is>
          <t>실측 방문</t>
        </is>
      </c>
      <c r="E1185" s="21" t="inlineStr">
        <is>
          <t>김 실장</t>
        </is>
      </c>
      <c r="F1185" s="26" t="inlineStr">
        <is>
          <t>완료</t>
        </is>
      </c>
      <c r="G1185" s="28">
        <f>IF(OR(D1185="",H1185&lt;&gt;""),"",IF(F1185="완료","완료",IF(A1185&lt;기준일,"밀림",IF(A1185=기준일,"오늘",IF(A1185&lt;=기준일+7,"이번 주","예정")))))</f>
        <v/>
      </c>
      <c r="H1185" s="25">
        <f>IF(COUNTA(A1185,B1185,D1185)=0,"",IF(D1185="","할 일을 적어 주세요",IF(NOT(ISNUMBER(A1185)),"마감일을 확인하세요",IF(AND(B1185&lt;&gt;"",ISNA(MATCH(B1185,현장번호,0))),"현장 번호를 확인하세요",IF(AND(F1185&lt;&gt;"",F1185&lt;&gt;"완료"),"끝남 칸은 '완료'만","")))))</f>
        <v/>
      </c>
      <c r="J1185">
        <f>IF(OR(G1185="밀림",G1185="오늘",G1185="이번 주"),A1185+ROW()/1E+6,"")</f>
        <v/>
      </c>
    </row>
    <row r="1186">
      <c r="A1186" s="20" t="n">
        <v>46286</v>
      </c>
      <c r="B1186" s="26" t="n">
        <v>347</v>
      </c>
      <c r="C1186" s="27">
        <f>IF(D1186="","",IF(B1186="","(현장 없음)",IFERROR(INDEX(현장_고객,MATCH(B1186,현장번호,0))&amp;" · "&amp;INDEX(현장_주소,MATCH(B1186,현장번호,0)),"없는 번호")))</f>
        <v/>
      </c>
      <c r="D1186" s="21" t="inlineStr">
        <is>
          <t>실측 방문</t>
        </is>
      </c>
      <c r="E1186" s="21" t="inlineStr">
        <is>
          <t>박 팀장</t>
        </is>
      </c>
      <c r="F1186" s="26" t="inlineStr">
        <is>
          <t>완료</t>
        </is>
      </c>
      <c r="G1186" s="28">
        <f>IF(OR(D1186="",H1186&lt;&gt;""),"",IF(F1186="완료","완료",IF(A1186&lt;기준일,"밀림",IF(A1186=기준일,"오늘",IF(A1186&lt;=기준일+7,"이번 주","예정")))))</f>
        <v/>
      </c>
      <c r="H1186" s="25">
        <f>IF(COUNTA(A1186,B1186,D1186)=0,"",IF(D1186="","할 일을 적어 주세요",IF(NOT(ISNUMBER(A1186)),"마감일을 확인하세요",IF(AND(B1186&lt;&gt;"",ISNA(MATCH(B1186,현장번호,0))),"현장 번호를 확인하세요",IF(AND(F1186&lt;&gt;"",F1186&lt;&gt;"완료"),"끝남 칸은 '완료'만","")))))</f>
        <v/>
      </c>
      <c r="J1186">
        <f>IF(OR(G1186="밀림",G1186="오늘",G1186="이번 주"),A1186+ROW()/1E+6,"")</f>
        <v/>
      </c>
    </row>
    <row r="1187">
      <c r="A1187" s="20" t="n">
        <v>46286</v>
      </c>
      <c r="B1187" s="26" t="n">
        <v>349</v>
      </c>
      <c r="C1187" s="27">
        <f>IF(D1187="","",IF(B1187="","(현장 없음)",IFERROR(INDEX(현장_고객,MATCH(B1187,현장번호,0))&amp;" · "&amp;INDEX(현장_주소,MATCH(B1187,현장번호,0)),"없는 번호")))</f>
        <v/>
      </c>
      <c r="D1187" s="21" t="inlineStr">
        <is>
          <t>실측 방문</t>
        </is>
      </c>
      <c r="E1187" s="21" t="inlineStr">
        <is>
          <t>대표</t>
        </is>
      </c>
      <c r="F1187" s="26" t="inlineStr">
        <is>
          <t>완료</t>
        </is>
      </c>
      <c r="G1187" s="28">
        <f>IF(OR(D1187="",H1187&lt;&gt;""),"",IF(F1187="완료","완료",IF(A1187&lt;기준일,"밀림",IF(A1187=기준일,"오늘",IF(A1187&lt;=기준일+7,"이번 주","예정")))))</f>
        <v/>
      </c>
      <c r="H1187" s="25">
        <f>IF(COUNTA(A1187,B1187,D1187)=0,"",IF(D1187="","할 일을 적어 주세요",IF(NOT(ISNUMBER(A1187)),"마감일을 확인하세요",IF(AND(B1187&lt;&gt;"",ISNA(MATCH(B1187,현장번호,0))),"현장 번호를 확인하세요",IF(AND(F1187&lt;&gt;"",F1187&lt;&gt;"완료"),"끝남 칸은 '완료'만","")))))</f>
        <v/>
      </c>
      <c r="J1187">
        <f>IF(OR(G1187="밀림",G1187="오늘",G1187="이번 주"),A1187+ROW()/1E+6,"")</f>
        <v/>
      </c>
    </row>
    <row r="1188">
      <c r="A1188" s="20" t="n">
        <v>46287</v>
      </c>
      <c r="B1188" s="26" t="n">
        <v>318</v>
      </c>
      <c r="C1188" s="27">
        <f>IF(D1188="","",IF(B1188="","(현장 없음)",IFERROR(INDEX(현장_고객,MATCH(B1188,현장번호,0))&amp;" · "&amp;INDEX(현장_주소,MATCH(B1188,현장번호,0)),"없는 번호")))</f>
        <v/>
      </c>
      <c r="D1188" s="21" t="inlineStr">
        <is>
          <t>잔금 안내 문자</t>
        </is>
      </c>
      <c r="E1188" s="21" t="inlineStr">
        <is>
          <t>대표</t>
        </is>
      </c>
      <c r="F1188" s="26" t="inlineStr">
        <is>
          <t>완료</t>
        </is>
      </c>
      <c r="G1188" s="28">
        <f>IF(OR(D1188="",H1188&lt;&gt;""),"",IF(F1188="완료","완료",IF(A1188&lt;기준일,"밀림",IF(A1188=기준일,"오늘",IF(A1188&lt;=기준일+7,"이번 주","예정")))))</f>
        <v/>
      </c>
      <c r="H1188" s="25">
        <f>IF(COUNTA(A1188,B1188,D1188)=0,"",IF(D1188="","할 일을 적어 주세요",IF(NOT(ISNUMBER(A1188)),"마감일을 확인하세요",IF(AND(B1188&lt;&gt;"",ISNA(MATCH(B1188,현장번호,0))),"현장 번호를 확인하세요",IF(AND(F1188&lt;&gt;"",F1188&lt;&gt;"완료"),"끝남 칸은 '완료'만","")))))</f>
        <v/>
      </c>
      <c r="J1188">
        <f>IF(OR(G1188="밀림",G1188="오늘",G1188="이번 주"),A1188+ROW()/1E+6,"")</f>
        <v/>
      </c>
    </row>
    <row r="1189">
      <c r="A1189" s="20" t="n">
        <v>46287</v>
      </c>
      <c r="B1189" s="26" t="n">
        <v>336</v>
      </c>
      <c r="C1189" s="27">
        <f>IF(D1189="","",IF(B1189="","(현장 없음)",IFERROR(INDEX(현장_고객,MATCH(B1189,현장번호,0))&amp;" · "&amp;INDEX(현장_주소,MATCH(B1189,현장번호,0)),"없는 번호")))</f>
        <v/>
      </c>
      <c r="D1189" s="21" t="inlineStr">
        <is>
          <t>자재 발주</t>
        </is>
      </c>
      <c r="E1189" s="21" t="inlineStr">
        <is>
          <t>대표</t>
        </is>
      </c>
      <c r="F1189" s="26" t="inlineStr">
        <is>
          <t>완료</t>
        </is>
      </c>
      <c r="G1189" s="28">
        <f>IF(OR(D1189="",H1189&lt;&gt;""),"",IF(F1189="완료","완료",IF(A1189&lt;기준일,"밀림",IF(A1189=기준일,"오늘",IF(A1189&lt;=기준일+7,"이번 주","예정")))))</f>
        <v/>
      </c>
      <c r="H1189" s="25">
        <f>IF(COUNTA(A1189,B1189,D1189)=0,"",IF(D1189="","할 일을 적어 주세요",IF(NOT(ISNUMBER(A1189)),"마감일을 확인하세요",IF(AND(B1189&lt;&gt;"",ISNA(MATCH(B1189,현장번호,0))),"현장 번호를 확인하세요",IF(AND(F1189&lt;&gt;"",F1189&lt;&gt;"완료"),"끝남 칸은 '완료'만","")))))</f>
        <v/>
      </c>
      <c r="J1189">
        <f>IF(OR(G1189="밀림",G1189="오늘",G1189="이번 주"),A1189+ROW()/1E+6,"")</f>
        <v/>
      </c>
    </row>
    <row r="1190">
      <c r="A1190" s="20" t="n">
        <v>46287</v>
      </c>
      <c r="B1190" s="26" t="n">
        <v>339</v>
      </c>
      <c r="C1190" s="27">
        <f>IF(D1190="","",IF(B1190="","(현장 없음)",IFERROR(INDEX(현장_고객,MATCH(B1190,현장번호,0))&amp;" · "&amp;INDEX(현장_주소,MATCH(B1190,현장번호,0)),"없는 번호")))</f>
        <v/>
      </c>
      <c r="D1190" s="21" t="inlineStr">
        <is>
          <t>타일 들어가는 날 확인</t>
        </is>
      </c>
      <c r="E1190" s="21" t="inlineStr">
        <is>
          <t>대표</t>
        </is>
      </c>
      <c r="F1190" s="26" t="inlineStr">
        <is>
          <t>완료</t>
        </is>
      </c>
      <c r="G1190" s="28">
        <f>IF(OR(D1190="",H1190&lt;&gt;""),"",IF(F1190="완료","완료",IF(A1190&lt;기준일,"밀림",IF(A1190=기준일,"오늘",IF(A1190&lt;=기준일+7,"이번 주","예정")))))</f>
        <v/>
      </c>
      <c r="H1190" s="25">
        <f>IF(COUNTA(A1190,B1190,D1190)=0,"",IF(D1190="","할 일을 적어 주세요",IF(NOT(ISNUMBER(A1190)),"마감일을 확인하세요",IF(AND(B1190&lt;&gt;"",ISNA(MATCH(B1190,현장번호,0))),"현장 번호를 확인하세요",IF(AND(F1190&lt;&gt;"",F1190&lt;&gt;"완료"),"끝남 칸은 '완료'만","")))))</f>
        <v/>
      </c>
      <c r="J1190">
        <f>IF(OR(G1190="밀림",G1190="오늘",G1190="이번 주"),A1190+ROW()/1E+6,"")</f>
        <v/>
      </c>
    </row>
    <row r="1191">
      <c r="A1191" s="20" t="n">
        <v>46288</v>
      </c>
      <c r="B1191" s="26" t="n">
        <v>329</v>
      </c>
      <c r="C1191" s="27">
        <f>IF(D1191="","",IF(B1191="","(현장 없음)",IFERROR(INDEX(현장_고객,MATCH(B1191,현장번호,0))&amp;" · "&amp;INDEX(현장_주소,MATCH(B1191,현장번호,0)),"없는 번호")))</f>
        <v/>
      </c>
      <c r="D1191" s="21" t="inlineStr">
        <is>
          <t>중간 사진 보내기</t>
        </is>
      </c>
      <c r="E1191" s="21" t="inlineStr">
        <is>
          <t>박 팀장</t>
        </is>
      </c>
      <c r="F1191" s="26" t="inlineStr">
        <is>
          <t>완료</t>
        </is>
      </c>
      <c r="G1191" s="28">
        <f>IF(OR(D1191="",H1191&lt;&gt;""),"",IF(F1191="완료","완료",IF(A1191&lt;기준일,"밀림",IF(A1191=기준일,"오늘",IF(A1191&lt;=기준일+7,"이번 주","예정")))))</f>
        <v/>
      </c>
      <c r="H1191" s="25">
        <f>IF(COUNTA(A1191,B1191,D1191)=0,"",IF(D1191="","할 일을 적어 주세요",IF(NOT(ISNUMBER(A1191)),"마감일을 확인하세요",IF(AND(B1191&lt;&gt;"",ISNA(MATCH(B1191,현장번호,0))),"현장 번호를 확인하세요",IF(AND(F1191&lt;&gt;"",F1191&lt;&gt;"완료"),"끝남 칸은 '완료'만","")))))</f>
        <v/>
      </c>
      <c r="J1191">
        <f>IF(OR(G1191="밀림",G1191="오늘",G1191="이번 주"),A1191+ROW()/1E+6,"")</f>
        <v/>
      </c>
    </row>
    <row r="1192">
      <c r="A1192" s="20" t="n">
        <v>46289</v>
      </c>
      <c r="B1192" s="26" t="n">
        <v>336</v>
      </c>
      <c r="C1192" s="27">
        <f>IF(D1192="","",IF(B1192="","(현장 없음)",IFERROR(INDEX(현장_고객,MATCH(B1192,현장번호,0))&amp;" · "&amp;INDEX(현장_주소,MATCH(B1192,현장번호,0)),"없는 번호")))</f>
        <v/>
      </c>
      <c r="D1192" s="21" t="inlineStr">
        <is>
          <t>설비 업체 확인</t>
        </is>
      </c>
      <c r="E1192" s="21" t="inlineStr">
        <is>
          <t>대표</t>
        </is>
      </c>
      <c r="F1192" s="26" t="n"/>
      <c r="G1192" s="28">
        <f>IF(OR(D1192="",H1192&lt;&gt;""),"",IF(F1192="완료","완료",IF(A1192&lt;기준일,"밀림",IF(A1192=기준일,"오늘",IF(A1192&lt;=기준일+7,"이번 주","예정")))))</f>
        <v/>
      </c>
      <c r="H1192" s="25">
        <f>IF(COUNTA(A1192,B1192,D1192)=0,"",IF(D1192="","할 일을 적어 주세요",IF(NOT(ISNUMBER(A1192)),"마감일을 확인하세요",IF(AND(B1192&lt;&gt;"",ISNA(MATCH(B1192,현장번호,0))),"현장 번호를 확인하세요",IF(AND(F1192&lt;&gt;"",F1192&lt;&gt;"완료"),"끝남 칸은 '완료'만","")))))</f>
        <v/>
      </c>
      <c r="J1192">
        <f>IF(OR(G1192="밀림",G1192="오늘",G1192="이번 주"),A1192+ROW()/1E+6,"")</f>
        <v/>
      </c>
    </row>
    <row r="1193">
      <c r="A1193" s="20" t="n">
        <v>46289</v>
      </c>
      <c r="B1193" s="26" t="n">
        <v>341</v>
      </c>
      <c r="C1193" s="27">
        <f>IF(D1193="","",IF(B1193="","(현장 없음)",IFERROR(INDEX(현장_고객,MATCH(B1193,현장번호,0))&amp;" · "&amp;INDEX(현장_주소,MATCH(B1193,현장번호,0)),"없는 번호")))</f>
        <v/>
      </c>
      <c r="D1193" s="21" t="inlineStr">
        <is>
          <t>설비 업체 확인</t>
        </is>
      </c>
      <c r="E1193" s="21" t="inlineStr">
        <is>
          <t>김 실장</t>
        </is>
      </c>
      <c r="F1193" s="26" t="inlineStr">
        <is>
          <t>완료</t>
        </is>
      </c>
      <c r="G1193" s="28">
        <f>IF(OR(D1193="",H1193&lt;&gt;""),"",IF(F1193="완료","완료",IF(A1193&lt;기준일,"밀림",IF(A1193=기준일,"오늘",IF(A1193&lt;=기준일+7,"이번 주","예정")))))</f>
        <v/>
      </c>
      <c r="H1193" s="25">
        <f>IF(COUNTA(A1193,B1193,D1193)=0,"",IF(D1193="","할 일을 적어 주세요",IF(NOT(ISNUMBER(A1193)),"마감일을 확인하세요",IF(AND(B1193&lt;&gt;"",ISNA(MATCH(B1193,현장번호,0))),"현장 번호를 확인하세요",IF(AND(F1193&lt;&gt;"",F1193&lt;&gt;"완료"),"끝남 칸은 '완료'만","")))))</f>
        <v/>
      </c>
      <c r="J1193">
        <f>IF(OR(G1193="밀림",G1193="오늘",G1193="이번 주"),A1193+ROW()/1E+6,"")</f>
        <v/>
      </c>
    </row>
    <row r="1194">
      <c r="A1194" s="20" t="n">
        <v>46289</v>
      </c>
      <c r="B1194" s="26" t="n">
        <v>348</v>
      </c>
      <c r="C1194" s="27">
        <f>IF(D1194="","",IF(B1194="","(현장 없음)",IFERROR(INDEX(현장_고객,MATCH(B1194,현장번호,0))&amp;" · "&amp;INDEX(현장_주소,MATCH(B1194,현장번호,0)),"없는 번호")))</f>
        <v/>
      </c>
      <c r="D1194" s="21" t="inlineStr">
        <is>
          <t>실측 방문</t>
        </is>
      </c>
      <c r="E1194" s="21" t="inlineStr">
        <is>
          <t>김 실장</t>
        </is>
      </c>
      <c r="F1194" s="26" t="inlineStr">
        <is>
          <t>완료</t>
        </is>
      </c>
      <c r="G1194" s="28">
        <f>IF(OR(D1194="",H1194&lt;&gt;""),"",IF(F1194="완료","완료",IF(A1194&lt;기준일,"밀림",IF(A1194=기준일,"오늘",IF(A1194&lt;=기준일+7,"이번 주","예정")))))</f>
        <v/>
      </c>
      <c r="H1194" s="25">
        <f>IF(COUNTA(A1194,B1194,D1194)=0,"",IF(D1194="","할 일을 적어 주세요",IF(NOT(ISNUMBER(A1194)),"마감일을 확인하세요",IF(AND(B1194&lt;&gt;"",ISNA(MATCH(B1194,현장번호,0))),"현장 번호를 확인하세요",IF(AND(F1194&lt;&gt;"",F1194&lt;&gt;"완료"),"끝남 칸은 '완료'만","")))))</f>
        <v/>
      </c>
      <c r="J1194">
        <f>IF(OR(G1194="밀림",G1194="오늘",G1194="이번 주"),A1194+ROW()/1E+6,"")</f>
        <v/>
      </c>
    </row>
    <row r="1195">
      <c r="A1195" s="20" t="n">
        <v>46290</v>
      </c>
      <c r="B1195" s="26" t="n">
        <v>329</v>
      </c>
      <c r="C1195" s="27">
        <f>IF(D1195="","",IF(B1195="","(현장 없음)",IFERROR(INDEX(현장_고객,MATCH(B1195,현장번호,0))&amp;" · "&amp;INDEX(현장_주소,MATCH(B1195,현장번호,0)),"없는 번호")))</f>
        <v/>
      </c>
      <c r="D1195" s="21" t="inlineStr">
        <is>
          <t>설비 업체 확인</t>
        </is>
      </c>
      <c r="E1195" s="21" t="inlineStr">
        <is>
          <t>박 팀장</t>
        </is>
      </c>
      <c r="F1195" s="26" t="inlineStr">
        <is>
          <t>완료</t>
        </is>
      </c>
      <c r="G1195" s="28">
        <f>IF(OR(D1195="",H1195&lt;&gt;""),"",IF(F1195="완료","완료",IF(A1195&lt;기준일,"밀림",IF(A1195=기준일,"오늘",IF(A1195&lt;=기준일+7,"이번 주","예정")))))</f>
        <v/>
      </c>
      <c r="H1195" s="25">
        <f>IF(COUNTA(A1195,B1195,D1195)=0,"",IF(D1195="","할 일을 적어 주세요",IF(NOT(ISNUMBER(A1195)),"마감일을 확인하세요",IF(AND(B1195&lt;&gt;"",ISNA(MATCH(B1195,현장번호,0))),"현장 번호를 확인하세요",IF(AND(F1195&lt;&gt;"",F1195&lt;&gt;"완료"),"끝남 칸은 '완료'만","")))))</f>
        <v/>
      </c>
      <c r="J1195">
        <f>IF(OR(G1195="밀림",G1195="오늘",G1195="이번 주"),A1195+ROW()/1E+6,"")</f>
        <v/>
      </c>
    </row>
    <row r="1196">
      <c r="A1196" s="20" t="n">
        <v>46290</v>
      </c>
      <c r="B1196" s="26" t="n">
        <v>339</v>
      </c>
      <c r="C1196" s="27">
        <f>IF(D1196="","",IF(B1196="","(현장 없음)",IFERROR(INDEX(현장_고객,MATCH(B1196,현장번호,0))&amp;" · "&amp;INDEX(현장_주소,MATCH(B1196,현장번호,0)),"없는 번호")))</f>
        <v/>
      </c>
      <c r="D1196" s="21" t="inlineStr">
        <is>
          <t>관리사무소 공사 신고</t>
        </is>
      </c>
      <c r="E1196" s="21" t="inlineStr">
        <is>
          <t>대표</t>
        </is>
      </c>
      <c r="F1196" s="26" t="inlineStr">
        <is>
          <t>완료</t>
        </is>
      </c>
      <c r="G1196" s="28">
        <f>IF(OR(D1196="",H1196&lt;&gt;""),"",IF(F1196="완료","완료",IF(A1196&lt;기준일,"밀림",IF(A1196=기준일,"오늘",IF(A1196&lt;=기준일+7,"이번 주","예정")))))</f>
        <v/>
      </c>
      <c r="H1196" s="25">
        <f>IF(COUNTA(A1196,B1196,D1196)=0,"",IF(D1196="","할 일을 적어 주세요",IF(NOT(ISNUMBER(A1196)),"마감일을 확인하세요",IF(AND(B1196&lt;&gt;"",ISNA(MATCH(B1196,현장번호,0))),"현장 번호를 확인하세요",IF(AND(F1196&lt;&gt;"",F1196&lt;&gt;"완료"),"끝남 칸은 '완료'만","")))))</f>
        <v/>
      </c>
      <c r="J1196">
        <f>IF(OR(G1196="밀림",G1196="오늘",G1196="이번 주"),A1196+ROW()/1E+6,"")</f>
        <v/>
      </c>
    </row>
    <row r="1197">
      <c r="A1197" s="20" t="n">
        <v>46290</v>
      </c>
      <c r="B1197" s="26" t="n">
        <v>341</v>
      </c>
      <c r="C1197" s="27">
        <f>IF(D1197="","",IF(B1197="","(현장 없음)",IFERROR(INDEX(현장_고객,MATCH(B1197,현장번호,0))&amp;" · "&amp;INDEX(현장_주소,MATCH(B1197,현장번호,0)),"없는 번호")))</f>
        <v/>
      </c>
      <c r="D1197" s="21" t="inlineStr">
        <is>
          <t>타일 들어가는 날 확인</t>
        </is>
      </c>
      <c r="E1197" s="21" t="inlineStr">
        <is>
          <t>김 실장</t>
        </is>
      </c>
      <c r="F1197" s="26" t="inlineStr">
        <is>
          <t>완료</t>
        </is>
      </c>
      <c r="G1197" s="28">
        <f>IF(OR(D1197="",H1197&lt;&gt;""),"",IF(F1197="완료","완료",IF(A1197&lt;기준일,"밀림",IF(A1197=기준일,"오늘",IF(A1197&lt;=기준일+7,"이번 주","예정")))))</f>
        <v/>
      </c>
      <c r="H1197" s="25">
        <f>IF(COUNTA(A1197,B1197,D1197)=0,"",IF(D1197="","할 일을 적어 주세요",IF(NOT(ISNUMBER(A1197)),"마감일을 확인하세요",IF(AND(B1197&lt;&gt;"",ISNA(MATCH(B1197,현장번호,0))),"현장 번호를 확인하세요",IF(AND(F1197&lt;&gt;"",F1197&lt;&gt;"완료"),"끝남 칸은 '완료'만","")))))</f>
        <v/>
      </c>
      <c r="J1197">
        <f>IF(OR(G1197="밀림",G1197="오늘",G1197="이번 주"),A1197+ROW()/1E+6,"")</f>
        <v/>
      </c>
    </row>
    <row r="1198">
      <c r="A1198" s="20" t="n">
        <v>46291</v>
      </c>
      <c r="B1198" s="26" t="n">
        <v>349</v>
      </c>
      <c r="C1198" s="27">
        <f>IF(D1198="","",IF(B1198="","(현장 없음)",IFERROR(INDEX(현장_고객,MATCH(B1198,현장번호,0))&amp;" · "&amp;INDEX(현장_주소,MATCH(B1198,현장번호,0)),"없는 번호")))</f>
        <v/>
      </c>
      <c r="D1198" s="21" t="inlineStr">
        <is>
          <t>관리사무소 공사 신고</t>
        </is>
      </c>
      <c r="E1198" s="21" t="inlineStr">
        <is>
          <t>대표</t>
        </is>
      </c>
      <c r="F1198" s="26" t="inlineStr">
        <is>
          <t>완료</t>
        </is>
      </c>
      <c r="G1198" s="28">
        <f>IF(OR(D1198="",H1198&lt;&gt;""),"",IF(F1198="완료","완료",IF(A1198&lt;기준일,"밀림",IF(A1198=기준일,"오늘",IF(A1198&lt;=기준일+7,"이번 주","예정")))))</f>
        <v/>
      </c>
      <c r="H1198" s="25">
        <f>IF(COUNTA(A1198,B1198,D1198)=0,"",IF(D1198="","할 일을 적어 주세요",IF(NOT(ISNUMBER(A1198)),"마감일을 확인하세요",IF(AND(B1198&lt;&gt;"",ISNA(MATCH(B1198,현장번호,0))),"현장 번호를 확인하세요",IF(AND(F1198&lt;&gt;"",F1198&lt;&gt;"완료"),"끝남 칸은 '완료'만","")))))</f>
        <v/>
      </c>
      <c r="J1198">
        <f>IF(OR(G1198="밀림",G1198="오늘",G1198="이번 주"),A1198+ROW()/1E+6,"")</f>
        <v/>
      </c>
    </row>
    <row r="1199">
      <c r="A1199" s="20" t="n">
        <v>46291</v>
      </c>
      <c r="B1199" s="26" t="n">
        <v>350</v>
      </c>
      <c r="C1199" s="27">
        <f>IF(D1199="","",IF(B1199="","(현장 없음)",IFERROR(INDEX(현장_고객,MATCH(B1199,현장번호,0))&amp;" · "&amp;INDEX(현장_주소,MATCH(B1199,현장번호,0)),"없는 번호")))</f>
        <v/>
      </c>
      <c r="D1199" s="21" t="inlineStr">
        <is>
          <t>견적서 보내기</t>
        </is>
      </c>
      <c r="E1199" s="21" t="inlineStr">
        <is>
          <t>대표</t>
        </is>
      </c>
      <c r="F1199" s="26" t="inlineStr">
        <is>
          <t>완료</t>
        </is>
      </c>
      <c r="G1199" s="28">
        <f>IF(OR(D1199="",H1199&lt;&gt;""),"",IF(F1199="완료","완료",IF(A1199&lt;기준일,"밀림",IF(A1199=기준일,"오늘",IF(A1199&lt;=기준일+7,"이번 주","예정")))))</f>
        <v/>
      </c>
      <c r="H1199" s="25">
        <f>IF(COUNTA(A1199,B1199,D1199)=0,"",IF(D1199="","할 일을 적어 주세요",IF(NOT(ISNUMBER(A1199)),"마감일을 확인하세요",IF(AND(B1199&lt;&gt;"",ISNA(MATCH(B1199,현장번호,0))),"현장 번호를 확인하세요",IF(AND(F1199&lt;&gt;"",F1199&lt;&gt;"완료"),"끝남 칸은 '완료'만","")))))</f>
        <v/>
      </c>
      <c r="J1199">
        <f>IF(OR(G1199="밀림",G1199="오늘",G1199="이번 주"),A1199+ROW()/1E+6,"")</f>
        <v/>
      </c>
    </row>
    <row r="1200">
      <c r="A1200" s="20" t="n">
        <v>46292</v>
      </c>
      <c r="B1200" s="26" t="n">
        <v>339</v>
      </c>
      <c r="C1200" s="27">
        <f>IF(D1200="","",IF(B1200="","(현장 없음)",IFERROR(INDEX(현장_고객,MATCH(B1200,현장번호,0))&amp;" · "&amp;INDEX(현장_주소,MATCH(B1200,현장번호,0)),"없는 번호")))</f>
        <v/>
      </c>
      <c r="D1200" s="21" t="inlineStr">
        <is>
          <t>마감 확인</t>
        </is>
      </c>
      <c r="E1200" s="21" t="inlineStr">
        <is>
          <t>대표</t>
        </is>
      </c>
      <c r="F1200" s="26" t="inlineStr">
        <is>
          <t>완료</t>
        </is>
      </c>
      <c r="G1200" s="28">
        <f>IF(OR(D1200="",H1200&lt;&gt;""),"",IF(F1200="완료","완료",IF(A1200&lt;기준일,"밀림",IF(A1200=기준일,"오늘",IF(A1200&lt;=기준일+7,"이번 주","예정")))))</f>
        <v/>
      </c>
      <c r="H1200" s="25">
        <f>IF(COUNTA(A1200,B1200,D1200)=0,"",IF(D1200="","할 일을 적어 주세요",IF(NOT(ISNUMBER(A1200)),"마감일을 확인하세요",IF(AND(B1200&lt;&gt;"",ISNA(MATCH(B1200,현장번호,0))),"현장 번호를 확인하세요",IF(AND(F1200&lt;&gt;"",F1200&lt;&gt;"완료"),"끝남 칸은 '완료'만","")))))</f>
        <v/>
      </c>
      <c r="J1200">
        <f>IF(OR(G1200="밀림",G1200="오늘",G1200="이번 주"),A1200+ROW()/1E+6,"")</f>
        <v/>
      </c>
    </row>
    <row r="1201">
      <c r="A1201" s="20" t="n">
        <v>46292</v>
      </c>
      <c r="B1201" s="26" t="n">
        <v>339</v>
      </c>
      <c r="C1201" s="27">
        <f>IF(D1201="","",IF(B1201="","(현장 없음)",IFERROR(INDEX(현장_고객,MATCH(B1201,현장번호,0))&amp;" · "&amp;INDEX(현장_주소,MATCH(B1201,현장번호,0)),"없는 번호")))</f>
        <v/>
      </c>
      <c r="D1201" s="21" t="inlineStr">
        <is>
          <t>철거 일정 잡기</t>
        </is>
      </c>
      <c r="E1201" s="21" t="inlineStr">
        <is>
          <t>대표</t>
        </is>
      </c>
      <c r="F1201" s="26" t="inlineStr">
        <is>
          <t>완료</t>
        </is>
      </c>
      <c r="G1201" s="28">
        <f>IF(OR(D1201="",H1201&lt;&gt;""),"",IF(F1201="완료","완료",IF(A1201&lt;기준일,"밀림",IF(A1201=기준일,"오늘",IF(A1201&lt;=기준일+7,"이번 주","예정")))))</f>
        <v/>
      </c>
      <c r="H1201" s="25">
        <f>IF(COUNTA(A1201,B1201,D1201)=0,"",IF(D1201="","할 일을 적어 주세요",IF(NOT(ISNUMBER(A1201)),"마감일을 확인하세요",IF(AND(B1201&lt;&gt;"",ISNA(MATCH(B1201,현장번호,0))),"현장 번호를 확인하세요",IF(AND(F1201&lt;&gt;"",F1201&lt;&gt;"완료"),"끝남 칸은 '완료'만","")))))</f>
        <v/>
      </c>
      <c r="J1201">
        <f>IF(OR(G1201="밀림",G1201="오늘",G1201="이번 주"),A1201+ROW()/1E+6,"")</f>
        <v/>
      </c>
    </row>
    <row r="1202">
      <c r="A1202" s="20" t="n">
        <v>46292</v>
      </c>
      <c r="B1202" s="26" t="n">
        <v>347</v>
      </c>
      <c r="C1202" s="27">
        <f>IF(D1202="","",IF(B1202="","(현장 없음)",IFERROR(INDEX(현장_고객,MATCH(B1202,현장번호,0))&amp;" · "&amp;INDEX(현장_주소,MATCH(B1202,현장번호,0)),"없는 번호")))</f>
        <v/>
      </c>
      <c r="D1202" s="21" t="inlineStr">
        <is>
          <t>타일 들어가는 날 확인</t>
        </is>
      </c>
      <c r="E1202" s="21" t="inlineStr">
        <is>
          <t>박 팀장</t>
        </is>
      </c>
      <c r="F1202" s="26" t="inlineStr">
        <is>
          <t>완료</t>
        </is>
      </c>
      <c r="G1202" s="28">
        <f>IF(OR(D1202="",H1202&lt;&gt;""),"",IF(F1202="완료","완료",IF(A1202&lt;기준일,"밀림",IF(A1202=기준일,"오늘",IF(A1202&lt;=기준일+7,"이번 주","예정")))))</f>
        <v/>
      </c>
      <c r="H1202" s="25">
        <f>IF(COUNTA(A1202,B1202,D1202)=0,"",IF(D1202="","할 일을 적어 주세요",IF(NOT(ISNUMBER(A1202)),"마감일을 확인하세요",IF(AND(B1202&lt;&gt;"",ISNA(MATCH(B1202,현장번호,0))),"현장 번호를 확인하세요",IF(AND(F1202&lt;&gt;"",F1202&lt;&gt;"완료"),"끝남 칸은 '완료'만","")))))</f>
        <v/>
      </c>
      <c r="J1202">
        <f>IF(OR(G1202="밀림",G1202="오늘",G1202="이번 주"),A1202+ROW()/1E+6,"")</f>
        <v/>
      </c>
    </row>
    <row r="1203">
      <c r="A1203" s="20" t="n">
        <v>46292</v>
      </c>
      <c r="B1203" s="26" t="n">
        <v>348</v>
      </c>
      <c r="C1203" s="27">
        <f>IF(D1203="","",IF(B1203="","(현장 없음)",IFERROR(INDEX(현장_고객,MATCH(B1203,현장번호,0))&amp;" · "&amp;INDEX(현장_주소,MATCH(B1203,현장번호,0)),"없는 번호")))</f>
        <v/>
      </c>
      <c r="D1203" s="21" t="inlineStr">
        <is>
          <t>견적 전화</t>
        </is>
      </c>
      <c r="E1203" s="21" t="inlineStr">
        <is>
          <t>김 실장</t>
        </is>
      </c>
      <c r="F1203" s="26" t="inlineStr">
        <is>
          <t>완료</t>
        </is>
      </c>
      <c r="G1203" s="28">
        <f>IF(OR(D1203="",H1203&lt;&gt;""),"",IF(F1203="완료","완료",IF(A1203&lt;기준일,"밀림",IF(A1203=기준일,"오늘",IF(A1203&lt;=기준일+7,"이번 주","예정")))))</f>
        <v/>
      </c>
      <c r="H1203" s="25">
        <f>IF(COUNTA(A1203,B1203,D1203)=0,"",IF(D1203="","할 일을 적어 주세요",IF(NOT(ISNUMBER(A1203)),"마감일을 확인하세요",IF(AND(B1203&lt;&gt;"",ISNA(MATCH(B1203,현장번호,0))),"현장 번호를 확인하세요",IF(AND(F1203&lt;&gt;"",F1203&lt;&gt;"완료"),"끝남 칸은 '완료'만","")))))</f>
        <v/>
      </c>
      <c r="J1203">
        <f>IF(OR(G1203="밀림",G1203="오늘",G1203="이번 주"),A1203+ROW()/1E+6,"")</f>
        <v/>
      </c>
    </row>
    <row r="1204">
      <c r="A1204" s="20" t="n">
        <v>46293</v>
      </c>
      <c r="B1204" s="26" t="n">
        <v>340</v>
      </c>
      <c r="C1204" s="27">
        <f>IF(D1204="","",IF(B1204="","(현장 없음)",IFERROR(INDEX(현장_고객,MATCH(B1204,현장번호,0))&amp;" · "&amp;INDEX(현장_주소,MATCH(B1204,현장번호,0)),"없는 번호")))</f>
        <v/>
      </c>
      <c r="D1204" s="21" t="inlineStr">
        <is>
          <t>자재 발주</t>
        </is>
      </c>
      <c r="E1204" s="21" t="inlineStr">
        <is>
          <t>박 팀장</t>
        </is>
      </c>
      <c r="F1204" s="26" t="n"/>
      <c r="G1204" s="28">
        <f>IF(OR(D1204="",H1204&lt;&gt;""),"",IF(F1204="완료","완료",IF(A1204&lt;기준일,"밀림",IF(A1204=기준일,"오늘",IF(A1204&lt;=기준일+7,"이번 주","예정")))))</f>
        <v/>
      </c>
      <c r="H1204" s="25">
        <f>IF(COUNTA(A1204,B1204,D1204)=0,"",IF(D1204="","할 일을 적어 주세요",IF(NOT(ISNUMBER(A1204)),"마감일을 확인하세요",IF(AND(B1204&lt;&gt;"",ISNA(MATCH(B1204,현장번호,0))),"현장 번호를 확인하세요",IF(AND(F1204&lt;&gt;"",F1204&lt;&gt;"완료"),"끝남 칸은 '완료'만","")))))</f>
        <v/>
      </c>
      <c r="J1204">
        <f>IF(OR(G1204="밀림",G1204="오늘",G1204="이번 주"),A1204+ROW()/1E+6,"")</f>
        <v/>
      </c>
    </row>
    <row r="1205">
      <c r="A1205" s="20" t="n">
        <v>46294</v>
      </c>
      <c r="B1205" s="26" t="n">
        <v>341</v>
      </c>
      <c r="C1205" s="27">
        <f>IF(D1205="","",IF(B1205="","(현장 없음)",IFERROR(INDEX(현장_고객,MATCH(B1205,현장번호,0))&amp;" · "&amp;INDEX(현장_주소,MATCH(B1205,현장번호,0)),"없는 번호")))</f>
        <v/>
      </c>
      <c r="D1205" s="21" t="inlineStr">
        <is>
          <t>중간 사진 보내기</t>
        </is>
      </c>
      <c r="E1205" s="21" t="inlineStr">
        <is>
          <t>김 실장</t>
        </is>
      </c>
      <c r="F1205" s="26" t="n"/>
      <c r="G1205" s="28">
        <f>IF(OR(D1205="",H1205&lt;&gt;""),"",IF(F1205="완료","완료",IF(A1205&lt;기준일,"밀림",IF(A1205=기준일,"오늘",IF(A1205&lt;=기준일+7,"이번 주","예정")))))</f>
        <v/>
      </c>
      <c r="H1205" s="25">
        <f>IF(COUNTA(A1205,B1205,D1205)=0,"",IF(D1205="","할 일을 적어 주세요",IF(NOT(ISNUMBER(A1205)),"마감일을 확인하세요",IF(AND(B1205&lt;&gt;"",ISNA(MATCH(B1205,현장번호,0))),"현장 번호를 확인하세요",IF(AND(F1205&lt;&gt;"",F1205&lt;&gt;"완료"),"끝남 칸은 '완료'만","")))))</f>
        <v/>
      </c>
      <c r="J1205">
        <f>IF(OR(G1205="밀림",G1205="오늘",G1205="이번 주"),A1205+ROW()/1E+6,"")</f>
        <v/>
      </c>
    </row>
    <row r="1206">
      <c r="A1206" s="20" t="n">
        <v>46295</v>
      </c>
      <c r="B1206" s="26" t="n">
        <v>334</v>
      </c>
      <c r="C1206" s="27">
        <f>IF(D1206="","",IF(B1206="","(현장 없음)",IFERROR(INDEX(현장_고객,MATCH(B1206,현장번호,0))&amp;" · "&amp;INDEX(현장_주소,MATCH(B1206,현장번호,0)),"없는 번호")))</f>
        <v/>
      </c>
      <c r="D1206" s="21" t="inlineStr">
        <is>
          <t>중간 사진 보내기</t>
        </is>
      </c>
      <c r="E1206" s="21" t="inlineStr">
        <is>
          <t>김 실장</t>
        </is>
      </c>
      <c r="F1206" s="26" t="inlineStr">
        <is>
          <t>완료</t>
        </is>
      </c>
      <c r="G1206" s="28">
        <f>IF(OR(D1206="",H1206&lt;&gt;""),"",IF(F1206="완료","완료",IF(A1206&lt;기준일,"밀림",IF(A1206=기준일,"오늘",IF(A1206&lt;=기준일+7,"이번 주","예정")))))</f>
        <v/>
      </c>
      <c r="H1206" s="25">
        <f>IF(COUNTA(A1206,B1206,D1206)=0,"",IF(D1206="","할 일을 적어 주세요",IF(NOT(ISNUMBER(A1206)),"마감일을 확인하세요",IF(AND(B1206&lt;&gt;"",ISNA(MATCH(B1206,현장번호,0))),"현장 번호를 확인하세요",IF(AND(F1206&lt;&gt;"",F1206&lt;&gt;"완료"),"끝남 칸은 '완료'만","")))))</f>
        <v/>
      </c>
      <c r="J1206">
        <f>IF(OR(G1206="밀림",G1206="오늘",G1206="이번 주"),A1206+ROW()/1E+6,"")</f>
        <v/>
      </c>
    </row>
    <row r="1207">
      <c r="A1207" s="20" t="n">
        <v>46295</v>
      </c>
      <c r="B1207" s="26" t="n">
        <v>344</v>
      </c>
      <c r="C1207" s="27">
        <f>IF(D1207="","",IF(B1207="","(현장 없음)",IFERROR(INDEX(현장_고객,MATCH(B1207,현장번호,0))&amp;" · "&amp;INDEX(현장_주소,MATCH(B1207,현장번호,0)),"없는 번호")))</f>
        <v/>
      </c>
      <c r="D1207" s="21" t="inlineStr">
        <is>
          <t>관리사무소 공사 신고</t>
        </is>
      </c>
      <c r="E1207" s="21" t="inlineStr">
        <is>
          <t>김 실장</t>
        </is>
      </c>
      <c r="F1207" s="26" t="inlineStr">
        <is>
          <t>완료</t>
        </is>
      </c>
      <c r="G1207" s="28">
        <f>IF(OR(D1207="",H1207&lt;&gt;""),"",IF(F1207="완료","완료",IF(A1207&lt;기준일,"밀림",IF(A1207=기준일,"오늘",IF(A1207&lt;=기준일+7,"이번 주","예정")))))</f>
        <v/>
      </c>
      <c r="H1207" s="25">
        <f>IF(COUNTA(A1207,B1207,D1207)=0,"",IF(D1207="","할 일을 적어 주세요",IF(NOT(ISNUMBER(A1207)),"마감일을 확인하세요",IF(AND(B1207&lt;&gt;"",ISNA(MATCH(B1207,현장번호,0))),"현장 번호를 확인하세요",IF(AND(F1207&lt;&gt;"",F1207&lt;&gt;"완료"),"끝남 칸은 '완료'만","")))))</f>
        <v/>
      </c>
      <c r="J1207">
        <f>IF(OR(G1207="밀림",G1207="오늘",G1207="이번 주"),A1207+ROW()/1E+6,"")</f>
        <v/>
      </c>
    </row>
    <row r="1208">
      <c r="A1208" s="20" t="n">
        <v>46295</v>
      </c>
      <c r="B1208" s="26" t="n">
        <v>344</v>
      </c>
      <c r="C1208" s="27">
        <f>IF(D1208="","",IF(B1208="","(현장 없음)",IFERROR(INDEX(현장_고객,MATCH(B1208,현장번호,0))&amp;" · "&amp;INDEX(현장_주소,MATCH(B1208,현장번호,0)),"없는 번호")))</f>
        <v/>
      </c>
      <c r="D1208" s="21" t="inlineStr">
        <is>
          <t>자재 발주</t>
        </is>
      </c>
      <c r="E1208" s="21" t="inlineStr">
        <is>
          <t>김 실장</t>
        </is>
      </c>
      <c r="F1208" s="26" t="n"/>
      <c r="G1208" s="28">
        <f>IF(OR(D1208="",H1208&lt;&gt;""),"",IF(F1208="완료","완료",IF(A1208&lt;기준일,"밀림",IF(A1208=기준일,"오늘",IF(A1208&lt;=기준일+7,"이번 주","예정")))))</f>
        <v/>
      </c>
      <c r="H1208" s="25">
        <f>IF(COUNTA(A1208,B1208,D1208)=0,"",IF(D1208="","할 일을 적어 주세요",IF(NOT(ISNUMBER(A1208)),"마감일을 확인하세요",IF(AND(B1208&lt;&gt;"",ISNA(MATCH(B1208,현장번호,0))),"현장 번호를 확인하세요",IF(AND(F1208&lt;&gt;"",F1208&lt;&gt;"완료"),"끝남 칸은 '완료'만","")))))</f>
        <v/>
      </c>
      <c r="J1208">
        <f>IF(OR(G1208="밀림",G1208="오늘",G1208="이번 주"),A1208+ROW()/1E+6,"")</f>
        <v/>
      </c>
    </row>
    <row r="1209">
      <c r="A1209" s="20" t="n">
        <v>46295</v>
      </c>
      <c r="B1209" s="26" t="n">
        <v>345</v>
      </c>
      <c r="C1209" s="27">
        <f>IF(D1209="","",IF(B1209="","(현장 없음)",IFERROR(INDEX(현장_고객,MATCH(B1209,현장번호,0))&amp;" · "&amp;INDEX(현장_주소,MATCH(B1209,현장번호,0)),"없는 번호")))</f>
        <v/>
      </c>
      <c r="D1209" s="21" t="inlineStr">
        <is>
          <t>철거 일정 잡기</t>
        </is>
      </c>
      <c r="E1209" s="21" t="inlineStr">
        <is>
          <t>박 팀장</t>
        </is>
      </c>
      <c r="F1209" s="26" t="inlineStr">
        <is>
          <t>완료</t>
        </is>
      </c>
      <c r="G1209" s="28">
        <f>IF(OR(D1209="",H1209&lt;&gt;""),"",IF(F1209="완료","완료",IF(A1209&lt;기준일,"밀림",IF(A1209=기준일,"오늘",IF(A1209&lt;=기준일+7,"이번 주","예정")))))</f>
        <v/>
      </c>
      <c r="H1209" s="25">
        <f>IF(COUNTA(A1209,B1209,D1209)=0,"",IF(D1209="","할 일을 적어 주세요",IF(NOT(ISNUMBER(A1209)),"마감일을 확인하세요",IF(AND(B1209&lt;&gt;"",ISNA(MATCH(B1209,현장번호,0))),"현장 번호를 확인하세요",IF(AND(F1209&lt;&gt;"",F1209&lt;&gt;"완료"),"끝남 칸은 '완료'만","")))))</f>
        <v/>
      </c>
      <c r="J1209">
        <f>IF(OR(G1209="밀림",G1209="오늘",G1209="이번 주"),A1209+ROW()/1E+6,"")</f>
        <v/>
      </c>
    </row>
    <row r="1210">
      <c r="A1210" s="20" t="n">
        <v>46297</v>
      </c>
      <c r="B1210" s="26" t="n">
        <v>329</v>
      </c>
      <c r="C1210" s="27">
        <f>IF(D1210="","",IF(B1210="","(현장 없음)",IFERROR(INDEX(현장_고객,MATCH(B1210,현장번호,0))&amp;" · "&amp;INDEX(현장_주소,MATCH(B1210,현장번호,0)),"없는 번호")))</f>
        <v/>
      </c>
      <c r="D1210" s="21" t="inlineStr">
        <is>
          <t>관리사무소 공사 신고</t>
        </is>
      </c>
      <c r="E1210" s="21" t="inlineStr">
        <is>
          <t>박 팀장</t>
        </is>
      </c>
      <c r="F1210" s="26" t="inlineStr">
        <is>
          <t>완료</t>
        </is>
      </c>
      <c r="G1210" s="28">
        <f>IF(OR(D1210="",H1210&lt;&gt;""),"",IF(F1210="완료","완료",IF(A1210&lt;기준일,"밀림",IF(A1210=기준일,"오늘",IF(A1210&lt;=기준일+7,"이번 주","예정")))))</f>
        <v/>
      </c>
      <c r="H1210" s="25">
        <f>IF(COUNTA(A1210,B1210,D1210)=0,"",IF(D1210="","할 일을 적어 주세요",IF(NOT(ISNUMBER(A1210)),"마감일을 확인하세요",IF(AND(B1210&lt;&gt;"",ISNA(MATCH(B1210,현장번호,0))),"현장 번호를 확인하세요",IF(AND(F1210&lt;&gt;"",F1210&lt;&gt;"완료"),"끝남 칸은 '완료'만","")))))</f>
        <v/>
      </c>
      <c r="J1210">
        <f>IF(OR(G1210="밀림",G1210="오늘",G1210="이번 주"),A1210+ROW()/1E+6,"")</f>
        <v/>
      </c>
    </row>
    <row r="1211">
      <c r="A1211" s="20" t="n">
        <v>46297</v>
      </c>
      <c r="B1211" s="26" t="n">
        <v>343</v>
      </c>
      <c r="C1211" s="27">
        <f>IF(D1211="","",IF(B1211="","(현장 없음)",IFERROR(INDEX(현장_고객,MATCH(B1211,현장번호,0))&amp;" · "&amp;INDEX(현장_주소,MATCH(B1211,현장번호,0)),"없는 번호")))</f>
        <v/>
      </c>
      <c r="D1211" s="21" t="inlineStr">
        <is>
          <t>실측 방문</t>
        </is>
      </c>
      <c r="E1211" s="21" t="inlineStr">
        <is>
          <t>박 팀장</t>
        </is>
      </c>
      <c r="F1211" s="26" t="inlineStr">
        <is>
          <t>완료</t>
        </is>
      </c>
      <c r="G1211" s="28">
        <f>IF(OR(D1211="",H1211&lt;&gt;""),"",IF(F1211="완료","완료",IF(A1211&lt;기준일,"밀림",IF(A1211=기준일,"오늘",IF(A1211&lt;=기준일+7,"이번 주","예정")))))</f>
        <v/>
      </c>
      <c r="H1211" s="25">
        <f>IF(COUNTA(A1211,B1211,D1211)=0,"",IF(D1211="","할 일을 적어 주세요",IF(NOT(ISNUMBER(A1211)),"마감일을 확인하세요",IF(AND(B1211&lt;&gt;"",ISNA(MATCH(B1211,현장번호,0))),"현장 번호를 확인하세요",IF(AND(F1211&lt;&gt;"",F1211&lt;&gt;"완료"),"끝남 칸은 '완료'만","")))))</f>
        <v/>
      </c>
      <c r="J1211">
        <f>IF(OR(G1211="밀림",G1211="오늘",G1211="이번 주"),A1211+ROW()/1E+6,"")</f>
        <v/>
      </c>
    </row>
    <row r="1212">
      <c r="A1212" s="20" t="n">
        <v>46297</v>
      </c>
      <c r="B1212" s="26" t="n">
        <v>345</v>
      </c>
      <c r="C1212" s="27">
        <f>IF(D1212="","",IF(B1212="","(현장 없음)",IFERROR(INDEX(현장_고객,MATCH(B1212,현장번호,0))&amp;" · "&amp;INDEX(현장_주소,MATCH(B1212,현장번호,0)),"없는 번호")))</f>
        <v/>
      </c>
      <c r="D1212" s="21" t="inlineStr">
        <is>
          <t>타일 들어가는 날 확인</t>
        </is>
      </c>
      <c r="E1212" s="21" t="inlineStr">
        <is>
          <t>박 팀장</t>
        </is>
      </c>
      <c r="F1212" s="26" t="inlineStr">
        <is>
          <t>완료</t>
        </is>
      </c>
      <c r="G1212" s="28">
        <f>IF(OR(D1212="",H1212&lt;&gt;""),"",IF(F1212="완료","완료",IF(A1212&lt;기준일,"밀림",IF(A1212=기준일,"오늘",IF(A1212&lt;=기준일+7,"이번 주","예정")))))</f>
        <v/>
      </c>
      <c r="H1212" s="25">
        <f>IF(COUNTA(A1212,B1212,D1212)=0,"",IF(D1212="","할 일을 적어 주세요",IF(NOT(ISNUMBER(A1212)),"마감일을 확인하세요",IF(AND(B1212&lt;&gt;"",ISNA(MATCH(B1212,현장번호,0))),"현장 번호를 확인하세요",IF(AND(F1212&lt;&gt;"",F1212&lt;&gt;"완료"),"끝남 칸은 '완료'만","")))))</f>
        <v/>
      </c>
      <c r="J1212">
        <f>IF(OR(G1212="밀림",G1212="오늘",G1212="이번 주"),A1212+ROW()/1E+6,"")</f>
        <v/>
      </c>
    </row>
    <row r="1213">
      <c r="A1213" s="20" t="n">
        <v>46297</v>
      </c>
      <c r="B1213" s="26" t="n">
        <v>349</v>
      </c>
      <c r="C1213" s="27">
        <f>IF(D1213="","",IF(B1213="","(현장 없음)",IFERROR(INDEX(현장_고객,MATCH(B1213,현장번호,0))&amp;" · "&amp;INDEX(현장_주소,MATCH(B1213,현장번호,0)),"없는 번호")))</f>
        <v/>
      </c>
      <c r="D1213" s="21" t="inlineStr">
        <is>
          <t>설비 업체 확인</t>
        </is>
      </c>
      <c r="E1213" s="21" t="inlineStr">
        <is>
          <t>대표</t>
        </is>
      </c>
      <c r="F1213" s="26" t="inlineStr">
        <is>
          <t>완료</t>
        </is>
      </c>
      <c r="G1213" s="28">
        <f>IF(OR(D1213="",H1213&lt;&gt;""),"",IF(F1213="완료","완료",IF(A1213&lt;기준일,"밀림",IF(A1213=기준일,"오늘",IF(A1213&lt;=기준일+7,"이번 주","예정")))))</f>
        <v/>
      </c>
      <c r="H1213" s="25">
        <f>IF(COUNTA(A1213,B1213,D1213)=0,"",IF(D1213="","할 일을 적어 주세요",IF(NOT(ISNUMBER(A1213)),"마감일을 확인하세요",IF(AND(B1213&lt;&gt;"",ISNA(MATCH(B1213,현장번호,0))),"현장 번호를 확인하세요",IF(AND(F1213&lt;&gt;"",F1213&lt;&gt;"완료"),"끝남 칸은 '완료'만","")))))</f>
        <v/>
      </c>
      <c r="J1213">
        <f>IF(OR(G1213="밀림",G1213="오늘",G1213="이번 주"),A1213+ROW()/1E+6,"")</f>
        <v/>
      </c>
    </row>
    <row r="1214">
      <c r="A1214" s="20" t="n">
        <v>46297</v>
      </c>
      <c r="B1214" s="26" t="n">
        <v>352</v>
      </c>
      <c r="C1214" s="27">
        <f>IF(D1214="","",IF(B1214="","(현장 없음)",IFERROR(INDEX(현장_고객,MATCH(B1214,현장번호,0))&amp;" · "&amp;INDEX(현장_주소,MATCH(B1214,현장번호,0)),"없는 번호")))</f>
        <v/>
      </c>
      <c r="D1214" s="21" t="inlineStr">
        <is>
          <t>견적서 보내기</t>
        </is>
      </c>
      <c r="E1214" s="21" t="inlineStr">
        <is>
          <t>김 실장</t>
        </is>
      </c>
      <c r="F1214" s="26" t="inlineStr">
        <is>
          <t>완료</t>
        </is>
      </c>
      <c r="G1214" s="28">
        <f>IF(OR(D1214="",H1214&lt;&gt;""),"",IF(F1214="완료","완료",IF(A1214&lt;기준일,"밀림",IF(A1214=기준일,"오늘",IF(A1214&lt;=기준일+7,"이번 주","예정")))))</f>
        <v/>
      </c>
      <c r="H1214" s="25">
        <f>IF(COUNTA(A1214,B1214,D1214)=0,"",IF(D1214="","할 일을 적어 주세요",IF(NOT(ISNUMBER(A1214)),"마감일을 확인하세요",IF(AND(B1214&lt;&gt;"",ISNA(MATCH(B1214,현장번호,0))),"현장 번호를 확인하세요",IF(AND(F1214&lt;&gt;"",F1214&lt;&gt;"완료"),"끝남 칸은 '완료'만","")))))</f>
        <v/>
      </c>
      <c r="J1214">
        <f>IF(OR(G1214="밀림",G1214="오늘",G1214="이번 주"),A1214+ROW()/1E+6,"")</f>
        <v/>
      </c>
    </row>
    <row r="1215">
      <c r="A1215" s="20" t="n">
        <v>46298</v>
      </c>
      <c r="B1215" s="26" t="n">
        <v>342</v>
      </c>
      <c r="C1215" s="27">
        <f>IF(D1215="","",IF(B1215="","(현장 없음)",IFERROR(INDEX(현장_고객,MATCH(B1215,현장번호,0))&amp;" · "&amp;INDEX(현장_주소,MATCH(B1215,현장번호,0)),"없는 번호")))</f>
        <v/>
      </c>
      <c r="D1215" s="21" t="inlineStr">
        <is>
          <t>실측 방문</t>
        </is>
      </c>
      <c r="E1215" s="21" t="inlineStr">
        <is>
          <t>박 팀장</t>
        </is>
      </c>
      <c r="F1215" s="26" t="inlineStr">
        <is>
          <t>완료</t>
        </is>
      </c>
      <c r="G1215" s="28">
        <f>IF(OR(D1215="",H1215&lt;&gt;""),"",IF(F1215="완료","완료",IF(A1215&lt;기준일,"밀림",IF(A1215=기준일,"오늘",IF(A1215&lt;=기준일+7,"이번 주","예정")))))</f>
        <v/>
      </c>
      <c r="H1215" s="25">
        <f>IF(COUNTA(A1215,B1215,D1215)=0,"",IF(D1215="","할 일을 적어 주세요",IF(NOT(ISNUMBER(A1215)),"마감일을 확인하세요",IF(AND(B1215&lt;&gt;"",ISNA(MATCH(B1215,현장번호,0))),"현장 번호를 확인하세요",IF(AND(F1215&lt;&gt;"",F1215&lt;&gt;"완료"),"끝남 칸은 '완료'만","")))))</f>
        <v/>
      </c>
      <c r="J1215">
        <f>IF(OR(G1215="밀림",G1215="오늘",G1215="이번 주"),A1215+ROW()/1E+6,"")</f>
        <v/>
      </c>
    </row>
    <row r="1216">
      <c r="A1216" s="20" t="n">
        <v>46298</v>
      </c>
      <c r="B1216" s="26" t="n">
        <v>344</v>
      </c>
      <c r="C1216" s="27">
        <f>IF(D1216="","",IF(B1216="","(현장 없음)",IFERROR(INDEX(현장_고객,MATCH(B1216,현장번호,0))&amp;" · "&amp;INDEX(현장_주소,MATCH(B1216,현장번호,0)),"없는 번호")))</f>
        <v/>
      </c>
      <c r="D1216" s="21" t="inlineStr">
        <is>
          <t>타일 들어가는 날 확인</t>
        </is>
      </c>
      <c r="E1216" s="21" t="inlineStr">
        <is>
          <t>김 실장</t>
        </is>
      </c>
      <c r="F1216" s="26" t="inlineStr">
        <is>
          <t>완료</t>
        </is>
      </c>
      <c r="G1216" s="28">
        <f>IF(OR(D1216="",H1216&lt;&gt;""),"",IF(F1216="완료","완료",IF(A1216&lt;기준일,"밀림",IF(A1216=기준일,"오늘",IF(A1216&lt;=기준일+7,"이번 주","예정")))))</f>
        <v/>
      </c>
      <c r="H1216" s="25">
        <f>IF(COUNTA(A1216,B1216,D1216)=0,"",IF(D1216="","할 일을 적어 주세요",IF(NOT(ISNUMBER(A1216)),"마감일을 확인하세요",IF(AND(B1216&lt;&gt;"",ISNA(MATCH(B1216,현장번호,0))),"현장 번호를 확인하세요",IF(AND(F1216&lt;&gt;"",F1216&lt;&gt;"완료"),"끝남 칸은 '완료'만","")))))</f>
        <v/>
      </c>
      <c r="J1216">
        <f>IF(OR(G1216="밀림",G1216="오늘",G1216="이번 주"),A1216+ROW()/1E+6,"")</f>
        <v/>
      </c>
    </row>
    <row r="1217">
      <c r="A1217" s="20" t="n">
        <v>46298</v>
      </c>
      <c r="B1217" s="26" t="n">
        <v>344</v>
      </c>
      <c r="C1217" s="27">
        <f>IF(D1217="","",IF(B1217="","(현장 없음)",IFERROR(INDEX(현장_고객,MATCH(B1217,현장번호,0))&amp;" · "&amp;INDEX(현장_주소,MATCH(B1217,현장번호,0)),"없는 번호")))</f>
        <v/>
      </c>
      <c r="D1217" s="21" t="inlineStr">
        <is>
          <t>마감 확인</t>
        </is>
      </c>
      <c r="E1217" s="21" t="inlineStr">
        <is>
          <t>김 실장</t>
        </is>
      </c>
      <c r="F1217" s="26" t="n"/>
      <c r="G1217" s="28">
        <f>IF(OR(D1217="",H1217&lt;&gt;""),"",IF(F1217="완료","완료",IF(A1217&lt;기준일,"밀림",IF(A1217=기준일,"오늘",IF(A1217&lt;=기준일+7,"이번 주","예정")))))</f>
        <v/>
      </c>
      <c r="H1217" s="25">
        <f>IF(COUNTA(A1217,B1217,D1217)=0,"",IF(D1217="","할 일을 적어 주세요",IF(NOT(ISNUMBER(A1217)),"마감일을 확인하세요",IF(AND(B1217&lt;&gt;"",ISNA(MATCH(B1217,현장번호,0))),"현장 번호를 확인하세요",IF(AND(F1217&lt;&gt;"",F1217&lt;&gt;"완료"),"끝남 칸은 '완료'만","")))))</f>
        <v/>
      </c>
      <c r="J1217">
        <f>IF(OR(G1217="밀림",G1217="오늘",G1217="이번 주"),A1217+ROW()/1E+6,"")</f>
        <v/>
      </c>
    </row>
    <row r="1218">
      <c r="A1218" s="20" t="n">
        <v>46298</v>
      </c>
      <c r="B1218" s="26" t="n">
        <v>345</v>
      </c>
      <c r="C1218" s="27">
        <f>IF(D1218="","",IF(B1218="","(현장 없음)",IFERROR(INDEX(현장_고객,MATCH(B1218,현장번호,0))&amp;" · "&amp;INDEX(현장_주소,MATCH(B1218,현장번호,0)),"없는 번호")))</f>
        <v/>
      </c>
      <c r="D1218" s="21" t="inlineStr">
        <is>
          <t>자재 발주</t>
        </is>
      </c>
      <c r="E1218" s="21" t="inlineStr">
        <is>
          <t>박 팀장</t>
        </is>
      </c>
      <c r="F1218" s="26" t="n"/>
      <c r="G1218" s="28">
        <f>IF(OR(D1218="",H1218&lt;&gt;""),"",IF(F1218="완료","완료",IF(A1218&lt;기준일,"밀림",IF(A1218=기준일,"오늘",IF(A1218&lt;=기준일+7,"이번 주","예정")))))</f>
        <v/>
      </c>
      <c r="H1218" s="25">
        <f>IF(COUNTA(A1218,B1218,D1218)=0,"",IF(D1218="","할 일을 적어 주세요",IF(NOT(ISNUMBER(A1218)),"마감일을 확인하세요",IF(AND(B1218&lt;&gt;"",ISNA(MATCH(B1218,현장번호,0))),"현장 번호를 확인하세요",IF(AND(F1218&lt;&gt;"",F1218&lt;&gt;"완료"),"끝남 칸은 '완료'만","")))))</f>
        <v/>
      </c>
      <c r="J1218">
        <f>IF(OR(G1218="밀림",G1218="오늘",G1218="이번 주"),A1218+ROW()/1E+6,"")</f>
        <v/>
      </c>
    </row>
    <row r="1219">
      <c r="A1219" s="20" t="n">
        <v>46298</v>
      </c>
      <c r="B1219" s="26" t="n">
        <v>346</v>
      </c>
      <c r="C1219" s="27">
        <f>IF(D1219="","",IF(B1219="","(현장 없음)",IFERROR(INDEX(현장_고객,MATCH(B1219,현장번호,0))&amp;" · "&amp;INDEX(현장_주소,MATCH(B1219,현장번호,0)),"없는 번호")))</f>
        <v/>
      </c>
      <c r="D1219" s="21" t="inlineStr">
        <is>
          <t>실측 방문</t>
        </is>
      </c>
      <c r="E1219" s="21" t="inlineStr">
        <is>
          <t>박 팀장</t>
        </is>
      </c>
      <c r="F1219" s="26" t="inlineStr">
        <is>
          <t>완료</t>
        </is>
      </c>
      <c r="G1219" s="28">
        <f>IF(OR(D1219="",H1219&lt;&gt;""),"",IF(F1219="완료","완료",IF(A1219&lt;기준일,"밀림",IF(A1219=기준일,"오늘",IF(A1219&lt;=기준일+7,"이번 주","예정")))))</f>
        <v/>
      </c>
      <c r="H1219" s="25">
        <f>IF(COUNTA(A1219,B1219,D1219)=0,"",IF(D1219="","할 일을 적어 주세요",IF(NOT(ISNUMBER(A1219)),"마감일을 확인하세요",IF(AND(B1219&lt;&gt;"",ISNA(MATCH(B1219,현장번호,0))),"현장 번호를 확인하세요",IF(AND(F1219&lt;&gt;"",F1219&lt;&gt;"완료"),"끝남 칸은 '완료'만","")))))</f>
        <v/>
      </c>
      <c r="J1219">
        <f>IF(OR(G1219="밀림",G1219="오늘",G1219="이번 주"),A1219+ROW()/1E+6,"")</f>
        <v/>
      </c>
    </row>
    <row r="1220">
      <c r="A1220" s="20" t="n">
        <v>46298</v>
      </c>
      <c r="B1220" s="26" t="n">
        <v>349</v>
      </c>
      <c r="C1220" s="27">
        <f>IF(D1220="","",IF(B1220="","(현장 없음)",IFERROR(INDEX(현장_고객,MATCH(B1220,현장번호,0))&amp;" · "&amp;INDEX(현장_주소,MATCH(B1220,현장번호,0)),"없는 번호")))</f>
        <v/>
      </c>
      <c r="D1220" s="21" t="inlineStr">
        <is>
          <t>잔금 안내 문자</t>
        </is>
      </c>
      <c r="E1220" s="21" t="inlineStr">
        <is>
          <t>대표</t>
        </is>
      </c>
      <c r="F1220" s="26" t="n"/>
      <c r="G1220" s="28">
        <f>IF(OR(D1220="",H1220&lt;&gt;""),"",IF(F1220="완료","완료",IF(A1220&lt;기준일,"밀림",IF(A1220=기준일,"오늘",IF(A1220&lt;=기준일+7,"이번 주","예정")))))</f>
        <v/>
      </c>
      <c r="H1220" s="25">
        <f>IF(COUNTA(A1220,B1220,D1220)=0,"",IF(D1220="","할 일을 적어 주세요",IF(NOT(ISNUMBER(A1220)),"마감일을 확인하세요",IF(AND(B1220&lt;&gt;"",ISNA(MATCH(B1220,현장번호,0))),"현장 번호를 확인하세요",IF(AND(F1220&lt;&gt;"",F1220&lt;&gt;"완료"),"끝남 칸은 '완료'만","")))))</f>
        <v/>
      </c>
      <c r="J1220">
        <f>IF(OR(G1220="밀림",G1220="오늘",G1220="이번 주"),A1220+ROW()/1E+6,"")</f>
        <v/>
      </c>
    </row>
    <row r="1221">
      <c r="A1221" s="20" t="n">
        <v>46298</v>
      </c>
      <c r="B1221" s="26" t="n">
        <v>351</v>
      </c>
      <c r="C1221" s="27">
        <f>IF(D1221="","",IF(B1221="","(현장 없음)",IFERROR(INDEX(현장_고객,MATCH(B1221,현장번호,0))&amp;" · "&amp;INDEX(현장_주소,MATCH(B1221,현장번호,0)),"없는 번호")))</f>
        <v/>
      </c>
      <c r="D1221" s="21" t="inlineStr">
        <is>
          <t>실측 방문</t>
        </is>
      </c>
      <c r="E1221" s="21" t="inlineStr">
        <is>
          <t>김 실장</t>
        </is>
      </c>
      <c r="F1221" s="26" t="inlineStr">
        <is>
          <t>완료</t>
        </is>
      </c>
      <c r="G1221" s="28">
        <f>IF(OR(D1221="",H1221&lt;&gt;""),"",IF(F1221="완료","완료",IF(A1221&lt;기준일,"밀림",IF(A1221=기준일,"오늘",IF(A1221&lt;=기준일+7,"이번 주","예정")))))</f>
        <v/>
      </c>
      <c r="H1221" s="25">
        <f>IF(COUNTA(A1221,B1221,D1221)=0,"",IF(D1221="","할 일을 적어 주세요",IF(NOT(ISNUMBER(A1221)),"마감일을 확인하세요",IF(AND(B1221&lt;&gt;"",ISNA(MATCH(B1221,현장번호,0))),"현장 번호를 확인하세요",IF(AND(F1221&lt;&gt;"",F1221&lt;&gt;"완료"),"끝남 칸은 '완료'만","")))))</f>
        <v/>
      </c>
      <c r="J1221">
        <f>IF(OR(G1221="밀림",G1221="오늘",G1221="이번 주"),A1221+ROW()/1E+6,"")</f>
        <v/>
      </c>
    </row>
    <row r="1222">
      <c r="A1222" s="20" t="n">
        <v>46299</v>
      </c>
      <c r="B1222" s="26" t="n">
        <v>340</v>
      </c>
      <c r="C1222" s="27">
        <f>IF(D1222="","",IF(B1222="","(현장 없음)",IFERROR(INDEX(현장_고객,MATCH(B1222,현장번호,0))&amp;" · "&amp;INDEX(현장_주소,MATCH(B1222,현장번호,0)),"없는 번호")))</f>
        <v/>
      </c>
      <c r="D1222" s="21" t="inlineStr">
        <is>
          <t>타일 들어가는 날 확인</t>
        </is>
      </c>
      <c r="E1222" s="21" t="inlineStr">
        <is>
          <t>박 팀장</t>
        </is>
      </c>
      <c r="F1222" s="26" t="inlineStr">
        <is>
          <t>완료</t>
        </is>
      </c>
      <c r="G1222" s="28">
        <f>IF(OR(D1222="",H1222&lt;&gt;""),"",IF(F1222="완료","완료",IF(A1222&lt;기준일,"밀림",IF(A1222=기준일,"오늘",IF(A1222&lt;=기준일+7,"이번 주","예정")))))</f>
        <v/>
      </c>
      <c r="H1222" s="25">
        <f>IF(COUNTA(A1222,B1222,D1222)=0,"",IF(D1222="","할 일을 적어 주세요",IF(NOT(ISNUMBER(A1222)),"마감일을 확인하세요",IF(AND(B1222&lt;&gt;"",ISNA(MATCH(B1222,현장번호,0))),"현장 번호를 확인하세요",IF(AND(F1222&lt;&gt;"",F1222&lt;&gt;"완료"),"끝남 칸은 '완료'만","")))))</f>
        <v/>
      </c>
      <c r="J1222">
        <f>IF(OR(G1222="밀림",G1222="오늘",G1222="이번 주"),A1222+ROW()/1E+6,"")</f>
        <v/>
      </c>
    </row>
    <row r="1223">
      <c r="A1223" s="20" t="n">
        <v>46299</v>
      </c>
      <c r="B1223" s="26" t="n">
        <v>347</v>
      </c>
      <c r="C1223" s="27">
        <f>IF(D1223="","",IF(B1223="","(현장 없음)",IFERROR(INDEX(현장_고객,MATCH(B1223,현장번호,0))&amp;" · "&amp;INDEX(현장_주소,MATCH(B1223,현장번호,0)),"없는 번호")))</f>
        <v/>
      </c>
      <c r="D1223" s="21" t="inlineStr">
        <is>
          <t>마감 확인</t>
        </is>
      </c>
      <c r="E1223" s="21" t="inlineStr">
        <is>
          <t>박 팀장</t>
        </is>
      </c>
      <c r="F1223" s="26" t="n"/>
      <c r="G1223" s="28">
        <f>IF(OR(D1223="",H1223&lt;&gt;""),"",IF(F1223="완료","완료",IF(A1223&lt;기준일,"밀림",IF(A1223=기준일,"오늘",IF(A1223&lt;=기준일+7,"이번 주","예정")))))</f>
        <v/>
      </c>
      <c r="H1223" s="25">
        <f>IF(COUNTA(A1223,B1223,D1223)=0,"",IF(D1223="","할 일을 적어 주세요",IF(NOT(ISNUMBER(A1223)),"마감일을 확인하세요",IF(AND(B1223&lt;&gt;"",ISNA(MATCH(B1223,현장번호,0))),"현장 번호를 확인하세요",IF(AND(F1223&lt;&gt;"",F1223&lt;&gt;"완료"),"끝남 칸은 '완료'만","")))))</f>
        <v/>
      </c>
      <c r="J1223">
        <f>IF(OR(G1223="밀림",G1223="오늘",G1223="이번 주"),A1223+ROW()/1E+6,"")</f>
        <v/>
      </c>
    </row>
    <row r="1224">
      <c r="A1224" s="20" t="n">
        <v>46300</v>
      </c>
      <c r="B1224" s="26" t="n">
        <v>329</v>
      </c>
      <c r="C1224" s="27">
        <f>IF(D1224="","",IF(B1224="","(현장 없음)",IFERROR(INDEX(현장_고객,MATCH(B1224,현장번호,0))&amp;" · "&amp;INDEX(현장_주소,MATCH(B1224,현장번호,0)),"없는 번호")))</f>
        <v/>
      </c>
      <c r="D1224" s="21" t="inlineStr">
        <is>
          <t>마감 확인</t>
        </is>
      </c>
      <c r="E1224" s="21" t="inlineStr">
        <is>
          <t>박 팀장</t>
        </is>
      </c>
      <c r="F1224" s="26" t="n"/>
      <c r="G1224" s="28">
        <f>IF(OR(D1224="",H1224&lt;&gt;""),"",IF(F1224="완료","완료",IF(A1224&lt;기준일,"밀림",IF(A1224=기준일,"오늘",IF(A1224&lt;=기준일+7,"이번 주","예정")))))</f>
        <v/>
      </c>
      <c r="H1224" s="25">
        <f>IF(COUNTA(A1224,B1224,D1224)=0,"",IF(D1224="","할 일을 적어 주세요",IF(NOT(ISNUMBER(A1224)),"마감일을 확인하세요",IF(AND(B1224&lt;&gt;"",ISNA(MATCH(B1224,현장번호,0))),"현장 번호를 확인하세요",IF(AND(F1224&lt;&gt;"",F1224&lt;&gt;"완료"),"끝남 칸은 '완료'만","")))))</f>
        <v/>
      </c>
      <c r="J1224">
        <f>IF(OR(G1224="밀림",G1224="오늘",G1224="이번 주"),A1224+ROW()/1E+6,"")</f>
        <v/>
      </c>
    </row>
    <row r="1225">
      <c r="A1225" s="20" t="n">
        <v>46300</v>
      </c>
      <c r="B1225" s="26" t="n">
        <v>345</v>
      </c>
      <c r="C1225" s="27">
        <f>IF(D1225="","",IF(B1225="","(현장 없음)",IFERROR(INDEX(현장_고객,MATCH(B1225,현장번호,0))&amp;" · "&amp;INDEX(현장_주소,MATCH(B1225,현장번호,0)),"없는 번호")))</f>
        <v/>
      </c>
      <c r="D1225" s="21" t="inlineStr">
        <is>
          <t>설비 업체 확인</t>
        </is>
      </c>
      <c r="E1225" s="21" t="inlineStr">
        <is>
          <t>박 팀장</t>
        </is>
      </c>
      <c r="F1225" s="26" t="inlineStr">
        <is>
          <t>완료</t>
        </is>
      </c>
      <c r="G1225" s="28">
        <f>IF(OR(D1225="",H1225&lt;&gt;""),"",IF(F1225="완료","완료",IF(A1225&lt;기준일,"밀림",IF(A1225=기준일,"오늘",IF(A1225&lt;=기준일+7,"이번 주","예정")))))</f>
        <v/>
      </c>
      <c r="H1225" s="25">
        <f>IF(COUNTA(A1225,B1225,D1225)=0,"",IF(D1225="","할 일을 적어 주세요",IF(NOT(ISNUMBER(A1225)),"마감일을 확인하세요",IF(AND(B1225&lt;&gt;"",ISNA(MATCH(B1225,현장번호,0))),"현장 번호를 확인하세요",IF(AND(F1225&lt;&gt;"",F1225&lt;&gt;"완료"),"끝남 칸은 '완료'만","")))))</f>
        <v/>
      </c>
      <c r="J1225">
        <f>IF(OR(G1225="밀림",G1225="오늘",G1225="이번 주"),A1225+ROW()/1E+6,"")</f>
        <v/>
      </c>
    </row>
    <row r="1226">
      <c r="A1226" s="20" t="n">
        <v>46300</v>
      </c>
      <c r="B1226" s="26" t="n">
        <v>347</v>
      </c>
      <c r="C1226" s="27">
        <f>IF(D1226="","",IF(B1226="","(현장 없음)",IFERROR(INDEX(현장_고객,MATCH(B1226,현장번호,0))&amp;" · "&amp;INDEX(현장_주소,MATCH(B1226,현장번호,0)),"없는 번호")))</f>
        <v/>
      </c>
      <c r="D1226" s="21" t="inlineStr">
        <is>
          <t>철거 일정 잡기</t>
        </is>
      </c>
      <c r="E1226" s="21" t="inlineStr">
        <is>
          <t>박 팀장</t>
        </is>
      </c>
      <c r="F1226" s="26" t="inlineStr">
        <is>
          <t>완료</t>
        </is>
      </c>
      <c r="G1226" s="28">
        <f>IF(OR(D1226="",H1226&lt;&gt;""),"",IF(F1226="완료","완료",IF(A1226&lt;기준일,"밀림",IF(A1226=기준일,"오늘",IF(A1226&lt;=기준일+7,"이번 주","예정")))))</f>
        <v/>
      </c>
      <c r="H1226" s="25">
        <f>IF(COUNTA(A1226,B1226,D1226)=0,"",IF(D1226="","할 일을 적어 주세요",IF(NOT(ISNUMBER(A1226)),"마감일을 확인하세요",IF(AND(B1226&lt;&gt;"",ISNA(MATCH(B1226,현장번호,0))),"현장 번호를 확인하세요",IF(AND(F1226&lt;&gt;"",F1226&lt;&gt;"완료"),"끝남 칸은 '완료'만","")))))</f>
        <v/>
      </c>
      <c r="J1226">
        <f>IF(OR(G1226="밀림",G1226="오늘",G1226="이번 주"),A1226+ROW()/1E+6,"")</f>
        <v/>
      </c>
    </row>
    <row r="1227">
      <c r="A1227" s="20" t="n">
        <v>46300</v>
      </c>
      <c r="B1227" s="26" t="n"/>
      <c r="C1227" s="27">
        <f>IF(D1227="","",IF(B1227="","(현장 없음)",IFERROR(INDEX(현장_고객,MATCH(B1227,현장번호,0))&amp;" · "&amp;INDEX(현장_주소,MATCH(B1227,현장번호,0)),"없는 번호")))</f>
        <v/>
      </c>
      <c r="D1227" s="21" t="inlineStr">
        <is>
          <t>차량 보험 갱신</t>
        </is>
      </c>
      <c r="E1227" s="21" t="inlineStr">
        <is>
          <t>대표</t>
        </is>
      </c>
      <c r="F1227" s="26" t="n"/>
      <c r="G1227" s="28">
        <f>IF(OR(D1227="",H1227&lt;&gt;""),"",IF(F1227="완료","완료",IF(A1227&lt;기준일,"밀림",IF(A1227=기준일,"오늘",IF(A1227&lt;=기준일+7,"이번 주","예정")))))</f>
        <v/>
      </c>
      <c r="H1227" s="25">
        <f>IF(COUNTA(A1227,B1227,D1227)=0,"",IF(D1227="","할 일을 적어 주세요",IF(NOT(ISNUMBER(A1227)),"마감일을 확인하세요",IF(AND(B1227&lt;&gt;"",ISNA(MATCH(B1227,현장번호,0))),"현장 번호를 확인하세요",IF(AND(F1227&lt;&gt;"",F1227&lt;&gt;"완료"),"끝남 칸은 '완료'만","")))))</f>
        <v/>
      </c>
      <c r="J1227">
        <f>IF(OR(G1227="밀림",G1227="오늘",G1227="이번 주"),A1227+ROW()/1E+6,"")</f>
        <v/>
      </c>
    </row>
    <row r="1228">
      <c r="A1228" s="20" t="n">
        <v>46301</v>
      </c>
      <c r="B1228" s="26" t="n">
        <v>58</v>
      </c>
      <c r="C1228" s="27">
        <f>IF(D1228="","",IF(B1228="","(현장 없음)",IFERROR(INDEX(현장_고객,MATCH(B1228,현장번호,0))&amp;" · "&amp;INDEX(현장_주소,MATCH(B1228,현장번호,0)),"없는 번호")))</f>
        <v/>
      </c>
      <c r="D1228" s="21" t="inlineStr">
        <is>
          <t>A/S 방문</t>
        </is>
      </c>
      <c r="E1228" s="21" t="inlineStr">
        <is>
          <t>김 실장</t>
        </is>
      </c>
      <c r="F1228" s="26" t="n"/>
      <c r="G1228" s="28">
        <f>IF(OR(D1228="",H1228&lt;&gt;""),"",IF(F1228="완료","완료",IF(A1228&lt;기준일,"밀림",IF(A1228=기준일,"오늘",IF(A1228&lt;=기준일+7,"이번 주","예정")))))</f>
        <v/>
      </c>
      <c r="H1228" s="25">
        <f>IF(COUNTA(A1228,B1228,D1228)=0,"",IF(D1228="","할 일을 적어 주세요",IF(NOT(ISNUMBER(A1228)),"마감일을 확인하세요",IF(AND(B1228&lt;&gt;"",ISNA(MATCH(B1228,현장번호,0))),"현장 번호를 확인하세요",IF(AND(F1228&lt;&gt;"",F1228&lt;&gt;"완료"),"끝남 칸은 '완료'만","")))))</f>
        <v/>
      </c>
      <c r="J1228">
        <f>IF(OR(G1228="밀림",G1228="오늘",G1228="이번 주"),A1228+ROW()/1E+6,"")</f>
        <v/>
      </c>
    </row>
    <row r="1229">
      <c r="A1229" s="20" t="n">
        <v>46301</v>
      </c>
      <c r="B1229" s="26" t="n">
        <v>171</v>
      </c>
      <c r="C1229" s="27">
        <f>IF(D1229="","",IF(B1229="","(현장 없음)",IFERROR(INDEX(현장_고객,MATCH(B1229,현장번호,0))&amp;" · "&amp;INDEX(현장_주소,MATCH(B1229,현장번호,0)),"없는 번호")))</f>
        <v/>
      </c>
      <c r="D1229" s="21" t="inlineStr">
        <is>
          <t>실리콘 보수</t>
        </is>
      </c>
      <c r="E1229" s="21" t="inlineStr">
        <is>
          <t>김 실장</t>
        </is>
      </c>
      <c r="F1229" s="26" t="n"/>
      <c r="G1229" s="28">
        <f>IF(OR(D1229="",H1229&lt;&gt;""),"",IF(F1229="완료","완료",IF(A1229&lt;기준일,"밀림",IF(A1229=기준일,"오늘",IF(A1229&lt;=기준일+7,"이번 주","예정")))))</f>
        <v/>
      </c>
      <c r="H1229" s="25">
        <f>IF(COUNTA(A1229,B1229,D1229)=0,"",IF(D1229="","할 일을 적어 주세요",IF(NOT(ISNUMBER(A1229)),"마감일을 확인하세요",IF(AND(B1229&lt;&gt;"",ISNA(MATCH(B1229,현장번호,0))),"현장 번호를 확인하세요",IF(AND(F1229&lt;&gt;"",F1229&lt;&gt;"완료"),"끝남 칸은 '완료'만","")))))</f>
        <v/>
      </c>
      <c r="J1229">
        <f>IF(OR(G1229="밀림",G1229="오늘",G1229="이번 주"),A1229+ROW()/1E+6,"")</f>
        <v/>
      </c>
    </row>
    <row r="1230">
      <c r="A1230" s="20" t="n">
        <v>46301</v>
      </c>
      <c r="B1230" s="26" t="n">
        <v>174</v>
      </c>
      <c r="C1230" s="27">
        <f>IF(D1230="","",IF(B1230="","(현장 없음)",IFERROR(INDEX(현장_고객,MATCH(B1230,현장번호,0))&amp;" · "&amp;INDEX(현장_주소,MATCH(B1230,현장번호,0)),"없는 번호")))</f>
        <v/>
      </c>
      <c r="D1230" s="21" t="inlineStr">
        <is>
          <t>실리콘 보수</t>
        </is>
      </c>
      <c r="E1230" s="21" t="inlineStr">
        <is>
          <t>대표</t>
        </is>
      </c>
      <c r="F1230" s="26" t="n"/>
      <c r="G1230" s="28">
        <f>IF(OR(D1230="",H1230&lt;&gt;""),"",IF(F1230="완료","완료",IF(A1230&lt;기준일,"밀림",IF(A1230=기준일,"오늘",IF(A1230&lt;=기준일+7,"이번 주","예정")))))</f>
        <v/>
      </c>
      <c r="H1230" s="25">
        <f>IF(COUNTA(A1230,B1230,D1230)=0,"",IF(D1230="","할 일을 적어 주세요",IF(NOT(ISNUMBER(A1230)),"마감일을 확인하세요",IF(AND(B1230&lt;&gt;"",ISNA(MATCH(B1230,현장번호,0))),"현장 번호를 확인하세요",IF(AND(F1230&lt;&gt;"",F1230&lt;&gt;"완료"),"끝남 칸은 '완료'만","")))))</f>
        <v/>
      </c>
      <c r="J1230">
        <f>IF(OR(G1230="밀림",G1230="오늘",G1230="이번 주"),A1230+ROW()/1E+6,"")</f>
        <v/>
      </c>
    </row>
    <row r="1231">
      <c r="A1231" s="20" t="n">
        <v>46301</v>
      </c>
      <c r="B1231" s="26" t="n">
        <v>246</v>
      </c>
      <c r="C1231" s="27">
        <f>IF(D1231="","",IF(B1231="","(현장 없음)",IFERROR(INDEX(현장_고객,MATCH(B1231,현장번호,0))&amp;" · "&amp;INDEX(현장_주소,MATCH(B1231,현장번호,0)),"없는 번호")))</f>
        <v/>
      </c>
      <c r="D1231" s="21" t="inlineStr">
        <is>
          <t>실리콘 보수</t>
        </is>
      </c>
      <c r="E1231" s="21" t="inlineStr">
        <is>
          <t>김 실장</t>
        </is>
      </c>
      <c r="F1231" s="26" t="n"/>
      <c r="G1231" s="28">
        <f>IF(OR(D1231="",H1231&lt;&gt;""),"",IF(F1231="완료","완료",IF(A1231&lt;기준일,"밀림",IF(A1231=기준일,"오늘",IF(A1231&lt;=기준일+7,"이번 주","예정")))))</f>
        <v/>
      </c>
      <c r="H1231" s="25">
        <f>IF(COUNTA(A1231,B1231,D1231)=0,"",IF(D1231="","할 일을 적어 주세요",IF(NOT(ISNUMBER(A1231)),"마감일을 확인하세요",IF(AND(B1231&lt;&gt;"",ISNA(MATCH(B1231,현장번호,0))),"현장 번호를 확인하세요",IF(AND(F1231&lt;&gt;"",F1231&lt;&gt;"완료"),"끝남 칸은 '완료'만","")))))</f>
        <v/>
      </c>
      <c r="J1231">
        <f>IF(OR(G1231="밀림",G1231="오늘",G1231="이번 주"),A1231+ROW()/1E+6,"")</f>
        <v/>
      </c>
    </row>
    <row r="1232">
      <c r="A1232" s="20" t="n">
        <v>46301</v>
      </c>
      <c r="B1232" s="26" t="n">
        <v>280</v>
      </c>
      <c r="C1232" s="27">
        <f>IF(D1232="","",IF(B1232="","(현장 없음)",IFERROR(INDEX(현장_고객,MATCH(B1232,현장번호,0))&amp;" · "&amp;INDEX(현장_주소,MATCH(B1232,현장번호,0)),"없는 번호")))</f>
        <v/>
      </c>
      <c r="D1232" s="21" t="inlineStr">
        <is>
          <t>A/S 방문</t>
        </is>
      </c>
      <c r="E1232" s="21" t="inlineStr">
        <is>
          <t>대표</t>
        </is>
      </c>
      <c r="F1232" s="26" t="n"/>
      <c r="G1232" s="28">
        <f>IF(OR(D1232="",H1232&lt;&gt;""),"",IF(F1232="완료","완료",IF(A1232&lt;기준일,"밀림",IF(A1232=기준일,"오늘",IF(A1232&lt;=기준일+7,"이번 주","예정")))))</f>
        <v/>
      </c>
      <c r="H1232" s="25">
        <f>IF(COUNTA(A1232,B1232,D1232)=0,"",IF(D1232="","할 일을 적어 주세요",IF(NOT(ISNUMBER(A1232)),"마감일을 확인하세요",IF(AND(B1232&lt;&gt;"",ISNA(MATCH(B1232,현장번호,0))),"현장 번호를 확인하세요",IF(AND(F1232&lt;&gt;"",F1232&lt;&gt;"완료"),"끝남 칸은 '완료'만","")))))</f>
        <v/>
      </c>
      <c r="J1232">
        <f>IF(OR(G1232="밀림",G1232="오늘",G1232="이번 주"),A1232+ROW()/1E+6,"")</f>
        <v/>
      </c>
    </row>
    <row r="1233">
      <c r="A1233" s="20" t="n">
        <v>46301</v>
      </c>
      <c r="B1233" s="26" t="n">
        <v>323</v>
      </c>
      <c r="C1233" s="27">
        <f>IF(D1233="","",IF(B1233="","(현장 없음)",IFERROR(INDEX(현장_고객,MATCH(B1233,현장번호,0))&amp;" · "&amp;INDEX(현장_주소,MATCH(B1233,현장번호,0)),"없는 번호")))</f>
        <v/>
      </c>
      <c r="D1233" s="21" t="inlineStr">
        <is>
          <t>A/S 방문</t>
        </is>
      </c>
      <c r="E1233" s="21" t="inlineStr">
        <is>
          <t>김 실장</t>
        </is>
      </c>
      <c r="F1233" s="26" t="n"/>
      <c r="G1233" s="28">
        <f>IF(OR(D1233="",H1233&lt;&gt;""),"",IF(F1233="완료","완료",IF(A1233&lt;기준일,"밀림",IF(A1233=기준일,"오늘",IF(A1233&lt;=기준일+7,"이번 주","예정")))))</f>
        <v/>
      </c>
      <c r="H1233" s="25">
        <f>IF(COUNTA(A1233,B1233,D1233)=0,"",IF(D1233="","할 일을 적어 주세요",IF(NOT(ISNUMBER(A1233)),"마감일을 확인하세요",IF(AND(B1233&lt;&gt;"",ISNA(MATCH(B1233,현장번호,0))),"현장 번호를 확인하세요",IF(AND(F1233&lt;&gt;"",F1233&lt;&gt;"완료"),"끝남 칸은 '완료'만","")))))</f>
        <v/>
      </c>
      <c r="J1233">
        <f>IF(OR(G1233="밀림",G1233="오늘",G1233="이번 주"),A1233+ROW()/1E+6,"")</f>
        <v/>
      </c>
    </row>
    <row r="1234">
      <c r="A1234" s="20" t="n">
        <v>46301</v>
      </c>
      <c r="B1234" s="26" t="n">
        <v>329</v>
      </c>
      <c r="C1234" s="27">
        <f>IF(D1234="","",IF(B1234="","(현장 없음)",IFERROR(INDEX(현장_고객,MATCH(B1234,현장번호,0))&amp;" · "&amp;INDEX(현장_주소,MATCH(B1234,현장번호,0)),"없는 번호")))</f>
        <v/>
      </c>
      <c r="D1234" s="21" t="inlineStr">
        <is>
          <t>잔금 안내 문자</t>
        </is>
      </c>
      <c r="E1234" s="21" t="inlineStr">
        <is>
          <t>박 팀장</t>
        </is>
      </c>
      <c r="F1234" s="26" t="n"/>
      <c r="G1234" s="28">
        <f>IF(OR(D1234="",H1234&lt;&gt;""),"",IF(F1234="완료","완료",IF(A1234&lt;기준일,"밀림",IF(A1234=기준일,"오늘",IF(A1234&lt;=기준일+7,"이번 주","예정")))))</f>
        <v/>
      </c>
      <c r="H1234" s="25">
        <f>IF(COUNTA(A1234,B1234,D1234)=0,"",IF(D1234="","할 일을 적어 주세요",IF(NOT(ISNUMBER(A1234)),"마감일을 확인하세요",IF(AND(B1234&lt;&gt;"",ISNA(MATCH(B1234,현장번호,0))),"현장 번호를 확인하세요",IF(AND(F1234&lt;&gt;"",F1234&lt;&gt;"완료"),"끝남 칸은 '완료'만","")))))</f>
        <v/>
      </c>
      <c r="J1234">
        <f>IF(OR(G1234="밀림",G1234="오늘",G1234="이번 주"),A1234+ROW()/1E+6,"")</f>
        <v/>
      </c>
    </row>
    <row r="1235">
      <c r="A1235" s="20" t="n">
        <v>46301</v>
      </c>
      <c r="B1235" s="26" t="n">
        <v>340</v>
      </c>
      <c r="C1235" s="27">
        <f>IF(D1235="","",IF(B1235="","(현장 없음)",IFERROR(INDEX(현장_고객,MATCH(B1235,현장번호,0))&amp;" · "&amp;INDEX(현장_주소,MATCH(B1235,현장번호,0)),"없는 번호")))</f>
        <v/>
      </c>
      <c r="D1235" s="21" t="inlineStr">
        <is>
          <t>철거 일정 잡기</t>
        </is>
      </c>
      <c r="E1235" s="21" t="inlineStr">
        <is>
          <t>박 팀장</t>
        </is>
      </c>
      <c r="F1235" s="26" t="n"/>
      <c r="G1235" s="28">
        <f>IF(OR(D1235="",H1235&lt;&gt;""),"",IF(F1235="완료","완료",IF(A1235&lt;기준일,"밀림",IF(A1235=기준일,"오늘",IF(A1235&lt;=기준일+7,"이번 주","예정")))))</f>
        <v/>
      </c>
      <c r="H1235" s="25">
        <f>IF(COUNTA(A1235,B1235,D1235)=0,"",IF(D1235="","할 일을 적어 주세요",IF(NOT(ISNUMBER(A1235)),"마감일을 확인하세요",IF(AND(B1235&lt;&gt;"",ISNA(MATCH(B1235,현장번호,0))),"현장 번호를 확인하세요",IF(AND(F1235&lt;&gt;"",F1235&lt;&gt;"완료"),"끝남 칸은 '완료'만","")))))</f>
        <v/>
      </c>
      <c r="J1235">
        <f>IF(OR(G1235="밀림",G1235="오늘",G1235="이번 주"),A1235+ROW()/1E+6,"")</f>
        <v/>
      </c>
    </row>
    <row r="1236">
      <c r="A1236" s="20" t="n">
        <v>46301</v>
      </c>
      <c r="B1236" s="26" t="n">
        <v>344</v>
      </c>
      <c r="C1236" s="27">
        <f>IF(D1236="","",IF(B1236="","(현장 없음)",IFERROR(INDEX(현장_고객,MATCH(B1236,현장번호,0))&amp;" · "&amp;INDEX(현장_주소,MATCH(B1236,현장번호,0)),"없는 번호")))</f>
        <v/>
      </c>
      <c r="D1236" s="21" t="inlineStr">
        <is>
          <t>잔금 안내 문자</t>
        </is>
      </c>
      <c r="E1236" s="21" t="inlineStr">
        <is>
          <t>김 실장</t>
        </is>
      </c>
      <c r="F1236" s="26" t="n"/>
      <c r="G1236" s="28">
        <f>IF(OR(D1236="",H1236&lt;&gt;""),"",IF(F1236="완료","완료",IF(A1236&lt;기준일,"밀림",IF(A1236=기준일,"오늘",IF(A1236&lt;=기준일+7,"이번 주","예정")))))</f>
        <v/>
      </c>
      <c r="H1236" s="25">
        <f>IF(COUNTA(A1236,B1236,D1236)=0,"",IF(D1236="","할 일을 적어 주세요",IF(NOT(ISNUMBER(A1236)),"마감일을 확인하세요",IF(AND(B1236&lt;&gt;"",ISNA(MATCH(B1236,현장번호,0))),"현장 번호를 확인하세요",IF(AND(F1236&lt;&gt;"",F1236&lt;&gt;"완료"),"끝남 칸은 '완료'만","")))))</f>
        <v/>
      </c>
      <c r="J1236">
        <f>IF(OR(G1236="밀림",G1236="오늘",G1236="이번 주"),A1236+ROW()/1E+6,"")</f>
        <v/>
      </c>
    </row>
    <row r="1237">
      <c r="A1237" s="20" t="n">
        <v>46301</v>
      </c>
      <c r="B1237" s="26" t="n">
        <v>353</v>
      </c>
      <c r="C1237" s="27">
        <f>IF(D1237="","",IF(B1237="","(현장 없음)",IFERROR(INDEX(현장_고객,MATCH(B1237,현장번호,0))&amp;" · "&amp;INDEX(현장_주소,MATCH(B1237,현장번호,0)),"없는 번호")))</f>
        <v/>
      </c>
      <c r="D1237" s="21" t="inlineStr">
        <is>
          <t>실측 방문</t>
        </is>
      </c>
      <c r="E1237" s="21" t="inlineStr">
        <is>
          <t>박 팀장</t>
        </is>
      </c>
      <c r="F1237" s="26" t="n"/>
      <c r="G1237" s="28">
        <f>IF(OR(D1237="",H1237&lt;&gt;""),"",IF(F1237="완료","완료",IF(A1237&lt;기준일,"밀림",IF(A1237=기준일,"오늘",IF(A1237&lt;=기준일+7,"이번 주","예정")))))</f>
        <v/>
      </c>
      <c r="H1237" s="25">
        <f>IF(COUNTA(A1237,B1237,D1237)=0,"",IF(D1237="","할 일을 적어 주세요",IF(NOT(ISNUMBER(A1237)),"마감일을 확인하세요",IF(AND(B1237&lt;&gt;"",ISNA(MATCH(B1237,현장번호,0))),"현장 번호를 확인하세요",IF(AND(F1237&lt;&gt;"",F1237&lt;&gt;"완료"),"끝남 칸은 '완료'만","")))))</f>
        <v/>
      </c>
      <c r="J1237">
        <f>IF(OR(G1237="밀림",G1237="오늘",G1237="이번 주"),A1237+ROW()/1E+6,"")</f>
        <v/>
      </c>
    </row>
    <row r="1238">
      <c r="A1238" s="20" t="n">
        <v>46301</v>
      </c>
      <c r="B1238" s="26" t="n"/>
      <c r="C1238" s="27">
        <f>IF(D1238="","",IF(B1238="","(현장 없음)",IFERROR(INDEX(현장_고객,MATCH(B1238,현장번호,0))&amp;" · "&amp;INDEX(현장_주소,MATCH(B1238,현장번호,0)),"없는 번호")))</f>
        <v/>
      </c>
      <c r="D1238" s="21" t="inlineStr">
        <is>
          <t>부가세 자료 세무사 보내기</t>
        </is>
      </c>
      <c r="E1238" s="21" t="inlineStr">
        <is>
          <t>대표</t>
        </is>
      </c>
      <c r="F1238" s="26" t="n"/>
      <c r="G1238" s="28">
        <f>IF(OR(D1238="",H1238&lt;&gt;""),"",IF(F1238="완료","완료",IF(A1238&lt;기준일,"밀림",IF(A1238=기준일,"오늘",IF(A1238&lt;=기준일+7,"이번 주","예정")))))</f>
        <v/>
      </c>
      <c r="H1238" s="25">
        <f>IF(COUNTA(A1238,B1238,D1238)=0,"",IF(D1238="","할 일을 적어 주세요",IF(NOT(ISNUMBER(A1238)),"마감일을 확인하세요",IF(AND(B1238&lt;&gt;"",ISNA(MATCH(B1238,현장번호,0))),"현장 번호를 확인하세요",IF(AND(F1238&lt;&gt;"",F1238&lt;&gt;"완료"),"끝남 칸은 '완료'만","")))))</f>
        <v/>
      </c>
      <c r="J1238">
        <f>IF(OR(G1238="밀림",G1238="오늘",G1238="이번 주"),A1238+ROW()/1E+6,"")</f>
        <v/>
      </c>
    </row>
    <row r="1239">
      <c r="A1239" s="20" t="n">
        <v>46302</v>
      </c>
      <c r="B1239" s="26" t="n">
        <v>57</v>
      </c>
      <c r="C1239" s="27">
        <f>IF(D1239="","",IF(B1239="","(현장 없음)",IFERROR(INDEX(현장_고객,MATCH(B1239,현장번호,0))&amp;" · "&amp;INDEX(현장_주소,MATCH(B1239,현장번호,0)),"없는 번호")))</f>
        <v/>
      </c>
      <c r="D1239" s="21" t="inlineStr">
        <is>
          <t>A/S 방문</t>
        </is>
      </c>
      <c r="E1239" s="21" t="inlineStr">
        <is>
          <t>박 팀장</t>
        </is>
      </c>
      <c r="F1239" s="26" t="n"/>
      <c r="G1239" s="28">
        <f>IF(OR(D1239="",H1239&lt;&gt;""),"",IF(F1239="완료","완료",IF(A1239&lt;기준일,"밀림",IF(A1239=기준일,"오늘",IF(A1239&lt;=기준일+7,"이번 주","예정")))))</f>
        <v/>
      </c>
      <c r="H1239" s="25">
        <f>IF(COUNTA(A1239,B1239,D1239)=0,"",IF(D1239="","할 일을 적어 주세요",IF(NOT(ISNUMBER(A1239)),"마감일을 확인하세요",IF(AND(B1239&lt;&gt;"",ISNA(MATCH(B1239,현장번호,0))),"현장 번호를 확인하세요",IF(AND(F1239&lt;&gt;"",F1239&lt;&gt;"완료"),"끝남 칸은 '완료'만","")))))</f>
        <v/>
      </c>
      <c r="J1239">
        <f>IF(OR(G1239="밀림",G1239="오늘",G1239="이번 주"),A1239+ROW()/1E+6,"")</f>
        <v/>
      </c>
    </row>
    <row r="1240">
      <c r="A1240" s="20" t="n">
        <v>46302</v>
      </c>
      <c r="B1240" s="26" t="n">
        <v>188</v>
      </c>
      <c r="C1240" s="27">
        <f>IF(D1240="","",IF(B1240="","(현장 없음)",IFERROR(INDEX(현장_고객,MATCH(B1240,현장번호,0))&amp;" · "&amp;INDEX(현장_주소,MATCH(B1240,현장번호,0)),"없는 번호")))</f>
        <v/>
      </c>
      <c r="D1240" s="21" t="inlineStr">
        <is>
          <t>실리콘 보수</t>
        </is>
      </c>
      <c r="E1240" s="21" t="inlineStr">
        <is>
          <t>김 실장</t>
        </is>
      </c>
      <c r="F1240" s="26" t="n"/>
      <c r="G1240" s="28">
        <f>IF(OR(D1240="",H1240&lt;&gt;""),"",IF(F1240="완료","완료",IF(A1240&lt;기준일,"밀림",IF(A1240=기준일,"오늘",IF(A1240&lt;=기준일+7,"이번 주","예정")))))</f>
        <v/>
      </c>
      <c r="H1240" s="25">
        <f>IF(COUNTA(A1240,B1240,D1240)=0,"",IF(D1240="","할 일을 적어 주세요",IF(NOT(ISNUMBER(A1240)),"마감일을 확인하세요",IF(AND(B1240&lt;&gt;"",ISNA(MATCH(B1240,현장번호,0))),"현장 번호를 확인하세요",IF(AND(F1240&lt;&gt;"",F1240&lt;&gt;"완료"),"끝남 칸은 '완료'만","")))))</f>
        <v/>
      </c>
      <c r="J1240">
        <f>IF(OR(G1240="밀림",G1240="오늘",G1240="이번 주"),A1240+ROW()/1E+6,"")</f>
        <v/>
      </c>
    </row>
    <row r="1241">
      <c r="A1241" s="20" t="n">
        <v>46302</v>
      </c>
      <c r="B1241" s="26" t="n">
        <v>217</v>
      </c>
      <c r="C1241" s="27">
        <f>IF(D1241="","",IF(B1241="","(현장 없음)",IFERROR(INDEX(현장_고객,MATCH(B1241,현장번호,0))&amp;" · "&amp;INDEX(현장_주소,MATCH(B1241,현장번호,0)),"없는 번호")))</f>
        <v/>
      </c>
      <c r="D1241" s="21" t="inlineStr">
        <is>
          <t>A/S 방문</t>
        </is>
      </c>
      <c r="E1241" s="21" t="inlineStr">
        <is>
          <t>박 팀장</t>
        </is>
      </c>
      <c r="F1241" s="26" t="n"/>
      <c r="G1241" s="28">
        <f>IF(OR(D1241="",H1241&lt;&gt;""),"",IF(F1241="완료","완료",IF(A1241&lt;기준일,"밀림",IF(A1241=기준일,"오늘",IF(A1241&lt;=기준일+7,"이번 주","예정")))))</f>
        <v/>
      </c>
      <c r="H1241" s="25">
        <f>IF(COUNTA(A1241,B1241,D1241)=0,"",IF(D1241="","할 일을 적어 주세요",IF(NOT(ISNUMBER(A1241)),"마감일을 확인하세요",IF(AND(B1241&lt;&gt;"",ISNA(MATCH(B1241,현장번호,0))),"현장 번호를 확인하세요",IF(AND(F1241&lt;&gt;"",F1241&lt;&gt;"완료"),"끝남 칸은 '완료'만","")))))</f>
        <v/>
      </c>
      <c r="J1241">
        <f>IF(OR(G1241="밀림",G1241="오늘",G1241="이번 주"),A1241+ROW()/1E+6,"")</f>
        <v/>
      </c>
    </row>
    <row r="1242">
      <c r="A1242" s="20" t="n">
        <v>46302</v>
      </c>
      <c r="B1242" s="26" t="n">
        <v>334</v>
      </c>
      <c r="C1242" s="27">
        <f>IF(D1242="","",IF(B1242="","(현장 없음)",IFERROR(INDEX(현장_고객,MATCH(B1242,현장번호,0))&amp;" · "&amp;INDEX(현장_주소,MATCH(B1242,현장번호,0)),"없는 번호")))</f>
        <v/>
      </c>
      <c r="D1242" s="21" t="inlineStr">
        <is>
          <t>철거 일정 잡기</t>
        </is>
      </c>
      <c r="E1242" s="21" t="inlineStr">
        <is>
          <t>김 실장</t>
        </is>
      </c>
      <c r="F1242" s="26" t="n"/>
      <c r="G1242" s="28">
        <f>IF(OR(D1242="",H1242&lt;&gt;""),"",IF(F1242="완료","완료",IF(A1242&lt;기준일,"밀림",IF(A1242=기준일,"오늘",IF(A1242&lt;=기준일+7,"이번 주","예정")))))</f>
        <v/>
      </c>
      <c r="H1242" s="25">
        <f>IF(COUNTA(A1242,B1242,D1242)=0,"",IF(D1242="","할 일을 적어 주세요",IF(NOT(ISNUMBER(A1242)),"마감일을 확인하세요",IF(AND(B1242&lt;&gt;"",ISNA(MATCH(B1242,현장번호,0))),"현장 번호를 확인하세요",IF(AND(F1242&lt;&gt;"",F1242&lt;&gt;"완료"),"끝남 칸은 '완료'만","")))))</f>
        <v/>
      </c>
      <c r="J1242">
        <f>IF(OR(G1242="밀림",G1242="오늘",G1242="이번 주"),A1242+ROW()/1E+6,"")</f>
        <v/>
      </c>
    </row>
    <row r="1243">
      <c r="A1243" s="20" t="n">
        <v>46302</v>
      </c>
      <c r="B1243" s="26" t="n">
        <v>345</v>
      </c>
      <c r="C1243" s="27">
        <f>IF(D1243="","",IF(B1243="","(현장 없음)",IFERROR(INDEX(현장_고객,MATCH(B1243,현장번호,0))&amp;" · "&amp;INDEX(현장_주소,MATCH(B1243,현장번호,0)),"없는 번호")))</f>
        <v/>
      </c>
      <c r="D1243" s="21" t="inlineStr">
        <is>
          <t>중간 사진 보내기</t>
        </is>
      </c>
      <c r="E1243" s="21" t="inlineStr">
        <is>
          <t>박 팀장</t>
        </is>
      </c>
      <c r="F1243" s="26" t="n"/>
      <c r="G1243" s="28">
        <f>IF(OR(D1243="",H1243&lt;&gt;""),"",IF(F1243="완료","완료",IF(A1243&lt;기준일,"밀림",IF(A1243=기준일,"오늘",IF(A1243&lt;=기준일+7,"이번 주","예정")))))</f>
        <v/>
      </c>
      <c r="H1243" s="25">
        <f>IF(COUNTA(A1243,B1243,D1243)=0,"",IF(D1243="","할 일을 적어 주세요",IF(NOT(ISNUMBER(A1243)),"마감일을 확인하세요",IF(AND(B1243&lt;&gt;"",ISNA(MATCH(B1243,현장번호,0))),"현장 번호를 확인하세요",IF(AND(F1243&lt;&gt;"",F1243&lt;&gt;"완료"),"끝남 칸은 '완료'만","")))))</f>
        <v/>
      </c>
      <c r="J1243">
        <f>IF(OR(G1243="밀림",G1243="오늘",G1243="이번 주"),A1243+ROW()/1E+6,"")</f>
        <v/>
      </c>
    </row>
    <row r="1244">
      <c r="A1244" s="20" t="n">
        <v>46303</v>
      </c>
      <c r="B1244" s="26" t="n">
        <v>16</v>
      </c>
      <c r="C1244" s="27">
        <f>IF(D1244="","",IF(B1244="","(현장 없음)",IFERROR(INDEX(현장_고객,MATCH(B1244,현장번호,0))&amp;" · "&amp;INDEX(현장_주소,MATCH(B1244,현장번호,0)),"없는 번호")))</f>
        <v/>
      </c>
      <c r="D1244" s="21" t="inlineStr">
        <is>
          <t>실리콘 보수</t>
        </is>
      </c>
      <c r="E1244" s="21" t="inlineStr">
        <is>
          <t>대표</t>
        </is>
      </c>
      <c r="F1244" s="26" t="n"/>
      <c r="G1244" s="28">
        <f>IF(OR(D1244="",H1244&lt;&gt;""),"",IF(F1244="완료","완료",IF(A1244&lt;기준일,"밀림",IF(A1244=기준일,"오늘",IF(A1244&lt;=기준일+7,"이번 주","예정")))))</f>
        <v/>
      </c>
      <c r="H1244" s="25">
        <f>IF(COUNTA(A1244,B1244,D1244)=0,"",IF(D1244="","할 일을 적어 주세요",IF(NOT(ISNUMBER(A1244)),"마감일을 확인하세요",IF(AND(B1244&lt;&gt;"",ISNA(MATCH(B1244,현장번호,0))),"현장 번호를 확인하세요",IF(AND(F1244&lt;&gt;"",F1244&lt;&gt;"완료"),"끝남 칸은 '완료'만","")))))</f>
        <v/>
      </c>
      <c r="J1244">
        <f>IF(OR(G1244="밀림",G1244="오늘",G1244="이번 주"),A1244+ROW()/1E+6,"")</f>
        <v/>
      </c>
    </row>
    <row r="1245">
      <c r="A1245" s="20" t="n">
        <v>46303</v>
      </c>
      <c r="B1245" s="26" t="n">
        <v>340</v>
      </c>
      <c r="C1245" s="27">
        <f>IF(D1245="","",IF(B1245="","(현장 없음)",IFERROR(INDEX(현장_고객,MATCH(B1245,현장번호,0))&amp;" · "&amp;INDEX(현장_주소,MATCH(B1245,현장번호,0)),"없는 번호")))</f>
        <v/>
      </c>
      <c r="D1245" s="21" t="inlineStr">
        <is>
          <t>중간 사진 보내기</t>
        </is>
      </c>
      <c r="E1245" s="21" t="inlineStr">
        <is>
          <t>박 팀장</t>
        </is>
      </c>
      <c r="F1245" s="26" t="n"/>
      <c r="G1245" s="28">
        <f>IF(OR(D1245="",H1245&lt;&gt;""),"",IF(F1245="완료","완료",IF(A1245&lt;기준일,"밀림",IF(A1245=기준일,"오늘",IF(A1245&lt;=기준일+7,"이번 주","예정")))))</f>
        <v/>
      </c>
      <c r="H1245" s="25">
        <f>IF(COUNTA(A1245,B1245,D1245)=0,"",IF(D1245="","할 일을 적어 주세요",IF(NOT(ISNUMBER(A1245)),"마감일을 확인하세요",IF(AND(B1245&lt;&gt;"",ISNA(MATCH(B1245,현장번호,0))),"현장 번호를 확인하세요",IF(AND(F1245&lt;&gt;"",F1245&lt;&gt;"완료"),"끝남 칸은 '완료'만","")))))</f>
        <v/>
      </c>
      <c r="J1245">
        <f>IF(OR(G1245="밀림",G1245="오늘",G1245="이번 주"),A1245+ROW()/1E+6,"")</f>
        <v/>
      </c>
    </row>
    <row r="1246">
      <c r="A1246" s="20" t="n">
        <v>46303</v>
      </c>
      <c r="B1246" s="26" t="n">
        <v>354</v>
      </c>
      <c r="C1246" s="27">
        <f>IF(D1246="","",IF(B1246="","(현장 없음)",IFERROR(INDEX(현장_고객,MATCH(B1246,현장번호,0))&amp;" · "&amp;INDEX(현장_주소,MATCH(B1246,현장번호,0)),"없는 번호")))</f>
        <v/>
      </c>
      <c r="D1246" s="21" t="inlineStr">
        <is>
          <t>견적 전화</t>
        </is>
      </c>
      <c r="E1246" s="21" t="inlineStr">
        <is>
          <t>대표</t>
        </is>
      </c>
      <c r="F1246" s="26" t="n"/>
      <c r="G1246" s="28">
        <f>IF(OR(D1246="",H1246&lt;&gt;""),"",IF(F1246="완료","완료",IF(A1246&lt;기준일,"밀림",IF(A1246=기준일,"오늘",IF(A1246&lt;=기준일+7,"이번 주","예정")))))</f>
        <v/>
      </c>
      <c r="H1246" s="25">
        <f>IF(COUNTA(A1246,B1246,D1246)=0,"",IF(D1246="","할 일을 적어 주세요",IF(NOT(ISNUMBER(A1246)),"마감일을 확인하세요",IF(AND(B1246&lt;&gt;"",ISNA(MATCH(B1246,현장번호,0))),"현장 번호를 확인하세요",IF(AND(F1246&lt;&gt;"",F1246&lt;&gt;"완료"),"끝남 칸은 '완료'만","")))))</f>
        <v/>
      </c>
      <c r="J1246">
        <f>IF(OR(G1246="밀림",G1246="오늘",G1246="이번 주"),A1246+ROW()/1E+6,"")</f>
        <v/>
      </c>
    </row>
    <row r="1247">
      <c r="A1247" s="20" t="n">
        <v>46303</v>
      </c>
      <c r="B1247" s="26" t="n"/>
      <c r="C1247" s="27">
        <f>IF(D1247="","",IF(B1247="","(현장 없음)",IFERROR(INDEX(현장_고객,MATCH(B1247,현장번호,0))&amp;" · "&amp;INDEX(현장_주소,MATCH(B1247,현장번호,0)),"없는 번호")))</f>
        <v/>
      </c>
      <c r="D1247" s="21" t="inlineStr">
        <is>
          <t>블로그 시공 사례 올리기</t>
        </is>
      </c>
      <c r="E1247" s="21" t="inlineStr">
        <is>
          <t>김 실장</t>
        </is>
      </c>
      <c r="F1247" s="26" t="n"/>
      <c r="G1247" s="28">
        <f>IF(OR(D1247="",H1247&lt;&gt;""),"",IF(F1247="완료","완료",IF(A1247&lt;기준일,"밀림",IF(A1247=기준일,"오늘",IF(A1247&lt;=기준일+7,"이번 주","예정")))))</f>
        <v/>
      </c>
      <c r="H1247" s="25">
        <f>IF(COUNTA(A1247,B1247,D1247)=0,"",IF(D1247="","할 일을 적어 주세요",IF(NOT(ISNUMBER(A1247)),"마감일을 확인하세요",IF(AND(B1247&lt;&gt;"",ISNA(MATCH(B1247,현장번호,0))),"현장 번호를 확인하세요",IF(AND(F1247&lt;&gt;"",F1247&lt;&gt;"완료"),"끝남 칸은 '완료'만","")))))</f>
        <v/>
      </c>
      <c r="J1247">
        <f>IF(OR(G1247="밀림",G1247="오늘",G1247="이번 주"),A1247+ROW()/1E+6,"")</f>
        <v/>
      </c>
    </row>
    <row r="1248">
      <c r="A1248" s="20" t="n">
        <v>46304</v>
      </c>
      <c r="B1248" s="26" t="n">
        <v>49</v>
      </c>
      <c r="C1248" s="27">
        <f>IF(D1248="","",IF(B1248="","(현장 없음)",IFERROR(INDEX(현장_고객,MATCH(B1248,현장번호,0))&amp;" · "&amp;INDEX(현장_주소,MATCH(B1248,현장번호,0)),"없는 번호")))</f>
        <v/>
      </c>
      <c r="D1248" s="21" t="inlineStr">
        <is>
          <t>A/S 방문</t>
        </is>
      </c>
      <c r="E1248" s="21" t="inlineStr">
        <is>
          <t>김 실장</t>
        </is>
      </c>
      <c r="F1248" s="26" t="n"/>
      <c r="G1248" s="28">
        <f>IF(OR(D1248="",H1248&lt;&gt;""),"",IF(F1248="완료","완료",IF(A1248&lt;기준일,"밀림",IF(A1248=기준일,"오늘",IF(A1248&lt;=기준일+7,"이번 주","예정")))))</f>
        <v/>
      </c>
      <c r="H1248" s="25">
        <f>IF(COUNTA(A1248,B1248,D1248)=0,"",IF(D1248="","할 일을 적어 주세요",IF(NOT(ISNUMBER(A1248)),"마감일을 확인하세요",IF(AND(B1248&lt;&gt;"",ISNA(MATCH(B1248,현장번호,0))),"현장 번호를 확인하세요",IF(AND(F1248&lt;&gt;"",F1248&lt;&gt;"완료"),"끝남 칸은 '완료'만","")))))</f>
        <v/>
      </c>
      <c r="J1248">
        <f>IF(OR(G1248="밀림",G1248="오늘",G1248="이번 주"),A1248+ROW()/1E+6,"")</f>
        <v/>
      </c>
    </row>
    <row r="1249">
      <c r="A1249" s="20" t="n">
        <v>46304</v>
      </c>
      <c r="B1249" s="26" t="n">
        <v>242</v>
      </c>
      <c r="C1249" s="27">
        <f>IF(D1249="","",IF(B1249="","(현장 없음)",IFERROR(INDEX(현장_고객,MATCH(B1249,현장번호,0))&amp;" · "&amp;INDEX(현장_주소,MATCH(B1249,현장번호,0)),"없는 번호")))</f>
        <v/>
      </c>
      <c r="D1249" s="21" t="inlineStr">
        <is>
          <t>A/S 방문</t>
        </is>
      </c>
      <c r="E1249" s="21" t="inlineStr">
        <is>
          <t>대표</t>
        </is>
      </c>
      <c r="F1249" s="26" t="n"/>
      <c r="G1249" s="28">
        <f>IF(OR(D1249="",H1249&lt;&gt;""),"",IF(F1249="완료","완료",IF(A1249&lt;기준일,"밀림",IF(A1249=기준일,"오늘",IF(A1249&lt;=기준일+7,"이번 주","예정")))))</f>
        <v/>
      </c>
      <c r="H1249" s="25">
        <f>IF(COUNTA(A1249,B1249,D1249)=0,"",IF(D1249="","할 일을 적어 주세요",IF(NOT(ISNUMBER(A1249)),"마감일을 확인하세요",IF(AND(B1249&lt;&gt;"",ISNA(MATCH(B1249,현장번호,0))),"현장 번호를 확인하세요",IF(AND(F1249&lt;&gt;"",F1249&lt;&gt;"완료"),"끝남 칸은 '완료'만","")))))</f>
        <v/>
      </c>
      <c r="J1249">
        <f>IF(OR(G1249="밀림",G1249="오늘",G1249="이번 주"),A1249+ROW()/1E+6,"")</f>
        <v/>
      </c>
    </row>
    <row r="1250">
      <c r="A1250" s="20" t="n">
        <v>46304</v>
      </c>
      <c r="B1250" s="26" t="n">
        <v>334</v>
      </c>
      <c r="C1250" s="27">
        <f>IF(D1250="","",IF(B1250="","(현장 없음)",IFERROR(INDEX(현장_고객,MATCH(B1250,현장번호,0))&amp;" · "&amp;INDEX(현장_주소,MATCH(B1250,현장번호,0)),"없는 번호")))</f>
        <v/>
      </c>
      <c r="D1250" s="21" t="inlineStr">
        <is>
          <t>잔금 안내 문자</t>
        </is>
      </c>
      <c r="E1250" s="21" t="inlineStr">
        <is>
          <t>김 실장</t>
        </is>
      </c>
      <c r="F1250" s="26" t="n"/>
      <c r="G1250" s="28">
        <f>IF(OR(D1250="",H1250&lt;&gt;""),"",IF(F1250="완료","완료",IF(A1250&lt;기준일,"밀림",IF(A1250=기준일,"오늘",IF(A1250&lt;=기준일+7,"이번 주","예정")))))</f>
        <v/>
      </c>
      <c r="H1250" s="25">
        <f>IF(COUNTA(A1250,B1250,D1250)=0,"",IF(D1250="","할 일을 적어 주세요",IF(NOT(ISNUMBER(A1250)),"마감일을 확인하세요",IF(AND(B1250&lt;&gt;"",ISNA(MATCH(B1250,현장번호,0))),"현장 번호를 확인하세요",IF(AND(F1250&lt;&gt;"",F1250&lt;&gt;"완료"),"끝남 칸은 '완료'만","")))))</f>
        <v/>
      </c>
      <c r="J1250">
        <f>IF(OR(G1250="밀림",G1250="오늘",G1250="이번 주"),A1250+ROW()/1E+6,"")</f>
        <v/>
      </c>
    </row>
    <row r="1251">
      <c r="A1251" s="20" t="n">
        <v>46304</v>
      </c>
      <c r="B1251" s="26" t="n">
        <v>354</v>
      </c>
      <c r="C1251" s="27">
        <f>IF(D1251="","",IF(B1251="","(현장 없음)",IFERROR(INDEX(현장_고객,MATCH(B1251,현장번호,0))&amp;" · "&amp;INDEX(현장_주소,MATCH(B1251,현장번호,0)),"없는 번호")))</f>
        <v/>
      </c>
      <c r="D1251" s="21" t="inlineStr">
        <is>
          <t>실측 방문</t>
        </is>
      </c>
      <c r="E1251" s="21" t="inlineStr">
        <is>
          <t>대표</t>
        </is>
      </c>
      <c r="F1251" s="26" t="n"/>
      <c r="G1251" s="28">
        <f>IF(OR(D1251="",H1251&lt;&gt;""),"",IF(F1251="완료","완료",IF(A1251&lt;기준일,"밀림",IF(A1251=기준일,"오늘",IF(A1251&lt;=기준일+7,"이번 주","예정")))))</f>
        <v/>
      </c>
      <c r="H1251" s="25">
        <f>IF(COUNTA(A1251,B1251,D1251)=0,"",IF(D1251="","할 일을 적어 주세요",IF(NOT(ISNUMBER(A1251)),"마감일을 확인하세요",IF(AND(B1251&lt;&gt;"",ISNA(MATCH(B1251,현장번호,0))),"현장 번호를 확인하세요",IF(AND(F1251&lt;&gt;"",F1251&lt;&gt;"완료"),"끝남 칸은 '완료'만","")))))</f>
        <v/>
      </c>
      <c r="J1251">
        <f>IF(OR(G1251="밀림",G1251="오늘",G1251="이번 주"),A1251+ROW()/1E+6,"")</f>
        <v/>
      </c>
    </row>
    <row r="1252">
      <c r="A1252" s="20" t="n">
        <v>46305</v>
      </c>
      <c r="B1252" s="26" t="n">
        <v>342</v>
      </c>
      <c r="C1252" s="27">
        <f>IF(D1252="","",IF(B1252="","(현장 없음)",IFERROR(INDEX(현장_고객,MATCH(B1252,현장번호,0))&amp;" · "&amp;INDEX(현장_주소,MATCH(B1252,현장번호,0)),"없는 번호")))</f>
        <v/>
      </c>
      <c r="D1252" s="21" t="inlineStr">
        <is>
          <t>마감 확인</t>
        </is>
      </c>
      <c r="E1252" s="21" t="inlineStr">
        <is>
          <t>박 팀장</t>
        </is>
      </c>
      <c r="F1252" s="26" t="n"/>
      <c r="G1252" s="28">
        <f>IF(OR(D1252="",H1252&lt;&gt;""),"",IF(F1252="완료","완료",IF(A1252&lt;기준일,"밀림",IF(A1252=기준일,"오늘",IF(A1252&lt;=기준일+7,"이번 주","예정")))))</f>
        <v/>
      </c>
      <c r="H1252" s="25">
        <f>IF(COUNTA(A1252,B1252,D1252)=0,"",IF(D1252="","할 일을 적어 주세요",IF(NOT(ISNUMBER(A1252)),"마감일을 확인하세요",IF(AND(B1252&lt;&gt;"",ISNA(MATCH(B1252,현장번호,0))),"현장 번호를 확인하세요",IF(AND(F1252&lt;&gt;"",F1252&lt;&gt;"완료"),"끝남 칸은 '완료'만","")))))</f>
        <v/>
      </c>
      <c r="J1252">
        <f>IF(OR(G1252="밀림",G1252="오늘",G1252="이번 주"),A1252+ROW()/1E+6,"")</f>
        <v/>
      </c>
    </row>
    <row r="1253">
      <c r="A1253" s="20" t="n">
        <v>46306</v>
      </c>
      <c r="B1253" s="26" t="n">
        <v>18</v>
      </c>
      <c r="C1253" s="27">
        <f>IF(D1253="","",IF(B1253="","(현장 없음)",IFERROR(INDEX(현장_고객,MATCH(B1253,현장번호,0))&amp;" · "&amp;INDEX(현장_주소,MATCH(B1253,현장번호,0)),"없는 번호")))</f>
        <v/>
      </c>
      <c r="D1253" s="21" t="inlineStr">
        <is>
          <t>A/S 방문</t>
        </is>
      </c>
      <c r="E1253" s="21" t="inlineStr">
        <is>
          <t>김 실장</t>
        </is>
      </c>
      <c r="F1253" s="26" t="n"/>
      <c r="G1253" s="28">
        <f>IF(OR(D1253="",H1253&lt;&gt;""),"",IF(F1253="완료","완료",IF(A1253&lt;기준일,"밀림",IF(A1253=기준일,"오늘",IF(A1253&lt;=기준일+7,"이번 주","예정")))))</f>
        <v/>
      </c>
      <c r="H1253" s="25">
        <f>IF(COUNTA(A1253,B1253,D1253)=0,"",IF(D1253="","할 일을 적어 주세요",IF(NOT(ISNUMBER(A1253)),"마감일을 확인하세요",IF(AND(B1253&lt;&gt;"",ISNA(MATCH(B1253,현장번호,0))),"현장 번호를 확인하세요",IF(AND(F1253&lt;&gt;"",F1253&lt;&gt;"완료"),"끝남 칸은 '완료'만","")))))</f>
        <v/>
      </c>
      <c r="J1253">
        <f>IF(OR(G1253="밀림",G1253="오늘",G1253="이번 주"),A1253+ROW()/1E+6,"")</f>
        <v/>
      </c>
    </row>
    <row r="1254">
      <c r="A1254" s="20" t="n">
        <v>46306</v>
      </c>
      <c r="B1254" s="26" t="n">
        <v>63</v>
      </c>
      <c r="C1254" s="27">
        <f>IF(D1254="","",IF(B1254="","(현장 없음)",IFERROR(INDEX(현장_고객,MATCH(B1254,현장번호,0))&amp;" · "&amp;INDEX(현장_주소,MATCH(B1254,현장번호,0)),"없는 번호")))</f>
        <v/>
      </c>
      <c r="D1254" s="21" t="inlineStr">
        <is>
          <t>A/S 방문</t>
        </is>
      </c>
      <c r="E1254" s="21" t="inlineStr">
        <is>
          <t>김 실장</t>
        </is>
      </c>
      <c r="F1254" s="26" t="n"/>
      <c r="G1254" s="28">
        <f>IF(OR(D1254="",H1254&lt;&gt;""),"",IF(F1254="완료","완료",IF(A1254&lt;기준일,"밀림",IF(A1254=기준일,"오늘",IF(A1254&lt;=기준일+7,"이번 주","예정")))))</f>
        <v/>
      </c>
      <c r="H1254" s="25">
        <f>IF(COUNTA(A1254,B1254,D1254)=0,"",IF(D1254="","할 일을 적어 주세요",IF(NOT(ISNUMBER(A1254)),"마감일을 확인하세요",IF(AND(B1254&lt;&gt;"",ISNA(MATCH(B1254,현장번호,0))),"현장 번호를 확인하세요",IF(AND(F1254&lt;&gt;"",F1254&lt;&gt;"완료"),"끝남 칸은 '완료'만","")))))</f>
        <v/>
      </c>
      <c r="J1254">
        <f>IF(OR(G1254="밀림",G1254="오늘",G1254="이번 주"),A1254+ROW()/1E+6,"")</f>
        <v/>
      </c>
    </row>
    <row r="1255">
      <c r="A1255" s="20" t="n">
        <v>46306</v>
      </c>
      <c r="B1255" s="26" t="n">
        <v>86</v>
      </c>
      <c r="C1255" s="27">
        <f>IF(D1255="","",IF(B1255="","(현장 없음)",IFERROR(INDEX(현장_고객,MATCH(B1255,현장번호,0))&amp;" · "&amp;INDEX(현장_주소,MATCH(B1255,현장번호,0)),"없는 번호")))</f>
        <v/>
      </c>
      <c r="D1255" s="21" t="inlineStr">
        <is>
          <t>실리콘 보수</t>
        </is>
      </c>
      <c r="E1255" s="21" t="inlineStr">
        <is>
          <t>김 실장</t>
        </is>
      </c>
      <c r="F1255" s="26" t="n"/>
      <c r="G1255" s="28">
        <f>IF(OR(D1255="",H1255&lt;&gt;""),"",IF(F1255="완료","완료",IF(A1255&lt;기준일,"밀림",IF(A1255=기준일,"오늘",IF(A1255&lt;=기준일+7,"이번 주","예정")))))</f>
        <v/>
      </c>
      <c r="H1255" s="25">
        <f>IF(COUNTA(A1255,B1255,D1255)=0,"",IF(D1255="","할 일을 적어 주세요",IF(NOT(ISNUMBER(A1255)),"마감일을 확인하세요",IF(AND(B1255&lt;&gt;"",ISNA(MATCH(B1255,현장번호,0))),"현장 번호를 확인하세요",IF(AND(F1255&lt;&gt;"",F1255&lt;&gt;"완료"),"끝남 칸은 '완료'만","")))))</f>
        <v/>
      </c>
      <c r="J1255">
        <f>IF(OR(G1255="밀림",G1255="오늘",G1255="이번 주"),A1255+ROW()/1E+6,"")</f>
        <v/>
      </c>
    </row>
    <row r="1256">
      <c r="A1256" s="20" t="n">
        <v>46306</v>
      </c>
      <c r="B1256" s="26" t="n">
        <v>346</v>
      </c>
      <c r="C1256" s="27">
        <f>IF(D1256="","",IF(B1256="","(현장 없음)",IFERROR(INDEX(현장_고객,MATCH(B1256,현장번호,0))&amp;" · "&amp;INDEX(현장_주소,MATCH(B1256,현장번호,0)),"없는 번호")))</f>
        <v/>
      </c>
      <c r="D1256" s="21" t="inlineStr">
        <is>
          <t>타일 들어가는 날 확인</t>
        </is>
      </c>
      <c r="E1256" s="21" t="inlineStr">
        <is>
          <t>박 팀장</t>
        </is>
      </c>
      <c r="F1256" s="26" t="n"/>
      <c r="G1256" s="28">
        <f>IF(OR(D1256="",H1256&lt;&gt;""),"",IF(F1256="완료","완료",IF(A1256&lt;기준일,"밀림",IF(A1256=기준일,"오늘",IF(A1256&lt;=기준일+7,"이번 주","예정")))))</f>
        <v/>
      </c>
      <c r="H1256" s="25">
        <f>IF(COUNTA(A1256,B1256,D1256)=0,"",IF(D1256="","할 일을 적어 주세요",IF(NOT(ISNUMBER(A1256)),"마감일을 확인하세요",IF(AND(B1256&lt;&gt;"",ISNA(MATCH(B1256,현장번호,0))),"현장 번호를 확인하세요",IF(AND(F1256&lt;&gt;"",F1256&lt;&gt;"완료"),"끝남 칸은 '완료'만","")))))</f>
        <v/>
      </c>
      <c r="J1256">
        <f>IF(OR(G1256="밀림",G1256="오늘",G1256="이번 주"),A1256+ROW()/1E+6,"")</f>
        <v/>
      </c>
    </row>
    <row r="1257">
      <c r="A1257" s="20" t="n">
        <v>46306</v>
      </c>
      <c r="B1257" s="26" t="n">
        <v>346</v>
      </c>
      <c r="C1257" s="27">
        <f>IF(D1257="","",IF(B1257="","(현장 없음)",IFERROR(INDEX(현장_고객,MATCH(B1257,현장번호,0))&amp;" · "&amp;INDEX(현장_주소,MATCH(B1257,현장번호,0)),"없는 번호")))</f>
        <v/>
      </c>
      <c r="D1257" s="21" t="inlineStr">
        <is>
          <t>설비 업체 확인</t>
        </is>
      </c>
      <c r="E1257" s="21" t="inlineStr">
        <is>
          <t>박 팀장</t>
        </is>
      </c>
      <c r="F1257" s="26" t="n"/>
      <c r="G1257" s="28">
        <f>IF(OR(D1257="",H1257&lt;&gt;""),"",IF(F1257="완료","완료",IF(A1257&lt;기준일,"밀림",IF(A1257=기준일,"오늘",IF(A1257&lt;=기준일+7,"이번 주","예정")))))</f>
        <v/>
      </c>
      <c r="H1257" s="25">
        <f>IF(COUNTA(A1257,B1257,D1257)=0,"",IF(D1257="","할 일을 적어 주세요",IF(NOT(ISNUMBER(A1257)),"마감일을 확인하세요",IF(AND(B1257&lt;&gt;"",ISNA(MATCH(B1257,현장번호,0))),"현장 번호를 확인하세요",IF(AND(F1257&lt;&gt;"",F1257&lt;&gt;"완료"),"끝남 칸은 '완료'만","")))))</f>
        <v/>
      </c>
      <c r="J1257">
        <f>IF(OR(G1257="밀림",G1257="오늘",G1257="이번 주"),A1257+ROW()/1E+6,"")</f>
        <v/>
      </c>
    </row>
    <row r="1258">
      <c r="A1258" s="20" t="n">
        <v>46307</v>
      </c>
      <c r="B1258" s="26" t="n">
        <v>340</v>
      </c>
      <c r="C1258" s="27">
        <f>IF(D1258="","",IF(B1258="","(현장 없음)",IFERROR(INDEX(현장_고객,MATCH(B1258,현장번호,0))&amp;" · "&amp;INDEX(현장_주소,MATCH(B1258,현장번호,0)),"없는 번호")))</f>
        <v/>
      </c>
      <c r="D1258" s="21" t="inlineStr">
        <is>
          <t>마감 확인</t>
        </is>
      </c>
      <c r="E1258" s="21" t="inlineStr">
        <is>
          <t>박 팀장</t>
        </is>
      </c>
      <c r="F1258" s="26" t="n"/>
      <c r="G1258" s="28">
        <f>IF(OR(D1258="",H1258&lt;&gt;""),"",IF(F1258="완료","완료",IF(A1258&lt;기준일,"밀림",IF(A1258=기준일,"오늘",IF(A1258&lt;=기준일+7,"이번 주","예정")))))</f>
        <v/>
      </c>
      <c r="H1258" s="25">
        <f>IF(COUNTA(A1258,B1258,D1258)=0,"",IF(D1258="","할 일을 적어 주세요",IF(NOT(ISNUMBER(A1258)),"마감일을 확인하세요",IF(AND(B1258&lt;&gt;"",ISNA(MATCH(B1258,현장번호,0))),"현장 번호를 확인하세요",IF(AND(F1258&lt;&gt;"",F1258&lt;&gt;"완료"),"끝남 칸은 '완료'만","")))))</f>
        <v/>
      </c>
      <c r="J1258">
        <f>IF(OR(G1258="밀림",G1258="오늘",G1258="이번 주"),A1258+ROW()/1E+6,"")</f>
        <v/>
      </c>
    </row>
    <row r="1259">
      <c r="A1259" s="20" t="n">
        <v>46309</v>
      </c>
      <c r="B1259" s="26" t="n">
        <v>346</v>
      </c>
      <c r="C1259" s="27">
        <f>IF(D1259="","",IF(B1259="","(현장 없음)",IFERROR(INDEX(현장_고객,MATCH(B1259,현장번호,0))&amp;" · "&amp;INDEX(현장_주소,MATCH(B1259,현장번호,0)),"없는 번호")))</f>
        <v/>
      </c>
      <c r="D1259" s="21" t="inlineStr">
        <is>
          <t>관리사무소 공사 신고</t>
        </is>
      </c>
      <c r="E1259" s="21" t="inlineStr">
        <is>
          <t>박 팀장</t>
        </is>
      </c>
      <c r="F1259" s="26" t="n"/>
      <c r="G1259" s="28">
        <f>IF(OR(D1259="",H1259&lt;&gt;""),"",IF(F1259="완료","완료",IF(A1259&lt;기준일,"밀림",IF(A1259=기준일,"오늘",IF(A1259&lt;=기준일+7,"이번 주","예정")))))</f>
        <v/>
      </c>
      <c r="H1259" s="25">
        <f>IF(COUNTA(A1259,B1259,D1259)=0,"",IF(D1259="","할 일을 적어 주세요",IF(NOT(ISNUMBER(A1259)),"마감일을 확인하세요",IF(AND(B1259&lt;&gt;"",ISNA(MATCH(B1259,현장번호,0))),"현장 번호를 확인하세요",IF(AND(F1259&lt;&gt;"",F1259&lt;&gt;"완료"),"끝남 칸은 '완료'만","")))))</f>
        <v/>
      </c>
      <c r="J1259">
        <f>IF(OR(G1259="밀림",G1259="오늘",G1259="이번 주"),A1259+ROW()/1E+6,"")</f>
        <v/>
      </c>
    </row>
    <row r="1260">
      <c r="A1260" s="20" t="n">
        <v>46310</v>
      </c>
      <c r="B1260" s="26" t="n">
        <v>342</v>
      </c>
      <c r="C1260" s="27">
        <f>IF(D1260="","",IF(B1260="","(현장 없음)",IFERROR(INDEX(현장_고객,MATCH(B1260,현장번호,0))&amp;" · "&amp;INDEX(현장_주소,MATCH(B1260,현장번호,0)),"없는 번호")))</f>
        <v/>
      </c>
      <c r="D1260" s="21" t="inlineStr">
        <is>
          <t>자재 발주</t>
        </is>
      </c>
      <c r="E1260" s="21" t="inlineStr">
        <is>
          <t>박 팀장</t>
        </is>
      </c>
      <c r="F1260" s="26" t="n"/>
      <c r="G1260" s="28">
        <f>IF(OR(D1260="",H1260&lt;&gt;""),"",IF(F1260="완료","완료",IF(A1260&lt;기준일,"밀림",IF(A1260=기준일,"오늘",IF(A1260&lt;=기준일+7,"이번 주","예정")))))</f>
        <v/>
      </c>
      <c r="H1260" s="25">
        <f>IF(COUNTA(A1260,B1260,D1260)=0,"",IF(D1260="","할 일을 적어 주세요",IF(NOT(ISNUMBER(A1260)),"마감일을 확인하세요",IF(AND(B1260&lt;&gt;"",ISNA(MATCH(B1260,현장번호,0))),"현장 번호를 확인하세요",IF(AND(F1260&lt;&gt;"",F1260&lt;&gt;"완료"),"끝남 칸은 '완료'만","")))))</f>
        <v/>
      </c>
      <c r="J1260">
        <f>IF(OR(G1260="밀림",G1260="오늘",G1260="이번 주"),A1260+ROW()/1E+6,"")</f>
        <v/>
      </c>
    </row>
    <row r="1261">
      <c r="A1261" s="20" t="n">
        <v>46312</v>
      </c>
      <c r="B1261" s="26" t="n">
        <v>342</v>
      </c>
      <c r="C1261" s="27">
        <f>IF(D1261="","",IF(B1261="","(현장 없음)",IFERROR(INDEX(현장_고객,MATCH(B1261,현장번호,0))&amp;" · "&amp;INDEX(현장_주소,MATCH(B1261,현장번호,0)),"없는 번호")))</f>
        <v/>
      </c>
      <c r="D1261" s="21" t="inlineStr">
        <is>
          <t>관리사무소 공사 신고</t>
        </is>
      </c>
      <c r="E1261" s="21" t="inlineStr">
        <is>
          <t>박 팀장</t>
        </is>
      </c>
      <c r="F1261" s="26" t="n"/>
      <c r="G1261" s="28">
        <f>IF(OR(D1261="",H1261&lt;&gt;""),"",IF(F1261="완료","완료",IF(A1261&lt;기준일,"밀림",IF(A1261=기준일,"오늘",IF(A1261&lt;=기준일+7,"이번 주","예정")))))</f>
        <v/>
      </c>
      <c r="H1261" s="25">
        <f>IF(COUNTA(A1261,B1261,D1261)=0,"",IF(D1261="","할 일을 적어 주세요",IF(NOT(ISNUMBER(A1261)),"마감일을 확인하세요",IF(AND(B1261&lt;&gt;"",ISNA(MATCH(B1261,현장번호,0))),"현장 번호를 확인하세요",IF(AND(F1261&lt;&gt;"",F1261&lt;&gt;"완료"),"끝남 칸은 '완료'만","")))))</f>
        <v/>
      </c>
      <c r="J1261">
        <f>IF(OR(G1261="밀림",G1261="오늘",G1261="이번 주"),A1261+ROW()/1E+6,"")</f>
        <v/>
      </c>
    </row>
    <row r="1262">
      <c r="A1262" s="20" t="n">
        <v>46312</v>
      </c>
      <c r="B1262" s="26" t="n">
        <v>343</v>
      </c>
      <c r="C1262" s="27">
        <f>IF(D1262="","",IF(B1262="","(현장 없음)",IFERROR(INDEX(현장_고객,MATCH(B1262,현장번호,0))&amp;" · "&amp;INDEX(현장_주소,MATCH(B1262,현장번호,0)),"없는 번호")))</f>
        <v/>
      </c>
      <c r="D1262" s="21" t="inlineStr">
        <is>
          <t>철거 일정 잡기</t>
        </is>
      </c>
      <c r="E1262" s="21" t="inlineStr">
        <is>
          <t>박 팀장</t>
        </is>
      </c>
      <c r="F1262" s="26" t="n"/>
      <c r="G1262" s="28">
        <f>IF(OR(D1262="",H1262&lt;&gt;""),"",IF(F1262="완료","완료",IF(A1262&lt;기준일,"밀림",IF(A1262=기준일,"오늘",IF(A1262&lt;=기준일+7,"이번 주","예정")))))</f>
        <v/>
      </c>
      <c r="H1262" s="25">
        <f>IF(COUNTA(A1262,B1262,D1262)=0,"",IF(D1262="","할 일을 적어 주세요",IF(NOT(ISNUMBER(A1262)),"마감일을 확인하세요",IF(AND(B1262&lt;&gt;"",ISNA(MATCH(B1262,현장번호,0))),"현장 번호를 확인하세요",IF(AND(F1262&lt;&gt;"",F1262&lt;&gt;"완료"),"끝남 칸은 '완료'만","")))))</f>
        <v/>
      </c>
      <c r="J1262">
        <f>IF(OR(G1262="밀림",G1262="오늘",G1262="이번 주"),A1262+ROW()/1E+6,"")</f>
        <v/>
      </c>
    </row>
    <row r="1263">
      <c r="A1263" s="20" t="n">
        <v>46312</v>
      </c>
      <c r="B1263" s="26" t="n">
        <v>346</v>
      </c>
      <c r="C1263" s="27">
        <f>IF(D1263="","",IF(B1263="","(현장 없음)",IFERROR(INDEX(현장_고객,MATCH(B1263,현장번호,0))&amp;" · "&amp;INDEX(현장_주소,MATCH(B1263,현장번호,0)),"없는 번호")))</f>
        <v/>
      </c>
      <c r="D1263" s="21" t="inlineStr">
        <is>
          <t>중간 사진 보내기</t>
        </is>
      </c>
      <c r="E1263" s="21" t="inlineStr">
        <is>
          <t>박 팀장</t>
        </is>
      </c>
      <c r="F1263" s="26" t="n"/>
      <c r="G1263" s="28">
        <f>IF(OR(D1263="",H1263&lt;&gt;""),"",IF(F1263="완료","완료",IF(A1263&lt;기준일,"밀림",IF(A1263=기준일,"오늘",IF(A1263&lt;=기준일+7,"이번 주","예정")))))</f>
        <v/>
      </c>
      <c r="H1263" s="25">
        <f>IF(COUNTA(A1263,B1263,D1263)=0,"",IF(D1263="","할 일을 적어 주세요",IF(NOT(ISNUMBER(A1263)),"마감일을 확인하세요",IF(AND(B1263&lt;&gt;"",ISNA(MATCH(B1263,현장번호,0))),"현장 번호를 확인하세요",IF(AND(F1263&lt;&gt;"",F1263&lt;&gt;"완료"),"끝남 칸은 '완료'만","")))))</f>
        <v/>
      </c>
      <c r="J1263">
        <f>IF(OR(G1263="밀림",G1263="오늘",G1263="이번 주"),A1263+ROW()/1E+6,"")</f>
        <v/>
      </c>
    </row>
    <row r="1264">
      <c r="A1264" s="20" t="n">
        <v>46312</v>
      </c>
      <c r="B1264" s="26" t="n">
        <v>351</v>
      </c>
      <c r="C1264" s="27">
        <f>IF(D1264="","",IF(B1264="","(현장 없음)",IFERROR(INDEX(현장_고객,MATCH(B1264,현장번호,0))&amp;" · "&amp;INDEX(현장_주소,MATCH(B1264,현장번호,0)),"없는 번호")))</f>
        <v/>
      </c>
      <c r="D1264" s="21" t="inlineStr">
        <is>
          <t>자재 발주</t>
        </is>
      </c>
      <c r="E1264" s="21" t="inlineStr">
        <is>
          <t>김 실장</t>
        </is>
      </c>
      <c r="F1264" s="26" t="n"/>
      <c r="G1264" s="28">
        <f>IF(OR(D1264="",H1264&lt;&gt;""),"",IF(F1264="완료","완료",IF(A1264&lt;기준일,"밀림",IF(A1264=기준일,"오늘",IF(A1264&lt;=기준일+7,"이번 주","예정")))))</f>
        <v/>
      </c>
      <c r="H1264" s="25">
        <f>IF(COUNTA(A1264,B1264,D1264)=0,"",IF(D1264="","할 일을 적어 주세요",IF(NOT(ISNUMBER(A1264)),"마감일을 확인하세요",IF(AND(B1264&lt;&gt;"",ISNA(MATCH(B1264,현장번호,0))),"현장 번호를 확인하세요",IF(AND(F1264&lt;&gt;"",F1264&lt;&gt;"완료"),"끝남 칸은 '완료'만","")))))</f>
        <v/>
      </c>
      <c r="J1264">
        <f>IF(OR(G1264="밀림",G1264="오늘",G1264="이번 주"),A1264+ROW()/1E+6,"")</f>
        <v/>
      </c>
    </row>
    <row r="1265">
      <c r="A1265" s="20" t="n">
        <v>46316</v>
      </c>
      <c r="B1265" s="26" t="n">
        <v>342</v>
      </c>
      <c r="C1265" s="27">
        <f>IF(D1265="","",IF(B1265="","(현장 없음)",IFERROR(INDEX(현장_고객,MATCH(B1265,현장번호,0))&amp;" · "&amp;INDEX(현장_주소,MATCH(B1265,현장번호,0)),"없는 번호")))</f>
        <v/>
      </c>
      <c r="D1265" s="21" t="inlineStr">
        <is>
          <t>중간 사진 보내기</t>
        </is>
      </c>
      <c r="E1265" s="21" t="inlineStr">
        <is>
          <t>박 팀장</t>
        </is>
      </c>
      <c r="F1265" s="26" t="n"/>
      <c r="G1265" s="28">
        <f>IF(OR(D1265="",H1265&lt;&gt;""),"",IF(F1265="완료","완료",IF(A1265&lt;기준일,"밀림",IF(A1265=기준일,"오늘",IF(A1265&lt;=기준일+7,"이번 주","예정")))))</f>
        <v/>
      </c>
      <c r="H1265" s="25">
        <f>IF(COUNTA(A1265,B1265,D1265)=0,"",IF(D1265="","할 일을 적어 주세요",IF(NOT(ISNUMBER(A1265)),"마감일을 확인하세요",IF(AND(B1265&lt;&gt;"",ISNA(MATCH(B1265,현장번호,0))),"현장 번호를 확인하세요",IF(AND(F1265&lt;&gt;"",F1265&lt;&gt;"완료"),"끝남 칸은 '완료'만","")))))</f>
        <v/>
      </c>
      <c r="J1265">
        <f>IF(OR(G1265="밀림",G1265="오늘",G1265="이번 주"),A1265+ROW()/1E+6,"")</f>
        <v/>
      </c>
    </row>
    <row r="1266">
      <c r="A1266" s="20" t="n">
        <v>46316</v>
      </c>
      <c r="B1266" s="26" t="n">
        <v>343</v>
      </c>
      <c r="C1266" s="27">
        <f>IF(D1266="","",IF(B1266="","(현장 없음)",IFERROR(INDEX(현장_고객,MATCH(B1266,현장번호,0))&amp;" · "&amp;INDEX(현장_주소,MATCH(B1266,현장번호,0)),"없는 번호")))</f>
        <v/>
      </c>
      <c r="D1266" s="21" t="inlineStr">
        <is>
          <t>관리사무소 공사 신고</t>
        </is>
      </c>
      <c r="E1266" s="21" t="inlineStr">
        <is>
          <t>박 팀장</t>
        </is>
      </c>
      <c r="F1266" s="26" t="n"/>
      <c r="G1266" s="28">
        <f>IF(OR(D1266="",H1266&lt;&gt;""),"",IF(F1266="완료","완료",IF(A1266&lt;기준일,"밀림",IF(A1266=기준일,"오늘",IF(A1266&lt;=기준일+7,"이번 주","예정")))))</f>
        <v/>
      </c>
      <c r="H1266" s="25">
        <f>IF(COUNTA(A1266,B1266,D1266)=0,"",IF(D1266="","할 일을 적어 주세요",IF(NOT(ISNUMBER(A1266)),"마감일을 확인하세요",IF(AND(B1266&lt;&gt;"",ISNA(MATCH(B1266,현장번호,0))),"현장 번호를 확인하세요",IF(AND(F1266&lt;&gt;"",F1266&lt;&gt;"완료"),"끝남 칸은 '완료'만","")))))</f>
        <v/>
      </c>
      <c r="J1266">
        <f>IF(OR(G1266="밀림",G1266="오늘",G1266="이번 주"),A1266+ROW()/1E+6,"")</f>
        <v/>
      </c>
    </row>
    <row r="1267">
      <c r="A1267" s="20" t="n">
        <v>46316</v>
      </c>
      <c r="B1267" s="26" t="n">
        <v>346</v>
      </c>
      <c r="C1267" s="27">
        <f>IF(D1267="","",IF(B1267="","(현장 없음)",IFERROR(INDEX(현장_고객,MATCH(B1267,현장번호,0))&amp;" · "&amp;INDEX(현장_주소,MATCH(B1267,현장번호,0)),"없는 번호")))</f>
        <v/>
      </c>
      <c r="D1267" s="21" t="inlineStr">
        <is>
          <t>잔금 안내 문자</t>
        </is>
      </c>
      <c r="E1267" s="21" t="inlineStr">
        <is>
          <t>박 팀장</t>
        </is>
      </c>
      <c r="F1267" s="26" t="n"/>
      <c r="G1267" s="28">
        <f>IF(OR(D1267="",H1267&lt;&gt;""),"",IF(F1267="완료","완료",IF(A1267&lt;기준일,"밀림",IF(A1267=기준일,"오늘",IF(A1267&lt;=기준일+7,"이번 주","예정")))))</f>
        <v/>
      </c>
      <c r="H1267" s="25">
        <f>IF(COUNTA(A1267,B1267,D1267)=0,"",IF(D1267="","할 일을 적어 주세요",IF(NOT(ISNUMBER(A1267)),"마감일을 확인하세요",IF(AND(B1267&lt;&gt;"",ISNA(MATCH(B1267,현장번호,0))),"현장 번호를 확인하세요",IF(AND(F1267&lt;&gt;"",F1267&lt;&gt;"완료"),"끝남 칸은 '완료'만","")))))</f>
        <v/>
      </c>
      <c r="J1267">
        <f>IF(OR(G1267="밀림",G1267="오늘",G1267="이번 주"),A1267+ROW()/1E+6,"")</f>
        <v/>
      </c>
    </row>
    <row r="1268">
      <c r="A1268" s="20" t="n">
        <v>46316</v>
      </c>
      <c r="B1268" s="26" t="n">
        <v>351</v>
      </c>
      <c r="C1268" s="27">
        <f>IF(D1268="","",IF(B1268="","(현장 없음)",IFERROR(INDEX(현장_고객,MATCH(B1268,현장번호,0))&amp;" · "&amp;INDEX(현장_주소,MATCH(B1268,현장번호,0)),"없는 번호")))</f>
        <v/>
      </c>
      <c r="D1268" s="21" t="inlineStr">
        <is>
          <t>중간 사진 보내기</t>
        </is>
      </c>
      <c r="E1268" s="21" t="inlineStr">
        <is>
          <t>김 실장</t>
        </is>
      </c>
      <c r="F1268" s="26" t="n"/>
      <c r="G1268" s="28">
        <f>IF(OR(D1268="",H1268&lt;&gt;""),"",IF(F1268="완료","완료",IF(A1268&lt;기준일,"밀림",IF(A1268=기준일,"오늘",IF(A1268&lt;=기준일+7,"이번 주","예정")))))</f>
        <v/>
      </c>
      <c r="H1268" s="25">
        <f>IF(COUNTA(A1268,B1268,D1268)=0,"",IF(D1268="","할 일을 적어 주세요",IF(NOT(ISNUMBER(A1268)),"마감일을 확인하세요",IF(AND(B1268&lt;&gt;"",ISNA(MATCH(B1268,현장번호,0))),"현장 번호를 확인하세요",IF(AND(F1268&lt;&gt;"",F1268&lt;&gt;"완료"),"끝남 칸은 '완료'만","")))))</f>
        <v/>
      </c>
      <c r="J1268">
        <f>IF(OR(G1268="밀림",G1268="오늘",G1268="이번 주"),A1268+ROW()/1E+6,"")</f>
        <v/>
      </c>
    </row>
    <row r="1269">
      <c r="A1269" s="20" t="n">
        <v>46317</v>
      </c>
      <c r="B1269" s="26" t="n">
        <v>342</v>
      </c>
      <c r="C1269" s="27">
        <f>IF(D1269="","",IF(B1269="","(현장 없음)",IFERROR(INDEX(현장_고객,MATCH(B1269,현장번호,0))&amp;" · "&amp;INDEX(현장_주소,MATCH(B1269,현장번호,0)),"없는 번호")))</f>
        <v/>
      </c>
      <c r="D1269" s="21" t="inlineStr">
        <is>
          <t>잔금 안내 문자</t>
        </is>
      </c>
      <c r="E1269" s="21" t="inlineStr">
        <is>
          <t>박 팀장</t>
        </is>
      </c>
      <c r="F1269" s="26" t="n"/>
      <c r="G1269" s="28">
        <f>IF(OR(D1269="",H1269&lt;&gt;""),"",IF(F1269="완료","완료",IF(A1269&lt;기준일,"밀림",IF(A1269=기준일,"오늘",IF(A1269&lt;=기준일+7,"이번 주","예정")))))</f>
        <v/>
      </c>
      <c r="H1269" s="25">
        <f>IF(COUNTA(A1269,B1269,D1269)=0,"",IF(D1269="","할 일을 적어 주세요",IF(NOT(ISNUMBER(A1269)),"마감일을 확인하세요",IF(AND(B1269&lt;&gt;"",ISNA(MATCH(B1269,현장번호,0))),"현장 번호를 확인하세요",IF(AND(F1269&lt;&gt;"",F1269&lt;&gt;"완료"),"끝남 칸은 '완료'만","")))))</f>
        <v/>
      </c>
      <c r="J1269">
        <f>IF(OR(G1269="밀림",G1269="오늘",G1269="이번 주"),A1269+ROW()/1E+6,"")</f>
        <v/>
      </c>
    </row>
    <row r="1270">
      <c r="A1270" s="20" t="n">
        <v>46317</v>
      </c>
      <c r="B1270" s="26" t="n">
        <v>343</v>
      </c>
      <c r="C1270" s="27">
        <f>IF(D1270="","",IF(B1270="","(현장 없음)",IFERROR(INDEX(현장_고객,MATCH(B1270,현장번호,0))&amp;" · "&amp;INDEX(현장_주소,MATCH(B1270,현장번호,0)),"없는 번호")))</f>
        <v/>
      </c>
      <c r="D1270" s="21" t="inlineStr">
        <is>
          <t>잔금 안내 문자</t>
        </is>
      </c>
      <c r="E1270" s="21" t="inlineStr">
        <is>
          <t>박 팀장</t>
        </is>
      </c>
      <c r="F1270" s="26" t="n"/>
      <c r="G1270" s="28">
        <f>IF(OR(D1270="",H1270&lt;&gt;""),"",IF(F1270="완료","완료",IF(A1270&lt;기준일,"밀림",IF(A1270=기준일,"오늘",IF(A1270&lt;=기준일+7,"이번 주","예정")))))</f>
        <v/>
      </c>
      <c r="H1270" s="25">
        <f>IF(COUNTA(A1270,B1270,D1270)=0,"",IF(D1270="","할 일을 적어 주세요",IF(NOT(ISNUMBER(A1270)),"마감일을 확인하세요",IF(AND(B1270&lt;&gt;"",ISNA(MATCH(B1270,현장번호,0))),"현장 번호를 확인하세요",IF(AND(F1270&lt;&gt;"",F1270&lt;&gt;"완료"),"끝남 칸은 '완료'만","")))))</f>
        <v/>
      </c>
      <c r="J1270">
        <f>IF(OR(G1270="밀림",G1270="오늘",G1270="이번 주"),A1270+ROW()/1E+6,"")</f>
        <v/>
      </c>
    </row>
    <row r="1271">
      <c r="A1271" s="20" t="n">
        <v>46317</v>
      </c>
      <c r="B1271" s="26" t="n">
        <v>351</v>
      </c>
      <c r="C1271" s="27">
        <f>IF(D1271="","",IF(B1271="","(현장 없음)",IFERROR(INDEX(현장_고객,MATCH(B1271,현장번호,0))&amp;" · "&amp;INDEX(현장_주소,MATCH(B1271,현장번호,0)),"없는 번호")))</f>
        <v/>
      </c>
      <c r="D1271" s="21" t="inlineStr">
        <is>
          <t>설비 업체 확인</t>
        </is>
      </c>
      <c r="E1271" s="21" t="inlineStr">
        <is>
          <t>김 실장</t>
        </is>
      </c>
      <c r="F1271" s="26" t="n"/>
      <c r="G1271" s="28">
        <f>IF(OR(D1271="",H1271&lt;&gt;""),"",IF(F1271="완료","완료",IF(A1271&lt;기준일,"밀림",IF(A1271=기준일,"오늘",IF(A1271&lt;=기준일+7,"이번 주","예정")))))</f>
        <v/>
      </c>
      <c r="H1271" s="25">
        <f>IF(COUNTA(A1271,B1271,D1271)=0,"",IF(D1271="","할 일을 적어 주세요",IF(NOT(ISNUMBER(A1271)),"마감일을 확인하세요",IF(AND(B1271&lt;&gt;"",ISNA(MATCH(B1271,현장번호,0))),"현장 번호를 확인하세요",IF(AND(F1271&lt;&gt;"",F1271&lt;&gt;"완료"),"끝남 칸은 '완료'만","")))))</f>
        <v/>
      </c>
      <c r="J1271">
        <f>IF(OR(G1271="밀림",G1271="오늘",G1271="이번 주"),A1271+ROW()/1E+6,"")</f>
        <v/>
      </c>
    </row>
    <row r="1272">
      <c r="A1272" s="20" t="n">
        <v>46320</v>
      </c>
      <c r="B1272" s="26" t="n">
        <v>351</v>
      </c>
      <c r="C1272" s="27">
        <f>IF(D1272="","",IF(B1272="","(현장 없음)",IFERROR(INDEX(현장_고객,MATCH(B1272,현장번호,0))&amp;" · "&amp;INDEX(현장_주소,MATCH(B1272,현장번호,0)),"없는 번호")))</f>
        <v/>
      </c>
      <c r="D1272" s="21" t="inlineStr">
        <is>
          <t>철거 일정 잡기</t>
        </is>
      </c>
      <c r="E1272" s="21" t="inlineStr">
        <is>
          <t>김 실장</t>
        </is>
      </c>
      <c r="F1272" s="26" t="n"/>
      <c r="G1272" s="28">
        <f>IF(OR(D1272="",H1272&lt;&gt;""),"",IF(F1272="완료","완료",IF(A1272&lt;기준일,"밀림",IF(A1272=기준일,"오늘",IF(A1272&lt;=기준일+7,"이번 주","예정")))))</f>
        <v/>
      </c>
      <c r="H1272" s="25">
        <f>IF(COUNTA(A1272,B1272,D1272)=0,"",IF(D1272="","할 일을 적어 주세요",IF(NOT(ISNUMBER(A1272)),"마감일을 확인하세요",IF(AND(B1272&lt;&gt;"",ISNA(MATCH(B1272,현장번호,0))),"현장 번호를 확인하세요",IF(AND(F1272&lt;&gt;"",F1272&lt;&gt;"완료"),"끝남 칸은 '완료'만","")))))</f>
        <v/>
      </c>
      <c r="J1272">
        <f>IF(OR(G1272="밀림",G1272="오늘",G1272="이번 주"),A1272+ROW()/1E+6,"")</f>
        <v/>
      </c>
    </row>
    <row r="1273">
      <c r="A1273" s="20" t="n">
        <v>46321</v>
      </c>
      <c r="B1273" s="26" t="n">
        <v>351</v>
      </c>
      <c r="C1273" s="27">
        <f>IF(D1273="","",IF(B1273="","(현장 없음)",IFERROR(INDEX(현장_고객,MATCH(B1273,현장번호,0))&amp;" · "&amp;INDEX(현장_주소,MATCH(B1273,현장번호,0)),"없는 번호")))</f>
        <v/>
      </c>
      <c r="D1273" s="21" t="inlineStr">
        <is>
          <t>관리사무소 공사 신고</t>
        </is>
      </c>
      <c r="E1273" s="21" t="inlineStr">
        <is>
          <t>김 실장</t>
        </is>
      </c>
      <c r="F1273" s="26" t="n"/>
      <c r="G1273" s="28">
        <f>IF(OR(D1273="",H1273&lt;&gt;""),"",IF(F1273="완료","완료",IF(A1273&lt;기준일,"밀림",IF(A1273=기준일,"오늘",IF(A1273&lt;=기준일+7,"이번 주","예정")))))</f>
        <v/>
      </c>
      <c r="H1273" s="25">
        <f>IF(COUNTA(A1273,B1273,D1273)=0,"",IF(D1273="","할 일을 적어 주세요",IF(NOT(ISNUMBER(A1273)),"마감일을 확인하세요",IF(AND(B1273&lt;&gt;"",ISNA(MATCH(B1273,현장번호,0))),"현장 번호를 확인하세요",IF(AND(F1273&lt;&gt;"",F1273&lt;&gt;"완료"),"끝남 칸은 '완료'만","")))))</f>
        <v/>
      </c>
      <c r="J1273">
        <f>IF(OR(G1273="밀림",G1273="오늘",G1273="이번 주"),A1273+ROW()/1E+6,"")</f>
        <v/>
      </c>
    </row>
    <row r="1274">
      <c r="A1274" s="20" t="n"/>
      <c r="B1274" s="26" t="n"/>
      <c r="C1274" s="27">
        <f>IF(D1274="","",IF(B1274="","(현장 없음)",IFERROR(INDEX(현장_고객,MATCH(B1274,현장번호,0))&amp;" · "&amp;INDEX(현장_주소,MATCH(B1274,현장번호,0)),"없는 번호")))</f>
        <v/>
      </c>
      <c r="D1274" s="21" t="n"/>
      <c r="E1274" s="21" t="n"/>
      <c r="F1274" s="26" t="n"/>
      <c r="G1274" s="28">
        <f>IF(OR(D1274="",H1274&lt;&gt;""),"",IF(F1274="완료","완료",IF(A1274&lt;기준일,"밀림",IF(A1274=기준일,"오늘",IF(A1274&lt;=기준일+7,"이번 주","예정")))))</f>
        <v/>
      </c>
      <c r="H1274" s="25">
        <f>IF(COUNTA(A1274,B1274,D1274)=0,"",IF(D1274="","할 일을 적어 주세요",IF(NOT(ISNUMBER(A1274)),"마감일을 확인하세요",IF(AND(B1274&lt;&gt;"",ISNA(MATCH(B1274,현장번호,0))),"현장 번호를 확인하세요",IF(AND(F1274&lt;&gt;"",F1274&lt;&gt;"완료"),"끝남 칸은 '완료'만","")))))</f>
        <v/>
      </c>
      <c r="J1274">
        <f>IF(OR(G1274="밀림",G1274="오늘",G1274="이번 주"),A1274+ROW()/1E+6,"")</f>
        <v/>
      </c>
    </row>
    <row r="1275">
      <c r="A1275" s="20" t="n"/>
      <c r="B1275" s="26" t="n"/>
      <c r="C1275" s="27">
        <f>IF(D1275="","",IF(B1275="","(현장 없음)",IFERROR(INDEX(현장_고객,MATCH(B1275,현장번호,0))&amp;" · "&amp;INDEX(현장_주소,MATCH(B1275,현장번호,0)),"없는 번호")))</f>
        <v/>
      </c>
      <c r="D1275" s="21" t="n"/>
      <c r="E1275" s="21" t="n"/>
      <c r="F1275" s="26" t="n"/>
      <c r="G1275" s="28">
        <f>IF(OR(D1275="",H1275&lt;&gt;""),"",IF(F1275="완료","완료",IF(A1275&lt;기준일,"밀림",IF(A1275=기준일,"오늘",IF(A1275&lt;=기준일+7,"이번 주","예정")))))</f>
        <v/>
      </c>
      <c r="H1275" s="25">
        <f>IF(COUNTA(A1275,B1275,D1275)=0,"",IF(D1275="","할 일을 적어 주세요",IF(NOT(ISNUMBER(A1275)),"마감일을 확인하세요",IF(AND(B1275&lt;&gt;"",ISNA(MATCH(B1275,현장번호,0))),"현장 번호를 확인하세요",IF(AND(F1275&lt;&gt;"",F1275&lt;&gt;"완료"),"끝남 칸은 '완료'만","")))))</f>
        <v/>
      </c>
      <c r="J1275">
        <f>IF(OR(G1275="밀림",G1275="오늘",G1275="이번 주"),A1275+ROW()/1E+6,"")</f>
        <v/>
      </c>
    </row>
    <row r="1276">
      <c r="A1276" s="20" t="n"/>
      <c r="B1276" s="26" t="n"/>
      <c r="C1276" s="27">
        <f>IF(D1276="","",IF(B1276="","(현장 없음)",IFERROR(INDEX(현장_고객,MATCH(B1276,현장번호,0))&amp;" · "&amp;INDEX(현장_주소,MATCH(B1276,현장번호,0)),"없는 번호")))</f>
        <v/>
      </c>
      <c r="D1276" s="21" t="n"/>
      <c r="E1276" s="21" t="n"/>
      <c r="F1276" s="26" t="n"/>
      <c r="G1276" s="28">
        <f>IF(OR(D1276="",H1276&lt;&gt;""),"",IF(F1276="완료","완료",IF(A1276&lt;기준일,"밀림",IF(A1276=기준일,"오늘",IF(A1276&lt;=기준일+7,"이번 주","예정")))))</f>
        <v/>
      </c>
      <c r="H1276" s="25">
        <f>IF(COUNTA(A1276,B1276,D1276)=0,"",IF(D1276="","할 일을 적어 주세요",IF(NOT(ISNUMBER(A1276)),"마감일을 확인하세요",IF(AND(B1276&lt;&gt;"",ISNA(MATCH(B1276,현장번호,0))),"현장 번호를 확인하세요",IF(AND(F1276&lt;&gt;"",F1276&lt;&gt;"완료"),"끝남 칸은 '완료'만","")))))</f>
        <v/>
      </c>
      <c r="J1276">
        <f>IF(OR(G1276="밀림",G1276="오늘",G1276="이번 주"),A1276+ROW()/1E+6,"")</f>
        <v/>
      </c>
    </row>
    <row r="1277">
      <c r="A1277" s="20" t="n"/>
      <c r="B1277" s="26" t="n"/>
      <c r="C1277" s="27">
        <f>IF(D1277="","",IF(B1277="","(현장 없음)",IFERROR(INDEX(현장_고객,MATCH(B1277,현장번호,0))&amp;" · "&amp;INDEX(현장_주소,MATCH(B1277,현장번호,0)),"없는 번호")))</f>
        <v/>
      </c>
      <c r="D1277" s="21" t="n"/>
      <c r="E1277" s="21" t="n"/>
      <c r="F1277" s="26" t="n"/>
      <c r="G1277" s="28">
        <f>IF(OR(D1277="",H1277&lt;&gt;""),"",IF(F1277="완료","완료",IF(A1277&lt;기준일,"밀림",IF(A1277=기준일,"오늘",IF(A1277&lt;=기준일+7,"이번 주","예정")))))</f>
        <v/>
      </c>
      <c r="H1277" s="25">
        <f>IF(COUNTA(A1277,B1277,D1277)=0,"",IF(D1277="","할 일을 적어 주세요",IF(NOT(ISNUMBER(A1277)),"마감일을 확인하세요",IF(AND(B1277&lt;&gt;"",ISNA(MATCH(B1277,현장번호,0))),"현장 번호를 확인하세요",IF(AND(F1277&lt;&gt;"",F1277&lt;&gt;"완료"),"끝남 칸은 '완료'만","")))))</f>
        <v/>
      </c>
      <c r="J1277">
        <f>IF(OR(G1277="밀림",G1277="오늘",G1277="이번 주"),A1277+ROW()/1E+6,"")</f>
        <v/>
      </c>
    </row>
    <row r="1278">
      <c r="A1278" s="20" t="n"/>
      <c r="B1278" s="26" t="n"/>
      <c r="C1278" s="27">
        <f>IF(D1278="","",IF(B1278="","(현장 없음)",IFERROR(INDEX(현장_고객,MATCH(B1278,현장번호,0))&amp;" · "&amp;INDEX(현장_주소,MATCH(B1278,현장번호,0)),"없는 번호")))</f>
        <v/>
      </c>
      <c r="D1278" s="21" t="n"/>
      <c r="E1278" s="21" t="n"/>
      <c r="F1278" s="26" t="n"/>
      <c r="G1278" s="28">
        <f>IF(OR(D1278="",H1278&lt;&gt;""),"",IF(F1278="완료","완료",IF(A1278&lt;기준일,"밀림",IF(A1278=기준일,"오늘",IF(A1278&lt;=기준일+7,"이번 주","예정")))))</f>
        <v/>
      </c>
      <c r="H1278" s="25">
        <f>IF(COUNTA(A1278,B1278,D1278)=0,"",IF(D1278="","할 일을 적어 주세요",IF(NOT(ISNUMBER(A1278)),"마감일을 확인하세요",IF(AND(B1278&lt;&gt;"",ISNA(MATCH(B1278,현장번호,0))),"현장 번호를 확인하세요",IF(AND(F1278&lt;&gt;"",F1278&lt;&gt;"완료"),"끝남 칸은 '완료'만","")))))</f>
        <v/>
      </c>
      <c r="J1278">
        <f>IF(OR(G1278="밀림",G1278="오늘",G1278="이번 주"),A1278+ROW()/1E+6,"")</f>
        <v/>
      </c>
    </row>
    <row r="1279">
      <c r="A1279" s="20" t="n"/>
      <c r="B1279" s="26" t="n"/>
      <c r="C1279" s="27">
        <f>IF(D1279="","",IF(B1279="","(현장 없음)",IFERROR(INDEX(현장_고객,MATCH(B1279,현장번호,0))&amp;" · "&amp;INDEX(현장_주소,MATCH(B1279,현장번호,0)),"없는 번호")))</f>
        <v/>
      </c>
      <c r="D1279" s="21" t="n"/>
      <c r="E1279" s="21" t="n"/>
      <c r="F1279" s="26" t="n"/>
      <c r="G1279" s="28">
        <f>IF(OR(D1279="",H1279&lt;&gt;""),"",IF(F1279="완료","완료",IF(A1279&lt;기준일,"밀림",IF(A1279=기준일,"오늘",IF(A1279&lt;=기준일+7,"이번 주","예정")))))</f>
        <v/>
      </c>
      <c r="H1279" s="25">
        <f>IF(COUNTA(A1279,B1279,D1279)=0,"",IF(D1279="","할 일을 적어 주세요",IF(NOT(ISNUMBER(A1279)),"마감일을 확인하세요",IF(AND(B1279&lt;&gt;"",ISNA(MATCH(B1279,현장번호,0))),"현장 번호를 확인하세요",IF(AND(F1279&lt;&gt;"",F1279&lt;&gt;"완료"),"끝남 칸은 '완료'만","")))))</f>
        <v/>
      </c>
      <c r="J1279">
        <f>IF(OR(G1279="밀림",G1279="오늘",G1279="이번 주"),A1279+ROW()/1E+6,"")</f>
        <v/>
      </c>
    </row>
    <row r="1280">
      <c r="A1280" s="20" t="n"/>
      <c r="B1280" s="26" t="n"/>
      <c r="C1280" s="27">
        <f>IF(D1280="","",IF(B1280="","(현장 없음)",IFERROR(INDEX(현장_고객,MATCH(B1280,현장번호,0))&amp;" · "&amp;INDEX(현장_주소,MATCH(B1280,현장번호,0)),"없는 번호")))</f>
        <v/>
      </c>
      <c r="D1280" s="21" t="n"/>
      <c r="E1280" s="21" t="n"/>
      <c r="F1280" s="26" t="n"/>
      <c r="G1280" s="28">
        <f>IF(OR(D1280="",H1280&lt;&gt;""),"",IF(F1280="완료","완료",IF(A1280&lt;기준일,"밀림",IF(A1280=기준일,"오늘",IF(A1280&lt;=기준일+7,"이번 주","예정")))))</f>
        <v/>
      </c>
      <c r="H1280" s="25">
        <f>IF(COUNTA(A1280,B1280,D1280)=0,"",IF(D1280="","할 일을 적어 주세요",IF(NOT(ISNUMBER(A1280)),"마감일을 확인하세요",IF(AND(B1280&lt;&gt;"",ISNA(MATCH(B1280,현장번호,0))),"현장 번호를 확인하세요",IF(AND(F1280&lt;&gt;"",F1280&lt;&gt;"완료"),"끝남 칸은 '완료'만","")))))</f>
        <v/>
      </c>
      <c r="J1280">
        <f>IF(OR(G1280="밀림",G1280="오늘",G1280="이번 주"),A1280+ROW()/1E+6,"")</f>
        <v/>
      </c>
    </row>
    <row r="1281">
      <c r="A1281" s="20" t="n"/>
      <c r="B1281" s="26" t="n"/>
      <c r="C1281" s="27">
        <f>IF(D1281="","",IF(B1281="","(현장 없음)",IFERROR(INDEX(현장_고객,MATCH(B1281,현장번호,0))&amp;" · "&amp;INDEX(현장_주소,MATCH(B1281,현장번호,0)),"없는 번호")))</f>
        <v/>
      </c>
      <c r="D1281" s="21" t="n"/>
      <c r="E1281" s="21" t="n"/>
      <c r="F1281" s="26" t="n"/>
      <c r="G1281" s="28">
        <f>IF(OR(D1281="",H1281&lt;&gt;""),"",IF(F1281="완료","완료",IF(A1281&lt;기준일,"밀림",IF(A1281=기준일,"오늘",IF(A1281&lt;=기준일+7,"이번 주","예정")))))</f>
        <v/>
      </c>
      <c r="H1281" s="25">
        <f>IF(COUNTA(A1281,B1281,D1281)=0,"",IF(D1281="","할 일을 적어 주세요",IF(NOT(ISNUMBER(A1281)),"마감일을 확인하세요",IF(AND(B1281&lt;&gt;"",ISNA(MATCH(B1281,현장번호,0))),"현장 번호를 확인하세요",IF(AND(F1281&lt;&gt;"",F1281&lt;&gt;"완료"),"끝남 칸은 '완료'만","")))))</f>
        <v/>
      </c>
      <c r="J1281">
        <f>IF(OR(G1281="밀림",G1281="오늘",G1281="이번 주"),A1281+ROW()/1E+6,"")</f>
        <v/>
      </c>
    </row>
    <row r="1282">
      <c r="A1282" s="20" t="n"/>
      <c r="B1282" s="26" t="n"/>
      <c r="C1282" s="27">
        <f>IF(D1282="","",IF(B1282="","(현장 없음)",IFERROR(INDEX(현장_고객,MATCH(B1282,현장번호,0))&amp;" · "&amp;INDEX(현장_주소,MATCH(B1282,현장번호,0)),"없는 번호")))</f>
        <v/>
      </c>
      <c r="D1282" s="21" t="n"/>
      <c r="E1282" s="21" t="n"/>
      <c r="F1282" s="26" t="n"/>
      <c r="G1282" s="28">
        <f>IF(OR(D1282="",H1282&lt;&gt;""),"",IF(F1282="완료","완료",IF(A1282&lt;기준일,"밀림",IF(A1282=기준일,"오늘",IF(A1282&lt;=기준일+7,"이번 주","예정")))))</f>
        <v/>
      </c>
      <c r="H1282" s="25">
        <f>IF(COUNTA(A1282,B1282,D1282)=0,"",IF(D1282="","할 일을 적어 주세요",IF(NOT(ISNUMBER(A1282)),"마감일을 확인하세요",IF(AND(B1282&lt;&gt;"",ISNA(MATCH(B1282,현장번호,0))),"현장 번호를 확인하세요",IF(AND(F1282&lt;&gt;"",F1282&lt;&gt;"완료"),"끝남 칸은 '완료'만","")))))</f>
        <v/>
      </c>
      <c r="J1282">
        <f>IF(OR(G1282="밀림",G1282="오늘",G1282="이번 주"),A1282+ROW()/1E+6,"")</f>
        <v/>
      </c>
    </row>
    <row r="1283">
      <c r="A1283" s="20" t="n"/>
      <c r="B1283" s="26" t="n"/>
      <c r="C1283" s="27">
        <f>IF(D1283="","",IF(B1283="","(현장 없음)",IFERROR(INDEX(현장_고객,MATCH(B1283,현장번호,0))&amp;" · "&amp;INDEX(현장_주소,MATCH(B1283,현장번호,0)),"없는 번호")))</f>
        <v/>
      </c>
      <c r="D1283" s="21" t="n"/>
      <c r="E1283" s="21" t="n"/>
      <c r="F1283" s="26" t="n"/>
      <c r="G1283" s="28">
        <f>IF(OR(D1283="",H1283&lt;&gt;""),"",IF(F1283="완료","완료",IF(A1283&lt;기준일,"밀림",IF(A1283=기준일,"오늘",IF(A1283&lt;=기준일+7,"이번 주","예정")))))</f>
        <v/>
      </c>
      <c r="H1283" s="25">
        <f>IF(COUNTA(A1283,B1283,D1283)=0,"",IF(D1283="","할 일을 적어 주세요",IF(NOT(ISNUMBER(A1283)),"마감일을 확인하세요",IF(AND(B1283&lt;&gt;"",ISNA(MATCH(B1283,현장번호,0))),"현장 번호를 확인하세요",IF(AND(F1283&lt;&gt;"",F1283&lt;&gt;"완료"),"끝남 칸은 '완료'만","")))))</f>
        <v/>
      </c>
      <c r="J1283">
        <f>IF(OR(G1283="밀림",G1283="오늘",G1283="이번 주"),A1283+ROW()/1E+6,"")</f>
        <v/>
      </c>
    </row>
    <row r="1284">
      <c r="A1284" s="20" t="n"/>
      <c r="B1284" s="26" t="n"/>
      <c r="C1284" s="27">
        <f>IF(D1284="","",IF(B1284="","(현장 없음)",IFERROR(INDEX(현장_고객,MATCH(B1284,현장번호,0))&amp;" · "&amp;INDEX(현장_주소,MATCH(B1284,현장번호,0)),"없는 번호")))</f>
        <v/>
      </c>
      <c r="D1284" s="21" t="n"/>
      <c r="E1284" s="21" t="n"/>
      <c r="F1284" s="26" t="n"/>
      <c r="G1284" s="28">
        <f>IF(OR(D1284="",H1284&lt;&gt;""),"",IF(F1284="완료","완료",IF(A1284&lt;기준일,"밀림",IF(A1284=기준일,"오늘",IF(A1284&lt;=기준일+7,"이번 주","예정")))))</f>
        <v/>
      </c>
      <c r="H1284" s="25">
        <f>IF(COUNTA(A1284,B1284,D1284)=0,"",IF(D1284="","할 일을 적어 주세요",IF(NOT(ISNUMBER(A1284)),"마감일을 확인하세요",IF(AND(B1284&lt;&gt;"",ISNA(MATCH(B1284,현장번호,0))),"현장 번호를 확인하세요",IF(AND(F1284&lt;&gt;"",F1284&lt;&gt;"완료"),"끝남 칸은 '완료'만","")))))</f>
        <v/>
      </c>
      <c r="J1284">
        <f>IF(OR(G1284="밀림",G1284="오늘",G1284="이번 주"),A1284+ROW()/1E+6,"")</f>
        <v/>
      </c>
    </row>
    <row r="1285">
      <c r="A1285" s="20" t="n"/>
      <c r="B1285" s="26" t="n"/>
      <c r="C1285" s="27">
        <f>IF(D1285="","",IF(B1285="","(현장 없음)",IFERROR(INDEX(현장_고객,MATCH(B1285,현장번호,0))&amp;" · "&amp;INDEX(현장_주소,MATCH(B1285,현장번호,0)),"없는 번호")))</f>
        <v/>
      </c>
      <c r="D1285" s="21" t="n"/>
      <c r="E1285" s="21" t="n"/>
      <c r="F1285" s="26" t="n"/>
      <c r="G1285" s="28">
        <f>IF(OR(D1285="",H1285&lt;&gt;""),"",IF(F1285="완료","완료",IF(A1285&lt;기준일,"밀림",IF(A1285=기준일,"오늘",IF(A1285&lt;=기준일+7,"이번 주","예정")))))</f>
        <v/>
      </c>
      <c r="H1285" s="25">
        <f>IF(COUNTA(A1285,B1285,D1285)=0,"",IF(D1285="","할 일을 적어 주세요",IF(NOT(ISNUMBER(A1285)),"마감일을 확인하세요",IF(AND(B1285&lt;&gt;"",ISNA(MATCH(B1285,현장번호,0))),"현장 번호를 확인하세요",IF(AND(F1285&lt;&gt;"",F1285&lt;&gt;"완료"),"끝남 칸은 '완료'만","")))))</f>
        <v/>
      </c>
      <c r="J1285">
        <f>IF(OR(G1285="밀림",G1285="오늘",G1285="이번 주"),A1285+ROW()/1E+6,"")</f>
        <v/>
      </c>
    </row>
    <row r="1286">
      <c r="A1286" s="20" t="n"/>
      <c r="B1286" s="26" t="n"/>
      <c r="C1286" s="27">
        <f>IF(D1286="","",IF(B1286="","(현장 없음)",IFERROR(INDEX(현장_고객,MATCH(B1286,현장번호,0))&amp;" · "&amp;INDEX(현장_주소,MATCH(B1286,현장번호,0)),"없는 번호")))</f>
        <v/>
      </c>
      <c r="D1286" s="21" t="n"/>
      <c r="E1286" s="21" t="n"/>
      <c r="F1286" s="26" t="n"/>
      <c r="G1286" s="28">
        <f>IF(OR(D1286="",H1286&lt;&gt;""),"",IF(F1286="완료","완료",IF(A1286&lt;기준일,"밀림",IF(A1286=기준일,"오늘",IF(A1286&lt;=기준일+7,"이번 주","예정")))))</f>
        <v/>
      </c>
      <c r="H1286" s="25">
        <f>IF(COUNTA(A1286,B1286,D1286)=0,"",IF(D1286="","할 일을 적어 주세요",IF(NOT(ISNUMBER(A1286)),"마감일을 확인하세요",IF(AND(B1286&lt;&gt;"",ISNA(MATCH(B1286,현장번호,0))),"현장 번호를 확인하세요",IF(AND(F1286&lt;&gt;"",F1286&lt;&gt;"완료"),"끝남 칸은 '완료'만","")))))</f>
        <v/>
      </c>
      <c r="J1286">
        <f>IF(OR(G1286="밀림",G1286="오늘",G1286="이번 주"),A1286+ROW()/1E+6,"")</f>
        <v/>
      </c>
    </row>
    <row r="1287">
      <c r="A1287" s="20" t="n"/>
      <c r="B1287" s="26" t="n"/>
      <c r="C1287" s="27">
        <f>IF(D1287="","",IF(B1287="","(현장 없음)",IFERROR(INDEX(현장_고객,MATCH(B1287,현장번호,0))&amp;" · "&amp;INDEX(현장_주소,MATCH(B1287,현장번호,0)),"없는 번호")))</f>
        <v/>
      </c>
      <c r="D1287" s="21" t="n"/>
      <c r="E1287" s="21" t="n"/>
      <c r="F1287" s="26" t="n"/>
      <c r="G1287" s="28">
        <f>IF(OR(D1287="",H1287&lt;&gt;""),"",IF(F1287="완료","완료",IF(A1287&lt;기준일,"밀림",IF(A1287=기준일,"오늘",IF(A1287&lt;=기준일+7,"이번 주","예정")))))</f>
        <v/>
      </c>
      <c r="H1287" s="25">
        <f>IF(COUNTA(A1287,B1287,D1287)=0,"",IF(D1287="","할 일을 적어 주세요",IF(NOT(ISNUMBER(A1287)),"마감일을 확인하세요",IF(AND(B1287&lt;&gt;"",ISNA(MATCH(B1287,현장번호,0))),"현장 번호를 확인하세요",IF(AND(F1287&lt;&gt;"",F1287&lt;&gt;"완료"),"끝남 칸은 '완료'만","")))))</f>
        <v/>
      </c>
      <c r="J1287">
        <f>IF(OR(G1287="밀림",G1287="오늘",G1287="이번 주"),A1287+ROW()/1E+6,"")</f>
        <v/>
      </c>
    </row>
    <row r="1288">
      <c r="A1288" s="20" t="n"/>
      <c r="B1288" s="26" t="n"/>
      <c r="C1288" s="27">
        <f>IF(D1288="","",IF(B1288="","(현장 없음)",IFERROR(INDEX(현장_고객,MATCH(B1288,현장번호,0))&amp;" · "&amp;INDEX(현장_주소,MATCH(B1288,현장번호,0)),"없는 번호")))</f>
        <v/>
      </c>
      <c r="D1288" s="21" t="n"/>
      <c r="E1288" s="21" t="n"/>
      <c r="F1288" s="26" t="n"/>
      <c r="G1288" s="28">
        <f>IF(OR(D1288="",H1288&lt;&gt;""),"",IF(F1288="완료","완료",IF(A1288&lt;기준일,"밀림",IF(A1288=기준일,"오늘",IF(A1288&lt;=기준일+7,"이번 주","예정")))))</f>
        <v/>
      </c>
      <c r="H1288" s="25">
        <f>IF(COUNTA(A1288,B1288,D1288)=0,"",IF(D1288="","할 일을 적어 주세요",IF(NOT(ISNUMBER(A1288)),"마감일을 확인하세요",IF(AND(B1288&lt;&gt;"",ISNA(MATCH(B1288,현장번호,0))),"현장 번호를 확인하세요",IF(AND(F1288&lt;&gt;"",F1288&lt;&gt;"완료"),"끝남 칸은 '완료'만","")))))</f>
        <v/>
      </c>
      <c r="J1288">
        <f>IF(OR(G1288="밀림",G1288="오늘",G1288="이번 주"),A1288+ROW()/1E+6,"")</f>
        <v/>
      </c>
    </row>
    <row r="1289">
      <c r="A1289" s="20" t="n"/>
      <c r="B1289" s="26" t="n"/>
      <c r="C1289" s="27">
        <f>IF(D1289="","",IF(B1289="","(현장 없음)",IFERROR(INDEX(현장_고객,MATCH(B1289,현장번호,0))&amp;" · "&amp;INDEX(현장_주소,MATCH(B1289,현장번호,0)),"없는 번호")))</f>
        <v/>
      </c>
      <c r="D1289" s="21" t="n"/>
      <c r="E1289" s="21" t="n"/>
      <c r="F1289" s="26" t="n"/>
      <c r="G1289" s="28">
        <f>IF(OR(D1289="",H1289&lt;&gt;""),"",IF(F1289="완료","완료",IF(A1289&lt;기준일,"밀림",IF(A1289=기준일,"오늘",IF(A1289&lt;=기준일+7,"이번 주","예정")))))</f>
        <v/>
      </c>
      <c r="H1289" s="25">
        <f>IF(COUNTA(A1289,B1289,D1289)=0,"",IF(D1289="","할 일을 적어 주세요",IF(NOT(ISNUMBER(A1289)),"마감일을 확인하세요",IF(AND(B1289&lt;&gt;"",ISNA(MATCH(B1289,현장번호,0))),"현장 번호를 확인하세요",IF(AND(F1289&lt;&gt;"",F1289&lt;&gt;"완료"),"끝남 칸은 '완료'만","")))))</f>
        <v/>
      </c>
      <c r="J1289">
        <f>IF(OR(G1289="밀림",G1289="오늘",G1289="이번 주"),A1289+ROW()/1E+6,"")</f>
        <v/>
      </c>
    </row>
    <row r="1290">
      <c r="A1290" s="20" t="n"/>
      <c r="B1290" s="26" t="n"/>
      <c r="C1290" s="27">
        <f>IF(D1290="","",IF(B1290="","(현장 없음)",IFERROR(INDEX(현장_고객,MATCH(B1290,현장번호,0))&amp;" · "&amp;INDEX(현장_주소,MATCH(B1290,현장번호,0)),"없는 번호")))</f>
        <v/>
      </c>
      <c r="D1290" s="21" t="n"/>
      <c r="E1290" s="21" t="n"/>
      <c r="F1290" s="26" t="n"/>
      <c r="G1290" s="28">
        <f>IF(OR(D1290="",H1290&lt;&gt;""),"",IF(F1290="완료","완료",IF(A1290&lt;기준일,"밀림",IF(A1290=기준일,"오늘",IF(A1290&lt;=기준일+7,"이번 주","예정")))))</f>
        <v/>
      </c>
      <c r="H1290" s="25">
        <f>IF(COUNTA(A1290,B1290,D1290)=0,"",IF(D1290="","할 일을 적어 주세요",IF(NOT(ISNUMBER(A1290)),"마감일을 확인하세요",IF(AND(B1290&lt;&gt;"",ISNA(MATCH(B1290,현장번호,0))),"현장 번호를 확인하세요",IF(AND(F1290&lt;&gt;"",F1290&lt;&gt;"완료"),"끝남 칸은 '완료'만","")))))</f>
        <v/>
      </c>
      <c r="J1290">
        <f>IF(OR(G1290="밀림",G1290="오늘",G1290="이번 주"),A1290+ROW()/1E+6,"")</f>
        <v/>
      </c>
    </row>
    <row r="1291">
      <c r="A1291" s="20" t="n"/>
      <c r="B1291" s="26" t="n"/>
      <c r="C1291" s="27">
        <f>IF(D1291="","",IF(B1291="","(현장 없음)",IFERROR(INDEX(현장_고객,MATCH(B1291,현장번호,0))&amp;" · "&amp;INDEX(현장_주소,MATCH(B1291,현장번호,0)),"없는 번호")))</f>
        <v/>
      </c>
      <c r="D1291" s="21" t="n"/>
      <c r="E1291" s="21" t="n"/>
      <c r="F1291" s="26" t="n"/>
      <c r="G1291" s="28">
        <f>IF(OR(D1291="",H1291&lt;&gt;""),"",IF(F1291="완료","완료",IF(A1291&lt;기준일,"밀림",IF(A1291=기준일,"오늘",IF(A1291&lt;=기준일+7,"이번 주","예정")))))</f>
        <v/>
      </c>
      <c r="H1291" s="25">
        <f>IF(COUNTA(A1291,B1291,D1291)=0,"",IF(D1291="","할 일을 적어 주세요",IF(NOT(ISNUMBER(A1291)),"마감일을 확인하세요",IF(AND(B1291&lt;&gt;"",ISNA(MATCH(B1291,현장번호,0))),"현장 번호를 확인하세요",IF(AND(F1291&lt;&gt;"",F1291&lt;&gt;"완료"),"끝남 칸은 '완료'만","")))))</f>
        <v/>
      </c>
      <c r="J1291">
        <f>IF(OR(G1291="밀림",G1291="오늘",G1291="이번 주"),A1291+ROW()/1E+6,"")</f>
        <v/>
      </c>
    </row>
    <row r="1292">
      <c r="A1292" s="20" t="n"/>
      <c r="B1292" s="26" t="n"/>
      <c r="C1292" s="27">
        <f>IF(D1292="","",IF(B1292="","(현장 없음)",IFERROR(INDEX(현장_고객,MATCH(B1292,현장번호,0))&amp;" · "&amp;INDEX(현장_주소,MATCH(B1292,현장번호,0)),"없는 번호")))</f>
        <v/>
      </c>
      <c r="D1292" s="21" t="n"/>
      <c r="E1292" s="21" t="n"/>
      <c r="F1292" s="26" t="n"/>
      <c r="G1292" s="28">
        <f>IF(OR(D1292="",H1292&lt;&gt;""),"",IF(F1292="완료","완료",IF(A1292&lt;기준일,"밀림",IF(A1292=기준일,"오늘",IF(A1292&lt;=기준일+7,"이번 주","예정")))))</f>
        <v/>
      </c>
      <c r="H1292" s="25">
        <f>IF(COUNTA(A1292,B1292,D1292)=0,"",IF(D1292="","할 일을 적어 주세요",IF(NOT(ISNUMBER(A1292)),"마감일을 확인하세요",IF(AND(B1292&lt;&gt;"",ISNA(MATCH(B1292,현장번호,0))),"현장 번호를 확인하세요",IF(AND(F1292&lt;&gt;"",F1292&lt;&gt;"완료"),"끝남 칸은 '완료'만","")))))</f>
        <v/>
      </c>
      <c r="J1292">
        <f>IF(OR(G1292="밀림",G1292="오늘",G1292="이번 주"),A1292+ROW()/1E+6,"")</f>
        <v/>
      </c>
    </row>
    <row r="1293">
      <c r="A1293" s="20" t="n"/>
      <c r="B1293" s="26" t="n"/>
      <c r="C1293" s="27">
        <f>IF(D1293="","",IF(B1293="","(현장 없음)",IFERROR(INDEX(현장_고객,MATCH(B1293,현장번호,0))&amp;" · "&amp;INDEX(현장_주소,MATCH(B1293,현장번호,0)),"없는 번호")))</f>
        <v/>
      </c>
      <c r="D1293" s="21" t="n"/>
      <c r="E1293" s="21" t="n"/>
      <c r="F1293" s="26" t="n"/>
      <c r="G1293" s="28">
        <f>IF(OR(D1293="",H1293&lt;&gt;""),"",IF(F1293="완료","완료",IF(A1293&lt;기준일,"밀림",IF(A1293=기준일,"오늘",IF(A1293&lt;=기준일+7,"이번 주","예정")))))</f>
        <v/>
      </c>
      <c r="H1293" s="25">
        <f>IF(COUNTA(A1293,B1293,D1293)=0,"",IF(D1293="","할 일을 적어 주세요",IF(NOT(ISNUMBER(A1293)),"마감일을 확인하세요",IF(AND(B1293&lt;&gt;"",ISNA(MATCH(B1293,현장번호,0))),"현장 번호를 확인하세요",IF(AND(F1293&lt;&gt;"",F1293&lt;&gt;"완료"),"끝남 칸은 '완료'만","")))))</f>
        <v/>
      </c>
      <c r="J1293">
        <f>IF(OR(G1293="밀림",G1293="오늘",G1293="이번 주"),A1293+ROW()/1E+6,"")</f>
        <v/>
      </c>
    </row>
    <row r="1294">
      <c r="A1294" s="20" t="n"/>
      <c r="B1294" s="26" t="n"/>
      <c r="C1294" s="27">
        <f>IF(D1294="","",IF(B1294="","(현장 없음)",IFERROR(INDEX(현장_고객,MATCH(B1294,현장번호,0))&amp;" · "&amp;INDEX(현장_주소,MATCH(B1294,현장번호,0)),"없는 번호")))</f>
        <v/>
      </c>
      <c r="D1294" s="21" t="n"/>
      <c r="E1294" s="21" t="n"/>
      <c r="F1294" s="26" t="n"/>
      <c r="G1294" s="28">
        <f>IF(OR(D1294="",H1294&lt;&gt;""),"",IF(F1294="완료","완료",IF(A1294&lt;기준일,"밀림",IF(A1294=기준일,"오늘",IF(A1294&lt;=기준일+7,"이번 주","예정")))))</f>
        <v/>
      </c>
      <c r="H1294" s="25">
        <f>IF(COUNTA(A1294,B1294,D1294)=0,"",IF(D1294="","할 일을 적어 주세요",IF(NOT(ISNUMBER(A1294)),"마감일을 확인하세요",IF(AND(B1294&lt;&gt;"",ISNA(MATCH(B1294,현장번호,0))),"현장 번호를 확인하세요",IF(AND(F1294&lt;&gt;"",F1294&lt;&gt;"완료"),"끝남 칸은 '완료'만","")))))</f>
        <v/>
      </c>
      <c r="J1294">
        <f>IF(OR(G1294="밀림",G1294="오늘",G1294="이번 주"),A1294+ROW()/1E+6,"")</f>
        <v/>
      </c>
    </row>
    <row r="1295">
      <c r="A1295" s="20" t="n"/>
      <c r="B1295" s="26" t="n"/>
      <c r="C1295" s="27">
        <f>IF(D1295="","",IF(B1295="","(현장 없음)",IFERROR(INDEX(현장_고객,MATCH(B1295,현장번호,0))&amp;" · "&amp;INDEX(현장_주소,MATCH(B1295,현장번호,0)),"없는 번호")))</f>
        <v/>
      </c>
      <c r="D1295" s="21" t="n"/>
      <c r="E1295" s="21" t="n"/>
      <c r="F1295" s="26" t="n"/>
      <c r="G1295" s="28">
        <f>IF(OR(D1295="",H1295&lt;&gt;""),"",IF(F1295="완료","완료",IF(A1295&lt;기준일,"밀림",IF(A1295=기준일,"오늘",IF(A1295&lt;=기준일+7,"이번 주","예정")))))</f>
        <v/>
      </c>
      <c r="H1295" s="25">
        <f>IF(COUNTA(A1295,B1295,D1295)=0,"",IF(D1295="","할 일을 적어 주세요",IF(NOT(ISNUMBER(A1295)),"마감일을 확인하세요",IF(AND(B1295&lt;&gt;"",ISNA(MATCH(B1295,현장번호,0))),"현장 번호를 확인하세요",IF(AND(F1295&lt;&gt;"",F1295&lt;&gt;"완료"),"끝남 칸은 '완료'만","")))))</f>
        <v/>
      </c>
      <c r="J1295">
        <f>IF(OR(G1295="밀림",G1295="오늘",G1295="이번 주"),A1295+ROW()/1E+6,"")</f>
        <v/>
      </c>
    </row>
    <row r="1296">
      <c r="A1296" s="20" t="n"/>
      <c r="B1296" s="26" t="n"/>
      <c r="C1296" s="27">
        <f>IF(D1296="","",IF(B1296="","(현장 없음)",IFERROR(INDEX(현장_고객,MATCH(B1296,현장번호,0))&amp;" · "&amp;INDEX(현장_주소,MATCH(B1296,현장번호,0)),"없는 번호")))</f>
        <v/>
      </c>
      <c r="D1296" s="21" t="n"/>
      <c r="E1296" s="21" t="n"/>
      <c r="F1296" s="26" t="n"/>
      <c r="G1296" s="28">
        <f>IF(OR(D1296="",H1296&lt;&gt;""),"",IF(F1296="완료","완료",IF(A1296&lt;기준일,"밀림",IF(A1296=기준일,"오늘",IF(A1296&lt;=기준일+7,"이번 주","예정")))))</f>
        <v/>
      </c>
      <c r="H1296" s="25">
        <f>IF(COUNTA(A1296,B1296,D1296)=0,"",IF(D1296="","할 일을 적어 주세요",IF(NOT(ISNUMBER(A1296)),"마감일을 확인하세요",IF(AND(B1296&lt;&gt;"",ISNA(MATCH(B1296,현장번호,0))),"현장 번호를 확인하세요",IF(AND(F1296&lt;&gt;"",F1296&lt;&gt;"완료"),"끝남 칸은 '완료'만","")))))</f>
        <v/>
      </c>
      <c r="J1296">
        <f>IF(OR(G1296="밀림",G1296="오늘",G1296="이번 주"),A1296+ROW()/1E+6,"")</f>
        <v/>
      </c>
    </row>
    <row r="1297">
      <c r="A1297" s="20" t="n"/>
      <c r="B1297" s="26" t="n"/>
      <c r="C1297" s="27">
        <f>IF(D1297="","",IF(B1297="","(현장 없음)",IFERROR(INDEX(현장_고객,MATCH(B1297,현장번호,0))&amp;" · "&amp;INDEX(현장_주소,MATCH(B1297,현장번호,0)),"없는 번호")))</f>
        <v/>
      </c>
      <c r="D1297" s="21" t="n"/>
      <c r="E1297" s="21" t="n"/>
      <c r="F1297" s="26" t="n"/>
      <c r="G1297" s="28">
        <f>IF(OR(D1297="",H1297&lt;&gt;""),"",IF(F1297="완료","완료",IF(A1297&lt;기준일,"밀림",IF(A1297=기준일,"오늘",IF(A1297&lt;=기준일+7,"이번 주","예정")))))</f>
        <v/>
      </c>
      <c r="H1297" s="25">
        <f>IF(COUNTA(A1297,B1297,D1297)=0,"",IF(D1297="","할 일을 적어 주세요",IF(NOT(ISNUMBER(A1297)),"마감일을 확인하세요",IF(AND(B1297&lt;&gt;"",ISNA(MATCH(B1297,현장번호,0))),"현장 번호를 확인하세요",IF(AND(F1297&lt;&gt;"",F1297&lt;&gt;"완료"),"끝남 칸은 '완료'만","")))))</f>
        <v/>
      </c>
      <c r="J1297">
        <f>IF(OR(G1297="밀림",G1297="오늘",G1297="이번 주"),A1297+ROW()/1E+6,"")</f>
        <v/>
      </c>
    </row>
    <row r="1298">
      <c r="A1298" s="20" t="n"/>
      <c r="B1298" s="26" t="n"/>
      <c r="C1298" s="27">
        <f>IF(D1298="","",IF(B1298="","(현장 없음)",IFERROR(INDEX(현장_고객,MATCH(B1298,현장번호,0))&amp;" · "&amp;INDEX(현장_주소,MATCH(B1298,현장번호,0)),"없는 번호")))</f>
        <v/>
      </c>
      <c r="D1298" s="21" t="n"/>
      <c r="E1298" s="21" t="n"/>
      <c r="F1298" s="26" t="n"/>
      <c r="G1298" s="28">
        <f>IF(OR(D1298="",H1298&lt;&gt;""),"",IF(F1298="완료","완료",IF(A1298&lt;기준일,"밀림",IF(A1298=기준일,"오늘",IF(A1298&lt;=기준일+7,"이번 주","예정")))))</f>
        <v/>
      </c>
      <c r="H1298" s="25">
        <f>IF(COUNTA(A1298,B1298,D1298)=0,"",IF(D1298="","할 일을 적어 주세요",IF(NOT(ISNUMBER(A1298)),"마감일을 확인하세요",IF(AND(B1298&lt;&gt;"",ISNA(MATCH(B1298,현장번호,0))),"현장 번호를 확인하세요",IF(AND(F1298&lt;&gt;"",F1298&lt;&gt;"완료"),"끝남 칸은 '완료'만","")))))</f>
        <v/>
      </c>
      <c r="J1298">
        <f>IF(OR(G1298="밀림",G1298="오늘",G1298="이번 주"),A1298+ROW()/1E+6,"")</f>
        <v/>
      </c>
    </row>
    <row r="1299">
      <c r="A1299" s="20" t="n"/>
      <c r="B1299" s="26" t="n"/>
      <c r="C1299" s="27">
        <f>IF(D1299="","",IF(B1299="","(현장 없음)",IFERROR(INDEX(현장_고객,MATCH(B1299,현장번호,0))&amp;" · "&amp;INDEX(현장_주소,MATCH(B1299,현장번호,0)),"없는 번호")))</f>
        <v/>
      </c>
      <c r="D1299" s="21" t="n"/>
      <c r="E1299" s="21" t="n"/>
      <c r="F1299" s="26" t="n"/>
      <c r="G1299" s="28">
        <f>IF(OR(D1299="",H1299&lt;&gt;""),"",IF(F1299="완료","완료",IF(A1299&lt;기준일,"밀림",IF(A1299=기준일,"오늘",IF(A1299&lt;=기준일+7,"이번 주","예정")))))</f>
        <v/>
      </c>
      <c r="H1299" s="25">
        <f>IF(COUNTA(A1299,B1299,D1299)=0,"",IF(D1299="","할 일을 적어 주세요",IF(NOT(ISNUMBER(A1299)),"마감일을 확인하세요",IF(AND(B1299&lt;&gt;"",ISNA(MATCH(B1299,현장번호,0))),"현장 번호를 확인하세요",IF(AND(F1299&lt;&gt;"",F1299&lt;&gt;"완료"),"끝남 칸은 '완료'만","")))))</f>
        <v/>
      </c>
      <c r="J1299">
        <f>IF(OR(G1299="밀림",G1299="오늘",G1299="이번 주"),A1299+ROW()/1E+6,"")</f>
        <v/>
      </c>
    </row>
    <row r="1300">
      <c r="A1300" s="20" t="n"/>
      <c r="B1300" s="26" t="n"/>
      <c r="C1300" s="27">
        <f>IF(D1300="","",IF(B1300="","(현장 없음)",IFERROR(INDEX(현장_고객,MATCH(B1300,현장번호,0))&amp;" · "&amp;INDEX(현장_주소,MATCH(B1300,현장번호,0)),"없는 번호")))</f>
        <v/>
      </c>
      <c r="D1300" s="21" t="n"/>
      <c r="E1300" s="21" t="n"/>
      <c r="F1300" s="26" t="n"/>
      <c r="G1300" s="28">
        <f>IF(OR(D1300="",H1300&lt;&gt;""),"",IF(F1300="완료","완료",IF(A1300&lt;기준일,"밀림",IF(A1300=기준일,"오늘",IF(A1300&lt;=기준일+7,"이번 주","예정")))))</f>
        <v/>
      </c>
      <c r="H1300" s="25">
        <f>IF(COUNTA(A1300,B1300,D1300)=0,"",IF(D1300="","할 일을 적어 주세요",IF(NOT(ISNUMBER(A1300)),"마감일을 확인하세요",IF(AND(B1300&lt;&gt;"",ISNA(MATCH(B1300,현장번호,0))),"현장 번호를 확인하세요",IF(AND(F1300&lt;&gt;"",F1300&lt;&gt;"완료"),"끝남 칸은 '완료'만","")))))</f>
        <v/>
      </c>
      <c r="J1300">
        <f>IF(OR(G1300="밀림",G1300="오늘",G1300="이번 주"),A1300+ROW()/1E+6,"")</f>
        <v/>
      </c>
    </row>
    <row r="1301">
      <c r="A1301" s="20" t="n"/>
      <c r="B1301" s="26" t="n"/>
      <c r="C1301" s="27">
        <f>IF(D1301="","",IF(B1301="","(현장 없음)",IFERROR(INDEX(현장_고객,MATCH(B1301,현장번호,0))&amp;" · "&amp;INDEX(현장_주소,MATCH(B1301,현장번호,0)),"없는 번호")))</f>
        <v/>
      </c>
      <c r="D1301" s="21" t="n"/>
      <c r="E1301" s="21" t="n"/>
      <c r="F1301" s="26" t="n"/>
      <c r="G1301" s="28">
        <f>IF(OR(D1301="",H1301&lt;&gt;""),"",IF(F1301="완료","완료",IF(A1301&lt;기준일,"밀림",IF(A1301=기준일,"오늘",IF(A1301&lt;=기준일+7,"이번 주","예정")))))</f>
        <v/>
      </c>
      <c r="H1301" s="25">
        <f>IF(COUNTA(A1301,B1301,D1301)=0,"",IF(D1301="","할 일을 적어 주세요",IF(NOT(ISNUMBER(A1301)),"마감일을 확인하세요",IF(AND(B1301&lt;&gt;"",ISNA(MATCH(B1301,현장번호,0))),"현장 번호를 확인하세요",IF(AND(F1301&lt;&gt;"",F1301&lt;&gt;"완료"),"끝남 칸은 '완료'만","")))))</f>
        <v/>
      </c>
      <c r="J1301">
        <f>IF(OR(G1301="밀림",G1301="오늘",G1301="이번 주"),A1301+ROW()/1E+6,"")</f>
        <v/>
      </c>
    </row>
    <row r="1302">
      <c r="A1302" s="20" t="n"/>
      <c r="B1302" s="26" t="n"/>
      <c r="C1302" s="27">
        <f>IF(D1302="","",IF(B1302="","(현장 없음)",IFERROR(INDEX(현장_고객,MATCH(B1302,현장번호,0))&amp;" · "&amp;INDEX(현장_주소,MATCH(B1302,현장번호,0)),"없는 번호")))</f>
        <v/>
      </c>
      <c r="D1302" s="21" t="n"/>
      <c r="E1302" s="21" t="n"/>
      <c r="F1302" s="26" t="n"/>
      <c r="G1302" s="28">
        <f>IF(OR(D1302="",H1302&lt;&gt;""),"",IF(F1302="완료","완료",IF(A1302&lt;기준일,"밀림",IF(A1302=기준일,"오늘",IF(A1302&lt;=기준일+7,"이번 주","예정")))))</f>
        <v/>
      </c>
      <c r="H1302" s="25">
        <f>IF(COUNTA(A1302,B1302,D1302)=0,"",IF(D1302="","할 일을 적어 주세요",IF(NOT(ISNUMBER(A1302)),"마감일을 확인하세요",IF(AND(B1302&lt;&gt;"",ISNA(MATCH(B1302,현장번호,0))),"현장 번호를 확인하세요",IF(AND(F1302&lt;&gt;"",F1302&lt;&gt;"완료"),"끝남 칸은 '완료'만","")))))</f>
        <v/>
      </c>
      <c r="J1302">
        <f>IF(OR(G1302="밀림",G1302="오늘",G1302="이번 주"),A1302+ROW()/1E+6,"")</f>
        <v/>
      </c>
    </row>
    <row r="1303">
      <c r="A1303" s="20" t="n"/>
      <c r="B1303" s="26" t="n"/>
      <c r="C1303" s="27">
        <f>IF(D1303="","",IF(B1303="","(현장 없음)",IFERROR(INDEX(현장_고객,MATCH(B1303,현장번호,0))&amp;" · "&amp;INDEX(현장_주소,MATCH(B1303,현장번호,0)),"없는 번호")))</f>
        <v/>
      </c>
      <c r="D1303" s="21" t="n"/>
      <c r="E1303" s="21" t="n"/>
      <c r="F1303" s="26" t="n"/>
      <c r="G1303" s="28">
        <f>IF(OR(D1303="",H1303&lt;&gt;""),"",IF(F1303="완료","완료",IF(A1303&lt;기준일,"밀림",IF(A1303=기준일,"오늘",IF(A1303&lt;=기준일+7,"이번 주","예정")))))</f>
        <v/>
      </c>
      <c r="H1303" s="25">
        <f>IF(COUNTA(A1303,B1303,D1303)=0,"",IF(D1303="","할 일을 적어 주세요",IF(NOT(ISNUMBER(A1303)),"마감일을 확인하세요",IF(AND(B1303&lt;&gt;"",ISNA(MATCH(B1303,현장번호,0))),"현장 번호를 확인하세요",IF(AND(F1303&lt;&gt;"",F1303&lt;&gt;"완료"),"끝남 칸은 '완료'만","")))))</f>
        <v/>
      </c>
      <c r="J1303">
        <f>IF(OR(G1303="밀림",G1303="오늘",G1303="이번 주"),A1303+ROW()/1E+6,"")</f>
        <v/>
      </c>
    </row>
    <row r="1304">
      <c r="A1304" s="20" t="n"/>
      <c r="B1304" s="26" t="n"/>
      <c r="C1304" s="27">
        <f>IF(D1304="","",IF(B1304="","(현장 없음)",IFERROR(INDEX(현장_고객,MATCH(B1304,현장번호,0))&amp;" · "&amp;INDEX(현장_주소,MATCH(B1304,현장번호,0)),"없는 번호")))</f>
        <v/>
      </c>
      <c r="D1304" s="21" t="n"/>
      <c r="E1304" s="21" t="n"/>
      <c r="F1304" s="26" t="n"/>
      <c r="G1304" s="28">
        <f>IF(OR(D1304="",H1304&lt;&gt;""),"",IF(F1304="완료","완료",IF(A1304&lt;기준일,"밀림",IF(A1304=기준일,"오늘",IF(A1304&lt;=기준일+7,"이번 주","예정")))))</f>
        <v/>
      </c>
      <c r="H1304" s="25">
        <f>IF(COUNTA(A1304,B1304,D1304)=0,"",IF(D1304="","할 일을 적어 주세요",IF(NOT(ISNUMBER(A1304)),"마감일을 확인하세요",IF(AND(B1304&lt;&gt;"",ISNA(MATCH(B1304,현장번호,0))),"현장 번호를 확인하세요",IF(AND(F1304&lt;&gt;"",F1304&lt;&gt;"완료"),"끝남 칸은 '완료'만","")))))</f>
        <v/>
      </c>
      <c r="J1304">
        <f>IF(OR(G1304="밀림",G1304="오늘",G1304="이번 주"),A1304+ROW()/1E+6,"")</f>
        <v/>
      </c>
    </row>
    <row r="1305">
      <c r="A1305" s="20" t="n"/>
      <c r="B1305" s="26" t="n"/>
      <c r="C1305" s="27">
        <f>IF(D1305="","",IF(B1305="","(현장 없음)",IFERROR(INDEX(현장_고객,MATCH(B1305,현장번호,0))&amp;" · "&amp;INDEX(현장_주소,MATCH(B1305,현장번호,0)),"없는 번호")))</f>
        <v/>
      </c>
      <c r="D1305" s="21" t="n"/>
      <c r="E1305" s="21" t="n"/>
      <c r="F1305" s="26" t="n"/>
      <c r="G1305" s="28">
        <f>IF(OR(D1305="",H1305&lt;&gt;""),"",IF(F1305="완료","완료",IF(A1305&lt;기준일,"밀림",IF(A1305=기준일,"오늘",IF(A1305&lt;=기준일+7,"이번 주","예정")))))</f>
        <v/>
      </c>
      <c r="H1305" s="25">
        <f>IF(COUNTA(A1305,B1305,D1305)=0,"",IF(D1305="","할 일을 적어 주세요",IF(NOT(ISNUMBER(A1305)),"마감일을 확인하세요",IF(AND(B1305&lt;&gt;"",ISNA(MATCH(B1305,현장번호,0))),"현장 번호를 확인하세요",IF(AND(F1305&lt;&gt;"",F1305&lt;&gt;"완료"),"끝남 칸은 '완료'만","")))))</f>
        <v/>
      </c>
      <c r="J1305">
        <f>IF(OR(G1305="밀림",G1305="오늘",G1305="이번 주"),A1305+ROW()/1E+6,"")</f>
        <v/>
      </c>
    </row>
    <row r="1306">
      <c r="A1306" s="20" t="n"/>
      <c r="B1306" s="26" t="n"/>
      <c r="C1306" s="27">
        <f>IF(D1306="","",IF(B1306="","(현장 없음)",IFERROR(INDEX(현장_고객,MATCH(B1306,현장번호,0))&amp;" · "&amp;INDEX(현장_주소,MATCH(B1306,현장번호,0)),"없는 번호")))</f>
        <v/>
      </c>
      <c r="D1306" s="21" t="n"/>
      <c r="E1306" s="21" t="n"/>
      <c r="F1306" s="26" t="n"/>
      <c r="G1306" s="28">
        <f>IF(OR(D1306="",H1306&lt;&gt;""),"",IF(F1306="완료","완료",IF(A1306&lt;기준일,"밀림",IF(A1306=기준일,"오늘",IF(A1306&lt;=기준일+7,"이번 주","예정")))))</f>
        <v/>
      </c>
      <c r="H1306" s="25">
        <f>IF(COUNTA(A1306,B1306,D1306)=0,"",IF(D1306="","할 일을 적어 주세요",IF(NOT(ISNUMBER(A1306)),"마감일을 확인하세요",IF(AND(B1306&lt;&gt;"",ISNA(MATCH(B1306,현장번호,0))),"현장 번호를 확인하세요",IF(AND(F1306&lt;&gt;"",F1306&lt;&gt;"완료"),"끝남 칸은 '완료'만","")))))</f>
        <v/>
      </c>
      <c r="J1306">
        <f>IF(OR(G1306="밀림",G1306="오늘",G1306="이번 주"),A1306+ROW()/1E+6,"")</f>
        <v/>
      </c>
    </row>
    <row r="1307">
      <c r="A1307" s="20" t="n"/>
      <c r="B1307" s="26" t="n"/>
      <c r="C1307" s="27">
        <f>IF(D1307="","",IF(B1307="","(현장 없음)",IFERROR(INDEX(현장_고객,MATCH(B1307,현장번호,0))&amp;" · "&amp;INDEX(현장_주소,MATCH(B1307,현장번호,0)),"없는 번호")))</f>
        <v/>
      </c>
      <c r="D1307" s="21" t="n"/>
      <c r="E1307" s="21" t="n"/>
      <c r="F1307" s="26" t="n"/>
      <c r="G1307" s="28">
        <f>IF(OR(D1307="",H1307&lt;&gt;""),"",IF(F1307="완료","완료",IF(A1307&lt;기준일,"밀림",IF(A1307=기준일,"오늘",IF(A1307&lt;=기준일+7,"이번 주","예정")))))</f>
        <v/>
      </c>
      <c r="H1307" s="25">
        <f>IF(COUNTA(A1307,B1307,D1307)=0,"",IF(D1307="","할 일을 적어 주세요",IF(NOT(ISNUMBER(A1307)),"마감일을 확인하세요",IF(AND(B1307&lt;&gt;"",ISNA(MATCH(B1307,현장번호,0))),"현장 번호를 확인하세요",IF(AND(F1307&lt;&gt;"",F1307&lt;&gt;"완료"),"끝남 칸은 '완료'만","")))))</f>
        <v/>
      </c>
      <c r="J1307">
        <f>IF(OR(G1307="밀림",G1307="오늘",G1307="이번 주"),A1307+ROW()/1E+6,"")</f>
        <v/>
      </c>
    </row>
    <row r="1308">
      <c r="A1308" s="20" t="n"/>
      <c r="B1308" s="26" t="n"/>
      <c r="C1308" s="27">
        <f>IF(D1308="","",IF(B1308="","(현장 없음)",IFERROR(INDEX(현장_고객,MATCH(B1308,현장번호,0))&amp;" · "&amp;INDEX(현장_주소,MATCH(B1308,현장번호,0)),"없는 번호")))</f>
        <v/>
      </c>
      <c r="D1308" s="21" t="n"/>
      <c r="E1308" s="21" t="n"/>
      <c r="F1308" s="26" t="n"/>
      <c r="G1308" s="28">
        <f>IF(OR(D1308="",H1308&lt;&gt;""),"",IF(F1308="완료","완료",IF(A1308&lt;기준일,"밀림",IF(A1308=기준일,"오늘",IF(A1308&lt;=기준일+7,"이번 주","예정")))))</f>
        <v/>
      </c>
      <c r="H1308" s="25">
        <f>IF(COUNTA(A1308,B1308,D1308)=0,"",IF(D1308="","할 일을 적어 주세요",IF(NOT(ISNUMBER(A1308)),"마감일을 확인하세요",IF(AND(B1308&lt;&gt;"",ISNA(MATCH(B1308,현장번호,0))),"현장 번호를 확인하세요",IF(AND(F1308&lt;&gt;"",F1308&lt;&gt;"완료"),"끝남 칸은 '완료'만","")))))</f>
        <v/>
      </c>
      <c r="J1308">
        <f>IF(OR(G1308="밀림",G1308="오늘",G1308="이번 주"),A1308+ROW()/1E+6,"")</f>
        <v/>
      </c>
    </row>
    <row r="1309">
      <c r="A1309" s="20" t="n"/>
      <c r="B1309" s="26" t="n"/>
      <c r="C1309" s="27">
        <f>IF(D1309="","",IF(B1309="","(현장 없음)",IFERROR(INDEX(현장_고객,MATCH(B1309,현장번호,0))&amp;" · "&amp;INDEX(현장_주소,MATCH(B1309,현장번호,0)),"없는 번호")))</f>
        <v/>
      </c>
      <c r="D1309" s="21" t="n"/>
      <c r="E1309" s="21" t="n"/>
      <c r="F1309" s="26" t="n"/>
      <c r="G1309" s="28">
        <f>IF(OR(D1309="",H1309&lt;&gt;""),"",IF(F1309="완료","완료",IF(A1309&lt;기준일,"밀림",IF(A1309=기준일,"오늘",IF(A1309&lt;=기준일+7,"이번 주","예정")))))</f>
        <v/>
      </c>
      <c r="H1309" s="25">
        <f>IF(COUNTA(A1309,B1309,D1309)=0,"",IF(D1309="","할 일을 적어 주세요",IF(NOT(ISNUMBER(A1309)),"마감일을 확인하세요",IF(AND(B1309&lt;&gt;"",ISNA(MATCH(B1309,현장번호,0))),"현장 번호를 확인하세요",IF(AND(F1309&lt;&gt;"",F1309&lt;&gt;"완료"),"끝남 칸은 '완료'만","")))))</f>
        <v/>
      </c>
      <c r="J1309">
        <f>IF(OR(G1309="밀림",G1309="오늘",G1309="이번 주"),A1309+ROW()/1E+6,"")</f>
        <v/>
      </c>
    </row>
    <row r="1310">
      <c r="A1310" s="20" t="n"/>
      <c r="B1310" s="26" t="n"/>
      <c r="C1310" s="27">
        <f>IF(D1310="","",IF(B1310="","(현장 없음)",IFERROR(INDEX(현장_고객,MATCH(B1310,현장번호,0))&amp;" · "&amp;INDEX(현장_주소,MATCH(B1310,현장번호,0)),"없는 번호")))</f>
        <v/>
      </c>
      <c r="D1310" s="21" t="n"/>
      <c r="E1310" s="21" t="n"/>
      <c r="F1310" s="26" t="n"/>
      <c r="G1310" s="28">
        <f>IF(OR(D1310="",H1310&lt;&gt;""),"",IF(F1310="완료","완료",IF(A1310&lt;기준일,"밀림",IF(A1310=기준일,"오늘",IF(A1310&lt;=기준일+7,"이번 주","예정")))))</f>
        <v/>
      </c>
      <c r="H1310" s="25">
        <f>IF(COUNTA(A1310,B1310,D1310)=0,"",IF(D1310="","할 일을 적어 주세요",IF(NOT(ISNUMBER(A1310)),"마감일을 확인하세요",IF(AND(B1310&lt;&gt;"",ISNA(MATCH(B1310,현장번호,0))),"현장 번호를 확인하세요",IF(AND(F1310&lt;&gt;"",F1310&lt;&gt;"완료"),"끝남 칸은 '완료'만","")))))</f>
        <v/>
      </c>
      <c r="J1310">
        <f>IF(OR(G1310="밀림",G1310="오늘",G1310="이번 주"),A1310+ROW()/1E+6,"")</f>
        <v/>
      </c>
    </row>
    <row r="1311">
      <c r="A1311" s="20" t="n"/>
      <c r="B1311" s="26" t="n"/>
      <c r="C1311" s="27">
        <f>IF(D1311="","",IF(B1311="","(현장 없음)",IFERROR(INDEX(현장_고객,MATCH(B1311,현장번호,0))&amp;" · "&amp;INDEX(현장_주소,MATCH(B1311,현장번호,0)),"없는 번호")))</f>
        <v/>
      </c>
      <c r="D1311" s="21" t="n"/>
      <c r="E1311" s="21" t="n"/>
      <c r="F1311" s="26" t="n"/>
      <c r="G1311" s="28">
        <f>IF(OR(D1311="",H1311&lt;&gt;""),"",IF(F1311="완료","완료",IF(A1311&lt;기준일,"밀림",IF(A1311=기준일,"오늘",IF(A1311&lt;=기준일+7,"이번 주","예정")))))</f>
        <v/>
      </c>
      <c r="H1311" s="25">
        <f>IF(COUNTA(A1311,B1311,D1311)=0,"",IF(D1311="","할 일을 적어 주세요",IF(NOT(ISNUMBER(A1311)),"마감일을 확인하세요",IF(AND(B1311&lt;&gt;"",ISNA(MATCH(B1311,현장번호,0))),"현장 번호를 확인하세요",IF(AND(F1311&lt;&gt;"",F1311&lt;&gt;"완료"),"끝남 칸은 '완료'만","")))))</f>
        <v/>
      </c>
      <c r="J1311">
        <f>IF(OR(G1311="밀림",G1311="오늘",G1311="이번 주"),A1311+ROW()/1E+6,"")</f>
        <v/>
      </c>
    </row>
    <row r="1312">
      <c r="A1312" s="20" t="n"/>
      <c r="B1312" s="26" t="n"/>
      <c r="C1312" s="27">
        <f>IF(D1312="","",IF(B1312="","(현장 없음)",IFERROR(INDEX(현장_고객,MATCH(B1312,현장번호,0))&amp;" · "&amp;INDEX(현장_주소,MATCH(B1312,현장번호,0)),"없는 번호")))</f>
        <v/>
      </c>
      <c r="D1312" s="21" t="n"/>
      <c r="E1312" s="21" t="n"/>
      <c r="F1312" s="26" t="n"/>
      <c r="G1312" s="28">
        <f>IF(OR(D1312="",H1312&lt;&gt;""),"",IF(F1312="완료","완료",IF(A1312&lt;기준일,"밀림",IF(A1312=기준일,"오늘",IF(A1312&lt;=기준일+7,"이번 주","예정")))))</f>
        <v/>
      </c>
      <c r="H1312" s="25">
        <f>IF(COUNTA(A1312,B1312,D1312)=0,"",IF(D1312="","할 일을 적어 주세요",IF(NOT(ISNUMBER(A1312)),"마감일을 확인하세요",IF(AND(B1312&lt;&gt;"",ISNA(MATCH(B1312,현장번호,0))),"현장 번호를 확인하세요",IF(AND(F1312&lt;&gt;"",F1312&lt;&gt;"완료"),"끝남 칸은 '완료'만","")))))</f>
        <v/>
      </c>
      <c r="J1312">
        <f>IF(OR(G1312="밀림",G1312="오늘",G1312="이번 주"),A1312+ROW()/1E+6,"")</f>
        <v/>
      </c>
    </row>
    <row r="1313">
      <c r="A1313" s="20" t="n"/>
      <c r="B1313" s="26" t="n"/>
      <c r="C1313" s="27">
        <f>IF(D1313="","",IF(B1313="","(현장 없음)",IFERROR(INDEX(현장_고객,MATCH(B1313,현장번호,0))&amp;" · "&amp;INDEX(현장_주소,MATCH(B1313,현장번호,0)),"없는 번호")))</f>
        <v/>
      </c>
      <c r="D1313" s="21" t="n"/>
      <c r="E1313" s="21" t="n"/>
      <c r="F1313" s="26" t="n"/>
      <c r="G1313" s="28">
        <f>IF(OR(D1313="",H1313&lt;&gt;""),"",IF(F1313="완료","완료",IF(A1313&lt;기준일,"밀림",IF(A1313=기준일,"오늘",IF(A1313&lt;=기준일+7,"이번 주","예정")))))</f>
        <v/>
      </c>
      <c r="H1313" s="25">
        <f>IF(COUNTA(A1313,B1313,D1313)=0,"",IF(D1313="","할 일을 적어 주세요",IF(NOT(ISNUMBER(A1313)),"마감일을 확인하세요",IF(AND(B1313&lt;&gt;"",ISNA(MATCH(B1313,현장번호,0))),"현장 번호를 확인하세요",IF(AND(F1313&lt;&gt;"",F1313&lt;&gt;"완료"),"끝남 칸은 '완료'만","")))))</f>
        <v/>
      </c>
      <c r="J1313">
        <f>IF(OR(G1313="밀림",G1313="오늘",G1313="이번 주"),A1313+ROW()/1E+6,"")</f>
        <v/>
      </c>
    </row>
    <row r="1314">
      <c r="A1314" s="20" t="n"/>
      <c r="B1314" s="26" t="n"/>
      <c r="C1314" s="27">
        <f>IF(D1314="","",IF(B1314="","(현장 없음)",IFERROR(INDEX(현장_고객,MATCH(B1314,현장번호,0))&amp;" · "&amp;INDEX(현장_주소,MATCH(B1314,현장번호,0)),"없는 번호")))</f>
        <v/>
      </c>
      <c r="D1314" s="21" t="n"/>
      <c r="E1314" s="21" t="n"/>
      <c r="F1314" s="26" t="n"/>
      <c r="G1314" s="28">
        <f>IF(OR(D1314="",H1314&lt;&gt;""),"",IF(F1314="완료","완료",IF(A1314&lt;기준일,"밀림",IF(A1314=기준일,"오늘",IF(A1314&lt;=기준일+7,"이번 주","예정")))))</f>
        <v/>
      </c>
      <c r="H1314" s="25">
        <f>IF(COUNTA(A1314,B1314,D1314)=0,"",IF(D1314="","할 일을 적어 주세요",IF(NOT(ISNUMBER(A1314)),"마감일을 확인하세요",IF(AND(B1314&lt;&gt;"",ISNA(MATCH(B1314,현장번호,0))),"현장 번호를 확인하세요",IF(AND(F1314&lt;&gt;"",F1314&lt;&gt;"완료"),"끝남 칸은 '완료'만","")))))</f>
        <v/>
      </c>
      <c r="J1314">
        <f>IF(OR(G1314="밀림",G1314="오늘",G1314="이번 주"),A1314+ROW()/1E+6,"")</f>
        <v/>
      </c>
    </row>
    <row r="1315">
      <c r="A1315" s="20" t="n"/>
      <c r="B1315" s="26" t="n"/>
      <c r="C1315" s="27">
        <f>IF(D1315="","",IF(B1315="","(현장 없음)",IFERROR(INDEX(현장_고객,MATCH(B1315,현장번호,0))&amp;" · "&amp;INDEX(현장_주소,MATCH(B1315,현장번호,0)),"없는 번호")))</f>
        <v/>
      </c>
      <c r="D1315" s="21" t="n"/>
      <c r="E1315" s="21" t="n"/>
      <c r="F1315" s="26" t="n"/>
      <c r="G1315" s="28">
        <f>IF(OR(D1315="",H1315&lt;&gt;""),"",IF(F1315="완료","완료",IF(A1315&lt;기준일,"밀림",IF(A1315=기준일,"오늘",IF(A1315&lt;=기준일+7,"이번 주","예정")))))</f>
        <v/>
      </c>
      <c r="H1315" s="25">
        <f>IF(COUNTA(A1315,B1315,D1315)=0,"",IF(D1315="","할 일을 적어 주세요",IF(NOT(ISNUMBER(A1315)),"마감일을 확인하세요",IF(AND(B1315&lt;&gt;"",ISNA(MATCH(B1315,현장번호,0))),"현장 번호를 확인하세요",IF(AND(F1315&lt;&gt;"",F1315&lt;&gt;"완료"),"끝남 칸은 '완료'만","")))))</f>
        <v/>
      </c>
      <c r="J1315">
        <f>IF(OR(G1315="밀림",G1315="오늘",G1315="이번 주"),A1315+ROW()/1E+6,"")</f>
        <v/>
      </c>
    </row>
    <row r="1316">
      <c r="A1316" s="20" t="n"/>
      <c r="B1316" s="26" t="n"/>
      <c r="C1316" s="27">
        <f>IF(D1316="","",IF(B1316="","(현장 없음)",IFERROR(INDEX(현장_고객,MATCH(B1316,현장번호,0))&amp;" · "&amp;INDEX(현장_주소,MATCH(B1316,현장번호,0)),"없는 번호")))</f>
        <v/>
      </c>
      <c r="D1316" s="21" t="n"/>
      <c r="E1316" s="21" t="n"/>
      <c r="F1316" s="26" t="n"/>
      <c r="G1316" s="28">
        <f>IF(OR(D1316="",H1316&lt;&gt;""),"",IF(F1316="완료","완료",IF(A1316&lt;기준일,"밀림",IF(A1316=기준일,"오늘",IF(A1316&lt;=기준일+7,"이번 주","예정")))))</f>
        <v/>
      </c>
      <c r="H1316" s="25">
        <f>IF(COUNTA(A1316,B1316,D1316)=0,"",IF(D1316="","할 일을 적어 주세요",IF(NOT(ISNUMBER(A1316)),"마감일을 확인하세요",IF(AND(B1316&lt;&gt;"",ISNA(MATCH(B1316,현장번호,0))),"현장 번호를 확인하세요",IF(AND(F1316&lt;&gt;"",F1316&lt;&gt;"완료"),"끝남 칸은 '완료'만","")))))</f>
        <v/>
      </c>
      <c r="J1316">
        <f>IF(OR(G1316="밀림",G1316="오늘",G1316="이번 주"),A1316+ROW()/1E+6,"")</f>
        <v/>
      </c>
    </row>
    <row r="1317">
      <c r="A1317" s="20" t="n"/>
      <c r="B1317" s="26" t="n"/>
      <c r="C1317" s="27">
        <f>IF(D1317="","",IF(B1317="","(현장 없음)",IFERROR(INDEX(현장_고객,MATCH(B1317,현장번호,0))&amp;" · "&amp;INDEX(현장_주소,MATCH(B1317,현장번호,0)),"없는 번호")))</f>
        <v/>
      </c>
      <c r="D1317" s="21" t="n"/>
      <c r="E1317" s="21" t="n"/>
      <c r="F1317" s="26" t="n"/>
      <c r="G1317" s="28">
        <f>IF(OR(D1317="",H1317&lt;&gt;""),"",IF(F1317="완료","완료",IF(A1317&lt;기준일,"밀림",IF(A1317=기준일,"오늘",IF(A1317&lt;=기준일+7,"이번 주","예정")))))</f>
        <v/>
      </c>
      <c r="H1317" s="25">
        <f>IF(COUNTA(A1317,B1317,D1317)=0,"",IF(D1317="","할 일을 적어 주세요",IF(NOT(ISNUMBER(A1317)),"마감일을 확인하세요",IF(AND(B1317&lt;&gt;"",ISNA(MATCH(B1317,현장번호,0))),"현장 번호를 확인하세요",IF(AND(F1317&lt;&gt;"",F1317&lt;&gt;"완료"),"끝남 칸은 '완료'만","")))))</f>
        <v/>
      </c>
      <c r="J1317">
        <f>IF(OR(G1317="밀림",G1317="오늘",G1317="이번 주"),A1317+ROW()/1E+6,"")</f>
        <v/>
      </c>
    </row>
    <row r="1318">
      <c r="A1318" s="20" t="n"/>
      <c r="B1318" s="26" t="n"/>
      <c r="C1318" s="27">
        <f>IF(D1318="","",IF(B1318="","(현장 없음)",IFERROR(INDEX(현장_고객,MATCH(B1318,현장번호,0))&amp;" · "&amp;INDEX(현장_주소,MATCH(B1318,현장번호,0)),"없는 번호")))</f>
        <v/>
      </c>
      <c r="D1318" s="21" t="n"/>
      <c r="E1318" s="21" t="n"/>
      <c r="F1318" s="26" t="n"/>
      <c r="G1318" s="28">
        <f>IF(OR(D1318="",H1318&lt;&gt;""),"",IF(F1318="완료","완료",IF(A1318&lt;기준일,"밀림",IF(A1318=기준일,"오늘",IF(A1318&lt;=기준일+7,"이번 주","예정")))))</f>
        <v/>
      </c>
      <c r="H1318" s="25">
        <f>IF(COUNTA(A1318,B1318,D1318)=0,"",IF(D1318="","할 일을 적어 주세요",IF(NOT(ISNUMBER(A1318)),"마감일을 확인하세요",IF(AND(B1318&lt;&gt;"",ISNA(MATCH(B1318,현장번호,0))),"현장 번호를 확인하세요",IF(AND(F1318&lt;&gt;"",F1318&lt;&gt;"완료"),"끝남 칸은 '완료'만","")))))</f>
        <v/>
      </c>
      <c r="J1318">
        <f>IF(OR(G1318="밀림",G1318="오늘",G1318="이번 주"),A1318+ROW()/1E+6,"")</f>
        <v/>
      </c>
    </row>
    <row r="1319">
      <c r="A1319" s="20" t="n"/>
      <c r="B1319" s="26" t="n"/>
      <c r="C1319" s="27">
        <f>IF(D1319="","",IF(B1319="","(현장 없음)",IFERROR(INDEX(현장_고객,MATCH(B1319,현장번호,0))&amp;" · "&amp;INDEX(현장_주소,MATCH(B1319,현장번호,0)),"없는 번호")))</f>
        <v/>
      </c>
      <c r="D1319" s="21" t="n"/>
      <c r="E1319" s="21" t="n"/>
      <c r="F1319" s="26" t="n"/>
      <c r="G1319" s="28">
        <f>IF(OR(D1319="",H1319&lt;&gt;""),"",IF(F1319="완료","완료",IF(A1319&lt;기준일,"밀림",IF(A1319=기준일,"오늘",IF(A1319&lt;=기준일+7,"이번 주","예정")))))</f>
        <v/>
      </c>
      <c r="H1319" s="25">
        <f>IF(COUNTA(A1319,B1319,D1319)=0,"",IF(D1319="","할 일을 적어 주세요",IF(NOT(ISNUMBER(A1319)),"마감일을 확인하세요",IF(AND(B1319&lt;&gt;"",ISNA(MATCH(B1319,현장번호,0))),"현장 번호를 확인하세요",IF(AND(F1319&lt;&gt;"",F1319&lt;&gt;"완료"),"끝남 칸은 '완료'만","")))))</f>
        <v/>
      </c>
      <c r="J1319">
        <f>IF(OR(G1319="밀림",G1319="오늘",G1319="이번 주"),A1319+ROW()/1E+6,"")</f>
        <v/>
      </c>
    </row>
    <row r="1320">
      <c r="A1320" s="20" t="n"/>
      <c r="B1320" s="26" t="n"/>
      <c r="C1320" s="27">
        <f>IF(D1320="","",IF(B1320="","(현장 없음)",IFERROR(INDEX(현장_고객,MATCH(B1320,현장번호,0))&amp;" · "&amp;INDEX(현장_주소,MATCH(B1320,현장번호,0)),"없는 번호")))</f>
        <v/>
      </c>
      <c r="D1320" s="21" t="n"/>
      <c r="E1320" s="21" t="n"/>
      <c r="F1320" s="26" t="n"/>
      <c r="G1320" s="28">
        <f>IF(OR(D1320="",H1320&lt;&gt;""),"",IF(F1320="완료","완료",IF(A1320&lt;기준일,"밀림",IF(A1320=기준일,"오늘",IF(A1320&lt;=기준일+7,"이번 주","예정")))))</f>
        <v/>
      </c>
      <c r="H1320" s="25">
        <f>IF(COUNTA(A1320,B1320,D1320)=0,"",IF(D1320="","할 일을 적어 주세요",IF(NOT(ISNUMBER(A1320)),"마감일을 확인하세요",IF(AND(B1320&lt;&gt;"",ISNA(MATCH(B1320,현장번호,0))),"현장 번호를 확인하세요",IF(AND(F1320&lt;&gt;"",F1320&lt;&gt;"완료"),"끝남 칸은 '완료'만","")))))</f>
        <v/>
      </c>
      <c r="J1320">
        <f>IF(OR(G1320="밀림",G1320="오늘",G1320="이번 주"),A1320+ROW()/1E+6,"")</f>
        <v/>
      </c>
    </row>
    <row r="1321">
      <c r="A1321" s="20" t="n"/>
      <c r="B1321" s="26" t="n"/>
      <c r="C1321" s="27">
        <f>IF(D1321="","",IF(B1321="","(현장 없음)",IFERROR(INDEX(현장_고객,MATCH(B1321,현장번호,0))&amp;" · "&amp;INDEX(현장_주소,MATCH(B1321,현장번호,0)),"없는 번호")))</f>
        <v/>
      </c>
      <c r="D1321" s="21" t="n"/>
      <c r="E1321" s="21" t="n"/>
      <c r="F1321" s="26" t="n"/>
      <c r="G1321" s="28">
        <f>IF(OR(D1321="",H1321&lt;&gt;""),"",IF(F1321="완료","완료",IF(A1321&lt;기준일,"밀림",IF(A1321=기준일,"오늘",IF(A1321&lt;=기준일+7,"이번 주","예정")))))</f>
        <v/>
      </c>
      <c r="H1321" s="25">
        <f>IF(COUNTA(A1321,B1321,D1321)=0,"",IF(D1321="","할 일을 적어 주세요",IF(NOT(ISNUMBER(A1321)),"마감일을 확인하세요",IF(AND(B1321&lt;&gt;"",ISNA(MATCH(B1321,현장번호,0))),"현장 번호를 확인하세요",IF(AND(F1321&lt;&gt;"",F1321&lt;&gt;"완료"),"끝남 칸은 '완료'만","")))))</f>
        <v/>
      </c>
      <c r="J1321">
        <f>IF(OR(G1321="밀림",G1321="오늘",G1321="이번 주"),A1321+ROW()/1E+6,"")</f>
        <v/>
      </c>
    </row>
    <row r="1322">
      <c r="A1322" s="20" t="n"/>
      <c r="B1322" s="26" t="n"/>
      <c r="C1322" s="27">
        <f>IF(D1322="","",IF(B1322="","(현장 없음)",IFERROR(INDEX(현장_고객,MATCH(B1322,현장번호,0))&amp;" · "&amp;INDEX(현장_주소,MATCH(B1322,현장번호,0)),"없는 번호")))</f>
        <v/>
      </c>
      <c r="D1322" s="21" t="n"/>
      <c r="E1322" s="21" t="n"/>
      <c r="F1322" s="26" t="n"/>
      <c r="G1322" s="28">
        <f>IF(OR(D1322="",H1322&lt;&gt;""),"",IF(F1322="완료","완료",IF(A1322&lt;기준일,"밀림",IF(A1322=기준일,"오늘",IF(A1322&lt;=기준일+7,"이번 주","예정")))))</f>
        <v/>
      </c>
      <c r="H1322" s="25">
        <f>IF(COUNTA(A1322,B1322,D1322)=0,"",IF(D1322="","할 일을 적어 주세요",IF(NOT(ISNUMBER(A1322)),"마감일을 확인하세요",IF(AND(B1322&lt;&gt;"",ISNA(MATCH(B1322,현장번호,0))),"현장 번호를 확인하세요",IF(AND(F1322&lt;&gt;"",F1322&lt;&gt;"완료"),"끝남 칸은 '완료'만","")))))</f>
        <v/>
      </c>
      <c r="J1322">
        <f>IF(OR(G1322="밀림",G1322="오늘",G1322="이번 주"),A1322+ROW()/1E+6,"")</f>
        <v/>
      </c>
    </row>
    <row r="1323">
      <c r="A1323" s="20" t="n"/>
      <c r="B1323" s="26" t="n"/>
      <c r="C1323" s="27">
        <f>IF(D1323="","",IF(B1323="","(현장 없음)",IFERROR(INDEX(현장_고객,MATCH(B1323,현장번호,0))&amp;" · "&amp;INDEX(현장_주소,MATCH(B1323,현장번호,0)),"없는 번호")))</f>
        <v/>
      </c>
      <c r="D1323" s="21" t="n"/>
      <c r="E1323" s="21" t="n"/>
      <c r="F1323" s="26" t="n"/>
      <c r="G1323" s="28">
        <f>IF(OR(D1323="",H1323&lt;&gt;""),"",IF(F1323="완료","완료",IF(A1323&lt;기준일,"밀림",IF(A1323=기준일,"오늘",IF(A1323&lt;=기준일+7,"이번 주","예정")))))</f>
        <v/>
      </c>
      <c r="H1323" s="25">
        <f>IF(COUNTA(A1323,B1323,D1323)=0,"",IF(D1323="","할 일을 적어 주세요",IF(NOT(ISNUMBER(A1323)),"마감일을 확인하세요",IF(AND(B1323&lt;&gt;"",ISNA(MATCH(B1323,현장번호,0))),"현장 번호를 확인하세요",IF(AND(F1323&lt;&gt;"",F1323&lt;&gt;"완료"),"끝남 칸은 '완료'만","")))))</f>
        <v/>
      </c>
      <c r="J1323">
        <f>IF(OR(G1323="밀림",G1323="오늘",G1323="이번 주"),A1323+ROW()/1E+6,"")</f>
        <v/>
      </c>
    </row>
    <row r="1324">
      <c r="A1324" s="20" t="n"/>
      <c r="B1324" s="26" t="n"/>
      <c r="C1324" s="27">
        <f>IF(D1324="","",IF(B1324="","(현장 없음)",IFERROR(INDEX(현장_고객,MATCH(B1324,현장번호,0))&amp;" · "&amp;INDEX(현장_주소,MATCH(B1324,현장번호,0)),"없는 번호")))</f>
        <v/>
      </c>
      <c r="D1324" s="21" t="n"/>
      <c r="E1324" s="21" t="n"/>
      <c r="F1324" s="26" t="n"/>
      <c r="G1324" s="28">
        <f>IF(OR(D1324="",H1324&lt;&gt;""),"",IF(F1324="완료","완료",IF(A1324&lt;기준일,"밀림",IF(A1324=기준일,"오늘",IF(A1324&lt;=기준일+7,"이번 주","예정")))))</f>
        <v/>
      </c>
      <c r="H1324" s="25">
        <f>IF(COUNTA(A1324,B1324,D1324)=0,"",IF(D1324="","할 일을 적어 주세요",IF(NOT(ISNUMBER(A1324)),"마감일을 확인하세요",IF(AND(B1324&lt;&gt;"",ISNA(MATCH(B1324,현장번호,0))),"현장 번호를 확인하세요",IF(AND(F1324&lt;&gt;"",F1324&lt;&gt;"완료"),"끝남 칸은 '완료'만","")))))</f>
        <v/>
      </c>
      <c r="J1324">
        <f>IF(OR(G1324="밀림",G1324="오늘",G1324="이번 주"),A1324+ROW()/1E+6,"")</f>
        <v/>
      </c>
    </row>
    <row r="1325">
      <c r="A1325" s="20" t="n"/>
      <c r="B1325" s="26" t="n"/>
      <c r="C1325" s="27">
        <f>IF(D1325="","",IF(B1325="","(현장 없음)",IFERROR(INDEX(현장_고객,MATCH(B1325,현장번호,0))&amp;" · "&amp;INDEX(현장_주소,MATCH(B1325,현장번호,0)),"없는 번호")))</f>
        <v/>
      </c>
      <c r="D1325" s="21" t="n"/>
      <c r="E1325" s="21" t="n"/>
      <c r="F1325" s="26" t="n"/>
      <c r="G1325" s="28">
        <f>IF(OR(D1325="",H1325&lt;&gt;""),"",IF(F1325="완료","완료",IF(A1325&lt;기준일,"밀림",IF(A1325=기준일,"오늘",IF(A1325&lt;=기준일+7,"이번 주","예정")))))</f>
        <v/>
      </c>
      <c r="H1325" s="25">
        <f>IF(COUNTA(A1325,B1325,D1325)=0,"",IF(D1325="","할 일을 적어 주세요",IF(NOT(ISNUMBER(A1325)),"마감일을 확인하세요",IF(AND(B1325&lt;&gt;"",ISNA(MATCH(B1325,현장번호,0))),"현장 번호를 확인하세요",IF(AND(F1325&lt;&gt;"",F1325&lt;&gt;"완료"),"끝남 칸은 '완료'만","")))))</f>
        <v/>
      </c>
      <c r="J1325">
        <f>IF(OR(G1325="밀림",G1325="오늘",G1325="이번 주"),A1325+ROW()/1E+6,"")</f>
        <v/>
      </c>
    </row>
    <row r="1326">
      <c r="A1326" s="20" t="n"/>
      <c r="B1326" s="26" t="n"/>
      <c r="C1326" s="27">
        <f>IF(D1326="","",IF(B1326="","(현장 없음)",IFERROR(INDEX(현장_고객,MATCH(B1326,현장번호,0))&amp;" · "&amp;INDEX(현장_주소,MATCH(B1326,현장번호,0)),"없는 번호")))</f>
        <v/>
      </c>
      <c r="D1326" s="21" t="n"/>
      <c r="E1326" s="21" t="n"/>
      <c r="F1326" s="26" t="n"/>
      <c r="G1326" s="28">
        <f>IF(OR(D1326="",H1326&lt;&gt;""),"",IF(F1326="완료","완료",IF(A1326&lt;기준일,"밀림",IF(A1326=기준일,"오늘",IF(A1326&lt;=기준일+7,"이번 주","예정")))))</f>
        <v/>
      </c>
      <c r="H1326" s="25">
        <f>IF(COUNTA(A1326,B1326,D1326)=0,"",IF(D1326="","할 일을 적어 주세요",IF(NOT(ISNUMBER(A1326)),"마감일을 확인하세요",IF(AND(B1326&lt;&gt;"",ISNA(MATCH(B1326,현장번호,0))),"현장 번호를 확인하세요",IF(AND(F1326&lt;&gt;"",F1326&lt;&gt;"완료"),"끝남 칸은 '완료'만","")))))</f>
        <v/>
      </c>
      <c r="J1326">
        <f>IF(OR(G1326="밀림",G1326="오늘",G1326="이번 주"),A1326+ROW()/1E+6,"")</f>
        <v/>
      </c>
    </row>
    <row r="1327">
      <c r="A1327" s="20" t="n"/>
      <c r="B1327" s="26" t="n"/>
      <c r="C1327" s="27">
        <f>IF(D1327="","",IF(B1327="","(현장 없음)",IFERROR(INDEX(현장_고객,MATCH(B1327,현장번호,0))&amp;" · "&amp;INDEX(현장_주소,MATCH(B1327,현장번호,0)),"없는 번호")))</f>
        <v/>
      </c>
      <c r="D1327" s="21" t="n"/>
      <c r="E1327" s="21" t="n"/>
      <c r="F1327" s="26" t="n"/>
      <c r="G1327" s="28">
        <f>IF(OR(D1327="",H1327&lt;&gt;""),"",IF(F1327="완료","완료",IF(A1327&lt;기준일,"밀림",IF(A1327=기준일,"오늘",IF(A1327&lt;=기준일+7,"이번 주","예정")))))</f>
        <v/>
      </c>
      <c r="H1327" s="25">
        <f>IF(COUNTA(A1327,B1327,D1327)=0,"",IF(D1327="","할 일을 적어 주세요",IF(NOT(ISNUMBER(A1327)),"마감일을 확인하세요",IF(AND(B1327&lt;&gt;"",ISNA(MATCH(B1327,현장번호,0))),"현장 번호를 확인하세요",IF(AND(F1327&lt;&gt;"",F1327&lt;&gt;"완료"),"끝남 칸은 '완료'만","")))))</f>
        <v/>
      </c>
      <c r="J1327">
        <f>IF(OR(G1327="밀림",G1327="오늘",G1327="이번 주"),A1327+ROW()/1E+6,"")</f>
        <v/>
      </c>
    </row>
    <row r="1328">
      <c r="A1328" s="20" t="n"/>
      <c r="B1328" s="26" t="n"/>
      <c r="C1328" s="27">
        <f>IF(D1328="","",IF(B1328="","(현장 없음)",IFERROR(INDEX(현장_고객,MATCH(B1328,현장번호,0))&amp;" · "&amp;INDEX(현장_주소,MATCH(B1328,현장번호,0)),"없는 번호")))</f>
        <v/>
      </c>
      <c r="D1328" s="21" t="n"/>
      <c r="E1328" s="21" t="n"/>
      <c r="F1328" s="26" t="n"/>
      <c r="G1328" s="28">
        <f>IF(OR(D1328="",H1328&lt;&gt;""),"",IF(F1328="완료","완료",IF(A1328&lt;기준일,"밀림",IF(A1328=기준일,"오늘",IF(A1328&lt;=기준일+7,"이번 주","예정")))))</f>
        <v/>
      </c>
      <c r="H1328" s="25">
        <f>IF(COUNTA(A1328,B1328,D1328)=0,"",IF(D1328="","할 일을 적어 주세요",IF(NOT(ISNUMBER(A1328)),"마감일을 확인하세요",IF(AND(B1328&lt;&gt;"",ISNA(MATCH(B1328,현장번호,0))),"현장 번호를 확인하세요",IF(AND(F1328&lt;&gt;"",F1328&lt;&gt;"완료"),"끝남 칸은 '완료'만","")))))</f>
        <v/>
      </c>
      <c r="J1328">
        <f>IF(OR(G1328="밀림",G1328="오늘",G1328="이번 주"),A1328+ROW()/1E+6,"")</f>
        <v/>
      </c>
    </row>
    <row r="1329">
      <c r="A1329" s="20" t="n"/>
      <c r="B1329" s="26" t="n"/>
      <c r="C1329" s="27">
        <f>IF(D1329="","",IF(B1329="","(현장 없음)",IFERROR(INDEX(현장_고객,MATCH(B1329,현장번호,0))&amp;" · "&amp;INDEX(현장_주소,MATCH(B1329,현장번호,0)),"없는 번호")))</f>
        <v/>
      </c>
      <c r="D1329" s="21" t="n"/>
      <c r="E1329" s="21" t="n"/>
      <c r="F1329" s="26" t="n"/>
      <c r="G1329" s="28">
        <f>IF(OR(D1329="",H1329&lt;&gt;""),"",IF(F1329="완료","완료",IF(A1329&lt;기준일,"밀림",IF(A1329=기준일,"오늘",IF(A1329&lt;=기준일+7,"이번 주","예정")))))</f>
        <v/>
      </c>
      <c r="H1329" s="25">
        <f>IF(COUNTA(A1329,B1329,D1329)=0,"",IF(D1329="","할 일을 적어 주세요",IF(NOT(ISNUMBER(A1329)),"마감일을 확인하세요",IF(AND(B1329&lt;&gt;"",ISNA(MATCH(B1329,현장번호,0))),"현장 번호를 확인하세요",IF(AND(F1329&lt;&gt;"",F1329&lt;&gt;"완료"),"끝남 칸은 '완료'만","")))))</f>
        <v/>
      </c>
      <c r="J1329">
        <f>IF(OR(G1329="밀림",G1329="오늘",G1329="이번 주"),A1329+ROW()/1E+6,"")</f>
        <v/>
      </c>
    </row>
    <row r="1330">
      <c r="A1330" s="20" t="n"/>
      <c r="B1330" s="26" t="n"/>
      <c r="C1330" s="27">
        <f>IF(D1330="","",IF(B1330="","(현장 없음)",IFERROR(INDEX(현장_고객,MATCH(B1330,현장번호,0))&amp;" · "&amp;INDEX(현장_주소,MATCH(B1330,현장번호,0)),"없는 번호")))</f>
        <v/>
      </c>
      <c r="D1330" s="21" t="n"/>
      <c r="E1330" s="21" t="n"/>
      <c r="F1330" s="26" t="n"/>
      <c r="G1330" s="28">
        <f>IF(OR(D1330="",H1330&lt;&gt;""),"",IF(F1330="완료","완료",IF(A1330&lt;기준일,"밀림",IF(A1330=기준일,"오늘",IF(A1330&lt;=기준일+7,"이번 주","예정")))))</f>
        <v/>
      </c>
      <c r="H1330" s="25">
        <f>IF(COUNTA(A1330,B1330,D1330)=0,"",IF(D1330="","할 일을 적어 주세요",IF(NOT(ISNUMBER(A1330)),"마감일을 확인하세요",IF(AND(B1330&lt;&gt;"",ISNA(MATCH(B1330,현장번호,0))),"현장 번호를 확인하세요",IF(AND(F1330&lt;&gt;"",F1330&lt;&gt;"완료"),"끝남 칸은 '완료'만","")))))</f>
        <v/>
      </c>
      <c r="J1330">
        <f>IF(OR(G1330="밀림",G1330="오늘",G1330="이번 주"),A1330+ROW()/1E+6,"")</f>
        <v/>
      </c>
    </row>
    <row r="1331">
      <c r="A1331" s="20" t="n"/>
      <c r="B1331" s="26" t="n"/>
      <c r="C1331" s="27">
        <f>IF(D1331="","",IF(B1331="","(현장 없음)",IFERROR(INDEX(현장_고객,MATCH(B1331,현장번호,0))&amp;" · "&amp;INDEX(현장_주소,MATCH(B1331,현장번호,0)),"없는 번호")))</f>
        <v/>
      </c>
      <c r="D1331" s="21" t="n"/>
      <c r="E1331" s="21" t="n"/>
      <c r="F1331" s="26" t="n"/>
      <c r="G1331" s="28">
        <f>IF(OR(D1331="",H1331&lt;&gt;""),"",IF(F1331="완료","완료",IF(A1331&lt;기준일,"밀림",IF(A1331=기준일,"오늘",IF(A1331&lt;=기준일+7,"이번 주","예정")))))</f>
        <v/>
      </c>
      <c r="H1331" s="25">
        <f>IF(COUNTA(A1331,B1331,D1331)=0,"",IF(D1331="","할 일을 적어 주세요",IF(NOT(ISNUMBER(A1331)),"마감일을 확인하세요",IF(AND(B1331&lt;&gt;"",ISNA(MATCH(B1331,현장번호,0))),"현장 번호를 확인하세요",IF(AND(F1331&lt;&gt;"",F1331&lt;&gt;"완료"),"끝남 칸은 '완료'만","")))))</f>
        <v/>
      </c>
      <c r="J1331">
        <f>IF(OR(G1331="밀림",G1331="오늘",G1331="이번 주"),A1331+ROW()/1E+6,"")</f>
        <v/>
      </c>
    </row>
    <row r="1332">
      <c r="A1332" s="20" t="n"/>
      <c r="B1332" s="26" t="n"/>
      <c r="C1332" s="27">
        <f>IF(D1332="","",IF(B1332="","(현장 없음)",IFERROR(INDEX(현장_고객,MATCH(B1332,현장번호,0))&amp;" · "&amp;INDEX(현장_주소,MATCH(B1332,현장번호,0)),"없는 번호")))</f>
        <v/>
      </c>
      <c r="D1332" s="21" t="n"/>
      <c r="E1332" s="21" t="n"/>
      <c r="F1332" s="26" t="n"/>
      <c r="G1332" s="28">
        <f>IF(OR(D1332="",H1332&lt;&gt;""),"",IF(F1332="완료","완료",IF(A1332&lt;기준일,"밀림",IF(A1332=기준일,"오늘",IF(A1332&lt;=기준일+7,"이번 주","예정")))))</f>
        <v/>
      </c>
      <c r="H1332" s="25">
        <f>IF(COUNTA(A1332,B1332,D1332)=0,"",IF(D1332="","할 일을 적어 주세요",IF(NOT(ISNUMBER(A1332)),"마감일을 확인하세요",IF(AND(B1332&lt;&gt;"",ISNA(MATCH(B1332,현장번호,0))),"현장 번호를 확인하세요",IF(AND(F1332&lt;&gt;"",F1332&lt;&gt;"완료"),"끝남 칸은 '완료'만","")))))</f>
        <v/>
      </c>
      <c r="J1332">
        <f>IF(OR(G1332="밀림",G1332="오늘",G1332="이번 주"),A1332+ROW()/1E+6,"")</f>
        <v/>
      </c>
    </row>
    <row r="1333">
      <c r="A1333" s="20" t="n"/>
      <c r="B1333" s="26" t="n"/>
      <c r="C1333" s="27">
        <f>IF(D1333="","",IF(B1333="","(현장 없음)",IFERROR(INDEX(현장_고객,MATCH(B1333,현장번호,0))&amp;" · "&amp;INDEX(현장_주소,MATCH(B1333,현장번호,0)),"없는 번호")))</f>
        <v/>
      </c>
      <c r="D1333" s="21" t="n"/>
      <c r="E1333" s="21" t="n"/>
      <c r="F1333" s="26" t="n"/>
      <c r="G1333" s="28">
        <f>IF(OR(D1333="",H1333&lt;&gt;""),"",IF(F1333="완료","완료",IF(A1333&lt;기준일,"밀림",IF(A1333=기준일,"오늘",IF(A1333&lt;=기준일+7,"이번 주","예정")))))</f>
        <v/>
      </c>
      <c r="H1333" s="25">
        <f>IF(COUNTA(A1333,B1333,D1333)=0,"",IF(D1333="","할 일을 적어 주세요",IF(NOT(ISNUMBER(A1333)),"마감일을 확인하세요",IF(AND(B1333&lt;&gt;"",ISNA(MATCH(B1333,현장번호,0))),"현장 번호를 확인하세요",IF(AND(F1333&lt;&gt;"",F1333&lt;&gt;"완료"),"끝남 칸은 '완료'만","")))))</f>
        <v/>
      </c>
      <c r="J1333">
        <f>IF(OR(G1333="밀림",G1333="오늘",G1333="이번 주"),A1333+ROW()/1E+6,"")</f>
        <v/>
      </c>
    </row>
    <row r="1334">
      <c r="A1334" s="20" t="n"/>
      <c r="B1334" s="26" t="n"/>
      <c r="C1334" s="27">
        <f>IF(D1334="","",IF(B1334="","(현장 없음)",IFERROR(INDEX(현장_고객,MATCH(B1334,현장번호,0))&amp;" · "&amp;INDEX(현장_주소,MATCH(B1334,현장번호,0)),"없는 번호")))</f>
        <v/>
      </c>
      <c r="D1334" s="21" t="n"/>
      <c r="E1334" s="21" t="n"/>
      <c r="F1334" s="26" t="n"/>
      <c r="G1334" s="28">
        <f>IF(OR(D1334="",H1334&lt;&gt;""),"",IF(F1334="완료","완료",IF(A1334&lt;기준일,"밀림",IF(A1334=기준일,"오늘",IF(A1334&lt;=기준일+7,"이번 주","예정")))))</f>
        <v/>
      </c>
      <c r="H1334" s="25">
        <f>IF(COUNTA(A1334,B1334,D1334)=0,"",IF(D1334="","할 일을 적어 주세요",IF(NOT(ISNUMBER(A1334)),"마감일을 확인하세요",IF(AND(B1334&lt;&gt;"",ISNA(MATCH(B1334,현장번호,0))),"현장 번호를 확인하세요",IF(AND(F1334&lt;&gt;"",F1334&lt;&gt;"완료"),"끝남 칸은 '완료'만","")))))</f>
        <v/>
      </c>
      <c r="J1334">
        <f>IF(OR(G1334="밀림",G1334="오늘",G1334="이번 주"),A1334+ROW()/1E+6,"")</f>
        <v/>
      </c>
    </row>
    <row r="1335">
      <c r="A1335" s="20" t="n"/>
      <c r="B1335" s="26" t="n"/>
      <c r="C1335" s="27">
        <f>IF(D1335="","",IF(B1335="","(현장 없음)",IFERROR(INDEX(현장_고객,MATCH(B1335,현장번호,0))&amp;" · "&amp;INDEX(현장_주소,MATCH(B1335,현장번호,0)),"없는 번호")))</f>
        <v/>
      </c>
      <c r="D1335" s="21" t="n"/>
      <c r="E1335" s="21" t="n"/>
      <c r="F1335" s="26" t="n"/>
      <c r="G1335" s="28">
        <f>IF(OR(D1335="",H1335&lt;&gt;""),"",IF(F1335="완료","완료",IF(A1335&lt;기준일,"밀림",IF(A1335=기준일,"오늘",IF(A1335&lt;=기준일+7,"이번 주","예정")))))</f>
        <v/>
      </c>
      <c r="H1335" s="25">
        <f>IF(COUNTA(A1335,B1335,D1335)=0,"",IF(D1335="","할 일을 적어 주세요",IF(NOT(ISNUMBER(A1335)),"마감일을 확인하세요",IF(AND(B1335&lt;&gt;"",ISNA(MATCH(B1335,현장번호,0))),"현장 번호를 확인하세요",IF(AND(F1335&lt;&gt;"",F1335&lt;&gt;"완료"),"끝남 칸은 '완료'만","")))))</f>
        <v/>
      </c>
      <c r="J1335">
        <f>IF(OR(G1335="밀림",G1335="오늘",G1335="이번 주"),A1335+ROW()/1E+6,"")</f>
        <v/>
      </c>
    </row>
    <row r="1336">
      <c r="A1336" s="20" t="n"/>
      <c r="B1336" s="26" t="n"/>
      <c r="C1336" s="27">
        <f>IF(D1336="","",IF(B1336="","(현장 없음)",IFERROR(INDEX(현장_고객,MATCH(B1336,현장번호,0))&amp;" · "&amp;INDEX(현장_주소,MATCH(B1336,현장번호,0)),"없는 번호")))</f>
        <v/>
      </c>
      <c r="D1336" s="21" t="n"/>
      <c r="E1336" s="21" t="n"/>
      <c r="F1336" s="26" t="n"/>
      <c r="G1336" s="28">
        <f>IF(OR(D1336="",H1336&lt;&gt;""),"",IF(F1336="완료","완료",IF(A1336&lt;기준일,"밀림",IF(A1336=기준일,"오늘",IF(A1336&lt;=기준일+7,"이번 주","예정")))))</f>
        <v/>
      </c>
      <c r="H1336" s="25">
        <f>IF(COUNTA(A1336,B1336,D1336)=0,"",IF(D1336="","할 일을 적어 주세요",IF(NOT(ISNUMBER(A1336)),"마감일을 확인하세요",IF(AND(B1336&lt;&gt;"",ISNA(MATCH(B1336,현장번호,0))),"현장 번호를 확인하세요",IF(AND(F1336&lt;&gt;"",F1336&lt;&gt;"완료"),"끝남 칸은 '완료'만","")))))</f>
        <v/>
      </c>
      <c r="J1336">
        <f>IF(OR(G1336="밀림",G1336="오늘",G1336="이번 주"),A1336+ROW()/1E+6,"")</f>
        <v/>
      </c>
    </row>
    <row r="1337">
      <c r="A1337" s="20" t="n"/>
      <c r="B1337" s="26" t="n"/>
      <c r="C1337" s="27">
        <f>IF(D1337="","",IF(B1337="","(현장 없음)",IFERROR(INDEX(현장_고객,MATCH(B1337,현장번호,0))&amp;" · "&amp;INDEX(현장_주소,MATCH(B1337,현장번호,0)),"없는 번호")))</f>
        <v/>
      </c>
      <c r="D1337" s="21" t="n"/>
      <c r="E1337" s="21" t="n"/>
      <c r="F1337" s="26" t="n"/>
      <c r="G1337" s="28">
        <f>IF(OR(D1337="",H1337&lt;&gt;""),"",IF(F1337="완료","완료",IF(A1337&lt;기준일,"밀림",IF(A1337=기준일,"오늘",IF(A1337&lt;=기준일+7,"이번 주","예정")))))</f>
        <v/>
      </c>
      <c r="H1337" s="25">
        <f>IF(COUNTA(A1337,B1337,D1337)=0,"",IF(D1337="","할 일을 적어 주세요",IF(NOT(ISNUMBER(A1337)),"마감일을 확인하세요",IF(AND(B1337&lt;&gt;"",ISNA(MATCH(B1337,현장번호,0))),"현장 번호를 확인하세요",IF(AND(F1337&lt;&gt;"",F1337&lt;&gt;"완료"),"끝남 칸은 '완료'만","")))))</f>
        <v/>
      </c>
      <c r="J1337">
        <f>IF(OR(G1337="밀림",G1337="오늘",G1337="이번 주"),A1337+ROW()/1E+6,"")</f>
        <v/>
      </c>
    </row>
    <row r="1338">
      <c r="A1338" s="20" t="n"/>
      <c r="B1338" s="26" t="n"/>
      <c r="C1338" s="27">
        <f>IF(D1338="","",IF(B1338="","(현장 없음)",IFERROR(INDEX(현장_고객,MATCH(B1338,현장번호,0))&amp;" · "&amp;INDEX(현장_주소,MATCH(B1338,현장번호,0)),"없는 번호")))</f>
        <v/>
      </c>
      <c r="D1338" s="21" t="n"/>
      <c r="E1338" s="21" t="n"/>
      <c r="F1338" s="26" t="n"/>
      <c r="G1338" s="28">
        <f>IF(OR(D1338="",H1338&lt;&gt;""),"",IF(F1338="완료","완료",IF(A1338&lt;기준일,"밀림",IF(A1338=기준일,"오늘",IF(A1338&lt;=기준일+7,"이번 주","예정")))))</f>
        <v/>
      </c>
      <c r="H1338" s="25">
        <f>IF(COUNTA(A1338,B1338,D1338)=0,"",IF(D1338="","할 일을 적어 주세요",IF(NOT(ISNUMBER(A1338)),"마감일을 확인하세요",IF(AND(B1338&lt;&gt;"",ISNA(MATCH(B1338,현장번호,0))),"현장 번호를 확인하세요",IF(AND(F1338&lt;&gt;"",F1338&lt;&gt;"완료"),"끝남 칸은 '완료'만","")))))</f>
        <v/>
      </c>
      <c r="J1338">
        <f>IF(OR(G1338="밀림",G1338="오늘",G1338="이번 주"),A1338+ROW()/1E+6,"")</f>
        <v/>
      </c>
    </row>
    <row r="1339">
      <c r="A1339" s="20" t="n"/>
      <c r="B1339" s="26" t="n"/>
      <c r="C1339" s="27">
        <f>IF(D1339="","",IF(B1339="","(현장 없음)",IFERROR(INDEX(현장_고객,MATCH(B1339,현장번호,0))&amp;" · "&amp;INDEX(현장_주소,MATCH(B1339,현장번호,0)),"없는 번호")))</f>
        <v/>
      </c>
      <c r="D1339" s="21" t="n"/>
      <c r="E1339" s="21" t="n"/>
      <c r="F1339" s="26" t="n"/>
      <c r="G1339" s="28">
        <f>IF(OR(D1339="",H1339&lt;&gt;""),"",IF(F1339="완료","완료",IF(A1339&lt;기준일,"밀림",IF(A1339=기준일,"오늘",IF(A1339&lt;=기준일+7,"이번 주","예정")))))</f>
        <v/>
      </c>
      <c r="H1339" s="25">
        <f>IF(COUNTA(A1339,B1339,D1339)=0,"",IF(D1339="","할 일을 적어 주세요",IF(NOT(ISNUMBER(A1339)),"마감일을 확인하세요",IF(AND(B1339&lt;&gt;"",ISNA(MATCH(B1339,현장번호,0))),"현장 번호를 확인하세요",IF(AND(F1339&lt;&gt;"",F1339&lt;&gt;"완료"),"끝남 칸은 '완료'만","")))))</f>
        <v/>
      </c>
      <c r="J1339">
        <f>IF(OR(G1339="밀림",G1339="오늘",G1339="이번 주"),A1339+ROW()/1E+6,"")</f>
        <v/>
      </c>
    </row>
    <row r="1340">
      <c r="A1340" s="20" t="n"/>
      <c r="B1340" s="26" t="n"/>
      <c r="C1340" s="27">
        <f>IF(D1340="","",IF(B1340="","(현장 없음)",IFERROR(INDEX(현장_고객,MATCH(B1340,현장번호,0))&amp;" · "&amp;INDEX(현장_주소,MATCH(B1340,현장번호,0)),"없는 번호")))</f>
        <v/>
      </c>
      <c r="D1340" s="21" t="n"/>
      <c r="E1340" s="21" t="n"/>
      <c r="F1340" s="26" t="n"/>
      <c r="G1340" s="28">
        <f>IF(OR(D1340="",H1340&lt;&gt;""),"",IF(F1340="완료","완료",IF(A1340&lt;기준일,"밀림",IF(A1340=기준일,"오늘",IF(A1340&lt;=기준일+7,"이번 주","예정")))))</f>
        <v/>
      </c>
      <c r="H1340" s="25">
        <f>IF(COUNTA(A1340,B1340,D1340)=0,"",IF(D1340="","할 일을 적어 주세요",IF(NOT(ISNUMBER(A1340)),"마감일을 확인하세요",IF(AND(B1340&lt;&gt;"",ISNA(MATCH(B1340,현장번호,0))),"현장 번호를 확인하세요",IF(AND(F1340&lt;&gt;"",F1340&lt;&gt;"완료"),"끝남 칸은 '완료'만","")))))</f>
        <v/>
      </c>
      <c r="J1340">
        <f>IF(OR(G1340="밀림",G1340="오늘",G1340="이번 주"),A1340+ROW()/1E+6,"")</f>
        <v/>
      </c>
    </row>
    <row r="1341">
      <c r="A1341" s="20" t="n"/>
      <c r="B1341" s="26" t="n"/>
      <c r="C1341" s="27">
        <f>IF(D1341="","",IF(B1341="","(현장 없음)",IFERROR(INDEX(현장_고객,MATCH(B1341,현장번호,0))&amp;" · "&amp;INDEX(현장_주소,MATCH(B1341,현장번호,0)),"없는 번호")))</f>
        <v/>
      </c>
      <c r="D1341" s="21" t="n"/>
      <c r="E1341" s="21" t="n"/>
      <c r="F1341" s="26" t="n"/>
      <c r="G1341" s="28">
        <f>IF(OR(D1341="",H1341&lt;&gt;""),"",IF(F1341="완료","완료",IF(A1341&lt;기준일,"밀림",IF(A1341=기준일,"오늘",IF(A1341&lt;=기준일+7,"이번 주","예정")))))</f>
        <v/>
      </c>
      <c r="H1341" s="25">
        <f>IF(COUNTA(A1341,B1341,D1341)=0,"",IF(D1341="","할 일을 적어 주세요",IF(NOT(ISNUMBER(A1341)),"마감일을 확인하세요",IF(AND(B1341&lt;&gt;"",ISNA(MATCH(B1341,현장번호,0))),"현장 번호를 확인하세요",IF(AND(F1341&lt;&gt;"",F1341&lt;&gt;"완료"),"끝남 칸은 '완료'만","")))))</f>
        <v/>
      </c>
      <c r="J1341">
        <f>IF(OR(G1341="밀림",G1341="오늘",G1341="이번 주"),A1341+ROW()/1E+6,"")</f>
        <v/>
      </c>
    </row>
    <row r="1342">
      <c r="A1342" s="20" t="n"/>
      <c r="B1342" s="26" t="n"/>
      <c r="C1342" s="27">
        <f>IF(D1342="","",IF(B1342="","(현장 없음)",IFERROR(INDEX(현장_고객,MATCH(B1342,현장번호,0))&amp;" · "&amp;INDEX(현장_주소,MATCH(B1342,현장번호,0)),"없는 번호")))</f>
        <v/>
      </c>
      <c r="D1342" s="21" t="n"/>
      <c r="E1342" s="21" t="n"/>
      <c r="F1342" s="26" t="n"/>
      <c r="G1342" s="28">
        <f>IF(OR(D1342="",H1342&lt;&gt;""),"",IF(F1342="완료","완료",IF(A1342&lt;기준일,"밀림",IF(A1342=기준일,"오늘",IF(A1342&lt;=기준일+7,"이번 주","예정")))))</f>
        <v/>
      </c>
      <c r="H1342" s="25">
        <f>IF(COUNTA(A1342,B1342,D1342)=0,"",IF(D1342="","할 일을 적어 주세요",IF(NOT(ISNUMBER(A1342)),"마감일을 확인하세요",IF(AND(B1342&lt;&gt;"",ISNA(MATCH(B1342,현장번호,0))),"현장 번호를 확인하세요",IF(AND(F1342&lt;&gt;"",F1342&lt;&gt;"완료"),"끝남 칸은 '완료'만","")))))</f>
        <v/>
      </c>
      <c r="J1342">
        <f>IF(OR(G1342="밀림",G1342="오늘",G1342="이번 주"),A1342+ROW()/1E+6,"")</f>
        <v/>
      </c>
    </row>
    <row r="1343">
      <c r="A1343" s="20" t="n"/>
      <c r="B1343" s="26" t="n"/>
      <c r="C1343" s="27">
        <f>IF(D1343="","",IF(B1343="","(현장 없음)",IFERROR(INDEX(현장_고객,MATCH(B1343,현장번호,0))&amp;" · "&amp;INDEX(현장_주소,MATCH(B1343,현장번호,0)),"없는 번호")))</f>
        <v/>
      </c>
      <c r="D1343" s="21" t="n"/>
      <c r="E1343" s="21" t="n"/>
      <c r="F1343" s="26" t="n"/>
      <c r="G1343" s="28">
        <f>IF(OR(D1343="",H1343&lt;&gt;""),"",IF(F1343="완료","완료",IF(A1343&lt;기준일,"밀림",IF(A1343=기준일,"오늘",IF(A1343&lt;=기준일+7,"이번 주","예정")))))</f>
        <v/>
      </c>
      <c r="H1343" s="25">
        <f>IF(COUNTA(A1343,B1343,D1343)=0,"",IF(D1343="","할 일을 적어 주세요",IF(NOT(ISNUMBER(A1343)),"마감일을 확인하세요",IF(AND(B1343&lt;&gt;"",ISNA(MATCH(B1343,현장번호,0))),"현장 번호를 확인하세요",IF(AND(F1343&lt;&gt;"",F1343&lt;&gt;"완료"),"끝남 칸은 '완료'만","")))))</f>
        <v/>
      </c>
      <c r="J1343">
        <f>IF(OR(G1343="밀림",G1343="오늘",G1343="이번 주"),A1343+ROW()/1E+6,"")</f>
        <v/>
      </c>
    </row>
    <row r="1344">
      <c r="A1344" s="20" t="n"/>
      <c r="B1344" s="26" t="n"/>
      <c r="C1344" s="27">
        <f>IF(D1344="","",IF(B1344="","(현장 없음)",IFERROR(INDEX(현장_고객,MATCH(B1344,현장번호,0))&amp;" · "&amp;INDEX(현장_주소,MATCH(B1344,현장번호,0)),"없는 번호")))</f>
        <v/>
      </c>
      <c r="D1344" s="21" t="n"/>
      <c r="E1344" s="21" t="n"/>
      <c r="F1344" s="26" t="n"/>
      <c r="G1344" s="28">
        <f>IF(OR(D1344="",H1344&lt;&gt;""),"",IF(F1344="완료","완료",IF(A1344&lt;기준일,"밀림",IF(A1344=기준일,"오늘",IF(A1344&lt;=기준일+7,"이번 주","예정")))))</f>
        <v/>
      </c>
      <c r="H1344" s="25">
        <f>IF(COUNTA(A1344,B1344,D1344)=0,"",IF(D1344="","할 일을 적어 주세요",IF(NOT(ISNUMBER(A1344)),"마감일을 확인하세요",IF(AND(B1344&lt;&gt;"",ISNA(MATCH(B1344,현장번호,0))),"현장 번호를 확인하세요",IF(AND(F1344&lt;&gt;"",F1344&lt;&gt;"완료"),"끝남 칸은 '완료'만","")))))</f>
        <v/>
      </c>
      <c r="J1344">
        <f>IF(OR(G1344="밀림",G1344="오늘",G1344="이번 주"),A1344+ROW()/1E+6,"")</f>
        <v/>
      </c>
    </row>
    <row r="1345">
      <c r="A1345" s="20" t="n"/>
      <c r="B1345" s="26" t="n"/>
      <c r="C1345" s="27">
        <f>IF(D1345="","",IF(B1345="","(현장 없음)",IFERROR(INDEX(현장_고객,MATCH(B1345,현장번호,0))&amp;" · "&amp;INDEX(현장_주소,MATCH(B1345,현장번호,0)),"없는 번호")))</f>
        <v/>
      </c>
      <c r="D1345" s="21" t="n"/>
      <c r="E1345" s="21" t="n"/>
      <c r="F1345" s="26" t="n"/>
      <c r="G1345" s="28">
        <f>IF(OR(D1345="",H1345&lt;&gt;""),"",IF(F1345="완료","완료",IF(A1345&lt;기준일,"밀림",IF(A1345=기준일,"오늘",IF(A1345&lt;=기준일+7,"이번 주","예정")))))</f>
        <v/>
      </c>
      <c r="H1345" s="25">
        <f>IF(COUNTA(A1345,B1345,D1345)=0,"",IF(D1345="","할 일을 적어 주세요",IF(NOT(ISNUMBER(A1345)),"마감일을 확인하세요",IF(AND(B1345&lt;&gt;"",ISNA(MATCH(B1345,현장번호,0))),"현장 번호를 확인하세요",IF(AND(F1345&lt;&gt;"",F1345&lt;&gt;"완료"),"끝남 칸은 '완료'만","")))))</f>
        <v/>
      </c>
      <c r="J1345">
        <f>IF(OR(G1345="밀림",G1345="오늘",G1345="이번 주"),A1345+ROW()/1E+6,"")</f>
        <v/>
      </c>
    </row>
    <row r="1346">
      <c r="A1346" s="20" t="n"/>
      <c r="B1346" s="26" t="n"/>
      <c r="C1346" s="27">
        <f>IF(D1346="","",IF(B1346="","(현장 없음)",IFERROR(INDEX(현장_고객,MATCH(B1346,현장번호,0))&amp;" · "&amp;INDEX(현장_주소,MATCH(B1346,현장번호,0)),"없는 번호")))</f>
        <v/>
      </c>
      <c r="D1346" s="21" t="n"/>
      <c r="E1346" s="21" t="n"/>
      <c r="F1346" s="26" t="n"/>
      <c r="G1346" s="28">
        <f>IF(OR(D1346="",H1346&lt;&gt;""),"",IF(F1346="완료","완료",IF(A1346&lt;기준일,"밀림",IF(A1346=기준일,"오늘",IF(A1346&lt;=기준일+7,"이번 주","예정")))))</f>
        <v/>
      </c>
      <c r="H1346" s="25">
        <f>IF(COUNTA(A1346,B1346,D1346)=0,"",IF(D1346="","할 일을 적어 주세요",IF(NOT(ISNUMBER(A1346)),"마감일을 확인하세요",IF(AND(B1346&lt;&gt;"",ISNA(MATCH(B1346,현장번호,0))),"현장 번호를 확인하세요",IF(AND(F1346&lt;&gt;"",F1346&lt;&gt;"완료"),"끝남 칸은 '완료'만","")))))</f>
        <v/>
      </c>
      <c r="J1346">
        <f>IF(OR(G1346="밀림",G1346="오늘",G1346="이번 주"),A1346+ROW()/1E+6,"")</f>
        <v/>
      </c>
    </row>
    <row r="1347">
      <c r="A1347" s="20" t="n"/>
      <c r="B1347" s="26" t="n"/>
      <c r="C1347" s="27">
        <f>IF(D1347="","",IF(B1347="","(현장 없음)",IFERROR(INDEX(현장_고객,MATCH(B1347,현장번호,0))&amp;" · "&amp;INDEX(현장_주소,MATCH(B1347,현장번호,0)),"없는 번호")))</f>
        <v/>
      </c>
      <c r="D1347" s="21" t="n"/>
      <c r="E1347" s="21" t="n"/>
      <c r="F1347" s="26" t="n"/>
      <c r="G1347" s="28">
        <f>IF(OR(D1347="",H1347&lt;&gt;""),"",IF(F1347="완료","완료",IF(A1347&lt;기준일,"밀림",IF(A1347=기준일,"오늘",IF(A1347&lt;=기준일+7,"이번 주","예정")))))</f>
        <v/>
      </c>
      <c r="H1347" s="25">
        <f>IF(COUNTA(A1347,B1347,D1347)=0,"",IF(D1347="","할 일을 적어 주세요",IF(NOT(ISNUMBER(A1347)),"마감일을 확인하세요",IF(AND(B1347&lt;&gt;"",ISNA(MATCH(B1347,현장번호,0))),"현장 번호를 확인하세요",IF(AND(F1347&lt;&gt;"",F1347&lt;&gt;"완료"),"끝남 칸은 '완료'만","")))))</f>
        <v/>
      </c>
      <c r="J1347">
        <f>IF(OR(G1347="밀림",G1347="오늘",G1347="이번 주"),A1347+ROW()/1E+6,"")</f>
        <v/>
      </c>
    </row>
    <row r="1348">
      <c r="A1348" s="20" t="n"/>
      <c r="B1348" s="26" t="n"/>
      <c r="C1348" s="27">
        <f>IF(D1348="","",IF(B1348="","(현장 없음)",IFERROR(INDEX(현장_고객,MATCH(B1348,현장번호,0))&amp;" · "&amp;INDEX(현장_주소,MATCH(B1348,현장번호,0)),"없는 번호")))</f>
        <v/>
      </c>
      <c r="D1348" s="21" t="n"/>
      <c r="E1348" s="21" t="n"/>
      <c r="F1348" s="26" t="n"/>
      <c r="G1348" s="28">
        <f>IF(OR(D1348="",H1348&lt;&gt;""),"",IF(F1348="완료","완료",IF(A1348&lt;기준일,"밀림",IF(A1348=기준일,"오늘",IF(A1348&lt;=기준일+7,"이번 주","예정")))))</f>
        <v/>
      </c>
      <c r="H1348" s="25">
        <f>IF(COUNTA(A1348,B1348,D1348)=0,"",IF(D1348="","할 일을 적어 주세요",IF(NOT(ISNUMBER(A1348)),"마감일을 확인하세요",IF(AND(B1348&lt;&gt;"",ISNA(MATCH(B1348,현장번호,0))),"현장 번호를 확인하세요",IF(AND(F1348&lt;&gt;"",F1348&lt;&gt;"완료"),"끝남 칸은 '완료'만","")))))</f>
        <v/>
      </c>
      <c r="J1348">
        <f>IF(OR(G1348="밀림",G1348="오늘",G1348="이번 주"),A1348+ROW()/1E+6,"")</f>
        <v/>
      </c>
    </row>
    <row r="1349">
      <c r="A1349" s="20" t="n"/>
      <c r="B1349" s="26" t="n"/>
      <c r="C1349" s="27">
        <f>IF(D1349="","",IF(B1349="","(현장 없음)",IFERROR(INDEX(현장_고객,MATCH(B1349,현장번호,0))&amp;" · "&amp;INDEX(현장_주소,MATCH(B1349,현장번호,0)),"없는 번호")))</f>
        <v/>
      </c>
      <c r="D1349" s="21" t="n"/>
      <c r="E1349" s="21" t="n"/>
      <c r="F1349" s="26" t="n"/>
      <c r="G1349" s="28">
        <f>IF(OR(D1349="",H1349&lt;&gt;""),"",IF(F1349="완료","완료",IF(A1349&lt;기준일,"밀림",IF(A1349=기준일,"오늘",IF(A1349&lt;=기준일+7,"이번 주","예정")))))</f>
        <v/>
      </c>
      <c r="H1349" s="25">
        <f>IF(COUNTA(A1349,B1349,D1349)=0,"",IF(D1349="","할 일을 적어 주세요",IF(NOT(ISNUMBER(A1349)),"마감일을 확인하세요",IF(AND(B1349&lt;&gt;"",ISNA(MATCH(B1349,현장번호,0))),"현장 번호를 확인하세요",IF(AND(F1349&lt;&gt;"",F1349&lt;&gt;"완료"),"끝남 칸은 '완료'만","")))))</f>
        <v/>
      </c>
      <c r="J1349">
        <f>IF(OR(G1349="밀림",G1349="오늘",G1349="이번 주"),A1349+ROW()/1E+6,"")</f>
        <v/>
      </c>
    </row>
    <row r="1350">
      <c r="A1350" s="20" t="n"/>
      <c r="B1350" s="26" t="n"/>
      <c r="C1350" s="27">
        <f>IF(D1350="","",IF(B1350="","(현장 없음)",IFERROR(INDEX(현장_고객,MATCH(B1350,현장번호,0))&amp;" · "&amp;INDEX(현장_주소,MATCH(B1350,현장번호,0)),"없는 번호")))</f>
        <v/>
      </c>
      <c r="D1350" s="21" t="n"/>
      <c r="E1350" s="21" t="n"/>
      <c r="F1350" s="26" t="n"/>
      <c r="G1350" s="28">
        <f>IF(OR(D1350="",H1350&lt;&gt;""),"",IF(F1350="완료","완료",IF(A1350&lt;기준일,"밀림",IF(A1350=기준일,"오늘",IF(A1350&lt;=기준일+7,"이번 주","예정")))))</f>
        <v/>
      </c>
      <c r="H1350" s="25">
        <f>IF(COUNTA(A1350,B1350,D1350)=0,"",IF(D1350="","할 일을 적어 주세요",IF(NOT(ISNUMBER(A1350)),"마감일을 확인하세요",IF(AND(B1350&lt;&gt;"",ISNA(MATCH(B1350,현장번호,0))),"현장 번호를 확인하세요",IF(AND(F1350&lt;&gt;"",F1350&lt;&gt;"완료"),"끝남 칸은 '완료'만","")))))</f>
        <v/>
      </c>
      <c r="J1350">
        <f>IF(OR(G1350="밀림",G1350="오늘",G1350="이번 주"),A1350+ROW()/1E+6,"")</f>
        <v/>
      </c>
    </row>
    <row r="1351">
      <c r="A1351" s="20" t="n"/>
      <c r="B1351" s="26" t="n"/>
      <c r="C1351" s="27">
        <f>IF(D1351="","",IF(B1351="","(현장 없음)",IFERROR(INDEX(현장_고객,MATCH(B1351,현장번호,0))&amp;" · "&amp;INDEX(현장_주소,MATCH(B1351,현장번호,0)),"없는 번호")))</f>
        <v/>
      </c>
      <c r="D1351" s="21" t="n"/>
      <c r="E1351" s="21" t="n"/>
      <c r="F1351" s="26" t="n"/>
      <c r="G1351" s="28">
        <f>IF(OR(D1351="",H1351&lt;&gt;""),"",IF(F1351="완료","완료",IF(A1351&lt;기준일,"밀림",IF(A1351=기준일,"오늘",IF(A1351&lt;=기준일+7,"이번 주","예정")))))</f>
        <v/>
      </c>
      <c r="H1351" s="25">
        <f>IF(COUNTA(A1351,B1351,D1351)=0,"",IF(D1351="","할 일을 적어 주세요",IF(NOT(ISNUMBER(A1351)),"마감일을 확인하세요",IF(AND(B1351&lt;&gt;"",ISNA(MATCH(B1351,현장번호,0))),"현장 번호를 확인하세요",IF(AND(F1351&lt;&gt;"",F1351&lt;&gt;"완료"),"끝남 칸은 '완료'만","")))))</f>
        <v/>
      </c>
      <c r="J1351">
        <f>IF(OR(G1351="밀림",G1351="오늘",G1351="이번 주"),A1351+ROW()/1E+6,"")</f>
        <v/>
      </c>
    </row>
    <row r="1352">
      <c r="A1352" s="20" t="n"/>
      <c r="B1352" s="26" t="n"/>
      <c r="C1352" s="27">
        <f>IF(D1352="","",IF(B1352="","(현장 없음)",IFERROR(INDEX(현장_고객,MATCH(B1352,현장번호,0))&amp;" · "&amp;INDEX(현장_주소,MATCH(B1352,현장번호,0)),"없는 번호")))</f>
        <v/>
      </c>
      <c r="D1352" s="21" t="n"/>
      <c r="E1352" s="21" t="n"/>
      <c r="F1352" s="26" t="n"/>
      <c r="G1352" s="28">
        <f>IF(OR(D1352="",H1352&lt;&gt;""),"",IF(F1352="완료","완료",IF(A1352&lt;기준일,"밀림",IF(A1352=기준일,"오늘",IF(A1352&lt;=기준일+7,"이번 주","예정")))))</f>
        <v/>
      </c>
      <c r="H1352" s="25">
        <f>IF(COUNTA(A1352,B1352,D1352)=0,"",IF(D1352="","할 일을 적어 주세요",IF(NOT(ISNUMBER(A1352)),"마감일을 확인하세요",IF(AND(B1352&lt;&gt;"",ISNA(MATCH(B1352,현장번호,0))),"현장 번호를 확인하세요",IF(AND(F1352&lt;&gt;"",F1352&lt;&gt;"완료"),"끝남 칸은 '완료'만","")))))</f>
        <v/>
      </c>
      <c r="J1352">
        <f>IF(OR(G1352="밀림",G1352="오늘",G1352="이번 주"),A1352+ROW()/1E+6,"")</f>
        <v/>
      </c>
    </row>
    <row r="1353">
      <c r="A1353" s="20" t="n"/>
      <c r="B1353" s="26" t="n"/>
      <c r="C1353" s="27">
        <f>IF(D1353="","",IF(B1353="","(현장 없음)",IFERROR(INDEX(현장_고객,MATCH(B1353,현장번호,0))&amp;" · "&amp;INDEX(현장_주소,MATCH(B1353,현장번호,0)),"없는 번호")))</f>
        <v/>
      </c>
      <c r="D1353" s="21" t="n"/>
      <c r="E1353" s="21" t="n"/>
      <c r="F1353" s="26" t="n"/>
      <c r="G1353" s="28">
        <f>IF(OR(D1353="",H1353&lt;&gt;""),"",IF(F1353="완료","완료",IF(A1353&lt;기준일,"밀림",IF(A1353=기준일,"오늘",IF(A1353&lt;=기준일+7,"이번 주","예정")))))</f>
        <v/>
      </c>
      <c r="H1353" s="25">
        <f>IF(COUNTA(A1353,B1353,D1353)=0,"",IF(D1353="","할 일을 적어 주세요",IF(NOT(ISNUMBER(A1353)),"마감일을 확인하세요",IF(AND(B1353&lt;&gt;"",ISNA(MATCH(B1353,현장번호,0))),"현장 번호를 확인하세요",IF(AND(F1353&lt;&gt;"",F1353&lt;&gt;"완료"),"끝남 칸은 '완료'만","")))))</f>
        <v/>
      </c>
      <c r="J1353">
        <f>IF(OR(G1353="밀림",G1353="오늘",G1353="이번 주"),A1353+ROW()/1E+6,"")</f>
        <v/>
      </c>
    </row>
    <row r="1354">
      <c r="A1354" s="20" t="n"/>
      <c r="B1354" s="26" t="n"/>
      <c r="C1354" s="27">
        <f>IF(D1354="","",IF(B1354="","(현장 없음)",IFERROR(INDEX(현장_고객,MATCH(B1354,현장번호,0))&amp;" · "&amp;INDEX(현장_주소,MATCH(B1354,현장번호,0)),"없는 번호")))</f>
        <v/>
      </c>
      <c r="D1354" s="21" t="n"/>
      <c r="E1354" s="21" t="n"/>
      <c r="F1354" s="26" t="n"/>
      <c r="G1354" s="28">
        <f>IF(OR(D1354="",H1354&lt;&gt;""),"",IF(F1354="완료","완료",IF(A1354&lt;기준일,"밀림",IF(A1354=기준일,"오늘",IF(A1354&lt;=기준일+7,"이번 주","예정")))))</f>
        <v/>
      </c>
      <c r="H1354" s="25">
        <f>IF(COUNTA(A1354,B1354,D1354)=0,"",IF(D1354="","할 일을 적어 주세요",IF(NOT(ISNUMBER(A1354)),"마감일을 확인하세요",IF(AND(B1354&lt;&gt;"",ISNA(MATCH(B1354,현장번호,0))),"현장 번호를 확인하세요",IF(AND(F1354&lt;&gt;"",F1354&lt;&gt;"완료"),"끝남 칸은 '완료'만","")))))</f>
        <v/>
      </c>
      <c r="J1354">
        <f>IF(OR(G1354="밀림",G1354="오늘",G1354="이번 주"),A1354+ROW()/1E+6,"")</f>
        <v/>
      </c>
    </row>
    <row r="1355">
      <c r="A1355" s="20" t="n"/>
      <c r="B1355" s="26" t="n"/>
      <c r="C1355" s="27">
        <f>IF(D1355="","",IF(B1355="","(현장 없음)",IFERROR(INDEX(현장_고객,MATCH(B1355,현장번호,0))&amp;" · "&amp;INDEX(현장_주소,MATCH(B1355,현장번호,0)),"없는 번호")))</f>
        <v/>
      </c>
      <c r="D1355" s="21" t="n"/>
      <c r="E1355" s="21" t="n"/>
      <c r="F1355" s="26" t="n"/>
      <c r="G1355" s="28">
        <f>IF(OR(D1355="",H1355&lt;&gt;""),"",IF(F1355="완료","완료",IF(A1355&lt;기준일,"밀림",IF(A1355=기준일,"오늘",IF(A1355&lt;=기준일+7,"이번 주","예정")))))</f>
        <v/>
      </c>
      <c r="H1355" s="25">
        <f>IF(COUNTA(A1355,B1355,D1355)=0,"",IF(D1355="","할 일을 적어 주세요",IF(NOT(ISNUMBER(A1355)),"마감일을 확인하세요",IF(AND(B1355&lt;&gt;"",ISNA(MATCH(B1355,현장번호,0))),"현장 번호를 확인하세요",IF(AND(F1355&lt;&gt;"",F1355&lt;&gt;"완료"),"끝남 칸은 '완료'만","")))))</f>
        <v/>
      </c>
      <c r="J1355">
        <f>IF(OR(G1355="밀림",G1355="오늘",G1355="이번 주"),A1355+ROW()/1E+6,"")</f>
        <v/>
      </c>
    </row>
    <row r="1356">
      <c r="A1356" s="20" t="n"/>
      <c r="B1356" s="26" t="n"/>
      <c r="C1356" s="27">
        <f>IF(D1356="","",IF(B1356="","(현장 없음)",IFERROR(INDEX(현장_고객,MATCH(B1356,현장번호,0))&amp;" · "&amp;INDEX(현장_주소,MATCH(B1356,현장번호,0)),"없는 번호")))</f>
        <v/>
      </c>
      <c r="D1356" s="21" t="n"/>
      <c r="E1356" s="21" t="n"/>
      <c r="F1356" s="26" t="n"/>
      <c r="G1356" s="28">
        <f>IF(OR(D1356="",H1356&lt;&gt;""),"",IF(F1356="완료","완료",IF(A1356&lt;기준일,"밀림",IF(A1356=기준일,"오늘",IF(A1356&lt;=기준일+7,"이번 주","예정")))))</f>
        <v/>
      </c>
      <c r="H1356" s="25">
        <f>IF(COUNTA(A1356,B1356,D1356)=0,"",IF(D1356="","할 일을 적어 주세요",IF(NOT(ISNUMBER(A1356)),"마감일을 확인하세요",IF(AND(B1356&lt;&gt;"",ISNA(MATCH(B1356,현장번호,0))),"현장 번호를 확인하세요",IF(AND(F1356&lt;&gt;"",F1356&lt;&gt;"완료"),"끝남 칸은 '완료'만","")))))</f>
        <v/>
      </c>
      <c r="J1356">
        <f>IF(OR(G1356="밀림",G1356="오늘",G1356="이번 주"),A1356+ROW()/1E+6,"")</f>
        <v/>
      </c>
    </row>
    <row r="1357">
      <c r="A1357" s="20" t="n"/>
      <c r="B1357" s="26" t="n"/>
      <c r="C1357" s="27">
        <f>IF(D1357="","",IF(B1357="","(현장 없음)",IFERROR(INDEX(현장_고객,MATCH(B1357,현장번호,0))&amp;" · "&amp;INDEX(현장_주소,MATCH(B1357,현장번호,0)),"없는 번호")))</f>
        <v/>
      </c>
      <c r="D1357" s="21" t="n"/>
      <c r="E1357" s="21" t="n"/>
      <c r="F1357" s="26" t="n"/>
      <c r="G1357" s="28">
        <f>IF(OR(D1357="",H1357&lt;&gt;""),"",IF(F1357="완료","완료",IF(A1357&lt;기준일,"밀림",IF(A1357=기준일,"오늘",IF(A1357&lt;=기준일+7,"이번 주","예정")))))</f>
        <v/>
      </c>
      <c r="H1357" s="25">
        <f>IF(COUNTA(A1357,B1357,D1357)=0,"",IF(D1357="","할 일을 적어 주세요",IF(NOT(ISNUMBER(A1357)),"마감일을 확인하세요",IF(AND(B1357&lt;&gt;"",ISNA(MATCH(B1357,현장번호,0))),"현장 번호를 확인하세요",IF(AND(F1357&lt;&gt;"",F1357&lt;&gt;"완료"),"끝남 칸은 '완료'만","")))))</f>
        <v/>
      </c>
      <c r="J1357">
        <f>IF(OR(G1357="밀림",G1357="오늘",G1357="이번 주"),A1357+ROW()/1E+6,"")</f>
        <v/>
      </c>
    </row>
    <row r="1358">
      <c r="A1358" s="20" t="n"/>
      <c r="B1358" s="26" t="n"/>
      <c r="C1358" s="27">
        <f>IF(D1358="","",IF(B1358="","(현장 없음)",IFERROR(INDEX(현장_고객,MATCH(B1358,현장번호,0))&amp;" · "&amp;INDEX(현장_주소,MATCH(B1358,현장번호,0)),"없는 번호")))</f>
        <v/>
      </c>
      <c r="D1358" s="21" t="n"/>
      <c r="E1358" s="21" t="n"/>
      <c r="F1358" s="26" t="n"/>
      <c r="G1358" s="28">
        <f>IF(OR(D1358="",H1358&lt;&gt;""),"",IF(F1358="완료","완료",IF(A1358&lt;기준일,"밀림",IF(A1358=기준일,"오늘",IF(A1358&lt;=기준일+7,"이번 주","예정")))))</f>
        <v/>
      </c>
      <c r="H1358" s="25">
        <f>IF(COUNTA(A1358,B1358,D1358)=0,"",IF(D1358="","할 일을 적어 주세요",IF(NOT(ISNUMBER(A1358)),"마감일을 확인하세요",IF(AND(B1358&lt;&gt;"",ISNA(MATCH(B1358,현장번호,0))),"현장 번호를 확인하세요",IF(AND(F1358&lt;&gt;"",F1358&lt;&gt;"완료"),"끝남 칸은 '완료'만","")))))</f>
        <v/>
      </c>
      <c r="J1358">
        <f>IF(OR(G1358="밀림",G1358="오늘",G1358="이번 주"),A1358+ROW()/1E+6,"")</f>
        <v/>
      </c>
    </row>
    <row r="1359">
      <c r="A1359" s="20" t="n"/>
      <c r="B1359" s="26" t="n"/>
      <c r="C1359" s="27">
        <f>IF(D1359="","",IF(B1359="","(현장 없음)",IFERROR(INDEX(현장_고객,MATCH(B1359,현장번호,0))&amp;" · "&amp;INDEX(현장_주소,MATCH(B1359,현장번호,0)),"없는 번호")))</f>
        <v/>
      </c>
      <c r="D1359" s="21" t="n"/>
      <c r="E1359" s="21" t="n"/>
      <c r="F1359" s="26" t="n"/>
      <c r="G1359" s="28">
        <f>IF(OR(D1359="",H1359&lt;&gt;""),"",IF(F1359="완료","완료",IF(A1359&lt;기준일,"밀림",IF(A1359=기준일,"오늘",IF(A1359&lt;=기준일+7,"이번 주","예정")))))</f>
        <v/>
      </c>
      <c r="H1359" s="25">
        <f>IF(COUNTA(A1359,B1359,D1359)=0,"",IF(D1359="","할 일을 적어 주세요",IF(NOT(ISNUMBER(A1359)),"마감일을 확인하세요",IF(AND(B1359&lt;&gt;"",ISNA(MATCH(B1359,현장번호,0))),"현장 번호를 확인하세요",IF(AND(F1359&lt;&gt;"",F1359&lt;&gt;"완료"),"끝남 칸은 '완료'만","")))))</f>
        <v/>
      </c>
      <c r="J1359">
        <f>IF(OR(G1359="밀림",G1359="오늘",G1359="이번 주"),A1359+ROW()/1E+6,"")</f>
        <v/>
      </c>
    </row>
    <row r="1360">
      <c r="A1360" s="20" t="n"/>
      <c r="B1360" s="26" t="n"/>
      <c r="C1360" s="27">
        <f>IF(D1360="","",IF(B1360="","(현장 없음)",IFERROR(INDEX(현장_고객,MATCH(B1360,현장번호,0))&amp;" · "&amp;INDEX(현장_주소,MATCH(B1360,현장번호,0)),"없는 번호")))</f>
        <v/>
      </c>
      <c r="D1360" s="21" t="n"/>
      <c r="E1360" s="21" t="n"/>
      <c r="F1360" s="26" t="n"/>
      <c r="G1360" s="28">
        <f>IF(OR(D1360="",H1360&lt;&gt;""),"",IF(F1360="완료","완료",IF(A1360&lt;기준일,"밀림",IF(A1360=기준일,"오늘",IF(A1360&lt;=기준일+7,"이번 주","예정")))))</f>
        <v/>
      </c>
      <c r="H1360" s="25">
        <f>IF(COUNTA(A1360,B1360,D1360)=0,"",IF(D1360="","할 일을 적어 주세요",IF(NOT(ISNUMBER(A1360)),"마감일을 확인하세요",IF(AND(B1360&lt;&gt;"",ISNA(MATCH(B1360,현장번호,0))),"현장 번호를 확인하세요",IF(AND(F1360&lt;&gt;"",F1360&lt;&gt;"완료"),"끝남 칸은 '완료'만","")))))</f>
        <v/>
      </c>
      <c r="J1360">
        <f>IF(OR(G1360="밀림",G1360="오늘",G1360="이번 주"),A1360+ROW()/1E+6,"")</f>
        <v/>
      </c>
    </row>
    <row r="1361">
      <c r="A1361" s="20" t="n"/>
      <c r="B1361" s="26" t="n"/>
      <c r="C1361" s="27">
        <f>IF(D1361="","",IF(B1361="","(현장 없음)",IFERROR(INDEX(현장_고객,MATCH(B1361,현장번호,0))&amp;" · "&amp;INDEX(현장_주소,MATCH(B1361,현장번호,0)),"없는 번호")))</f>
        <v/>
      </c>
      <c r="D1361" s="21" t="n"/>
      <c r="E1361" s="21" t="n"/>
      <c r="F1361" s="26" t="n"/>
      <c r="G1361" s="28">
        <f>IF(OR(D1361="",H1361&lt;&gt;""),"",IF(F1361="완료","완료",IF(A1361&lt;기준일,"밀림",IF(A1361=기준일,"오늘",IF(A1361&lt;=기준일+7,"이번 주","예정")))))</f>
        <v/>
      </c>
      <c r="H1361" s="25">
        <f>IF(COUNTA(A1361,B1361,D1361)=0,"",IF(D1361="","할 일을 적어 주세요",IF(NOT(ISNUMBER(A1361)),"마감일을 확인하세요",IF(AND(B1361&lt;&gt;"",ISNA(MATCH(B1361,현장번호,0))),"현장 번호를 확인하세요",IF(AND(F1361&lt;&gt;"",F1361&lt;&gt;"완료"),"끝남 칸은 '완료'만","")))))</f>
        <v/>
      </c>
      <c r="J1361">
        <f>IF(OR(G1361="밀림",G1361="오늘",G1361="이번 주"),A1361+ROW()/1E+6,"")</f>
        <v/>
      </c>
    </row>
    <row r="1362">
      <c r="A1362" s="20" t="n"/>
      <c r="B1362" s="26" t="n"/>
      <c r="C1362" s="27">
        <f>IF(D1362="","",IF(B1362="","(현장 없음)",IFERROR(INDEX(현장_고객,MATCH(B1362,현장번호,0))&amp;" · "&amp;INDEX(현장_주소,MATCH(B1362,현장번호,0)),"없는 번호")))</f>
        <v/>
      </c>
      <c r="D1362" s="21" t="n"/>
      <c r="E1362" s="21" t="n"/>
      <c r="F1362" s="26" t="n"/>
      <c r="G1362" s="28">
        <f>IF(OR(D1362="",H1362&lt;&gt;""),"",IF(F1362="완료","완료",IF(A1362&lt;기준일,"밀림",IF(A1362=기준일,"오늘",IF(A1362&lt;=기준일+7,"이번 주","예정")))))</f>
        <v/>
      </c>
      <c r="H1362" s="25">
        <f>IF(COUNTA(A1362,B1362,D1362)=0,"",IF(D1362="","할 일을 적어 주세요",IF(NOT(ISNUMBER(A1362)),"마감일을 확인하세요",IF(AND(B1362&lt;&gt;"",ISNA(MATCH(B1362,현장번호,0))),"현장 번호를 확인하세요",IF(AND(F1362&lt;&gt;"",F1362&lt;&gt;"완료"),"끝남 칸은 '완료'만","")))))</f>
        <v/>
      </c>
      <c r="J1362">
        <f>IF(OR(G1362="밀림",G1362="오늘",G1362="이번 주"),A1362+ROW()/1E+6,"")</f>
        <v/>
      </c>
    </row>
    <row r="1363">
      <c r="A1363" s="20" t="n"/>
      <c r="B1363" s="26" t="n"/>
      <c r="C1363" s="27">
        <f>IF(D1363="","",IF(B1363="","(현장 없음)",IFERROR(INDEX(현장_고객,MATCH(B1363,현장번호,0))&amp;" · "&amp;INDEX(현장_주소,MATCH(B1363,현장번호,0)),"없는 번호")))</f>
        <v/>
      </c>
      <c r="D1363" s="21" t="n"/>
      <c r="E1363" s="21" t="n"/>
      <c r="F1363" s="26" t="n"/>
      <c r="G1363" s="28">
        <f>IF(OR(D1363="",H1363&lt;&gt;""),"",IF(F1363="완료","완료",IF(A1363&lt;기준일,"밀림",IF(A1363=기준일,"오늘",IF(A1363&lt;=기준일+7,"이번 주","예정")))))</f>
        <v/>
      </c>
      <c r="H1363" s="25">
        <f>IF(COUNTA(A1363,B1363,D1363)=0,"",IF(D1363="","할 일을 적어 주세요",IF(NOT(ISNUMBER(A1363)),"마감일을 확인하세요",IF(AND(B1363&lt;&gt;"",ISNA(MATCH(B1363,현장번호,0))),"현장 번호를 확인하세요",IF(AND(F1363&lt;&gt;"",F1363&lt;&gt;"완료"),"끝남 칸은 '완료'만","")))))</f>
        <v/>
      </c>
      <c r="J1363">
        <f>IF(OR(G1363="밀림",G1363="오늘",G1363="이번 주"),A1363+ROW()/1E+6,"")</f>
        <v/>
      </c>
    </row>
    <row r="1364">
      <c r="A1364" s="20" t="n"/>
      <c r="B1364" s="26" t="n"/>
      <c r="C1364" s="27">
        <f>IF(D1364="","",IF(B1364="","(현장 없음)",IFERROR(INDEX(현장_고객,MATCH(B1364,현장번호,0))&amp;" · "&amp;INDEX(현장_주소,MATCH(B1364,현장번호,0)),"없는 번호")))</f>
        <v/>
      </c>
      <c r="D1364" s="21" t="n"/>
      <c r="E1364" s="21" t="n"/>
      <c r="F1364" s="26" t="n"/>
      <c r="G1364" s="28">
        <f>IF(OR(D1364="",H1364&lt;&gt;""),"",IF(F1364="완료","완료",IF(A1364&lt;기준일,"밀림",IF(A1364=기준일,"오늘",IF(A1364&lt;=기준일+7,"이번 주","예정")))))</f>
        <v/>
      </c>
      <c r="H1364" s="25">
        <f>IF(COUNTA(A1364,B1364,D1364)=0,"",IF(D1364="","할 일을 적어 주세요",IF(NOT(ISNUMBER(A1364)),"마감일을 확인하세요",IF(AND(B1364&lt;&gt;"",ISNA(MATCH(B1364,현장번호,0))),"현장 번호를 확인하세요",IF(AND(F1364&lt;&gt;"",F1364&lt;&gt;"완료"),"끝남 칸은 '완료'만","")))))</f>
        <v/>
      </c>
      <c r="J1364">
        <f>IF(OR(G1364="밀림",G1364="오늘",G1364="이번 주"),A1364+ROW()/1E+6,"")</f>
        <v/>
      </c>
    </row>
    <row r="1365">
      <c r="A1365" s="20" t="n"/>
      <c r="B1365" s="26" t="n"/>
      <c r="C1365" s="27">
        <f>IF(D1365="","",IF(B1365="","(현장 없음)",IFERROR(INDEX(현장_고객,MATCH(B1365,현장번호,0))&amp;" · "&amp;INDEX(현장_주소,MATCH(B1365,현장번호,0)),"없는 번호")))</f>
        <v/>
      </c>
      <c r="D1365" s="21" t="n"/>
      <c r="E1365" s="21" t="n"/>
      <c r="F1365" s="26" t="n"/>
      <c r="G1365" s="28">
        <f>IF(OR(D1365="",H1365&lt;&gt;""),"",IF(F1365="완료","완료",IF(A1365&lt;기준일,"밀림",IF(A1365=기준일,"오늘",IF(A1365&lt;=기준일+7,"이번 주","예정")))))</f>
        <v/>
      </c>
      <c r="H1365" s="25">
        <f>IF(COUNTA(A1365,B1365,D1365)=0,"",IF(D1365="","할 일을 적어 주세요",IF(NOT(ISNUMBER(A1365)),"마감일을 확인하세요",IF(AND(B1365&lt;&gt;"",ISNA(MATCH(B1365,현장번호,0))),"현장 번호를 확인하세요",IF(AND(F1365&lt;&gt;"",F1365&lt;&gt;"완료"),"끝남 칸은 '완료'만","")))))</f>
        <v/>
      </c>
      <c r="J1365">
        <f>IF(OR(G1365="밀림",G1365="오늘",G1365="이번 주"),A1365+ROW()/1E+6,"")</f>
        <v/>
      </c>
    </row>
    <row r="1366">
      <c r="A1366" s="20" t="n"/>
      <c r="B1366" s="26" t="n"/>
      <c r="C1366" s="27">
        <f>IF(D1366="","",IF(B1366="","(현장 없음)",IFERROR(INDEX(현장_고객,MATCH(B1366,현장번호,0))&amp;" · "&amp;INDEX(현장_주소,MATCH(B1366,현장번호,0)),"없는 번호")))</f>
        <v/>
      </c>
      <c r="D1366" s="21" t="n"/>
      <c r="E1366" s="21" t="n"/>
      <c r="F1366" s="26" t="n"/>
      <c r="G1366" s="28">
        <f>IF(OR(D1366="",H1366&lt;&gt;""),"",IF(F1366="완료","완료",IF(A1366&lt;기준일,"밀림",IF(A1366=기준일,"오늘",IF(A1366&lt;=기준일+7,"이번 주","예정")))))</f>
        <v/>
      </c>
      <c r="H1366" s="25">
        <f>IF(COUNTA(A1366,B1366,D1366)=0,"",IF(D1366="","할 일을 적어 주세요",IF(NOT(ISNUMBER(A1366)),"마감일을 확인하세요",IF(AND(B1366&lt;&gt;"",ISNA(MATCH(B1366,현장번호,0))),"현장 번호를 확인하세요",IF(AND(F1366&lt;&gt;"",F1366&lt;&gt;"완료"),"끝남 칸은 '완료'만","")))))</f>
        <v/>
      </c>
      <c r="J1366">
        <f>IF(OR(G1366="밀림",G1366="오늘",G1366="이번 주"),A1366+ROW()/1E+6,"")</f>
        <v/>
      </c>
    </row>
    <row r="1367">
      <c r="A1367" s="20" t="n"/>
      <c r="B1367" s="26" t="n"/>
      <c r="C1367" s="27">
        <f>IF(D1367="","",IF(B1367="","(현장 없음)",IFERROR(INDEX(현장_고객,MATCH(B1367,현장번호,0))&amp;" · "&amp;INDEX(현장_주소,MATCH(B1367,현장번호,0)),"없는 번호")))</f>
        <v/>
      </c>
      <c r="D1367" s="21" t="n"/>
      <c r="E1367" s="21" t="n"/>
      <c r="F1367" s="26" t="n"/>
      <c r="G1367" s="28">
        <f>IF(OR(D1367="",H1367&lt;&gt;""),"",IF(F1367="완료","완료",IF(A1367&lt;기준일,"밀림",IF(A1367=기준일,"오늘",IF(A1367&lt;=기준일+7,"이번 주","예정")))))</f>
        <v/>
      </c>
      <c r="H1367" s="25">
        <f>IF(COUNTA(A1367,B1367,D1367)=0,"",IF(D1367="","할 일을 적어 주세요",IF(NOT(ISNUMBER(A1367)),"마감일을 확인하세요",IF(AND(B1367&lt;&gt;"",ISNA(MATCH(B1367,현장번호,0))),"현장 번호를 확인하세요",IF(AND(F1367&lt;&gt;"",F1367&lt;&gt;"완료"),"끝남 칸은 '완료'만","")))))</f>
        <v/>
      </c>
      <c r="J1367">
        <f>IF(OR(G1367="밀림",G1367="오늘",G1367="이번 주"),A1367+ROW()/1E+6,"")</f>
        <v/>
      </c>
    </row>
    <row r="1368">
      <c r="A1368" s="20" t="n"/>
      <c r="B1368" s="26" t="n"/>
      <c r="C1368" s="27">
        <f>IF(D1368="","",IF(B1368="","(현장 없음)",IFERROR(INDEX(현장_고객,MATCH(B1368,현장번호,0))&amp;" · "&amp;INDEX(현장_주소,MATCH(B1368,현장번호,0)),"없는 번호")))</f>
        <v/>
      </c>
      <c r="D1368" s="21" t="n"/>
      <c r="E1368" s="21" t="n"/>
      <c r="F1368" s="26" t="n"/>
      <c r="G1368" s="28">
        <f>IF(OR(D1368="",H1368&lt;&gt;""),"",IF(F1368="완료","완료",IF(A1368&lt;기준일,"밀림",IF(A1368=기준일,"오늘",IF(A1368&lt;=기준일+7,"이번 주","예정")))))</f>
        <v/>
      </c>
      <c r="H1368" s="25">
        <f>IF(COUNTA(A1368,B1368,D1368)=0,"",IF(D1368="","할 일을 적어 주세요",IF(NOT(ISNUMBER(A1368)),"마감일을 확인하세요",IF(AND(B1368&lt;&gt;"",ISNA(MATCH(B1368,현장번호,0))),"현장 번호를 확인하세요",IF(AND(F1368&lt;&gt;"",F1368&lt;&gt;"완료"),"끝남 칸은 '완료'만","")))))</f>
        <v/>
      </c>
      <c r="J1368">
        <f>IF(OR(G1368="밀림",G1368="오늘",G1368="이번 주"),A1368+ROW()/1E+6,"")</f>
        <v/>
      </c>
    </row>
    <row r="1369">
      <c r="A1369" s="20" t="n"/>
      <c r="B1369" s="26" t="n"/>
      <c r="C1369" s="27">
        <f>IF(D1369="","",IF(B1369="","(현장 없음)",IFERROR(INDEX(현장_고객,MATCH(B1369,현장번호,0))&amp;" · "&amp;INDEX(현장_주소,MATCH(B1369,현장번호,0)),"없는 번호")))</f>
        <v/>
      </c>
      <c r="D1369" s="21" t="n"/>
      <c r="E1369" s="21" t="n"/>
      <c r="F1369" s="26" t="n"/>
      <c r="G1369" s="28">
        <f>IF(OR(D1369="",H1369&lt;&gt;""),"",IF(F1369="완료","완료",IF(A1369&lt;기준일,"밀림",IF(A1369=기준일,"오늘",IF(A1369&lt;=기준일+7,"이번 주","예정")))))</f>
        <v/>
      </c>
      <c r="H1369" s="25">
        <f>IF(COUNTA(A1369,B1369,D1369)=0,"",IF(D1369="","할 일을 적어 주세요",IF(NOT(ISNUMBER(A1369)),"마감일을 확인하세요",IF(AND(B1369&lt;&gt;"",ISNA(MATCH(B1369,현장번호,0))),"현장 번호를 확인하세요",IF(AND(F1369&lt;&gt;"",F1369&lt;&gt;"완료"),"끝남 칸은 '완료'만","")))))</f>
        <v/>
      </c>
      <c r="J1369">
        <f>IF(OR(G1369="밀림",G1369="오늘",G1369="이번 주"),A1369+ROW()/1E+6,"")</f>
        <v/>
      </c>
    </row>
    <row r="1370">
      <c r="A1370" s="20" t="n"/>
      <c r="B1370" s="26" t="n"/>
      <c r="C1370" s="27">
        <f>IF(D1370="","",IF(B1370="","(현장 없음)",IFERROR(INDEX(현장_고객,MATCH(B1370,현장번호,0))&amp;" · "&amp;INDEX(현장_주소,MATCH(B1370,현장번호,0)),"없는 번호")))</f>
        <v/>
      </c>
      <c r="D1370" s="21" t="n"/>
      <c r="E1370" s="21" t="n"/>
      <c r="F1370" s="26" t="n"/>
      <c r="G1370" s="28">
        <f>IF(OR(D1370="",H1370&lt;&gt;""),"",IF(F1370="완료","완료",IF(A1370&lt;기준일,"밀림",IF(A1370=기준일,"오늘",IF(A1370&lt;=기준일+7,"이번 주","예정")))))</f>
        <v/>
      </c>
      <c r="H1370" s="25">
        <f>IF(COUNTA(A1370,B1370,D1370)=0,"",IF(D1370="","할 일을 적어 주세요",IF(NOT(ISNUMBER(A1370)),"마감일을 확인하세요",IF(AND(B1370&lt;&gt;"",ISNA(MATCH(B1370,현장번호,0))),"현장 번호를 확인하세요",IF(AND(F1370&lt;&gt;"",F1370&lt;&gt;"완료"),"끝남 칸은 '완료'만","")))))</f>
        <v/>
      </c>
      <c r="J1370">
        <f>IF(OR(G1370="밀림",G1370="오늘",G1370="이번 주"),A1370+ROW()/1E+6,"")</f>
        <v/>
      </c>
    </row>
    <row r="1371">
      <c r="A1371" s="20" t="n"/>
      <c r="B1371" s="26" t="n"/>
      <c r="C1371" s="27">
        <f>IF(D1371="","",IF(B1371="","(현장 없음)",IFERROR(INDEX(현장_고객,MATCH(B1371,현장번호,0))&amp;" · "&amp;INDEX(현장_주소,MATCH(B1371,현장번호,0)),"없는 번호")))</f>
        <v/>
      </c>
      <c r="D1371" s="21" t="n"/>
      <c r="E1371" s="21" t="n"/>
      <c r="F1371" s="26" t="n"/>
      <c r="G1371" s="28">
        <f>IF(OR(D1371="",H1371&lt;&gt;""),"",IF(F1371="완료","완료",IF(A1371&lt;기준일,"밀림",IF(A1371=기준일,"오늘",IF(A1371&lt;=기준일+7,"이번 주","예정")))))</f>
        <v/>
      </c>
      <c r="H1371" s="25">
        <f>IF(COUNTA(A1371,B1371,D1371)=0,"",IF(D1371="","할 일을 적어 주세요",IF(NOT(ISNUMBER(A1371)),"마감일을 확인하세요",IF(AND(B1371&lt;&gt;"",ISNA(MATCH(B1371,현장번호,0))),"현장 번호를 확인하세요",IF(AND(F1371&lt;&gt;"",F1371&lt;&gt;"완료"),"끝남 칸은 '완료'만","")))))</f>
        <v/>
      </c>
      <c r="J1371">
        <f>IF(OR(G1371="밀림",G1371="오늘",G1371="이번 주"),A1371+ROW()/1E+6,"")</f>
        <v/>
      </c>
    </row>
    <row r="1372">
      <c r="A1372" s="20" t="n"/>
      <c r="B1372" s="26" t="n"/>
      <c r="C1372" s="27">
        <f>IF(D1372="","",IF(B1372="","(현장 없음)",IFERROR(INDEX(현장_고객,MATCH(B1372,현장번호,0))&amp;" · "&amp;INDEX(현장_주소,MATCH(B1372,현장번호,0)),"없는 번호")))</f>
        <v/>
      </c>
      <c r="D1372" s="21" t="n"/>
      <c r="E1372" s="21" t="n"/>
      <c r="F1372" s="26" t="n"/>
      <c r="G1372" s="28">
        <f>IF(OR(D1372="",H1372&lt;&gt;""),"",IF(F1372="완료","완료",IF(A1372&lt;기준일,"밀림",IF(A1372=기준일,"오늘",IF(A1372&lt;=기준일+7,"이번 주","예정")))))</f>
        <v/>
      </c>
      <c r="H1372" s="25">
        <f>IF(COUNTA(A1372,B1372,D1372)=0,"",IF(D1372="","할 일을 적어 주세요",IF(NOT(ISNUMBER(A1372)),"마감일을 확인하세요",IF(AND(B1372&lt;&gt;"",ISNA(MATCH(B1372,현장번호,0))),"현장 번호를 확인하세요",IF(AND(F1372&lt;&gt;"",F1372&lt;&gt;"완료"),"끝남 칸은 '완료'만","")))))</f>
        <v/>
      </c>
      <c r="J1372">
        <f>IF(OR(G1372="밀림",G1372="오늘",G1372="이번 주"),A1372+ROW()/1E+6,"")</f>
        <v/>
      </c>
    </row>
    <row r="1373">
      <c r="A1373" s="20" t="n"/>
      <c r="B1373" s="26" t="n"/>
      <c r="C1373" s="27">
        <f>IF(D1373="","",IF(B1373="","(현장 없음)",IFERROR(INDEX(현장_고객,MATCH(B1373,현장번호,0))&amp;" · "&amp;INDEX(현장_주소,MATCH(B1373,현장번호,0)),"없는 번호")))</f>
        <v/>
      </c>
      <c r="D1373" s="21" t="n"/>
      <c r="E1373" s="21" t="n"/>
      <c r="F1373" s="26" t="n"/>
      <c r="G1373" s="28">
        <f>IF(OR(D1373="",H1373&lt;&gt;""),"",IF(F1373="완료","완료",IF(A1373&lt;기준일,"밀림",IF(A1373=기준일,"오늘",IF(A1373&lt;=기준일+7,"이번 주","예정")))))</f>
        <v/>
      </c>
      <c r="H1373" s="25">
        <f>IF(COUNTA(A1373,B1373,D1373)=0,"",IF(D1373="","할 일을 적어 주세요",IF(NOT(ISNUMBER(A1373)),"마감일을 확인하세요",IF(AND(B1373&lt;&gt;"",ISNA(MATCH(B1373,현장번호,0))),"현장 번호를 확인하세요",IF(AND(F1373&lt;&gt;"",F1373&lt;&gt;"완료"),"끝남 칸은 '완료'만","")))))</f>
        <v/>
      </c>
      <c r="J1373">
        <f>IF(OR(G1373="밀림",G1373="오늘",G1373="이번 주"),A1373+ROW()/1E+6,"")</f>
        <v/>
      </c>
    </row>
    <row r="1374">
      <c r="A1374" s="20" t="n"/>
      <c r="B1374" s="26" t="n"/>
      <c r="C1374" s="27">
        <f>IF(D1374="","",IF(B1374="","(현장 없음)",IFERROR(INDEX(현장_고객,MATCH(B1374,현장번호,0))&amp;" · "&amp;INDEX(현장_주소,MATCH(B1374,현장번호,0)),"없는 번호")))</f>
        <v/>
      </c>
      <c r="D1374" s="21" t="n"/>
      <c r="E1374" s="21" t="n"/>
      <c r="F1374" s="26" t="n"/>
      <c r="G1374" s="28">
        <f>IF(OR(D1374="",H1374&lt;&gt;""),"",IF(F1374="완료","완료",IF(A1374&lt;기준일,"밀림",IF(A1374=기준일,"오늘",IF(A1374&lt;=기준일+7,"이번 주","예정")))))</f>
        <v/>
      </c>
      <c r="H1374" s="25">
        <f>IF(COUNTA(A1374,B1374,D1374)=0,"",IF(D1374="","할 일을 적어 주세요",IF(NOT(ISNUMBER(A1374)),"마감일을 확인하세요",IF(AND(B1374&lt;&gt;"",ISNA(MATCH(B1374,현장번호,0))),"현장 번호를 확인하세요",IF(AND(F1374&lt;&gt;"",F1374&lt;&gt;"완료"),"끝남 칸은 '완료'만","")))))</f>
        <v/>
      </c>
      <c r="J1374">
        <f>IF(OR(G1374="밀림",G1374="오늘",G1374="이번 주"),A1374+ROW()/1E+6,"")</f>
        <v/>
      </c>
    </row>
    <row r="1375">
      <c r="A1375" s="20" t="n"/>
      <c r="B1375" s="26" t="n"/>
      <c r="C1375" s="27">
        <f>IF(D1375="","",IF(B1375="","(현장 없음)",IFERROR(INDEX(현장_고객,MATCH(B1375,현장번호,0))&amp;" · "&amp;INDEX(현장_주소,MATCH(B1375,현장번호,0)),"없는 번호")))</f>
        <v/>
      </c>
      <c r="D1375" s="21" t="n"/>
      <c r="E1375" s="21" t="n"/>
      <c r="F1375" s="26" t="n"/>
      <c r="G1375" s="28">
        <f>IF(OR(D1375="",H1375&lt;&gt;""),"",IF(F1375="완료","완료",IF(A1375&lt;기준일,"밀림",IF(A1375=기준일,"오늘",IF(A1375&lt;=기준일+7,"이번 주","예정")))))</f>
        <v/>
      </c>
      <c r="H1375" s="25">
        <f>IF(COUNTA(A1375,B1375,D1375)=0,"",IF(D1375="","할 일을 적어 주세요",IF(NOT(ISNUMBER(A1375)),"마감일을 확인하세요",IF(AND(B1375&lt;&gt;"",ISNA(MATCH(B1375,현장번호,0))),"현장 번호를 확인하세요",IF(AND(F1375&lt;&gt;"",F1375&lt;&gt;"완료"),"끝남 칸은 '완료'만","")))))</f>
        <v/>
      </c>
      <c r="J1375">
        <f>IF(OR(G1375="밀림",G1375="오늘",G1375="이번 주"),A1375+ROW()/1E+6,"")</f>
        <v/>
      </c>
    </row>
    <row r="1376">
      <c r="A1376" s="20" t="n"/>
      <c r="B1376" s="26" t="n"/>
      <c r="C1376" s="27">
        <f>IF(D1376="","",IF(B1376="","(현장 없음)",IFERROR(INDEX(현장_고객,MATCH(B1376,현장번호,0))&amp;" · "&amp;INDEX(현장_주소,MATCH(B1376,현장번호,0)),"없는 번호")))</f>
        <v/>
      </c>
      <c r="D1376" s="21" t="n"/>
      <c r="E1376" s="21" t="n"/>
      <c r="F1376" s="26" t="n"/>
      <c r="G1376" s="28">
        <f>IF(OR(D1376="",H1376&lt;&gt;""),"",IF(F1376="완료","완료",IF(A1376&lt;기준일,"밀림",IF(A1376=기준일,"오늘",IF(A1376&lt;=기준일+7,"이번 주","예정")))))</f>
        <v/>
      </c>
      <c r="H1376" s="25">
        <f>IF(COUNTA(A1376,B1376,D1376)=0,"",IF(D1376="","할 일을 적어 주세요",IF(NOT(ISNUMBER(A1376)),"마감일을 확인하세요",IF(AND(B1376&lt;&gt;"",ISNA(MATCH(B1376,현장번호,0))),"현장 번호를 확인하세요",IF(AND(F1376&lt;&gt;"",F1376&lt;&gt;"완료"),"끝남 칸은 '완료'만","")))))</f>
        <v/>
      </c>
      <c r="J1376">
        <f>IF(OR(G1376="밀림",G1376="오늘",G1376="이번 주"),A1376+ROW()/1E+6,"")</f>
        <v/>
      </c>
    </row>
    <row r="1377">
      <c r="A1377" s="20" t="n"/>
      <c r="B1377" s="26" t="n"/>
      <c r="C1377" s="27">
        <f>IF(D1377="","",IF(B1377="","(현장 없음)",IFERROR(INDEX(현장_고객,MATCH(B1377,현장번호,0))&amp;" · "&amp;INDEX(현장_주소,MATCH(B1377,현장번호,0)),"없는 번호")))</f>
        <v/>
      </c>
      <c r="D1377" s="21" t="n"/>
      <c r="E1377" s="21" t="n"/>
      <c r="F1377" s="26" t="n"/>
      <c r="G1377" s="28">
        <f>IF(OR(D1377="",H1377&lt;&gt;""),"",IF(F1377="완료","완료",IF(A1377&lt;기준일,"밀림",IF(A1377=기준일,"오늘",IF(A1377&lt;=기준일+7,"이번 주","예정")))))</f>
        <v/>
      </c>
      <c r="H1377" s="25">
        <f>IF(COUNTA(A1377,B1377,D1377)=0,"",IF(D1377="","할 일을 적어 주세요",IF(NOT(ISNUMBER(A1377)),"마감일을 확인하세요",IF(AND(B1377&lt;&gt;"",ISNA(MATCH(B1377,현장번호,0))),"현장 번호를 확인하세요",IF(AND(F1377&lt;&gt;"",F1377&lt;&gt;"완료"),"끝남 칸은 '완료'만","")))))</f>
        <v/>
      </c>
      <c r="J1377">
        <f>IF(OR(G1377="밀림",G1377="오늘",G1377="이번 주"),A1377+ROW()/1E+6,"")</f>
        <v/>
      </c>
    </row>
    <row r="1378">
      <c r="A1378" s="20" t="n"/>
      <c r="B1378" s="26" t="n"/>
      <c r="C1378" s="27">
        <f>IF(D1378="","",IF(B1378="","(현장 없음)",IFERROR(INDEX(현장_고객,MATCH(B1378,현장번호,0))&amp;" · "&amp;INDEX(현장_주소,MATCH(B1378,현장번호,0)),"없는 번호")))</f>
        <v/>
      </c>
      <c r="D1378" s="21" t="n"/>
      <c r="E1378" s="21" t="n"/>
      <c r="F1378" s="26" t="n"/>
      <c r="G1378" s="28">
        <f>IF(OR(D1378="",H1378&lt;&gt;""),"",IF(F1378="완료","완료",IF(A1378&lt;기준일,"밀림",IF(A1378=기준일,"오늘",IF(A1378&lt;=기준일+7,"이번 주","예정")))))</f>
        <v/>
      </c>
      <c r="H1378" s="25">
        <f>IF(COUNTA(A1378,B1378,D1378)=0,"",IF(D1378="","할 일을 적어 주세요",IF(NOT(ISNUMBER(A1378)),"마감일을 확인하세요",IF(AND(B1378&lt;&gt;"",ISNA(MATCH(B1378,현장번호,0))),"현장 번호를 확인하세요",IF(AND(F1378&lt;&gt;"",F1378&lt;&gt;"완료"),"끝남 칸은 '완료'만","")))))</f>
        <v/>
      </c>
      <c r="J1378">
        <f>IF(OR(G1378="밀림",G1378="오늘",G1378="이번 주"),A1378+ROW()/1E+6,"")</f>
        <v/>
      </c>
    </row>
    <row r="1379">
      <c r="A1379" s="20" t="n"/>
      <c r="B1379" s="26" t="n"/>
      <c r="C1379" s="27">
        <f>IF(D1379="","",IF(B1379="","(현장 없음)",IFERROR(INDEX(현장_고객,MATCH(B1379,현장번호,0))&amp;" · "&amp;INDEX(현장_주소,MATCH(B1379,현장번호,0)),"없는 번호")))</f>
        <v/>
      </c>
      <c r="D1379" s="21" t="n"/>
      <c r="E1379" s="21" t="n"/>
      <c r="F1379" s="26" t="n"/>
      <c r="G1379" s="28">
        <f>IF(OR(D1379="",H1379&lt;&gt;""),"",IF(F1379="완료","완료",IF(A1379&lt;기준일,"밀림",IF(A1379=기준일,"오늘",IF(A1379&lt;=기준일+7,"이번 주","예정")))))</f>
        <v/>
      </c>
      <c r="H1379" s="25">
        <f>IF(COUNTA(A1379,B1379,D1379)=0,"",IF(D1379="","할 일을 적어 주세요",IF(NOT(ISNUMBER(A1379)),"마감일을 확인하세요",IF(AND(B1379&lt;&gt;"",ISNA(MATCH(B1379,현장번호,0))),"현장 번호를 확인하세요",IF(AND(F1379&lt;&gt;"",F1379&lt;&gt;"완료"),"끝남 칸은 '완료'만","")))))</f>
        <v/>
      </c>
      <c r="J1379">
        <f>IF(OR(G1379="밀림",G1379="오늘",G1379="이번 주"),A1379+ROW()/1E+6,"")</f>
        <v/>
      </c>
    </row>
    <row r="1380">
      <c r="A1380" s="20" t="n"/>
      <c r="B1380" s="26" t="n"/>
      <c r="C1380" s="27">
        <f>IF(D1380="","",IF(B1380="","(현장 없음)",IFERROR(INDEX(현장_고객,MATCH(B1380,현장번호,0))&amp;" · "&amp;INDEX(현장_주소,MATCH(B1380,현장번호,0)),"없는 번호")))</f>
        <v/>
      </c>
      <c r="D1380" s="21" t="n"/>
      <c r="E1380" s="21" t="n"/>
      <c r="F1380" s="26" t="n"/>
      <c r="G1380" s="28">
        <f>IF(OR(D1380="",H1380&lt;&gt;""),"",IF(F1380="완료","완료",IF(A1380&lt;기준일,"밀림",IF(A1380=기준일,"오늘",IF(A1380&lt;=기준일+7,"이번 주","예정")))))</f>
        <v/>
      </c>
      <c r="H1380" s="25">
        <f>IF(COUNTA(A1380,B1380,D1380)=0,"",IF(D1380="","할 일을 적어 주세요",IF(NOT(ISNUMBER(A1380)),"마감일을 확인하세요",IF(AND(B1380&lt;&gt;"",ISNA(MATCH(B1380,현장번호,0))),"현장 번호를 확인하세요",IF(AND(F1380&lt;&gt;"",F1380&lt;&gt;"완료"),"끝남 칸은 '완료'만","")))))</f>
        <v/>
      </c>
      <c r="J1380">
        <f>IF(OR(G1380="밀림",G1380="오늘",G1380="이번 주"),A1380+ROW()/1E+6,"")</f>
        <v/>
      </c>
    </row>
    <row r="1381">
      <c r="A1381" s="20" t="n"/>
      <c r="B1381" s="26" t="n"/>
      <c r="C1381" s="27">
        <f>IF(D1381="","",IF(B1381="","(현장 없음)",IFERROR(INDEX(현장_고객,MATCH(B1381,현장번호,0))&amp;" · "&amp;INDEX(현장_주소,MATCH(B1381,현장번호,0)),"없는 번호")))</f>
        <v/>
      </c>
      <c r="D1381" s="21" t="n"/>
      <c r="E1381" s="21" t="n"/>
      <c r="F1381" s="26" t="n"/>
      <c r="G1381" s="28">
        <f>IF(OR(D1381="",H1381&lt;&gt;""),"",IF(F1381="완료","완료",IF(A1381&lt;기준일,"밀림",IF(A1381=기준일,"오늘",IF(A1381&lt;=기준일+7,"이번 주","예정")))))</f>
        <v/>
      </c>
      <c r="H1381" s="25">
        <f>IF(COUNTA(A1381,B1381,D1381)=0,"",IF(D1381="","할 일을 적어 주세요",IF(NOT(ISNUMBER(A1381)),"마감일을 확인하세요",IF(AND(B1381&lt;&gt;"",ISNA(MATCH(B1381,현장번호,0))),"현장 번호를 확인하세요",IF(AND(F1381&lt;&gt;"",F1381&lt;&gt;"완료"),"끝남 칸은 '완료'만","")))))</f>
        <v/>
      </c>
      <c r="J1381">
        <f>IF(OR(G1381="밀림",G1381="오늘",G1381="이번 주"),A1381+ROW()/1E+6,"")</f>
        <v/>
      </c>
    </row>
    <row r="1382">
      <c r="A1382" s="20" t="n"/>
      <c r="B1382" s="26" t="n"/>
      <c r="C1382" s="27">
        <f>IF(D1382="","",IF(B1382="","(현장 없음)",IFERROR(INDEX(현장_고객,MATCH(B1382,현장번호,0))&amp;" · "&amp;INDEX(현장_주소,MATCH(B1382,현장번호,0)),"없는 번호")))</f>
        <v/>
      </c>
      <c r="D1382" s="21" t="n"/>
      <c r="E1382" s="21" t="n"/>
      <c r="F1382" s="26" t="n"/>
      <c r="G1382" s="28">
        <f>IF(OR(D1382="",H1382&lt;&gt;""),"",IF(F1382="완료","완료",IF(A1382&lt;기준일,"밀림",IF(A1382=기준일,"오늘",IF(A1382&lt;=기준일+7,"이번 주","예정")))))</f>
        <v/>
      </c>
      <c r="H1382" s="25">
        <f>IF(COUNTA(A1382,B1382,D1382)=0,"",IF(D1382="","할 일을 적어 주세요",IF(NOT(ISNUMBER(A1382)),"마감일을 확인하세요",IF(AND(B1382&lt;&gt;"",ISNA(MATCH(B1382,현장번호,0))),"현장 번호를 확인하세요",IF(AND(F1382&lt;&gt;"",F1382&lt;&gt;"완료"),"끝남 칸은 '완료'만","")))))</f>
        <v/>
      </c>
      <c r="J1382">
        <f>IF(OR(G1382="밀림",G1382="오늘",G1382="이번 주"),A1382+ROW()/1E+6,"")</f>
        <v/>
      </c>
    </row>
    <row r="1383">
      <c r="A1383" s="20" t="n"/>
      <c r="B1383" s="26" t="n"/>
      <c r="C1383" s="27">
        <f>IF(D1383="","",IF(B1383="","(현장 없음)",IFERROR(INDEX(현장_고객,MATCH(B1383,현장번호,0))&amp;" · "&amp;INDEX(현장_주소,MATCH(B1383,현장번호,0)),"없는 번호")))</f>
        <v/>
      </c>
      <c r="D1383" s="21" t="n"/>
      <c r="E1383" s="21" t="n"/>
      <c r="F1383" s="26" t="n"/>
      <c r="G1383" s="28">
        <f>IF(OR(D1383="",H1383&lt;&gt;""),"",IF(F1383="완료","완료",IF(A1383&lt;기준일,"밀림",IF(A1383=기준일,"오늘",IF(A1383&lt;=기준일+7,"이번 주","예정")))))</f>
        <v/>
      </c>
      <c r="H1383" s="25">
        <f>IF(COUNTA(A1383,B1383,D1383)=0,"",IF(D1383="","할 일을 적어 주세요",IF(NOT(ISNUMBER(A1383)),"마감일을 확인하세요",IF(AND(B1383&lt;&gt;"",ISNA(MATCH(B1383,현장번호,0))),"현장 번호를 확인하세요",IF(AND(F1383&lt;&gt;"",F1383&lt;&gt;"완료"),"끝남 칸은 '완료'만","")))))</f>
        <v/>
      </c>
      <c r="J1383">
        <f>IF(OR(G1383="밀림",G1383="오늘",G1383="이번 주"),A1383+ROW()/1E+6,"")</f>
        <v/>
      </c>
    </row>
    <row r="1384">
      <c r="A1384" s="20" t="n"/>
      <c r="B1384" s="26" t="n"/>
      <c r="C1384" s="27">
        <f>IF(D1384="","",IF(B1384="","(현장 없음)",IFERROR(INDEX(현장_고객,MATCH(B1384,현장번호,0))&amp;" · "&amp;INDEX(현장_주소,MATCH(B1384,현장번호,0)),"없는 번호")))</f>
        <v/>
      </c>
      <c r="D1384" s="21" t="n"/>
      <c r="E1384" s="21" t="n"/>
      <c r="F1384" s="26" t="n"/>
      <c r="G1384" s="28">
        <f>IF(OR(D1384="",H1384&lt;&gt;""),"",IF(F1384="완료","완료",IF(A1384&lt;기준일,"밀림",IF(A1384=기준일,"오늘",IF(A1384&lt;=기준일+7,"이번 주","예정")))))</f>
        <v/>
      </c>
      <c r="H1384" s="25">
        <f>IF(COUNTA(A1384,B1384,D1384)=0,"",IF(D1384="","할 일을 적어 주세요",IF(NOT(ISNUMBER(A1384)),"마감일을 확인하세요",IF(AND(B1384&lt;&gt;"",ISNA(MATCH(B1384,현장번호,0))),"현장 번호를 확인하세요",IF(AND(F1384&lt;&gt;"",F1384&lt;&gt;"완료"),"끝남 칸은 '완료'만","")))))</f>
        <v/>
      </c>
      <c r="J1384">
        <f>IF(OR(G1384="밀림",G1384="오늘",G1384="이번 주"),A1384+ROW()/1E+6,"")</f>
        <v/>
      </c>
    </row>
    <row r="1385">
      <c r="A1385" s="20" t="n"/>
      <c r="B1385" s="26" t="n"/>
      <c r="C1385" s="27">
        <f>IF(D1385="","",IF(B1385="","(현장 없음)",IFERROR(INDEX(현장_고객,MATCH(B1385,현장번호,0))&amp;" · "&amp;INDEX(현장_주소,MATCH(B1385,현장번호,0)),"없는 번호")))</f>
        <v/>
      </c>
      <c r="D1385" s="21" t="n"/>
      <c r="E1385" s="21" t="n"/>
      <c r="F1385" s="26" t="n"/>
      <c r="G1385" s="28">
        <f>IF(OR(D1385="",H1385&lt;&gt;""),"",IF(F1385="완료","완료",IF(A1385&lt;기준일,"밀림",IF(A1385=기준일,"오늘",IF(A1385&lt;=기준일+7,"이번 주","예정")))))</f>
        <v/>
      </c>
      <c r="H1385" s="25">
        <f>IF(COUNTA(A1385,B1385,D1385)=0,"",IF(D1385="","할 일을 적어 주세요",IF(NOT(ISNUMBER(A1385)),"마감일을 확인하세요",IF(AND(B1385&lt;&gt;"",ISNA(MATCH(B1385,현장번호,0))),"현장 번호를 확인하세요",IF(AND(F1385&lt;&gt;"",F1385&lt;&gt;"완료"),"끝남 칸은 '완료'만","")))))</f>
        <v/>
      </c>
      <c r="J1385">
        <f>IF(OR(G1385="밀림",G1385="오늘",G1385="이번 주"),A1385+ROW()/1E+6,"")</f>
        <v/>
      </c>
    </row>
    <row r="1386">
      <c r="A1386" s="20" t="n"/>
      <c r="B1386" s="26" t="n"/>
      <c r="C1386" s="27">
        <f>IF(D1386="","",IF(B1386="","(현장 없음)",IFERROR(INDEX(현장_고객,MATCH(B1386,현장번호,0))&amp;" · "&amp;INDEX(현장_주소,MATCH(B1386,현장번호,0)),"없는 번호")))</f>
        <v/>
      </c>
      <c r="D1386" s="21" t="n"/>
      <c r="E1386" s="21" t="n"/>
      <c r="F1386" s="26" t="n"/>
      <c r="G1386" s="28">
        <f>IF(OR(D1386="",H1386&lt;&gt;""),"",IF(F1386="완료","완료",IF(A1386&lt;기준일,"밀림",IF(A1386=기준일,"오늘",IF(A1386&lt;=기준일+7,"이번 주","예정")))))</f>
        <v/>
      </c>
      <c r="H1386" s="25">
        <f>IF(COUNTA(A1386,B1386,D1386)=0,"",IF(D1386="","할 일을 적어 주세요",IF(NOT(ISNUMBER(A1386)),"마감일을 확인하세요",IF(AND(B1386&lt;&gt;"",ISNA(MATCH(B1386,현장번호,0))),"현장 번호를 확인하세요",IF(AND(F1386&lt;&gt;"",F1386&lt;&gt;"완료"),"끝남 칸은 '완료'만","")))))</f>
        <v/>
      </c>
      <c r="J1386">
        <f>IF(OR(G1386="밀림",G1386="오늘",G1386="이번 주"),A1386+ROW()/1E+6,"")</f>
        <v/>
      </c>
    </row>
    <row r="1387">
      <c r="A1387" s="20" t="n"/>
      <c r="B1387" s="26" t="n"/>
      <c r="C1387" s="27">
        <f>IF(D1387="","",IF(B1387="","(현장 없음)",IFERROR(INDEX(현장_고객,MATCH(B1387,현장번호,0))&amp;" · "&amp;INDEX(현장_주소,MATCH(B1387,현장번호,0)),"없는 번호")))</f>
        <v/>
      </c>
      <c r="D1387" s="21" t="n"/>
      <c r="E1387" s="21" t="n"/>
      <c r="F1387" s="26" t="n"/>
      <c r="G1387" s="28">
        <f>IF(OR(D1387="",H1387&lt;&gt;""),"",IF(F1387="완료","완료",IF(A1387&lt;기준일,"밀림",IF(A1387=기준일,"오늘",IF(A1387&lt;=기준일+7,"이번 주","예정")))))</f>
        <v/>
      </c>
      <c r="H1387" s="25">
        <f>IF(COUNTA(A1387,B1387,D1387)=0,"",IF(D1387="","할 일을 적어 주세요",IF(NOT(ISNUMBER(A1387)),"마감일을 확인하세요",IF(AND(B1387&lt;&gt;"",ISNA(MATCH(B1387,현장번호,0))),"현장 번호를 확인하세요",IF(AND(F1387&lt;&gt;"",F1387&lt;&gt;"완료"),"끝남 칸은 '완료'만","")))))</f>
        <v/>
      </c>
      <c r="J1387">
        <f>IF(OR(G1387="밀림",G1387="오늘",G1387="이번 주"),A1387+ROW()/1E+6,"")</f>
        <v/>
      </c>
    </row>
    <row r="1388">
      <c r="A1388" s="20" t="n"/>
      <c r="B1388" s="26" t="n"/>
      <c r="C1388" s="27">
        <f>IF(D1388="","",IF(B1388="","(현장 없음)",IFERROR(INDEX(현장_고객,MATCH(B1388,현장번호,0))&amp;" · "&amp;INDEX(현장_주소,MATCH(B1388,현장번호,0)),"없는 번호")))</f>
        <v/>
      </c>
      <c r="D1388" s="21" t="n"/>
      <c r="E1388" s="21" t="n"/>
      <c r="F1388" s="26" t="n"/>
      <c r="G1388" s="28">
        <f>IF(OR(D1388="",H1388&lt;&gt;""),"",IF(F1388="완료","완료",IF(A1388&lt;기준일,"밀림",IF(A1388=기준일,"오늘",IF(A1388&lt;=기준일+7,"이번 주","예정")))))</f>
        <v/>
      </c>
      <c r="H1388" s="25">
        <f>IF(COUNTA(A1388,B1388,D1388)=0,"",IF(D1388="","할 일을 적어 주세요",IF(NOT(ISNUMBER(A1388)),"마감일을 확인하세요",IF(AND(B1388&lt;&gt;"",ISNA(MATCH(B1388,현장번호,0))),"현장 번호를 확인하세요",IF(AND(F1388&lt;&gt;"",F1388&lt;&gt;"완료"),"끝남 칸은 '완료'만","")))))</f>
        <v/>
      </c>
      <c r="J1388">
        <f>IF(OR(G1388="밀림",G1388="오늘",G1388="이번 주"),A1388+ROW()/1E+6,"")</f>
        <v/>
      </c>
    </row>
    <row r="1389">
      <c r="A1389" s="20" t="n"/>
      <c r="B1389" s="26" t="n"/>
      <c r="C1389" s="27">
        <f>IF(D1389="","",IF(B1389="","(현장 없음)",IFERROR(INDEX(현장_고객,MATCH(B1389,현장번호,0))&amp;" · "&amp;INDEX(현장_주소,MATCH(B1389,현장번호,0)),"없는 번호")))</f>
        <v/>
      </c>
      <c r="D1389" s="21" t="n"/>
      <c r="E1389" s="21" t="n"/>
      <c r="F1389" s="26" t="n"/>
      <c r="G1389" s="28">
        <f>IF(OR(D1389="",H1389&lt;&gt;""),"",IF(F1389="완료","완료",IF(A1389&lt;기준일,"밀림",IF(A1389=기준일,"오늘",IF(A1389&lt;=기준일+7,"이번 주","예정")))))</f>
        <v/>
      </c>
      <c r="H1389" s="25">
        <f>IF(COUNTA(A1389,B1389,D1389)=0,"",IF(D1389="","할 일을 적어 주세요",IF(NOT(ISNUMBER(A1389)),"마감일을 확인하세요",IF(AND(B1389&lt;&gt;"",ISNA(MATCH(B1389,현장번호,0))),"현장 번호를 확인하세요",IF(AND(F1389&lt;&gt;"",F1389&lt;&gt;"완료"),"끝남 칸은 '완료'만","")))))</f>
        <v/>
      </c>
      <c r="J1389">
        <f>IF(OR(G1389="밀림",G1389="오늘",G1389="이번 주"),A1389+ROW()/1E+6,"")</f>
        <v/>
      </c>
    </row>
    <row r="1390">
      <c r="A1390" s="20" t="n"/>
      <c r="B1390" s="26" t="n"/>
      <c r="C1390" s="27">
        <f>IF(D1390="","",IF(B1390="","(현장 없음)",IFERROR(INDEX(현장_고객,MATCH(B1390,현장번호,0))&amp;" · "&amp;INDEX(현장_주소,MATCH(B1390,현장번호,0)),"없는 번호")))</f>
        <v/>
      </c>
      <c r="D1390" s="21" t="n"/>
      <c r="E1390" s="21" t="n"/>
      <c r="F1390" s="26" t="n"/>
      <c r="G1390" s="28">
        <f>IF(OR(D1390="",H1390&lt;&gt;""),"",IF(F1390="완료","완료",IF(A1390&lt;기준일,"밀림",IF(A1390=기준일,"오늘",IF(A1390&lt;=기준일+7,"이번 주","예정")))))</f>
        <v/>
      </c>
      <c r="H1390" s="25">
        <f>IF(COUNTA(A1390,B1390,D1390)=0,"",IF(D1390="","할 일을 적어 주세요",IF(NOT(ISNUMBER(A1390)),"마감일을 확인하세요",IF(AND(B1390&lt;&gt;"",ISNA(MATCH(B1390,현장번호,0))),"현장 번호를 확인하세요",IF(AND(F1390&lt;&gt;"",F1390&lt;&gt;"완료"),"끝남 칸은 '완료'만","")))))</f>
        <v/>
      </c>
      <c r="J1390">
        <f>IF(OR(G1390="밀림",G1390="오늘",G1390="이번 주"),A1390+ROW()/1E+6,"")</f>
        <v/>
      </c>
    </row>
    <row r="1391">
      <c r="A1391" s="20" t="n"/>
      <c r="B1391" s="26" t="n"/>
      <c r="C1391" s="27">
        <f>IF(D1391="","",IF(B1391="","(현장 없음)",IFERROR(INDEX(현장_고객,MATCH(B1391,현장번호,0))&amp;" · "&amp;INDEX(현장_주소,MATCH(B1391,현장번호,0)),"없는 번호")))</f>
        <v/>
      </c>
      <c r="D1391" s="21" t="n"/>
      <c r="E1391" s="21" t="n"/>
      <c r="F1391" s="26" t="n"/>
      <c r="G1391" s="28">
        <f>IF(OR(D1391="",H1391&lt;&gt;""),"",IF(F1391="완료","완료",IF(A1391&lt;기준일,"밀림",IF(A1391=기준일,"오늘",IF(A1391&lt;=기준일+7,"이번 주","예정")))))</f>
        <v/>
      </c>
      <c r="H1391" s="25">
        <f>IF(COUNTA(A1391,B1391,D1391)=0,"",IF(D1391="","할 일을 적어 주세요",IF(NOT(ISNUMBER(A1391)),"마감일을 확인하세요",IF(AND(B1391&lt;&gt;"",ISNA(MATCH(B1391,현장번호,0))),"현장 번호를 확인하세요",IF(AND(F1391&lt;&gt;"",F1391&lt;&gt;"완료"),"끝남 칸은 '완료'만","")))))</f>
        <v/>
      </c>
      <c r="J1391">
        <f>IF(OR(G1391="밀림",G1391="오늘",G1391="이번 주"),A1391+ROW()/1E+6,"")</f>
        <v/>
      </c>
    </row>
    <row r="1392">
      <c r="A1392" s="20" t="n"/>
      <c r="B1392" s="26" t="n"/>
      <c r="C1392" s="27">
        <f>IF(D1392="","",IF(B1392="","(현장 없음)",IFERROR(INDEX(현장_고객,MATCH(B1392,현장번호,0))&amp;" · "&amp;INDEX(현장_주소,MATCH(B1392,현장번호,0)),"없는 번호")))</f>
        <v/>
      </c>
      <c r="D1392" s="21" t="n"/>
      <c r="E1392" s="21" t="n"/>
      <c r="F1392" s="26" t="n"/>
      <c r="G1392" s="28">
        <f>IF(OR(D1392="",H1392&lt;&gt;""),"",IF(F1392="완료","완료",IF(A1392&lt;기준일,"밀림",IF(A1392=기준일,"오늘",IF(A1392&lt;=기준일+7,"이번 주","예정")))))</f>
        <v/>
      </c>
      <c r="H1392" s="25">
        <f>IF(COUNTA(A1392,B1392,D1392)=0,"",IF(D1392="","할 일을 적어 주세요",IF(NOT(ISNUMBER(A1392)),"마감일을 확인하세요",IF(AND(B1392&lt;&gt;"",ISNA(MATCH(B1392,현장번호,0))),"현장 번호를 확인하세요",IF(AND(F1392&lt;&gt;"",F1392&lt;&gt;"완료"),"끝남 칸은 '완료'만","")))))</f>
        <v/>
      </c>
      <c r="J1392">
        <f>IF(OR(G1392="밀림",G1392="오늘",G1392="이번 주"),A1392+ROW()/1E+6,"")</f>
        <v/>
      </c>
    </row>
    <row r="1393">
      <c r="A1393" s="20" t="n"/>
      <c r="B1393" s="26" t="n"/>
      <c r="C1393" s="27">
        <f>IF(D1393="","",IF(B1393="","(현장 없음)",IFERROR(INDEX(현장_고객,MATCH(B1393,현장번호,0))&amp;" · "&amp;INDEX(현장_주소,MATCH(B1393,현장번호,0)),"없는 번호")))</f>
        <v/>
      </c>
      <c r="D1393" s="21" t="n"/>
      <c r="E1393" s="21" t="n"/>
      <c r="F1393" s="26" t="n"/>
      <c r="G1393" s="28">
        <f>IF(OR(D1393="",H1393&lt;&gt;""),"",IF(F1393="완료","완료",IF(A1393&lt;기준일,"밀림",IF(A1393=기준일,"오늘",IF(A1393&lt;=기준일+7,"이번 주","예정")))))</f>
        <v/>
      </c>
      <c r="H1393" s="25">
        <f>IF(COUNTA(A1393,B1393,D1393)=0,"",IF(D1393="","할 일을 적어 주세요",IF(NOT(ISNUMBER(A1393)),"마감일을 확인하세요",IF(AND(B1393&lt;&gt;"",ISNA(MATCH(B1393,현장번호,0))),"현장 번호를 확인하세요",IF(AND(F1393&lt;&gt;"",F1393&lt;&gt;"완료"),"끝남 칸은 '완료'만","")))))</f>
        <v/>
      </c>
      <c r="J1393">
        <f>IF(OR(G1393="밀림",G1393="오늘",G1393="이번 주"),A1393+ROW()/1E+6,"")</f>
        <v/>
      </c>
    </row>
    <row r="1394">
      <c r="A1394" s="20" t="n"/>
      <c r="B1394" s="26" t="n"/>
      <c r="C1394" s="27">
        <f>IF(D1394="","",IF(B1394="","(현장 없음)",IFERROR(INDEX(현장_고객,MATCH(B1394,현장번호,0))&amp;" · "&amp;INDEX(현장_주소,MATCH(B1394,현장번호,0)),"없는 번호")))</f>
        <v/>
      </c>
      <c r="D1394" s="21" t="n"/>
      <c r="E1394" s="21" t="n"/>
      <c r="F1394" s="26" t="n"/>
      <c r="G1394" s="28">
        <f>IF(OR(D1394="",H1394&lt;&gt;""),"",IF(F1394="완료","완료",IF(A1394&lt;기준일,"밀림",IF(A1394=기준일,"오늘",IF(A1394&lt;=기준일+7,"이번 주","예정")))))</f>
        <v/>
      </c>
      <c r="H1394" s="25">
        <f>IF(COUNTA(A1394,B1394,D1394)=0,"",IF(D1394="","할 일을 적어 주세요",IF(NOT(ISNUMBER(A1394)),"마감일을 확인하세요",IF(AND(B1394&lt;&gt;"",ISNA(MATCH(B1394,현장번호,0))),"현장 번호를 확인하세요",IF(AND(F1394&lt;&gt;"",F1394&lt;&gt;"완료"),"끝남 칸은 '완료'만","")))))</f>
        <v/>
      </c>
      <c r="J1394">
        <f>IF(OR(G1394="밀림",G1394="오늘",G1394="이번 주"),A1394+ROW()/1E+6,"")</f>
        <v/>
      </c>
    </row>
    <row r="1395">
      <c r="A1395" s="20" t="n"/>
      <c r="B1395" s="26" t="n"/>
      <c r="C1395" s="27">
        <f>IF(D1395="","",IF(B1395="","(현장 없음)",IFERROR(INDEX(현장_고객,MATCH(B1395,현장번호,0))&amp;" · "&amp;INDEX(현장_주소,MATCH(B1395,현장번호,0)),"없는 번호")))</f>
        <v/>
      </c>
      <c r="D1395" s="21" t="n"/>
      <c r="E1395" s="21" t="n"/>
      <c r="F1395" s="26" t="n"/>
      <c r="G1395" s="28">
        <f>IF(OR(D1395="",H1395&lt;&gt;""),"",IF(F1395="완료","완료",IF(A1395&lt;기준일,"밀림",IF(A1395=기준일,"오늘",IF(A1395&lt;=기준일+7,"이번 주","예정")))))</f>
        <v/>
      </c>
      <c r="H1395" s="25">
        <f>IF(COUNTA(A1395,B1395,D1395)=0,"",IF(D1395="","할 일을 적어 주세요",IF(NOT(ISNUMBER(A1395)),"마감일을 확인하세요",IF(AND(B1395&lt;&gt;"",ISNA(MATCH(B1395,현장번호,0))),"현장 번호를 확인하세요",IF(AND(F1395&lt;&gt;"",F1395&lt;&gt;"완료"),"끝남 칸은 '완료'만","")))))</f>
        <v/>
      </c>
      <c r="J1395">
        <f>IF(OR(G1395="밀림",G1395="오늘",G1395="이번 주"),A1395+ROW()/1E+6,"")</f>
        <v/>
      </c>
    </row>
    <row r="1396">
      <c r="A1396" s="20" t="n"/>
      <c r="B1396" s="26" t="n"/>
      <c r="C1396" s="27">
        <f>IF(D1396="","",IF(B1396="","(현장 없음)",IFERROR(INDEX(현장_고객,MATCH(B1396,현장번호,0))&amp;" · "&amp;INDEX(현장_주소,MATCH(B1396,현장번호,0)),"없는 번호")))</f>
        <v/>
      </c>
      <c r="D1396" s="21" t="n"/>
      <c r="E1396" s="21" t="n"/>
      <c r="F1396" s="26" t="n"/>
      <c r="G1396" s="28">
        <f>IF(OR(D1396="",H1396&lt;&gt;""),"",IF(F1396="완료","완료",IF(A1396&lt;기준일,"밀림",IF(A1396=기준일,"오늘",IF(A1396&lt;=기준일+7,"이번 주","예정")))))</f>
        <v/>
      </c>
      <c r="H1396" s="25">
        <f>IF(COUNTA(A1396,B1396,D1396)=0,"",IF(D1396="","할 일을 적어 주세요",IF(NOT(ISNUMBER(A1396)),"마감일을 확인하세요",IF(AND(B1396&lt;&gt;"",ISNA(MATCH(B1396,현장번호,0))),"현장 번호를 확인하세요",IF(AND(F1396&lt;&gt;"",F1396&lt;&gt;"완료"),"끝남 칸은 '완료'만","")))))</f>
        <v/>
      </c>
      <c r="J1396">
        <f>IF(OR(G1396="밀림",G1396="오늘",G1396="이번 주"),A1396+ROW()/1E+6,"")</f>
        <v/>
      </c>
    </row>
    <row r="1397">
      <c r="A1397" s="20" t="n"/>
      <c r="B1397" s="26" t="n"/>
      <c r="C1397" s="27">
        <f>IF(D1397="","",IF(B1397="","(현장 없음)",IFERROR(INDEX(현장_고객,MATCH(B1397,현장번호,0))&amp;" · "&amp;INDEX(현장_주소,MATCH(B1397,현장번호,0)),"없는 번호")))</f>
        <v/>
      </c>
      <c r="D1397" s="21" t="n"/>
      <c r="E1397" s="21" t="n"/>
      <c r="F1397" s="26" t="n"/>
      <c r="G1397" s="28">
        <f>IF(OR(D1397="",H1397&lt;&gt;""),"",IF(F1397="완료","완료",IF(A1397&lt;기준일,"밀림",IF(A1397=기준일,"오늘",IF(A1397&lt;=기준일+7,"이번 주","예정")))))</f>
        <v/>
      </c>
      <c r="H1397" s="25">
        <f>IF(COUNTA(A1397,B1397,D1397)=0,"",IF(D1397="","할 일을 적어 주세요",IF(NOT(ISNUMBER(A1397)),"마감일을 확인하세요",IF(AND(B1397&lt;&gt;"",ISNA(MATCH(B1397,현장번호,0))),"현장 번호를 확인하세요",IF(AND(F1397&lt;&gt;"",F1397&lt;&gt;"완료"),"끝남 칸은 '완료'만","")))))</f>
        <v/>
      </c>
      <c r="J1397">
        <f>IF(OR(G1397="밀림",G1397="오늘",G1397="이번 주"),A1397+ROW()/1E+6,"")</f>
        <v/>
      </c>
    </row>
    <row r="1398">
      <c r="A1398" s="20" t="n"/>
      <c r="B1398" s="26" t="n"/>
      <c r="C1398" s="27">
        <f>IF(D1398="","",IF(B1398="","(현장 없음)",IFERROR(INDEX(현장_고객,MATCH(B1398,현장번호,0))&amp;" · "&amp;INDEX(현장_주소,MATCH(B1398,현장번호,0)),"없는 번호")))</f>
        <v/>
      </c>
      <c r="D1398" s="21" t="n"/>
      <c r="E1398" s="21" t="n"/>
      <c r="F1398" s="26" t="n"/>
      <c r="G1398" s="28">
        <f>IF(OR(D1398="",H1398&lt;&gt;""),"",IF(F1398="완료","완료",IF(A1398&lt;기준일,"밀림",IF(A1398=기준일,"오늘",IF(A1398&lt;=기준일+7,"이번 주","예정")))))</f>
        <v/>
      </c>
      <c r="H1398" s="25">
        <f>IF(COUNTA(A1398,B1398,D1398)=0,"",IF(D1398="","할 일을 적어 주세요",IF(NOT(ISNUMBER(A1398)),"마감일을 확인하세요",IF(AND(B1398&lt;&gt;"",ISNA(MATCH(B1398,현장번호,0))),"현장 번호를 확인하세요",IF(AND(F1398&lt;&gt;"",F1398&lt;&gt;"완료"),"끝남 칸은 '완료'만","")))))</f>
        <v/>
      </c>
      <c r="J1398">
        <f>IF(OR(G1398="밀림",G1398="오늘",G1398="이번 주"),A1398+ROW()/1E+6,"")</f>
        <v/>
      </c>
    </row>
    <row r="1399">
      <c r="A1399" s="20" t="n"/>
      <c r="B1399" s="26" t="n"/>
      <c r="C1399" s="27">
        <f>IF(D1399="","",IF(B1399="","(현장 없음)",IFERROR(INDEX(현장_고객,MATCH(B1399,현장번호,0))&amp;" · "&amp;INDEX(현장_주소,MATCH(B1399,현장번호,0)),"없는 번호")))</f>
        <v/>
      </c>
      <c r="D1399" s="21" t="n"/>
      <c r="E1399" s="21" t="n"/>
      <c r="F1399" s="26" t="n"/>
      <c r="G1399" s="28">
        <f>IF(OR(D1399="",H1399&lt;&gt;""),"",IF(F1399="완료","완료",IF(A1399&lt;기준일,"밀림",IF(A1399=기준일,"오늘",IF(A1399&lt;=기준일+7,"이번 주","예정")))))</f>
        <v/>
      </c>
      <c r="H1399" s="25">
        <f>IF(COUNTA(A1399,B1399,D1399)=0,"",IF(D1399="","할 일을 적어 주세요",IF(NOT(ISNUMBER(A1399)),"마감일을 확인하세요",IF(AND(B1399&lt;&gt;"",ISNA(MATCH(B1399,현장번호,0))),"현장 번호를 확인하세요",IF(AND(F1399&lt;&gt;"",F1399&lt;&gt;"완료"),"끝남 칸은 '완료'만","")))))</f>
        <v/>
      </c>
      <c r="J1399">
        <f>IF(OR(G1399="밀림",G1399="오늘",G1399="이번 주"),A1399+ROW()/1E+6,"")</f>
        <v/>
      </c>
    </row>
    <row r="1400">
      <c r="A1400" s="20" t="n"/>
      <c r="B1400" s="26" t="n"/>
      <c r="C1400" s="27">
        <f>IF(D1400="","",IF(B1400="","(현장 없음)",IFERROR(INDEX(현장_고객,MATCH(B1400,현장번호,0))&amp;" · "&amp;INDEX(현장_주소,MATCH(B1400,현장번호,0)),"없는 번호")))</f>
        <v/>
      </c>
      <c r="D1400" s="21" t="n"/>
      <c r="E1400" s="21" t="n"/>
      <c r="F1400" s="26" t="n"/>
      <c r="G1400" s="28">
        <f>IF(OR(D1400="",H1400&lt;&gt;""),"",IF(F1400="완료","완료",IF(A1400&lt;기준일,"밀림",IF(A1400=기준일,"오늘",IF(A1400&lt;=기준일+7,"이번 주","예정")))))</f>
        <v/>
      </c>
      <c r="H1400" s="25">
        <f>IF(COUNTA(A1400,B1400,D1400)=0,"",IF(D1400="","할 일을 적어 주세요",IF(NOT(ISNUMBER(A1400)),"마감일을 확인하세요",IF(AND(B1400&lt;&gt;"",ISNA(MATCH(B1400,현장번호,0))),"현장 번호를 확인하세요",IF(AND(F1400&lt;&gt;"",F1400&lt;&gt;"완료"),"끝남 칸은 '완료'만","")))))</f>
        <v/>
      </c>
      <c r="J1400">
        <f>IF(OR(G1400="밀림",G1400="오늘",G1400="이번 주"),A1400+ROW()/1E+6,"")</f>
        <v/>
      </c>
    </row>
    <row r="1401">
      <c r="A1401" s="20" t="n"/>
      <c r="B1401" s="26" t="n"/>
      <c r="C1401" s="27">
        <f>IF(D1401="","",IF(B1401="","(현장 없음)",IFERROR(INDEX(현장_고객,MATCH(B1401,현장번호,0))&amp;" · "&amp;INDEX(현장_주소,MATCH(B1401,현장번호,0)),"없는 번호")))</f>
        <v/>
      </c>
      <c r="D1401" s="21" t="n"/>
      <c r="E1401" s="21" t="n"/>
      <c r="F1401" s="26" t="n"/>
      <c r="G1401" s="28">
        <f>IF(OR(D1401="",H1401&lt;&gt;""),"",IF(F1401="완료","완료",IF(A1401&lt;기준일,"밀림",IF(A1401=기준일,"오늘",IF(A1401&lt;=기준일+7,"이번 주","예정")))))</f>
        <v/>
      </c>
      <c r="H1401" s="25">
        <f>IF(COUNTA(A1401,B1401,D1401)=0,"",IF(D1401="","할 일을 적어 주세요",IF(NOT(ISNUMBER(A1401)),"마감일을 확인하세요",IF(AND(B1401&lt;&gt;"",ISNA(MATCH(B1401,현장번호,0))),"현장 번호를 확인하세요",IF(AND(F1401&lt;&gt;"",F1401&lt;&gt;"완료"),"끝남 칸은 '완료'만","")))))</f>
        <v/>
      </c>
      <c r="J1401">
        <f>IF(OR(G1401="밀림",G1401="오늘",G1401="이번 주"),A1401+ROW()/1E+6,"")</f>
        <v/>
      </c>
    </row>
    <row r="1402">
      <c r="A1402" s="20" t="n"/>
      <c r="B1402" s="26" t="n"/>
      <c r="C1402" s="27">
        <f>IF(D1402="","",IF(B1402="","(현장 없음)",IFERROR(INDEX(현장_고객,MATCH(B1402,현장번호,0))&amp;" · "&amp;INDEX(현장_주소,MATCH(B1402,현장번호,0)),"없는 번호")))</f>
        <v/>
      </c>
      <c r="D1402" s="21" t="n"/>
      <c r="E1402" s="21" t="n"/>
      <c r="F1402" s="26" t="n"/>
      <c r="G1402" s="28">
        <f>IF(OR(D1402="",H1402&lt;&gt;""),"",IF(F1402="완료","완료",IF(A1402&lt;기준일,"밀림",IF(A1402=기준일,"오늘",IF(A1402&lt;=기준일+7,"이번 주","예정")))))</f>
        <v/>
      </c>
      <c r="H1402" s="25">
        <f>IF(COUNTA(A1402,B1402,D1402)=0,"",IF(D1402="","할 일을 적어 주세요",IF(NOT(ISNUMBER(A1402)),"마감일을 확인하세요",IF(AND(B1402&lt;&gt;"",ISNA(MATCH(B1402,현장번호,0))),"현장 번호를 확인하세요",IF(AND(F1402&lt;&gt;"",F1402&lt;&gt;"완료"),"끝남 칸은 '완료'만","")))))</f>
        <v/>
      </c>
      <c r="J1402">
        <f>IF(OR(G1402="밀림",G1402="오늘",G1402="이번 주"),A1402+ROW()/1E+6,"")</f>
        <v/>
      </c>
    </row>
    <row r="1403">
      <c r="A1403" s="20" t="n"/>
      <c r="B1403" s="26" t="n"/>
      <c r="C1403" s="27">
        <f>IF(D1403="","",IF(B1403="","(현장 없음)",IFERROR(INDEX(현장_고객,MATCH(B1403,현장번호,0))&amp;" · "&amp;INDEX(현장_주소,MATCH(B1403,현장번호,0)),"없는 번호")))</f>
        <v/>
      </c>
      <c r="D1403" s="21" t="n"/>
      <c r="E1403" s="21" t="n"/>
      <c r="F1403" s="26" t="n"/>
      <c r="G1403" s="28">
        <f>IF(OR(D1403="",H1403&lt;&gt;""),"",IF(F1403="완료","완료",IF(A1403&lt;기준일,"밀림",IF(A1403=기준일,"오늘",IF(A1403&lt;=기준일+7,"이번 주","예정")))))</f>
        <v/>
      </c>
      <c r="H1403" s="25">
        <f>IF(COUNTA(A1403,B1403,D1403)=0,"",IF(D1403="","할 일을 적어 주세요",IF(NOT(ISNUMBER(A1403)),"마감일을 확인하세요",IF(AND(B1403&lt;&gt;"",ISNA(MATCH(B1403,현장번호,0))),"현장 번호를 확인하세요",IF(AND(F1403&lt;&gt;"",F1403&lt;&gt;"완료"),"끝남 칸은 '완료'만","")))))</f>
        <v/>
      </c>
      <c r="J1403">
        <f>IF(OR(G1403="밀림",G1403="오늘",G1403="이번 주"),A1403+ROW()/1E+6,"")</f>
        <v/>
      </c>
    </row>
    <row r="1404">
      <c r="A1404" s="20" t="n"/>
      <c r="B1404" s="26" t="n"/>
      <c r="C1404" s="27">
        <f>IF(D1404="","",IF(B1404="","(현장 없음)",IFERROR(INDEX(현장_고객,MATCH(B1404,현장번호,0))&amp;" · "&amp;INDEX(현장_주소,MATCH(B1404,현장번호,0)),"없는 번호")))</f>
        <v/>
      </c>
      <c r="D1404" s="21" t="n"/>
      <c r="E1404" s="21" t="n"/>
      <c r="F1404" s="26" t="n"/>
      <c r="G1404" s="28">
        <f>IF(OR(D1404="",H1404&lt;&gt;""),"",IF(F1404="완료","완료",IF(A1404&lt;기준일,"밀림",IF(A1404=기준일,"오늘",IF(A1404&lt;=기준일+7,"이번 주","예정")))))</f>
        <v/>
      </c>
      <c r="H1404" s="25">
        <f>IF(COUNTA(A1404,B1404,D1404)=0,"",IF(D1404="","할 일을 적어 주세요",IF(NOT(ISNUMBER(A1404)),"마감일을 확인하세요",IF(AND(B1404&lt;&gt;"",ISNA(MATCH(B1404,현장번호,0))),"현장 번호를 확인하세요",IF(AND(F1404&lt;&gt;"",F1404&lt;&gt;"완료"),"끝남 칸은 '완료'만","")))))</f>
        <v/>
      </c>
      <c r="J1404">
        <f>IF(OR(G1404="밀림",G1404="오늘",G1404="이번 주"),A1404+ROW()/1E+6,"")</f>
        <v/>
      </c>
    </row>
    <row r="1405">
      <c r="A1405" s="20" t="n"/>
      <c r="B1405" s="26" t="n"/>
      <c r="C1405" s="27">
        <f>IF(D1405="","",IF(B1405="","(현장 없음)",IFERROR(INDEX(현장_고객,MATCH(B1405,현장번호,0))&amp;" · "&amp;INDEX(현장_주소,MATCH(B1405,현장번호,0)),"없는 번호")))</f>
        <v/>
      </c>
      <c r="D1405" s="21" t="n"/>
      <c r="E1405" s="21" t="n"/>
      <c r="F1405" s="26" t="n"/>
      <c r="G1405" s="28">
        <f>IF(OR(D1405="",H1405&lt;&gt;""),"",IF(F1405="완료","완료",IF(A1405&lt;기준일,"밀림",IF(A1405=기준일,"오늘",IF(A1405&lt;=기준일+7,"이번 주","예정")))))</f>
        <v/>
      </c>
      <c r="H1405" s="25">
        <f>IF(COUNTA(A1405,B1405,D1405)=0,"",IF(D1405="","할 일을 적어 주세요",IF(NOT(ISNUMBER(A1405)),"마감일을 확인하세요",IF(AND(B1405&lt;&gt;"",ISNA(MATCH(B1405,현장번호,0))),"현장 번호를 확인하세요",IF(AND(F1405&lt;&gt;"",F1405&lt;&gt;"완료"),"끝남 칸은 '완료'만","")))))</f>
        <v/>
      </c>
      <c r="J1405">
        <f>IF(OR(G1405="밀림",G1405="오늘",G1405="이번 주"),A1405+ROW()/1E+6,"")</f>
        <v/>
      </c>
    </row>
    <row r="1406">
      <c r="A1406" s="20" t="n"/>
      <c r="B1406" s="26" t="n"/>
      <c r="C1406" s="27">
        <f>IF(D1406="","",IF(B1406="","(현장 없음)",IFERROR(INDEX(현장_고객,MATCH(B1406,현장번호,0))&amp;" · "&amp;INDEX(현장_주소,MATCH(B1406,현장번호,0)),"없는 번호")))</f>
        <v/>
      </c>
      <c r="D1406" s="21" t="n"/>
      <c r="E1406" s="21" t="n"/>
      <c r="F1406" s="26" t="n"/>
      <c r="G1406" s="28">
        <f>IF(OR(D1406="",H1406&lt;&gt;""),"",IF(F1406="완료","완료",IF(A1406&lt;기준일,"밀림",IF(A1406=기준일,"오늘",IF(A1406&lt;=기준일+7,"이번 주","예정")))))</f>
        <v/>
      </c>
      <c r="H1406" s="25">
        <f>IF(COUNTA(A1406,B1406,D1406)=0,"",IF(D1406="","할 일을 적어 주세요",IF(NOT(ISNUMBER(A1406)),"마감일을 확인하세요",IF(AND(B1406&lt;&gt;"",ISNA(MATCH(B1406,현장번호,0))),"현장 번호를 확인하세요",IF(AND(F1406&lt;&gt;"",F1406&lt;&gt;"완료"),"끝남 칸은 '완료'만","")))))</f>
        <v/>
      </c>
      <c r="J1406">
        <f>IF(OR(G1406="밀림",G1406="오늘",G1406="이번 주"),A1406+ROW()/1E+6,"")</f>
        <v/>
      </c>
    </row>
    <row r="1407">
      <c r="A1407" s="20" t="n"/>
      <c r="B1407" s="26" t="n"/>
      <c r="C1407" s="27">
        <f>IF(D1407="","",IF(B1407="","(현장 없음)",IFERROR(INDEX(현장_고객,MATCH(B1407,현장번호,0))&amp;" · "&amp;INDEX(현장_주소,MATCH(B1407,현장번호,0)),"없는 번호")))</f>
        <v/>
      </c>
      <c r="D1407" s="21" t="n"/>
      <c r="E1407" s="21" t="n"/>
      <c r="F1407" s="26" t="n"/>
      <c r="G1407" s="28">
        <f>IF(OR(D1407="",H1407&lt;&gt;""),"",IF(F1407="완료","완료",IF(A1407&lt;기준일,"밀림",IF(A1407=기준일,"오늘",IF(A1407&lt;=기준일+7,"이번 주","예정")))))</f>
        <v/>
      </c>
      <c r="H1407" s="25">
        <f>IF(COUNTA(A1407,B1407,D1407)=0,"",IF(D1407="","할 일을 적어 주세요",IF(NOT(ISNUMBER(A1407)),"마감일을 확인하세요",IF(AND(B1407&lt;&gt;"",ISNA(MATCH(B1407,현장번호,0))),"현장 번호를 확인하세요",IF(AND(F1407&lt;&gt;"",F1407&lt;&gt;"완료"),"끝남 칸은 '완료'만","")))))</f>
        <v/>
      </c>
      <c r="J1407">
        <f>IF(OR(G1407="밀림",G1407="오늘",G1407="이번 주"),A1407+ROW()/1E+6,"")</f>
        <v/>
      </c>
    </row>
    <row r="1408">
      <c r="A1408" s="20" t="n"/>
      <c r="B1408" s="26" t="n"/>
      <c r="C1408" s="27">
        <f>IF(D1408="","",IF(B1408="","(현장 없음)",IFERROR(INDEX(현장_고객,MATCH(B1408,현장번호,0))&amp;" · "&amp;INDEX(현장_주소,MATCH(B1408,현장번호,0)),"없는 번호")))</f>
        <v/>
      </c>
      <c r="D1408" s="21" t="n"/>
      <c r="E1408" s="21" t="n"/>
      <c r="F1408" s="26" t="n"/>
      <c r="G1408" s="28">
        <f>IF(OR(D1408="",H1408&lt;&gt;""),"",IF(F1408="완료","완료",IF(A1408&lt;기준일,"밀림",IF(A1408=기준일,"오늘",IF(A1408&lt;=기준일+7,"이번 주","예정")))))</f>
        <v/>
      </c>
      <c r="H1408" s="25">
        <f>IF(COUNTA(A1408,B1408,D1408)=0,"",IF(D1408="","할 일을 적어 주세요",IF(NOT(ISNUMBER(A1408)),"마감일을 확인하세요",IF(AND(B1408&lt;&gt;"",ISNA(MATCH(B1408,현장번호,0))),"현장 번호를 확인하세요",IF(AND(F1408&lt;&gt;"",F1408&lt;&gt;"완료"),"끝남 칸은 '완료'만","")))))</f>
        <v/>
      </c>
      <c r="J1408">
        <f>IF(OR(G1408="밀림",G1408="오늘",G1408="이번 주"),A1408+ROW()/1E+6,"")</f>
        <v/>
      </c>
    </row>
    <row r="1409">
      <c r="A1409" s="20" t="n"/>
      <c r="B1409" s="26" t="n"/>
      <c r="C1409" s="27">
        <f>IF(D1409="","",IF(B1409="","(현장 없음)",IFERROR(INDEX(현장_고객,MATCH(B1409,현장번호,0))&amp;" · "&amp;INDEX(현장_주소,MATCH(B1409,현장번호,0)),"없는 번호")))</f>
        <v/>
      </c>
      <c r="D1409" s="21" t="n"/>
      <c r="E1409" s="21" t="n"/>
      <c r="F1409" s="26" t="n"/>
      <c r="G1409" s="28">
        <f>IF(OR(D1409="",H1409&lt;&gt;""),"",IF(F1409="완료","완료",IF(A1409&lt;기준일,"밀림",IF(A1409=기준일,"오늘",IF(A1409&lt;=기준일+7,"이번 주","예정")))))</f>
        <v/>
      </c>
      <c r="H1409" s="25">
        <f>IF(COUNTA(A1409,B1409,D1409)=0,"",IF(D1409="","할 일을 적어 주세요",IF(NOT(ISNUMBER(A1409)),"마감일을 확인하세요",IF(AND(B1409&lt;&gt;"",ISNA(MATCH(B1409,현장번호,0))),"현장 번호를 확인하세요",IF(AND(F1409&lt;&gt;"",F1409&lt;&gt;"완료"),"끝남 칸은 '완료'만","")))))</f>
        <v/>
      </c>
      <c r="J1409">
        <f>IF(OR(G1409="밀림",G1409="오늘",G1409="이번 주"),A1409+ROW()/1E+6,"")</f>
        <v/>
      </c>
    </row>
    <row r="1410">
      <c r="A1410" s="20" t="n"/>
      <c r="B1410" s="26" t="n"/>
      <c r="C1410" s="27">
        <f>IF(D1410="","",IF(B1410="","(현장 없음)",IFERROR(INDEX(현장_고객,MATCH(B1410,현장번호,0))&amp;" · "&amp;INDEX(현장_주소,MATCH(B1410,현장번호,0)),"없는 번호")))</f>
        <v/>
      </c>
      <c r="D1410" s="21" t="n"/>
      <c r="E1410" s="21" t="n"/>
      <c r="F1410" s="26" t="n"/>
      <c r="G1410" s="28">
        <f>IF(OR(D1410="",H1410&lt;&gt;""),"",IF(F1410="완료","완료",IF(A1410&lt;기준일,"밀림",IF(A1410=기준일,"오늘",IF(A1410&lt;=기준일+7,"이번 주","예정")))))</f>
        <v/>
      </c>
      <c r="H1410" s="25">
        <f>IF(COUNTA(A1410,B1410,D1410)=0,"",IF(D1410="","할 일을 적어 주세요",IF(NOT(ISNUMBER(A1410)),"마감일을 확인하세요",IF(AND(B1410&lt;&gt;"",ISNA(MATCH(B1410,현장번호,0))),"현장 번호를 확인하세요",IF(AND(F1410&lt;&gt;"",F1410&lt;&gt;"완료"),"끝남 칸은 '완료'만","")))))</f>
        <v/>
      </c>
      <c r="J1410">
        <f>IF(OR(G1410="밀림",G1410="오늘",G1410="이번 주"),A1410+ROW()/1E+6,"")</f>
        <v/>
      </c>
    </row>
    <row r="1411">
      <c r="A1411" s="20" t="n"/>
      <c r="B1411" s="26" t="n"/>
      <c r="C1411" s="27">
        <f>IF(D1411="","",IF(B1411="","(현장 없음)",IFERROR(INDEX(현장_고객,MATCH(B1411,현장번호,0))&amp;" · "&amp;INDEX(현장_주소,MATCH(B1411,현장번호,0)),"없는 번호")))</f>
        <v/>
      </c>
      <c r="D1411" s="21" t="n"/>
      <c r="E1411" s="21" t="n"/>
      <c r="F1411" s="26" t="n"/>
      <c r="G1411" s="28">
        <f>IF(OR(D1411="",H1411&lt;&gt;""),"",IF(F1411="완료","완료",IF(A1411&lt;기준일,"밀림",IF(A1411=기준일,"오늘",IF(A1411&lt;=기준일+7,"이번 주","예정")))))</f>
        <v/>
      </c>
      <c r="H1411" s="25">
        <f>IF(COUNTA(A1411,B1411,D1411)=0,"",IF(D1411="","할 일을 적어 주세요",IF(NOT(ISNUMBER(A1411)),"마감일을 확인하세요",IF(AND(B1411&lt;&gt;"",ISNA(MATCH(B1411,현장번호,0))),"현장 번호를 확인하세요",IF(AND(F1411&lt;&gt;"",F1411&lt;&gt;"완료"),"끝남 칸은 '완료'만","")))))</f>
        <v/>
      </c>
      <c r="J1411">
        <f>IF(OR(G1411="밀림",G1411="오늘",G1411="이번 주"),A1411+ROW()/1E+6,"")</f>
        <v/>
      </c>
    </row>
    <row r="1412">
      <c r="A1412" s="20" t="n"/>
      <c r="B1412" s="26" t="n"/>
      <c r="C1412" s="27">
        <f>IF(D1412="","",IF(B1412="","(현장 없음)",IFERROR(INDEX(현장_고객,MATCH(B1412,현장번호,0))&amp;" · "&amp;INDEX(현장_주소,MATCH(B1412,현장번호,0)),"없는 번호")))</f>
        <v/>
      </c>
      <c r="D1412" s="21" t="n"/>
      <c r="E1412" s="21" t="n"/>
      <c r="F1412" s="26" t="n"/>
      <c r="G1412" s="28">
        <f>IF(OR(D1412="",H1412&lt;&gt;""),"",IF(F1412="완료","완료",IF(A1412&lt;기준일,"밀림",IF(A1412=기준일,"오늘",IF(A1412&lt;=기준일+7,"이번 주","예정")))))</f>
        <v/>
      </c>
      <c r="H1412" s="25">
        <f>IF(COUNTA(A1412,B1412,D1412)=0,"",IF(D1412="","할 일을 적어 주세요",IF(NOT(ISNUMBER(A1412)),"마감일을 확인하세요",IF(AND(B1412&lt;&gt;"",ISNA(MATCH(B1412,현장번호,0))),"현장 번호를 확인하세요",IF(AND(F1412&lt;&gt;"",F1412&lt;&gt;"완료"),"끝남 칸은 '완료'만","")))))</f>
        <v/>
      </c>
      <c r="J1412">
        <f>IF(OR(G1412="밀림",G1412="오늘",G1412="이번 주"),A1412+ROW()/1E+6,"")</f>
        <v/>
      </c>
    </row>
    <row r="1413">
      <c r="A1413" s="20" t="n"/>
      <c r="B1413" s="26" t="n"/>
      <c r="C1413" s="27">
        <f>IF(D1413="","",IF(B1413="","(현장 없음)",IFERROR(INDEX(현장_고객,MATCH(B1413,현장번호,0))&amp;" · "&amp;INDEX(현장_주소,MATCH(B1413,현장번호,0)),"없는 번호")))</f>
        <v/>
      </c>
      <c r="D1413" s="21" t="n"/>
      <c r="E1413" s="21" t="n"/>
      <c r="F1413" s="26" t="n"/>
      <c r="G1413" s="28">
        <f>IF(OR(D1413="",H1413&lt;&gt;""),"",IF(F1413="완료","완료",IF(A1413&lt;기준일,"밀림",IF(A1413=기준일,"오늘",IF(A1413&lt;=기준일+7,"이번 주","예정")))))</f>
        <v/>
      </c>
      <c r="H1413" s="25">
        <f>IF(COUNTA(A1413,B1413,D1413)=0,"",IF(D1413="","할 일을 적어 주세요",IF(NOT(ISNUMBER(A1413)),"마감일을 확인하세요",IF(AND(B1413&lt;&gt;"",ISNA(MATCH(B1413,현장번호,0))),"현장 번호를 확인하세요",IF(AND(F1413&lt;&gt;"",F1413&lt;&gt;"완료"),"끝남 칸은 '완료'만","")))))</f>
        <v/>
      </c>
      <c r="J1413">
        <f>IF(OR(G1413="밀림",G1413="오늘",G1413="이번 주"),A1413+ROW()/1E+6,"")</f>
        <v/>
      </c>
    </row>
    <row r="1414">
      <c r="A1414" s="20" t="n"/>
      <c r="B1414" s="26" t="n"/>
      <c r="C1414" s="27">
        <f>IF(D1414="","",IF(B1414="","(현장 없음)",IFERROR(INDEX(현장_고객,MATCH(B1414,현장번호,0))&amp;" · "&amp;INDEX(현장_주소,MATCH(B1414,현장번호,0)),"없는 번호")))</f>
        <v/>
      </c>
      <c r="D1414" s="21" t="n"/>
      <c r="E1414" s="21" t="n"/>
      <c r="F1414" s="26" t="n"/>
      <c r="G1414" s="28">
        <f>IF(OR(D1414="",H1414&lt;&gt;""),"",IF(F1414="완료","완료",IF(A1414&lt;기준일,"밀림",IF(A1414=기준일,"오늘",IF(A1414&lt;=기준일+7,"이번 주","예정")))))</f>
        <v/>
      </c>
      <c r="H1414" s="25">
        <f>IF(COUNTA(A1414,B1414,D1414)=0,"",IF(D1414="","할 일을 적어 주세요",IF(NOT(ISNUMBER(A1414)),"마감일을 확인하세요",IF(AND(B1414&lt;&gt;"",ISNA(MATCH(B1414,현장번호,0))),"현장 번호를 확인하세요",IF(AND(F1414&lt;&gt;"",F1414&lt;&gt;"완료"),"끝남 칸은 '완료'만","")))))</f>
        <v/>
      </c>
      <c r="J1414">
        <f>IF(OR(G1414="밀림",G1414="오늘",G1414="이번 주"),A1414+ROW()/1E+6,"")</f>
        <v/>
      </c>
    </row>
    <row r="1415">
      <c r="A1415" s="20" t="n"/>
      <c r="B1415" s="26" t="n"/>
      <c r="C1415" s="27">
        <f>IF(D1415="","",IF(B1415="","(현장 없음)",IFERROR(INDEX(현장_고객,MATCH(B1415,현장번호,0))&amp;" · "&amp;INDEX(현장_주소,MATCH(B1415,현장번호,0)),"없는 번호")))</f>
        <v/>
      </c>
      <c r="D1415" s="21" t="n"/>
      <c r="E1415" s="21" t="n"/>
      <c r="F1415" s="26" t="n"/>
      <c r="G1415" s="28">
        <f>IF(OR(D1415="",H1415&lt;&gt;""),"",IF(F1415="완료","완료",IF(A1415&lt;기준일,"밀림",IF(A1415=기준일,"오늘",IF(A1415&lt;=기준일+7,"이번 주","예정")))))</f>
        <v/>
      </c>
      <c r="H1415" s="25">
        <f>IF(COUNTA(A1415,B1415,D1415)=0,"",IF(D1415="","할 일을 적어 주세요",IF(NOT(ISNUMBER(A1415)),"마감일을 확인하세요",IF(AND(B1415&lt;&gt;"",ISNA(MATCH(B1415,현장번호,0))),"현장 번호를 확인하세요",IF(AND(F1415&lt;&gt;"",F1415&lt;&gt;"완료"),"끝남 칸은 '완료'만","")))))</f>
        <v/>
      </c>
      <c r="J1415">
        <f>IF(OR(G1415="밀림",G1415="오늘",G1415="이번 주"),A1415+ROW()/1E+6,"")</f>
        <v/>
      </c>
    </row>
    <row r="1416">
      <c r="A1416" s="20" t="n"/>
      <c r="B1416" s="26" t="n"/>
      <c r="C1416" s="27">
        <f>IF(D1416="","",IF(B1416="","(현장 없음)",IFERROR(INDEX(현장_고객,MATCH(B1416,현장번호,0))&amp;" · "&amp;INDEX(현장_주소,MATCH(B1416,현장번호,0)),"없는 번호")))</f>
        <v/>
      </c>
      <c r="D1416" s="21" t="n"/>
      <c r="E1416" s="21" t="n"/>
      <c r="F1416" s="26" t="n"/>
      <c r="G1416" s="28">
        <f>IF(OR(D1416="",H1416&lt;&gt;""),"",IF(F1416="완료","완료",IF(A1416&lt;기준일,"밀림",IF(A1416=기준일,"오늘",IF(A1416&lt;=기준일+7,"이번 주","예정")))))</f>
        <v/>
      </c>
      <c r="H1416" s="25">
        <f>IF(COUNTA(A1416,B1416,D1416)=0,"",IF(D1416="","할 일을 적어 주세요",IF(NOT(ISNUMBER(A1416)),"마감일을 확인하세요",IF(AND(B1416&lt;&gt;"",ISNA(MATCH(B1416,현장번호,0))),"현장 번호를 확인하세요",IF(AND(F1416&lt;&gt;"",F1416&lt;&gt;"완료"),"끝남 칸은 '완료'만","")))))</f>
        <v/>
      </c>
      <c r="J1416">
        <f>IF(OR(G1416="밀림",G1416="오늘",G1416="이번 주"),A1416+ROW()/1E+6,"")</f>
        <v/>
      </c>
    </row>
    <row r="1417">
      <c r="A1417" s="20" t="n"/>
      <c r="B1417" s="26" t="n"/>
      <c r="C1417" s="27">
        <f>IF(D1417="","",IF(B1417="","(현장 없음)",IFERROR(INDEX(현장_고객,MATCH(B1417,현장번호,0))&amp;" · "&amp;INDEX(현장_주소,MATCH(B1417,현장번호,0)),"없는 번호")))</f>
        <v/>
      </c>
      <c r="D1417" s="21" t="n"/>
      <c r="E1417" s="21" t="n"/>
      <c r="F1417" s="26" t="n"/>
      <c r="G1417" s="28">
        <f>IF(OR(D1417="",H1417&lt;&gt;""),"",IF(F1417="완료","완료",IF(A1417&lt;기준일,"밀림",IF(A1417=기준일,"오늘",IF(A1417&lt;=기준일+7,"이번 주","예정")))))</f>
        <v/>
      </c>
      <c r="H1417" s="25">
        <f>IF(COUNTA(A1417,B1417,D1417)=0,"",IF(D1417="","할 일을 적어 주세요",IF(NOT(ISNUMBER(A1417)),"마감일을 확인하세요",IF(AND(B1417&lt;&gt;"",ISNA(MATCH(B1417,현장번호,0))),"현장 번호를 확인하세요",IF(AND(F1417&lt;&gt;"",F1417&lt;&gt;"완료"),"끝남 칸은 '완료'만","")))))</f>
        <v/>
      </c>
      <c r="J1417">
        <f>IF(OR(G1417="밀림",G1417="오늘",G1417="이번 주"),A1417+ROW()/1E+6,"")</f>
        <v/>
      </c>
    </row>
    <row r="1418">
      <c r="A1418" s="20" t="n"/>
      <c r="B1418" s="26" t="n"/>
      <c r="C1418" s="27">
        <f>IF(D1418="","",IF(B1418="","(현장 없음)",IFERROR(INDEX(현장_고객,MATCH(B1418,현장번호,0))&amp;" · "&amp;INDEX(현장_주소,MATCH(B1418,현장번호,0)),"없는 번호")))</f>
        <v/>
      </c>
      <c r="D1418" s="21" t="n"/>
      <c r="E1418" s="21" t="n"/>
      <c r="F1418" s="26" t="n"/>
      <c r="G1418" s="28">
        <f>IF(OR(D1418="",H1418&lt;&gt;""),"",IF(F1418="완료","완료",IF(A1418&lt;기준일,"밀림",IF(A1418=기준일,"오늘",IF(A1418&lt;=기준일+7,"이번 주","예정")))))</f>
        <v/>
      </c>
      <c r="H1418" s="25">
        <f>IF(COUNTA(A1418,B1418,D1418)=0,"",IF(D1418="","할 일을 적어 주세요",IF(NOT(ISNUMBER(A1418)),"마감일을 확인하세요",IF(AND(B1418&lt;&gt;"",ISNA(MATCH(B1418,현장번호,0))),"현장 번호를 확인하세요",IF(AND(F1418&lt;&gt;"",F1418&lt;&gt;"완료"),"끝남 칸은 '완료'만","")))))</f>
        <v/>
      </c>
      <c r="J1418">
        <f>IF(OR(G1418="밀림",G1418="오늘",G1418="이번 주"),A1418+ROW()/1E+6,"")</f>
        <v/>
      </c>
    </row>
    <row r="1419">
      <c r="A1419" s="20" t="n"/>
      <c r="B1419" s="26" t="n"/>
      <c r="C1419" s="27">
        <f>IF(D1419="","",IF(B1419="","(현장 없음)",IFERROR(INDEX(현장_고객,MATCH(B1419,현장번호,0))&amp;" · "&amp;INDEX(현장_주소,MATCH(B1419,현장번호,0)),"없는 번호")))</f>
        <v/>
      </c>
      <c r="D1419" s="21" t="n"/>
      <c r="E1419" s="21" t="n"/>
      <c r="F1419" s="26" t="n"/>
      <c r="G1419" s="28">
        <f>IF(OR(D1419="",H1419&lt;&gt;""),"",IF(F1419="완료","완료",IF(A1419&lt;기준일,"밀림",IF(A1419=기준일,"오늘",IF(A1419&lt;=기준일+7,"이번 주","예정")))))</f>
        <v/>
      </c>
      <c r="H1419" s="25">
        <f>IF(COUNTA(A1419,B1419,D1419)=0,"",IF(D1419="","할 일을 적어 주세요",IF(NOT(ISNUMBER(A1419)),"마감일을 확인하세요",IF(AND(B1419&lt;&gt;"",ISNA(MATCH(B1419,현장번호,0))),"현장 번호를 확인하세요",IF(AND(F1419&lt;&gt;"",F1419&lt;&gt;"완료"),"끝남 칸은 '완료'만","")))))</f>
        <v/>
      </c>
      <c r="J1419">
        <f>IF(OR(G1419="밀림",G1419="오늘",G1419="이번 주"),A1419+ROW()/1E+6,"")</f>
        <v/>
      </c>
    </row>
    <row r="1420">
      <c r="A1420" s="20" t="n"/>
      <c r="B1420" s="26" t="n"/>
      <c r="C1420" s="27">
        <f>IF(D1420="","",IF(B1420="","(현장 없음)",IFERROR(INDEX(현장_고객,MATCH(B1420,현장번호,0))&amp;" · "&amp;INDEX(현장_주소,MATCH(B1420,현장번호,0)),"없는 번호")))</f>
        <v/>
      </c>
      <c r="D1420" s="21" t="n"/>
      <c r="E1420" s="21" t="n"/>
      <c r="F1420" s="26" t="n"/>
      <c r="G1420" s="28">
        <f>IF(OR(D1420="",H1420&lt;&gt;""),"",IF(F1420="완료","완료",IF(A1420&lt;기준일,"밀림",IF(A1420=기준일,"오늘",IF(A1420&lt;=기준일+7,"이번 주","예정")))))</f>
        <v/>
      </c>
      <c r="H1420" s="25">
        <f>IF(COUNTA(A1420,B1420,D1420)=0,"",IF(D1420="","할 일을 적어 주세요",IF(NOT(ISNUMBER(A1420)),"마감일을 확인하세요",IF(AND(B1420&lt;&gt;"",ISNA(MATCH(B1420,현장번호,0))),"현장 번호를 확인하세요",IF(AND(F1420&lt;&gt;"",F1420&lt;&gt;"완료"),"끝남 칸은 '완료'만","")))))</f>
        <v/>
      </c>
      <c r="J1420">
        <f>IF(OR(G1420="밀림",G1420="오늘",G1420="이번 주"),A1420+ROW()/1E+6,"")</f>
        <v/>
      </c>
    </row>
    <row r="1421">
      <c r="A1421" s="20" t="n"/>
      <c r="B1421" s="26" t="n"/>
      <c r="C1421" s="27">
        <f>IF(D1421="","",IF(B1421="","(현장 없음)",IFERROR(INDEX(현장_고객,MATCH(B1421,현장번호,0))&amp;" · "&amp;INDEX(현장_주소,MATCH(B1421,현장번호,0)),"없는 번호")))</f>
        <v/>
      </c>
      <c r="D1421" s="21" t="n"/>
      <c r="E1421" s="21" t="n"/>
      <c r="F1421" s="26" t="n"/>
      <c r="G1421" s="28">
        <f>IF(OR(D1421="",H1421&lt;&gt;""),"",IF(F1421="완료","완료",IF(A1421&lt;기준일,"밀림",IF(A1421=기준일,"오늘",IF(A1421&lt;=기준일+7,"이번 주","예정")))))</f>
        <v/>
      </c>
      <c r="H1421" s="25">
        <f>IF(COUNTA(A1421,B1421,D1421)=0,"",IF(D1421="","할 일을 적어 주세요",IF(NOT(ISNUMBER(A1421)),"마감일을 확인하세요",IF(AND(B1421&lt;&gt;"",ISNA(MATCH(B1421,현장번호,0))),"현장 번호를 확인하세요",IF(AND(F1421&lt;&gt;"",F1421&lt;&gt;"완료"),"끝남 칸은 '완료'만","")))))</f>
        <v/>
      </c>
      <c r="J1421">
        <f>IF(OR(G1421="밀림",G1421="오늘",G1421="이번 주"),A1421+ROW()/1E+6,"")</f>
        <v/>
      </c>
    </row>
    <row r="1422">
      <c r="A1422" s="20" t="n"/>
      <c r="B1422" s="26" t="n"/>
      <c r="C1422" s="27">
        <f>IF(D1422="","",IF(B1422="","(현장 없음)",IFERROR(INDEX(현장_고객,MATCH(B1422,현장번호,0))&amp;" · "&amp;INDEX(현장_주소,MATCH(B1422,현장번호,0)),"없는 번호")))</f>
        <v/>
      </c>
      <c r="D1422" s="21" t="n"/>
      <c r="E1422" s="21" t="n"/>
      <c r="F1422" s="26" t="n"/>
      <c r="G1422" s="28">
        <f>IF(OR(D1422="",H1422&lt;&gt;""),"",IF(F1422="완료","완료",IF(A1422&lt;기준일,"밀림",IF(A1422=기준일,"오늘",IF(A1422&lt;=기준일+7,"이번 주","예정")))))</f>
        <v/>
      </c>
      <c r="H1422" s="25">
        <f>IF(COUNTA(A1422,B1422,D1422)=0,"",IF(D1422="","할 일을 적어 주세요",IF(NOT(ISNUMBER(A1422)),"마감일을 확인하세요",IF(AND(B1422&lt;&gt;"",ISNA(MATCH(B1422,현장번호,0))),"현장 번호를 확인하세요",IF(AND(F1422&lt;&gt;"",F1422&lt;&gt;"완료"),"끝남 칸은 '완료'만","")))))</f>
        <v/>
      </c>
      <c r="J1422">
        <f>IF(OR(G1422="밀림",G1422="오늘",G1422="이번 주"),A1422+ROW()/1E+6,"")</f>
        <v/>
      </c>
    </row>
    <row r="1423">
      <c r="A1423" s="20" t="n"/>
      <c r="B1423" s="26" t="n"/>
      <c r="C1423" s="27">
        <f>IF(D1423="","",IF(B1423="","(현장 없음)",IFERROR(INDEX(현장_고객,MATCH(B1423,현장번호,0))&amp;" · "&amp;INDEX(현장_주소,MATCH(B1423,현장번호,0)),"없는 번호")))</f>
        <v/>
      </c>
      <c r="D1423" s="21" t="n"/>
      <c r="E1423" s="21" t="n"/>
      <c r="F1423" s="26" t="n"/>
      <c r="G1423" s="28">
        <f>IF(OR(D1423="",H1423&lt;&gt;""),"",IF(F1423="완료","완료",IF(A1423&lt;기준일,"밀림",IF(A1423=기준일,"오늘",IF(A1423&lt;=기준일+7,"이번 주","예정")))))</f>
        <v/>
      </c>
      <c r="H1423" s="25">
        <f>IF(COUNTA(A1423,B1423,D1423)=0,"",IF(D1423="","할 일을 적어 주세요",IF(NOT(ISNUMBER(A1423)),"마감일을 확인하세요",IF(AND(B1423&lt;&gt;"",ISNA(MATCH(B1423,현장번호,0))),"현장 번호를 확인하세요",IF(AND(F1423&lt;&gt;"",F1423&lt;&gt;"완료"),"끝남 칸은 '완료'만","")))))</f>
        <v/>
      </c>
      <c r="J1423">
        <f>IF(OR(G1423="밀림",G1423="오늘",G1423="이번 주"),A1423+ROW()/1E+6,"")</f>
        <v/>
      </c>
    </row>
    <row r="1424">
      <c r="A1424" s="20" t="n"/>
      <c r="B1424" s="26" t="n"/>
      <c r="C1424" s="27">
        <f>IF(D1424="","",IF(B1424="","(현장 없음)",IFERROR(INDEX(현장_고객,MATCH(B1424,현장번호,0))&amp;" · "&amp;INDEX(현장_주소,MATCH(B1424,현장번호,0)),"없는 번호")))</f>
        <v/>
      </c>
      <c r="D1424" s="21" t="n"/>
      <c r="E1424" s="21" t="n"/>
      <c r="F1424" s="26" t="n"/>
      <c r="G1424" s="28">
        <f>IF(OR(D1424="",H1424&lt;&gt;""),"",IF(F1424="완료","완료",IF(A1424&lt;기준일,"밀림",IF(A1424=기준일,"오늘",IF(A1424&lt;=기준일+7,"이번 주","예정")))))</f>
        <v/>
      </c>
      <c r="H1424" s="25">
        <f>IF(COUNTA(A1424,B1424,D1424)=0,"",IF(D1424="","할 일을 적어 주세요",IF(NOT(ISNUMBER(A1424)),"마감일을 확인하세요",IF(AND(B1424&lt;&gt;"",ISNA(MATCH(B1424,현장번호,0))),"현장 번호를 확인하세요",IF(AND(F1424&lt;&gt;"",F1424&lt;&gt;"완료"),"끝남 칸은 '완료'만","")))))</f>
        <v/>
      </c>
      <c r="J1424">
        <f>IF(OR(G1424="밀림",G1424="오늘",G1424="이번 주"),A1424+ROW()/1E+6,"")</f>
        <v/>
      </c>
    </row>
    <row r="1425">
      <c r="A1425" s="20" t="n"/>
      <c r="B1425" s="26" t="n"/>
      <c r="C1425" s="27">
        <f>IF(D1425="","",IF(B1425="","(현장 없음)",IFERROR(INDEX(현장_고객,MATCH(B1425,현장번호,0))&amp;" · "&amp;INDEX(현장_주소,MATCH(B1425,현장번호,0)),"없는 번호")))</f>
        <v/>
      </c>
      <c r="D1425" s="21" t="n"/>
      <c r="E1425" s="21" t="n"/>
      <c r="F1425" s="26" t="n"/>
      <c r="G1425" s="28">
        <f>IF(OR(D1425="",H1425&lt;&gt;""),"",IF(F1425="완료","완료",IF(A1425&lt;기준일,"밀림",IF(A1425=기준일,"오늘",IF(A1425&lt;=기준일+7,"이번 주","예정")))))</f>
        <v/>
      </c>
      <c r="H1425" s="25">
        <f>IF(COUNTA(A1425,B1425,D1425)=0,"",IF(D1425="","할 일을 적어 주세요",IF(NOT(ISNUMBER(A1425)),"마감일을 확인하세요",IF(AND(B1425&lt;&gt;"",ISNA(MATCH(B1425,현장번호,0))),"현장 번호를 확인하세요",IF(AND(F1425&lt;&gt;"",F1425&lt;&gt;"완료"),"끝남 칸은 '완료'만","")))))</f>
        <v/>
      </c>
      <c r="J1425">
        <f>IF(OR(G1425="밀림",G1425="오늘",G1425="이번 주"),A1425+ROW()/1E+6,"")</f>
        <v/>
      </c>
    </row>
    <row r="1426">
      <c r="A1426" s="20" t="n"/>
      <c r="B1426" s="26" t="n"/>
      <c r="C1426" s="27">
        <f>IF(D1426="","",IF(B1426="","(현장 없음)",IFERROR(INDEX(현장_고객,MATCH(B1426,현장번호,0))&amp;" · "&amp;INDEX(현장_주소,MATCH(B1426,현장번호,0)),"없는 번호")))</f>
        <v/>
      </c>
      <c r="D1426" s="21" t="n"/>
      <c r="E1426" s="21" t="n"/>
      <c r="F1426" s="26" t="n"/>
      <c r="G1426" s="28">
        <f>IF(OR(D1426="",H1426&lt;&gt;""),"",IF(F1426="완료","완료",IF(A1426&lt;기준일,"밀림",IF(A1426=기준일,"오늘",IF(A1426&lt;=기준일+7,"이번 주","예정")))))</f>
        <v/>
      </c>
      <c r="H1426" s="25">
        <f>IF(COUNTA(A1426,B1426,D1426)=0,"",IF(D1426="","할 일을 적어 주세요",IF(NOT(ISNUMBER(A1426)),"마감일을 확인하세요",IF(AND(B1426&lt;&gt;"",ISNA(MATCH(B1426,현장번호,0))),"현장 번호를 확인하세요",IF(AND(F1426&lt;&gt;"",F1426&lt;&gt;"완료"),"끝남 칸은 '완료'만","")))))</f>
        <v/>
      </c>
      <c r="J1426">
        <f>IF(OR(G1426="밀림",G1426="오늘",G1426="이번 주"),A1426+ROW()/1E+6,"")</f>
        <v/>
      </c>
    </row>
    <row r="1427">
      <c r="A1427" s="20" t="n"/>
      <c r="B1427" s="26" t="n"/>
      <c r="C1427" s="27">
        <f>IF(D1427="","",IF(B1427="","(현장 없음)",IFERROR(INDEX(현장_고객,MATCH(B1427,현장번호,0))&amp;" · "&amp;INDEX(현장_주소,MATCH(B1427,현장번호,0)),"없는 번호")))</f>
        <v/>
      </c>
      <c r="D1427" s="21" t="n"/>
      <c r="E1427" s="21" t="n"/>
      <c r="F1427" s="26" t="n"/>
      <c r="G1427" s="28">
        <f>IF(OR(D1427="",H1427&lt;&gt;""),"",IF(F1427="완료","완료",IF(A1427&lt;기준일,"밀림",IF(A1427=기준일,"오늘",IF(A1427&lt;=기준일+7,"이번 주","예정")))))</f>
        <v/>
      </c>
      <c r="H1427" s="25">
        <f>IF(COUNTA(A1427,B1427,D1427)=0,"",IF(D1427="","할 일을 적어 주세요",IF(NOT(ISNUMBER(A1427)),"마감일을 확인하세요",IF(AND(B1427&lt;&gt;"",ISNA(MATCH(B1427,현장번호,0))),"현장 번호를 확인하세요",IF(AND(F1427&lt;&gt;"",F1427&lt;&gt;"완료"),"끝남 칸은 '완료'만","")))))</f>
        <v/>
      </c>
      <c r="J1427">
        <f>IF(OR(G1427="밀림",G1427="오늘",G1427="이번 주"),A1427+ROW()/1E+6,"")</f>
        <v/>
      </c>
    </row>
    <row r="1428">
      <c r="A1428" s="20" t="n"/>
      <c r="B1428" s="26" t="n"/>
      <c r="C1428" s="27">
        <f>IF(D1428="","",IF(B1428="","(현장 없음)",IFERROR(INDEX(현장_고객,MATCH(B1428,현장번호,0))&amp;" · "&amp;INDEX(현장_주소,MATCH(B1428,현장번호,0)),"없는 번호")))</f>
        <v/>
      </c>
      <c r="D1428" s="21" t="n"/>
      <c r="E1428" s="21" t="n"/>
      <c r="F1428" s="26" t="n"/>
      <c r="G1428" s="28">
        <f>IF(OR(D1428="",H1428&lt;&gt;""),"",IF(F1428="완료","완료",IF(A1428&lt;기준일,"밀림",IF(A1428=기준일,"오늘",IF(A1428&lt;=기준일+7,"이번 주","예정")))))</f>
        <v/>
      </c>
      <c r="H1428" s="25">
        <f>IF(COUNTA(A1428,B1428,D1428)=0,"",IF(D1428="","할 일을 적어 주세요",IF(NOT(ISNUMBER(A1428)),"마감일을 확인하세요",IF(AND(B1428&lt;&gt;"",ISNA(MATCH(B1428,현장번호,0))),"현장 번호를 확인하세요",IF(AND(F1428&lt;&gt;"",F1428&lt;&gt;"완료"),"끝남 칸은 '완료'만","")))))</f>
        <v/>
      </c>
      <c r="J1428">
        <f>IF(OR(G1428="밀림",G1428="오늘",G1428="이번 주"),A1428+ROW()/1E+6,"")</f>
        <v/>
      </c>
    </row>
    <row r="1429">
      <c r="A1429" s="20" t="n"/>
      <c r="B1429" s="26" t="n"/>
      <c r="C1429" s="27">
        <f>IF(D1429="","",IF(B1429="","(현장 없음)",IFERROR(INDEX(현장_고객,MATCH(B1429,현장번호,0))&amp;" · "&amp;INDEX(현장_주소,MATCH(B1429,현장번호,0)),"없는 번호")))</f>
        <v/>
      </c>
      <c r="D1429" s="21" t="n"/>
      <c r="E1429" s="21" t="n"/>
      <c r="F1429" s="26" t="n"/>
      <c r="G1429" s="28">
        <f>IF(OR(D1429="",H1429&lt;&gt;""),"",IF(F1429="완료","완료",IF(A1429&lt;기준일,"밀림",IF(A1429=기준일,"오늘",IF(A1429&lt;=기준일+7,"이번 주","예정")))))</f>
        <v/>
      </c>
      <c r="H1429" s="25">
        <f>IF(COUNTA(A1429,B1429,D1429)=0,"",IF(D1429="","할 일을 적어 주세요",IF(NOT(ISNUMBER(A1429)),"마감일을 확인하세요",IF(AND(B1429&lt;&gt;"",ISNA(MATCH(B1429,현장번호,0))),"현장 번호를 확인하세요",IF(AND(F1429&lt;&gt;"",F1429&lt;&gt;"완료"),"끝남 칸은 '완료'만","")))))</f>
        <v/>
      </c>
      <c r="J1429">
        <f>IF(OR(G1429="밀림",G1429="오늘",G1429="이번 주"),A1429+ROW()/1E+6,"")</f>
        <v/>
      </c>
    </row>
    <row r="1430">
      <c r="A1430" s="20" t="n"/>
      <c r="B1430" s="26" t="n"/>
      <c r="C1430" s="27">
        <f>IF(D1430="","",IF(B1430="","(현장 없음)",IFERROR(INDEX(현장_고객,MATCH(B1430,현장번호,0))&amp;" · "&amp;INDEX(현장_주소,MATCH(B1430,현장번호,0)),"없는 번호")))</f>
        <v/>
      </c>
      <c r="D1430" s="21" t="n"/>
      <c r="E1430" s="21" t="n"/>
      <c r="F1430" s="26" t="n"/>
      <c r="G1430" s="28">
        <f>IF(OR(D1430="",H1430&lt;&gt;""),"",IF(F1430="완료","완료",IF(A1430&lt;기준일,"밀림",IF(A1430=기준일,"오늘",IF(A1430&lt;=기준일+7,"이번 주","예정")))))</f>
        <v/>
      </c>
      <c r="H1430" s="25">
        <f>IF(COUNTA(A1430,B1430,D1430)=0,"",IF(D1430="","할 일을 적어 주세요",IF(NOT(ISNUMBER(A1430)),"마감일을 확인하세요",IF(AND(B1430&lt;&gt;"",ISNA(MATCH(B1430,현장번호,0))),"현장 번호를 확인하세요",IF(AND(F1430&lt;&gt;"",F1430&lt;&gt;"완료"),"끝남 칸은 '완료'만","")))))</f>
        <v/>
      </c>
      <c r="J1430">
        <f>IF(OR(G1430="밀림",G1430="오늘",G1430="이번 주"),A1430+ROW()/1E+6,"")</f>
        <v/>
      </c>
    </row>
    <row r="1431">
      <c r="A1431" s="20" t="n"/>
      <c r="B1431" s="26" t="n"/>
      <c r="C1431" s="27">
        <f>IF(D1431="","",IF(B1431="","(현장 없음)",IFERROR(INDEX(현장_고객,MATCH(B1431,현장번호,0))&amp;" · "&amp;INDEX(현장_주소,MATCH(B1431,현장번호,0)),"없는 번호")))</f>
        <v/>
      </c>
      <c r="D1431" s="21" t="n"/>
      <c r="E1431" s="21" t="n"/>
      <c r="F1431" s="26" t="n"/>
      <c r="G1431" s="28">
        <f>IF(OR(D1431="",H1431&lt;&gt;""),"",IF(F1431="완료","완료",IF(A1431&lt;기준일,"밀림",IF(A1431=기준일,"오늘",IF(A1431&lt;=기준일+7,"이번 주","예정")))))</f>
        <v/>
      </c>
      <c r="H1431" s="25">
        <f>IF(COUNTA(A1431,B1431,D1431)=0,"",IF(D1431="","할 일을 적어 주세요",IF(NOT(ISNUMBER(A1431)),"마감일을 확인하세요",IF(AND(B1431&lt;&gt;"",ISNA(MATCH(B1431,현장번호,0))),"현장 번호를 확인하세요",IF(AND(F1431&lt;&gt;"",F1431&lt;&gt;"완료"),"끝남 칸은 '완료'만","")))))</f>
        <v/>
      </c>
      <c r="J1431">
        <f>IF(OR(G1431="밀림",G1431="오늘",G1431="이번 주"),A1431+ROW()/1E+6,"")</f>
        <v/>
      </c>
    </row>
    <row r="1432">
      <c r="A1432" s="20" t="n"/>
      <c r="B1432" s="26" t="n"/>
      <c r="C1432" s="27">
        <f>IF(D1432="","",IF(B1432="","(현장 없음)",IFERROR(INDEX(현장_고객,MATCH(B1432,현장번호,0))&amp;" · "&amp;INDEX(현장_주소,MATCH(B1432,현장번호,0)),"없는 번호")))</f>
        <v/>
      </c>
      <c r="D1432" s="21" t="n"/>
      <c r="E1432" s="21" t="n"/>
      <c r="F1432" s="26" t="n"/>
      <c r="G1432" s="28">
        <f>IF(OR(D1432="",H1432&lt;&gt;""),"",IF(F1432="완료","완료",IF(A1432&lt;기준일,"밀림",IF(A1432=기준일,"오늘",IF(A1432&lt;=기준일+7,"이번 주","예정")))))</f>
        <v/>
      </c>
      <c r="H1432" s="25">
        <f>IF(COUNTA(A1432,B1432,D1432)=0,"",IF(D1432="","할 일을 적어 주세요",IF(NOT(ISNUMBER(A1432)),"마감일을 확인하세요",IF(AND(B1432&lt;&gt;"",ISNA(MATCH(B1432,현장번호,0))),"현장 번호를 확인하세요",IF(AND(F1432&lt;&gt;"",F1432&lt;&gt;"완료"),"끝남 칸은 '완료'만","")))))</f>
        <v/>
      </c>
      <c r="J1432">
        <f>IF(OR(G1432="밀림",G1432="오늘",G1432="이번 주"),A1432+ROW()/1E+6,"")</f>
        <v/>
      </c>
    </row>
    <row r="1433">
      <c r="A1433" s="20" t="n"/>
      <c r="B1433" s="26" t="n"/>
      <c r="C1433" s="27">
        <f>IF(D1433="","",IF(B1433="","(현장 없음)",IFERROR(INDEX(현장_고객,MATCH(B1433,현장번호,0))&amp;" · "&amp;INDEX(현장_주소,MATCH(B1433,현장번호,0)),"없는 번호")))</f>
        <v/>
      </c>
      <c r="D1433" s="21" t="n"/>
      <c r="E1433" s="21" t="n"/>
      <c r="F1433" s="26" t="n"/>
      <c r="G1433" s="28">
        <f>IF(OR(D1433="",H1433&lt;&gt;""),"",IF(F1433="완료","완료",IF(A1433&lt;기준일,"밀림",IF(A1433=기준일,"오늘",IF(A1433&lt;=기준일+7,"이번 주","예정")))))</f>
        <v/>
      </c>
      <c r="H1433" s="25">
        <f>IF(COUNTA(A1433,B1433,D1433)=0,"",IF(D1433="","할 일을 적어 주세요",IF(NOT(ISNUMBER(A1433)),"마감일을 확인하세요",IF(AND(B1433&lt;&gt;"",ISNA(MATCH(B1433,현장번호,0))),"현장 번호를 확인하세요",IF(AND(F1433&lt;&gt;"",F1433&lt;&gt;"완료"),"끝남 칸은 '완료'만","")))))</f>
        <v/>
      </c>
      <c r="J1433">
        <f>IF(OR(G1433="밀림",G1433="오늘",G1433="이번 주"),A1433+ROW()/1E+6,"")</f>
        <v/>
      </c>
    </row>
    <row r="1434">
      <c r="A1434" s="20" t="n"/>
      <c r="B1434" s="26" t="n"/>
      <c r="C1434" s="27">
        <f>IF(D1434="","",IF(B1434="","(현장 없음)",IFERROR(INDEX(현장_고객,MATCH(B1434,현장번호,0))&amp;" · "&amp;INDEX(현장_주소,MATCH(B1434,현장번호,0)),"없는 번호")))</f>
        <v/>
      </c>
      <c r="D1434" s="21" t="n"/>
      <c r="E1434" s="21" t="n"/>
      <c r="F1434" s="26" t="n"/>
      <c r="G1434" s="28">
        <f>IF(OR(D1434="",H1434&lt;&gt;""),"",IF(F1434="완료","완료",IF(A1434&lt;기준일,"밀림",IF(A1434=기준일,"오늘",IF(A1434&lt;=기준일+7,"이번 주","예정")))))</f>
        <v/>
      </c>
      <c r="H1434" s="25">
        <f>IF(COUNTA(A1434,B1434,D1434)=0,"",IF(D1434="","할 일을 적어 주세요",IF(NOT(ISNUMBER(A1434)),"마감일을 확인하세요",IF(AND(B1434&lt;&gt;"",ISNA(MATCH(B1434,현장번호,0))),"현장 번호를 확인하세요",IF(AND(F1434&lt;&gt;"",F1434&lt;&gt;"완료"),"끝남 칸은 '완료'만","")))))</f>
        <v/>
      </c>
      <c r="J1434">
        <f>IF(OR(G1434="밀림",G1434="오늘",G1434="이번 주"),A1434+ROW()/1E+6,"")</f>
        <v/>
      </c>
    </row>
    <row r="1435">
      <c r="A1435" s="20" t="n"/>
      <c r="B1435" s="26" t="n"/>
      <c r="C1435" s="27">
        <f>IF(D1435="","",IF(B1435="","(현장 없음)",IFERROR(INDEX(현장_고객,MATCH(B1435,현장번호,0))&amp;" · "&amp;INDEX(현장_주소,MATCH(B1435,현장번호,0)),"없는 번호")))</f>
        <v/>
      </c>
      <c r="D1435" s="21" t="n"/>
      <c r="E1435" s="21" t="n"/>
      <c r="F1435" s="26" t="n"/>
      <c r="G1435" s="28">
        <f>IF(OR(D1435="",H1435&lt;&gt;""),"",IF(F1435="완료","완료",IF(A1435&lt;기준일,"밀림",IF(A1435=기준일,"오늘",IF(A1435&lt;=기준일+7,"이번 주","예정")))))</f>
        <v/>
      </c>
      <c r="H1435" s="25">
        <f>IF(COUNTA(A1435,B1435,D1435)=0,"",IF(D1435="","할 일을 적어 주세요",IF(NOT(ISNUMBER(A1435)),"마감일을 확인하세요",IF(AND(B1435&lt;&gt;"",ISNA(MATCH(B1435,현장번호,0))),"현장 번호를 확인하세요",IF(AND(F1435&lt;&gt;"",F1435&lt;&gt;"완료"),"끝남 칸은 '완료'만","")))))</f>
        <v/>
      </c>
      <c r="J1435">
        <f>IF(OR(G1435="밀림",G1435="오늘",G1435="이번 주"),A1435+ROW()/1E+6,"")</f>
        <v/>
      </c>
    </row>
    <row r="1436">
      <c r="A1436" s="20" t="n"/>
      <c r="B1436" s="26" t="n"/>
      <c r="C1436" s="27">
        <f>IF(D1436="","",IF(B1436="","(현장 없음)",IFERROR(INDEX(현장_고객,MATCH(B1436,현장번호,0))&amp;" · "&amp;INDEX(현장_주소,MATCH(B1436,현장번호,0)),"없는 번호")))</f>
        <v/>
      </c>
      <c r="D1436" s="21" t="n"/>
      <c r="E1436" s="21" t="n"/>
      <c r="F1436" s="26" t="n"/>
      <c r="G1436" s="28">
        <f>IF(OR(D1436="",H1436&lt;&gt;""),"",IF(F1436="완료","완료",IF(A1436&lt;기준일,"밀림",IF(A1436=기준일,"오늘",IF(A1436&lt;=기준일+7,"이번 주","예정")))))</f>
        <v/>
      </c>
      <c r="H1436" s="25">
        <f>IF(COUNTA(A1436,B1436,D1436)=0,"",IF(D1436="","할 일을 적어 주세요",IF(NOT(ISNUMBER(A1436)),"마감일을 확인하세요",IF(AND(B1436&lt;&gt;"",ISNA(MATCH(B1436,현장번호,0))),"현장 번호를 확인하세요",IF(AND(F1436&lt;&gt;"",F1436&lt;&gt;"완료"),"끝남 칸은 '완료'만","")))))</f>
        <v/>
      </c>
      <c r="J1436">
        <f>IF(OR(G1436="밀림",G1436="오늘",G1436="이번 주"),A1436+ROW()/1E+6,"")</f>
        <v/>
      </c>
    </row>
    <row r="1437">
      <c r="A1437" s="20" t="n"/>
      <c r="B1437" s="26" t="n"/>
      <c r="C1437" s="27">
        <f>IF(D1437="","",IF(B1437="","(현장 없음)",IFERROR(INDEX(현장_고객,MATCH(B1437,현장번호,0))&amp;" · "&amp;INDEX(현장_주소,MATCH(B1437,현장번호,0)),"없는 번호")))</f>
        <v/>
      </c>
      <c r="D1437" s="21" t="n"/>
      <c r="E1437" s="21" t="n"/>
      <c r="F1437" s="26" t="n"/>
      <c r="G1437" s="28">
        <f>IF(OR(D1437="",H1437&lt;&gt;""),"",IF(F1437="완료","완료",IF(A1437&lt;기준일,"밀림",IF(A1437=기준일,"오늘",IF(A1437&lt;=기준일+7,"이번 주","예정")))))</f>
        <v/>
      </c>
      <c r="H1437" s="25">
        <f>IF(COUNTA(A1437,B1437,D1437)=0,"",IF(D1437="","할 일을 적어 주세요",IF(NOT(ISNUMBER(A1437)),"마감일을 확인하세요",IF(AND(B1437&lt;&gt;"",ISNA(MATCH(B1437,현장번호,0))),"현장 번호를 확인하세요",IF(AND(F1437&lt;&gt;"",F1437&lt;&gt;"완료"),"끝남 칸은 '완료'만","")))))</f>
        <v/>
      </c>
      <c r="J1437">
        <f>IF(OR(G1437="밀림",G1437="오늘",G1437="이번 주"),A1437+ROW()/1E+6,"")</f>
        <v/>
      </c>
    </row>
    <row r="1438">
      <c r="A1438" s="20" t="n"/>
      <c r="B1438" s="26" t="n"/>
      <c r="C1438" s="27">
        <f>IF(D1438="","",IF(B1438="","(현장 없음)",IFERROR(INDEX(현장_고객,MATCH(B1438,현장번호,0))&amp;" · "&amp;INDEX(현장_주소,MATCH(B1438,현장번호,0)),"없는 번호")))</f>
        <v/>
      </c>
      <c r="D1438" s="21" t="n"/>
      <c r="E1438" s="21" t="n"/>
      <c r="F1438" s="26" t="n"/>
      <c r="G1438" s="28">
        <f>IF(OR(D1438="",H1438&lt;&gt;""),"",IF(F1438="완료","완료",IF(A1438&lt;기준일,"밀림",IF(A1438=기준일,"오늘",IF(A1438&lt;=기준일+7,"이번 주","예정")))))</f>
        <v/>
      </c>
      <c r="H1438" s="25">
        <f>IF(COUNTA(A1438,B1438,D1438)=0,"",IF(D1438="","할 일을 적어 주세요",IF(NOT(ISNUMBER(A1438)),"마감일을 확인하세요",IF(AND(B1438&lt;&gt;"",ISNA(MATCH(B1438,현장번호,0))),"현장 번호를 확인하세요",IF(AND(F1438&lt;&gt;"",F1438&lt;&gt;"완료"),"끝남 칸은 '완료'만","")))))</f>
        <v/>
      </c>
      <c r="J1438">
        <f>IF(OR(G1438="밀림",G1438="오늘",G1438="이번 주"),A1438+ROW()/1E+6,"")</f>
        <v/>
      </c>
    </row>
    <row r="1439">
      <c r="A1439" s="20" t="n"/>
      <c r="B1439" s="26" t="n"/>
      <c r="C1439" s="27">
        <f>IF(D1439="","",IF(B1439="","(현장 없음)",IFERROR(INDEX(현장_고객,MATCH(B1439,현장번호,0))&amp;" · "&amp;INDEX(현장_주소,MATCH(B1439,현장번호,0)),"없는 번호")))</f>
        <v/>
      </c>
      <c r="D1439" s="21" t="n"/>
      <c r="E1439" s="21" t="n"/>
      <c r="F1439" s="26" t="n"/>
      <c r="G1439" s="28">
        <f>IF(OR(D1439="",H1439&lt;&gt;""),"",IF(F1439="완료","완료",IF(A1439&lt;기준일,"밀림",IF(A1439=기준일,"오늘",IF(A1439&lt;=기준일+7,"이번 주","예정")))))</f>
        <v/>
      </c>
      <c r="H1439" s="25">
        <f>IF(COUNTA(A1439,B1439,D1439)=0,"",IF(D1439="","할 일을 적어 주세요",IF(NOT(ISNUMBER(A1439)),"마감일을 확인하세요",IF(AND(B1439&lt;&gt;"",ISNA(MATCH(B1439,현장번호,0))),"현장 번호를 확인하세요",IF(AND(F1439&lt;&gt;"",F1439&lt;&gt;"완료"),"끝남 칸은 '완료'만","")))))</f>
        <v/>
      </c>
      <c r="J1439">
        <f>IF(OR(G1439="밀림",G1439="오늘",G1439="이번 주"),A1439+ROW()/1E+6,"")</f>
        <v/>
      </c>
    </row>
    <row r="1440">
      <c r="A1440" s="20" t="n"/>
      <c r="B1440" s="26" t="n"/>
      <c r="C1440" s="27">
        <f>IF(D1440="","",IF(B1440="","(현장 없음)",IFERROR(INDEX(현장_고객,MATCH(B1440,현장번호,0))&amp;" · "&amp;INDEX(현장_주소,MATCH(B1440,현장번호,0)),"없는 번호")))</f>
        <v/>
      </c>
      <c r="D1440" s="21" t="n"/>
      <c r="E1440" s="21" t="n"/>
      <c r="F1440" s="26" t="n"/>
      <c r="G1440" s="28">
        <f>IF(OR(D1440="",H1440&lt;&gt;""),"",IF(F1440="완료","완료",IF(A1440&lt;기준일,"밀림",IF(A1440=기준일,"오늘",IF(A1440&lt;=기준일+7,"이번 주","예정")))))</f>
        <v/>
      </c>
      <c r="H1440" s="25">
        <f>IF(COUNTA(A1440,B1440,D1440)=0,"",IF(D1440="","할 일을 적어 주세요",IF(NOT(ISNUMBER(A1440)),"마감일을 확인하세요",IF(AND(B1440&lt;&gt;"",ISNA(MATCH(B1440,현장번호,0))),"현장 번호를 확인하세요",IF(AND(F1440&lt;&gt;"",F1440&lt;&gt;"완료"),"끝남 칸은 '완료'만","")))))</f>
        <v/>
      </c>
      <c r="J1440">
        <f>IF(OR(G1440="밀림",G1440="오늘",G1440="이번 주"),A1440+ROW()/1E+6,"")</f>
        <v/>
      </c>
    </row>
    <row r="1441">
      <c r="A1441" s="20" t="n"/>
      <c r="B1441" s="26" t="n"/>
      <c r="C1441" s="27">
        <f>IF(D1441="","",IF(B1441="","(현장 없음)",IFERROR(INDEX(현장_고객,MATCH(B1441,현장번호,0))&amp;" · "&amp;INDEX(현장_주소,MATCH(B1441,현장번호,0)),"없는 번호")))</f>
        <v/>
      </c>
      <c r="D1441" s="21" t="n"/>
      <c r="E1441" s="21" t="n"/>
      <c r="F1441" s="26" t="n"/>
      <c r="G1441" s="28">
        <f>IF(OR(D1441="",H1441&lt;&gt;""),"",IF(F1441="완료","완료",IF(A1441&lt;기준일,"밀림",IF(A1441=기준일,"오늘",IF(A1441&lt;=기준일+7,"이번 주","예정")))))</f>
        <v/>
      </c>
      <c r="H1441" s="25">
        <f>IF(COUNTA(A1441,B1441,D1441)=0,"",IF(D1441="","할 일을 적어 주세요",IF(NOT(ISNUMBER(A1441)),"마감일을 확인하세요",IF(AND(B1441&lt;&gt;"",ISNA(MATCH(B1441,현장번호,0))),"현장 번호를 확인하세요",IF(AND(F1441&lt;&gt;"",F1441&lt;&gt;"완료"),"끝남 칸은 '완료'만","")))))</f>
        <v/>
      </c>
      <c r="J1441">
        <f>IF(OR(G1441="밀림",G1441="오늘",G1441="이번 주"),A1441+ROW()/1E+6,"")</f>
        <v/>
      </c>
    </row>
    <row r="1442">
      <c r="A1442" s="20" t="n"/>
      <c r="B1442" s="26" t="n"/>
      <c r="C1442" s="27">
        <f>IF(D1442="","",IF(B1442="","(현장 없음)",IFERROR(INDEX(현장_고객,MATCH(B1442,현장번호,0))&amp;" · "&amp;INDEX(현장_주소,MATCH(B1442,현장번호,0)),"없는 번호")))</f>
        <v/>
      </c>
      <c r="D1442" s="21" t="n"/>
      <c r="E1442" s="21" t="n"/>
      <c r="F1442" s="26" t="n"/>
      <c r="G1442" s="28">
        <f>IF(OR(D1442="",H1442&lt;&gt;""),"",IF(F1442="완료","완료",IF(A1442&lt;기준일,"밀림",IF(A1442=기준일,"오늘",IF(A1442&lt;=기준일+7,"이번 주","예정")))))</f>
        <v/>
      </c>
      <c r="H1442" s="25">
        <f>IF(COUNTA(A1442,B1442,D1442)=0,"",IF(D1442="","할 일을 적어 주세요",IF(NOT(ISNUMBER(A1442)),"마감일을 확인하세요",IF(AND(B1442&lt;&gt;"",ISNA(MATCH(B1442,현장번호,0))),"현장 번호를 확인하세요",IF(AND(F1442&lt;&gt;"",F1442&lt;&gt;"완료"),"끝남 칸은 '완료'만","")))))</f>
        <v/>
      </c>
      <c r="J1442">
        <f>IF(OR(G1442="밀림",G1442="오늘",G1442="이번 주"),A1442+ROW()/1E+6,"")</f>
        <v/>
      </c>
    </row>
    <row r="1443">
      <c r="A1443" s="20" t="n"/>
      <c r="B1443" s="26" t="n"/>
      <c r="C1443" s="27">
        <f>IF(D1443="","",IF(B1443="","(현장 없음)",IFERROR(INDEX(현장_고객,MATCH(B1443,현장번호,0))&amp;" · "&amp;INDEX(현장_주소,MATCH(B1443,현장번호,0)),"없는 번호")))</f>
        <v/>
      </c>
      <c r="D1443" s="21" t="n"/>
      <c r="E1443" s="21" t="n"/>
      <c r="F1443" s="26" t="n"/>
      <c r="G1443" s="28">
        <f>IF(OR(D1443="",H1443&lt;&gt;""),"",IF(F1443="완료","완료",IF(A1443&lt;기준일,"밀림",IF(A1443=기준일,"오늘",IF(A1443&lt;=기준일+7,"이번 주","예정")))))</f>
        <v/>
      </c>
      <c r="H1443" s="25">
        <f>IF(COUNTA(A1443,B1443,D1443)=0,"",IF(D1443="","할 일을 적어 주세요",IF(NOT(ISNUMBER(A1443)),"마감일을 확인하세요",IF(AND(B1443&lt;&gt;"",ISNA(MATCH(B1443,현장번호,0))),"현장 번호를 확인하세요",IF(AND(F1443&lt;&gt;"",F1443&lt;&gt;"완료"),"끝남 칸은 '완료'만","")))))</f>
        <v/>
      </c>
      <c r="J1443">
        <f>IF(OR(G1443="밀림",G1443="오늘",G1443="이번 주"),A1443+ROW()/1E+6,"")</f>
        <v/>
      </c>
    </row>
    <row r="1444">
      <c r="A1444" s="20" t="n"/>
      <c r="B1444" s="26" t="n"/>
      <c r="C1444" s="27">
        <f>IF(D1444="","",IF(B1444="","(현장 없음)",IFERROR(INDEX(현장_고객,MATCH(B1444,현장번호,0))&amp;" · "&amp;INDEX(현장_주소,MATCH(B1444,현장번호,0)),"없는 번호")))</f>
        <v/>
      </c>
      <c r="D1444" s="21" t="n"/>
      <c r="E1444" s="21" t="n"/>
      <c r="F1444" s="26" t="n"/>
      <c r="G1444" s="28">
        <f>IF(OR(D1444="",H1444&lt;&gt;""),"",IF(F1444="완료","완료",IF(A1444&lt;기준일,"밀림",IF(A1444=기준일,"오늘",IF(A1444&lt;=기준일+7,"이번 주","예정")))))</f>
        <v/>
      </c>
      <c r="H1444" s="25">
        <f>IF(COUNTA(A1444,B1444,D1444)=0,"",IF(D1444="","할 일을 적어 주세요",IF(NOT(ISNUMBER(A1444)),"마감일을 확인하세요",IF(AND(B1444&lt;&gt;"",ISNA(MATCH(B1444,현장번호,0))),"현장 번호를 확인하세요",IF(AND(F1444&lt;&gt;"",F1444&lt;&gt;"완료"),"끝남 칸은 '완료'만","")))))</f>
        <v/>
      </c>
      <c r="J1444">
        <f>IF(OR(G1444="밀림",G1444="오늘",G1444="이번 주"),A1444+ROW()/1E+6,"")</f>
        <v/>
      </c>
    </row>
    <row r="1445">
      <c r="A1445" s="20" t="n"/>
      <c r="B1445" s="26" t="n"/>
      <c r="C1445" s="27">
        <f>IF(D1445="","",IF(B1445="","(현장 없음)",IFERROR(INDEX(현장_고객,MATCH(B1445,현장번호,0))&amp;" · "&amp;INDEX(현장_주소,MATCH(B1445,현장번호,0)),"없는 번호")))</f>
        <v/>
      </c>
      <c r="D1445" s="21" t="n"/>
      <c r="E1445" s="21" t="n"/>
      <c r="F1445" s="26" t="n"/>
      <c r="G1445" s="28">
        <f>IF(OR(D1445="",H1445&lt;&gt;""),"",IF(F1445="완료","완료",IF(A1445&lt;기준일,"밀림",IF(A1445=기준일,"오늘",IF(A1445&lt;=기준일+7,"이번 주","예정")))))</f>
        <v/>
      </c>
      <c r="H1445" s="25">
        <f>IF(COUNTA(A1445,B1445,D1445)=0,"",IF(D1445="","할 일을 적어 주세요",IF(NOT(ISNUMBER(A1445)),"마감일을 확인하세요",IF(AND(B1445&lt;&gt;"",ISNA(MATCH(B1445,현장번호,0))),"현장 번호를 확인하세요",IF(AND(F1445&lt;&gt;"",F1445&lt;&gt;"완료"),"끝남 칸은 '완료'만","")))))</f>
        <v/>
      </c>
      <c r="J1445">
        <f>IF(OR(G1445="밀림",G1445="오늘",G1445="이번 주"),A1445+ROW()/1E+6,"")</f>
        <v/>
      </c>
    </row>
    <row r="1446">
      <c r="A1446" s="20" t="n"/>
      <c r="B1446" s="26" t="n"/>
      <c r="C1446" s="27">
        <f>IF(D1446="","",IF(B1446="","(현장 없음)",IFERROR(INDEX(현장_고객,MATCH(B1446,현장번호,0))&amp;" · "&amp;INDEX(현장_주소,MATCH(B1446,현장번호,0)),"없는 번호")))</f>
        <v/>
      </c>
      <c r="D1446" s="21" t="n"/>
      <c r="E1446" s="21" t="n"/>
      <c r="F1446" s="26" t="n"/>
      <c r="G1446" s="28">
        <f>IF(OR(D1446="",H1446&lt;&gt;""),"",IF(F1446="완료","완료",IF(A1446&lt;기준일,"밀림",IF(A1446=기준일,"오늘",IF(A1446&lt;=기준일+7,"이번 주","예정")))))</f>
        <v/>
      </c>
      <c r="H1446" s="25">
        <f>IF(COUNTA(A1446,B1446,D1446)=0,"",IF(D1446="","할 일을 적어 주세요",IF(NOT(ISNUMBER(A1446)),"마감일을 확인하세요",IF(AND(B1446&lt;&gt;"",ISNA(MATCH(B1446,현장번호,0))),"현장 번호를 확인하세요",IF(AND(F1446&lt;&gt;"",F1446&lt;&gt;"완료"),"끝남 칸은 '완료'만","")))))</f>
        <v/>
      </c>
      <c r="J1446">
        <f>IF(OR(G1446="밀림",G1446="오늘",G1446="이번 주"),A1446+ROW()/1E+6,"")</f>
        <v/>
      </c>
    </row>
    <row r="1447">
      <c r="A1447" s="20" t="n"/>
      <c r="B1447" s="26" t="n"/>
      <c r="C1447" s="27">
        <f>IF(D1447="","",IF(B1447="","(현장 없음)",IFERROR(INDEX(현장_고객,MATCH(B1447,현장번호,0))&amp;" · "&amp;INDEX(현장_주소,MATCH(B1447,현장번호,0)),"없는 번호")))</f>
        <v/>
      </c>
      <c r="D1447" s="21" t="n"/>
      <c r="E1447" s="21" t="n"/>
      <c r="F1447" s="26" t="n"/>
      <c r="G1447" s="28">
        <f>IF(OR(D1447="",H1447&lt;&gt;""),"",IF(F1447="완료","완료",IF(A1447&lt;기준일,"밀림",IF(A1447=기준일,"오늘",IF(A1447&lt;=기준일+7,"이번 주","예정")))))</f>
        <v/>
      </c>
      <c r="H1447" s="25">
        <f>IF(COUNTA(A1447,B1447,D1447)=0,"",IF(D1447="","할 일을 적어 주세요",IF(NOT(ISNUMBER(A1447)),"마감일을 확인하세요",IF(AND(B1447&lt;&gt;"",ISNA(MATCH(B1447,현장번호,0))),"현장 번호를 확인하세요",IF(AND(F1447&lt;&gt;"",F1447&lt;&gt;"완료"),"끝남 칸은 '완료'만","")))))</f>
        <v/>
      </c>
      <c r="J1447">
        <f>IF(OR(G1447="밀림",G1447="오늘",G1447="이번 주"),A1447+ROW()/1E+6,"")</f>
        <v/>
      </c>
    </row>
    <row r="1448">
      <c r="A1448" s="20" t="n"/>
      <c r="B1448" s="26" t="n"/>
      <c r="C1448" s="27">
        <f>IF(D1448="","",IF(B1448="","(현장 없음)",IFERROR(INDEX(현장_고객,MATCH(B1448,현장번호,0))&amp;" · "&amp;INDEX(현장_주소,MATCH(B1448,현장번호,0)),"없는 번호")))</f>
        <v/>
      </c>
      <c r="D1448" s="21" t="n"/>
      <c r="E1448" s="21" t="n"/>
      <c r="F1448" s="26" t="n"/>
      <c r="G1448" s="28">
        <f>IF(OR(D1448="",H1448&lt;&gt;""),"",IF(F1448="완료","완료",IF(A1448&lt;기준일,"밀림",IF(A1448=기준일,"오늘",IF(A1448&lt;=기준일+7,"이번 주","예정")))))</f>
        <v/>
      </c>
      <c r="H1448" s="25">
        <f>IF(COUNTA(A1448,B1448,D1448)=0,"",IF(D1448="","할 일을 적어 주세요",IF(NOT(ISNUMBER(A1448)),"마감일을 확인하세요",IF(AND(B1448&lt;&gt;"",ISNA(MATCH(B1448,현장번호,0))),"현장 번호를 확인하세요",IF(AND(F1448&lt;&gt;"",F1448&lt;&gt;"완료"),"끝남 칸은 '완료'만","")))))</f>
        <v/>
      </c>
      <c r="J1448">
        <f>IF(OR(G1448="밀림",G1448="오늘",G1448="이번 주"),A1448+ROW()/1E+6,"")</f>
        <v/>
      </c>
    </row>
    <row r="1449">
      <c r="A1449" s="20" t="n"/>
      <c r="B1449" s="26" t="n"/>
      <c r="C1449" s="27">
        <f>IF(D1449="","",IF(B1449="","(현장 없음)",IFERROR(INDEX(현장_고객,MATCH(B1449,현장번호,0))&amp;" · "&amp;INDEX(현장_주소,MATCH(B1449,현장번호,0)),"없는 번호")))</f>
        <v/>
      </c>
      <c r="D1449" s="21" t="n"/>
      <c r="E1449" s="21" t="n"/>
      <c r="F1449" s="26" t="n"/>
      <c r="G1449" s="28">
        <f>IF(OR(D1449="",H1449&lt;&gt;""),"",IF(F1449="완료","완료",IF(A1449&lt;기준일,"밀림",IF(A1449=기준일,"오늘",IF(A1449&lt;=기준일+7,"이번 주","예정")))))</f>
        <v/>
      </c>
      <c r="H1449" s="25">
        <f>IF(COUNTA(A1449,B1449,D1449)=0,"",IF(D1449="","할 일을 적어 주세요",IF(NOT(ISNUMBER(A1449)),"마감일을 확인하세요",IF(AND(B1449&lt;&gt;"",ISNA(MATCH(B1449,현장번호,0))),"현장 번호를 확인하세요",IF(AND(F1449&lt;&gt;"",F1449&lt;&gt;"완료"),"끝남 칸은 '완료'만","")))))</f>
        <v/>
      </c>
      <c r="J1449">
        <f>IF(OR(G1449="밀림",G1449="오늘",G1449="이번 주"),A1449+ROW()/1E+6,"")</f>
        <v/>
      </c>
    </row>
    <row r="1450">
      <c r="A1450" s="20" t="n"/>
      <c r="B1450" s="26" t="n"/>
      <c r="C1450" s="27">
        <f>IF(D1450="","",IF(B1450="","(현장 없음)",IFERROR(INDEX(현장_고객,MATCH(B1450,현장번호,0))&amp;" · "&amp;INDEX(현장_주소,MATCH(B1450,현장번호,0)),"없는 번호")))</f>
        <v/>
      </c>
      <c r="D1450" s="21" t="n"/>
      <c r="E1450" s="21" t="n"/>
      <c r="F1450" s="26" t="n"/>
      <c r="G1450" s="28">
        <f>IF(OR(D1450="",H1450&lt;&gt;""),"",IF(F1450="완료","완료",IF(A1450&lt;기준일,"밀림",IF(A1450=기준일,"오늘",IF(A1450&lt;=기준일+7,"이번 주","예정")))))</f>
        <v/>
      </c>
      <c r="H1450" s="25">
        <f>IF(COUNTA(A1450,B1450,D1450)=0,"",IF(D1450="","할 일을 적어 주세요",IF(NOT(ISNUMBER(A1450)),"마감일을 확인하세요",IF(AND(B1450&lt;&gt;"",ISNA(MATCH(B1450,현장번호,0))),"현장 번호를 확인하세요",IF(AND(F1450&lt;&gt;"",F1450&lt;&gt;"완료"),"끝남 칸은 '완료'만","")))))</f>
        <v/>
      </c>
      <c r="J1450">
        <f>IF(OR(G1450="밀림",G1450="오늘",G1450="이번 주"),A1450+ROW()/1E+6,"")</f>
        <v/>
      </c>
    </row>
    <row r="1451">
      <c r="A1451" s="20" t="n"/>
      <c r="B1451" s="26" t="n"/>
      <c r="C1451" s="27">
        <f>IF(D1451="","",IF(B1451="","(현장 없음)",IFERROR(INDEX(현장_고객,MATCH(B1451,현장번호,0))&amp;" · "&amp;INDEX(현장_주소,MATCH(B1451,현장번호,0)),"없는 번호")))</f>
        <v/>
      </c>
      <c r="D1451" s="21" t="n"/>
      <c r="E1451" s="21" t="n"/>
      <c r="F1451" s="26" t="n"/>
      <c r="G1451" s="28">
        <f>IF(OR(D1451="",H1451&lt;&gt;""),"",IF(F1451="완료","완료",IF(A1451&lt;기준일,"밀림",IF(A1451=기준일,"오늘",IF(A1451&lt;=기준일+7,"이번 주","예정")))))</f>
        <v/>
      </c>
      <c r="H1451" s="25">
        <f>IF(COUNTA(A1451,B1451,D1451)=0,"",IF(D1451="","할 일을 적어 주세요",IF(NOT(ISNUMBER(A1451)),"마감일을 확인하세요",IF(AND(B1451&lt;&gt;"",ISNA(MATCH(B1451,현장번호,0))),"현장 번호를 확인하세요",IF(AND(F1451&lt;&gt;"",F1451&lt;&gt;"완료"),"끝남 칸은 '완료'만","")))))</f>
        <v/>
      </c>
      <c r="J1451">
        <f>IF(OR(G1451="밀림",G1451="오늘",G1451="이번 주"),A1451+ROW()/1E+6,"")</f>
        <v/>
      </c>
    </row>
    <row r="1452">
      <c r="A1452" s="20" t="n"/>
      <c r="B1452" s="26" t="n"/>
      <c r="C1452" s="27">
        <f>IF(D1452="","",IF(B1452="","(현장 없음)",IFERROR(INDEX(현장_고객,MATCH(B1452,현장번호,0))&amp;" · "&amp;INDEX(현장_주소,MATCH(B1452,현장번호,0)),"없는 번호")))</f>
        <v/>
      </c>
      <c r="D1452" s="21" t="n"/>
      <c r="E1452" s="21" t="n"/>
      <c r="F1452" s="26" t="n"/>
      <c r="G1452" s="28">
        <f>IF(OR(D1452="",H1452&lt;&gt;""),"",IF(F1452="완료","완료",IF(A1452&lt;기준일,"밀림",IF(A1452=기준일,"오늘",IF(A1452&lt;=기준일+7,"이번 주","예정")))))</f>
        <v/>
      </c>
      <c r="H1452" s="25">
        <f>IF(COUNTA(A1452,B1452,D1452)=0,"",IF(D1452="","할 일을 적어 주세요",IF(NOT(ISNUMBER(A1452)),"마감일을 확인하세요",IF(AND(B1452&lt;&gt;"",ISNA(MATCH(B1452,현장번호,0))),"현장 번호를 확인하세요",IF(AND(F1452&lt;&gt;"",F1452&lt;&gt;"완료"),"끝남 칸은 '완료'만","")))))</f>
        <v/>
      </c>
      <c r="J1452">
        <f>IF(OR(G1452="밀림",G1452="오늘",G1452="이번 주"),A1452+ROW()/1E+6,"")</f>
        <v/>
      </c>
    </row>
    <row r="1453">
      <c r="A1453" s="20" t="n"/>
      <c r="B1453" s="26" t="n"/>
      <c r="C1453" s="27">
        <f>IF(D1453="","",IF(B1453="","(현장 없음)",IFERROR(INDEX(현장_고객,MATCH(B1453,현장번호,0))&amp;" · "&amp;INDEX(현장_주소,MATCH(B1453,현장번호,0)),"없는 번호")))</f>
        <v/>
      </c>
      <c r="D1453" s="21" t="n"/>
      <c r="E1453" s="21" t="n"/>
      <c r="F1453" s="26" t="n"/>
      <c r="G1453" s="28">
        <f>IF(OR(D1453="",H1453&lt;&gt;""),"",IF(F1453="완료","완료",IF(A1453&lt;기준일,"밀림",IF(A1453=기준일,"오늘",IF(A1453&lt;=기준일+7,"이번 주","예정")))))</f>
        <v/>
      </c>
      <c r="H1453" s="25">
        <f>IF(COUNTA(A1453,B1453,D1453)=0,"",IF(D1453="","할 일을 적어 주세요",IF(NOT(ISNUMBER(A1453)),"마감일을 확인하세요",IF(AND(B1453&lt;&gt;"",ISNA(MATCH(B1453,현장번호,0))),"현장 번호를 확인하세요",IF(AND(F1453&lt;&gt;"",F1453&lt;&gt;"완료"),"끝남 칸은 '완료'만","")))))</f>
        <v/>
      </c>
      <c r="J1453">
        <f>IF(OR(G1453="밀림",G1453="오늘",G1453="이번 주"),A1453+ROW()/1E+6,"")</f>
        <v/>
      </c>
    </row>
    <row r="1454">
      <c r="A1454" s="20" t="n"/>
      <c r="B1454" s="26" t="n"/>
      <c r="C1454" s="27">
        <f>IF(D1454="","",IF(B1454="","(현장 없음)",IFERROR(INDEX(현장_고객,MATCH(B1454,현장번호,0))&amp;" · "&amp;INDEX(현장_주소,MATCH(B1454,현장번호,0)),"없는 번호")))</f>
        <v/>
      </c>
      <c r="D1454" s="21" t="n"/>
      <c r="E1454" s="21" t="n"/>
      <c r="F1454" s="26" t="n"/>
      <c r="G1454" s="28">
        <f>IF(OR(D1454="",H1454&lt;&gt;""),"",IF(F1454="완료","완료",IF(A1454&lt;기준일,"밀림",IF(A1454=기준일,"오늘",IF(A1454&lt;=기준일+7,"이번 주","예정")))))</f>
        <v/>
      </c>
      <c r="H1454" s="25">
        <f>IF(COUNTA(A1454,B1454,D1454)=0,"",IF(D1454="","할 일을 적어 주세요",IF(NOT(ISNUMBER(A1454)),"마감일을 확인하세요",IF(AND(B1454&lt;&gt;"",ISNA(MATCH(B1454,현장번호,0))),"현장 번호를 확인하세요",IF(AND(F1454&lt;&gt;"",F1454&lt;&gt;"완료"),"끝남 칸은 '완료'만","")))))</f>
        <v/>
      </c>
      <c r="J1454">
        <f>IF(OR(G1454="밀림",G1454="오늘",G1454="이번 주"),A1454+ROW()/1E+6,"")</f>
        <v/>
      </c>
    </row>
    <row r="1455">
      <c r="A1455" s="20" t="n"/>
      <c r="B1455" s="26" t="n"/>
      <c r="C1455" s="27">
        <f>IF(D1455="","",IF(B1455="","(현장 없음)",IFERROR(INDEX(현장_고객,MATCH(B1455,현장번호,0))&amp;" · "&amp;INDEX(현장_주소,MATCH(B1455,현장번호,0)),"없는 번호")))</f>
        <v/>
      </c>
      <c r="D1455" s="21" t="n"/>
      <c r="E1455" s="21" t="n"/>
      <c r="F1455" s="26" t="n"/>
      <c r="G1455" s="28">
        <f>IF(OR(D1455="",H1455&lt;&gt;""),"",IF(F1455="완료","완료",IF(A1455&lt;기준일,"밀림",IF(A1455=기준일,"오늘",IF(A1455&lt;=기준일+7,"이번 주","예정")))))</f>
        <v/>
      </c>
      <c r="H1455" s="25">
        <f>IF(COUNTA(A1455,B1455,D1455)=0,"",IF(D1455="","할 일을 적어 주세요",IF(NOT(ISNUMBER(A1455)),"마감일을 확인하세요",IF(AND(B1455&lt;&gt;"",ISNA(MATCH(B1455,현장번호,0))),"현장 번호를 확인하세요",IF(AND(F1455&lt;&gt;"",F1455&lt;&gt;"완료"),"끝남 칸은 '완료'만","")))))</f>
        <v/>
      </c>
      <c r="J1455">
        <f>IF(OR(G1455="밀림",G1455="오늘",G1455="이번 주"),A1455+ROW()/1E+6,"")</f>
        <v/>
      </c>
    </row>
    <row r="1456">
      <c r="A1456" s="20" t="n"/>
      <c r="B1456" s="26" t="n"/>
      <c r="C1456" s="27">
        <f>IF(D1456="","",IF(B1456="","(현장 없음)",IFERROR(INDEX(현장_고객,MATCH(B1456,현장번호,0))&amp;" · "&amp;INDEX(현장_주소,MATCH(B1456,현장번호,0)),"없는 번호")))</f>
        <v/>
      </c>
      <c r="D1456" s="21" t="n"/>
      <c r="E1456" s="21" t="n"/>
      <c r="F1456" s="26" t="n"/>
      <c r="G1456" s="28">
        <f>IF(OR(D1456="",H1456&lt;&gt;""),"",IF(F1456="완료","완료",IF(A1456&lt;기준일,"밀림",IF(A1456=기준일,"오늘",IF(A1456&lt;=기준일+7,"이번 주","예정")))))</f>
        <v/>
      </c>
      <c r="H1456" s="25">
        <f>IF(COUNTA(A1456,B1456,D1456)=0,"",IF(D1456="","할 일을 적어 주세요",IF(NOT(ISNUMBER(A1456)),"마감일을 확인하세요",IF(AND(B1456&lt;&gt;"",ISNA(MATCH(B1456,현장번호,0))),"현장 번호를 확인하세요",IF(AND(F1456&lt;&gt;"",F1456&lt;&gt;"완료"),"끝남 칸은 '완료'만","")))))</f>
        <v/>
      </c>
      <c r="J1456">
        <f>IF(OR(G1456="밀림",G1456="오늘",G1456="이번 주"),A1456+ROW()/1E+6,"")</f>
        <v/>
      </c>
    </row>
    <row r="1457">
      <c r="A1457" s="20" t="n"/>
      <c r="B1457" s="26" t="n"/>
      <c r="C1457" s="27">
        <f>IF(D1457="","",IF(B1457="","(현장 없음)",IFERROR(INDEX(현장_고객,MATCH(B1457,현장번호,0))&amp;" · "&amp;INDEX(현장_주소,MATCH(B1457,현장번호,0)),"없는 번호")))</f>
        <v/>
      </c>
      <c r="D1457" s="21" t="n"/>
      <c r="E1457" s="21" t="n"/>
      <c r="F1457" s="26" t="n"/>
      <c r="G1457" s="28">
        <f>IF(OR(D1457="",H1457&lt;&gt;""),"",IF(F1457="완료","완료",IF(A1457&lt;기준일,"밀림",IF(A1457=기준일,"오늘",IF(A1457&lt;=기준일+7,"이번 주","예정")))))</f>
        <v/>
      </c>
      <c r="H1457" s="25">
        <f>IF(COUNTA(A1457,B1457,D1457)=0,"",IF(D1457="","할 일을 적어 주세요",IF(NOT(ISNUMBER(A1457)),"마감일을 확인하세요",IF(AND(B1457&lt;&gt;"",ISNA(MATCH(B1457,현장번호,0))),"현장 번호를 확인하세요",IF(AND(F1457&lt;&gt;"",F1457&lt;&gt;"완료"),"끝남 칸은 '완료'만","")))))</f>
        <v/>
      </c>
      <c r="J1457">
        <f>IF(OR(G1457="밀림",G1457="오늘",G1457="이번 주"),A1457+ROW()/1E+6,"")</f>
        <v/>
      </c>
    </row>
    <row r="1458">
      <c r="A1458" s="20" t="n"/>
      <c r="B1458" s="26" t="n"/>
      <c r="C1458" s="27">
        <f>IF(D1458="","",IF(B1458="","(현장 없음)",IFERROR(INDEX(현장_고객,MATCH(B1458,현장번호,0))&amp;" · "&amp;INDEX(현장_주소,MATCH(B1458,현장번호,0)),"없는 번호")))</f>
        <v/>
      </c>
      <c r="D1458" s="21" t="n"/>
      <c r="E1458" s="21" t="n"/>
      <c r="F1458" s="26" t="n"/>
      <c r="G1458" s="28">
        <f>IF(OR(D1458="",H1458&lt;&gt;""),"",IF(F1458="완료","완료",IF(A1458&lt;기준일,"밀림",IF(A1458=기준일,"오늘",IF(A1458&lt;=기준일+7,"이번 주","예정")))))</f>
        <v/>
      </c>
      <c r="H1458" s="25">
        <f>IF(COUNTA(A1458,B1458,D1458)=0,"",IF(D1458="","할 일을 적어 주세요",IF(NOT(ISNUMBER(A1458)),"마감일을 확인하세요",IF(AND(B1458&lt;&gt;"",ISNA(MATCH(B1458,현장번호,0))),"현장 번호를 확인하세요",IF(AND(F1458&lt;&gt;"",F1458&lt;&gt;"완료"),"끝남 칸은 '완료'만","")))))</f>
        <v/>
      </c>
      <c r="J1458">
        <f>IF(OR(G1458="밀림",G1458="오늘",G1458="이번 주"),A1458+ROW()/1E+6,"")</f>
        <v/>
      </c>
    </row>
    <row r="1459">
      <c r="A1459" s="20" t="n"/>
      <c r="B1459" s="26" t="n"/>
      <c r="C1459" s="27">
        <f>IF(D1459="","",IF(B1459="","(현장 없음)",IFERROR(INDEX(현장_고객,MATCH(B1459,현장번호,0))&amp;" · "&amp;INDEX(현장_주소,MATCH(B1459,현장번호,0)),"없는 번호")))</f>
        <v/>
      </c>
      <c r="D1459" s="21" t="n"/>
      <c r="E1459" s="21" t="n"/>
      <c r="F1459" s="26" t="n"/>
      <c r="G1459" s="28">
        <f>IF(OR(D1459="",H1459&lt;&gt;""),"",IF(F1459="완료","완료",IF(A1459&lt;기준일,"밀림",IF(A1459=기준일,"오늘",IF(A1459&lt;=기준일+7,"이번 주","예정")))))</f>
        <v/>
      </c>
      <c r="H1459" s="25">
        <f>IF(COUNTA(A1459,B1459,D1459)=0,"",IF(D1459="","할 일을 적어 주세요",IF(NOT(ISNUMBER(A1459)),"마감일을 확인하세요",IF(AND(B1459&lt;&gt;"",ISNA(MATCH(B1459,현장번호,0))),"현장 번호를 확인하세요",IF(AND(F1459&lt;&gt;"",F1459&lt;&gt;"완료"),"끝남 칸은 '완료'만","")))))</f>
        <v/>
      </c>
      <c r="J1459">
        <f>IF(OR(G1459="밀림",G1459="오늘",G1459="이번 주"),A1459+ROW()/1E+6,"")</f>
        <v/>
      </c>
    </row>
    <row r="1460">
      <c r="A1460" s="20" t="n"/>
      <c r="B1460" s="26" t="n"/>
      <c r="C1460" s="27">
        <f>IF(D1460="","",IF(B1460="","(현장 없음)",IFERROR(INDEX(현장_고객,MATCH(B1460,현장번호,0))&amp;" · "&amp;INDEX(현장_주소,MATCH(B1460,현장번호,0)),"없는 번호")))</f>
        <v/>
      </c>
      <c r="D1460" s="21" t="n"/>
      <c r="E1460" s="21" t="n"/>
      <c r="F1460" s="26" t="n"/>
      <c r="G1460" s="28">
        <f>IF(OR(D1460="",H1460&lt;&gt;""),"",IF(F1460="완료","완료",IF(A1460&lt;기준일,"밀림",IF(A1460=기준일,"오늘",IF(A1460&lt;=기준일+7,"이번 주","예정")))))</f>
        <v/>
      </c>
      <c r="H1460" s="25">
        <f>IF(COUNTA(A1460,B1460,D1460)=0,"",IF(D1460="","할 일을 적어 주세요",IF(NOT(ISNUMBER(A1460)),"마감일을 확인하세요",IF(AND(B1460&lt;&gt;"",ISNA(MATCH(B1460,현장번호,0))),"현장 번호를 확인하세요",IF(AND(F1460&lt;&gt;"",F1460&lt;&gt;"완료"),"끝남 칸은 '완료'만","")))))</f>
        <v/>
      </c>
      <c r="J1460">
        <f>IF(OR(G1460="밀림",G1460="오늘",G1460="이번 주"),A1460+ROW()/1E+6,"")</f>
        <v/>
      </c>
    </row>
    <row r="1461">
      <c r="A1461" s="20" t="n"/>
      <c r="B1461" s="26" t="n"/>
      <c r="C1461" s="27">
        <f>IF(D1461="","",IF(B1461="","(현장 없음)",IFERROR(INDEX(현장_고객,MATCH(B1461,현장번호,0))&amp;" · "&amp;INDEX(현장_주소,MATCH(B1461,현장번호,0)),"없는 번호")))</f>
        <v/>
      </c>
      <c r="D1461" s="21" t="n"/>
      <c r="E1461" s="21" t="n"/>
      <c r="F1461" s="26" t="n"/>
      <c r="G1461" s="28">
        <f>IF(OR(D1461="",H1461&lt;&gt;""),"",IF(F1461="완료","완료",IF(A1461&lt;기준일,"밀림",IF(A1461=기준일,"오늘",IF(A1461&lt;=기준일+7,"이번 주","예정")))))</f>
        <v/>
      </c>
      <c r="H1461" s="25">
        <f>IF(COUNTA(A1461,B1461,D1461)=0,"",IF(D1461="","할 일을 적어 주세요",IF(NOT(ISNUMBER(A1461)),"마감일을 확인하세요",IF(AND(B1461&lt;&gt;"",ISNA(MATCH(B1461,현장번호,0))),"현장 번호를 확인하세요",IF(AND(F1461&lt;&gt;"",F1461&lt;&gt;"완료"),"끝남 칸은 '완료'만","")))))</f>
        <v/>
      </c>
      <c r="J1461">
        <f>IF(OR(G1461="밀림",G1461="오늘",G1461="이번 주"),A1461+ROW()/1E+6,"")</f>
        <v/>
      </c>
    </row>
    <row r="1462">
      <c r="A1462" s="20" t="n"/>
      <c r="B1462" s="26" t="n"/>
      <c r="C1462" s="27">
        <f>IF(D1462="","",IF(B1462="","(현장 없음)",IFERROR(INDEX(현장_고객,MATCH(B1462,현장번호,0))&amp;" · "&amp;INDEX(현장_주소,MATCH(B1462,현장번호,0)),"없는 번호")))</f>
        <v/>
      </c>
      <c r="D1462" s="21" t="n"/>
      <c r="E1462" s="21" t="n"/>
      <c r="F1462" s="26" t="n"/>
      <c r="G1462" s="28">
        <f>IF(OR(D1462="",H1462&lt;&gt;""),"",IF(F1462="완료","완료",IF(A1462&lt;기준일,"밀림",IF(A1462=기준일,"오늘",IF(A1462&lt;=기준일+7,"이번 주","예정")))))</f>
        <v/>
      </c>
      <c r="H1462" s="25">
        <f>IF(COUNTA(A1462,B1462,D1462)=0,"",IF(D1462="","할 일을 적어 주세요",IF(NOT(ISNUMBER(A1462)),"마감일을 확인하세요",IF(AND(B1462&lt;&gt;"",ISNA(MATCH(B1462,현장번호,0))),"현장 번호를 확인하세요",IF(AND(F1462&lt;&gt;"",F1462&lt;&gt;"완료"),"끝남 칸은 '완료'만","")))))</f>
        <v/>
      </c>
      <c r="J1462">
        <f>IF(OR(G1462="밀림",G1462="오늘",G1462="이번 주"),A1462+ROW()/1E+6,"")</f>
        <v/>
      </c>
    </row>
    <row r="1463">
      <c r="A1463" s="20" t="n"/>
      <c r="B1463" s="26" t="n"/>
      <c r="C1463" s="27">
        <f>IF(D1463="","",IF(B1463="","(현장 없음)",IFERROR(INDEX(현장_고객,MATCH(B1463,현장번호,0))&amp;" · "&amp;INDEX(현장_주소,MATCH(B1463,현장번호,0)),"없는 번호")))</f>
        <v/>
      </c>
      <c r="D1463" s="21" t="n"/>
      <c r="E1463" s="21" t="n"/>
      <c r="F1463" s="26" t="n"/>
      <c r="G1463" s="28">
        <f>IF(OR(D1463="",H1463&lt;&gt;""),"",IF(F1463="완료","완료",IF(A1463&lt;기준일,"밀림",IF(A1463=기준일,"오늘",IF(A1463&lt;=기준일+7,"이번 주","예정")))))</f>
        <v/>
      </c>
      <c r="H1463" s="25">
        <f>IF(COUNTA(A1463,B1463,D1463)=0,"",IF(D1463="","할 일을 적어 주세요",IF(NOT(ISNUMBER(A1463)),"마감일을 확인하세요",IF(AND(B1463&lt;&gt;"",ISNA(MATCH(B1463,현장번호,0))),"현장 번호를 확인하세요",IF(AND(F1463&lt;&gt;"",F1463&lt;&gt;"완료"),"끝남 칸은 '완료'만","")))))</f>
        <v/>
      </c>
      <c r="J1463">
        <f>IF(OR(G1463="밀림",G1463="오늘",G1463="이번 주"),A1463+ROW()/1E+6,"")</f>
        <v/>
      </c>
    </row>
    <row r="1464">
      <c r="A1464" s="20" t="n"/>
      <c r="B1464" s="26" t="n"/>
      <c r="C1464" s="27">
        <f>IF(D1464="","",IF(B1464="","(현장 없음)",IFERROR(INDEX(현장_고객,MATCH(B1464,현장번호,0))&amp;" · "&amp;INDEX(현장_주소,MATCH(B1464,현장번호,0)),"없는 번호")))</f>
        <v/>
      </c>
      <c r="D1464" s="21" t="n"/>
      <c r="E1464" s="21" t="n"/>
      <c r="F1464" s="26" t="n"/>
      <c r="G1464" s="28">
        <f>IF(OR(D1464="",H1464&lt;&gt;""),"",IF(F1464="완료","완료",IF(A1464&lt;기준일,"밀림",IF(A1464=기준일,"오늘",IF(A1464&lt;=기준일+7,"이번 주","예정")))))</f>
        <v/>
      </c>
      <c r="H1464" s="25">
        <f>IF(COUNTA(A1464,B1464,D1464)=0,"",IF(D1464="","할 일을 적어 주세요",IF(NOT(ISNUMBER(A1464)),"마감일을 확인하세요",IF(AND(B1464&lt;&gt;"",ISNA(MATCH(B1464,현장번호,0))),"현장 번호를 확인하세요",IF(AND(F1464&lt;&gt;"",F1464&lt;&gt;"완료"),"끝남 칸은 '완료'만","")))))</f>
        <v/>
      </c>
      <c r="J1464">
        <f>IF(OR(G1464="밀림",G1464="오늘",G1464="이번 주"),A1464+ROW()/1E+6,"")</f>
        <v/>
      </c>
    </row>
    <row r="1465">
      <c r="A1465" s="20" t="n"/>
      <c r="B1465" s="26" t="n"/>
      <c r="C1465" s="27">
        <f>IF(D1465="","",IF(B1465="","(현장 없음)",IFERROR(INDEX(현장_고객,MATCH(B1465,현장번호,0))&amp;" · "&amp;INDEX(현장_주소,MATCH(B1465,현장번호,0)),"없는 번호")))</f>
        <v/>
      </c>
      <c r="D1465" s="21" t="n"/>
      <c r="E1465" s="21" t="n"/>
      <c r="F1465" s="26" t="n"/>
      <c r="G1465" s="28">
        <f>IF(OR(D1465="",H1465&lt;&gt;""),"",IF(F1465="완료","완료",IF(A1465&lt;기준일,"밀림",IF(A1465=기준일,"오늘",IF(A1465&lt;=기준일+7,"이번 주","예정")))))</f>
        <v/>
      </c>
      <c r="H1465" s="25">
        <f>IF(COUNTA(A1465,B1465,D1465)=0,"",IF(D1465="","할 일을 적어 주세요",IF(NOT(ISNUMBER(A1465)),"마감일을 확인하세요",IF(AND(B1465&lt;&gt;"",ISNA(MATCH(B1465,현장번호,0))),"현장 번호를 확인하세요",IF(AND(F1465&lt;&gt;"",F1465&lt;&gt;"완료"),"끝남 칸은 '완료'만","")))))</f>
        <v/>
      </c>
      <c r="J1465">
        <f>IF(OR(G1465="밀림",G1465="오늘",G1465="이번 주"),A1465+ROW()/1E+6,"")</f>
        <v/>
      </c>
    </row>
    <row r="1466">
      <c r="A1466" s="20" t="n"/>
      <c r="B1466" s="26" t="n"/>
      <c r="C1466" s="27">
        <f>IF(D1466="","",IF(B1466="","(현장 없음)",IFERROR(INDEX(현장_고객,MATCH(B1466,현장번호,0))&amp;" · "&amp;INDEX(현장_주소,MATCH(B1466,현장번호,0)),"없는 번호")))</f>
        <v/>
      </c>
      <c r="D1466" s="21" t="n"/>
      <c r="E1466" s="21" t="n"/>
      <c r="F1466" s="26" t="n"/>
      <c r="G1466" s="28">
        <f>IF(OR(D1466="",H1466&lt;&gt;""),"",IF(F1466="완료","완료",IF(A1466&lt;기준일,"밀림",IF(A1466=기준일,"오늘",IF(A1466&lt;=기준일+7,"이번 주","예정")))))</f>
        <v/>
      </c>
      <c r="H1466" s="25">
        <f>IF(COUNTA(A1466,B1466,D1466)=0,"",IF(D1466="","할 일을 적어 주세요",IF(NOT(ISNUMBER(A1466)),"마감일을 확인하세요",IF(AND(B1466&lt;&gt;"",ISNA(MATCH(B1466,현장번호,0))),"현장 번호를 확인하세요",IF(AND(F1466&lt;&gt;"",F1466&lt;&gt;"완료"),"끝남 칸은 '완료'만","")))))</f>
        <v/>
      </c>
      <c r="J1466">
        <f>IF(OR(G1466="밀림",G1466="오늘",G1466="이번 주"),A1466+ROW()/1E+6,"")</f>
        <v/>
      </c>
    </row>
    <row r="1467">
      <c r="A1467" s="20" t="n"/>
      <c r="B1467" s="26" t="n"/>
      <c r="C1467" s="27">
        <f>IF(D1467="","",IF(B1467="","(현장 없음)",IFERROR(INDEX(현장_고객,MATCH(B1467,현장번호,0))&amp;" · "&amp;INDEX(현장_주소,MATCH(B1467,현장번호,0)),"없는 번호")))</f>
        <v/>
      </c>
      <c r="D1467" s="21" t="n"/>
      <c r="E1467" s="21" t="n"/>
      <c r="F1467" s="26" t="n"/>
      <c r="G1467" s="28">
        <f>IF(OR(D1467="",H1467&lt;&gt;""),"",IF(F1467="완료","완료",IF(A1467&lt;기준일,"밀림",IF(A1467=기준일,"오늘",IF(A1467&lt;=기준일+7,"이번 주","예정")))))</f>
        <v/>
      </c>
      <c r="H1467" s="25">
        <f>IF(COUNTA(A1467,B1467,D1467)=0,"",IF(D1467="","할 일을 적어 주세요",IF(NOT(ISNUMBER(A1467)),"마감일을 확인하세요",IF(AND(B1467&lt;&gt;"",ISNA(MATCH(B1467,현장번호,0))),"현장 번호를 확인하세요",IF(AND(F1467&lt;&gt;"",F1467&lt;&gt;"완료"),"끝남 칸은 '완료'만","")))))</f>
        <v/>
      </c>
      <c r="J1467">
        <f>IF(OR(G1467="밀림",G1467="오늘",G1467="이번 주"),A1467+ROW()/1E+6,"")</f>
        <v/>
      </c>
    </row>
    <row r="1468">
      <c r="A1468" s="20" t="n"/>
      <c r="B1468" s="26" t="n"/>
      <c r="C1468" s="27">
        <f>IF(D1468="","",IF(B1468="","(현장 없음)",IFERROR(INDEX(현장_고객,MATCH(B1468,현장번호,0))&amp;" · "&amp;INDEX(현장_주소,MATCH(B1468,현장번호,0)),"없는 번호")))</f>
        <v/>
      </c>
      <c r="D1468" s="21" t="n"/>
      <c r="E1468" s="21" t="n"/>
      <c r="F1468" s="26" t="n"/>
      <c r="G1468" s="28">
        <f>IF(OR(D1468="",H1468&lt;&gt;""),"",IF(F1468="완료","완료",IF(A1468&lt;기준일,"밀림",IF(A1468=기준일,"오늘",IF(A1468&lt;=기준일+7,"이번 주","예정")))))</f>
        <v/>
      </c>
      <c r="H1468" s="25">
        <f>IF(COUNTA(A1468,B1468,D1468)=0,"",IF(D1468="","할 일을 적어 주세요",IF(NOT(ISNUMBER(A1468)),"마감일을 확인하세요",IF(AND(B1468&lt;&gt;"",ISNA(MATCH(B1468,현장번호,0))),"현장 번호를 확인하세요",IF(AND(F1468&lt;&gt;"",F1468&lt;&gt;"완료"),"끝남 칸은 '완료'만","")))))</f>
        <v/>
      </c>
      <c r="J1468">
        <f>IF(OR(G1468="밀림",G1468="오늘",G1468="이번 주"),A1468+ROW()/1E+6,"")</f>
        <v/>
      </c>
    </row>
    <row r="1469">
      <c r="A1469" s="20" t="n"/>
      <c r="B1469" s="26" t="n"/>
      <c r="C1469" s="27">
        <f>IF(D1469="","",IF(B1469="","(현장 없음)",IFERROR(INDEX(현장_고객,MATCH(B1469,현장번호,0))&amp;" · "&amp;INDEX(현장_주소,MATCH(B1469,현장번호,0)),"없는 번호")))</f>
        <v/>
      </c>
      <c r="D1469" s="21" t="n"/>
      <c r="E1469" s="21" t="n"/>
      <c r="F1469" s="26" t="n"/>
      <c r="G1469" s="28">
        <f>IF(OR(D1469="",H1469&lt;&gt;""),"",IF(F1469="완료","완료",IF(A1469&lt;기준일,"밀림",IF(A1469=기준일,"오늘",IF(A1469&lt;=기준일+7,"이번 주","예정")))))</f>
        <v/>
      </c>
      <c r="H1469" s="25">
        <f>IF(COUNTA(A1469,B1469,D1469)=0,"",IF(D1469="","할 일을 적어 주세요",IF(NOT(ISNUMBER(A1469)),"마감일을 확인하세요",IF(AND(B1469&lt;&gt;"",ISNA(MATCH(B1469,현장번호,0))),"현장 번호를 확인하세요",IF(AND(F1469&lt;&gt;"",F1469&lt;&gt;"완료"),"끝남 칸은 '완료'만","")))))</f>
        <v/>
      </c>
      <c r="J1469">
        <f>IF(OR(G1469="밀림",G1469="오늘",G1469="이번 주"),A1469+ROW()/1E+6,"")</f>
        <v/>
      </c>
    </row>
    <row r="1470">
      <c r="A1470" s="20" t="n"/>
      <c r="B1470" s="26" t="n"/>
      <c r="C1470" s="27">
        <f>IF(D1470="","",IF(B1470="","(현장 없음)",IFERROR(INDEX(현장_고객,MATCH(B1470,현장번호,0))&amp;" · "&amp;INDEX(현장_주소,MATCH(B1470,현장번호,0)),"없는 번호")))</f>
        <v/>
      </c>
      <c r="D1470" s="21" t="n"/>
      <c r="E1470" s="21" t="n"/>
      <c r="F1470" s="26" t="n"/>
      <c r="G1470" s="28">
        <f>IF(OR(D1470="",H1470&lt;&gt;""),"",IF(F1470="완료","완료",IF(A1470&lt;기준일,"밀림",IF(A1470=기준일,"오늘",IF(A1470&lt;=기준일+7,"이번 주","예정")))))</f>
        <v/>
      </c>
      <c r="H1470" s="25">
        <f>IF(COUNTA(A1470,B1470,D1470)=0,"",IF(D1470="","할 일을 적어 주세요",IF(NOT(ISNUMBER(A1470)),"마감일을 확인하세요",IF(AND(B1470&lt;&gt;"",ISNA(MATCH(B1470,현장번호,0))),"현장 번호를 확인하세요",IF(AND(F1470&lt;&gt;"",F1470&lt;&gt;"완료"),"끝남 칸은 '완료'만","")))))</f>
        <v/>
      </c>
      <c r="J1470">
        <f>IF(OR(G1470="밀림",G1470="오늘",G1470="이번 주"),A1470+ROW()/1E+6,"")</f>
        <v/>
      </c>
    </row>
    <row r="1471">
      <c r="A1471" s="20" t="n"/>
      <c r="B1471" s="26" t="n"/>
      <c r="C1471" s="27">
        <f>IF(D1471="","",IF(B1471="","(현장 없음)",IFERROR(INDEX(현장_고객,MATCH(B1471,현장번호,0))&amp;" · "&amp;INDEX(현장_주소,MATCH(B1471,현장번호,0)),"없는 번호")))</f>
        <v/>
      </c>
      <c r="D1471" s="21" t="n"/>
      <c r="E1471" s="21" t="n"/>
      <c r="F1471" s="26" t="n"/>
      <c r="G1471" s="28">
        <f>IF(OR(D1471="",H1471&lt;&gt;""),"",IF(F1471="완료","완료",IF(A1471&lt;기준일,"밀림",IF(A1471=기준일,"오늘",IF(A1471&lt;=기준일+7,"이번 주","예정")))))</f>
        <v/>
      </c>
      <c r="H1471" s="25">
        <f>IF(COUNTA(A1471,B1471,D1471)=0,"",IF(D1471="","할 일을 적어 주세요",IF(NOT(ISNUMBER(A1471)),"마감일을 확인하세요",IF(AND(B1471&lt;&gt;"",ISNA(MATCH(B1471,현장번호,0))),"현장 번호를 확인하세요",IF(AND(F1471&lt;&gt;"",F1471&lt;&gt;"완료"),"끝남 칸은 '완료'만","")))))</f>
        <v/>
      </c>
      <c r="J1471">
        <f>IF(OR(G1471="밀림",G1471="오늘",G1471="이번 주"),A1471+ROW()/1E+6,"")</f>
        <v/>
      </c>
    </row>
    <row r="1472">
      <c r="A1472" s="20" t="n"/>
      <c r="B1472" s="26" t="n"/>
      <c r="C1472" s="27">
        <f>IF(D1472="","",IF(B1472="","(현장 없음)",IFERROR(INDEX(현장_고객,MATCH(B1472,현장번호,0))&amp;" · "&amp;INDEX(현장_주소,MATCH(B1472,현장번호,0)),"없는 번호")))</f>
        <v/>
      </c>
      <c r="D1472" s="21" t="n"/>
      <c r="E1472" s="21" t="n"/>
      <c r="F1472" s="26" t="n"/>
      <c r="G1472" s="28">
        <f>IF(OR(D1472="",H1472&lt;&gt;""),"",IF(F1472="완료","완료",IF(A1472&lt;기준일,"밀림",IF(A1472=기준일,"오늘",IF(A1472&lt;=기준일+7,"이번 주","예정")))))</f>
        <v/>
      </c>
      <c r="H1472" s="25">
        <f>IF(COUNTA(A1472,B1472,D1472)=0,"",IF(D1472="","할 일을 적어 주세요",IF(NOT(ISNUMBER(A1472)),"마감일을 확인하세요",IF(AND(B1472&lt;&gt;"",ISNA(MATCH(B1472,현장번호,0))),"현장 번호를 확인하세요",IF(AND(F1472&lt;&gt;"",F1472&lt;&gt;"완료"),"끝남 칸은 '완료'만","")))))</f>
        <v/>
      </c>
      <c r="J1472">
        <f>IF(OR(G1472="밀림",G1472="오늘",G1472="이번 주"),A1472+ROW()/1E+6,"")</f>
        <v/>
      </c>
    </row>
    <row r="1473">
      <c r="A1473" s="20" t="n"/>
      <c r="B1473" s="26" t="n"/>
      <c r="C1473" s="27">
        <f>IF(D1473="","",IF(B1473="","(현장 없음)",IFERROR(INDEX(현장_고객,MATCH(B1473,현장번호,0))&amp;" · "&amp;INDEX(현장_주소,MATCH(B1473,현장번호,0)),"없는 번호")))</f>
        <v/>
      </c>
      <c r="D1473" s="21" t="n"/>
      <c r="E1473" s="21" t="n"/>
      <c r="F1473" s="26" t="n"/>
      <c r="G1473" s="28">
        <f>IF(OR(D1473="",H1473&lt;&gt;""),"",IF(F1473="완료","완료",IF(A1473&lt;기준일,"밀림",IF(A1473=기준일,"오늘",IF(A1473&lt;=기준일+7,"이번 주","예정")))))</f>
        <v/>
      </c>
      <c r="H1473" s="25">
        <f>IF(COUNTA(A1473,B1473,D1473)=0,"",IF(D1473="","할 일을 적어 주세요",IF(NOT(ISNUMBER(A1473)),"마감일을 확인하세요",IF(AND(B1473&lt;&gt;"",ISNA(MATCH(B1473,현장번호,0))),"현장 번호를 확인하세요",IF(AND(F1473&lt;&gt;"",F1473&lt;&gt;"완료"),"끝남 칸은 '완료'만","")))))</f>
        <v/>
      </c>
      <c r="J1473">
        <f>IF(OR(G1473="밀림",G1473="오늘",G1473="이번 주"),A1473+ROW()/1E+6,"")</f>
        <v/>
      </c>
    </row>
    <row r="1474">
      <c r="A1474" s="20" t="n"/>
      <c r="B1474" s="26" t="n"/>
      <c r="C1474" s="27">
        <f>IF(D1474="","",IF(B1474="","(현장 없음)",IFERROR(INDEX(현장_고객,MATCH(B1474,현장번호,0))&amp;" · "&amp;INDEX(현장_주소,MATCH(B1474,현장번호,0)),"없는 번호")))</f>
        <v/>
      </c>
      <c r="D1474" s="21" t="n"/>
      <c r="E1474" s="21" t="n"/>
      <c r="F1474" s="26" t="n"/>
      <c r="G1474" s="28">
        <f>IF(OR(D1474="",H1474&lt;&gt;""),"",IF(F1474="완료","완료",IF(A1474&lt;기준일,"밀림",IF(A1474=기준일,"오늘",IF(A1474&lt;=기준일+7,"이번 주","예정")))))</f>
        <v/>
      </c>
      <c r="H1474" s="25">
        <f>IF(COUNTA(A1474,B1474,D1474)=0,"",IF(D1474="","할 일을 적어 주세요",IF(NOT(ISNUMBER(A1474)),"마감일을 확인하세요",IF(AND(B1474&lt;&gt;"",ISNA(MATCH(B1474,현장번호,0))),"현장 번호를 확인하세요",IF(AND(F1474&lt;&gt;"",F1474&lt;&gt;"완료"),"끝남 칸은 '완료'만","")))))</f>
        <v/>
      </c>
      <c r="J1474">
        <f>IF(OR(G1474="밀림",G1474="오늘",G1474="이번 주"),A1474+ROW()/1E+6,"")</f>
        <v/>
      </c>
    </row>
    <row r="1475">
      <c r="A1475" s="20" t="n"/>
      <c r="B1475" s="26" t="n"/>
      <c r="C1475" s="27">
        <f>IF(D1475="","",IF(B1475="","(현장 없음)",IFERROR(INDEX(현장_고객,MATCH(B1475,현장번호,0))&amp;" · "&amp;INDEX(현장_주소,MATCH(B1475,현장번호,0)),"없는 번호")))</f>
        <v/>
      </c>
      <c r="D1475" s="21" t="n"/>
      <c r="E1475" s="21" t="n"/>
      <c r="F1475" s="26" t="n"/>
      <c r="G1475" s="28">
        <f>IF(OR(D1475="",H1475&lt;&gt;""),"",IF(F1475="완료","완료",IF(A1475&lt;기준일,"밀림",IF(A1475=기준일,"오늘",IF(A1475&lt;=기준일+7,"이번 주","예정")))))</f>
        <v/>
      </c>
      <c r="H1475" s="25">
        <f>IF(COUNTA(A1475,B1475,D1475)=0,"",IF(D1475="","할 일을 적어 주세요",IF(NOT(ISNUMBER(A1475)),"마감일을 확인하세요",IF(AND(B1475&lt;&gt;"",ISNA(MATCH(B1475,현장번호,0))),"현장 번호를 확인하세요",IF(AND(F1475&lt;&gt;"",F1475&lt;&gt;"완료"),"끝남 칸은 '완료'만","")))))</f>
        <v/>
      </c>
      <c r="J1475">
        <f>IF(OR(G1475="밀림",G1475="오늘",G1475="이번 주"),A1475+ROW()/1E+6,"")</f>
        <v/>
      </c>
    </row>
    <row r="1476">
      <c r="A1476" s="20" t="n"/>
      <c r="B1476" s="26" t="n"/>
      <c r="C1476" s="27">
        <f>IF(D1476="","",IF(B1476="","(현장 없음)",IFERROR(INDEX(현장_고객,MATCH(B1476,현장번호,0))&amp;" · "&amp;INDEX(현장_주소,MATCH(B1476,현장번호,0)),"없는 번호")))</f>
        <v/>
      </c>
      <c r="D1476" s="21" t="n"/>
      <c r="E1476" s="21" t="n"/>
      <c r="F1476" s="26" t="n"/>
      <c r="G1476" s="28">
        <f>IF(OR(D1476="",H1476&lt;&gt;""),"",IF(F1476="완료","완료",IF(A1476&lt;기준일,"밀림",IF(A1476=기준일,"오늘",IF(A1476&lt;=기준일+7,"이번 주","예정")))))</f>
        <v/>
      </c>
      <c r="H1476" s="25">
        <f>IF(COUNTA(A1476,B1476,D1476)=0,"",IF(D1476="","할 일을 적어 주세요",IF(NOT(ISNUMBER(A1476)),"마감일을 확인하세요",IF(AND(B1476&lt;&gt;"",ISNA(MATCH(B1476,현장번호,0))),"현장 번호를 확인하세요",IF(AND(F1476&lt;&gt;"",F1476&lt;&gt;"완료"),"끝남 칸은 '완료'만","")))))</f>
        <v/>
      </c>
      <c r="J1476">
        <f>IF(OR(G1476="밀림",G1476="오늘",G1476="이번 주"),A1476+ROW()/1E+6,"")</f>
        <v/>
      </c>
    </row>
    <row r="1477">
      <c r="A1477" s="20" t="n"/>
      <c r="B1477" s="26" t="n"/>
      <c r="C1477" s="27">
        <f>IF(D1477="","",IF(B1477="","(현장 없음)",IFERROR(INDEX(현장_고객,MATCH(B1477,현장번호,0))&amp;" · "&amp;INDEX(현장_주소,MATCH(B1477,현장번호,0)),"없는 번호")))</f>
        <v/>
      </c>
      <c r="D1477" s="21" t="n"/>
      <c r="E1477" s="21" t="n"/>
      <c r="F1477" s="26" t="n"/>
      <c r="G1477" s="28">
        <f>IF(OR(D1477="",H1477&lt;&gt;""),"",IF(F1477="완료","완료",IF(A1477&lt;기준일,"밀림",IF(A1477=기준일,"오늘",IF(A1477&lt;=기준일+7,"이번 주","예정")))))</f>
        <v/>
      </c>
      <c r="H1477" s="25">
        <f>IF(COUNTA(A1477,B1477,D1477)=0,"",IF(D1477="","할 일을 적어 주세요",IF(NOT(ISNUMBER(A1477)),"마감일을 확인하세요",IF(AND(B1477&lt;&gt;"",ISNA(MATCH(B1477,현장번호,0))),"현장 번호를 확인하세요",IF(AND(F1477&lt;&gt;"",F1477&lt;&gt;"완료"),"끝남 칸은 '완료'만","")))))</f>
        <v/>
      </c>
      <c r="J1477">
        <f>IF(OR(G1477="밀림",G1477="오늘",G1477="이번 주"),A1477+ROW()/1E+6,"")</f>
        <v/>
      </c>
    </row>
    <row r="1478">
      <c r="A1478" s="20" t="n"/>
      <c r="B1478" s="26" t="n"/>
      <c r="C1478" s="27">
        <f>IF(D1478="","",IF(B1478="","(현장 없음)",IFERROR(INDEX(현장_고객,MATCH(B1478,현장번호,0))&amp;" · "&amp;INDEX(현장_주소,MATCH(B1478,현장번호,0)),"없는 번호")))</f>
        <v/>
      </c>
      <c r="D1478" s="21" t="n"/>
      <c r="E1478" s="21" t="n"/>
      <c r="F1478" s="26" t="n"/>
      <c r="G1478" s="28">
        <f>IF(OR(D1478="",H1478&lt;&gt;""),"",IF(F1478="완료","완료",IF(A1478&lt;기준일,"밀림",IF(A1478=기준일,"오늘",IF(A1478&lt;=기준일+7,"이번 주","예정")))))</f>
        <v/>
      </c>
      <c r="H1478" s="25">
        <f>IF(COUNTA(A1478,B1478,D1478)=0,"",IF(D1478="","할 일을 적어 주세요",IF(NOT(ISNUMBER(A1478)),"마감일을 확인하세요",IF(AND(B1478&lt;&gt;"",ISNA(MATCH(B1478,현장번호,0))),"현장 번호를 확인하세요",IF(AND(F1478&lt;&gt;"",F1478&lt;&gt;"완료"),"끝남 칸은 '완료'만","")))))</f>
        <v/>
      </c>
      <c r="J1478">
        <f>IF(OR(G1478="밀림",G1478="오늘",G1478="이번 주"),A1478+ROW()/1E+6,"")</f>
        <v/>
      </c>
    </row>
    <row r="1479">
      <c r="A1479" s="20" t="n"/>
      <c r="B1479" s="26" t="n"/>
      <c r="C1479" s="27">
        <f>IF(D1479="","",IF(B1479="","(현장 없음)",IFERROR(INDEX(현장_고객,MATCH(B1479,현장번호,0))&amp;" · "&amp;INDEX(현장_주소,MATCH(B1479,현장번호,0)),"없는 번호")))</f>
        <v/>
      </c>
      <c r="D1479" s="21" t="n"/>
      <c r="E1479" s="21" t="n"/>
      <c r="F1479" s="26" t="n"/>
      <c r="G1479" s="28">
        <f>IF(OR(D1479="",H1479&lt;&gt;""),"",IF(F1479="완료","완료",IF(A1479&lt;기준일,"밀림",IF(A1479=기준일,"오늘",IF(A1479&lt;=기준일+7,"이번 주","예정")))))</f>
        <v/>
      </c>
      <c r="H1479" s="25">
        <f>IF(COUNTA(A1479,B1479,D1479)=0,"",IF(D1479="","할 일을 적어 주세요",IF(NOT(ISNUMBER(A1479)),"마감일을 확인하세요",IF(AND(B1479&lt;&gt;"",ISNA(MATCH(B1479,현장번호,0))),"현장 번호를 확인하세요",IF(AND(F1479&lt;&gt;"",F1479&lt;&gt;"완료"),"끝남 칸은 '완료'만","")))))</f>
        <v/>
      </c>
      <c r="J1479">
        <f>IF(OR(G1479="밀림",G1479="오늘",G1479="이번 주"),A1479+ROW()/1E+6,"")</f>
        <v/>
      </c>
    </row>
    <row r="1480">
      <c r="A1480" s="20" t="n"/>
      <c r="B1480" s="26" t="n"/>
      <c r="C1480" s="27">
        <f>IF(D1480="","",IF(B1480="","(현장 없음)",IFERROR(INDEX(현장_고객,MATCH(B1480,현장번호,0))&amp;" · "&amp;INDEX(현장_주소,MATCH(B1480,현장번호,0)),"없는 번호")))</f>
        <v/>
      </c>
      <c r="D1480" s="21" t="n"/>
      <c r="E1480" s="21" t="n"/>
      <c r="F1480" s="26" t="n"/>
      <c r="G1480" s="28">
        <f>IF(OR(D1480="",H1480&lt;&gt;""),"",IF(F1480="완료","완료",IF(A1480&lt;기준일,"밀림",IF(A1480=기준일,"오늘",IF(A1480&lt;=기준일+7,"이번 주","예정")))))</f>
        <v/>
      </c>
      <c r="H1480" s="25">
        <f>IF(COUNTA(A1480,B1480,D1480)=0,"",IF(D1480="","할 일을 적어 주세요",IF(NOT(ISNUMBER(A1480)),"마감일을 확인하세요",IF(AND(B1480&lt;&gt;"",ISNA(MATCH(B1480,현장번호,0))),"현장 번호를 확인하세요",IF(AND(F1480&lt;&gt;"",F1480&lt;&gt;"완료"),"끝남 칸은 '완료'만","")))))</f>
        <v/>
      </c>
      <c r="J1480">
        <f>IF(OR(G1480="밀림",G1480="오늘",G1480="이번 주"),A1480+ROW()/1E+6,"")</f>
        <v/>
      </c>
    </row>
    <row r="1481">
      <c r="A1481" s="20" t="n"/>
      <c r="B1481" s="26" t="n"/>
      <c r="C1481" s="27">
        <f>IF(D1481="","",IF(B1481="","(현장 없음)",IFERROR(INDEX(현장_고객,MATCH(B1481,현장번호,0))&amp;" · "&amp;INDEX(현장_주소,MATCH(B1481,현장번호,0)),"없는 번호")))</f>
        <v/>
      </c>
      <c r="D1481" s="21" t="n"/>
      <c r="E1481" s="21" t="n"/>
      <c r="F1481" s="26" t="n"/>
      <c r="G1481" s="28">
        <f>IF(OR(D1481="",H1481&lt;&gt;""),"",IF(F1481="완료","완료",IF(A1481&lt;기준일,"밀림",IF(A1481=기준일,"오늘",IF(A1481&lt;=기준일+7,"이번 주","예정")))))</f>
        <v/>
      </c>
      <c r="H1481" s="25">
        <f>IF(COUNTA(A1481,B1481,D1481)=0,"",IF(D1481="","할 일을 적어 주세요",IF(NOT(ISNUMBER(A1481)),"마감일을 확인하세요",IF(AND(B1481&lt;&gt;"",ISNA(MATCH(B1481,현장번호,0))),"현장 번호를 확인하세요",IF(AND(F1481&lt;&gt;"",F1481&lt;&gt;"완료"),"끝남 칸은 '완료'만","")))))</f>
        <v/>
      </c>
      <c r="J1481">
        <f>IF(OR(G1481="밀림",G1481="오늘",G1481="이번 주"),A1481+ROW()/1E+6,"")</f>
        <v/>
      </c>
    </row>
    <row r="1482">
      <c r="A1482" s="20" t="n"/>
      <c r="B1482" s="26" t="n"/>
      <c r="C1482" s="27">
        <f>IF(D1482="","",IF(B1482="","(현장 없음)",IFERROR(INDEX(현장_고객,MATCH(B1482,현장번호,0))&amp;" · "&amp;INDEX(현장_주소,MATCH(B1482,현장번호,0)),"없는 번호")))</f>
        <v/>
      </c>
      <c r="D1482" s="21" t="n"/>
      <c r="E1482" s="21" t="n"/>
      <c r="F1482" s="26" t="n"/>
      <c r="G1482" s="28">
        <f>IF(OR(D1482="",H1482&lt;&gt;""),"",IF(F1482="완료","완료",IF(A1482&lt;기준일,"밀림",IF(A1482=기준일,"오늘",IF(A1482&lt;=기준일+7,"이번 주","예정")))))</f>
        <v/>
      </c>
      <c r="H1482" s="25">
        <f>IF(COUNTA(A1482,B1482,D1482)=0,"",IF(D1482="","할 일을 적어 주세요",IF(NOT(ISNUMBER(A1482)),"마감일을 확인하세요",IF(AND(B1482&lt;&gt;"",ISNA(MATCH(B1482,현장번호,0))),"현장 번호를 확인하세요",IF(AND(F1482&lt;&gt;"",F1482&lt;&gt;"완료"),"끝남 칸은 '완료'만","")))))</f>
        <v/>
      </c>
      <c r="J1482">
        <f>IF(OR(G1482="밀림",G1482="오늘",G1482="이번 주"),A1482+ROW()/1E+6,"")</f>
        <v/>
      </c>
    </row>
    <row r="1483">
      <c r="A1483" s="20" t="n"/>
      <c r="B1483" s="26" t="n"/>
      <c r="C1483" s="27">
        <f>IF(D1483="","",IF(B1483="","(현장 없음)",IFERROR(INDEX(현장_고객,MATCH(B1483,현장번호,0))&amp;" · "&amp;INDEX(현장_주소,MATCH(B1483,현장번호,0)),"없는 번호")))</f>
        <v/>
      </c>
      <c r="D1483" s="21" t="n"/>
      <c r="E1483" s="21" t="n"/>
      <c r="F1483" s="26" t="n"/>
      <c r="G1483" s="28">
        <f>IF(OR(D1483="",H1483&lt;&gt;""),"",IF(F1483="완료","완료",IF(A1483&lt;기준일,"밀림",IF(A1483=기준일,"오늘",IF(A1483&lt;=기준일+7,"이번 주","예정")))))</f>
        <v/>
      </c>
      <c r="H1483" s="25">
        <f>IF(COUNTA(A1483,B1483,D1483)=0,"",IF(D1483="","할 일을 적어 주세요",IF(NOT(ISNUMBER(A1483)),"마감일을 확인하세요",IF(AND(B1483&lt;&gt;"",ISNA(MATCH(B1483,현장번호,0))),"현장 번호를 확인하세요",IF(AND(F1483&lt;&gt;"",F1483&lt;&gt;"완료"),"끝남 칸은 '완료'만","")))))</f>
        <v/>
      </c>
      <c r="J1483">
        <f>IF(OR(G1483="밀림",G1483="오늘",G1483="이번 주"),A1483+ROW()/1E+6,"")</f>
        <v/>
      </c>
    </row>
    <row r="1484">
      <c r="A1484" s="20" t="n"/>
      <c r="B1484" s="26" t="n"/>
      <c r="C1484" s="27">
        <f>IF(D1484="","",IF(B1484="","(현장 없음)",IFERROR(INDEX(현장_고객,MATCH(B1484,현장번호,0))&amp;" · "&amp;INDEX(현장_주소,MATCH(B1484,현장번호,0)),"없는 번호")))</f>
        <v/>
      </c>
      <c r="D1484" s="21" t="n"/>
      <c r="E1484" s="21" t="n"/>
      <c r="F1484" s="26" t="n"/>
      <c r="G1484" s="28">
        <f>IF(OR(D1484="",H1484&lt;&gt;""),"",IF(F1484="완료","완료",IF(A1484&lt;기준일,"밀림",IF(A1484=기준일,"오늘",IF(A1484&lt;=기준일+7,"이번 주","예정")))))</f>
        <v/>
      </c>
      <c r="H1484" s="25">
        <f>IF(COUNTA(A1484,B1484,D1484)=0,"",IF(D1484="","할 일을 적어 주세요",IF(NOT(ISNUMBER(A1484)),"마감일을 확인하세요",IF(AND(B1484&lt;&gt;"",ISNA(MATCH(B1484,현장번호,0))),"현장 번호를 확인하세요",IF(AND(F1484&lt;&gt;"",F1484&lt;&gt;"완료"),"끝남 칸은 '완료'만","")))))</f>
        <v/>
      </c>
      <c r="J1484">
        <f>IF(OR(G1484="밀림",G1484="오늘",G1484="이번 주"),A1484+ROW()/1E+6,"")</f>
        <v/>
      </c>
    </row>
    <row r="1485">
      <c r="A1485" s="20" t="n"/>
      <c r="B1485" s="26" t="n"/>
      <c r="C1485" s="27">
        <f>IF(D1485="","",IF(B1485="","(현장 없음)",IFERROR(INDEX(현장_고객,MATCH(B1485,현장번호,0))&amp;" · "&amp;INDEX(현장_주소,MATCH(B1485,현장번호,0)),"없는 번호")))</f>
        <v/>
      </c>
      <c r="D1485" s="21" t="n"/>
      <c r="E1485" s="21" t="n"/>
      <c r="F1485" s="26" t="n"/>
      <c r="G1485" s="28">
        <f>IF(OR(D1485="",H1485&lt;&gt;""),"",IF(F1485="완료","완료",IF(A1485&lt;기준일,"밀림",IF(A1485=기준일,"오늘",IF(A1485&lt;=기준일+7,"이번 주","예정")))))</f>
        <v/>
      </c>
      <c r="H1485" s="25">
        <f>IF(COUNTA(A1485,B1485,D1485)=0,"",IF(D1485="","할 일을 적어 주세요",IF(NOT(ISNUMBER(A1485)),"마감일을 확인하세요",IF(AND(B1485&lt;&gt;"",ISNA(MATCH(B1485,현장번호,0))),"현장 번호를 확인하세요",IF(AND(F1485&lt;&gt;"",F1485&lt;&gt;"완료"),"끝남 칸은 '완료'만","")))))</f>
        <v/>
      </c>
      <c r="J1485">
        <f>IF(OR(G1485="밀림",G1485="오늘",G1485="이번 주"),A1485+ROW()/1E+6,"")</f>
        <v/>
      </c>
    </row>
    <row r="1486">
      <c r="A1486" s="20" t="n"/>
      <c r="B1486" s="26" t="n"/>
      <c r="C1486" s="27">
        <f>IF(D1486="","",IF(B1486="","(현장 없음)",IFERROR(INDEX(현장_고객,MATCH(B1486,현장번호,0))&amp;" · "&amp;INDEX(현장_주소,MATCH(B1486,현장번호,0)),"없는 번호")))</f>
        <v/>
      </c>
      <c r="D1486" s="21" t="n"/>
      <c r="E1486" s="21" t="n"/>
      <c r="F1486" s="26" t="n"/>
      <c r="G1486" s="28">
        <f>IF(OR(D1486="",H1486&lt;&gt;""),"",IF(F1486="완료","완료",IF(A1486&lt;기준일,"밀림",IF(A1486=기준일,"오늘",IF(A1486&lt;=기준일+7,"이번 주","예정")))))</f>
        <v/>
      </c>
      <c r="H1486" s="25">
        <f>IF(COUNTA(A1486,B1486,D1486)=0,"",IF(D1486="","할 일을 적어 주세요",IF(NOT(ISNUMBER(A1486)),"마감일을 확인하세요",IF(AND(B1486&lt;&gt;"",ISNA(MATCH(B1486,현장번호,0))),"현장 번호를 확인하세요",IF(AND(F1486&lt;&gt;"",F1486&lt;&gt;"완료"),"끝남 칸은 '완료'만","")))))</f>
        <v/>
      </c>
      <c r="J1486">
        <f>IF(OR(G1486="밀림",G1486="오늘",G1486="이번 주"),A1486+ROW()/1E+6,"")</f>
        <v/>
      </c>
    </row>
    <row r="1487">
      <c r="A1487" s="20" t="n"/>
      <c r="B1487" s="26" t="n"/>
      <c r="C1487" s="27">
        <f>IF(D1487="","",IF(B1487="","(현장 없음)",IFERROR(INDEX(현장_고객,MATCH(B1487,현장번호,0))&amp;" · "&amp;INDEX(현장_주소,MATCH(B1487,현장번호,0)),"없는 번호")))</f>
        <v/>
      </c>
      <c r="D1487" s="21" t="n"/>
      <c r="E1487" s="21" t="n"/>
      <c r="F1487" s="26" t="n"/>
      <c r="G1487" s="28">
        <f>IF(OR(D1487="",H1487&lt;&gt;""),"",IF(F1487="완료","완료",IF(A1487&lt;기준일,"밀림",IF(A1487=기준일,"오늘",IF(A1487&lt;=기준일+7,"이번 주","예정")))))</f>
        <v/>
      </c>
      <c r="H1487" s="25">
        <f>IF(COUNTA(A1487,B1487,D1487)=0,"",IF(D1487="","할 일을 적어 주세요",IF(NOT(ISNUMBER(A1487)),"마감일을 확인하세요",IF(AND(B1487&lt;&gt;"",ISNA(MATCH(B1487,현장번호,0))),"현장 번호를 확인하세요",IF(AND(F1487&lt;&gt;"",F1487&lt;&gt;"완료"),"끝남 칸은 '완료'만","")))))</f>
        <v/>
      </c>
      <c r="J1487">
        <f>IF(OR(G1487="밀림",G1487="오늘",G1487="이번 주"),A1487+ROW()/1E+6,"")</f>
        <v/>
      </c>
    </row>
    <row r="1488">
      <c r="A1488" s="20" t="n"/>
      <c r="B1488" s="26" t="n"/>
      <c r="C1488" s="27">
        <f>IF(D1488="","",IF(B1488="","(현장 없음)",IFERROR(INDEX(현장_고객,MATCH(B1488,현장번호,0))&amp;" · "&amp;INDEX(현장_주소,MATCH(B1488,현장번호,0)),"없는 번호")))</f>
        <v/>
      </c>
      <c r="D1488" s="21" t="n"/>
      <c r="E1488" s="21" t="n"/>
      <c r="F1488" s="26" t="n"/>
      <c r="G1488" s="28">
        <f>IF(OR(D1488="",H1488&lt;&gt;""),"",IF(F1488="완료","완료",IF(A1488&lt;기준일,"밀림",IF(A1488=기준일,"오늘",IF(A1488&lt;=기준일+7,"이번 주","예정")))))</f>
        <v/>
      </c>
      <c r="H1488" s="25">
        <f>IF(COUNTA(A1488,B1488,D1488)=0,"",IF(D1488="","할 일을 적어 주세요",IF(NOT(ISNUMBER(A1488)),"마감일을 확인하세요",IF(AND(B1488&lt;&gt;"",ISNA(MATCH(B1488,현장번호,0))),"현장 번호를 확인하세요",IF(AND(F1488&lt;&gt;"",F1488&lt;&gt;"완료"),"끝남 칸은 '완료'만","")))))</f>
        <v/>
      </c>
      <c r="J1488">
        <f>IF(OR(G1488="밀림",G1488="오늘",G1488="이번 주"),A1488+ROW()/1E+6,"")</f>
        <v/>
      </c>
    </row>
    <row r="1489">
      <c r="A1489" s="20" t="n"/>
      <c r="B1489" s="26" t="n"/>
      <c r="C1489" s="27">
        <f>IF(D1489="","",IF(B1489="","(현장 없음)",IFERROR(INDEX(현장_고객,MATCH(B1489,현장번호,0))&amp;" · "&amp;INDEX(현장_주소,MATCH(B1489,현장번호,0)),"없는 번호")))</f>
        <v/>
      </c>
      <c r="D1489" s="21" t="n"/>
      <c r="E1489" s="21" t="n"/>
      <c r="F1489" s="26" t="n"/>
      <c r="G1489" s="28">
        <f>IF(OR(D1489="",H1489&lt;&gt;""),"",IF(F1489="완료","완료",IF(A1489&lt;기준일,"밀림",IF(A1489=기준일,"오늘",IF(A1489&lt;=기준일+7,"이번 주","예정")))))</f>
        <v/>
      </c>
      <c r="H1489" s="25">
        <f>IF(COUNTA(A1489,B1489,D1489)=0,"",IF(D1489="","할 일을 적어 주세요",IF(NOT(ISNUMBER(A1489)),"마감일을 확인하세요",IF(AND(B1489&lt;&gt;"",ISNA(MATCH(B1489,현장번호,0))),"현장 번호를 확인하세요",IF(AND(F1489&lt;&gt;"",F1489&lt;&gt;"완료"),"끝남 칸은 '완료'만","")))))</f>
        <v/>
      </c>
      <c r="J1489">
        <f>IF(OR(G1489="밀림",G1489="오늘",G1489="이번 주"),A1489+ROW()/1E+6,"")</f>
        <v/>
      </c>
    </row>
    <row r="1490">
      <c r="A1490" s="20" t="n"/>
      <c r="B1490" s="26" t="n"/>
      <c r="C1490" s="27">
        <f>IF(D1490="","",IF(B1490="","(현장 없음)",IFERROR(INDEX(현장_고객,MATCH(B1490,현장번호,0))&amp;" · "&amp;INDEX(현장_주소,MATCH(B1490,현장번호,0)),"없는 번호")))</f>
        <v/>
      </c>
      <c r="D1490" s="21" t="n"/>
      <c r="E1490" s="21" t="n"/>
      <c r="F1490" s="26" t="n"/>
      <c r="G1490" s="28">
        <f>IF(OR(D1490="",H1490&lt;&gt;""),"",IF(F1490="완료","완료",IF(A1490&lt;기준일,"밀림",IF(A1490=기준일,"오늘",IF(A1490&lt;=기준일+7,"이번 주","예정")))))</f>
        <v/>
      </c>
      <c r="H1490" s="25">
        <f>IF(COUNTA(A1490,B1490,D1490)=0,"",IF(D1490="","할 일을 적어 주세요",IF(NOT(ISNUMBER(A1490)),"마감일을 확인하세요",IF(AND(B1490&lt;&gt;"",ISNA(MATCH(B1490,현장번호,0))),"현장 번호를 확인하세요",IF(AND(F1490&lt;&gt;"",F1490&lt;&gt;"완료"),"끝남 칸은 '완료'만","")))))</f>
        <v/>
      </c>
      <c r="J1490">
        <f>IF(OR(G1490="밀림",G1490="오늘",G1490="이번 주"),A1490+ROW()/1E+6,"")</f>
        <v/>
      </c>
    </row>
    <row r="1491">
      <c r="A1491" s="20" t="n"/>
      <c r="B1491" s="26" t="n"/>
      <c r="C1491" s="27">
        <f>IF(D1491="","",IF(B1491="","(현장 없음)",IFERROR(INDEX(현장_고객,MATCH(B1491,현장번호,0))&amp;" · "&amp;INDEX(현장_주소,MATCH(B1491,현장번호,0)),"없는 번호")))</f>
        <v/>
      </c>
      <c r="D1491" s="21" t="n"/>
      <c r="E1491" s="21" t="n"/>
      <c r="F1491" s="26" t="n"/>
      <c r="G1491" s="28">
        <f>IF(OR(D1491="",H1491&lt;&gt;""),"",IF(F1491="완료","완료",IF(A1491&lt;기준일,"밀림",IF(A1491=기준일,"오늘",IF(A1491&lt;=기준일+7,"이번 주","예정")))))</f>
        <v/>
      </c>
      <c r="H1491" s="25">
        <f>IF(COUNTA(A1491,B1491,D1491)=0,"",IF(D1491="","할 일을 적어 주세요",IF(NOT(ISNUMBER(A1491)),"마감일을 확인하세요",IF(AND(B1491&lt;&gt;"",ISNA(MATCH(B1491,현장번호,0))),"현장 번호를 확인하세요",IF(AND(F1491&lt;&gt;"",F1491&lt;&gt;"완료"),"끝남 칸은 '완료'만","")))))</f>
        <v/>
      </c>
      <c r="J1491">
        <f>IF(OR(G1491="밀림",G1491="오늘",G1491="이번 주"),A1491+ROW()/1E+6,"")</f>
        <v/>
      </c>
    </row>
    <row r="1492">
      <c r="A1492" s="20" t="n"/>
      <c r="B1492" s="26" t="n"/>
      <c r="C1492" s="27">
        <f>IF(D1492="","",IF(B1492="","(현장 없음)",IFERROR(INDEX(현장_고객,MATCH(B1492,현장번호,0))&amp;" · "&amp;INDEX(현장_주소,MATCH(B1492,현장번호,0)),"없는 번호")))</f>
        <v/>
      </c>
      <c r="D1492" s="21" t="n"/>
      <c r="E1492" s="21" t="n"/>
      <c r="F1492" s="26" t="n"/>
      <c r="G1492" s="28">
        <f>IF(OR(D1492="",H1492&lt;&gt;""),"",IF(F1492="완료","완료",IF(A1492&lt;기준일,"밀림",IF(A1492=기준일,"오늘",IF(A1492&lt;=기준일+7,"이번 주","예정")))))</f>
        <v/>
      </c>
      <c r="H1492" s="25">
        <f>IF(COUNTA(A1492,B1492,D1492)=0,"",IF(D1492="","할 일을 적어 주세요",IF(NOT(ISNUMBER(A1492)),"마감일을 확인하세요",IF(AND(B1492&lt;&gt;"",ISNA(MATCH(B1492,현장번호,0))),"현장 번호를 확인하세요",IF(AND(F1492&lt;&gt;"",F1492&lt;&gt;"완료"),"끝남 칸은 '완료'만","")))))</f>
        <v/>
      </c>
      <c r="J1492">
        <f>IF(OR(G1492="밀림",G1492="오늘",G1492="이번 주"),A1492+ROW()/1E+6,"")</f>
        <v/>
      </c>
    </row>
    <row r="1493">
      <c r="A1493" s="20" t="n"/>
      <c r="B1493" s="26" t="n"/>
      <c r="C1493" s="27">
        <f>IF(D1493="","",IF(B1493="","(현장 없음)",IFERROR(INDEX(현장_고객,MATCH(B1493,현장번호,0))&amp;" · "&amp;INDEX(현장_주소,MATCH(B1493,현장번호,0)),"없는 번호")))</f>
        <v/>
      </c>
      <c r="D1493" s="21" t="n"/>
      <c r="E1493" s="21" t="n"/>
      <c r="F1493" s="26" t="n"/>
      <c r="G1493" s="28">
        <f>IF(OR(D1493="",H1493&lt;&gt;""),"",IF(F1493="완료","완료",IF(A1493&lt;기준일,"밀림",IF(A1493=기준일,"오늘",IF(A1493&lt;=기준일+7,"이번 주","예정")))))</f>
        <v/>
      </c>
      <c r="H1493" s="25">
        <f>IF(COUNTA(A1493,B1493,D1493)=0,"",IF(D1493="","할 일을 적어 주세요",IF(NOT(ISNUMBER(A1493)),"마감일을 확인하세요",IF(AND(B1493&lt;&gt;"",ISNA(MATCH(B1493,현장번호,0))),"현장 번호를 확인하세요",IF(AND(F1493&lt;&gt;"",F1493&lt;&gt;"완료"),"끝남 칸은 '완료'만","")))))</f>
        <v/>
      </c>
      <c r="J1493">
        <f>IF(OR(G1493="밀림",G1493="오늘",G1493="이번 주"),A1493+ROW()/1E+6,"")</f>
        <v/>
      </c>
    </row>
    <row r="1494">
      <c r="A1494" s="20" t="n"/>
      <c r="B1494" s="26" t="n"/>
      <c r="C1494" s="27">
        <f>IF(D1494="","",IF(B1494="","(현장 없음)",IFERROR(INDEX(현장_고객,MATCH(B1494,현장번호,0))&amp;" · "&amp;INDEX(현장_주소,MATCH(B1494,현장번호,0)),"없는 번호")))</f>
        <v/>
      </c>
      <c r="D1494" s="21" t="n"/>
      <c r="E1494" s="21" t="n"/>
      <c r="F1494" s="26" t="n"/>
      <c r="G1494" s="28">
        <f>IF(OR(D1494="",H1494&lt;&gt;""),"",IF(F1494="완료","완료",IF(A1494&lt;기준일,"밀림",IF(A1494=기준일,"오늘",IF(A1494&lt;=기준일+7,"이번 주","예정")))))</f>
        <v/>
      </c>
      <c r="H1494" s="25">
        <f>IF(COUNTA(A1494,B1494,D1494)=0,"",IF(D1494="","할 일을 적어 주세요",IF(NOT(ISNUMBER(A1494)),"마감일을 확인하세요",IF(AND(B1494&lt;&gt;"",ISNA(MATCH(B1494,현장번호,0))),"현장 번호를 확인하세요",IF(AND(F1494&lt;&gt;"",F1494&lt;&gt;"완료"),"끝남 칸은 '완료'만","")))))</f>
        <v/>
      </c>
      <c r="J1494">
        <f>IF(OR(G1494="밀림",G1494="오늘",G1494="이번 주"),A1494+ROW()/1E+6,"")</f>
        <v/>
      </c>
    </row>
    <row r="1495">
      <c r="A1495" s="20" t="n"/>
      <c r="B1495" s="26" t="n"/>
      <c r="C1495" s="27">
        <f>IF(D1495="","",IF(B1495="","(현장 없음)",IFERROR(INDEX(현장_고객,MATCH(B1495,현장번호,0))&amp;" · "&amp;INDEX(현장_주소,MATCH(B1495,현장번호,0)),"없는 번호")))</f>
        <v/>
      </c>
      <c r="D1495" s="21" t="n"/>
      <c r="E1495" s="21" t="n"/>
      <c r="F1495" s="26" t="n"/>
      <c r="G1495" s="28">
        <f>IF(OR(D1495="",H1495&lt;&gt;""),"",IF(F1495="완료","완료",IF(A1495&lt;기준일,"밀림",IF(A1495=기준일,"오늘",IF(A1495&lt;=기준일+7,"이번 주","예정")))))</f>
        <v/>
      </c>
      <c r="H1495" s="25">
        <f>IF(COUNTA(A1495,B1495,D1495)=0,"",IF(D1495="","할 일을 적어 주세요",IF(NOT(ISNUMBER(A1495)),"마감일을 확인하세요",IF(AND(B1495&lt;&gt;"",ISNA(MATCH(B1495,현장번호,0))),"현장 번호를 확인하세요",IF(AND(F1495&lt;&gt;"",F1495&lt;&gt;"완료"),"끝남 칸은 '완료'만","")))))</f>
        <v/>
      </c>
      <c r="J1495">
        <f>IF(OR(G1495="밀림",G1495="오늘",G1495="이번 주"),A1495+ROW()/1E+6,"")</f>
        <v/>
      </c>
    </row>
    <row r="1496">
      <c r="A1496" s="20" t="n"/>
      <c r="B1496" s="26" t="n"/>
      <c r="C1496" s="27">
        <f>IF(D1496="","",IF(B1496="","(현장 없음)",IFERROR(INDEX(현장_고객,MATCH(B1496,현장번호,0))&amp;" · "&amp;INDEX(현장_주소,MATCH(B1496,현장번호,0)),"없는 번호")))</f>
        <v/>
      </c>
      <c r="D1496" s="21" t="n"/>
      <c r="E1496" s="21" t="n"/>
      <c r="F1496" s="26" t="n"/>
      <c r="G1496" s="28">
        <f>IF(OR(D1496="",H1496&lt;&gt;""),"",IF(F1496="완료","완료",IF(A1496&lt;기준일,"밀림",IF(A1496=기준일,"오늘",IF(A1496&lt;=기준일+7,"이번 주","예정")))))</f>
        <v/>
      </c>
      <c r="H1496" s="25">
        <f>IF(COUNTA(A1496,B1496,D1496)=0,"",IF(D1496="","할 일을 적어 주세요",IF(NOT(ISNUMBER(A1496)),"마감일을 확인하세요",IF(AND(B1496&lt;&gt;"",ISNA(MATCH(B1496,현장번호,0))),"현장 번호를 확인하세요",IF(AND(F1496&lt;&gt;"",F1496&lt;&gt;"완료"),"끝남 칸은 '완료'만","")))))</f>
        <v/>
      </c>
      <c r="J1496">
        <f>IF(OR(G1496="밀림",G1496="오늘",G1496="이번 주"),A1496+ROW()/1E+6,"")</f>
        <v/>
      </c>
    </row>
    <row r="1497">
      <c r="A1497" s="20" t="n"/>
      <c r="B1497" s="26" t="n"/>
      <c r="C1497" s="27">
        <f>IF(D1497="","",IF(B1497="","(현장 없음)",IFERROR(INDEX(현장_고객,MATCH(B1497,현장번호,0))&amp;" · "&amp;INDEX(현장_주소,MATCH(B1497,현장번호,0)),"없는 번호")))</f>
        <v/>
      </c>
      <c r="D1497" s="21" t="n"/>
      <c r="E1497" s="21" t="n"/>
      <c r="F1497" s="26" t="n"/>
      <c r="G1497" s="28">
        <f>IF(OR(D1497="",H1497&lt;&gt;""),"",IF(F1497="완료","완료",IF(A1497&lt;기준일,"밀림",IF(A1497=기준일,"오늘",IF(A1497&lt;=기준일+7,"이번 주","예정")))))</f>
        <v/>
      </c>
      <c r="H1497" s="25">
        <f>IF(COUNTA(A1497,B1497,D1497)=0,"",IF(D1497="","할 일을 적어 주세요",IF(NOT(ISNUMBER(A1497)),"마감일을 확인하세요",IF(AND(B1497&lt;&gt;"",ISNA(MATCH(B1497,현장번호,0))),"현장 번호를 확인하세요",IF(AND(F1497&lt;&gt;"",F1497&lt;&gt;"완료"),"끝남 칸은 '완료'만","")))))</f>
        <v/>
      </c>
      <c r="J1497">
        <f>IF(OR(G1497="밀림",G1497="오늘",G1497="이번 주"),A1497+ROW()/1E+6,"")</f>
        <v/>
      </c>
    </row>
    <row r="1498">
      <c r="A1498" s="20" t="n"/>
      <c r="B1498" s="26" t="n"/>
      <c r="C1498" s="27">
        <f>IF(D1498="","",IF(B1498="","(현장 없음)",IFERROR(INDEX(현장_고객,MATCH(B1498,현장번호,0))&amp;" · "&amp;INDEX(현장_주소,MATCH(B1498,현장번호,0)),"없는 번호")))</f>
        <v/>
      </c>
      <c r="D1498" s="21" t="n"/>
      <c r="E1498" s="21" t="n"/>
      <c r="F1498" s="26" t="n"/>
      <c r="G1498" s="28">
        <f>IF(OR(D1498="",H1498&lt;&gt;""),"",IF(F1498="완료","완료",IF(A1498&lt;기준일,"밀림",IF(A1498=기준일,"오늘",IF(A1498&lt;=기준일+7,"이번 주","예정")))))</f>
        <v/>
      </c>
      <c r="H1498" s="25">
        <f>IF(COUNTA(A1498,B1498,D1498)=0,"",IF(D1498="","할 일을 적어 주세요",IF(NOT(ISNUMBER(A1498)),"마감일을 확인하세요",IF(AND(B1498&lt;&gt;"",ISNA(MATCH(B1498,현장번호,0))),"현장 번호를 확인하세요",IF(AND(F1498&lt;&gt;"",F1498&lt;&gt;"완료"),"끝남 칸은 '완료'만","")))))</f>
        <v/>
      </c>
      <c r="J1498">
        <f>IF(OR(G1498="밀림",G1498="오늘",G1498="이번 주"),A1498+ROW()/1E+6,"")</f>
        <v/>
      </c>
    </row>
    <row r="1499">
      <c r="A1499" s="20" t="n"/>
      <c r="B1499" s="26" t="n"/>
      <c r="C1499" s="27">
        <f>IF(D1499="","",IF(B1499="","(현장 없음)",IFERROR(INDEX(현장_고객,MATCH(B1499,현장번호,0))&amp;" · "&amp;INDEX(현장_주소,MATCH(B1499,현장번호,0)),"없는 번호")))</f>
        <v/>
      </c>
      <c r="D1499" s="21" t="n"/>
      <c r="E1499" s="21" t="n"/>
      <c r="F1499" s="26" t="n"/>
      <c r="G1499" s="28">
        <f>IF(OR(D1499="",H1499&lt;&gt;""),"",IF(F1499="완료","완료",IF(A1499&lt;기준일,"밀림",IF(A1499=기준일,"오늘",IF(A1499&lt;=기준일+7,"이번 주","예정")))))</f>
        <v/>
      </c>
      <c r="H1499" s="25">
        <f>IF(COUNTA(A1499,B1499,D1499)=0,"",IF(D1499="","할 일을 적어 주세요",IF(NOT(ISNUMBER(A1499)),"마감일을 확인하세요",IF(AND(B1499&lt;&gt;"",ISNA(MATCH(B1499,현장번호,0))),"현장 번호를 확인하세요",IF(AND(F1499&lt;&gt;"",F1499&lt;&gt;"완료"),"끝남 칸은 '완료'만","")))))</f>
        <v/>
      </c>
      <c r="J1499">
        <f>IF(OR(G1499="밀림",G1499="오늘",G1499="이번 주"),A1499+ROW()/1E+6,"")</f>
        <v/>
      </c>
    </row>
    <row r="1500">
      <c r="A1500" s="20" t="n"/>
      <c r="B1500" s="26" t="n"/>
      <c r="C1500" s="27">
        <f>IF(D1500="","",IF(B1500="","(현장 없음)",IFERROR(INDEX(현장_고객,MATCH(B1500,현장번호,0))&amp;" · "&amp;INDEX(현장_주소,MATCH(B1500,현장번호,0)),"없는 번호")))</f>
        <v/>
      </c>
      <c r="D1500" s="21" t="n"/>
      <c r="E1500" s="21" t="n"/>
      <c r="F1500" s="26" t="n"/>
      <c r="G1500" s="28">
        <f>IF(OR(D1500="",H1500&lt;&gt;""),"",IF(F1500="완료","완료",IF(A1500&lt;기준일,"밀림",IF(A1500=기준일,"오늘",IF(A1500&lt;=기준일+7,"이번 주","예정")))))</f>
        <v/>
      </c>
      <c r="H1500" s="25">
        <f>IF(COUNTA(A1500,B1500,D1500)=0,"",IF(D1500="","할 일을 적어 주세요",IF(NOT(ISNUMBER(A1500)),"마감일을 확인하세요",IF(AND(B1500&lt;&gt;"",ISNA(MATCH(B1500,현장번호,0))),"현장 번호를 확인하세요",IF(AND(F1500&lt;&gt;"",F1500&lt;&gt;"완료"),"끝남 칸은 '완료'만","")))))</f>
        <v/>
      </c>
      <c r="J1500">
        <f>IF(OR(G1500="밀림",G1500="오늘",G1500="이번 주"),A1500+ROW()/1E+6,"")</f>
        <v/>
      </c>
    </row>
    <row r="1501">
      <c r="A1501" s="20" t="n"/>
      <c r="B1501" s="26" t="n"/>
      <c r="C1501" s="27">
        <f>IF(D1501="","",IF(B1501="","(현장 없음)",IFERROR(INDEX(현장_고객,MATCH(B1501,현장번호,0))&amp;" · "&amp;INDEX(현장_주소,MATCH(B1501,현장번호,0)),"없는 번호")))</f>
        <v/>
      </c>
      <c r="D1501" s="21" t="n"/>
      <c r="E1501" s="21" t="n"/>
      <c r="F1501" s="26" t="n"/>
      <c r="G1501" s="28">
        <f>IF(OR(D1501="",H1501&lt;&gt;""),"",IF(F1501="완료","완료",IF(A1501&lt;기준일,"밀림",IF(A1501=기준일,"오늘",IF(A1501&lt;=기준일+7,"이번 주","예정")))))</f>
        <v/>
      </c>
      <c r="H1501" s="25">
        <f>IF(COUNTA(A1501,B1501,D1501)=0,"",IF(D1501="","할 일을 적어 주세요",IF(NOT(ISNUMBER(A1501)),"마감일을 확인하세요",IF(AND(B1501&lt;&gt;"",ISNA(MATCH(B1501,현장번호,0))),"현장 번호를 확인하세요",IF(AND(F1501&lt;&gt;"",F1501&lt;&gt;"완료"),"끝남 칸은 '완료'만","")))))</f>
        <v/>
      </c>
      <c r="J1501">
        <f>IF(OR(G1501="밀림",G1501="오늘",G1501="이번 주"),A1501+ROW()/1E+6,"")</f>
        <v/>
      </c>
    </row>
    <row r="1502">
      <c r="A1502" s="20" t="n"/>
      <c r="B1502" s="26" t="n"/>
      <c r="C1502" s="27">
        <f>IF(D1502="","",IF(B1502="","(현장 없음)",IFERROR(INDEX(현장_고객,MATCH(B1502,현장번호,0))&amp;" · "&amp;INDEX(현장_주소,MATCH(B1502,현장번호,0)),"없는 번호")))</f>
        <v/>
      </c>
      <c r="D1502" s="21" t="n"/>
      <c r="E1502" s="21" t="n"/>
      <c r="F1502" s="26" t="n"/>
      <c r="G1502" s="28">
        <f>IF(OR(D1502="",H1502&lt;&gt;""),"",IF(F1502="완료","완료",IF(A1502&lt;기준일,"밀림",IF(A1502=기준일,"오늘",IF(A1502&lt;=기준일+7,"이번 주","예정")))))</f>
        <v/>
      </c>
      <c r="H1502" s="25">
        <f>IF(COUNTA(A1502,B1502,D1502)=0,"",IF(D1502="","할 일을 적어 주세요",IF(NOT(ISNUMBER(A1502)),"마감일을 확인하세요",IF(AND(B1502&lt;&gt;"",ISNA(MATCH(B1502,현장번호,0))),"현장 번호를 확인하세요",IF(AND(F1502&lt;&gt;"",F1502&lt;&gt;"완료"),"끝남 칸은 '완료'만","")))))</f>
        <v/>
      </c>
      <c r="J1502">
        <f>IF(OR(G1502="밀림",G1502="오늘",G1502="이번 주"),A1502+ROW()/1E+6,"")</f>
        <v/>
      </c>
    </row>
    <row r="1503">
      <c r="A1503" s="20" t="n"/>
      <c r="B1503" s="26" t="n"/>
      <c r="C1503" s="27">
        <f>IF(D1503="","",IF(B1503="","(현장 없음)",IFERROR(INDEX(현장_고객,MATCH(B1503,현장번호,0))&amp;" · "&amp;INDEX(현장_주소,MATCH(B1503,현장번호,0)),"없는 번호")))</f>
        <v/>
      </c>
      <c r="D1503" s="21" t="n"/>
      <c r="E1503" s="21" t="n"/>
      <c r="F1503" s="26" t="n"/>
      <c r="G1503" s="28">
        <f>IF(OR(D1503="",H1503&lt;&gt;""),"",IF(F1503="완료","완료",IF(A1503&lt;기준일,"밀림",IF(A1503=기준일,"오늘",IF(A1503&lt;=기준일+7,"이번 주","예정")))))</f>
        <v/>
      </c>
      <c r="H1503" s="25">
        <f>IF(COUNTA(A1503,B1503,D1503)=0,"",IF(D1503="","할 일을 적어 주세요",IF(NOT(ISNUMBER(A1503)),"마감일을 확인하세요",IF(AND(B1503&lt;&gt;"",ISNA(MATCH(B1503,현장번호,0))),"현장 번호를 확인하세요",IF(AND(F1503&lt;&gt;"",F1503&lt;&gt;"완료"),"끝남 칸은 '완료'만","")))))</f>
        <v/>
      </c>
      <c r="J1503">
        <f>IF(OR(G1503="밀림",G1503="오늘",G1503="이번 주"),A1503+ROW()/1E+6,"")</f>
        <v/>
      </c>
    </row>
    <row r="1504">
      <c r="A1504" s="20" t="n"/>
      <c r="B1504" s="26" t="n"/>
      <c r="C1504" s="27">
        <f>IF(D1504="","",IF(B1504="","(현장 없음)",IFERROR(INDEX(현장_고객,MATCH(B1504,현장번호,0))&amp;" · "&amp;INDEX(현장_주소,MATCH(B1504,현장번호,0)),"없는 번호")))</f>
        <v/>
      </c>
      <c r="D1504" s="21" t="n"/>
      <c r="E1504" s="21" t="n"/>
      <c r="F1504" s="26" t="n"/>
      <c r="G1504" s="28">
        <f>IF(OR(D1504="",H1504&lt;&gt;""),"",IF(F1504="완료","완료",IF(A1504&lt;기준일,"밀림",IF(A1504=기준일,"오늘",IF(A1504&lt;=기준일+7,"이번 주","예정")))))</f>
        <v/>
      </c>
      <c r="H1504" s="25">
        <f>IF(COUNTA(A1504,B1504,D1504)=0,"",IF(D1504="","할 일을 적어 주세요",IF(NOT(ISNUMBER(A1504)),"마감일을 확인하세요",IF(AND(B1504&lt;&gt;"",ISNA(MATCH(B1504,현장번호,0))),"현장 번호를 확인하세요",IF(AND(F1504&lt;&gt;"",F1504&lt;&gt;"완료"),"끝남 칸은 '완료'만","")))))</f>
        <v/>
      </c>
      <c r="J1504">
        <f>IF(OR(G1504="밀림",G1504="오늘",G1504="이번 주"),A1504+ROW()/1E+6,"")</f>
        <v/>
      </c>
    </row>
    <row r="1505">
      <c r="A1505" s="20" t="n"/>
      <c r="B1505" s="26" t="n"/>
      <c r="C1505" s="27">
        <f>IF(D1505="","",IF(B1505="","(현장 없음)",IFERROR(INDEX(현장_고객,MATCH(B1505,현장번호,0))&amp;" · "&amp;INDEX(현장_주소,MATCH(B1505,현장번호,0)),"없는 번호")))</f>
        <v/>
      </c>
      <c r="D1505" s="21" t="n"/>
      <c r="E1505" s="21" t="n"/>
      <c r="F1505" s="26" t="n"/>
      <c r="G1505" s="28">
        <f>IF(OR(D1505="",H1505&lt;&gt;""),"",IF(F1505="완료","완료",IF(A1505&lt;기준일,"밀림",IF(A1505=기준일,"오늘",IF(A1505&lt;=기준일+7,"이번 주","예정")))))</f>
        <v/>
      </c>
      <c r="H1505" s="25">
        <f>IF(COUNTA(A1505,B1505,D1505)=0,"",IF(D1505="","할 일을 적어 주세요",IF(NOT(ISNUMBER(A1505)),"마감일을 확인하세요",IF(AND(B1505&lt;&gt;"",ISNA(MATCH(B1505,현장번호,0))),"현장 번호를 확인하세요",IF(AND(F1505&lt;&gt;"",F1505&lt;&gt;"완료"),"끝남 칸은 '완료'만","")))))</f>
        <v/>
      </c>
      <c r="J1505">
        <f>IF(OR(G1505="밀림",G1505="오늘",G1505="이번 주"),A1505+ROW()/1E+6,"")</f>
        <v/>
      </c>
    </row>
    <row r="1506">
      <c r="A1506" s="20" t="n"/>
      <c r="B1506" s="26" t="n"/>
      <c r="C1506" s="27">
        <f>IF(D1506="","",IF(B1506="","(현장 없음)",IFERROR(INDEX(현장_고객,MATCH(B1506,현장번호,0))&amp;" · "&amp;INDEX(현장_주소,MATCH(B1506,현장번호,0)),"없는 번호")))</f>
        <v/>
      </c>
      <c r="D1506" s="21" t="n"/>
      <c r="E1506" s="21" t="n"/>
      <c r="F1506" s="26" t="n"/>
      <c r="G1506" s="28">
        <f>IF(OR(D1506="",H1506&lt;&gt;""),"",IF(F1506="완료","완료",IF(A1506&lt;기준일,"밀림",IF(A1506=기준일,"오늘",IF(A1506&lt;=기준일+7,"이번 주","예정")))))</f>
        <v/>
      </c>
      <c r="H1506" s="25">
        <f>IF(COUNTA(A1506,B1506,D1506)=0,"",IF(D1506="","할 일을 적어 주세요",IF(NOT(ISNUMBER(A1506)),"마감일을 확인하세요",IF(AND(B1506&lt;&gt;"",ISNA(MATCH(B1506,현장번호,0))),"현장 번호를 확인하세요",IF(AND(F1506&lt;&gt;"",F1506&lt;&gt;"완료"),"끝남 칸은 '완료'만","")))))</f>
        <v/>
      </c>
      <c r="J1506">
        <f>IF(OR(G1506="밀림",G1506="오늘",G1506="이번 주"),A1506+ROW()/1E+6,"")</f>
        <v/>
      </c>
    </row>
    <row r="1507">
      <c r="A1507" s="20" t="n"/>
      <c r="B1507" s="26" t="n"/>
      <c r="C1507" s="27">
        <f>IF(D1507="","",IF(B1507="","(현장 없음)",IFERROR(INDEX(현장_고객,MATCH(B1507,현장번호,0))&amp;" · "&amp;INDEX(현장_주소,MATCH(B1507,현장번호,0)),"없는 번호")))</f>
        <v/>
      </c>
      <c r="D1507" s="21" t="n"/>
      <c r="E1507" s="21" t="n"/>
      <c r="F1507" s="26" t="n"/>
      <c r="G1507" s="28">
        <f>IF(OR(D1507="",H1507&lt;&gt;""),"",IF(F1507="완료","완료",IF(A1507&lt;기준일,"밀림",IF(A1507=기준일,"오늘",IF(A1507&lt;=기준일+7,"이번 주","예정")))))</f>
        <v/>
      </c>
      <c r="H1507" s="25">
        <f>IF(COUNTA(A1507,B1507,D1507)=0,"",IF(D1507="","할 일을 적어 주세요",IF(NOT(ISNUMBER(A1507)),"마감일을 확인하세요",IF(AND(B1507&lt;&gt;"",ISNA(MATCH(B1507,현장번호,0))),"현장 번호를 확인하세요",IF(AND(F1507&lt;&gt;"",F1507&lt;&gt;"완료"),"끝남 칸은 '완료'만","")))))</f>
        <v/>
      </c>
      <c r="J1507">
        <f>IF(OR(G1507="밀림",G1507="오늘",G1507="이번 주"),A1507+ROW()/1E+6,"")</f>
        <v/>
      </c>
    </row>
    <row r="1508">
      <c r="A1508" s="20" t="n"/>
      <c r="B1508" s="26" t="n"/>
      <c r="C1508" s="27">
        <f>IF(D1508="","",IF(B1508="","(현장 없음)",IFERROR(INDEX(현장_고객,MATCH(B1508,현장번호,0))&amp;" · "&amp;INDEX(현장_주소,MATCH(B1508,현장번호,0)),"없는 번호")))</f>
        <v/>
      </c>
      <c r="D1508" s="21" t="n"/>
      <c r="E1508" s="21" t="n"/>
      <c r="F1508" s="26" t="n"/>
      <c r="G1508" s="28">
        <f>IF(OR(D1508="",H1508&lt;&gt;""),"",IF(F1508="완료","완료",IF(A1508&lt;기준일,"밀림",IF(A1508=기준일,"오늘",IF(A1508&lt;=기준일+7,"이번 주","예정")))))</f>
        <v/>
      </c>
      <c r="H1508" s="25">
        <f>IF(COUNTA(A1508,B1508,D1508)=0,"",IF(D1508="","할 일을 적어 주세요",IF(NOT(ISNUMBER(A1508)),"마감일을 확인하세요",IF(AND(B1508&lt;&gt;"",ISNA(MATCH(B1508,현장번호,0))),"현장 번호를 확인하세요",IF(AND(F1508&lt;&gt;"",F1508&lt;&gt;"완료"),"끝남 칸은 '완료'만","")))))</f>
        <v/>
      </c>
      <c r="J1508">
        <f>IF(OR(G1508="밀림",G1508="오늘",G1508="이번 주"),A1508+ROW()/1E+6,"")</f>
        <v/>
      </c>
    </row>
    <row r="1509">
      <c r="A1509" s="20" t="n"/>
      <c r="B1509" s="26" t="n"/>
      <c r="C1509" s="27">
        <f>IF(D1509="","",IF(B1509="","(현장 없음)",IFERROR(INDEX(현장_고객,MATCH(B1509,현장번호,0))&amp;" · "&amp;INDEX(현장_주소,MATCH(B1509,현장번호,0)),"없는 번호")))</f>
        <v/>
      </c>
      <c r="D1509" s="21" t="n"/>
      <c r="E1509" s="21" t="n"/>
      <c r="F1509" s="26" t="n"/>
      <c r="G1509" s="28">
        <f>IF(OR(D1509="",H1509&lt;&gt;""),"",IF(F1509="완료","완료",IF(A1509&lt;기준일,"밀림",IF(A1509=기준일,"오늘",IF(A1509&lt;=기준일+7,"이번 주","예정")))))</f>
        <v/>
      </c>
      <c r="H1509" s="25">
        <f>IF(COUNTA(A1509,B1509,D1509)=0,"",IF(D1509="","할 일을 적어 주세요",IF(NOT(ISNUMBER(A1509)),"마감일을 확인하세요",IF(AND(B1509&lt;&gt;"",ISNA(MATCH(B1509,현장번호,0))),"현장 번호를 확인하세요",IF(AND(F1509&lt;&gt;"",F1509&lt;&gt;"완료"),"끝남 칸은 '완료'만","")))))</f>
        <v/>
      </c>
      <c r="J1509">
        <f>IF(OR(G1509="밀림",G1509="오늘",G1509="이번 주"),A1509+ROW()/1E+6,"")</f>
        <v/>
      </c>
    </row>
    <row r="1510">
      <c r="A1510" s="20" t="n"/>
      <c r="B1510" s="26" t="n"/>
      <c r="C1510" s="27">
        <f>IF(D1510="","",IF(B1510="","(현장 없음)",IFERROR(INDEX(현장_고객,MATCH(B1510,현장번호,0))&amp;" · "&amp;INDEX(현장_주소,MATCH(B1510,현장번호,0)),"없는 번호")))</f>
        <v/>
      </c>
      <c r="D1510" s="21" t="n"/>
      <c r="E1510" s="21" t="n"/>
      <c r="F1510" s="26" t="n"/>
      <c r="G1510" s="28">
        <f>IF(OR(D1510="",H1510&lt;&gt;""),"",IF(F1510="완료","완료",IF(A1510&lt;기준일,"밀림",IF(A1510=기준일,"오늘",IF(A1510&lt;=기준일+7,"이번 주","예정")))))</f>
        <v/>
      </c>
      <c r="H1510" s="25">
        <f>IF(COUNTA(A1510,B1510,D1510)=0,"",IF(D1510="","할 일을 적어 주세요",IF(NOT(ISNUMBER(A1510)),"마감일을 확인하세요",IF(AND(B1510&lt;&gt;"",ISNA(MATCH(B1510,현장번호,0))),"현장 번호를 확인하세요",IF(AND(F1510&lt;&gt;"",F1510&lt;&gt;"완료"),"끝남 칸은 '완료'만","")))))</f>
        <v/>
      </c>
      <c r="J1510">
        <f>IF(OR(G1510="밀림",G1510="오늘",G1510="이번 주"),A1510+ROW()/1E+6,"")</f>
        <v/>
      </c>
    </row>
    <row r="1511">
      <c r="A1511" s="20" t="n"/>
      <c r="B1511" s="26" t="n"/>
      <c r="C1511" s="27">
        <f>IF(D1511="","",IF(B1511="","(현장 없음)",IFERROR(INDEX(현장_고객,MATCH(B1511,현장번호,0))&amp;" · "&amp;INDEX(현장_주소,MATCH(B1511,현장번호,0)),"없는 번호")))</f>
        <v/>
      </c>
      <c r="D1511" s="21" t="n"/>
      <c r="E1511" s="21" t="n"/>
      <c r="F1511" s="26" t="n"/>
      <c r="G1511" s="28">
        <f>IF(OR(D1511="",H1511&lt;&gt;""),"",IF(F1511="완료","완료",IF(A1511&lt;기준일,"밀림",IF(A1511=기준일,"오늘",IF(A1511&lt;=기준일+7,"이번 주","예정")))))</f>
        <v/>
      </c>
      <c r="H1511" s="25">
        <f>IF(COUNTA(A1511,B1511,D1511)=0,"",IF(D1511="","할 일을 적어 주세요",IF(NOT(ISNUMBER(A1511)),"마감일을 확인하세요",IF(AND(B1511&lt;&gt;"",ISNA(MATCH(B1511,현장번호,0))),"현장 번호를 확인하세요",IF(AND(F1511&lt;&gt;"",F1511&lt;&gt;"완료"),"끝남 칸은 '완료'만","")))))</f>
        <v/>
      </c>
      <c r="J1511">
        <f>IF(OR(G1511="밀림",G1511="오늘",G1511="이번 주"),A1511+ROW()/1E+6,"")</f>
        <v/>
      </c>
    </row>
    <row r="1512">
      <c r="A1512" s="20" t="n"/>
      <c r="B1512" s="26" t="n"/>
      <c r="C1512" s="27">
        <f>IF(D1512="","",IF(B1512="","(현장 없음)",IFERROR(INDEX(현장_고객,MATCH(B1512,현장번호,0))&amp;" · "&amp;INDEX(현장_주소,MATCH(B1512,현장번호,0)),"없는 번호")))</f>
        <v/>
      </c>
      <c r="D1512" s="21" t="n"/>
      <c r="E1512" s="21" t="n"/>
      <c r="F1512" s="26" t="n"/>
      <c r="G1512" s="28">
        <f>IF(OR(D1512="",H1512&lt;&gt;""),"",IF(F1512="완료","완료",IF(A1512&lt;기준일,"밀림",IF(A1512=기준일,"오늘",IF(A1512&lt;=기준일+7,"이번 주","예정")))))</f>
        <v/>
      </c>
      <c r="H1512" s="25">
        <f>IF(COUNTA(A1512,B1512,D1512)=0,"",IF(D1512="","할 일을 적어 주세요",IF(NOT(ISNUMBER(A1512)),"마감일을 확인하세요",IF(AND(B1512&lt;&gt;"",ISNA(MATCH(B1512,현장번호,0))),"현장 번호를 확인하세요",IF(AND(F1512&lt;&gt;"",F1512&lt;&gt;"완료"),"끝남 칸은 '완료'만","")))))</f>
        <v/>
      </c>
      <c r="J1512">
        <f>IF(OR(G1512="밀림",G1512="오늘",G1512="이번 주"),A1512+ROW()/1E+6,"")</f>
        <v/>
      </c>
    </row>
    <row r="1513">
      <c r="A1513" s="20" t="n"/>
      <c r="B1513" s="26" t="n"/>
      <c r="C1513" s="27">
        <f>IF(D1513="","",IF(B1513="","(현장 없음)",IFERROR(INDEX(현장_고객,MATCH(B1513,현장번호,0))&amp;" · "&amp;INDEX(현장_주소,MATCH(B1513,현장번호,0)),"없는 번호")))</f>
        <v/>
      </c>
      <c r="D1513" s="21" t="n"/>
      <c r="E1513" s="21" t="n"/>
      <c r="F1513" s="26" t="n"/>
      <c r="G1513" s="28">
        <f>IF(OR(D1513="",H1513&lt;&gt;""),"",IF(F1513="완료","완료",IF(A1513&lt;기준일,"밀림",IF(A1513=기준일,"오늘",IF(A1513&lt;=기준일+7,"이번 주","예정")))))</f>
        <v/>
      </c>
      <c r="H1513" s="25">
        <f>IF(COUNTA(A1513,B1513,D1513)=0,"",IF(D1513="","할 일을 적어 주세요",IF(NOT(ISNUMBER(A1513)),"마감일을 확인하세요",IF(AND(B1513&lt;&gt;"",ISNA(MATCH(B1513,현장번호,0))),"현장 번호를 확인하세요",IF(AND(F1513&lt;&gt;"",F1513&lt;&gt;"완료"),"끝남 칸은 '완료'만","")))))</f>
        <v/>
      </c>
      <c r="J1513">
        <f>IF(OR(G1513="밀림",G1513="오늘",G1513="이번 주"),A1513+ROW()/1E+6,"")</f>
        <v/>
      </c>
    </row>
    <row r="1514">
      <c r="A1514" s="20" t="n"/>
      <c r="B1514" s="26" t="n"/>
      <c r="C1514" s="27">
        <f>IF(D1514="","",IF(B1514="","(현장 없음)",IFERROR(INDEX(현장_고객,MATCH(B1514,현장번호,0))&amp;" · "&amp;INDEX(현장_주소,MATCH(B1514,현장번호,0)),"없는 번호")))</f>
        <v/>
      </c>
      <c r="D1514" s="21" t="n"/>
      <c r="E1514" s="21" t="n"/>
      <c r="F1514" s="26" t="n"/>
      <c r="G1514" s="28">
        <f>IF(OR(D1514="",H1514&lt;&gt;""),"",IF(F1514="완료","완료",IF(A1514&lt;기준일,"밀림",IF(A1514=기준일,"오늘",IF(A1514&lt;=기준일+7,"이번 주","예정")))))</f>
        <v/>
      </c>
      <c r="H1514" s="25">
        <f>IF(COUNTA(A1514,B1514,D1514)=0,"",IF(D1514="","할 일을 적어 주세요",IF(NOT(ISNUMBER(A1514)),"마감일을 확인하세요",IF(AND(B1514&lt;&gt;"",ISNA(MATCH(B1514,현장번호,0))),"현장 번호를 확인하세요",IF(AND(F1514&lt;&gt;"",F1514&lt;&gt;"완료"),"끝남 칸은 '완료'만","")))))</f>
        <v/>
      </c>
      <c r="J1514">
        <f>IF(OR(G1514="밀림",G1514="오늘",G1514="이번 주"),A1514+ROW()/1E+6,"")</f>
        <v/>
      </c>
    </row>
    <row r="1515">
      <c r="A1515" s="20" t="n"/>
      <c r="B1515" s="26" t="n"/>
      <c r="C1515" s="27">
        <f>IF(D1515="","",IF(B1515="","(현장 없음)",IFERROR(INDEX(현장_고객,MATCH(B1515,현장번호,0))&amp;" · "&amp;INDEX(현장_주소,MATCH(B1515,현장번호,0)),"없는 번호")))</f>
        <v/>
      </c>
      <c r="D1515" s="21" t="n"/>
      <c r="E1515" s="21" t="n"/>
      <c r="F1515" s="26" t="n"/>
      <c r="G1515" s="28">
        <f>IF(OR(D1515="",H1515&lt;&gt;""),"",IF(F1515="완료","완료",IF(A1515&lt;기준일,"밀림",IF(A1515=기준일,"오늘",IF(A1515&lt;=기준일+7,"이번 주","예정")))))</f>
        <v/>
      </c>
      <c r="H1515" s="25">
        <f>IF(COUNTA(A1515,B1515,D1515)=0,"",IF(D1515="","할 일을 적어 주세요",IF(NOT(ISNUMBER(A1515)),"마감일을 확인하세요",IF(AND(B1515&lt;&gt;"",ISNA(MATCH(B1515,현장번호,0))),"현장 번호를 확인하세요",IF(AND(F1515&lt;&gt;"",F1515&lt;&gt;"완료"),"끝남 칸은 '완료'만","")))))</f>
        <v/>
      </c>
      <c r="J1515">
        <f>IF(OR(G1515="밀림",G1515="오늘",G1515="이번 주"),A1515+ROW()/1E+6,"")</f>
        <v/>
      </c>
    </row>
    <row r="1516">
      <c r="A1516" s="20" t="n"/>
      <c r="B1516" s="26" t="n"/>
      <c r="C1516" s="27">
        <f>IF(D1516="","",IF(B1516="","(현장 없음)",IFERROR(INDEX(현장_고객,MATCH(B1516,현장번호,0))&amp;" · "&amp;INDEX(현장_주소,MATCH(B1516,현장번호,0)),"없는 번호")))</f>
        <v/>
      </c>
      <c r="D1516" s="21" t="n"/>
      <c r="E1516" s="21" t="n"/>
      <c r="F1516" s="26" t="n"/>
      <c r="G1516" s="28">
        <f>IF(OR(D1516="",H1516&lt;&gt;""),"",IF(F1516="완료","완료",IF(A1516&lt;기준일,"밀림",IF(A1516=기준일,"오늘",IF(A1516&lt;=기준일+7,"이번 주","예정")))))</f>
        <v/>
      </c>
      <c r="H1516" s="25">
        <f>IF(COUNTA(A1516,B1516,D1516)=0,"",IF(D1516="","할 일을 적어 주세요",IF(NOT(ISNUMBER(A1516)),"마감일을 확인하세요",IF(AND(B1516&lt;&gt;"",ISNA(MATCH(B1516,현장번호,0))),"현장 번호를 확인하세요",IF(AND(F1516&lt;&gt;"",F1516&lt;&gt;"완료"),"끝남 칸은 '완료'만","")))))</f>
        <v/>
      </c>
      <c r="J1516">
        <f>IF(OR(G1516="밀림",G1516="오늘",G1516="이번 주"),A1516+ROW()/1E+6,"")</f>
        <v/>
      </c>
    </row>
    <row r="1517">
      <c r="A1517" s="20" t="n"/>
      <c r="B1517" s="26" t="n"/>
      <c r="C1517" s="27">
        <f>IF(D1517="","",IF(B1517="","(현장 없음)",IFERROR(INDEX(현장_고객,MATCH(B1517,현장번호,0))&amp;" · "&amp;INDEX(현장_주소,MATCH(B1517,현장번호,0)),"없는 번호")))</f>
        <v/>
      </c>
      <c r="D1517" s="21" t="n"/>
      <c r="E1517" s="21" t="n"/>
      <c r="F1517" s="26" t="n"/>
      <c r="G1517" s="28">
        <f>IF(OR(D1517="",H1517&lt;&gt;""),"",IF(F1517="완료","완료",IF(A1517&lt;기준일,"밀림",IF(A1517=기준일,"오늘",IF(A1517&lt;=기준일+7,"이번 주","예정")))))</f>
        <v/>
      </c>
      <c r="H1517" s="25">
        <f>IF(COUNTA(A1517,B1517,D1517)=0,"",IF(D1517="","할 일을 적어 주세요",IF(NOT(ISNUMBER(A1517)),"마감일을 확인하세요",IF(AND(B1517&lt;&gt;"",ISNA(MATCH(B1517,현장번호,0))),"현장 번호를 확인하세요",IF(AND(F1517&lt;&gt;"",F1517&lt;&gt;"완료"),"끝남 칸은 '완료'만","")))))</f>
        <v/>
      </c>
      <c r="J1517">
        <f>IF(OR(G1517="밀림",G1517="오늘",G1517="이번 주"),A1517+ROW()/1E+6,"")</f>
        <v/>
      </c>
    </row>
    <row r="1518">
      <c r="A1518" s="20" t="n"/>
      <c r="B1518" s="26" t="n"/>
      <c r="C1518" s="27">
        <f>IF(D1518="","",IF(B1518="","(현장 없음)",IFERROR(INDEX(현장_고객,MATCH(B1518,현장번호,0))&amp;" · "&amp;INDEX(현장_주소,MATCH(B1518,현장번호,0)),"없는 번호")))</f>
        <v/>
      </c>
      <c r="D1518" s="21" t="n"/>
      <c r="E1518" s="21" t="n"/>
      <c r="F1518" s="26" t="n"/>
      <c r="G1518" s="28">
        <f>IF(OR(D1518="",H1518&lt;&gt;""),"",IF(F1518="완료","완료",IF(A1518&lt;기준일,"밀림",IF(A1518=기준일,"오늘",IF(A1518&lt;=기준일+7,"이번 주","예정")))))</f>
        <v/>
      </c>
      <c r="H1518" s="25">
        <f>IF(COUNTA(A1518,B1518,D1518)=0,"",IF(D1518="","할 일을 적어 주세요",IF(NOT(ISNUMBER(A1518)),"마감일을 확인하세요",IF(AND(B1518&lt;&gt;"",ISNA(MATCH(B1518,현장번호,0))),"현장 번호를 확인하세요",IF(AND(F1518&lt;&gt;"",F1518&lt;&gt;"완료"),"끝남 칸은 '완료'만","")))))</f>
        <v/>
      </c>
      <c r="J1518">
        <f>IF(OR(G1518="밀림",G1518="오늘",G1518="이번 주"),A1518+ROW()/1E+6,"")</f>
        <v/>
      </c>
    </row>
    <row r="1519">
      <c r="A1519" s="20" t="n"/>
      <c r="B1519" s="26" t="n"/>
      <c r="C1519" s="27">
        <f>IF(D1519="","",IF(B1519="","(현장 없음)",IFERROR(INDEX(현장_고객,MATCH(B1519,현장번호,0))&amp;" · "&amp;INDEX(현장_주소,MATCH(B1519,현장번호,0)),"없는 번호")))</f>
        <v/>
      </c>
      <c r="D1519" s="21" t="n"/>
      <c r="E1519" s="21" t="n"/>
      <c r="F1519" s="26" t="n"/>
      <c r="G1519" s="28">
        <f>IF(OR(D1519="",H1519&lt;&gt;""),"",IF(F1519="완료","완료",IF(A1519&lt;기준일,"밀림",IF(A1519=기준일,"오늘",IF(A1519&lt;=기준일+7,"이번 주","예정")))))</f>
        <v/>
      </c>
      <c r="H1519" s="25">
        <f>IF(COUNTA(A1519,B1519,D1519)=0,"",IF(D1519="","할 일을 적어 주세요",IF(NOT(ISNUMBER(A1519)),"마감일을 확인하세요",IF(AND(B1519&lt;&gt;"",ISNA(MATCH(B1519,현장번호,0))),"현장 번호를 확인하세요",IF(AND(F1519&lt;&gt;"",F1519&lt;&gt;"완료"),"끝남 칸은 '완료'만","")))))</f>
        <v/>
      </c>
      <c r="J1519">
        <f>IF(OR(G1519="밀림",G1519="오늘",G1519="이번 주"),A1519+ROW()/1E+6,"")</f>
        <v/>
      </c>
    </row>
    <row r="1520">
      <c r="A1520" s="20" t="n"/>
      <c r="B1520" s="26" t="n"/>
      <c r="C1520" s="27">
        <f>IF(D1520="","",IF(B1520="","(현장 없음)",IFERROR(INDEX(현장_고객,MATCH(B1520,현장번호,0))&amp;" · "&amp;INDEX(현장_주소,MATCH(B1520,현장번호,0)),"없는 번호")))</f>
        <v/>
      </c>
      <c r="D1520" s="21" t="n"/>
      <c r="E1520" s="21" t="n"/>
      <c r="F1520" s="26" t="n"/>
      <c r="G1520" s="28">
        <f>IF(OR(D1520="",H1520&lt;&gt;""),"",IF(F1520="완료","완료",IF(A1520&lt;기준일,"밀림",IF(A1520=기준일,"오늘",IF(A1520&lt;=기준일+7,"이번 주","예정")))))</f>
        <v/>
      </c>
      <c r="H1520" s="25">
        <f>IF(COUNTA(A1520,B1520,D1520)=0,"",IF(D1520="","할 일을 적어 주세요",IF(NOT(ISNUMBER(A1520)),"마감일을 확인하세요",IF(AND(B1520&lt;&gt;"",ISNA(MATCH(B1520,현장번호,0))),"현장 번호를 확인하세요",IF(AND(F1520&lt;&gt;"",F1520&lt;&gt;"완료"),"끝남 칸은 '완료'만","")))))</f>
        <v/>
      </c>
      <c r="J1520">
        <f>IF(OR(G1520="밀림",G1520="오늘",G1520="이번 주"),A1520+ROW()/1E+6,"")</f>
        <v/>
      </c>
    </row>
    <row r="1521">
      <c r="A1521" s="20" t="n"/>
      <c r="B1521" s="26" t="n"/>
      <c r="C1521" s="27">
        <f>IF(D1521="","",IF(B1521="","(현장 없음)",IFERROR(INDEX(현장_고객,MATCH(B1521,현장번호,0))&amp;" · "&amp;INDEX(현장_주소,MATCH(B1521,현장번호,0)),"없는 번호")))</f>
        <v/>
      </c>
      <c r="D1521" s="21" t="n"/>
      <c r="E1521" s="21" t="n"/>
      <c r="F1521" s="26" t="n"/>
      <c r="G1521" s="28">
        <f>IF(OR(D1521="",H1521&lt;&gt;""),"",IF(F1521="완료","완료",IF(A1521&lt;기준일,"밀림",IF(A1521=기준일,"오늘",IF(A1521&lt;=기준일+7,"이번 주","예정")))))</f>
        <v/>
      </c>
      <c r="H1521" s="25">
        <f>IF(COUNTA(A1521,B1521,D1521)=0,"",IF(D1521="","할 일을 적어 주세요",IF(NOT(ISNUMBER(A1521)),"마감일을 확인하세요",IF(AND(B1521&lt;&gt;"",ISNA(MATCH(B1521,현장번호,0))),"현장 번호를 확인하세요",IF(AND(F1521&lt;&gt;"",F1521&lt;&gt;"완료"),"끝남 칸은 '완료'만","")))))</f>
        <v/>
      </c>
      <c r="J1521">
        <f>IF(OR(G1521="밀림",G1521="오늘",G1521="이번 주"),A1521+ROW()/1E+6,"")</f>
        <v/>
      </c>
    </row>
    <row r="1522">
      <c r="A1522" s="20" t="n"/>
      <c r="B1522" s="26" t="n"/>
      <c r="C1522" s="27">
        <f>IF(D1522="","",IF(B1522="","(현장 없음)",IFERROR(INDEX(현장_고객,MATCH(B1522,현장번호,0))&amp;" · "&amp;INDEX(현장_주소,MATCH(B1522,현장번호,0)),"없는 번호")))</f>
        <v/>
      </c>
      <c r="D1522" s="21" t="n"/>
      <c r="E1522" s="21" t="n"/>
      <c r="F1522" s="26" t="n"/>
      <c r="G1522" s="28">
        <f>IF(OR(D1522="",H1522&lt;&gt;""),"",IF(F1522="완료","완료",IF(A1522&lt;기준일,"밀림",IF(A1522=기준일,"오늘",IF(A1522&lt;=기준일+7,"이번 주","예정")))))</f>
        <v/>
      </c>
      <c r="H1522" s="25">
        <f>IF(COUNTA(A1522,B1522,D1522)=0,"",IF(D1522="","할 일을 적어 주세요",IF(NOT(ISNUMBER(A1522)),"마감일을 확인하세요",IF(AND(B1522&lt;&gt;"",ISNA(MATCH(B1522,현장번호,0))),"현장 번호를 확인하세요",IF(AND(F1522&lt;&gt;"",F1522&lt;&gt;"완료"),"끝남 칸은 '완료'만","")))))</f>
        <v/>
      </c>
      <c r="J1522">
        <f>IF(OR(G1522="밀림",G1522="오늘",G1522="이번 주"),A1522+ROW()/1E+6,"")</f>
        <v/>
      </c>
    </row>
    <row r="1523">
      <c r="A1523" s="20" t="n"/>
      <c r="B1523" s="26" t="n"/>
      <c r="C1523" s="27">
        <f>IF(D1523="","",IF(B1523="","(현장 없음)",IFERROR(INDEX(현장_고객,MATCH(B1523,현장번호,0))&amp;" · "&amp;INDEX(현장_주소,MATCH(B1523,현장번호,0)),"없는 번호")))</f>
        <v/>
      </c>
      <c r="D1523" s="21" t="n"/>
      <c r="E1523" s="21" t="n"/>
      <c r="F1523" s="26" t="n"/>
      <c r="G1523" s="28">
        <f>IF(OR(D1523="",H1523&lt;&gt;""),"",IF(F1523="완료","완료",IF(A1523&lt;기준일,"밀림",IF(A1523=기준일,"오늘",IF(A1523&lt;=기준일+7,"이번 주","예정")))))</f>
        <v/>
      </c>
      <c r="H1523" s="25">
        <f>IF(COUNTA(A1523,B1523,D1523)=0,"",IF(D1523="","할 일을 적어 주세요",IF(NOT(ISNUMBER(A1523)),"마감일을 확인하세요",IF(AND(B1523&lt;&gt;"",ISNA(MATCH(B1523,현장번호,0))),"현장 번호를 확인하세요",IF(AND(F1523&lt;&gt;"",F1523&lt;&gt;"완료"),"끝남 칸은 '완료'만","")))))</f>
        <v/>
      </c>
      <c r="J1523">
        <f>IF(OR(G1523="밀림",G1523="오늘",G1523="이번 주"),A1523+ROW()/1E+6,"")</f>
        <v/>
      </c>
    </row>
    <row r="1524">
      <c r="A1524" s="20" t="n"/>
      <c r="B1524" s="26" t="n"/>
      <c r="C1524" s="27">
        <f>IF(D1524="","",IF(B1524="","(현장 없음)",IFERROR(INDEX(현장_고객,MATCH(B1524,현장번호,0))&amp;" · "&amp;INDEX(현장_주소,MATCH(B1524,현장번호,0)),"없는 번호")))</f>
        <v/>
      </c>
      <c r="D1524" s="21" t="n"/>
      <c r="E1524" s="21" t="n"/>
      <c r="F1524" s="26" t="n"/>
      <c r="G1524" s="28">
        <f>IF(OR(D1524="",H1524&lt;&gt;""),"",IF(F1524="완료","완료",IF(A1524&lt;기준일,"밀림",IF(A1524=기준일,"오늘",IF(A1524&lt;=기준일+7,"이번 주","예정")))))</f>
        <v/>
      </c>
      <c r="H1524" s="25">
        <f>IF(COUNTA(A1524,B1524,D1524)=0,"",IF(D1524="","할 일을 적어 주세요",IF(NOT(ISNUMBER(A1524)),"마감일을 확인하세요",IF(AND(B1524&lt;&gt;"",ISNA(MATCH(B1524,현장번호,0))),"현장 번호를 확인하세요",IF(AND(F1524&lt;&gt;"",F1524&lt;&gt;"완료"),"끝남 칸은 '완료'만","")))))</f>
        <v/>
      </c>
      <c r="J1524">
        <f>IF(OR(G1524="밀림",G1524="오늘",G1524="이번 주"),A1524+ROW()/1E+6,"")</f>
        <v/>
      </c>
    </row>
    <row r="1525">
      <c r="A1525" s="20" t="n"/>
      <c r="B1525" s="26" t="n"/>
      <c r="C1525" s="27">
        <f>IF(D1525="","",IF(B1525="","(현장 없음)",IFERROR(INDEX(현장_고객,MATCH(B1525,현장번호,0))&amp;" · "&amp;INDEX(현장_주소,MATCH(B1525,현장번호,0)),"없는 번호")))</f>
        <v/>
      </c>
      <c r="D1525" s="21" t="n"/>
      <c r="E1525" s="21" t="n"/>
      <c r="F1525" s="26" t="n"/>
      <c r="G1525" s="28">
        <f>IF(OR(D1525="",H1525&lt;&gt;""),"",IF(F1525="완료","완료",IF(A1525&lt;기준일,"밀림",IF(A1525=기준일,"오늘",IF(A1525&lt;=기준일+7,"이번 주","예정")))))</f>
        <v/>
      </c>
      <c r="H1525" s="25">
        <f>IF(COUNTA(A1525,B1525,D1525)=0,"",IF(D1525="","할 일을 적어 주세요",IF(NOT(ISNUMBER(A1525)),"마감일을 확인하세요",IF(AND(B1525&lt;&gt;"",ISNA(MATCH(B1525,현장번호,0))),"현장 번호를 확인하세요",IF(AND(F1525&lt;&gt;"",F1525&lt;&gt;"완료"),"끝남 칸은 '완료'만","")))))</f>
        <v/>
      </c>
      <c r="J1525">
        <f>IF(OR(G1525="밀림",G1525="오늘",G1525="이번 주"),A1525+ROW()/1E+6,"")</f>
        <v/>
      </c>
    </row>
    <row r="1526">
      <c r="A1526" s="20" t="n"/>
      <c r="B1526" s="26" t="n"/>
      <c r="C1526" s="27">
        <f>IF(D1526="","",IF(B1526="","(현장 없음)",IFERROR(INDEX(현장_고객,MATCH(B1526,현장번호,0))&amp;" · "&amp;INDEX(현장_주소,MATCH(B1526,현장번호,0)),"없는 번호")))</f>
        <v/>
      </c>
      <c r="D1526" s="21" t="n"/>
      <c r="E1526" s="21" t="n"/>
      <c r="F1526" s="26" t="n"/>
      <c r="G1526" s="28">
        <f>IF(OR(D1526="",H1526&lt;&gt;""),"",IF(F1526="완료","완료",IF(A1526&lt;기준일,"밀림",IF(A1526=기준일,"오늘",IF(A1526&lt;=기준일+7,"이번 주","예정")))))</f>
        <v/>
      </c>
      <c r="H1526" s="25">
        <f>IF(COUNTA(A1526,B1526,D1526)=0,"",IF(D1526="","할 일을 적어 주세요",IF(NOT(ISNUMBER(A1526)),"마감일을 확인하세요",IF(AND(B1526&lt;&gt;"",ISNA(MATCH(B1526,현장번호,0))),"현장 번호를 확인하세요",IF(AND(F1526&lt;&gt;"",F1526&lt;&gt;"완료"),"끝남 칸은 '완료'만","")))))</f>
        <v/>
      </c>
      <c r="J1526">
        <f>IF(OR(G1526="밀림",G1526="오늘",G1526="이번 주"),A1526+ROW()/1E+6,"")</f>
        <v/>
      </c>
    </row>
    <row r="1527">
      <c r="A1527" s="20" t="n"/>
      <c r="B1527" s="26" t="n"/>
      <c r="C1527" s="27">
        <f>IF(D1527="","",IF(B1527="","(현장 없음)",IFERROR(INDEX(현장_고객,MATCH(B1527,현장번호,0))&amp;" · "&amp;INDEX(현장_주소,MATCH(B1527,현장번호,0)),"없는 번호")))</f>
        <v/>
      </c>
      <c r="D1527" s="21" t="n"/>
      <c r="E1527" s="21" t="n"/>
      <c r="F1527" s="26" t="n"/>
      <c r="G1527" s="28">
        <f>IF(OR(D1527="",H1527&lt;&gt;""),"",IF(F1527="완료","완료",IF(A1527&lt;기준일,"밀림",IF(A1527=기준일,"오늘",IF(A1527&lt;=기준일+7,"이번 주","예정")))))</f>
        <v/>
      </c>
      <c r="H1527" s="25">
        <f>IF(COUNTA(A1527,B1527,D1527)=0,"",IF(D1527="","할 일을 적어 주세요",IF(NOT(ISNUMBER(A1527)),"마감일을 확인하세요",IF(AND(B1527&lt;&gt;"",ISNA(MATCH(B1527,현장번호,0))),"현장 번호를 확인하세요",IF(AND(F1527&lt;&gt;"",F1527&lt;&gt;"완료"),"끝남 칸은 '완료'만","")))))</f>
        <v/>
      </c>
      <c r="J1527">
        <f>IF(OR(G1527="밀림",G1527="오늘",G1527="이번 주"),A1527+ROW()/1E+6,"")</f>
        <v/>
      </c>
    </row>
    <row r="1528">
      <c r="A1528" s="20" t="n"/>
      <c r="B1528" s="26" t="n"/>
      <c r="C1528" s="27">
        <f>IF(D1528="","",IF(B1528="","(현장 없음)",IFERROR(INDEX(현장_고객,MATCH(B1528,현장번호,0))&amp;" · "&amp;INDEX(현장_주소,MATCH(B1528,현장번호,0)),"없는 번호")))</f>
        <v/>
      </c>
      <c r="D1528" s="21" t="n"/>
      <c r="E1528" s="21" t="n"/>
      <c r="F1528" s="26" t="n"/>
      <c r="G1528" s="28">
        <f>IF(OR(D1528="",H1528&lt;&gt;""),"",IF(F1528="완료","완료",IF(A1528&lt;기준일,"밀림",IF(A1528=기준일,"오늘",IF(A1528&lt;=기준일+7,"이번 주","예정")))))</f>
        <v/>
      </c>
      <c r="H1528" s="25">
        <f>IF(COUNTA(A1528,B1528,D1528)=0,"",IF(D1528="","할 일을 적어 주세요",IF(NOT(ISNUMBER(A1528)),"마감일을 확인하세요",IF(AND(B1528&lt;&gt;"",ISNA(MATCH(B1528,현장번호,0))),"현장 번호를 확인하세요",IF(AND(F1528&lt;&gt;"",F1528&lt;&gt;"완료"),"끝남 칸은 '완료'만","")))))</f>
        <v/>
      </c>
      <c r="J1528">
        <f>IF(OR(G1528="밀림",G1528="오늘",G1528="이번 주"),A1528+ROW()/1E+6,"")</f>
        <v/>
      </c>
    </row>
    <row r="1529">
      <c r="A1529" s="20" t="n"/>
      <c r="B1529" s="26" t="n"/>
      <c r="C1529" s="27">
        <f>IF(D1529="","",IF(B1529="","(현장 없음)",IFERROR(INDEX(현장_고객,MATCH(B1529,현장번호,0))&amp;" · "&amp;INDEX(현장_주소,MATCH(B1529,현장번호,0)),"없는 번호")))</f>
        <v/>
      </c>
      <c r="D1529" s="21" t="n"/>
      <c r="E1529" s="21" t="n"/>
      <c r="F1529" s="26" t="n"/>
      <c r="G1529" s="28">
        <f>IF(OR(D1529="",H1529&lt;&gt;""),"",IF(F1529="완료","완료",IF(A1529&lt;기준일,"밀림",IF(A1529=기준일,"오늘",IF(A1529&lt;=기준일+7,"이번 주","예정")))))</f>
        <v/>
      </c>
      <c r="H1529" s="25">
        <f>IF(COUNTA(A1529,B1529,D1529)=0,"",IF(D1529="","할 일을 적어 주세요",IF(NOT(ISNUMBER(A1529)),"마감일을 확인하세요",IF(AND(B1529&lt;&gt;"",ISNA(MATCH(B1529,현장번호,0))),"현장 번호를 확인하세요",IF(AND(F1529&lt;&gt;"",F1529&lt;&gt;"완료"),"끝남 칸은 '완료'만","")))))</f>
        <v/>
      </c>
      <c r="J1529">
        <f>IF(OR(G1529="밀림",G1529="오늘",G1529="이번 주"),A1529+ROW()/1E+6,"")</f>
        <v/>
      </c>
    </row>
    <row r="1530">
      <c r="A1530" s="20" t="n"/>
      <c r="B1530" s="26" t="n"/>
      <c r="C1530" s="27">
        <f>IF(D1530="","",IF(B1530="","(현장 없음)",IFERROR(INDEX(현장_고객,MATCH(B1530,현장번호,0))&amp;" · "&amp;INDEX(현장_주소,MATCH(B1530,현장번호,0)),"없는 번호")))</f>
        <v/>
      </c>
      <c r="D1530" s="21" t="n"/>
      <c r="E1530" s="21" t="n"/>
      <c r="F1530" s="26" t="n"/>
      <c r="G1530" s="28">
        <f>IF(OR(D1530="",H1530&lt;&gt;""),"",IF(F1530="완료","완료",IF(A1530&lt;기준일,"밀림",IF(A1530=기준일,"오늘",IF(A1530&lt;=기준일+7,"이번 주","예정")))))</f>
        <v/>
      </c>
      <c r="H1530" s="25">
        <f>IF(COUNTA(A1530,B1530,D1530)=0,"",IF(D1530="","할 일을 적어 주세요",IF(NOT(ISNUMBER(A1530)),"마감일을 확인하세요",IF(AND(B1530&lt;&gt;"",ISNA(MATCH(B1530,현장번호,0))),"현장 번호를 확인하세요",IF(AND(F1530&lt;&gt;"",F1530&lt;&gt;"완료"),"끝남 칸은 '완료'만","")))))</f>
        <v/>
      </c>
      <c r="J1530">
        <f>IF(OR(G1530="밀림",G1530="오늘",G1530="이번 주"),A1530+ROW()/1E+6,"")</f>
        <v/>
      </c>
    </row>
    <row r="1531">
      <c r="A1531" s="20" t="n"/>
      <c r="B1531" s="26" t="n"/>
      <c r="C1531" s="27">
        <f>IF(D1531="","",IF(B1531="","(현장 없음)",IFERROR(INDEX(현장_고객,MATCH(B1531,현장번호,0))&amp;" · "&amp;INDEX(현장_주소,MATCH(B1531,현장번호,0)),"없는 번호")))</f>
        <v/>
      </c>
      <c r="D1531" s="21" t="n"/>
      <c r="E1531" s="21" t="n"/>
      <c r="F1531" s="26" t="n"/>
      <c r="G1531" s="28">
        <f>IF(OR(D1531="",H1531&lt;&gt;""),"",IF(F1531="완료","완료",IF(A1531&lt;기준일,"밀림",IF(A1531=기준일,"오늘",IF(A1531&lt;=기준일+7,"이번 주","예정")))))</f>
        <v/>
      </c>
      <c r="H1531" s="25">
        <f>IF(COUNTA(A1531,B1531,D1531)=0,"",IF(D1531="","할 일을 적어 주세요",IF(NOT(ISNUMBER(A1531)),"마감일을 확인하세요",IF(AND(B1531&lt;&gt;"",ISNA(MATCH(B1531,현장번호,0))),"현장 번호를 확인하세요",IF(AND(F1531&lt;&gt;"",F1531&lt;&gt;"완료"),"끝남 칸은 '완료'만","")))))</f>
        <v/>
      </c>
      <c r="J1531">
        <f>IF(OR(G1531="밀림",G1531="오늘",G1531="이번 주"),A1531+ROW()/1E+6,"")</f>
        <v/>
      </c>
    </row>
    <row r="1532">
      <c r="A1532" s="20" t="n"/>
      <c r="B1532" s="26" t="n"/>
      <c r="C1532" s="27">
        <f>IF(D1532="","",IF(B1532="","(현장 없음)",IFERROR(INDEX(현장_고객,MATCH(B1532,현장번호,0))&amp;" · "&amp;INDEX(현장_주소,MATCH(B1532,현장번호,0)),"없는 번호")))</f>
        <v/>
      </c>
      <c r="D1532" s="21" t="n"/>
      <c r="E1532" s="21" t="n"/>
      <c r="F1532" s="26" t="n"/>
      <c r="G1532" s="28">
        <f>IF(OR(D1532="",H1532&lt;&gt;""),"",IF(F1532="완료","완료",IF(A1532&lt;기준일,"밀림",IF(A1532=기준일,"오늘",IF(A1532&lt;=기준일+7,"이번 주","예정")))))</f>
        <v/>
      </c>
      <c r="H1532" s="25">
        <f>IF(COUNTA(A1532,B1532,D1532)=0,"",IF(D1532="","할 일을 적어 주세요",IF(NOT(ISNUMBER(A1532)),"마감일을 확인하세요",IF(AND(B1532&lt;&gt;"",ISNA(MATCH(B1532,현장번호,0))),"현장 번호를 확인하세요",IF(AND(F1532&lt;&gt;"",F1532&lt;&gt;"완료"),"끝남 칸은 '완료'만","")))))</f>
        <v/>
      </c>
      <c r="J1532">
        <f>IF(OR(G1532="밀림",G1532="오늘",G1532="이번 주"),A1532+ROW()/1E+6,"")</f>
        <v/>
      </c>
    </row>
    <row r="1533">
      <c r="A1533" s="20" t="n"/>
      <c r="B1533" s="26" t="n"/>
      <c r="C1533" s="27">
        <f>IF(D1533="","",IF(B1533="","(현장 없음)",IFERROR(INDEX(현장_고객,MATCH(B1533,현장번호,0))&amp;" · "&amp;INDEX(현장_주소,MATCH(B1533,현장번호,0)),"없는 번호")))</f>
        <v/>
      </c>
      <c r="D1533" s="21" t="n"/>
      <c r="E1533" s="21" t="n"/>
      <c r="F1533" s="26" t="n"/>
      <c r="G1533" s="28">
        <f>IF(OR(D1533="",H1533&lt;&gt;""),"",IF(F1533="완료","완료",IF(A1533&lt;기준일,"밀림",IF(A1533=기준일,"오늘",IF(A1533&lt;=기준일+7,"이번 주","예정")))))</f>
        <v/>
      </c>
      <c r="H1533" s="25">
        <f>IF(COUNTA(A1533,B1533,D1533)=0,"",IF(D1533="","할 일을 적어 주세요",IF(NOT(ISNUMBER(A1533)),"마감일을 확인하세요",IF(AND(B1533&lt;&gt;"",ISNA(MATCH(B1533,현장번호,0))),"현장 번호를 확인하세요",IF(AND(F1533&lt;&gt;"",F1533&lt;&gt;"완료"),"끝남 칸은 '완료'만","")))))</f>
        <v/>
      </c>
      <c r="J1533">
        <f>IF(OR(G1533="밀림",G1533="오늘",G1533="이번 주"),A1533+ROW()/1E+6,"")</f>
        <v/>
      </c>
    </row>
    <row r="1534">
      <c r="A1534" s="20" t="n"/>
      <c r="B1534" s="26" t="n"/>
      <c r="C1534" s="27">
        <f>IF(D1534="","",IF(B1534="","(현장 없음)",IFERROR(INDEX(현장_고객,MATCH(B1534,현장번호,0))&amp;" · "&amp;INDEX(현장_주소,MATCH(B1534,현장번호,0)),"없는 번호")))</f>
        <v/>
      </c>
      <c r="D1534" s="21" t="n"/>
      <c r="E1534" s="21" t="n"/>
      <c r="F1534" s="26" t="n"/>
      <c r="G1534" s="28">
        <f>IF(OR(D1534="",H1534&lt;&gt;""),"",IF(F1534="완료","완료",IF(A1534&lt;기준일,"밀림",IF(A1534=기준일,"오늘",IF(A1534&lt;=기준일+7,"이번 주","예정")))))</f>
        <v/>
      </c>
      <c r="H1534" s="25">
        <f>IF(COUNTA(A1534,B1534,D1534)=0,"",IF(D1534="","할 일을 적어 주세요",IF(NOT(ISNUMBER(A1534)),"마감일을 확인하세요",IF(AND(B1534&lt;&gt;"",ISNA(MATCH(B1534,현장번호,0))),"현장 번호를 확인하세요",IF(AND(F1534&lt;&gt;"",F1534&lt;&gt;"완료"),"끝남 칸은 '완료'만","")))))</f>
        <v/>
      </c>
      <c r="J1534">
        <f>IF(OR(G1534="밀림",G1534="오늘",G1534="이번 주"),A1534+ROW()/1E+6,"")</f>
        <v/>
      </c>
    </row>
    <row r="1535">
      <c r="A1535" s="20" t="n"/>
      <c r="B1535" s="26" t="n"/>
      <c r="C1535" s="27">
        <f>IF(D1535="","",IF(B1535="","(현장 없음)",IFERROR(INDEX(현장_고객,MATCH(B1535,현장번호,0))&amp;" · "&amp;INDEX(현장_주소,MATCH(B1535,현장번호,0)),"없는 번호")))</f>
        <v/>
      </c>
      <c r="D1535" s="21" t="n"/>
      <c r="E1535" s="21" t="n"/>
      <c r="F1535" s="26" t="n"/>
      <c r="G1535" s="28">
        <f>IF(OR(D1535="",H1535&lt;&gt;""),"",IF(F1535="완료","완료",IF(A1535&lt;기준일,"밀림",IF(A1535=기준일,"오늘",IF(A1535&lt;=기준일+7,"이번 주","예정")))))</f>
        <v/>
      </c>
      <c r="H1535" s="25">
        <f>IF(COUNTA(A1535,B1535,D1535)=0,"",IF(D1535="","할 일을 적어 주세요",IF(NOT(ISNUMBER(A1535)),"마감일을 확인하세요",IF(AND(B1535&lt;&gt;"",ISNA(MATCH(B1535,현장번호,0))),"현장 번호를 확인하세요",IF(AND(F1535&lt;&gt;"",F1535&lt;&gt;"완료"),"끝남 칸은 '완료'만","")))))</f>
        <v/>
      </c>
      <c r="J1535">
        <f>IF(OR(G1535="밀림",G1535="오늘",G1535="이번 주"),A1535+ROW()/1E+6,"")</f>
        <v/>
      </c>
    </row>
    <row r="1536">
      <c r="A1536" s="20" t="n"/>
      <c r="B1536" s="26" t="n"/>
      <c r="C1536" s="27">
        <f>IF(D1536="","",IF(B1536="","(현장 없음)",IFERROR(INDEX(현장_고객,MATCH(B1536,현장번호,0))&amp;" · "&amp;INDEX(현장_주소,MATCH(B1536,현장번호,0)),"없는 번호")))</f>
        <v/>
      </c>
      <c r="D1536" s="21" t="n"/>
      <c r="E1536" s="21" t="n"/>
      <c r="F1536" s="26" t="n"/>
      <c r="G1536" s="28">
        <f>IF(OR(D1536="",H1536&lt;&gt;""),"",IF(F1536="완료","완료",IF(A1536&lt;기준일,"밀림",IF(A1536=기준일,"오늘",IF(A1536&lt;=기준일+7,"이번 주","예정")))))</f>
        <v/>
      </c>
      <c r="H1536" s="25">
        <f>IF(COUNTA(A1536,B1536,D1536)=0,"",IF(D1536="","할 일을 적어 주세요",IF(NOT(ISNUMBER(A1536)),"마감일을 확인하세요",IF(AND(B1536&lt;&gt;"",ISNA(MATCH(B1536,현장번호,0))),"현장 번호를 확인하세요",IF(AND(F1536&lt;&gt;"",F1536&lt;&gt;"완료"),"끝남 칸은 '완료'만","")))))</f>
        <v/>
      </c>
      <c r="J1536">
        <f>IF(OR(G1536="밀림",G1536="오늘",G1536="이번 주"),A1536+ROW()/1E+6,"")</f>
        <v/>
      </c>
    </row>
    <row r="1537">
      <c r="A1537" s="20" t="n"/>
      <c r="B1537" s="26" t="n"/>
      <c r="C1537" s="27">
        <f>IF(D1537="","",IF(B1537="","(현장 없음)",IFERROR(INDEX(현장_고객,MATCH(B1537,현장번호,0))&amp;" · "&amp;INDEX(현장_주소,MATCH(B1537,현장번호,0)),"없는 번호")))</f>
        <v/>
      </c>
      <c r="D1537" s="21" t="n"/>
      <c r="E1537" s="21" t="n"/>
      <c r="F1537" s="26" t="n"/>
      <c r="G1537" s="28">
        <f>IF(OR(D1537="",H1537&lt;&gt;""),"",IF(F1537="완료","완료",IF(A1537&lt;기준일,"밀림",IF(A1537=기준일,"오늘",IF(A1537&lt;=기준일+7,"이번 주","예정")))))</f>
        <v/>
      </c>
      <c r="H1537" s="25">
        <f>IF(COUNTA(A1537,B1537,D1537)=0,"",IF(D1537="","할 일을 적어 주세요",IF(NOT(ISNUMBER(A1537)),"마감일을 확인하세요",IF(AND(B1537&lt;&gt;"",ISNA(MATCH(B1537,현장번호,0))),"현장 번호를 확인하세요",IF(AND(F1537&lt;&gt;"",F1537&lt;&gt;"완료"),"끝남 칸은 '완료'만","")))))</f>
        <v/>
      </c>
      <c r="J1537">
        <f>IF(OR(G1537="밀림",G1537="오늘",G1537="이번 주"),A1537+ROW()/1E+6,"")</f>
        <v/>
      </c>
    </row>
    <row r="1538">
      <c r="A1538" s="20" t="n"/>
      <c r="B1538" s="26" t="n"/>
      <c r="C1538" s="27">
        <f>IF(D1538="","",IF(B1538="","(현장 없음)",IFERROR(INDEX(현장_고객,MATCH(B1538,현장번호,0))&amp;" · "&amp;INDEX(현장_주소,MATCH(B1538,현장번호,0)),"없는 번호")))</f>
        <v/>
      </c>
      <c r="D1538" s="21" t="n"/>
      <c r="E1538" s="21" t="n"/>
      <c r="F1538" s="26" t="n"/>
      <c r="G1538" s="28">
        <f>IF(OR(D1538="",H1538&lt;&gt;""),"",IF(F1538="완료","완료",IF(A1538&lt;기준일,"밀림",IF(A1538=기준일,"오늘",IF(A1538&lt;=기준일+7,"이번 주","예정")))))</f>
        <v/>
      </c>
      <c r="H1538" s="25">
        <f>IF(COUNTA(A1538,B1538,D1538)=0,"",IF(D1538="","할 일을 적어 주세요",IF(NOT(ISNUMBER(A1538)),"마감일을 확인하세요",IF(AND(B1538&lt;&gt;"",ISNA(MATCH(B1538,현장번호,0))),"현장 번호를 확인하세요",IF(AND(F1538&lt;&gt;"",F1538&lt;&gt;"완료"),"끝남 칸은 '완료'만","")))))</f>
        <v/>
      </c>
      <c r="J1538">
        <f>IF(OR(G1538="밀림",G1538="오늘",G1538="이번 주"),A1538+ROW()/1E+6,"")</f>
        <v/>
      </c>
    </row>
    <row r="1539">
      <c r="A1539" s="20" t="n"/>
      <c r="B1539" s="26" t="n"/>
      <c r="C1539" s="27">
        <f>IF(D1539="","",IF(B1539="","(현장 없음)",IFERROR(INDEX(현장_고객,MATCH(B1539,현장번호,0))&amp;" · "&amp;INDEX(현장_주소,MATCH(B1539,현장번호,0)),"없는 번호")))</f>
        <v/>
      </c>
      <c r="D1539" s="21" t="n"/>
      <c r="E1539" s="21" t="n"/>
      <c r="F1539" s="26" t="n"/>
      <c r="G1539" s="28">
        <f>IF(OR(D1539="",H1539&lt;&gt;""),"",IF(F1539="완료","완료",IF(A1539&lt;기준일,"밀림",IF(A1539=기준일,"오늘",IF(A1539&lt;=기준일+7,"이번 주","예정")))))</f>
        <v/>
      </c>
      <c r="H1539" s="25">
        <f>IF(COUNTA(A1539,B1539,D1539)=0,"",IF(D1539="","할 일을 적어 주세요",IF(NOT(ISNUMBER(A1539)),"마감일을 확인하세요",IF(AND(B1539&lt;&gt;"",ISNA(MATCH(B1539,현장번호,0))),"현장 번호를 확인하세요",IF(AND(F1539&lt;&gt;"",F1539&lt;&gt;"완료"),"끝남 칸은 '완료'만","")))))</f>
        <v/>
      </c>
      <c r="J1539">
        <f>IF(OR(G1539="밀림",G1539="오늘",G1539="이번 주"),A1539+ROW()/1E+6,"")</f>
        <v/>
      </c>
    </row>
    <row r="1540">
      <c r="A1540" s="20" t="n"/>
      <c r="B1540" s="26" t="n"/>
      <c r="C1540" s="27">
        <f>IF(D1540="","",IF(B1540="","(현장 없음)",IFERROR(INDEX(현장_고객,MATCH(B1540,현장번호,0))&amp;" · "&amp;INDEX(현장_주소,MATCH(B1540,현장번호,0)),"없는 번호")))</f>
        <v/>
      </c>
      <c r="D1540" s="21" t="n"/>
      <c r="E1540" s="21" t="n"/>
      <c r="F1540" s="26" t="n"/>
      <c r="G1540" s="28">
        <f>IF(OR(D1540="",H1540&lt;&gt;""),"",IF(F1540="완료","완료",IF(A1540&lt;기준일,"밀림",IF(A1540=기준일,"오늘",IF(A1540&lt;=기준일+7,"이번 주","예정")))))</f>
        <v/>
      </c>
      <c r="H1540" s="25">
        <f>IF(COUNTA(A1540,B1540,D1540)=0,"",IF(D1540="","할 일을 적어 주세요",IF(NOT(ISNUMBER(A1540)),"마감일을 확인하세요",IF(AND(B1540&lt;&gt;"",ISNA(MATCH(B1540,현장번호,0))),"현장 번호를 확인하세요",IF(AND(F1540&lt;&gt;"",F1540&lt;&gt;"완료"),"끝남 칸은 '완료'만","")))))</f>
        <v/>
      </c>
      <c r="J1540">
        <f>IF(OR(G1540="밀림",G1540="오늘",G1540="이번 주"),A1540+ROW()/1E+6,"")</f>
        <v/>
      </c>
    </row>
    <row r="1541">
      <c r="A1541" s="20" t="n"/>
      <c r="B1541" s="26" t="n"/>
      <c r="C1541" s="27">
        <f>IF(D1541="","",IF(B1541="","(현장 없음)",IFERROR(INDEX(현장_고객,MATCH(B1541,현장번호,0))&amp;" · "&amp;INDEX(현장_주소,MATCH(B1541,현장번호,0)),"없는 번호")))</f>
        <v/>
      </c>
      <c r="D1541" s="21" t="n"/>
      <c r="E1541" s="21" t="n"/>
      <c r="F1541" s="26" t="n"/>
      <c r="G1541" s="28">
        <f>IF(OR(D1541="",H1541&lt;&gt;""),"",IF(F1541="완료","완료",IF(A1541&lt;기준일,"밀림",IF(A1541=기준일,"오늘",IF(A1541&lt;=기준일+7,"이번 주","예정")))))</f>
        <v/>
      </c>
      <c r="H1541" s="25">
        <f>IF(COUNTA(A1541,B1541,D1541)=0,"",IF(D1541="","할 일을 적어 주세요",IF(NOT(ISNUMBER(A1541)),"마감일을 확인하세요",IF(AND(B1541&lt;&gt;"",ISNA(MATCH(B1541,현장번호,0))),"현장 번호를 확인하세요",IF(AND(F1541&lt;&gt;"",F1541&lt;&gt;"완료"),"끝남 칸은 '완료'만","")))))</f>
        <v/>
      </c>
      <c r="J1541">
        <f>IF(OR(G1541="밀림",G1541="오늘",G1541="이번 주"),A1541+ROW()/1E+6,"")</f>
        <v/>
      </c>
    </row>
    <row r="1542">
      <c r="A1542" s="20" t="n"/>
      <c r="B1542" s="26" t="n"/>
      <c r="C1542" s="27">
        <f>IF(D1542="","",IF(B1542="","(현장 없음)",IFERROR(INDEX(현장_고객,MATCH(B1542,현장번호,0))&amp;" · "&amp;INDEX(현장_주소,MATCH(B1542,현장번호,0)),"없는 번호")))</f>
        <v/>
      </c>
      <c r="D1542" s="21" t="n"/>
      <c r="E1542" s="21" t="n"/>
      <c r="F1542" s="26" t="n"/>
      <c r="G1542" s="28">
        <f>IF(OR(D1542="",H1542&lt;&gt;""),"",IF(F1542="완료","완료",IF(A1542&lt;기준일,"밀림",IF(A1542=기준일,"오늘",IF(A1542&lt;=기준일+7,"이번 주","예정")))))</f>
        <v/>
      </c>
      <c r="H1542" s="25">
        <f>IF(COUNTA(A1542,B1542,D1542)=0,"",IF(D1542="","할 일을 적어 주세요",IF(NOT(ISNUMBER(A1542)),"마감일을 확인하세요",IF(AND(B1542&lt;&gt;"",ISNA(MATCH(B1542,현장번호,0))),"현장 번호를 확인하세요",IF(AND(F1542&lt;&gt;"",F1542&lt;&gt;"완료"),"끝남 칸은 '완료'만","")))))</f>
        <v/>
      </c>
      <c r="J1542">
        <f>IF(OR(G1542="밀림",G1542="오늘",G1542="이번 주"),A1542+ROW()/1E+6,"")</f>
        <v/>
      </c>
    </row>
    <row r="1543">
      <c r="A1543" s="20" t="n"/>
      <c r="B1543" s="26" t="n"/>
      <c r="C1543" s="27">
        <f>IF(D1543="","",IF(B1543="","(현장 없음)",IFERROR(INDEX(현장_고객,MATCH(B1543,현장번호,0))&amp;" · "&amp;INDEX(현장_주소,MATCH(B1543,현장번호,0)),"없는 번호")))</f>
        <v/>
      </c>
      <c r="D1543" s="21" t="n"/>
      <c r="E1543" s="21" t="n"/>
      <c r="F1543" s="26" t="n"/>
      <c r="G1543" s="28">
        <f>IF(OR(D1543="",H1543&lt;&gt;""),"",IF(F1543="완료","완료",IF(A1543&lt;기준일,"밀림",IF(A1543=기준일,"오늘",IF(A1543&lt;=기준일+7,"이번 주","예정")))))</f>
        <v/>
      </c>
      <c r="H1543" s="25">
        <f>IF(COUNTA(A1543,B1543,D1543)=0,"",IF(D1543="","할 일을 적어 주세요",IF(NOT(ISNUMBER(A1543)),"마감일을 확인하세요",IF(AND(B1543&lt;&gt;"",ISNA(MATCH(B1543,현장번호,0))),"현장 번호를 확인하세요",IF(AND(F1543&lt;&gt;"",F1543&lt;&gt;"완료"),"끝남 칸은 '완료'만","")))))</f>
        <v/>
      </c>
      <c r="J1543">
        <f>IF(OR(G1543="밀림",G1543="오늘",G1543="이번 주"),A1543+ROW()/1E+6,"")</f>
        <v/>
      </c>
    </row>
    <row r="1544">
      <c r="A1544" s="20" t="n"/>
      <c r="B1544" s="26" t="n"/>
      <c r="C1544" s="27">
        <f>IF(D1544="","",IF(B1544="","(현장 없음)",IFERROR(INDEX(현장_고객,MATCH(B1544,현장번호,0))&amp;" · "&amp;INDEX(현장_주소,MATCH(B1544,현장번호,0)),"없는 번호")))</f>
        <v/>
      </c>
      <c r="D1544" s="21" t="n"/>
      <c r="E1544" s="21" t="n"/>
      <c r="F1544" s="26" t="n"/>
      <c r="G1544" s="28">
        <f>IF(OR(D1544="",H1544&lt;&gt;""),"",IF(F1544="완료","완료",IF(A1544&lt;기준일,"밀림",IF(A1544=기준일,"오늘",IF(A1544&lt;=기준일+7,"이번 주","예정")))))</f>
        <v/>
      </c>
      <c r="H1544" s="25">
        <f>IF(COUNTA(A1544,B1544,D1544)=0,"",IF(D1544="","할 일을 적어 주세요",IF(NOT(ISNUMBER(A1544)),"마감일을 확인하세요",IF(AND(B1544&lt;&gt;"",ISNA(MATCH(B1544,현장번호,0))),"현장 번호를 확인하세요",IF(AND(F1544&lt;&gt;"",F1544&lt;&gt;"완료"),"끝남 칸은 '완료'만","")))))</f>
        <v/>
      </c>
      <c r="J1544">
        <f>IF(OR(G1544="밀림",G1544="오늘",G1544="이번 주"),A1544+ROW()/1E+6,"")</f>
        <v/>
      </c>
    </row>
    <row r="1545">
      <c r="A1545" s="20" t="n"/>
      <c r="B1545" s="26" t="n"/>
      <c r="C1545" s="27">
        <f>IF(D1545="","",IF(B1545="","(현장 없음)",IFERROR(INDEX(현장_고객,MATCH(B1545,현장번호,0))&amp;" · "&amp;INDEX(현장_주소,MATCH(B1545,현장번호,0)),"없는 번호")))</f>
        <v/>
      </c>
      <c r="D1545" s="21" t="n"/>
      <c r="E1545" s="21" t="n"/>
      <c r="F1545" s="26" t="n"/>
      <c r="G1545" s="28">
        <f>IF(OR(D1545="",H1545&lt;&gt;""),"",IF(F1545="완료","완료",IF(A1545&lt;기준일,"밀림",IF(A1545=기준일,"오늘",IF(A1545&lt;=기준일+7,"이번 주","예정")))))</f>
        <v/>
      </c>
      <c r="H1545" s="25">
        <f>IF(COUNTA(A1545,B1545,D1545)=0,"",IF(D1545="","할 일을 적어 주세요",IF(NOT(ISNUMBER(A1545)),"마감일을 확인하세요",IF(AND(B1545&lt;&gt;"",ISNA(MATCH(B1545,현장번호,0))),"현장 번호를 확인하세요",IF(AND(F1545&lt;&gt;"",F1545&lt;&gt;"완료"),"끝남 칸은 '완료'만","")))))</f>
        <v/>
      </c>
      <c r="J1545">
        <f>IF(OR(G1545="밀림",G1545="오늘",G1545="이번 주"),A1545+ROW()/1E+6,"")</f>
        <v/>
      </c>
    </row>
    <row r="1546">
      <c r="A1546" s="20" t="n"/>
      <c r="B1546" s="26" t="n"/>
      <c r="C1546" s="27">
        <f>IF(D1546="","",IF(B1546="","(현장 없음)",IFERROR(INDEX(현장_고객,MATCH(B1546,현장번호,0))&amp;" · "&amp;INDEX(현장_주소,MATCH(B1546,현장번호,0)),"없는 번호")))</f>
        <v/>
      </c>
      <c r="D1546" s="21" t="n"/>
      <c r="E1546" s="21" t="n"/>
      <c r="F1546" s="26" t="n"/>
      <c r="G1546" s="28">
        <f>IF(OR(D1546="",H1546&lt;&gt;""),"",IF(F1546="완료","완료",IF(A1546&lt;기준일,"밀림",IF(A1546=기준일,"오늘",IF(A1546&lt;=기준일+7,"이번 주","예정")))))</f>
        <v/>
      </c>
      <c r="H1546" s="25">
        <f>IF(COUNTA(A1546,B1546,D1546)=0,"",IF(D1546="","할 일을 적어 주세요",IF(NOT(ISNUMBER(A1546)),"마감일을 확인하세요",IF(AND(B1546&lt;&gt;"",ISNA(MATCH(B1546,현장번호,0))),"현장 번호를 확인하세요",IF(AND(F1546&lt;&gt;"",F1546&lt;&gt;"완료"),"끝남 칸은 '완료'만","")))))</f>
        <v/>
      </c>
      <c r="J1546">
        <f>IF(OR(G1546="밀림",G1546="오늘",G1546="이번 주"),A1546+ROW()/1E+6,"")</f>
        <v/>
      </c>
    </row>
    <row r="1547">
      <c r="A1547" s="20" t="n"/>
      <c r="B1547" s="26" t="n"/>
      <c r="C1547" s="27">
        <f>IF(D1547="","",IF(B1547="","(현장 없음)",IFERROR(INDEX(현장_고객,MATCH(B1547,현장번호,0))&amp;" · "&amp;INDEX(현장_주소,MATCH(B1547,현장번호,0)),"없는 번호")))</f>
        <v/>
      </c>
      <c r="D1547" s="21" t="n"/>
      <c r="E1547" s="21" t="n"/>
      <c r="F1547" s="26" t="n"/>
      <c r="G1547" s="28">
        <f>IF(OR(D1547="",H1547&lt;&gt;""),"",IF(F1547="완료","완료",IF(A1547&lt;기준일,"밀림",IF(A1547=기준일,"오늘",IF(A1547&lt;=기준일+7,"이번 주","예정")))))</f>
        <v/>
      </c>
      <c r="H1547" s="25">
        <f>IF(COUNTA(A1547,B1547,D1547)=0,"",IF(D1547="","할 일을 적어 주세요",IF(NOT(ISNUMBER(A1547)),"마감일을 확인하세요",IF(AND(B1547&lt;&gt;"",ISNA(MATCH(B1547,현장번호,0))),"현장 번호를 확인하세요",IF(AND(F1547&lt;&gt;"",F1547&lt;&gt;"완료"),"끝남 칸은 '완료'만","")))))</f>
        <v/>
      </c>
      <c r="J1547">
        <f>IF(OR(G1547="밀림",G1547="오늘",G1547="이번 주"),A1547+ROW()/1E+6,"")</f>
        <v/>
      </c>
    </row>
    <row r="1548">
      <c r="A1548" s="20" t="n"/>
      <c r="B1548" s="26" t="n"/>
      <c r="C1548" s="27">
        <f>IF(D1548="","",IF(B1548="","(현장 없음)",IFERROR(INDEX(현장_고객,MATCH(B1548,현장번호,0))&amp;" · "&amp;INDEX(현장_주소,MATCH(B1548,현장번호,0)),"없는 번호")))</f>
        <v/>
      </c>
      <c r="D1548" s="21" t="n"/>
      <c r="E1548" s="21" t="n"/>
      <c r="F1548" s="26" t="n"/>
      <c r="G1548" s="28">
        <f>IF(OR(D1548="",H1548&lt;&gt;""),"",IF(F1548="완료","완료",IF(A1548&lt;기준일,"밀림",IF(A1548=기준일,"오늘",IF(A1548&lt;=기준일+7,"이번 주","예정")))))</f>
        <v/>
      </c>
      <c r="H1548" s="25">
        <f>IF(COUNTA(A1548,B1548,D1548)=0,"",IF(D1548="","할 일을 적어 주세요",IF(NOT(ISNUMBER(A1548)),"마감일을 확인하세요",IF(AND(B1548&lt;&gt;"",ISNA(MATCH(B1548,현장번호,0))),"현장 번호를 확인하세요",IF(AND(F1548&lt;&gt;"",F1548&lt;&gt;"완료"),"끝남 칸은 '완료'만","")))))</f>
        <v/>
      </c>
      <c r="J1548">
        <f>IF(OR(G1548="밀림",G1548="오늘",G1548="이번 주"),A1548+ROW()/1E+6,"")</f>
        <v/>
      </c>
    </row>
    <row r="1549">
      <c r="A1549" s="20" t="n"/>
      <c r="B1549" s="26" t="n"/>
      <c r="C1549" s="27">
        <f>IF(D1549="","",IF(B1549="","(현장 없음)",IFERROR(INDEX(현장_고객,MATCH(B1549,현장번호,0))&amp;" · "&amp;INDEX(현장_주소,MATCH(B1549,현장번호,0)),"없는 번호")))</f>
        <v/>
      </c>
      <c r="D1549" s="21" t="n"/>
      <c r="E1549" s="21" t="n"/>
      <c r="F1549" s="26" t="n"/>
      <c r="G1549" s="28">
        <f>IF(OR(D1549="",H1549&lt;&gt;""),"",IF(F1549="완료","완료",IF(A1549&lt;기준일,"밀림",IF(A1549=기준일,"오늘",IF(A1549&lt;=기준일+7,"이번 주","예정")))))</f>
        <v/>
      </c>
      <c r="H1549" s="25">
        <f>IF(COUNTA(A1549,B1549,D1549)=0,"",IF(D1549="","할 일을 적어 주세요",IF(NOT(ISNUMBER(A1549)),"마감일을 확인하세요",IF(AND(B1549&lt;&gt;"",ISNA(MATCH(B1549,현장번호,0))),"현장 번호를 확인하세요",IF(AND(F1549&lt;&gt;"",F1549&lt;&gt;"완료"),"끝남 칸은 '완료'만","")))))</f>
        <v/>
      </c>
      <c r="J1549">
        <f>IF(OR(G1549="밀림",G1549="오늘",G1549="이번 주"),A1549+ROW()/1E+6,"")</f>
        <v/>
      </c>
    </row>
    <row r="1550">
      <c r="A1550" s="20" t="n"/>
      <c r="B1550" s="26" t="n"/>
      <c r="C1550" s="27">
        <f>IF(D1550="","",IF(B1550="","(현장 없음)",IFERROR(INDEX(현장_고객,MATCH(B1550,현장번호,0))&amp;" · "&amp;INDEX(현장_주소,MATCH(B1550,현장번호,0)),"없는 번호")))</f>
        <v/>
      </c>
      <c r="D1550" s="21" t="n"/>
      <c r="E1550" s="21" t="n"/>
      <c r="F1550" s="26" t="n"/>
      <c r="G1550" s="28">
        <f>IF(OR(D1550="",H1550&lt;&gt;""),"",IF(F1550="완료","완료",IF(A1550&lt;기준일,"밀림",IF(A1550=기준일,"오늘",IF(A1550&lt;=기준일+7,"이번 주","예정")))))</f>
        <v/>
      </c>
      <c r="H1550" s="25">
        <f>IF(COUNTA(A1550,B1550,D1550)=0,"",IF(D1550="","할 일을 적어 주세요",IF(NOT(ISNUMBER(A1550)),"마감일을 확인하세요",IF(AND(B1550&lt;&gt;"",ISNA(MATCH(B1550,현장번호,0))),"현장 번호를 확인하세요",IF(AND(F1550&lt;&gt;"",F1550&lt;&gt;"완료"),"끝남 칸은 '완료'만","")))))</f>
        <v/>
      </c>
      <c r="J1550">
        <f>IF(OR(G1550="밀림",G1550="오늘",G1550="이번 주"),A1550+ROW()/1E+6,"")</f>
        <v/>
      </c>
    </row>
    <row r="1551">
      <c r="A1551" s="20" t="n"/>
      <c r="B1551" s="26" t="n"/>
      <c r="C1551" s="27">
        <f>IF(D1551="","",IF(B1551="","(현장 없음)",IFERROR(INDEX(현장_고객,MATCH(B1551,현장번호,0))&amp;" · "&amp;INDEX(현장_주소,MATCH(B1551,현장번호,0)),"없는 번호")))</f>
        <v/>
      </c>
      <c r="D1551" s="21" t="n"/>
      <c r="E1551" s="21" t="n"/>
      <c r="F1551" s="26" t="n"/>
      <c r="G1551" s="28">
        <f>IF(OR(D1551="",H1551&lt;&gt;""),"",IF(F1551="완료","완료",IF(A1551&lt;기준일,"밀림",IF(A1551=기준일,"오늘",IF(A1551&lt;=기준일+7,"이번 주","예정")))))</f>
        <v/>
      </c>
      <c r="H1551" s="25">
        <f>IF(COUNTA(A1551,B1551,D1551)=0,"",IF(D1551="","할 일을 적어 주세요",IF(NOT(ISNUMBER(A1551)),"마감일을 확인하세요",IF(AND(B1551&lt;&gt;"",ISNA(MATCH(B1551,현장번호,0))),"현장 번호를 확인하세요",IF(AND(F1551&lt;&gt;"",F1551&lt;&gt;"완료"),"끝남 칸은 '완료'만","")))))</f>
        <v/>
      </c>
      <c r="J1551">
        <f>IF(OR(G1551="밀림",G1551="오늘",G1551="이번 주"),A1551+ROW()/1E+6,"")</f>
        <v/>
      </c>
    </row>
    <row r="1552">
      <c r="A1552" s="20" t="n"/>
      <c r="B1552" s="26" t="n"/>
      <c r="C1552" s="27">
        <f>IF(D1552="","",IF(B1552="","(현장 없음)",IFERROR(INDEX(현장_고객,MATCH(B1552,현장번호,0))&amp;" · "&amp;INDEX(현장_주소,MATCH(B1552,현장번호,0)),"없는 번호")))</f>
        <v/>
      </c>
      <c r="D1552" s="21" t="n"/>
      <c r="E1552" s="21" t="n"/>
      <c r="F1552" s="26" t="n"/>
      <c r="G1552" s="28">
        <f>IF(OR(D1552="",H1552&lt;&gt;""),"",IF(F1552="완료","완료",IF(A1552&lt;기준일,"밀림",IF(A1552=기준일,"오늘",IF(A1552&lt;=기준일+7,"이번 주","예정")))))</f>
        <v/>
      </c>
      <c r="H1552" s="25">
        <f>IF(COUNTA(A1552,B1552,D1552)=0,"",IF(D1552="","할 일을 적어 주세요",IF(NOT(ISNUMBER(A1552)),"마감일을 확인하세요",IF(AND(B1552&lt;&gt;"",ISNA(MATCH(B1552,현장번호,0))),"현장 번호를 확인하세요",IF(AND(F1552&lt;&gt;"",F1552&lt;&gt;"완료"),"끝남 칸은 '완료'만","")))))</f>
        <v/>
      </c>
      <c r="J1552">
        <f>IF(OR(G1552="밀림",G1552="오늘",G1552="이번 주"),A1552+ROW()/1E+6,"")</f>
        <v/>
      </c>
    </row>
    <row r="1553">
      <c r="A1553" s="20" t="n"/>
      <c r="B1553" s="26" t="n"/>
      <c r="C1553" s="27">
        <f>IF(D1553="","",IF(B1553="","(현장 없음)",IFERROR(INDEX(현장_고객,MATCH(B1553,현장번호,0))&amp;" · "&amp;INDEX(현장_주소,MATCH(B1553,현장번호,0)),"없는 번호")))</f>
        <v/>
      </c>
      <c r="D1553" s="21" t="n"/>
      <c r="E1553" s="21" t="n"/>
      <c r="F1553" s="26" t="n"/>
      <c r="G1553" s="28">
        <f>IF(OR(D1553="",H1553&lt;&gt;""),"",IF(F1553="완료","완료",IF(A1553&lt;기준일,"밀림",IF(A1553=기준일,"오늘",IF(A1553&lt;=기준일+7,"이번 주","예정")))))</f>
        <v/>
      </c>
      <c r="H1553" s="25">
        <f>IF(COUNTA(A1553,B1553,D1553)=0,"",IF(D1553="","할 일을 적어 주세요",IF(NOT(ISNUMBER(A1553)),"마감일을 확인하세요",IF(AND(B1553&lt;&gt;"",ISNA(MATCH(B1553,현장번호,0))),"현장 번호를 확인하세요",IF(AND(F1553&lt;&gt;"",F1553&lt;&gt;"완료"),"끝남 칸은 '완료'만","")))))</f>
        <v/>
      </c>
      <c r="J1553">
        <f>IF(OR(G1553="밀림",G1553="오늘",G1553="이번 주"),A1553+ROW()/1E+6,"")</f>
        <v/>
      </c>
    </row>
    <row r="1554">
      <c r="A1554" s="20" t="n"/>
      <c r="B1554" s="26" t="n"/>
      <c r="C1554" s="27">
        <f>IF(D1554="","",IF(B1554="","(현장 없음)",IFERROR(INDEX(현장_고객,MATCH(B1554,현장번호,0))&amp;" · "&amp;INDEX(현장_주소,MATCH(B1554,현장번호,0)),"없는 번호")))</f>
        <v/>
      </c>
      <c r="D1554" s="21" t="n"/>
      <c r="E1554" s="21" t="n"/>
      <c r="F1554" s="26" t="n"/>
      <c r="G1554" s="28">
        <f>IF(OR(D1554="",H1554&lt;&gt;""),"",IF(F1554="완료","완료",IF(A1554&lt;기준일,"밀림",IF(A1554=기준일,"오늘",IF(A1554&lt;=기준일+7,"이번 주","예정")))))</f>
        <v/>
      </c>
      <c r="H1554" s="25">
        <f>IF(COUNTA(A1554,B1554,D1554)=0,"",IF(D1554="","할 일을 적어 주세요",IF(NOT(ISNUMBER(A1554)),"마감일을 확인하세요",IF(AND(B1554&lt;&gt;"",ISNA(MATCH(B1554,현장번호,0))),"현장 번호를 확인하세요",IF(AND(F1554&lt;&gt;"",F1554&lt;&gt;"완료"),"끝남 칸은 '완료'만","")))))</f>
        <v/>
      </c>
      <c r="J1554">
        <f>IF(OR(G1554="밀림",G1554="오늘",G1554="이번 주"),A1554+ROW()/1E+6,"")</f>
        <v/>
      </c>
    </row>
    <row r="1555">
      <c r="A1555" s="20" t="n"/>
      <c r="B1555" s="26" t="n"/>
      <c r="C1555" s="27">
        <f>IF(D1555="","",IF(B1555="","(현장 없음)",IFERROR(INDEX(현장_고객,MATCH(B1555,현장번호,0))&amp;" · "&amp;INDEX(현장_주소,MATCH(B1555,현장번호,0)),"없는 번호")))</f>
        <v/>
      </c>
      <c r="D1555" s="21" t="n"/>
      <c r="E1555" s="21" t="n"/>
      <c r="F1555" s="26" t="n"/>
      <c r="G1555" s="28">
        <f>IF(OR(D1555="",H1555&lt;&gt;""),"",IF(F1555="완료","완료",IF(A1555&lt;기준일,"밀림",IF(A1555=기준일,"오늘",IF(A1555&lt;=기준일+7,"이번 주","예정")))))</f>
        <v/>
      </c>
      <c r="H1555" s="25">
        <f>IF(COUNTA(A1555,B1555,D1555)=0,"",IF(D1555="","할 일을 적어 주세요",IF(NOT(ISNUMBER(A1555)),"마감일을 확인하세요",IF(AND(B1555&lt;&gt;"",ISNA(MATCH(B1555,현장번호,0))),"현장 번호를 확인하세요",IF(AND(F1555&lt;&gt;"",F1555&lt;&gt;"완료"),"끝남 칸은 '완료'만","")))))</f>
        <v/>
      </c>
      <c r="J1555">
        <f>IF(OR(G1555="밀림",G1555="오늘",G1555="이번 주"),A1555+ROW()/1E+6,"")</f>
        <v/>
      </c>
    </row>
    <row r="1556">
      <c r="A1556" s="20" t="n"/>
      <c r="B1556" s="26" t="n"/>
      <c r="C1556" s="27">
        <f>IF(D1556="","",IF(B1556="","(현장 없음)",IFERROR(INDEX(현장_고객,MATCH(B1556,현장번호,0))&amp;" · "&amp;INDEX(현장_주소,MATCH(B1556,현장번호,0)),"없는 번호")))</f>
        <v/>
      </c>
      <c r="D1556" s="21" t="n"/>
      <c r="E1556" s="21" t="n"/>
      <c r="F1556" s="26" t="n"/>
      <c r="G1556" s="28">
        <f>IF(OR(D1556="",H1556&lt;&gt;""),"",IF(F1556="완료","완료",IF(A1556&lt;기준일,"밀림",IF(A1556=기준일,"오늘",IF(A1556&lt;=기준일+7,"이번 주","예정")))))</f>
        <v/>
      </c>
      <c r="H1556" s="25">
        <f>IF(COUNTA(A1556,B1556,D1556)=0,"",IF(D1556="","할 일을 적어 주세요",IF(NOT(ISNUMBER(A1556)),"마감일을 확인하세요",IF(AND(B1556&lt;&gt;"",ISNA(MATCH(B1556,현장번호,0))),"현장 번호를 확인하세요",IF(AND(F1556&lt;&gt;"",F1556&lt;&gt;"완료"),"끝남 칸은 '완료'만","")))))</f>
        <v/>
      </c>
      <c r="J1556">
        <f>IF(OR(G1556="밀림",G1556="오늘",G1556="이번 주"),A1556+ROW()/1E+6,"")</f>
        <v/>
      </c>
    </row>
    <row r="1557">
      <c r="A1557" s="20" t="n"/>
      <c r="B1557" s="26" t="n"/>
      <c r="C1557" s="27">
        <f>IF(D1557="","",IF(B1557="","(현장 없음)",IFERROR(INDEX(현장_고객,MATCH(B1557,현장번호,0))&amp;" · "&amp;INDEX(현장_주소,MATCH(B1557,현장번호,0)),"없는 번호")))</f>
        <v/>
      </c>
      <c r="D1557" s="21" t="n"/>
      <c r="E1557" s="21" t="n"/>
      <c r="F1557" s="26" t="n"/>
      <c r="G1557" s="28">
        <f>IF(OR(D1557="",H1557&lt;&gt;""),"",IF(F1557="완료","완료",IF(A1557&lt;기준일,"밀림",IF(A1557=기준일,"오늘",IF(A1557&lt;=기준일+7,"이번 주","예정")))))</f>
        <v/>
      </c>
      <c r="H1557" s="25">
        <f>IF(COUNTA(A1557,B1557,D1557)=0,"",IF(D1557="","할 일을 적어 주세요",IF(NOT(ISNUMBER(A1557)),"마감일을 확인하세요",IF(AND(B1557&lt;&gt;"",ISNA(MATCH(B1557,현장번호,0))),"현장 번호를 확인하세요",IF(AND(F1557&lt;&gt;"",F1557&lt;&gt;"완료"),"끝남 칸은 '완료'만","")))))</f>
        <v/>
      </c>
      <c r="J1557">
        <f>IF(OR(G1557="밀림",G1557="오늘",G1557="이번 주"),A1557+ROW()/1E+6,"")</f>
        <v/>
      </c>
    </row>
    <row r="1558">
      <c r="A1558" s="20" t="n"/>
      <c r="B1558" s="26" t="n"/>
      <c r="C1558" s="27">
        <f>IF(D1558="","",IF(B1558="","(현장 없음)",IFERROR(INDEX(현장_고객,MATCH(B1558,현장번호,0))&amp;" · "&amp;INDEX(현장_주소,MATCH(B1558,현장번호,0)),"없는 번호")))</f>
        <v/>
      </c>
      <c r="D1558" s="21" t="n"/>
      <c r="E1558" s="21" t="n"/>
      <c r="F1558" s="26" t="n"/>
      <c r="G1558" s="28">
        <f>IF(OR(D1558="",H1558&lt;&gt;""),"",IF(F1558="완료","완료",IF(A1558&lt;기준일,"밀림",IF(A1558=기준일,"오늘",IF(A1558&lt;=기준일+7,"이번 주","예정")))))</f>
        <v/>
      </c>
      <c r="H1558" s="25">
        <f>IF(COUNTA(A1558,B1558,D1558)=0,"",IF(D1558="","할 일을 적어 주세요",IF(NOT(ISNUMBER(A1558)),"마감일을 확인하세요",IF(AND(B1558&lt;&gt;"",ISNA(MATCH(B1558,현장번호,0))),"현장 번호를 확인하세요",IF(AND(F1558&lt;&gt;"",F1558&lt;&gt;"완료"),"끝남 칸은 '완료'만","")))))</f>
        <v/>
      </c>
      <c r="J1558">
        <f>IF(OR(G1558="밀림",G1558="오늘",G1558="이번 주"),A1558+ROW()/1E+6,"")</f>
        <v/>
      </c>
    </row>
    <row r="1559">
      <c r="A1559" s="20" t="n"/>
      <c r="B1559" s="26" t="n"/>
      <c r="C1559" s="27">
        <f>IF(D1559="","",IF(B1559="","(현장 없음)",IFERROR(INDEX(현장_고객,MATCH(B1559,현장번호,0))&amp;" · "&amp;INDEX(현장_주소,MATCH(B1559,현장번호,0)),"없는 번호")))</f>
        <v/>
      </c>
      <c r="D1559" s="21" t="n"/>
      <c r="E1559" s="21" t="n"/>
      <c r="F1559" s="26" t="n"/>
      <c r="G1559" s="28">
        <f>IF(OR(D1559="",H1559&lt;&gt;""),"",IF(F1559="완료","완료",IF(A1559&lt;기준일,"밀림",IF(A1559=기준일,"오늘",IF(A1559&lt;=기준일+7,"이번 주","예정")))))</f>
        <v/>
      </c>
      <c r="H1559" s="25">
        <f>IF(COUNTA(A1559,B1559,D1559)=0,"",IF(D1559="","할 일을 적어 주세요",IF(NOT(ISNUMBER(A1559)),"마감일을 확인하세요",IF(AND(B1559&lt;&gt;"",ISNA(MATCH(B1559,현장번호,0))),"현장 번호를 확인하세요",IF(AND(F1559&lt;&gt;"",F1559&lt;&gt;"완료"),"끝남 칸은 '완료'만","")))))</f>
        <v/>
      </c>
      <c r="J1559">
        <f>IF(OR(G1559="밀림",G1559="오늘",G1559="이번 주"),A1559+ROW()/1E+6,"")</f>
        <v/>
      </c>
    </row>
    <row r="1560">
      <c r="A1560" s="20" t="n"/>
      <c r="B1560" s="26" t="n"/>
      <c r="C1560" s="27">
        <f>IF(D1560="","",IF(B1560="","(현장 없음)",IFERROR(INDEX(현장_고객,MATCH(B1560,현장번호,0))&amp;" · "&amp;INDEX(현장_주소,MATCH(B1560,현장번호,0)),"없는 번호")))</f>
        <v/>
      </c>
      <c r="D1560" s="21" t="n"/>
      <c r="E1560" s="21" t="n"/>
      <c r="F1560" s="26" t="n"/>
      <c r="G1560" s="28">
        <f>IF(OR(D1560="",H1560&lt;&gt;""),"",IF(F1560="완료","완료",IF(A1560&lt;기준일,"밀림",IF(A1560=기준일,"오늘",IF(A1560&lt;=기준일+7,"이번 주","예정")))))</f>
        <v/>
      </c>
      <c r="H1560" s="25">
        <f>IF(COUNTA(A1560,B1560,D1560)=0,"",IF(D1560="","할 일을 적어 주세요",IF(NOT(ISNUMBER(A1560)),"마감일을 확인하세요",IF(AND(B1560&lt;&gt;"",ISNA(MATCH(B1560,현장번호,0))),"현장 번호를 확인하세요",IF(AND(F1560&lt;&gt;"",F1560&lt;&gt;"완료"),"끝남 칸은 '완료'만","")))))</f>
        <v/>
      </c>
      <c r="J1560">
        <f>IF(OR(G1560="밀림",G1560="오늘",G1560="이번 주"),A1560+ROW()/1E+6,"")</f>
        <v/>
      </c>
    </row>
    <row r="1561">
      <c r="A1561" s="20" t="n"/>
      <c r="B1561" s="26" t="n"/>
      <c r="C1561" s="27">
        <f>IF(D1561="","",IF(B1561="","(현장 없음)",IFERROR(INDEX(현장_고객,MATCH(B1561,현장번호,0))&amp;" · "&amp;INDEX(현장_주소,MATCH(B1561,현장번호,0)),"없는 번호")))</f>
        <v/>
      </c>
      <c r="D1561" s="21" t="n"/>
      <c r="E1561" s="21" t="n"/>
      <c r="F1561" s="26" t="n"/>
      <c r="G1561" s="28">
        <f>IF(OR(D1561="",H1561&lt;&gt;""),"",IF(F1561="완료","완료",IF(A1561&lt;기준일,"밀림",IF(A1561=기준일,"오늘",IF(A1561&lt;=기준일+7,"이번 주","예정")))))</f>
        <v/>
      </c>
      <c r="H1561" s="25">
        <f>IF(COUNTA(A1561,B1561,D1561)=0,"",IF(D1561="","할 일을 적어 주세요",IF(NOT(ISNUMBER(A1561)),"마감일을 확인하세요",IF(AND(B1561&lt;&gt;"",ISNA(MATCH(B1561,현장번호,0))),"현장 번호를 확인하세요",IF(AND(F1561&lt;&gt;"",F1561&lt;&gt;"완료"),"끝남 칸은 '완료'만","")))))</f>
        <v/>
      </c>
      <c r="J1561">
        <f>IF(OR(G1561="밀림",G1561="오늘",G1561="이번 주"),A1561+ROW()/1E+6,"")</f>
        <v/>
      </c>
    </row>
    <row r="1562">
      <c r="A1562" s="20" t="n"/>
      <c r="B1562" s="26" t="n"/>
      <c r="C1562" s="27">
        <f>IF(D1562="","",IF(B1562="","(현장 없음)",IFERROR(INDEX(현장_고객,MATCH(B1562,현장번호,0))&amp;" · "&amp;INDEX(현장_주소,MATCH(B1562,현장번호,0)),"없는 번호")))</f>
        <v/>
      </c>
      <c r="D1562" s="21" t="n"/>
      <c r="E1562" s="21" t="n"/>
      <c r="F1562" s="26" t="n"/>
      <c r="G1562" s="28">
        <f>IF(OR(D1562="",H1562&lt;&gt;""),"",IF(F1562="완료","완료",IF(A1562&lt;기준일,"밀림",IF(A1562=기준일,"오늘",IF(A1562&lt;=기준일+7,"이번 주","예정")))))</f>
        <v/>
      </c>
      <c r="H1562" s="25">
        <f>IF(COUNTA(A1562,B1562,D1562)=0,"",IF(D1562="","할 일을 적어 주세요",IF(NOT(ISNUMBER(A1562)),"마감일을 확인하세요",IF(AND(B1562&lt;&gt;"",ISNA(MATCH(B1562,현장번호,0))),"현장 번호를 확인하세요",IF(AND(F1562&lt;&gt;"",F1562&lt;&gt;"완료"),"끝남 칸은 '완료'만","")))))</f>
        <v/>
      </c>
      <c r="J1562">
        <f>IF(OR(G1562="밀림",G1562="오늘",G1562="이번 주"),A1562+ROW()/1E+6,"")</f>
        <v/>
      </c>
    </row>
    <row r="1563">
      <c r="A1563" s="20" t="n"/>
      <c r="B1563" s="26" t="n"/>
      <c r="C1563" s="27">
        <f>IF(D1563="","",IF(B1563="","(현장 없음)",IFERROR(INDEX(현장_고객,MATCH(B1563,현장번호,0))&amp;" · "&amp;INDEX(현장_주소,MATCH(B1563,현장번호,0)),"없는 번호")))</f>
        <v/>
      </c>
      <c r="D1563" s="21" t="n"/>
      <c r="E1563" s="21" t="n"/>
      <c r="F1563" s="26" t="n"/>
      <c r="G1563" s="28">
        <f>IF(OR(D1563="",H1563&lt;&gt;""),"",IF(F1563="완료","완료",IF(A1563&lt;기준일,"밀림",IF(A1563=기준일,"오늘",IF(A1563&lt;=기준일+7,"이번 주","예정")))))</f>
        <v/>
      </c>
      <c r="H1563" s="25">
        <f>IF(COUNTA(A1563,B1563,D1563)=0,"",IF(D1563="","할 일을 적어 주세요",IF(NOT(ISNUMBER(A1563)),"마감일을 확인하세요",IF(AND(B1563&lt;&gt;"",ISNA(MATCH(B1563,현장번호,0))),"현장 번호를 확인하세요",IF(AND(F1563&lt;&gt;"",F1563&lt;&gt;"완료"),"끝남 칸은 '완료'만","")))))</f>
        <v/>
      </c>
      <c r="J1563">
        <f>IF(OR(G1563="밀림",G1563="오늘",G1563="이번 주"),A1563+ROW()/1E+6,"")</f>
        <v/>
      </c>
    </row>
    <row r="1564">
      <c r="A1564" s="20" t="n"/>
      <c r="B1564" s="26" t="n"/>
      <c r="C1564" s="27">
        <f>IF(D1564="","",IF(B1564="","(현장 없음)",IFERROR(INDEX(현장_고객,MATCH(B1564,현장번호,0))&amp;" · "&amp;INDEX(현장_주소,MATCH(B1564,현장번호,0)),"없는 번호")))</f>
        <v/>
      </c>
      <c r="D1564" s="21" t="n"/>
      <c r="E1564" s="21" t="n"/>
      <c r="F1564" s="26" t="n"/>
      <c r="G1564" s="28">
        <f>IF(OR(D1564="",H1564&lt;&gt;""),"",IF(F1564="완료","완료",IF(A1564&lt;기준일,"밀림",IF(A1564=기준일,"오늘",IF(A1564&lt;=기준일+7,"이번 주","예정")))))</f>
        <v/>
      </c>
      <c r="H1564" s="25">
        <f>IF(COUNTA(A1564,B1564,D1564)=0,"",IF(D1564="","할 일을 적어 주세요",IF(NOT(ISNUMBER(A1564)),"마감일을 확인하세요",IF(AND(B1564&lt;&gt;"",ISNA(MATCH(B1564,현장번호,0))),"현장 번호를 확인하세요",IF(AND(F1564&lt;&gt;"",F1564&lt;&gt;"완료"),"끝남 칸은 '완료'만","")))))</f>
        <v/>
      </c>
      <c r="J1564">
        <f>IF(OR(G1564="밀림",G1564="오늘",G1564="이번 주"),A1564+ROW()/1E+6,"")</f>
        <v/>
      </c>
    </row>
    <row r="1565">
      <c r="A1565" s="20" t="n"/>
      <c r="B1565" s="26" t="n"/>
      <c r="C1565" s="27">
        <f>IF(D1565="","",IF(B1565="","(현장 없음)",IFERROR(INDEX(현장_고객,MATCH(B1565,현장번호,0))&amp;" · "&amp;INDEX(현장_주소,MATCH(B1565,현장번호,0)),"없는 번호")))</f>
        <v/>
      </c>
      <c r="D1565" s="21" t="n"/>
      <c r="E1565" s="21" t="n"/>
      <c r="F1565" s="26" t="n"/>
      <c r="G1565" s="28">
        <f>IF(OR(D1565="",H1565&lt;&gt;""),"",IF(F1565="완료","완료",IF(A1565&lt;기준일,"밀림",IF(A1565=기준일,"오늘",IF(A1565&lt;=기준일+7,"이번 주","예정")))))</f>
        <v/>
      </c>
      <c r="H1565" s="25">
        <f>IF(COUNTA(A1565,B1565,D1565)=0,"",IF(D1565="","할 일을 적어 주세요",IF(NOT(ISNUMBER(A1565)),"마감일을 확인하세요",IF(AND(B1565&lt;&gt;"",ISNA(MATCH(B1565,현장번호,0))),"현장 번호를 확인하세요",IF(AND(F1565&lt;&gt;"",F1565&lt;&gt;"완료"),"끝남 칸은 '완료'만","")))))</f>
        <v/>
      </c>
      <c r="J1565">
        <f>IF(OR(G1565="밀림",G1565="오늘",G1565="이번 주"),A1565+ROW()/1E+6,"")</f>
        <v/>
      </c>
    </row>
    <row r="1566">
      <c r="A1566" s="20" t="n"/>
      <c r="B1566" s="26" t="n"/>
      <c r="C1566" s="27">
        <f>IF(D1566="","",IF(B1566="","(현장 없음)",IFERROR(INDEX(현장_고객,MATCH(B1566,현장번호,0))&amp;" · "&amp;INDEX(현장_주소,MATCH(B1566,현장번호,0)),"없는 번호")))</f>
        <v/>
      </c>
      <c r="D1566" s="21" t="n"/>
      <c r="E1566" s="21" t="n"/>
      <c r="F1566" s="26" t="n"/>
      <c r="G1566" s="28">
        <f>IF(OR(D1566="",H1566&lt;&gt;""),"",IF(F1566="완료","완료",IF(A1566&lt;기준일,"밀림",IF(A1566=기준일,"오늘",IF(A1566&lt;=기준일+7,"이번 주","예정")))))</f>
        <v/>
      </c>
      <c r="H1566" s="25">
        <f>IF(COUNTA(A1566,B1566,D1566)=0,"",IF(D1566="","할 일을 적어 주세요",IF(NOT(ISNUMBER(A1566)),"마감일을 확인하세요",IF(AND(B1566&lt;&gt;"",ISNA(MATCH(B1566,현장번호,0))),"현장 번호를 확인하세요",IF(AND(F1566&lt;&gt;"",F1566&lt;&gt;"완료"),"끝남 칸은 '완료'만","")))))</f>
        <v/>
      </c>
      <c r="J1566">
        <f>IF(OR(G1566="밀림",G1566="오늘",G1566="이번 주"),A1566+ROW()/1E+6,"")</f>
        <v/>
      </c>
    </row>
    <row r="1567">
      <c r="A1567" s="20" t="n"/>
      <c r="B1567" s="26" t="n"/>
      <c r="C1567" s="27">
        <f>IF(D1567="","",IF(B1567="","(현장 없음)",IFERROR(INDEX(현장_고객,MATCH(B1567,현장번호,0))&amp;" · "&amp;INDEX(현장_주소,MATCH(B1567,현장번호,0)),"없는 번호")))</f>
        <v/>
      </c>
      <c r="D1567" s="21" t="n"/>
      <c r="E1567" s="21" t="n"/>
      <c r="F1567" s="26" t="n"/>
      <c r="G1567" s="28">
        <f>IF(OR(D1567="",H1567&lt;&gt;""),"",IF(F1567="완료","완료",IF(A1567&lt;기준일,"밀림",IF(A1567=기준일,"오늘",IF(A1567&lt;=기준일+7,"이번 주","예정")))))</f>
        <v/>
      </c>
      <c r="H1567" s="25">
        <f>IF(COUNTA(A1567,B1567,D1567)=0,"",IF(D1567="","할 일을 적어 주세요",IF(NOT(ISNUMBER(A1567)),"마감일을 확인하세요",IF(AND(B1567&lt;&gt;"",ISNA(MATCH(B1567,현장번호,0))),"현장 번호를 확인하세요",IF(AND(F1567&lt;&gt;"",F1567&lt;&gt;"완료"),"끝남 칸은 '완료'만","")))))</f>
        <v/>
      </c>
      <c r="J1567">
        <f>IF(OR(G1567="밀림",G1567="오늘",G1567="이번 주"),A1567+ROW()/1E+6,"")</f>
        <v/>
      </c>
    </row>
    <row r="1568">
      <c r="A1568" s="20" t="n"/>
      <c r="B1568" s="26" t="n"/>
      <c r="C1568" s="27">
        <f>IF(D1568="","",IF(B1568="","(현장 없음)",IFERROR(INDEX(현장_고객,MATCH(B1568,현장번호,0))&amp;" · "&amp;INDEX(현장_주소,MATCH(B1568,현장번호,0)),"없는 번호")))</f>
        <v/>
      </c>
      <c r="D1568" s="21" t="n"/>
      <c r="E1568" s="21" t="n"/>
      <c r="F1568" s="26" t="n"/>
      <c r="G1568" s="28">
        <f>IF(OR(D1568="",H1568&lt;&gt;""),"",IF(F1568="완료","완료",IF(A1568&lt;기준일,"밀림",IF(A1568=기준일,"오늘",IF(A1568&lt;=기준일+7,"이번 주","예정")))))</f>
        <v/>
      </c>
      <c r="H1568" s="25">
        <f>IF(COUNTA(A1568,B1568,D1568)=0,"",IF(D1568="","할 일을 적어 주세요",IF(NOT(ISNUMBER(A1568)),"마감일을 확인하세요",IF(AND(B1568&lt;&gt;"",ISNA(MATCH(B1568,현장번호,0))),"현장 번호를 확인하세요",IF(AND(F1568&lt;&gt;"",F1568&lt;&gt;"완료"),"끝남 칸은 '완료'만","")))))</f>
        <v/>
      </c>
      <c r="J1568">
        <f>IF(OR(G1568="밀림",G1568="오늘",G1568="이번 주"),A1568+ROW()/1E+6,"")</f>
        <v/>
      </c>
    </row>
    <row r="1569">
      <c r="A1569" s="20" t="n"/>
      <c r="B1569" s="26" t="n"/>
      <c r="C1569" s="27">
        <f>IF(D1569="","",IF(B1569="","(현장 없음)",IFERROR(INDEX(현장_고객,MATCH(B1569,현장번호,0))&amp;" · "&amp;INDEX(현장_주소,MATCH(B1569,현장번호,0)),"없는 번호")))</f>
        <v/>
      </c>
      <c r="D1569" s="21" t="n"/>
      <c r="E1569" s="21" t="n"/>
      <c r="F1569" s="26" t="n"/>
      <c r="G1569" s="28">
        <f>IF(OR(D1569="",H1569&lt;&gt;""),"",IF(F1569="완료","완료",IF(A1569&lt;기준일,"밀림",IF(A1569=기준일,"오늘",IF(A1569&lt;=기준일+7,"이번 주","예정")))))</f>
        <v/>
      </c>
      <c r="H1569" s="25">
        <f>IF(COUNTA(A1569,B1569,D1569)=0,"",IF(D1569="","할 일을 적어 주세요",IF(NOT(ISNUMBER(A1569)),"마감일을 확인하세요",IF(AND(B1569&lt;&gt;"",ISNA(MATCH(B1569,현장번호,0))),"현장 번호를 확인하세요",IF(AND(F1569&lt;&gt;"",F1569&lt;&gt;"완료"),"끝남 칸은 '완료'만","")))))</f>
        <v/>
      </c>
      <c r="J1569">
        <f>IF(OR(G1569="밀림",G1569="오늘",G1569="이번 주"),A1569+ROW()/1E+6,"")</f>
        <v/>
      </c>
    </row>
    <row r="1570">
      <c r="A1570" s="20" t="n"/>
      <c r="B1570" s="26" t="n"/>
      <c r="C1570" s="27">
        <f>IF(D1570="","",IF(B1570="","(현장 없음)",IFERROR(INDEX(현장_고객,MATCH(B1570,현장번호,0))&amp;" · "&amp;INDEX(현장_주소,MATCH(B1570,현장번호,0)),"없는 번호")))</f>
        <v/>
      </c>
      <c r="D1570" s="21" t="n"/>
      <c r="E1570" s="21" t="n"/>
      <c r="F1570" s="26" t="n"/>
      <c r="G1570" s="28">
        <f>IF(OR(D1570="",H1570&lt;&gt;""),"",IF(F1570="완료","완료",IF(A1570&lt;기준일,"밀림",IF(A1570=기준일,"오늘",IF(A1570&lt;=기준일+7,"이번 주","예정")))))</f>
        <v/>
      </c>
      <c r="H1570" s="25">
        <f>IF(COUNTA(A1570,B1570,D1570)=0,"",IF(D1570="","할 일을 적어 주세요",IF(NOT(ISNUMBER(A1570)),"마감일을 확인하세요",IF(AND(B1570&lt;&gt;"",ISNA(MATCH(B1570,현장번호,0))),"현장 번호를 확인하세요",IF(AND(F1570&lt;&gt;"",F1570&lt;&gt;"완료"),"끝남 칸은 '완료'만","")))))</f>
        <v/>
      </c>
      <c r="J1570">
        <f>IF(OR(G1570="밀림",G1570="오늘",G1570="이번 주"),A1570+ROW()/1E+6,"")</f>
        <v/>
      </c>
    </row>
    <row r="1571">
      <c r="A1571" s="20" t="n"/>
      <c r="B1571" s="26" t="n"/>
      <c r="C1571" s="27">
        <f>IF(D1571="","",IF(B1571="","(현장 없음)",IFERROR(INDEX(현장_고객,MATCH(B1571,현장번호,0))&amp;" · "&amp;INDEX(현장_주소,MATCH(B1571,현장번호,0)),"없는 번호")))</f>
        <v/>
      </c>
      <c r="D1571" s="21" t="n"/>
      <c r="E1571" s="21" t="n"/>
      <c r="F1571" s="26" t="n"/>
      <c r="G1571" s="28">
        <f>IF(OR(D1571="",H1571&lt;&gt;""),"",IF(F1571="완료","완료",IF(A1571&lt;기준일,"밀림",IF(A1571=기준일,"오늘",IF(A1571&lt;=기준일+7,"이번 주","예정")))))</f>
        <v/>
      </c>
      <c r="H1571" s="25">
        <f>IF(COUNTA(A1571,B1571,D1571)=0,"",IF(D1571="","할 일을 적어 주세요",IF(NOT(ISNUMBER(A1571)),"마감일을 확인하세요",IF(AND(B1571&lt;&gt;"",ISNA(MATCH(B1571,현장번호,0))),"현장 번호를 확인하세요",IF(AND(F1571&lt;&gt;"",F1571&lt;&gt;"완료"),"끝남 칸은 '완료'만","")))))</f>
        <v/>
      </c>
      <c r="J1571">
        <f>IF(OR(G1571="밀림",G1571="오늘",G1571="이번 주"),A1571+ROW()/1E+6,"")</f>
        <v/>
      </c>
    </row>
    <row r="1572">
      <c r="A1572" s="20" t="n"/>
      <c r="B1572" s="26" t="n"/>
      <c r="C1572" s="27">
        <f>IF(D1572="","",IF(B1572="","(현장 없음)",IFERROR(INDEX(현장_고객,MATCH(B1572,현장번호,0))&amp;" · "&amp;INDEX(현장_주소,MATCH(B1572,현장번호,0)),"없는 번호")))</f>
        <v/>
      </c>
      <c r="D1572" s="21" t="n"/>
      <c r="E1572" s="21" t="n"/>
      <c r="F1572" s="26" t="n"/>
      <c r="G1572" s="28">
        <f>IF(OR(D1572="",H1572&lt;&gt;""),"",IF(F1572="완료","완료",IF(A1572&lt;기준일,"밀림",IF(A1572=기준일,"오늘",IF(A1572&lt;=기준일+7,"이번 주","예정")))))</f>
        <v/>
      </c>
      <c r="H1572" s="25">
        <f>IF(COUNTA(A1572,B1572,D1572)=0,"",IF(D1572="","할 일을 적어 주세요",IF(NOT(ISNUMBER(A1572)),"마감일을 확인하세요",IF(AND(B1572&lt;&gt;"",ISNA(MATCH(B1572,현장번호,0))),"현장 번호를 확인하세요",IF(AND(F1572&lt;&gt;"",F1572&lt;&gt;"완료"),"끝남 칸은 '완료'만","")))))</f>
        <v/>
      </c>
      <c r="J1572">
        <f>IF(OR(G1572="밀림",G1572="오늘",G1572="이번 주"),A1572+ROW()/1E+6,"")</f>
        <v/>
      </c>
    </row>
    <row r="1573">
      <c r="A1573" s="20" t="n"/>
      <c r="B1573" s="26" t="n"/>
      <c r="C1573" s="27">
        <f>IF(D1573="","",IF(B1573="","(현장 없음)",IFERROR(INDEX(현장_고객,MATCH(B1573,현장번호,0))&amp;" · "&amp;INDEX(현장_주소,MATCH(B1573,현장번호,0)),"없는 번호")))</f>
        <v/>
      </c>
      <c r="D1573" s="21" t="n"/>
      <c r="E1573" s="21" t="n"/>
      <c r="F1573" s="26" t="n"/>
      <c r="G1573" s="28">
        <f>IF(OR(D1573="",H1573&lt;&gt;""),"",IF(F1573="완료","완료",IF(A1573&lt;기준일,"밀림",IF(A1573=기준일,"오늘",IF(A1573&lt;=기준일+7,"이번 주","예정")))))</f>
        <v/>
      </c>
      <c r="H1573" s="25">
        <f>IF(COUNTA(A1573,B1573,D1573)=0,"",IF(D1573="","할 일을 적어 주세요",IF(NOT(ISNUMBER(A1573)),"마감일을 확인하세요",IF(AND(B1573&lt;&gt;"",ISNA(MATCH(B1573,현장번호,0))),"현장 번호를 확인하세요",IF(AND(F1573&lt;&gt;"",F1573&lt;&gt;"완료"),"끝남 칸은 '완료'만","")))))</f>
        <v/>
      </c>
      <c r="J1573">
        <f>IF(OR(G1573="밀림",G1573="오늘",G1573="이번 주"),A1573+ROW()/1E+6,"")</f>
        <v/>
      </c>
    </row>
    <row r="1574">
      <c r="A1574" s="20" t="n"/>
      <c r="B1574" s="26" t="n"/>
      <c r="C1574" s="27">
        <f>IF(D1574="","",IF(B1574="","(현장 없음)",IFERROR(INDEX(현장_고객,MATCH(B1574,현장번호,0))&amp;" · "&amp;INDEX(현장_주소,MATCH(B1574,현장번호,0)),"없는 번호")))</f>
        <v/>
      </c>
      <c r="D1574" s="21" t="n"/>
      <c r="E1574" s="21" t="n"/>
      <c r="F1574" s="26" t="n"/>
      <c r="G1574" s="28">
        <f>IF(OR(D1574="",H1574&lt;&gt;""),"",IF(F1574="완료","완료",IF(A1574&lt;기준일,"밀림",IF(A1574=기준일,"오늘",IF(A1574&lt;=기준일+7,"이번 주","예정")))))</f>
        <v/>
      </c>
      <c r="H1574" s="25">
        <f>IF(COUNTA(A1574,B1574,D1574)=0,"",IF(D1574="","할 일을 적어 주세요",IF(NOT(ISNUMBER(A1574)),"마감일을 확인하세요",IF(AND(B1574&lt;&gt;"",ISNA(MATCH(B1574,현장번호,0))),"현장 번호를 확인하세요",IF(AND(F1574&lt;&gt;"",F1574&lt;&gt;"완료"),"끝남 칸은 '완료'만","")))))</f>
        <v/>
      </c>
      <c r="J1574">
        <f>IF(OR(G1574="밀림",G1574="오늘",G1574="이번 주"),A1574+ROW()/1E+6,"")</f>
        <v/>
      </c>
    </row>
    <row r="1575">
      <c r="A1575" s="20" t="n"/>
      <c r="B1575" s="26" t="n"/>
      <c r="C1575" s="27">
        <f>IF(D1575="","",IF(B1575="","(현장 없음)",IFERROR(INDEX(현장_고객,MATCH(B1575,현장번호,0))&amp;" · "&amp;INDEX(현장_주소,MATCH(B1575,현장번호,0)),"없는 번호")))</f>
        <v/>
      </c>
      <c r="D1575" s="21" t="n"/>
      <c r="E1575" s="21" t="n"/>
      <c r="F1575" s="26" t="n"/>
      <c r="G1575" s="28">
        <f>IF(OR(D1575="",H1575&lt;&gt;""),"",IF(F1575="완료","완료",IF(A1575&lt;기준일,"밀림",IF(A1575=기준일,"오늘",IF(A1575&lt;=기준일+7,"이번 주","예정")))))</f>
        <v/>
      </c>
      <c r="H1575" s="25">
        <f>IF(COUNTA(A1575,B1575,D1575)=0,"",IF(D1575="","할 일을 적어 주세요",IF(NOT(ISNUMBER(A1575)),"마감일을 확인하세요",IF(AND(B1575&lt;&gt;"",ISNA(MATCH(B1575,현장번호,0))),"현장 번호를 확인하세요",IF(AND(F1575&lt;&gt;"",F1575&lt;&gt;"완료"),"끝남 칸은 '완료'만","")))))</f>
        <v/>
      </c>
      <c r="J1575">
        <f>IF(OR(G1575="밀림",G1575="오늘",G1575="이번 주"),A1575+ROW()/1E+6,"")</f>
        <v/>
      </c>
    </row>
    <row r="1576">
      <c r="A1576" s="20" t="n"/>
      <c r="B1576" s="26" t="n"/>
      <c r="C1576" s="27">
        <f>IF(D1576="","",IF(B1576="","(현장 없음)",IFERROR(INDEX(현장_고객,MATCH(B1576,현장번호,0))&amp;" · "&amp;INDEX(현장_주소,MATCH(B1576,현장번호,0)),"없는 번호")))</f>
        <v/>
      </c>
      <c r="D1576" s="21" t="n"/>
      <c r="E1576" s="21" t="n"/>
      <c r="F1576" s="26" t="n"/>
      <c r="G1576" s="28">
        <f>IF(OR(D1576="",H1576&lt;&gt;""),"",IF(F1576="완료","완료",IF(A1576&lt;기준일,"밀림",IF(A1576=기준일,"오늘",IF(A1576&lt;=기준일+7,"이번 주","예정")))))</f>
        <v/>
      </c>
      <c r="H1576" s="25">
        <f>IF(COUNTA(A1576,B1576,D1576)=0,"",IF(D1576="","할 일을 적어 주세요",IF(NOT(ISNUMBER(A1576)),"마감일을 확인하세요",IF(AND(B1576&lt;&gt;"",ISNA(MATCH(B1576,현장번호,0))),"현장 번호를 확인하세요",IF(AND(F1576&lt;&gt;"",F1576&lt;&gt;"완료"),"끝남 칸은 '완료'만","")))))</f>
        <v/>
      </c>
      <c r="J1576">
        <f>IF(OR(G1576="밀림",G1576="오늘",G1576="이번 주"),A1576+ROW()/1E+6,"")</f>
        <v/>
      </c>
    </row>
    <row r="1577">
      <c r="A1577" s="20" t="n"/>
      <c r="B1577" s="26" t="n"/>
      <c r="C1577" s="27">
        <f>IF(D1577="","",IF(B1577="","(현장 없음)",IFERROR(INDEX(현장_고객,MATCH(B1577,현장번호,0))&amp;" · "&amp;INDEX(현장_주소,MATCH(B1577,현장번호,0)),"없는 번호")))</f>
        <v/>
      </c>
      <c r="D1577" s="21" t="n"/>
      <c r="E1577" s="21" t="n"/>
      <c r="F1577" s="26" t="n"/>
      <c r="G1577" s="28">
        <f>IF(OR(D1577="",H1577&lt;&gt;""),"",IF(F1577="완료","완료",IF(A1577&lt;기준일,"밀림",IF(A1577=기준일,"오늘",IF(A1577&lt;=기준일+7,"이번 주","예정")))))</f>
        <v/>
      </c>
      <c r="H1577" s="25">
        <f>IF(COUNTA(A1577,B1577,D1577)=0,"",IF(D1577="","할 일을 적어 주세요",IF(NOT(ISNUMBER(A1577)),"마감일을 확인하세요",IF(AND(B1577&lt;&gt;"",ISNA(MATCH(B1577,현장번호,0))),"현장 번호를 확인하세요",IF(AND(F1577&lt;&gt;"",F1577&lt;&gt;"완료"),"끝남 칸은 '완료'만","")))))</f>
        <v/>
      </c>
      <c r="J1577">
        <f>IF(OR(G1577="밀림",G1577="오늘",G1577="이번 주"),A1577+ROW()/1E+6,"")</f>
        <v/>
      </c>
    </row>
    <row r="1578">
      <c r="A1578" s="20" t="n"/>
      <c r="B1578" s="26" t="n"/>
      <c r="C1578" s="27">
        <f>IF(D1578="","",IF(B1578="","(현장 없음)",IFERROR(INDEX(현장_고객,MATCH(B1578,현장번호,0))&amp;" · "&amp;INDEX(현장_주소,MATCH(B1578,현장번호,0)),"없는 번호")))</f>
        <v/>
      </c>
      <c r="D1578" s="21" t="n"/>
      <c r="E1578" s="21" t="n"/>
      <c r="F1578" s="26" t="n"/>
      <c r="G1578" s="28">
        <f>IF(OR(D1578="",H1578&lt;&gt;""),"",IF(F1578="완료","완료",IF(A1578&lt;기준일,"밀림",IF(A1578=기준일,"오늘",IF(A1578&lt;=기준일+7,"이번 주","예정")))))</f>
        <v/>
      </c>
      <c r="H1578" s="25">
        <f>IF(COUNTA(A1578,B1578,D1578)=0,"",IF(D1578="","할 일을 적어 주세요",IF(NOT(ISNUMBER(A1578)),"마감일을 확인하세요",IF(AND(B1578&lt;&gt;"",ISNA(MATCH(B1578,현장번호,0))),"현장 번호를 확인하세요",IF(AND(F1578&lt;&gt;"",F1578&lt;&gt;"완료"),"끝남 칸은 '완료'만","")))))</f>
        <v/>
      </c>
      <c r="J1578">
        <f>IF(OR(G1578="밀림",G1578="오늘",G1578="이번 주"),A1578+ROW()/1E+6,"")</f>
        <v/>
      </c>
    </row>
    <row r="1579">
      <c r="A1579" s="20" t="n"/>
      <c r="B1579" s="26" t="n"/>
      <c r="C1579" s="27">
        <f>IF(D1579="","",IF(B1579="","(현장 없음)",IFERROR(INDEX(현장_고객,MATCH(B1579,현장번호,0))&amp;" · "&amp;INDEX(현장_주소,MATCH(B1579,현장번호,0)),"없는 번호")))</f>
        <v/>
      </c>
      <c r="D1579" s="21" t="n"/>
      <c r="E1579" s="21" t="n"/>
      <c r="F1579" s="26" t="n"/>
      <c r="G1579" s="28">
        <f>IF(OR(D1579="",H1579&lt;&gt;""),"",IF(F1579="완료","완료",IF(A1579&lt;기준일,"밀림",IF(A1579=기준일,"오늘",IF(A1579&lt;=기준일+7,"이번 주","예정")))))</f>
        <v/>
      </c>
      <c r="H1579" s="25">
        <f>IF(COUNTA(A1579,B1579,D1579)=0,"",IF(D1579="","할 일을 적어 주세요",IF(NOT(ISNUMBER(A1579)),"마감일을 확인하세요",IF(AND(B1579&lt;&gt;"",ISNA(MATCH(B1579,현장번호,0))),"현장 번호를 확인하세요",IF(AND(F1579&lt;&gt;"",F1579&lt;&gt;"완료"),"끝남 칸은 '완료'만","")))))</f>
        <v/>
      </c>
      <c r="J1579">
        <f>IF(OR(G1579="밀림",G1579="오늘",G1579="이번 주"),A1579+ROW()/1E+6,"")</f>
        <v/>
      </c>
    </row>
    <row r="1580">
      <c r="A1580" s="20" t="n"/>
      <c r="B1580" s="26" t="n"/>
      <c r="C1580" s="27">
        <f>IF(D1580="","",IF(B1580="","(현장 없음)",IFERROR(INDEX(현장_고객,MATCH(B1580,현장번호,0))&amp;" · "&amp;INDEX(현장_주소,MATCH(B1580,현장번호,0)),"없는 번호")))</f>
        <v/>
      </c>
      <c r="D1580" s="21" t="n"/>
      <c r="E1580" s="21" t="n"/>
      <c r="F1580" s="26" t="n"/>
      <c r="G1580" s="28">
        <f>IF(OR(D1580="",H1580&lt;&gt;""),"",IF(F1580="완료","완료",IF(A1580&lt;기준일,"밀림",IF(A1580=기준일,"오늘",IF(A1580&lt;=기준일+7,"이번 주","예정")))))</f>
        <v/>
      </c>
      <c r="H1580" s="25">
        <f>IF(COUNTA(A1580,B1580,D1580)=0,"",IF(D1580="","할 일을 적어 주세요",IF(NOT(ISNUMBER(A1580)),"마감일을 확인하세요",IF(AND(B1580&lt;&gt;"",ISNA(MATCH(B1580,현장번호,0))),"현장 번호를 확인하세요",IF(AND(F1580&lt;&gt;"",F1580&lt;&gt;"완료"),"끝남 칸은 '완료'만","")))))</f>
        <v/>
      </c>
      <c r="J1580">
        <f>IF(OR(G1580="밀림",G1580="오늘",G1580="이번 주"),A1580+ROW()/1E+6,"")</f>
        <v/>
      </c>
    </row>
    <row r="1581">
      <c r="A1581" s="20" t="n"/>
      <c r="B1581" s="26" t="n"/>
      <c r="C1581" s="27">
        <f>IF(D1581="","",IF(B1581="","(현장 없음)",IFERROR(INDEX(현장_고객,MATCH(B1581,현장번호,0))&amp;" · "&amp;INDEX(현장_주소,MATCH(B1581,현장번호,0)),"없는 번호")))</f>
        <v/>
      </c>
      <c r="D1581" s="21" t="n"/>
      <c r="E1581" s="21" t="n"/>
      <c r="F1581" s="26" t="n"/>
      <c r="G1581" s="28">
        <f>IF(OR(D1581="",H1581&lt;&gt;""),"",IF(F1581="완료","완료",IF(A1581&lt;기준일,"밀림",IF(A1581=기준일,"오늘",IF(A1581&lt;=기준일+7,"이번 주","예정")))))</f>
        <v/>
      </c>
      <c r="H1581" s="25">
        <f>IF(COUNTA(A1581,B1581,D1581)=0,"",IF(D1581="","할 일을 적어 주세요",IF(NOT(ISNUMBER(A1581)),"마감일을 확인하세요",IF(AND(B1581&lt;&gt;"",ISNA(MATCH(B1581,현장번호,0))),"현장 번호를 확인하세요",IF(AND(F1581&lt;&gt;"",F1581&lt;&gt;"완료"),"끝남 칸은 '완료'만","")))))</f>
        <v/>
      </c>
      <c r="J1581">
        <f>IF(OR(G1581="밀림",G1581="오늘",G1581="이번 주"),A1581+ROW()/1E+6,"")</f>
        <v/>
      </c>
    </row>
    <row r="1582">
      <c r="A1582" s="20" t="n"/>
      <c r="B1582" s="26" t="n"/>
      <c r="C1582" s="27">
        <f>IF(D1582="","",IF(B1582="","(현장 없음)",IFERROR(INDEX(현장_고객,MATCH(B1582,현장번호,0))&amp;" · "&amp;INDEX(현장_주소,MATCH(B1582,현장번호,0)),"없는 번호")))</f>
        <v/>
      </c>
      <c r="D1582" s="21" t="n"/>
      <c r="E1582" s="21" t="n"/>
      <c r="F1582" s="26" t="n"/>
      <c r="G1582" s="28">
        <f>IF(OR(D1582="",H1582&lt;&gt;""),"",IF(F1582="완료","완료",IF(A1582&lt;기준일,"밀림",IF(A1582=기준일,"오늘",IF(A1582&lt;=기준일+7,"이번 주","예정")))))</f>
        <v/>
      </c>
      <c r="H1582" s="25">
        <f>IF(COUNTA(A1582,B1582,D1582)=0,"",IF(D1582="","할 일을 적어 주세요",IF(NOT(ISNUMBER(A1582)),"마감일을 확인하세요",IF(AND(B1582&lt;&gt;"",ISNA(MATCH(B1582,현장번호,0))),"현장 번호를 확인하세요",IF(AND(F1582&lt;&gt;"",F1582&lt;&gt;"완료"),"끝남 칸은 '완료'만","")))))</f>
        <v/>
      </c>
      <c r="J1582">
        <f>IF(OR(G1582="밀림",G1582="오늘",G1582="이번 주"),A1582+ROW()/1E+6,"")</f>
        <v/>
      </c>
    </row>
    <row r="1583">
      <c r="A1583" s="20" t="n"/>
      <c r="B1583" s="26" t="n"/>
      <c r="C1583" s="27">
        <f>IF(D1583="","",IF(B1583="","(현장 없음)",IFERROR(INDEX(현장_고객,MATCH(B1583,현장번호,0))&amp;" · "&amp;INDEX(현장_주소,MATCH(B1583,현장번호,0)),"없는 번호")))</f>
        <v/>
      </c>
      <c r="D1583" s="21" t="n"/>
      <c r="E1583" s="21" t="n"/>
      <c r="F1583" s="26" t="n"/>
      <c r="G1583" s="28">
        <f>IF(OR(D1583="",H1583&lt;&gt;""),"",IF(F1583="완료","완료",IF(A1583&lt;기준일,"밀림",IF(A1583=기준일,"오늘",IF(A1583&lt;=기준일+7,"이번 주","예정")))))</f>
        <v/>
      </c>
      <c r="H1583" s="25">
        <f>IF(COUNTA(A1583,B1583,D1583)=0,"",IF(D1583="","할 일을 적어 주세요",IF(NOT(ISNUMBER(A1583)),"마감일을 확인하세요",IF(AND(B1583&lt;&gt;"",ISNA(MATCH(B1583,현장번호,0))),"현장 번호를 확인하세요",IF(AND(F1583&lt;&gt;"",F1583&lt;&gt;"완료"),"끝남 칸은 '완료'만","")))))</f>
        <v/>
      </c>
      <c r="J1583">
        <f>IF(OR(G1583="밀림",G1583="오늘",G1583="이번 주"),A1583+ROW()/1E+6,"")</f>
        <v/>
      </c>
    </row>
    <row r="1584">
      <c r="A1584" s="20" t="n"/>
      <c r="B1584" s="26" t="n"/>
      <c r="C1584" s="27">
        <f>IF(D1584="","",IF(B1584="","(현장 없음)",IFERROR(INDEX(현장_고객,MATCH(B1584,현장번호,0))&amp;" · "&amp;INDEX(현장_주소,MATCH(B1584,현장번호,0)),"없는 번호")))</f>
        <v/>
      </c>
      <c r="D1584" s="21" t="n"/>
      <c r="E1584" s="21" t="n"/>
      <c r="F1584" s="26" t="n"/>
      <c r="G1584" s="28">
        <f>IF(OR(D1584="",H1584&lt;&gt;""),"",IF(F1584="완료","완료",IF(A1584&lt;기준일,"밀림",IF(A1584=기준일,"오늘",IF(A1584&lt;=기준일+7,"이번 주","예정")))))</f>
        <v/>
      </c>
      <c r="H1584" s="25">
        <f>IF(COUNTA(A1584,B1584,D1584)=0,"",IF(D1584="","할 일을 적어 주세요",IF(NOT(ISNUMBER(A1584)),"마감일을 확인하세요",IF(AND(B1584&lt;&gt;"",ISNA(MATCH(B1584,현장번호,0))),"현장 번호를 확인하세요",IF(AND(F1584&lt;&gt;"",F1584&lt;&gt;"완료"),"끝남 칸은 '완료'만","")))))</f>
        <v/>
      </c>
      <c r="J1584">
        <f>IF(OR(G1584="밀림",G1584="오늘",G1584="이번 주"),A1584+ROW()/1E+6,"")</f>
        <v/>
      </c>
    </row>
    <row r="1585">
      <c r="A1585" s="20" t="n"/>
      <c r="B1585" s="26" t="n"/>
      <c r="C1585" s="27">
        <f>IF(D1585="","",IF(B1585="","(현장 없음)",IFERROR(INDEX(현장_고객,MATCH(B1585,현장번호,0))&amp;" · "&amp;INDEX(현장_주소,MATCH(B1585,현장번호,0)),"없는 번호")))</f>
        <v/>
      </c>
      <c r="D1585" s="21" t="n"/>
      <c r="E1585" s="21" t="n"/>
      <c r="F1585" s="26" t="n"/>
      <c r="G1585" s="28">
        <f>IF(OR(D1585="",H1585&lt;&gt;""),"",IF(F1585="완료","완료",IF(A1585&lt;기준일,"밀림",IF(A1585=기준일,"오늘",IF(A1585&lt;=기준일+7,"이번 주","예정")))))</f>
        <v/>
      </c>
      <c r="H1585" s="25">
        <f>IF(COUNTA(A1585,B1585,D1585)=0,"",IF(D1585="","할 일을 적어 주세요",IF(NOT(ISNUMBER(A1585)),"마감일을 확인하세요",IF(AND(B1585&lt;&gt;"",ISNA(MATCH(B1585,현장번호,0))),"현장 번호를 확인하세요",IF(AND(F1585&lt;&gt;"",F1585&lt;&gt;"완료"),"끝남 칸은 '완료'만","")))))</f>
        <v/>
      </c>
      <c r="J1585">
        <f>IF(OR(G1585="밀림",G1585="오늘",G1585="이번 주"),A1585+ROW()/1E+6,"")</f>
        <v/>
      </c>
    </row>
    <row r="1586">
      <c r="A1586" s="20" t="n"/>
      <c r="B1586" s="26" t="n"/>
      <c r="C1586" s="27">
        <f>IF(D1586="","",IF(B1586="","(현장 없음)",IFERROR(INDEX(현장_고객,MATCH(B1586,현장번호,0))&amp;" · "&amp;INDEX(현장_주소,MATCH(B1586,현장번호,0)),"없는 번호")))</f>
        <v/>
      </c>
      <c r="D1586" s="21" t="n"/>
      <c r="E1586" s="21" t="n"/>
      <c r="F1586" s="26" t="n"/>
      <c r="G1586" s="28">
        <f>IF(OR(D1586="",H1586&lt;&gt;""),"",IF(F1586="완료","완료",IF(A1586&lt;기준일,"밀림",IF(A1586=기준일,"오늘",IF(A1586&lt;=기준일+7,"이번 주","예정")))))</f>
        <v/>
      </c>
      <c r="H1586" s="25">
        <f>IF(COUNTA(A1586,B1586,D1586)=0,"",IF(D1586="","할 일을 적어 주세요",IF(NOT(ISNUMBER(A1586)),"마감일을 확인하세요",IF(AND(B1586&lt;&gt;"",ISNA(MATCH(B1586,현장번호,0))),"현장 번호를 확인하세요",IF(AND(F1586&lt;&gt;"",F1586&lt;&gt;"완료"),"끝남 칸은 '완료'만","")))))</f>
        <v/>
      </c>
      <c r="J1586">
        <f>IF(OR(G1586="밀림",G1586="오늘",G1586="이번 주"),A1586+ROW()/1E+6,"")</f>
        <v/>
      </c>
    </row>
    <row r="1587">
      <c r="A1587" s="20" t="n"/>
      <c r="B1587" s="26" t="n"/>
      <c r="C1587" s="27">
        <f>IF(D1587="","",IF(B1587="","(현장 없음)",IFERROR(INDEX(현장_고객,MATCH(B1587,현장번호,0))&amp;" · "&amp;INDEX(현장_주소,MATCH(B1587,현장번호,0)),"없는 번호")))</f>
        <v/>
      </c>
      <c r="D1587" s="21" t="n"/>
      <c r="E1587" s="21" t="n"/>
      <c r="F1587" s="26" t="n"/>
      <c r="G1587" s="28">
        <f>IF(OR(D1587="",H1587&lt;&gt;""),"",IF(F1587="완료","완료",IF(A1587&lt;기준일,"밀림",IF(A1587=기준일,"오늘",IF(A1587&lt;=기준일+7,"이번 주","예정")))))</f>
        <v/>
      </c>
      <c r="H1587" s="25">
        <f>IF(COUNTA(A1587,B1587,D1587)=0,"",IF(D1587="","할 일을 적어 주세요",IF(NOT(ISNUMBER(A1587)),"마감일을 확인하세요",IF(AND(B1587&lt;&gt;"",ISNA(MATCH(B1587,현장번호,0))),"현장 번호를 확인하세요",IF(AND(F1587&lt;&gt;"",F1587&lt;&gt;"완료"),"끝남 칸은 '완료'만","")))))</f>
        <v/>
      </c>
      <c r="J1587">
        <f>IF(OR(G1587="밀림",G1587="오늘",G1587="이번 주"),A1587+ROW()/1E+6,"")</f>
        <v/>
      </c>
    </row>
    <row r="1588">
      <c r="A1588" s="20" t="n"/>
      <c r="B1588" s="26" t="n"/>
      <c r="C1588" s="27">
        <f>IF(D1588="","",IF(B1588="","(현장 없음)",IFERROR(INDEX(현장_고객,MATCH(B1588,현장번호,0))&amp;" · "&amp;INDEX(현장_주소,MATCH(B1588,현장번호,0)),"없는 번호")))</f>
        <v/>
      </c>
      <c r="D1588" s="21" t="n"/>
      <c r="E1588" s="21" t="n"/>
      <c r="F1588" s="26" t="n"/>
      <c r="G1588" s="28">
        <f>IF(OR(D1588="",H1588&lt;&gt;""),"",IF(F1588="완료","완료",IF(A1588&lt;기준일,"밀림",IF(A1588=기준일,"오늘",IF(A1588&lt;=기준일+7,"이번 주","예정")))))</f>
        <v/>
      </c>
      <c r="H1588" s="25">
        <f>IF(COUNTA(A1588,B1588,D1588)=0,"",IF(D1588="","할 일을 적어 주세요",IF(NOT(ISNUMBER(A1588)),"마감일을 확인하세요",IF(AND(B1588&lt;&gt;"",ISNA(MATCH(B1588,현장번호,0))),"현장 번호를 확인하세요",IF(AND(F1588&lt;&gt;"",F1588&lt;&gt;"완료"),"끝남 칸은 '완료'만","")))))</f>
        <v/>
      </c>
      <c r="J1588">
        <f>IF(OR(G1588="밀림",G1588="오늘",G1588="이번 주"),A1588+ROW()/1E+6,"")</f>
        <v/>
      </c>
    </row>
    <row r="1589">
      <c r="A1589" s="20" t="n"/>
      <c r="B1589" s="26" t="n"/>
      <c r="C1589" s="27">
        <f>IF(D1589="","",IF(B1589="","(현장 없음)",IFERROR(INDEX(현장_고객,MATCH(B1589,현장번호,0))&amp;" · "&amp;INDEX(현장_주소,MATCH(B1589,현장번호,0)),"없는 번호")))</f>
        <v/>
      </c>
      <c r="D1589" s="21" t="n"/>
      <c r="E1589" s="21" t="n"/>
      <c r="F1589" s="26" t="n"/>
      <c r="G1589" s="28">
        <f>IF(OR(D1589="",H1589&lt;&gt;""),"",IF(F1589="완료","완료",IF(A1589&lt;기준일,"밀림",IF(A1589=기준일,"오늘",IF(A1589&lt;=기준일+7,"이번 주","예정")))))</f>
        <v/>
      </c>
      <c r="H1589" s="25">
        <f>IF(COUNTA(A1589,B1589,D1589)=0,"",IF(D1589="","할 일을 적어 주세요",IF(NOT(ISNUMBER(A1589)),"마감일을 확인하세요",IF(AND(B1589&lt;&gt;"",ISNA(MATCH(B1589,현장번호,0))),"현장 번호를 확인하세요",IF(AND(F1589&lt;&gt;"",F1589&lt;&gt;"완료"),"끝남 칸은 '완료'만","")))))</f>
        <v/>
      </c>
      <c r="J1589">
        <f>IF(OR(G1589="밀림",G1589="오늘",G1589="이번 주"),A1589+ROW()/1E+6,"")</f>
        <v/>
      </c>
    </row>
    <row r="1590">
      <c r="A1590" s="20" t="n"/>
      <c r="B1590" s="26" t="n"/>
      <c r="C1590" s="27">
        <f>IF(D1590="","",IF(B1590="","(현장 없음)",IFERROR(INDEX(현장_고객,MATCH(B1590,현장번호,0))&amp;" · "&amp;INDEX(현장_주소,MATCH(B1590,현장번호,0)),"없는 번호")))</f>
        <v/>
      </c>
      <c r="D1590" s="21" t="n"/>
      <c r="E1590" s="21" t="n"/>
      <c r="F1590" s="26" t="n"/>
      <c r="G1590" s="28">
        <f>IF(OR(D1590="",H1590&lt;&gt;""),"",IF(F1590="완료","완료",IF(A1590&lt;기준일,"밀림",IF(A1590=기준일,"오늘",IF(A1590&lt;=기준일+7,"이번 주","예정")))))</f>
        <v/>
      </c>
      <c r="H1590" s="25">
        <f>IF(COUNTA(A1590,B1590,D1590)=0,"",IF(D1590="","할 일을 적어 주세요",IF(NOT(ISNUMBER(A1590)),"마감일을 확인하세요",IF(AND(B1590&lt;&gt;"",ISNA(MATCH(B1590,현장번호,0))),"현장 번호를 확인하세요",IF(AND(F1590&lt;&gt;"",F1590&lt;&gt;"완료"),"끝남 칸은 '완료'만","")))))</f>
        <v/>
      </c>
      <c r="J1590">
        <f>IF(OR(G1590="밀림",G1590="오늘",G1590="이번 주"),A1590+ROW()/1E+6,"")</f>
        <v/>
      </c>
    </row>
    <row r="1591">
      <c r="A1591" s="20" t="n"/>
      <c r="B1591" s="26" t="n"/>
      <c r="C1591" s="27">
        <f>IF(D1591="","",IF(B1591="","(현장 없음)",IFERROR(INDEX(현장_고객,MATCH(B1591,현장번호,0))&amp;" · "&amp;INDEX(현장_주소,MATCH(B1591,현장번호,0)),"없는 번호")))</f>
        <v/>
      </c>
      <c r="D1591" s="21" t="n"/>
      <c r="E1591" s="21" t="n"/>
      <c r="F1591" s="26" t="n"/>
      <c r="G1591" s="28">
        <f>IF(OR(D1591="",H1591&lt;&gt;""),"",IF(F1591="완료","완료",IF(A1591&lt;기준일,"밀림",IF(A1591=기준일,"오늘",IF(A1591&lt;=기준일+7,"이번 주","예정")))))</f>
        <v/>
      </c>
      <c r="H1591" s="25">
        <f>IF(COUNTA(A1591,B1591,D1591)=0,"",IF(D1591="","할 일을 적어 주세요",IF(NOT(ISNUMBER(A1591)),"마감일을 확인하세요",IF(AND(B1591&lt;&gt;"",ISNA(MATCH(B1591,현장번호,0))),"현장 번호를 확인하세요",IF(AND(F1591&lt;&gt;"",F1591&lt;&gt;"완료"),"끝남 칸은 '완료'만","")))))</f>
        <v/>
      </c>
      <c r="J1591">
        <f>IF(OR(G1591="밀림",G1591="오늘",G1591="이번 주"),A1591+ROW()/1E+6,"")</f>
        <v/>
      </c>
    </row>
    <row r="1592">
      <c r="A1592" s="20" t="n"/>
      <c r="B1592" s="26" t="n"/>
      <c r="C1592" s="27">
        <f>IF(D1592="","",IF(B1592="","(현장 없음)",IFERROR(INDEX(현장_고객,MATCH(B1592,현장번호,0))&amp;" · "&amp;INDEX(현장_주소,MATCH(B1592,현장번호,0)),"없는 번호")))</f>
        <v/>
      </c>
      <c r="D1592" s="21" t="n"/>
      <c r="E1592" s="21" t="n"/>
      <c r="F1592" s="26" t="n"/>
      <c r="G1592" s="28">
        <f>IF(OR(D1592="",H1592&lt;&gt;""),"",IF(F1592="완료","완료",IF(A1592&lt;기준일,"밀림",IF(A1592=기준일,"오늘",IF(A1592&lt;=기준일+7,"이번 주","예정")))))</f>
        <v/>
      </c>
      <c r="H1592" s="25">
        <f>IF(COUNTA(A1592,B1592,D1592)=0,"",IF(D1592="","할 일을 적어 주세요",IF(NOT(ISNUMBER(A1592)),"마감일을 확인하세요",IF(AND(B1592&lt;&gt;"",ISNA(MATCH(B1592,현장번호,0))),"현장 번호를 확인하세요",IF(AND(F1592&lt;&gt;"",F1592&lt;&gt;"완료"),"끝남 칸은 '완료'만","")))))</f>
        <v/>
      </c>
      <c r="J1592">
        <f>IF(OR(G1592="밀림",G1592="오늘",G1592="이번 주"),A1592+ROW()/1E+6,"")</f>
        <v/>
      </c>
    </row>
    <row r="1593">
      <c r="A1593" s="20" t="n"/>
      <c r="B1593" s="26" t="n"/>
      <c r="C1593" s="27">
        <f>IF(D1593="","",IF(B1593="","(현장 없음)",IFERROR(INDEX(현장_고객,MATCH(B1593,현장번호,0))&amp;" · "&amp;INDEX(현장_주소,MATCH(B1593,현장번호,0)),"없는 번호")))</f>
        <v/>
      </c>
      <c r="D1593" s="21" t="n"/>
      <c r="E1593" s="21" t="n"/>
      <c r="F1593" s="26" t="n"/>
      <c r="G1593" s="28">
        <f>IF(OR(D1593="",H1593&lt;&gt;""),"",IF(F1593="완료","완료",IF(A1593&lt;기준일,"밀림",IF(A1593=기준일,"오늘",IF(A1593&lt;=기준일+7,"이번 주","예정")))))</f>
        <v/>
      </c>
      <c r="H1593" s="25">
        <f>IF(COUNTA(A1593,B1593,D1593)=0,"",IF(D1593="","할 일을 적어 주세요",IF(NOT(ISNUMBER(A1593)),"마감일을 확인하세요",IF(AND(B1593&lt;&gt;"",ISNA(MATCH(B1593,현장번호,0))),"현장 번호를 확인하세요",IF(AND(F1593&lt;&gt;"",F1593&lt;&gt;"완료"),"끝남 칸은 '완료'만","")))))</f>
        <v/>
      </c>
      <c r="J1593">
        <f>IF(OR(G1593="밀림",G1593="오늘",G1593="이번 주"),A1593+ROW()/1E+6,"")</f>
        <v/>
      </c>
    </row>
    <row r="1594">
      <c r="A1594" s="20" t="n"/>
      <c r="B1594" s="26" t="n"/>
      <c r="C1594" s="27">
        <f>IF(D1594="","",IF(B1594="","(현장 없음)",IFERROR(INDEX(현장_고객,MATCH(B1594,현장번호,0))&amp;" · "&amp;INDEX(현장_주소,MATCH(B1594,현장번호,0)),"없는 번호")))</f>
        <v/>
      </c>
      <c r="D1594" s="21" t="n"/>
      <c r="E1594" s="21" t="n"/>
      <c r="F1594" s="26" t="n"/>
      <c r="G1594" s="28">
        <f>IF(OR(D1594="",H1594&lt;&gt;""),"",IF(F1594="완료","완료",IF(A1594&lt;기준일,"밀림",IF(A1594=기준일,"오늘",IF(A1594&lt;=기준일+7,"이번 주","예정")))))</f>
        <v/>
      </c>
      <c r="H1594" s="25">
        <f>IF(COUNTA(A1594,B1594,D1594)=0,"",IF(D1594="","할 일을 적어 주세요",IF(NOT(ISNUMBER(A1594)),"마감일을 확인하세요",IF(AND(B1594&lt;&gt;"",ISNA(MATCH(B1594,현장번호,0))),"현장 번호를 확인하세요",IF(AND(F1594&lt;&gt;"",F1594&lt;&gt;"완료"),"끝남 칸은 '완료'만","")))))</f>
        <v/>
      </c>
      <c r="J1594">
        <f>IF(OR(G1594="밀림",G1594="오늘",G1594="이번 주"),A1594+ROW()/1E+6,"")</f>
        <v/>
      </c>
    </row>
    <row r="1595">
      <c r="A1595" s="20" t="n"/>
      <c r="B1595" s="26" t="n"/>
      <c r="C1595" s="27">
        <f>IF(D1595="","",IF(B1595="","(현장 없음)",IFERROR(INDEX(현장_고객,MATCH(B1595,현장번호,0))&amp;" · "&amp;INDEX(현장_주소,MATCH(B1595,현장번호,0)),"없는 번호")))</f>
        <v/>
      </c>
      <c r="D1595" s="21" t="n"/>
      <c r="E1595" s="21" t="n"/>
      <c r="F1595" s="26" t="n"/>
      <c r="G1595" s="28">
        <f>IF(OR(D1595="",H1595&lt;&gt;""),"",IF(F1595="완료","완료",IF(A1595&lt;기준일,"밀림",IF(A1595=기준일,"오늘",IF(A1595&lt;=기준일+7,"이번 주","예정")))))</f>
        <v/>
      </c>
      <c r="H1595" s="25">
        <f>IF(COUNTA(A1595,B1595,D1595)=0,"",IF(D1595="","할 일을 적어 주세요",IF(NOT(ISNUMBER(A1595)),"마감일을 확인하세요",IF(AND(B1595&lt;&gt;"",ISNA(MATCH(B1595,현장번호,0))),"현장 번호를 확인하세요",IF(AND(F1595&lt;&gt;"",F1595&lt;&gt;"완료"),"끝남 칸은 '완료'만","")))))</f>
        <v/>
      </c>
      <c r="J1595">
        <f>IF(OR(G1595="밀림",G1595="오늘",G1595="이번 주"),A1595+ROW()/1E+6,"")</f>
        <v/>
      </c>
    </row>
    <row r="1596">
      <c r="A1596" s="20" t="n"/>
      <c r="B1596" s="26" t="n"/>
      <c r="C1596" s="27">
        <f>IF(D1596="","",IF(B1596="","(현장 없음)",IFERROR(INDEX(현장_고객,MATCH(B1596,현장번호,0))&amp;" · "&amp;INDEX(현장_주소,MATCH(B1596,현장번호,0)),"없는 번호")))</f>
        <v/>
      </c>
      <c r="D1596" s="21" t="n"/>
      <c r="E1596" s="21" t="n"/>
      <c r="F1596" s="26" t="n"/>
      <c r="G1596" s="28">
        <f>IF(OR(D1596="",H1596&lt;&gt;""),"",IF(F1596="완료","완료",IF(A1596&lt;기준일,"밀림",IF(A1596=기준일,"오늘",IF(A1596&lt;=기준일+7,"이번 주","예정")))))</f>
        <v/>
      </c>
      <c r="H1596" s="25">
        <f>IF(COUNTA(A1596,B1596,D1596)=0,"",IF(D1596="","할 일을 적어 주세요",IF(NOT(ISNUMBER(A1596)),"마감일을 확인하세요",IF(AND(B1596&lt;&gt;"",ISNA(MATCH(B1596,현장번호,0))),"현장 번호를 확인하세요",IF(AND(F1596&lt;&gt;"",F1596&lt;&gt;"완료"),"끝남 칸은 '완료'만","")))))</f>
        <v/>
      </c>
      <c r="J1596">
        <f>IF(OR(G1596="밀림",G1596="오늘",G1596="이번 주"),A1596+ROW()/1E+6,"")</f>
        <v/>
      </c>
    </row>
    <row r="1597">
      <c r="A1597" s="20" t="n"/>
      <c r="B1597" s="26" t="n"/>
      <c r="C1597" s="27">
        <f>IF(D1597="","",IF(B1597="","(현장 없음)",IFERROR(INDEX(현장_고객,MATCH(B1597,현장번호,0))&amp;" · "&amp;INDEX(현장_주소,MATCH(B1597,현장번호,0)),"없는 번호")))</f>
        <v/>
      </c>
      <c r="D1597" s="21" t="n"/>
      <c r="E1597" s="21" t="n"/>
      <c r="F1597" s="26" t="n"/>
      <c r="G1597" s="28">
        <f>IF(OR(D1597="",H1597&lt;&gt;""),"",IF(F1597="완료","완료",IF(A1597&lt;기준일,"밀림",IF(A1597=기준일,"오늘",IF(A1597&lt;=기준일+7,"이번 주","예정")))))</f>
        <v/>
      </c>
      <c r="H1597" s="25">
        <f>IF(COUNTA(A1597,B1597,D1597)=0,"",IF(D1597="","할 일을 적어 주세요",IF(NOT(ISNUMBER(A1597)),"마감일을 확인하세요",IF(AND(B1597&lt;&gt;"",ISNA(MATCH(B1597,현장번호,0))),"현장 번호를 확인하세요",IF(AND(F1597&lt;&gt;"",F1597&lt;&gt;"완료"),"끝남 칸은 '완료'만","")))))</f>
        <v/>
      </c>
      <c r="J1597">
        <f>IF(OR(G1597="밀림",G1597="오늘",G1597="이번 주"),A1597+ROW()/1E+6,"")</f>
        <v/>
      </c>
    </row>
    <row r="1598">
      <c r="A1598" s="20" t="n"/>
      <c r="B1598" s="26" t="n"/>
      <c r="C1598" s="27">
        <f>IF(D1598="","",IF(B1598="","(현장 없음)",IFERROR(INDEX(현장_고객,MATCH(B1598,현장번호,0))&amp;" · "&amp;INDEX(현장_주소,MATCH(B1598,현장번호,0)),"없는 번호")))</f>
        <v/>
      </c>
      <c r="D1598" s="21" t="n"/>
      <c r="E1598" s="21" t="n"/>
      <c r="F1598" s="26" t="n"/>
      <c r="G1598" s="28">
        <f>IF(OR(D1598="",H1598&lt;&gt;""),"",IF(F1598="완료","완료",IF(A1598&lt;기준일,"밀림",IF(A1598=기준일,"오늘",IF(A1598&lt;=기준일+7,"이번 주","예정")))))</f>
        <v/>
      </c>
      <c r="H1598" s="25">
        <f>IF(COUNTA(A1598,B1598,D1598)=0,"",IF(D1598="","할 일을 적어 주세요",IF(NOT(ISNUMBER(A1598)),"마감일을 확인하세요",IF(AND(B1598&lt;&gt;"",ISNA(MATCH(B1598,현장번호,0))),"현장 번호를 확인하세요",IF(AND(F1598&lt;&gt;"",F1598&lt;&gt;"완료"),"끝남 칸은 '완료'만","")))))</f>
        <v/>
      </c>
      <c r="J1598">
        <f>IF(OR(G1598="밀림",G1598="오늘",G1598="이번 주"),A1598+ROW()/1E+6,"")</f>
        <v/>
      </c>
    </row>
    <row r="1599">
      <c r="A1599" s="20" t="n"/>
      <c r="B1599" s="26" t="n"/>
      <c r="C1599" s="27">
        <f>IF(D1599="","",IF(B1599="","(현장 없음)",IFERROR(INDEX(현장_고객,MATCH(B1599,현장번호,0))&amp;" · "&amp;INDEX(현장_주소,MATCH(B1599,현장번호,0)),"없는 번호")))</f>
        <v/>
      </c>
      <c r="D1599" s="21" t="n"/>
      <c r="E1599" s="21" t="n"/>
      <c r="F1599" s="26" t="n"/>
      <c r="G1599" s="28">
        <f>IF(OR(D1599="",H1599&lt;&gt;""),"",IF(F1599="완료","완료",IF(A1599&lt;기준일,"밀림",IF(A1599=기준일,"오늘",IF(A1599&lt;=기준일+7,"이번 주","예정")))))</f>
        <v/>
      </c>
      <c r="H1599" s="25">
        <f>IF(COUNTA(A1599,B1599,D1599)=0,"",IF(D1599="","할 일을 적어 주세요",IF(NOT(ISNUMBER(A1599)),"마감일을 확인하세요",IF(AND(B1599&lt;&gt;"",ISNA(MATCH(B1599,현장번호,0))),"현장 번호를 확인하세요",IF(AND(F1599&lt;&gt;"",F1599&lt;&gt;"완료"),"끝남 칸은 '완료'만","")))))</f>
        <v/>
      </c>
      <c r="J1599">
        <f>IF(OR(G1599="밀림",G1599="오늘",G1599="이번 주"),A1599+ROW()/1E+6,"")</f>
        <v/>
      </c>
    </row>
    <row r="1600">
      <c r="A1600" s="20" t="n"/>
      <c r="B1600" s="26" t="n"/>
      <c r="C1600" s="27">
        <f>IF(D1600="","",IF(B1600="","(현장 없음)",IFERROR(INDEX(현장_고객,MATCH(B1600,현장번호,0))&amp;" · "&amp;INDEX(현장_주소,MATCH(B1600,현장번호,0)),"없는 번호")))</f>
        <v/>
      </c>
      <c r="D1600" s="21" t="n"/>
      <c r="E1600" s="21" t="n"/>
      <c r="F1600" s="26" t="n"/>
      <c r="G1600" s="28">
        <f>IF(OR(D1600="",H1600&lt;&gt;""),"",IF(F1600="완료","완료",IF(A1600&lt;기준일,"밀림",IF(A1600=기준일,"오늘",IF(A1600&lt;=기준일+7,"이번 주","예정")))))</f>
        <v/>
      </c>
      <c r="H1600" s="25">
        <f>IF(COUNTA(A1600,B1600,D1600)=0,"",IF(D1600="","할 일을 적어 주세요",IF(NOT(ISNUMBER(A1600)),"마감일을 확인하세요",IF(AND(B1600&lt;&gt;"",ISNA(MATCH(B1600,현장번호,0))),"현장 번호를 확인하세요",IF(AND(F1600&lt;&gt;"",F1600&lt;&gt;"완료"),"끝남 칸은 '완료'만","")))))</f>
        <v/>
      </c>
      <c r="J1600">
        <f>IF(OR(G1600="밀림",G1600="오늘",G1600="이번 주"),A1600+ROW()/1E+6,"")</f>
        <v/>
      </c>
    </row>
    <row r="1601">
      <c r="A1601" s="20" t="n"/>
      <c r="B1601" s="26" t="n"/>
      <c r="C1601" s="27">
        <f>IF(D1601="","",IF(B1601="","(현장 없음)",IFERROR(INDEX(현장_고객,MATCH(B1601,현장번호,0))&amp;" · "&amp;INDEX(현장_주소,MATCH(B1601,현장번호,0)),"없는 번호")))</f>
        <v/>
      </c>
      <c r="D1601" s="21" t="n"/>
      <c r="E1601" s="21" t="n"/>
      <c r="F1601" s="26" t="n"/>
      <c r="G1601" s="28">
        <f>IF(OR(D1601="",H1601&lt;&gt;""),"",IF(F1601="완료","완료",IF(A1601&lt;기준일,"밀림",IF(A1601=기준일,"오늘",IF(A1601&lt;=기준일+7,"이번 주","예정")))))</f>
        <v/>
      </c>
      <c r="H1601" s="25">
        <f>IF(COUNTA(A1601,B1601,D1601)=0,"",IF(D1601="","할 일을 적어 주세요",IF(NOT(ISNUMBER(A1601)),"마감일을 확인하세요",IF(AND(B1601&lt;&gt;"",ISNA(MATCH(B1601,현장번호,0))),"현장 번호를 확인하세요",IF(AND(F1601&lt;&gt;"",F1601&lt;&gt;"완료"),"끝남 칸은 '완료'만","")))))</f>
        <v/>
      </c>
      <c r="J1601">
        <f>IF(OR(G1601="밀림",G1601="오늘",G1601="이번 주"),A1601+ROW()/1E+6,"")</f>
        <v/>
      </c>
    </row>
    <row r="1602">
      <c r="A1602" s="20" t="n"/>
      <c r="B1602" s="26" t="n"/>
      <c r="C1602" s="27">
        <f>IF(D1602="","",IF(B1602="","(현장 없음)",IFERROR(INDEX(현장_고객,MATCH(B1602,현장번호,0))&amp;" · "&amp;INDEX(현장_주소,MATCH(B1602,현장번호,0)),"없는 번호")))</f>
        <v/>
      </c>
      <c r="D1602" s="21" t="n"/>
      <c r="E1602" s="21" t="n"/>
      <c r="F1602" s="26" t="n"/>
      <c r="G1602" s="28">
        <f>IF(OR(D1602="",H1602&lt;&gt;""),"",IF(F1602="완료","완료",IF(A1602&lt;기준일,"밀림",IF(A1602=기준일,"오늘",IF(A1602&lt;=기준일+7,"이번 주","예정")))))</f>
        <v/>
      </c>
      <c r="H1602" s="25">
        <f>IF(COUNTA(A1602,B1602,D1602)=0,"",IF(D1602="","할 일을 적어 주세요",IF(NOT(ISNUMBER(A1602)),"마감일을 확인하세요",IF(AND(B1602&lt;&gt;"",ISNA(MATCH(B1602,현장번호,0))),"현장 번호를 확인하세요",IF(AND(F1602&lt;&gt;"",F1602&lt;&gt;"완료"),"끝남 칸은 '완료'만","")))))</f>
        <v/>
      </c>
      <c r="J1602">
        <f>IF(OR(G1602="밀림",G1602="오늘",G1602="이번 주"),A1602+ROW()/1E+6,"")</f>
        <v/>
      </c>
    </row>
    <row r="1603">
      <c r="A1603" s="20" t="n"/>
      <c r="B1603" s="26" t="n"/>
      <c r="C1603" s="27">
        <f>IF(D1603="","",IF(B1603="","(현장 없음)",IFERROR(INDEX(현장_고객,MATCH(B1603,현장번호,0))&amp;" · "&amp;INDEX(현장_주소,MATCH(B1603,현장번호,0)),"없는 번호")))</f>
        <v/>
      </c>
      <c r="D1603" s="21" t="n"/>
      <c r="E1603" s="21" t="n"/>
      <c r="F1603" s="26" t="n"/>
      <c r="G1603" s="28">
        <f>IF(OR(D1603="",H1603&lt;&gt;""),"",IF(F1603="완료","완료",IF(A1603&lt;기준일,"밀림",IF(A1603=기준일,"오늘",IF(A1603&lt;=기준일+7,"이번 주","예정")))))</f>
        <v/>
      </c>
      <c r="H1603" s="25">
        <f>IF(COUNTA(A1603,B1603,D1603)=0,"",IF(D1603="","할 일을 적어 주세요",IF(NOT(ISNUMBER(A1603)),"마감일을 확인하세요",IF(AND(B1603&lt;&gt;"",ISNA(MATCH(B1603,현장번호,0))),"현장 번호를 확인하세요",IF(AND(F1603&lt;&gt;"",F1603&lt;&gt;"완료"),"끝남 칸은 '완료'만","")))))</f>
        <v/>
      </c>
      <c r="J1603">
        <f>IF(OR(G1603="밀림",G1603="오늘",G1603="이번 주"),A1603+ROW()/1E+6,"")</f>
        <v/>
      </c>
    </row>
    <row r="1604">
      <c r="A1604" s="20" t="n"/>
      <c r="B1604" s="26" t="n"/>
      <c r="C1604" s="27">
        <f>IF(D1604="","",IF(B1604="","(현장 없음)",IFERROR(INDEX(현장_고객,MATCH(B1604,현장번호,0))&amp;" · "&amp;INDEX(현장_주소,MATCH(B1604,현장번호,0)),"없는 번호")))</f>
        <v/>
      </c>
      <c r="D1604" s="21" t="n"/>
      <c r="E1604" s="21" t="n"/>
      <c r="F1604" s="26" t="n"/>
      <c r="G1604" s="28">
        <f>IF(OR(D1604="",H1604&lt;&gt;""),"",IF(F1604="완료","완료",IF(A1604&lt;기준일,"밀림",IF(A1604=기준일,"오늘",IF(A1604&lt;=기준일+7,"이번 주","예정")))))</f>
        <v/>
      </c>
      <c r="H1604" s="25">
        <f>IF(COUNTA(A1604,B1604,D1604)=0,"",IF(D1604="","할 일을 적어 주세요",IF(NOT(ISNUMBER(A1604)),"마감일을 확인하세요",IF(AND(B1604&lt;&gt;"",ISNA(MATCH(B1604,현장번호,0))),"현장 번호를 확인하세요",IF(AND(F1604&lt;&gt;"",F1604&lt;&gt;"완료"),"끝남 칸은 '완료'만","")))))</f>
        <v/>
      </c>
      <c r="J1604">
        <f>IF(OR(G1604="밀림",G1604="오늘",G1604="이번 주"),A1604+ROW()/1E+6,"")</f>
        <v/>
      </c>
    </row>
    <row r="1605">
      <c r="A1605" s="20" t="n"/>
      <c r="B1605" s="26" t="n"/>
      <c r="C1605" s="27">
        <f>IF(D1605="","",IF(B1605="","(현장 없음)",IFERROR(INDEX(현장_고객,MATCH(B1605,현장번호,0))&amp;" · "&amp;INDEX(현장_주소,MATCH(B1605,현장번호,0)),"없는 번호")))</f>
        <v/>
      </c>
      <c r="D1605" s="21" t="n"/>
      <c r="E1605" s="21" t="n"/>
      <c r="F1605" s="26" t="n"/>
      <c r="G1605" s="28">
        <f>IF(OR(D1605="",H1605&lt;&gt;""),"",IF(F1605="완료","완료",IF(A1605&lt;기준일,"밀림",IF(A1605=기준일,"오늘",IF(A1605&lt;=기준일+7,"이번 주","예정")))))</f>
        <v/>
      </c>
      <c r="H1605" s="25">
        <f>IF(COUNTA(A1605,B1605,D1605)=0,"",IF(D1605="","할 일을 적어 주세요",IF(NOT(ISNUMBER(A1605)),"마감일을 확인하세요",IF(AND(B1605&lt;&gt;"",ISNA(MATCH(B1605,현장번호,0))),"현장 번호를 확인하세요",IF(AND(F1605&lt;&gt;"",F1605&lt;&gt;"완료"),"끝남 칸은 '완료'만","")))))</f>
        <v/>
      </c>
      <c r="J1605">
        <f>IF(OR(G1605="밀림",G1605="오늘",G1605="이번 주"),A1605+ROW()/1E+6,"")</f>
        <v/>
      </c>
    </row>
    <row r="1606">
      <c r="A1606" s="20" t="n"/>
      <c r="B1606" s="26" t="n"/>
      <c r="C1606" s="27">
        <f>IF(D1606="","",IF(B1606="","(현장 없음)",IFERROR(INDEX(현장_고객,MATCH(B1606,현장번호,0))&amp;" · "&amp;INDEX(현장_주소,MATCH(B1606,현장번호,0)),"없는 번호")))</f>
        <v/>
      </c>
      <c r="D1606" s="21" t="n"/>
      <c r="E1606" s="21" t="n"/>
      <c r="F1606" s="26" t="n"/>
      <c r="G1606" s="28">
        <f>IF(OR(D1606="",H1606&lt;&gt;""),"",IF(F1606="완료","완료",IF(A1606&lt;기준일,"밀림",IF(A1606=기준일,"오늘",IF(A1606&lt;=기준일+7,"이번 주","예정")))))</f>
        <v/>
      </c>
      <c r="H1606" s="25">
        <f>IF(COUNTA(A1606,B1606,D1606)=0,"",IF(D1606="","할 일을 적어 주세요",IF(NOT(ISNUMBER(A1606)),"마감일을 확인하세요",IF(AND(B1606&lt;&gt;"",ISNA(MATCH(B1606,현장번호,0))),"현장 번호를 확인하세요",IF(AND(F1606&lt;&gt;"",F1606&lt;&gt;"완료"),"끝남 칸은 '완료'만","")))))</f>
        <v/>
      </c>
      <c r="J1606">
        <f>IF(OR(G1606="밀림",G1606="오늘",G1606="이번 주"),A1606+ROW()/1E+6,"")</f>
        <v/>
      </c>
    </row>
    <row r="1607">
      <c r="A1607" s="20" t="n"/>
      <c r="B1607" s="26" t="n"/>
      <c r="C1607" s="27">
        <f>IF(D1607="","",IF(B1607="","(현장 없음)",IFERROR(INDEX(현장_고객,MATCH(B1607,현장번호,0))&amp;" · "&amp;INDEX(현장_주소,MATCH(B1607,현장번호,0)),"없는 번호")))</f>
        <v/>
      </c>
      <c r="D1607" s="21" t="n"/>
      <c r="E1607" s="21" t="n"/>
      <c r="F1607" s="26" t="n"/>
      <c r="G1607" s="28">
        <f>IF(OR(D1607="",H1607&lt;&gt;""),"",IF(F1607="완료","완료",IF(A1607&lt;기준일,"밀림",IF(A1607=기준일,"오늘",IF(A1607&lt;=기준일+7,"이번 주","예정")))))</f>
        <v/>
      </c>
      <c r="H1607" s="25">
        <f>IF(COUNTA(A1607,B1607,D1607)=0,"",IF(D1607="","할 일을 적어 주세요",IF(NOT(ISNUMBER(A1607)),"마감일을 확인하세요",IF(AND(B1607&lt;&gt;"",ISNA(MATCH(B1607,현장번호,0))),"현장 번호를 확인하세요",IF(AND(F1607&lt;&gt;"",F1607&lt;&gt;"완료"),"끝남 칸은 '완료'만","")))))</f>
        <v/>
      </c>
      <c r="J1607">
        <f>IF(OR(G1607="밀림",G1607="오늘",G1607="이번 주"),A1607+ROW()/1E+6,"")</f>
        <v/>
      </c>
    </row>
    <row r="1608">
      <c r="A1608" s="20" t="n"/>
      <c r="B1608" s="26" t="n"/>
      <c r="C1608" s="27">
        <f>IF(D1608="","",IF(B1608="","(현장 없음)",IFERROR(INDEX(현장_고객,MATCH(B1608,현장번호,0))&amp;" · "&amp;INDEX(현장_주소,MATCH(B1608,현장번호,0)),"없는 번호")))</f>
        <v/>
      </c>
      <c r="D1608" s="21" t="n"/>
      <c r="E1608" s="21" t="n"/>
      <c r="F1608" s="26" t="n"/>
      <c r="G1608" s="28">
        <f>IF(OR(D1608="",H1608&lt;&gt;""),"",IF(F1608="완료","완료",IF(A1608&lt;기준일,"밀림",IF(A1608=기준일,"오늘",IF(A1608&lt;=기준일+7,"이번 주","예정")))))</f>
        <v/>
      </c>
      <c r="H1608" s="25">
        <f>IF(COUNTA(A1608,B1608,D1608)=0,"",IF(D1608="","할 일을 적어 주세요",IF(NOT(ISNUMBER(A1608)),"마감일을 확인하세요",IF(AND(B1608&lt;&gt;"",ISNA(MATCH(B1608,현장번호,0))),"현장 번호를 확인하세요",IF(AND(F1608&lt;&gt;"",F1608&lt;&gt;"완료"),"끝남 칸은 '완료'만","")))))</f>
        <v/>
      </c>
      <c r="J1608">
        <f>IF(OR(G1608="밀림",G1608="오늘",G1608="이번 주"),A1608+ROW()/1E+6,"")</f>
        <v/>
      </c>
    </row>
    <row r="1609">
      <c r="A1609" s="20" t="n"/>
      <c r="B1609" s="26" t="n"/>
      <c r="C1609" s="27">
        <f>IF(D1609="","",IF(B1609="","(현장 없음)",IFERROR(INDEX(현장_고객,MATCH(B1609,현장번호,0))&amp;" · "&amp;INDEX(현장_주소,MATCH(B1609,현장번호,0)),"없는 번호")))</f>
        <v/>
      </c>
      <c r="D1609" s="21" t="n"/>
      <c r="E1609" s="21" t="n"/>
      <c r="F1609" s="26" t="n"/>
      <c r="G1609" s="28">
        <f>IF(OR(D1609="",H1609&lt;&gt;""),"",IF(F1609="완료","완료",IF(A1609&lt;기준일,"밀림",IF(A1609=기준일,"오늘",IF(A1609&lt;=기준일+7,"이번 주","예정")))))</f>
        <v/>
      </c>
      <c r="H1609" s="25">
        <f>IF(COUNTA(A1609,B1609,D1609)=0,"",IF(D1609="","할 일을 적어 주세요",IF(NOT(ISNUMBER(A1609)),"마감일을 확인하세요",IF(AND(B1609&lt;&gt;"",ISNA(MATCH(B1609,현장번호,0))),"현장 번호를 확인하세요",IF(AND(F1609&lt;&gt;"",F1609&lt;&gt;"완료"),"끝남 칸은 '완료'만","")))))</f>
        <v/>
      </c>
      <c r="J1609">
        <f>IF(OR(G1609="밀림",G1609="오늘",G1609="이번 주"),A1609+ROW()/1E+6,"")</f>
        <v/>
      </c>
    </row>
    <row r="1610">
      <c r="A1610" s="20" t="n"/>
      <c r="B1610" s="26" t="n"/>
      <c r="C1610" s="27">
        <f>IF(D1610="","",IF(B1610="","(현장 없음)",IFERROR(INDEX(현장_고객,MATCH(B1610,현장번호,0))&amp;" · "&amp;INDEX(현장_주소,MATCH(B1610,현장번호,0)),"없는 번호")))</f>
        <v/>
      </c>
      <c r="D1610" s="21" t="n"/>
      <c r="E1610" s="21" t="n"/>
      <c r="F1610" s="26" t="n"/>
      <c r="G1610" s="28">
        <f>IF(OR(D1610="",H1610&lt;&gt;""),"",IF(F1610="완료","완료",IF(A1610&lt;기준일,"밀림",IF(A1610=기준일,"오늘",IF(A1610&lt;=기준일+7,"이번 주","예정")))))</f>
        <v/>
      </c>
      <c r="H1610" s="25">
        <f>IF(COUNTA(A1610,B1610,D1610)=0,"",IF(D1610="","할 일을 적어 주세요",IF(NOT(ISNUMBER(A1610)),"마감일을 확인하세요",IF(AND(B1610&lt;&gt;"",ISNA(MATCH(B1610,현장번호,0))),"현장 번호를 확인하세요",IF(AND(F1610&lt;&gt;"",F1610&lt;&gt;"완료"),"끝남 칸은 '완료'만","")))))</f>
        <v/>
      </c>
      <c r="J1610">
        <f>IF(OR(G1610="밀림",G1610="오늘",G1610="이번 주"),A1610+ROW()/1E+6,"")</f>
        <v/>
      </c>
    </row>
    <row r="1611">
      <c r="A1611" s="20" t="n"/>
      <c r="B1611" s="26" t="n"/>
      <c r="C1611" s="27">
        <f>IF(D1611="","",IF(B1611="","(현장 없음)",IFERROR(INDEX(현장_고객,MATCH(B1611,현장번호,0))&amp;" · "&amp;INDEX(현장_주소,MATCH(B1611,현장번호,0)),"없는 번호")))</f>
        <v/>
      </c>
      <c r="D1611" s="21" t="n"/>
      <c r="E1611" s="21" t="n"/>
      <c r="F1611" s="26" t="n"/>
      <c r="G1611" s="28">
        <f>IF(OR(D1611="",H1611&lt;&gt;""),"",IF(F1611="완료","완료",IF(A1611&lt;기준일,"밀림",IF(A1611=기준일,"오늘",IF(A1611&lt;=기준일+7,"이번 주","예정")))))</f>
        <v/>
      </c>
      <c r="H1611" s="25">
        <f>IF(COUNTA(A1611,B1611,D1611)=0,"",IF(D1611="","할 일을 적어 주세요",IF(NOT(ISNUMBER(A1611)),"마감일을 확인하세요",IF(AND(B1611&lt;&gt;"",ISNA(MATCH(B1611,현장번호,0))),"현장 번호를 확인하세요",IF(AND(F1611&lt;&gt;"",F1611&lt;&gt;"완료"),"끝남 칸은 '완료'만","")))))</f>
        <v/>
      </c>
      <c r="J1611">
        <f>IF(OR(G1611="밀림",G1611="오늘",G1611="이번 주"),A1611+ROW()/1E+6,"")</f>
        <v/>
      </c>
    </row>
    <row r="1612">
      <c r="A1612" s="20" t="n"/>
      <c r="B1612" s="26" t="n"/>
      <c r="C1612" s="27">
        <f>IF(D1612="","",IF(B1612="","(현장 없음)",IFERROR(INDEX(현장_고객,MATCH(B1612,현장번호,0))&amp;" · "&amp;INDEX(현장_주소,MATCH(B1612,현장번호,0)),"없는 번호")))</f>
        <v/>
      </c>
      <c r="D1612" s="21" t="n"/>
      <c r="E1612" s="21" t="n"/>
      <c r="F1612" s="26" t="n"/>
      <c r="G1612" s="28">
        <f>IF(OR(D1612="",H1612&lt;&gt;""),"",IF(F1612="완료","완료",IF(A1612&lt;기준일,"밀림",IF(A1612=기준일,"오늘",IF(A1612&lt;=기준일+7,"이번 주","예정")))))</f>
        <v/>
      </c>
      <c r="H1612" s="25">
        <f>IF(COUNTA(A1612,B1612,D1612)=0,"",IF(D1612="","할 일을 적어 주세요",IF(NOT(ISNUMBER(A1612)),"마감일을 확인하세요",IF(AND(B1612&lt;&gt;"",ISNA(MATCH(B1612,현장번호,0))),"현장 번호를 확인하세요",IF(AND(F1612&lt;&gt;"",F1612&lt;&gt;"완료"),"끝남 칸은 '완료'만","")))))</f>
        <v/>
      </c>
      <c r="J1612">
        <f>IF(OR(G1612="밀림",G1612="오늘",G1612="이번 주"),A1612+ROW()/1E+6,"")</f>
        <v/>
      </c>
    </row>
    <row r="1613">
      <c r="A1613" s="20" t="n"/>
      <c r="B1613" s="26" t="n"/>
      <c r="C1613" s="27">
        <f>IF(D1613="","",IF(B1613="","(현장 없음)",IFERROR(INDEX(현장_고객,MATCH(B1613,현장번호,0))&amp;" · "&amp;INDEX(현장_주소,MATCH(B1613,현장번호,0)),"없는 번호")))</f>
        <v/>
      </c>
      <c r="D1613" s="21" t="n"/>
      <c r="E1613" s="21" t="n"/>
      <c r="F1613" s="26" t="n"/>
      <c r="G1613" s="28">
        <f>IF(OR(D1613="",H1613&lt;&gt;""),"",IF(F1613="완료","완료",IF(A1613&lt;기준일,"밀림",IF(A1613=기준일,"오늘",IF(A1613&lt;=기준일+7,"이번 주","예정")))))</f>
        <v/>
      </c>
      <c r="H1613" s="25">
        <f>IF(COUNTA(A1613,B1613,D1613)=0,"",IF(D1613="","할 일을 적어 주세요",IF(NOT(ISNUMBER(A1613)),"마감일을 확인하세요",IF(AND(B1613&lt;&gt;"",ISNA(MATCH(B1613,현장번호,0))),"현장 번호를 확인하세요",IF(AND(F1613&lt;&gt;"",F1613&lt;&gt;"완료"),"끝남 칸은 '완료'만","")))))</f>
        <v/>
      </c>
      <c r="J1613">
        <f>IF(OR(G1613="밀림",G1613="오늘",G1613="이번 주"),A1613+ROW()/1E+6,"")</f>
        <v/>
      </c>
    </row>
    <row r="1614">
      <c r="A1614" s="20" t="n"/>
      <c r="B1614" s="26" t="n"/>
      <c r="C1614" s="27">
        <f>IF(D1614="","",IF(B1614="","(현장 없음)",IFERROR(INDEX(현장_고객,MATCH(B1614,현장번호,0))&amp;" · "&amp;INDEX(현장_주소,MATCH(B1614,현장번호,0)),"없는 번호")))</f>
        <v/>
      </c>
      <c r="D1614" s="21" t="n"/>
      <c r="E1614" s="21" t="n"/>
      <c r="F1614" s="26" t="n"/>
      <c r="G1614" s="28">
        <f>IF(OR(D1614="",H1614&lt;&gt;""),"",IF(F1614="완료","완료",IF(A1614&lt;기준일,"밀림",IF(A1614=기준일,"오늘",IF(A1614&lt;=기준일+7,"이번 주","예정")))))</f>
        <v/>
      </c>
      <c r="H1614" s="25">
        <f>IF(COUNTA(A1614,B1614,D1614)=0,"",IF(D1614="","할 일을 적어 주세요",IF(NOT(ISNUMBER(A1614)),"마감일을 확인하세요",IF(AND(B1614&lt;&gt;"",ISNA(MATCH(B1614,현장번호,0))),"현장 번호를 확인하세요",IF(AND(F1614&lt;&gt;"",F1614&lt;&gt;"완료"),"끝남 칸은 '완료'만","")))))</f>
        <v/>
      </c>
      <c r="J1614">
        <f>IF(OR(G1614="밀림",G1614="오늘",G1614="이번 주"),A1614+ROW()/1E+6,"")</f>
        <v/>
      </c>
    </row>
    <row r="1615">
      <c r="A1615" s="20" t="n"/>
      <c r="B1615" s="26" t="n"/>
      <c r="C1615" s="27">
        <f>IF(D1615="","",IF(B1615="","(현장 없음)",IFERROR(INDEX(현장_고객,MATCH(B1615,현장번호,0))&amp;" · "&amp;INDEX(현장_주소,MATCH(B1615,현장번호,0)),"없는 번호")))</f>
        <v/>
      </c>
      <c r="D1615" s="21" t="n"/>
      <c r="E1615" s="21" t="n"/>
      <c r="F1615" s="26" t="n"/>
      <c r="G1615" s="28">
        <f>IF(OR(D1615="",H1615&lt;&gt;""),"",IF(F1615="완료","완료",IF(A1615&lt;기준일,"밀림",IF(A1615=기준일,"오늘",IF(A1615&lt;=기준일+7,"이번 주","예정")))))</f>
        <v/>
      </c>
      <c r="H1615" s="25">
        <f>IF(COUNTA(A1615,B1615,D1615)=0,"",IF(D1615="","할 일을 적어 주세요",IF(NOT(ISNUMBER(A1615)),"마감일을 확인하세요",IF(AND(B1615&lt;&gt;"",ISNA(MATCH(B1615,현장번호,0))),"현장 번호를 확인하세요",IF(AND(F1615&lt;&gt;"",F1615&lt;&gt;"완료"),"끝남 칸은 '완료'만","")))))</f>
        <v/>
      </c>
      <c r="J1615">
        <f>IF(OR(G1615="밀림",G1615="오늘",G1615="이번 주"),A1615+ROW()/1E+6,"")</f>
        <v/>
      </c>
    </row>
    <row r="1616">
      <c r="A1616" s="20" t="n"/>
      <c r="B1616" s="26" t="n"/>
      <c r="C1616" s="27">
        <f>IF(D1616="","",IF(B1616="","(현장 없음)",IFERROR(INDEX(현장_고객,MATCH(B1616,현장번호,0))&amp;" · "&amp;INDEX(현장_주소,MATCH(B1616,현장번호,0)),"없는 번호")))</f>
        <v/>
      </c>
      <c r="D1616" s="21" t="n"/>
      <c r="E1616" s="21" t="n"/>
      <c r="F1616" s="26" t="n"/>
      <c r="G1616" s="28">
        <f>IF(OR(D1616="",H1616&lt;&gt;""),"",IF(F1616="완료","완료",IF(A1616&lt;기준일,"밀림",IF(A1616=기준일,"오늘",IF(A1616&lt;=기준일+7,"이번 주","예정")))))</f>
        <v/>
      </c>
      <c r="H1616" s="25">
        <f>IF(COUNTA(A1616,B1616,D1616)=0,"",IF(D1616="","할 일을 적어 주세요",IF(NOT(ISNUMBER(A1616)),"마감일을 확인하세요",IF(AND(B1616&lt;&gt;"",ISNA(MATCH(B1616,현장번호,0))),"현장 번호를 확인하세요",IF(AND(F1616&lt;&gt;"",F1616&lt;&gt;"완료"),"끝남 칸은 '완료'만","")))))</f>
        <v/>
      </c>
      <c r="J1616">
        <f>IF(OR(G1616="밀림",G1616="오늘",G1616="이번 주"),A1616+ROW()/1E+6,"")</f>
        <v/>
      </c>
    </row>
    <row r="1617">
      <c r="A1617" s="20" t="n"/>
      <c r="B1617" s="26" t="n"/>
      <c r="C1617" s="27">
        <f>IF(D1617="","",IF(B1617="","(현장 없음)",IFERROR(INDEX(현장_고객,MATCH(B1617,현장번호,0))&amp;" · "&amp;INDEX(현장_주소,MATCH(B1617,현장번호,0)),"없는 번호")))</f>
        <v/>
      </c>
      <c r="D1617" s="21" t="n"/>
      <c r="E1617" s="21" t="n"/>
      <c r="F1617" s="26" t="n"/>
      <c r="G1617" s="28">
        <f>IF(OR(D1617="",H1617&lt;&gt;""),"",IF(F1617="완료","완료",IF(A1617&lt;기준일,"밀림",IF(A1617=기준일,"오늘",IF(A1617&lt;=기준일+7,"이번 주","예정")))))</f>
        <v/>
      </c>
      <c r="H1617" s="25">
        <f>IF(COUNTA(A1617,B1617,D1617)=0,"",IF(D1617="","할 일을 적어 주세요",IF(NOT(ISNUMBER(A1617)),"마감일을 확인하세요",IF(AND(B1617&lt;&gt;"",ISNA(MATCH(B1617,현장번호,0))),"현장 번호를 확인하세요",IF(AND(F1617&lt;&gt;"",F1617&lt;&gt;"완료"),"끝남 칸은 '완료'만","")))))</f>
        <v/>
      </c>
      <c r="J1617">
        <f>IF(OR(G1617="밀림",G1617="오늘",G1617="이번 주"),A1617+ROW()/1E+6,"")</f>
        <v/>
      </c>
    </row>
    <row r="1618">
      <c r="A1618" s="20" t="n"/>
      <c r="B1618" s="26" t="n"/>
      <c r="C1618" s="27">
        <f>IF(D1618="","",IF(B1618="","(현장 없음)",IFERROR(INDEX(현장_고객,MATCH(B1618,현장번호,0))&amp;" · "&amp;INDEX(현장_주소,MATCH(B1618,현장번호,0)),"없는 번호")))</f>
        <v/>
      </c>
      <c r="D1618" s="21" t="n"/>
      <c r="E1618" s="21" t="n"/>
      <c r="F1618" s="26" t="n"/>
      <c r="G1618" s="28">
        <f>IF(OR(D1618="",H1618&lt;&gt;""),"",IF(F1618="완료","완료",IF(A1618&lt;기준일,"밀림",IF(A1618=기준일,"오늘",IF(A1618&lt;=기준일+7,"이번 주","예정")))))</f>
        <v/>
      </c>
      <c r="H1618" s="25">
        <f>IF(COUNTA(A1618,B1618,D1618)=0,"",IF(D1618="","할 일을 적어 주세요",IF(NOT(ISNUMBER(A1618)),"마감일을 확인하세요",IF(AND(B1618&lt;&gt;"",ISNA(MATCH(B1618,현장번호,0))),"현장 번호를 확인하세요",IF(AND(F1618&lt;&gt;"",F1618&lt;&gt;"완료"),"끝남 칸은 '완료'만","")))))</f>
        <v/>
      </c>
      <c r="J1618">
        <f>IF(OR(G1618="밀림",G1618="오늘",G1618="이번 주"),A1618+ROW()/1E+6,"")</f>
        <v/>
      </c>
    </row>
    <row r="1619">
      <c r="A1619" s="20" t="n"/>
      <c r="B1619" s="26" t="n"/>
      <c r="C1619" s="27">
        <f>IF(D1619="","",IF(B1619="","(현장 없음)",IFERROR(INDEX(현장_고객,MATCH(B1619,현장번호,0))&amp;" · "&amp;INDEX(현장_주소,MATCH(B1619,현장번호,0)),"없는 번호")))</f>
        <v/>
      </c>
      <c r="D1619" s="21" t="n"/>
      <c r="E1619" s="21" t="n"/>
      <c r="F1619" s="26" t="n"/>
      <c r="G1619" s="28">
        <f>IF(OR(D1619="",H1619&lt;&gt;""),"",IF(F1619="완료","완료",IF(A1619&lt;기준일,"밀림",IF(A1619=기준일,"오늘",IF(A1619&lt;=기준일+7,"이번 주","예정")))))</f>
        <v/>
      </c>
      <c r="H1619" s="25">
        <f>IF(COUNTA(A1619,B1619,D1619)=0,"",IF(D1619="","할 일을 적어 주세요",IF(NOT(ISNUMBER(A1619)),"마감일을 확인하세요",IF(AND(B1619&lt;&gt;"",ISNA(MATCH(B1619,현장번호,0))),"현장 번호를 확인하세요",IF(AND(F1619&lt;&gt;"",F1619&lt;&gt;"완료"),"끝남 칸은 '완료'만","")))))</f>
        <v/>
      </c>
      <c r="J1619">
        <f>IF(OR(G1619="밀림",G1619="오늘",G1619="이번 주"),A1619+ROW()/1E+6,"")</f>
        <v/>
      </c>
    </row>
    <row r="1620">
      <c r="A1620" s="20" t="n"/>
      <c r="B1620" s="26" t="n"/>
      <c r="C1620" s="27">
        <f>IF(D1620="","",IF(B1620="","(현장 없음)",IFERROR(INDEX(현장_고객,MATCH(B1620,현장번호,0))&amp;" · "&amp;INDEX(현장_주소,MATCH(B1620,현장번호,0)),"없는 번호")))</f>
        <v/>
      </c>
      <c r="D1620" s="21" t="n"/>
      <c r="E1620" s="21" t="n"/>
      <c r="F1620" s="26" t="n"/>
      <c r="G1620" s="28">
        <f>IF(OR(D1620="",H1620&lt;&gt;""),"",IF(F1620="완료","완료",IF(A1620&lt;기준일,"밀림",IF(A1620=기준일,"오늘",IF(A1620&lt;=기준일+7,"이번 주","예정")))))</f>
        <v/>
      </c>
      <c r="H1620" s="25">
        <f>IF(COUNTA(A1620,B1620,D1620)=0,"",IF(D1620="","할 일을 적어 주세요",IF(NOT(ISNUMBER(A1620)),"마감일을 확인하세요",IF(AND(B1620&lt;&gt;"",ISNA(MATCH(B1620,현장번호,0))),"현장 번호를 확인하세요",IF(AND(F1620&lt;&gt;"",F1620&lt;&gt;"완료"),"끝남 칸은 '완료'만","")))))</f>
        <v/>
      </c>
      <c r="J1620">
        <f>IF(OR(G1620="밀림",G1620="오늘",G1620="이번 주"),A1620+ROW()/1E+6,"")</f>
        <v/>
      </c>
    </row>
    <row r="1621">
      <c r="A1621" s="20" t="n"/>
      <c r="B1621" s="26" t="n"/>
      <c r="C1621" s="27">
        <f>IF(D1621="","",IF(B1621="","(현장 없음)",IFERROR(INDEX(현장_고객,MATCH(B1621,현장번호,0))&amp;" · "&amp;INDEX(현장_주소,MATCH(B1621,현장번호,0)),"없는 번호")))</f>
        <v/>
      </c>
      <c r="D1621" s="21" t="n"/>
      <c r="E1621" s="21" t="n"/>
      <c r="F1621" s="26" t="n"/>
      <c r="G1621" s="28">
        <f>IF(OR(D1621="",H1621&lt;&gt;""),"",IF(F1621="완료","완료",IF(A1621&lt;기준일,"밀림",IF(A1621=기준일,"오늘",IF(A1621&lt;=기준일+7,"이번 주","예정")))))</f>
        <v/>
      </c>
      <c r="H1621" s="25">
        <f>IF(COUNTA(A1621,B1621,D1621)=0,"",IF(D1621="","할 일을 적어 주세요",IF(NOT(ISNUMBER(A1621)),"마감일을 확인하세요",IF(AND(B1621&lt;&gt;"",ISNA(MATCH(B1621,현장번호,0))),"현장 번호를 확인하세요",IF(AND(F1621&lt;&gt;"",F1621&lt;&gt;"완료"),"끝남 칸은 '완료'만","")))))</f>
        <v/>
      </c>
      <c r="J1621">
        <f>IF(OR(G1621="밀림",G1621="오늘",G1621="이번 주"),A1621+ROW()/1E+6,"")</f>
        <v/>
      </c>
    </row>
    <row r="1622">
      <c r="A1622" s="20" t="n"/>
      <c r="B1622" s="26" t="n"/>
      <c r="C1622" s="27">
        <f>IF(D1622="","",IF(B1622="","(현장 없음)",IFERROR(INDEX(현장_고객,MATCH(B1622,현장번호,0))&amp;" · "&amp;INDEX(현장_주소,MATCH(B1622,현장번호,0)),"없는 번호")))</f>
        <v/>
      </c>
      <c r="D1622" s="21" t="n"/>
      <c r="E1622" s="21" t="n"/>
      <c r="F1622" s="26" t="n"/>
      <c r="G1622" s="28">
        <f>IF(OR(D1622="",H1622&lt;&gt;""),"",IF(F1622="완료","완료",IF(A1622&lt;기준일,"밀림",IF(A1622=기준일,"오늘",IF(A1622&lt;=기준일+7,"이번 주","예정")))))</f>
        <v/>
      </c>
      <c r="H1622" s="25">
        <f>IF(COUNTA(A1622,B1622,D1622)=0,"",IF(D1622="","할 일을 적어 주세요",IF(NOT(ISNUMBER(A1622)),"마감일을 확인하세요",IF(AND(B1622&lt;&gt;"",ISNA(MATCH(B1622,현장번호,0))),"현장 번호를 확인하세요",IF(AND(F1622&lt;&gt;"",F1622&lt;&gt;"완료"),"끝남 칸은 '완료'만","")))))</f>
        <v/>
      </c>
      <c r="J1622">
        <f>IF(OR(G1622="밀림",G1622="오늘",G1622="이번 주"),A1622+ROW()/1E+6,"")</f>
        <v/>
      </c>
    </row>
    <row r="1623">
      <c r="A1623" s="20" t="n"/>
      <c r="B1623" s="26" t="n"/>
      <c r="C1623" s="27">
        <f>IF(D1623="","",IF(B1623="","(현장 없음)",IFERROR(INDEX(현장_고객,MATCH(B1623,현장번호,0))&amp;" · "&amp;INDEX(현장_주소,MATCH(B1623,현장번호,0)),"없는 번호")))</f>
        <v/>
      </c>
      <c r="D1623" s="21" t="n"/>
      <c r="E1623" s="21" t="n"/>
      <c r="F1623" s="26" t="n"/>
      <c r="G1623" s="28">
        <f>IF(OR(D1623="",H1623&lt;&gt;""),"",IF(F1623="완료","완료",IF(A1623&lt;기준일,"밀림",IF(A1623=기준일,"오늘",IF(A1623&lt;=기준일+7,"이번 주","예정")))))</f>
        <v/>
      </c>
      <c r="H1623" s="25">
        <f>IF(COUNTA(A1623,B1623,D1623)=0,"",IF(D1623="","할 일을 적어 주세요",IF(NOT(ISNUMBER(A1623)),"마감일을 확인하세요",IF(AND(B1623&lt;&gt;"",ISNA(MATCH(B1623,현장번호,0))),"현장 번호를 확인하세요",IF(AND(F1623&lt;&gt;"",F1623&lt;&gt;"완료"),"끝남 칸은 '완료'만","")))))</f>
        <v/>
      </c>
      <c r="J1623">
        <f>IF(OR(G1623="밀림",G1623="오늘",G1623="이번 주"),A1623+ROW()/1E+6,"")</f>
        <v/>
      </c>
    </row>
    <row r="1624">
      <c r="A1624" s="20" t="n"/>
      <c r="B1624" s="26" t="n"/>
      <c r="C1624" s="27">
        <f>IF(D1624="","",IF(B1624="","(현장 없음)",IFERROR(INDEX(현장_고객,MATCH(B1624,현장번호,0))&amp;" · "&amp;INDEX(현장_주소,MATCH(B1624,현장번호,0)),"없는 번호")))</f>
        <v/>
      </c>
      <c r="D1624" s="21" t="n"/>
      <c r="E1624" s="21" t="n"/>
      <c r="F1624" s="26" t="n"/>
      <c r="G1624" s="28">
        <f>IF(OR(D1624="",H1624&lt;&gt;""),"",IF(F1624="완료","완료",IF(A1624&lt;기준일,"밀림",IF(A1624=기준일,"오늘",IF(A1624&lt;=기준일+7,"이번 주","예정")))))</f>
        <v/>
      </c>
      <c r="H1624" s="25">
        <f>IF(COUNTA(A1624,B1624,D1624)=0,"",IF(D1624="","할 일을 적어 주세요",IF(NOT(ISNUMBER(A1624)),"마감일을 확인하세요",IF(AND(B1624&lt;&gt;"",ISNA(MATCH(B1624,현장번호,0))),"현장 번호를 확인하세요",IF(AND(F1624&lt;&gt;"",F1624&lt;&gt;"완료"),"끝남 칸은 '완료'만","")))))</f>
        <v/>
      </c>
      <c r="J1624">
        <f>IF(OR(G1624="밀림",G1624="오늘",G1624="이번 주"),A1624+ROW()/1E+6,"")</f>
        <v/>
      </c>
    </row>
    <row r="1625">
      <c r="A1625" s="20" t="n"/>
      <c r="B1625" s="26" t="n"/>
      <c r="C1625" s="27">
        <f>IF(D1625="","",IF(B1625="","(현장 없음)",IFERROR(INDEX(현장_고객,MATCH(B1625,현장번호,0))&amp;" · "&amp;INDEX(현장_주소,MATCH(B1625,현장번호,0)),"없는 번호")))</f>
        <v/>
      </c>
      <c r="D1625" s="21" t="n"/>
      <c r="E1625" s="21" t="n"/>
      <c r="F1625" s="26" t="n"/>
      <c r="G1625" s="28">
        <f>IF(OR(D1625="",H1625&lt;&gt;""),"",IF(F1625="완료","완료",IF(A1625&lt;기준일,"밀림",IF(A1625=기준일,"오늘",IF(A1625&lt;=기준일+7,"이번 주","예정")))))</f>
        <v/>
      </c>
      <c r="H1625" s="25">
        <f>IF(COUNTA(A1625,B1625,D1625)=0,"",IF(D1625="","할 일을 적어 주세요",IF(NOT(ISNUMBER(A1625)),"마감일을 확인하세요",IF(AND(B1625&lt;&gt;"",ISNA(MATCH(B1625,현장번호,0))),"현장 번호를 확인하세요",IF(AND(F1625&lt;&gt;"",F1625&lt;&gt;"완료"),"끝남 칸은 '완료'만","")))))</f>
        <v/>
      </c>
      <c r="J1625">
        <f>IF(OR(G1625="밀림",G1625="오늘",G1625="이번 주"),A1625+ROW()/1E+6,"")</f>
        <v/>
      </c>
    </row>
    <row r="1626">
      <c r="A1626" s="20" t="n"/>
      <c r="B1626" s="26" t="n"/>
      <c r="C1626" s="27">
        <f>IF(D1626="","",IF(B1626="","(현장 없음)",IFERROR(INDEX(현장_고객,MATCH(B1626,현장번호,0))&amp;" · "&amp;INDEX(현장_주소,MATCH(B1626,현장번호,0)),"없는 번호")))</f>
        <v/>
      </c>
      <c r="D1626" s="21" t="n"/>
      <c r="E1626" s="21" t="n"/>
      <c r="F1626" s="26" t="n"/>
      <c r="G1626" s="28">
        <f>IF(OR(D1626="",H1626&lt;&gt;""),"",IF(F1626="완료","완료",IF(A1626&lt;기준일,"밀림",IF(A1626=기준일,"오늘",IF(A1626&lt;=기준일+7,"이번 주","예정")))))</f>
        <v/>
      </c>
      <c r="H1626" s="25">
        <f>IF(COUNTA(A1626,B1626,D1626)=0,"",IF(D1626="","할 일을 적어 주세요",IF(NOT(ISNUMBER(A1626)),"마감일을 확인하세요",IF(AND(B1626&lt;&gt;"",ISNA(MATCH(B1626,현장번호,0))),"현장 번호를 확인하세요",IF(AND(F1626&lt;&gt;"",F1626&lt;&gt;"완료"),"끝남 칸은 '완료'만","")))))</f>
        <v/>
      </c>
      <c r="J1626">
        <f>IF(OR(G1626="밀림",G1626="오늘",G1626="이번 주"),A1626+ROW()/1E+6,"")</f>
        <v/>
      </c>
    </row>
    <row r="1627">
      <c r="A1627" s="20" t="n"/>
      <c r="B1627" s="26" t="n"/>
      <c r="C1627" s="27">
        <f>IF(D1627="","",IF(B1627="","(현장 없음)",IFERROR(INDEX(현장_고객,MATCH(B1627,현장번호,0))&amp;" · "&amp;INDEX(현장_주소,MATCH(B1627,현장번호,0)),"없는 번호")))</f>
        <v/>
      </c>
      <c r="D1627" s="21" t="n"/>
      <c r="E1627" s="21" t="n"/>
      <c r="F1627" s="26" t="n"/>
      <c r="G1627" s="28">
        <f>IF(OR(D1627="",H1627&lt;&gt;""),"",IF(F1627="완료","완료",IF(A1627&lt;기준일,"밀림",IF(A1627=기준일,"오늘",IF(A1627&lt;=기준일+7,"이번 주","예정")))))</f>
        <v/>
      </c>
      <c r="H1627" s="25">
        <f>IF(COUNTA(A1627,B1627,D1627)=0,"",IF(D1627="","할 일을 적어 주세요",IF(NOT(ISNUMBER(A1627)),"마감일을 확인하세요",IF(AND(B1627&lt;&gt;"",ISNA(MATCH(B1627,현장번호,0))),"현장 번호를 확인하세요",IF(AND(F1627&lt;&gt;"",F1627&lt;&gt;"완료"),"끝남 칸은 '완료'만","")))))</f>
        <v/>
      </c>
      <c r="J1627">
        <f>IF(OR(G1627="밀림",G1627="오늘",G1627="이번 주"),A1627+ROW()/1E+6,"")</f>
        <v/>
      </c>
    </row>
    <row r="1628">
      <c r="A1628" s="20" t="n"/>
      <c r="B1628" s="26" t="n"/>
      <c r="C1628" s="27">
        <f>IF(D1628="","",IF(B1628="","(현장 없음)",IFERROR(INDEX(현장_고객,MATCH(B1628,현장번호,0))&amp;" · "&amp;INDEX(현장_주소,MATCH(B1628,현장번호,0)),"없는 번호")))</f>
        <v/>
      </c>
      <c r="D1628" s="21" t="n"/>
      <c r="E1628" s="21" t="n"/>
      <c r="F1628" s="26" t="n"/>
      <c r="G1628" s="28">
        <f>IF(OR(D1628="",H1628&lt;&gt;""),"",IF(F1628="완료","완료",IF(A1628&lt;기준일,"밀림",IF(A1628=기준일,"오늘",IF(A1628&lt;=기준일+7,"이번 주","예정")))))</f>
        <v/>
      </c>
      <c r="H1628" s="25">
        <f>IF(COUNTA(A1628,B1628,D1628)=0,"",IF(D1628="","할 일을 적어 주세요",IF(NOT(ISNUMBER(A1628)),"마감일을 확인하세요",IF(AND(B1628&lt;&gt;"",ISNA(MATCH(B1628,현장번호,0))),"현장 번호를 확인하세요",IF(AND(F1628&lt;&gt;"",F1628&lt;&gt;"완료"),"끝남 칸은 '완료'만","")))))</f>
        <v/>
      </c>
      <c r="J1628">
        <f>IF(OR(G1628="밀림",G1628="오늘",G1628="이번 주"),A1628+ROW()/1E+6,"")</f>
        <v/>
      </c>
    </row>
    <row r="1629">
      <c r="A1629" s="20" t="n"/>
      <c r="B1629" s="26" t="n"/>
      <c r="C1629" s="27">
        <f>IF(D1629="","",IF(B1629="","(현장 없음)",IFERROR(INDEX(현장_고객,MATCH(B1629,현장번호,0))&amp;" · "&amp;INDEX(현장_주소,MATCH(B1629,현장번호,0)),"없는 번호")))</f>
        <v/>
      </c>
      <c r="D1629" s="21" t="n"/>
      <c r="E1629" s="21" t="n"/>
      <c r="F1629" s="26" t="n"/>
      <c r="G1629" s="28">
        <f>IF(OR(D1629="",H1629&lt;&gt;""),"",IF(F1629="완료","완료",IF(A1629&lt;기준일,"밀림",IF(A1629=기준일,"오늘",IF(A1629&lt;=기준일+7,"이번 주","예정")))))</f>
        <v/>
      </c>
      <c r="H1629" s="25">
        <f>IF(COUNTA(A1629,B1629,D1629)=0,"",IF(D1629="","할 일을 적어 주세요",IF(NOT(ISNUMBER(A1629)),"마감일을 확인하세요",IF(AND(B1629&lt;&gt;"",ISNA(MATCH(B1629,현장번호,0))),"현장 번호를 확인하세요",IF(AND(F1629&lt;&gt;"",F1629&lt;&gt;"완료"),"끝남 칸은 '완료'만","")))))</f>
        <v/>
      </c>
      <c r="J1629">
        <f>IF(OR(G1629="밀림",G1629="오늘",G1629="이번 주"),A1629+ROW()/1E+6,"")</f>
        <v/>
      </c>
    </row>
    <row r="1630">
      <c r="A1630" s="20" t="n"/>
      <c r="B1630" s="26" t="n"/>
      <c r="C1630" s="27">
        <f>IF(D1630="","",IF(B1630="","(현장 없음)",IFERROR(INDEX(현장_고객,MATCH(B1630,현장번호,0))&amp;" · "&amp;INDEX(현장_주소,MATCH(B1630,현장번호,0)),"없는 번호")))</f>
        <v/>
      </c>
      <c r="D1630" s="21" t="n"/>
      <c r="E1630" s="21" t="n"/>
      <c r="F1630" s="26" t="n"/>
      <c r="G1630" s="28">
        <f>IF(OR(D1630="",H1630&lt;&gt;""),"",IF(F1630="완료","완료",IF(A1630&lt;기준일,"밀림",IF(A1630=기준일,"오늘",IF(A1630&lt;=기준일+7,"이번 주","예정")))))</f>
        <v/>
      </c>
      <c r="H1630" s="25">
        <f>IF(COUNTA(A1630,B1630,D1630)=0,"",IF(D1630="","할 일을 적어 주세요",IF(NOT(ISNUMBER(A1630)),"마감일을 확인하세요",IF(AND(B1630&lt;&gt;"",ISNA(MATCH(B1630,현장번호,0))),"현장 번호를 확인하세요",IF(AND(F1630&lt;&gt;"",F1630&lt;&gt;"완료"),"끝남 칸은 '완료'만","")))))</f>
        <v/>
      </c>
      <c r="J1630">
        <f>IF(OR(G1630="밀림",G1630="오늘",G1630="이번 주"),A1630+ROW()/1E+6,"")</f>
        <v/>
      </c>
    </row>
    <row r="1631">
      <c r="A1631" s="20" t="n"/>
      <c r="B1631" s="26" t="n"/>
      <c r="C1631" s="27">
        <f>IF(D1631="","",IF(B1631="","(현장 없음)",IFERROR(INDEX(현장_고객,MATCH(B1631,현장번호,0))&amp;" · "&amp;INDEX(현장_주소,MATCH(B1631,현장번호,0)),"없는 번호")))</f>
        <v/>
      </c>
      <c r="D1631" s="21" t="n"/>
      <c r="E1631" s="21" t="n"/>
      <c r="F1631" s="26" t="n"/>
      <c r="G1631" s="28">
        <f>IF(OR(D1631="",H1631&lt;&gt;""),"",IF(F1631="완료","완료",IF(A1631&lt;기준일,"밀림",IF(A1631=기준일,"오늘",IF(A1631&lt;=기준일+7,"이번 주","예정")))))</f>
        <v/>
      </c>
      <c r="H1631" s="25">
        <f>IF(COUNTA(A1631,B1631,D1631)=0,"",IF(D1631="","할 일을 적어 주세요",IF(NOT(ISNUMBER(A1631)),"마감일을 확인하세요",IF(AND(B1631&lt;&gt;"",ISNA(MATCH(B1631,현장번호,0))),"현장 번호를 확인하세요",IF(AND(F1631&lt;&gt;"",F1631&lt;&gt;"완료"),"끝남 칸은 '완료'만","")))))</f>
        <v/>
      </c>
      <c r="J1631">
        <f>IF(OR(G1631="밀림",G1631="오늘",G1631="이번 주"),A1631+ROW()/1E+6,"")</f>
        <v/>
      </c>
    </row>
    <row r="1632">
      <c r="A1632" s="20" t="n"/>
      <c r="B1632" s="26" t="n"/>
      <c r="C1632" s="27">
        <f>IF(D1632="","",IF(B1632="","(현장 없음)",IFERROR(INDEX(현장_고객,MATCH(B1632,현장번호,0))&amp;" · "&amp;INDEX(현장_주소,MATCH(B1632,현장번호,0)),"없는 번호")))</f>
        <v/>
      </c>
      <c r="D1632" s="21" t="n"/>
      <c r="E1632" s="21" t="n"/>
      <c r="F1632" s="26" t="n"/>
      <c r="G1632" s="28">
        <f>IF(OR(D1632="",H1632&lt;&gt;""),"",IF(F1632="완료","완료",IF(A1632&lt;기준일,"밀림",IF(A1632=기준일,"오늘",IF(A1632&lt;=기준일+7,"이번 주","예정")))))</f>
        <v/>
      </c>
      <c r="H1632" s="25">
        <f>IF(COUNTA(A1632,B1632,D1632)=0,"",IF(D1632="","할 일을 적어 주세요",IF(NOT(ISNUMBER(A1632)),"마감일을 확인하세요",IF(AND(B1632&lt;&gt;"",ISNA(MATCH(B1632,현장번호,0))),"현장 번호를 확인하세요",IF(AND(F1632&lt;&gt;"",F1632&lt;&gt;"완료"),"끝남 칸은 '완료'만","")))))</f>
        <v/>
      </c>
      <c r="J1632">
        <f>IF(OR(G1632="밀림",G1632="오늘",G1632="이번 주"),A1632+ROW()/1E+6,"")</f>
        <v/>
      </c>
    </row>
    <row r="1633">
      <c r="A1633" s="20" t="n"/>
      <c r="B1633" s="26" t="n"/>
      <c r="C1633" s="27">
        <f>IF(D1633="","",IF(B1633="","(현장 없음)",IFERROR(INDEX(현장_고객,MATCH(B1633,현장번호,0))&amp;" · "&amp;INDEX(현장_주소,MATCH(B1633,현장번호,0)),"없는 번호")))</f>
        <v/>
      </c>
      <c r="D1633" s="21" t="n"/>
      <c r="E1633" s="21" t="n"/>
      <c r="F1633" s="26" t="n"/>
      <c r="G1633" s="28">
        <f>IF(OR(D1633="",H1633&lt;&gt;""),"",IF(F1633="완료","완료",IF(A1633&lt;기준일,"밀림",IF(A1633=기준일,"오늘",IF(A1633&lt;=기준일+7,"이번 주","예정")))))</f>
        <v/>
      </c>
      <c r="H1633" s="25">
        <f>IF(COUNTA(A1633,B1633,D1633)=0,"",IF(D1633="","할 일을 적어 주세요",IF(NOT(ISNUMBER(A1633)),"마감일을 확인하세요",IF(AND(B1633&lt;&gt;"",ISNA(MATCH(B1633,현장번호,0))),"현장 번호를 확인하세요",IF(AND(F1633&lt;&gt;"",F1633&lt;&gt;"완료"),"끝남 칸은 '완료'만","")))))</f>
        <v/>
      </c>
      <c r="J1633">
        <f>IF(OR(G1633="밀림",G1633="오늘",G1633="이번 주"),A1633+ROW()/1E+6,"")</f>
        <v/>
      </c>
    </row>
    <row r="1634">
      <c r="A1634" s="20" t="n"/>
      <c r="B1634" s="26" t="n"/>
      <c r="C1634" s="27">
        <f>IF(D1634="","",IF(B1634="","(현장 없음)",IFERROR(INDEX(현장_고객,MATCH(B1634,현장번호,0))&amp;" · "&amp;INDEX(현장_주소,MATCH(B1634,현장번호,0)),"없는 번호")))</f>
        <v/>
      </c>
      <c r="D1634" s="21" t="n"/>
      <c r="E1634" s="21" t="n"/>
      <c r="F1634" s="26" t="n"/>
      <c r="G1634" s="28">
        <f>IF(OR(D1634="",H1634&lt;&gt;""),"",IF(F1634="완료","완료",IF(A1634&lt;기준일,"밀림",IF(A1634=기준일,"오늘",IF(A1634&lt;=기준일+7,"이번 주","예정")))))</f>
        <v/>
      </c>
      <c r="H1634" s="25">
        <f>IF(COUNTA(A1634,B1634,D1634)=0,"",IF(D1634="","할 일을 적어 주세요",IF(NOT(ISNUMBER(A1634)),"마감일을 확인하세요",IF(AND(B1634&lt;&gt;"",ISNA(MATCH(B1634,현장번호,0))),"현장 번호를 확인하세요",IF(AND(F1634&lt;&gt;"",F1634&lt;&gt;"완료"),"끝남 칸은 '완료'만","")))))</f>
        <v/>
      </c>
      <c r="J1634">
        <f>IF(OR(G1634="밀림",G1634="오늘",G1634="이번 주"),A1634+ROW()/1E+6,"")</f>
        <v/>
      </c>
    </row>
    <row r="1635">
      <c r="A1635" s="20" t="n"/>
      <c r="B1635" s="26" t="n"/>
      <c r="C1635" s="27">
        <f>IF(D1635="","",IF(B1635="","(현장 없음)",IFERROR(INDEX(현장_고객,MATCH(B1635,현장번호,0))&amp;" · "&amp;INDEX(현장_주소,MATCH(B1635,현장번호,0)),"없는 번호")))</f>
        <v/>
      </c>
      <c r="D1635" s="21" t="n"/>
      <c r="E1635" s="21" t="n"/>
      <c r="F1635" s="26" t="n"/>
      <c r="G1635" s="28">
        <f>IF(OR(D1635="",H1635&lt;&gt;""),"",IF(F1635="완료","완료",IF(A1635&lt;기준일,"밀림",IF(A1635=기준일,"오늘",IF(A1635&lt;=기준일+7,"이번 주","예정")))))</f>
        <v/>
      </c>
      <c r="H1635" s="25">
        <f>IF(COUNTA(A1635,B1635,D1635)=0,"",IF(D1635="","할 일을 적어 주세요",IF(NOT(ISNUMBER(A1635)),"마감일을 확인하세요",IF(AND(B1635&lt;&gt;"",ISNA(MATCH(B1635,현장번호,0))),"현장 번호를 확인하세요",IF(AND(F1635&lt;&gt;"",F1635&lt;&gt;"완료"),"끝남 칸은 '완료'만","")))))</f>
        <v/>
      </c>
      <c r="J1635">
        <f>IF(OR(G1635="밀림",G1635="오늘",G1635="이번 주"),A1635+ROW()/1E+6,"")</f>
        <v/>
      </c>
    </row>
    <row r="1636">
      <c r="A1636" s="20" t="n"/>
      <c r="B1636" s="26" t="n"/>
      <c r="C1636" s="27">
        <f>IF(D1636="","",IF(B1636="","(현장 없음)",IFERROR(INDEX(현장_고객,MATCH(B1636,현장번호,0))&amp;" · "&amp;INDEX(현장_주소,MATCH(B1636,현장번호,0)),"없는 번호")))</f>
        <v/>
      </c>
      <c r="D1636" s="21" t="n"/>
      <c r="E1636" s="21" t="n"/>
      <c r="F1636" s="26" t="n"/>
      <c r="G1636" s="28">
        <f>IF(OR(D1636="",H1636&lt;&gt;""),"",IF(F1636="완료","완료",IF(A1636&lt;기준일,"밀림",IF(A1636=기준일,"오늘",IF(A1636&lt;=기준일+7,"이번 주","예정")))))</f>
        <v/>
      </c>
      <c r="H1636" s="25">
        <f>IF(COUNTA(A1636,B1636,D1636)=0,"",IF(D1636="","할 일을 적어 주세요",IF(NOT(ISNUMBER(A1636)),"마감일을 확인하세요",IF(AND(B1636&lt;&gt;"",ISNA(MATCH(B1636,현장번호,0))),"현장 번호를 확인하세요",IF(AND(F1636&lt;&gt;"",F1636&lt;&gt;"완료"),"끝남 칸은 '완료'만","")))))</f>
        <v/>
      </c>
      <c r="J1636">
        <f>IF(OR(G1636="밀림",G1636="오늘",G1636="이번 주"),A1636+ROW()/1E+6,"")</f>
        <v/>
      </c>
    </row>
    <row r="1637">
      <c r="A1637" s="20" t="n"/>
      <c r="B1637" s="26" t="n"/>
      <c r="C1637" s="27">
        <f>IF(D1637="","",IF(B1637="","(현장 없음)",IFERROR(INDEX(현장_고객,MATCH(B1637,현장번호,0))&amp;" · "&amp;INDEX(현장_주소,MATCH(B1637,현장번호,0)),"없는 번호")))</f>
        <v/>
      </c>
      <c r="D1637" s="21" t="n"/>
      <c r="E1637" s="21" t="n"/>
      <c r="F1637" s="26" t="n"/>
      <c r="G1637" s="28">
        <f>IF(OR(D1637="",H1637&lt;&gt;""),"",IF(F1637="완료","완료",IF(A1637&lt;기준일,"밀림",IF(A1637=기준일,"오늘",IF(A1637&lt;=기준일+7,"이번 주","예정")))))</f>
        <v/>
      </c>
      <c r="H1637" s="25">
        <f>IF(COUNTA(A1637,B1637,D1637)=0,"",IF(D1637="","할 일을 적어 주세요",IF(NOT(ISNUMBER(A1637)),"마감일을 확인하세요",IF(AND(B1637&lt;&gt;"",ISNA(MATCH(B1637,현장번호,0))),"현장 번호를 확인하세요",IF(AND(F1637&lt;&gt;"",F1637&lt;&gt;"완료"),"끝남 칸은 '완료'만","")))))</f>
        <v/>
      </c>
      <c r="J1637">
        <f>IF(OR(G1637="밀림",G1637="오늘",G1637="이번 주"),A1637+ROW()/1E+6,"")</f>
        <v/>
      </c>
    </row>
    <row r="1638">
      <c r="A1638" s="20" t="n"/>
      <c r="B1638" s="26" t="n"/>
      <c r="C1638" s="27">
        <f>IF(D1638="","",IF(B1638="","(현장 없음)",IFERROR(INDEX(현장_고객,MATCH(B1638,현장번호,0))&amp;" · "&amp;INDEX(현장_주소,MATCH(B1638,현장번호,0)),"없는 번호")))</f>
        <v/>
      </c>
      <c r="D1638" s="21" t="n"/>
      <c r="E1638" s="21" t="n"/>
      <c r="F1638" s="26" t="n"/>
      <c r="G1638" s="28">
        <f>IF(OR(D1638="",H1638&lt;&gt;""),"",IF(F1638="완료","완료",IF(A1638&lt;기준일,"밀림",IF(A1638=기준일,"오늘",IF(A1638&lt;=기준일+7,"이번 주","예정")))))</f>
        <v/>
      </c>
      <c r="H1638" s="25">
        <f>IF(COUNTA(A1638,B1638,D1638)=0,"",IF(D1638="","할 일을 적어 주세요",IF(NOT(ISNUMBER(A1638)),"마감일을 확인하세요",IF(AND(B1638&lt;&gt;"",ISNA(MATCH(B1638,현장번호,0))),"현장 번호를 확인하세요",IF(AND(F1638&lt;&gt;"",F1638&lt;&gt;"완료"),"끝남 칸은 '완료'만","")))))</f>
        <v/>
      </c>
      <c r="J1638">
        <f>IF(OR(G1638="밀림",G1638="오늘",G1638="이번 주"),A1638+ROW()/1E+6,"")</f>
        <v/>
      </c>
    </row>
    <row r="1639">
      <c r="A1639" s="20" t="n"/>
      <c r="B1639" s="26" t="n"/>
      <c r="C1639" s="27">
        <f>IF(D1639="","",IF(B1639="","(현장 없음)",IFERROR(INDEX(현장_고객,MATCH(B1639,현장번호,0))&amp;" · "&amp;INDEX(현장_주소,MATCH(B1639,현장번호,0)),"없는 번호")))</f>
        <v/>
      </c>
      <c r="D1639" s="21" t="n"/>
      <c r="E1639" s="21" t="n"/>
      <c r="F1639" s="26" t="n"/>
      <c r="G1639" s="28">
        <f>IF(OR(D1639="",H1639&lt;&gt;""),"",IF(F1639="완료","완료",IF(A1639&lt;기준일,"밀림",IF(A1639=기준일,"오늘",IF(A1639&lt;=기준일+7,"이번 주","예정")))))</f>
        <v/>
      </c>
      <c r="H1639" s="25">
        <f>IF(COUNTA(A1639,B1639,D1639)=0,"",IF(D1639="","할 일을 적어 주세요",IF(NOT(ISNUMBER(A1639)),"마감일을 확인하세요",IF(AND(B1639&lt;&gt;"",ISNA(MATCH(B1639,현장번호,0))),"현장 번호를 확인하세요",IF(AND(F1639&lt;&gt;"",F1639&lt;&gt;"완료"),"끝남 칸은 '완료'만","")))))</f>
        <v/>
      </c>
      <c r="J1639">
        <f>IF(OR(G1639="밀림",G1639="오늘",G1639="이번 주"),A1639+ROW()/1E+6,"")</f>
        <v/>
      </c>
    </row>
    <row r="1640">
      <c r="A1640" s="20" t="n"/>
      <c r="B1640" s="26" t="n"/>
      <c r="C1640" s="27">
        <f>IF(D1640="","",IF(B1640="","(현장 없음)",IFERROR(INDEX(현장_고객,MATCH(B1640,현장번호,0))&amp;" · "&amp;INDEX(현장_주소,MATCH(B1640,현장번호,0)),"없는 번호")))</f>
        <v/>
      </c>
      <c r="D1640" s="21" t="n"/>
      <c r="E1640" s="21" t="n"/>
      <c r="F1640" s="26" t="n"/>
      <c r="G1640" s="28">
        <f>IF(OR(D1640="",H1640&lt;&gt;""),"",IF(F1640="완료","완료",IF(A1640&lt;기준일,"밀림",IF(A1640=기준일,"오늘",IF(A1640&lt;=기준일+7,"이번 주","예정")))))</f>
        <v/>
      </c>
      <c r="H1640" s="25">
        <f>IF(COUNTA(A1640,B1640,D1640)=0,"",IF(D1640="","할 일을 적어 주세요",IF(NOT(ISNUMBER(A1640)),"마감일을 확인하세요",IF(AND(B1640&lt;&gt;"",ISNA(MATCH(B1640,현장번호,0))),"현장 번호를 확인하세요",IF(AND(F1640&lt;&gt;"",F1640&lt;&gt;"완료"),"끝남 칸은 '완료'만","")))))</f>
        <v/>
      </c>
      <c r="J1640">
        <f>IF(OR(G1640="밀림",G1640="오늘",G1640="이번 주"),A1640+ROW()/1E+6,"")</f>
        <v/>
      </c>
    </row>
    <row r="1641">
      <c r="A1641" s="20" t="n"/>
      <c r="B1641" s="26" t="n"/>
      <c r="C1641" s="27">
        <f>IF(D1641="","",IF(B1641="","(현장 없음)",IFERROR(INDEX(현장_고객,MATCH(B1641,현장번호,0))&amp;" · "&amp;INDEX(현장_주소,MATCH(B1641,현장번호,0)),"없는 번호")))</f>
        <v/>
      </c>
      <c r="D1641" s="21" t="n"/>
      <c r="E1641" s="21" t="n"/>
      <c r="F1641" s="26" t="n"/>
      <c r="G1641" s="28">
        <f>IF(OR(D1641="",H1641&lt;&gt;""),"",IF(F1641="완료","완료",IF(A1641&lt;기준일,"밀림",IF(A1641=기준일,"오늘",IF(A1641&lt;=기준일+7,"이번 주","예정")))))</f>
        <v/>
      </c>
      <c r="H1641" s="25">
        <f>IF(COUNTA(A1641,B1641,D1641)=0,"",IF(D1641="","할 일을 적어 주세요",IF(NOT(ISNUMBER(A1641)),"마감일을 확인하세요",IF(AND(B1641&lt;&gt;"",ISNA(MATCH(B1641,현장번호,0))),"현장 번호를 확인하세요",IF(AND(F1641&lt;&gt;"",F1641&lt;&gt;"완료"),"끝남 칸은 '완료'만","")))))</f>
        <v/>
      </c>
      <c r="J1641">
        <f>IF(OR(G1641="밀림",G1641="오늘",G1641="이번 주"),A1641+ROW()/1E+6,"")</f>
        <v/>
      </c>
    </row>
    <row r="1642">
      <c r="A1642" s="20" t="n"/>
      <c r="B1642" s="26" t="n"/>
      <c r="C1642" s="27">
        <f>IF(D1642="","",IF(B1642="","(현장 없음)",IFERROR(INDEX(현장_고객,MATCH(B1642,현장번호,0))&amp;" · "&amp;INDEX(현장_주소,MATCH(B1642,현장번호,0)),"없는 번호")))</f>
        <v/>
      </c>
      <c r="D1642" s="21" t="n"/>
      <c r="E1642" s="21" t="n"/>
      <c r="F1642" s="26" t="n"/>
      <c r="G1642" s="28">
        <f>IF(OR(D1642="",H1642&lt;&gt;""),"",IF(F1642="완료","완료",IF(A1642&lt;기준일,"밀림",IF(A1642=기준일,"오늘",IF(A1642&lt;=기준일+7,"이번 주","예정")))))</f>
        <v/>
      </c>
      <c r="H1642" s="25">
        <f>IF(COUNTA(A1642,B1642,D1642)=0,"",IF(D1642="","할 일을 적어 주세요",IF(NOT(ISNUMBER(A1642)),"마감일을 확인하세요",IF(AND(B1642&lt;&gt;"",ISNA(MATCH(B1642,현장번호,0))),"현장 번호를 확인하세요",IF(AND(F1642&lt;&gt;"",F1642&lt;&gt;"완료"),"끝남 칸은 '완료'만","")))))</f>
        <v/>
      </c>
      <c r="J1642">
        <f>IF(OR(G1642="밀림",G1642="오늘",G1642="이번 주"),A1642+ROW()/1E+6,"")</f>
        <v/>
      </c>
    </row>
    <row r="1643">
      <c r="A1643" s="20" t="n"/>
      <c r="B1643" s="26" t="n"/>
      <c r="C1643" s="27">
        <f>IF(D1643="","",IF(B1643="","(현장 없음)",IFERROR(INDEX(현장_고객,MATCH(B1643,현장번호,0))&amp;" · "&amp;INDEX(현장_주소,MATCH(B1643,현장번호,0)),"없는 번호")))</f>
        <v/>
      </c>
      <c r="D1643" s="21" t="n"/>
      <c r="E1643" s="21" t="n"/>
      <c r="F1643" s="26" t="n"/>
      <c r="G1643" s="28">
        <f>IF(OR(D1643="",H1643&lt;&gt;""),"",IF(F1643="완료","완료",IF(A1643&lt;기준일,"밀림",IF(A1643=기준일,"오늘",IF(A1643&lt;=기준일+7,"이번 주","예정")))))</f>
        <v/>
      </c>
      <c r="H1643" s="25">
        <f>IF(COUNTA(A1643,B1643,D1643)=0,"",IF(D1643="","할 일을 적어 주세요",IF(NOT(ISNUMBER(A1643)),"마감일을 확인하세요",IF(AND(B1643&lt;&gt;"",ISNA(MATCH(B1643,현장번호,0))),"현장 번호를 확인하세요",IF(AND(F1643&lt;&gt;"",F1643&lt;&gt;"완료"),"끝남 칸은 '완료'만","")))))</f>
        <v/>
      </c>
      <c r="J1643">
        <f>IF(OR(G1643="밀림",G1643="오늘",G1643="이번 주"),A1643+ROW()/1E+6,"")</f>
        <v/>
      </c>
    </row>
    <row r="1644">
      <c r="A1644" s="20" t="n"/>
      <c r="B1644" s="26" t="n"/>
      <c r="C1644" s="27">
        <f>IF(D1644="","",IF(B1644="","(현장 없음)",IFERROR(INDEX(현장_고객,MATCH(B1644,현장번호,0))&amp;" · "&amp;INDEX(현장_주소,MATCH(B1644,현장번호,0)),"없는 번호")))</f>
        <v/>
      </c>
      <c r="D1644" s="21" t="n"/>
      <c r="E1644" s="21" t="n"/>
      <c r="F1644" s="26" t="n"/>
      <c r="G1644" s="28">
        <f>IF(OR(D1644="",H1644&lt;&gt;""),"",IF(F1644="완료","완료",IF(A1644&lt;기준일,"밀림",IF(A1644=기준일,"오늘",IF(A1644&lt;=기준일+7,"이번 주","예정")))))</f>
        <v/>
      </c>
      <c r="H1644" s="25">
        <f>IF(COUNTA(A1644,B1644,D1644)=0,"",IF(D1644="","할 일을 적어 주세요",IF(NOT(ISNUMBER(A1644)),"마감일을 확인하세요",IF(AND(B1644&lt;&gt;"",ISNA(MATCH(B1644,현장번호,0))),"현장 번호를 확인하세요",IF(AND(F1644&lt;&gt;"",F1644&lt;&gt;"완료"),"끝남 칸은 '완료'만","")))))</f>
        <v/>
      </c>
      <c r="J1644">
        <f>IF(OR(G1644="밀림",G1644="오늘",G1644="이번 주"),A1644+ROW()/1E+6,"")</f>
        <v/>
      </c>
    </row>
    <row r="1645">
      <c r="A1645" s="20" t="n"/>
      <c r="B1645" s="26" t="n"/>
      <c r="C1645" s="27">
        <f>IF(D1645="","",IF(B1645="","(현장 없음)",IFERROR(INDEX(현장_고객,MATCH(B1645,현장번호,0))&amp;" · "&amp;INDEX(현장_주소,MATCH(B1645,현장번호,0)),"없는 번호")))</f>
        <v/>
      </c>
      <c r="D1645" s="21" t="n"/>
      <c r="E1645" s="21" t="n"/>
      <c r="F1645" s="26" t="n"/>
      <c r="G1645" s="28">
        <f>IF(OR(D1645="",H1645&lt;&gt;""),"",IF(F1645="완료","완료",IF(A1645&lt;기준일,"밀림",IF(A1645=기준일,"오늘",IF(A1645&lt;=기준일+7,"이번 주","예정")))))</f>
        <v/>
      </c>
      <c r="H1645" s="25">
        <f>IF(COUNTA(A1645,B1645,D1645)=0,"",IF(D1645="","할 일을 적어 주세요",IF(NOT(ISNUMBER(A1645)),"마감일을 확인하세요",IF(AND(B1645&lt;&gt;"",ISNA(MATCH(B1645,현장번호,0))),"현장 번호를 확인하세요",IF(AND(F1645&lt;&gt;"",F1645&lt;&gt;"완료"),"끝남 칸은 '완료'만","")))))</f>
        <v/>
      </c>
      <c r="J1645">
        <f>IF(OR(G1645="밀림",G1645="오늘",G1645="이번 주"),A1645+ROW()/1E+6,"")</f>
        <v/>
      </c>
    </row>
    <row r="1646">
      <c r="A1646" s="20" t="n"/>
      <c r="B1646" s="26" t="n"/>
      <c r="C1646" s="27">
        <f>IF(D1646="","",IF(B1646="","(현장 없음)",IFERROR(INDEX(현장_고객,MATCH(B1646,현장번호,0))&amp;" · "&amp;INDEX(현장_주소,MATCH(B1646,현장번호,0)),"없는 번호")))</f>
        <v/>
      </c>
      <c r="D1646" s="21" t="n"/>
      <c r="E1646" s="21" t="n"/>
      <c r="F1646" s="26" t="n"/>
      <c r="G1646" s="28">
        <f>IF(OR(D1646="",H1646&lt;&gt;""),"",IF(F1646="완료","완료",IF(A1646&lt;기준일,"밀림",IF(A1646=기준일,"오늘",IF(A1646&lt;=기준일+7,"이번 주","예정")))))</f>
        <v/>
      </c>
      <c r="H1646" s="25">
        <f>IF(COUNTA(A1646,B1646,D1646)=0,"",IF(D1646="","할 일을 적어 주세요",IF(NOT(ISNUMBER(A1646)),"마감일을 확인하세요",IF(AND(B1646&lt;&gt;"",ISNA(MATCH(B1646,현장번호,0))),"현장 번호를 확인하세요",IF(AND(F1646&lt;&gt;"",F1646&lt;&gt;"완료"),"끝남 칸은 '완료'만","")))))</f>
        <v/>
      </c>
      <c r="J1646">
        <f>IF(OR(G1646="밀림",G1646="오늘",G1646="이번 주"),A1646+ROW()/1E+6,"")</f>
        <v/>
      </c>
    </row>
    <row r="1647">
      <c r="A1647" s="20" t="n"/>
      <c r="B1647" s="26" t="n"/>
      <c r="C1647" s="27">
        <f>IF(D1647="","",IF(B1647="","(현장 없음)",IFERROR(INDEX(현장_고객,MATCH(B1647,현장번호,0))&amp;" · "&amp;INDEX(현장_주소,MATCH(B1647,현장번호,0)),"없는 번호")))</f>
        <v/>
      </c>
      <c r="D1647" s="21" t="n"/>
      <c r="E1647" s="21" t="n"/>
      <c r="F1647" s="26" t="n"/>
      <c r="G1647" s="28">
        <f>IF(OR(D1647="",H1647&lt;&gt;""),"",IF(F1647="완료","완료",IF(A1647&lt;기준일,"밀림",IF(A1647=기준일,"오늘",IF(A1647&lt;=기준일+7,"이번 주","예정")))))</f>
        <v/>
      </c>
      <c r="H1647" s="25">
        <f>IF(COUNTA(A1647,B1647,D1647)=0,"",IF(D1647="","할 일을 적어 주세요",IF(NOT(ISNUMBER(A1647)),"마감일을 확인하세요",IF(AND(B1647&lt;&gt;"",ISNA(MATCH(B1647,현장번호,0))),"현장 번호를 확인하세요",IF(AND(F1647&lt;&gt;"",F1647&lt;&gt;"완료"),"끝남 칸은 '완료'만","")))))</f>
        <v/>
      </c>
      <c r="J1647">
        <f>IF(OR(G1647="밀림",G1647="오늘",G1647="이번 주"),A1647+ROW()/1E+6,"")</f>
        <v/>
      </c>
    </row>
    <row r="1648">
      <c r="A1648" s="20" t="n"/>
      <c r="B1648" s="26" t="n"/>
      <c r="C1648" s="27">
        <f>IF(D1648="","",IF(B1648="","(현장 없음)",IFERROR(INDEX(현장_고객,MATCH(B1648,현장번호,0))&amp;" · "&amp;INDEX(현장_주소,MATCH(B1648,현장번호,0)),"없는 번호")))</f>
        <v/>
      </c>
      <c r="D1648" s="21" t="n"/>
      <c r="E1648" s="21" t="n"/>
      <c r="F1648" s="26" t="n"/>
      <c r="G1648" s="28">
        <f>IF(OR(D1648="",H1648&lt;&gt;""),"",IF(F1648="완료","완료",IF(A1648&lt;기준일,"밀림",IF(A1648=기준일,"오늘",IF(A1648&lt;=기준일+7,"이번 주","예정")))))</f>
        <v/>
      </c>
      <c r="H1648" s="25">
        <f>IF(COUNTA(A1648,B1648,D1648)=0,"",IF(D1648="","할 일을 적어 주세요",IF(NOT(ISNUMBER(A1648)),"마감일을 확인하세요",IF(AND(B1648&lt;&gt;"",ISNA(MATCH(B1648,현장번호,0))),"현장 번호를 확인하세요",IF(AND(F1648&lt;&gt;"",F1648&lt;&gt;"완료"),"끝남 칸은 '완료'만","")))))</f>
        <v/>
      </c>
      <c r="J1648">
        <f>IF(OR(G1648="밀림",G1648="오늘",G1648="이번 주"),A1648+ROW()/1E+6,"")</f>
        <v/>
      </c>
    </row>
    <row r="1649">
      <c r="A1649" s="20" t="n"/>
      <c r="B1649" s="26" t="n"/>
      <c r="C1649" s="27">
        <f>IF(D1649="","",IF(B1649="","(현장 없음)",IFERROR(INDEX(현장_고객,MATCH(B1649,현장번호,0))&amp;" · "&amp;INDEX(현장_주소,MATCH(B1649,현장번호,0)),"없는 번호")))</f>
        <v/>
      </c>
      <c r="D1649" s="21" t="n"/>
      <c r="E1649" s="21" t="n"/>
      <c r="F1649" s="26" t="n"/>
      <c r="G1649" s="28">
        <f>IF(OR(D1649="",H1649&lt;&gt;""),"",IF(F1649="완료","완료",IF(A1649&lt;기준일,"밀림",IF(A1649=기준일,"오늘",IF(A1649&lt;=기준일+7,"이번 주","예정")))))</f>
        <v/>
      </c>
      <c r="H1649" s="25">
        <f>IF(COUNTA(A1649,B1649,D1649)=0,"",IF(D1649="","할 일을 적어 주세요",IF(NOT(ISNUMBER(A1649)),"마감일을 확인하세요",IF(AND(B1649&lt;&gt;"",ISNA(MATCH(B1649,현장번호,0))),"현장 번호를 확인하세요",IF(AND(F1649&lt;&gt;"",F1649&lt;&gt;"완료"),"끝남 칸은 '완료'만","")))))</f>
        <v/>
      </c>
      <c r="J1649">
        <f>IF(OR(G1649="밀림",G1649="오늘",G1649="이번 주"),A1649+ROW()/1E+6,"")</f>
        <v/>
      </c>
    </row>
    <row r="1650">
      <c r="A1650" s="20" t="n"/>
      <c r="B1650" s="26" t="n"/>
      <c r="C1650" s="27">
        <f>IF(D1650="","",IF(B1650="","(현장 없음)",IFERROR(INDEX(현장_고객,MATCH(B1650,현장번호,0))&amp;" · "&amp;INDEX(현장_주소,MATCH(B1650,현장번호,0)),"없는 번호")))</f>
        <v/>
      </c>
      <c r="D1650" s="21" t="n"/>
      <c r="E1650" s="21" t="n"/>
      <c r="F1650" s="26" t="n"/>
      <c r="G1650" s="28">
        <f>IF(OR(D1650="",H1650&lt;&gt;""),"",IF(F1650="완료","완료",IF(A1650&lt;기준일,"밀림",IF(A1650=기준일,"오늘",IF(A1650&lt;=기준일+7,"이번 주","예정")))))</f>
        <v/>
      </c>
      <c r="H1650" s="25">
        <f>IF(COUNTA(A1650,B1650,D1650)=0,"",IF(D1650="","할 일을 적어 주세요",IF(NOT(ISNUMBER(A1650)),"마감일을 확인하세요",IF(AND(B1650&lt;&gt;"",ISNA(MATCH(B1650,현장번호,0))),"현장 번호를 확인하세요",IF(AND(F1650&lt;&gt;"",F1650&lt;&gt;"완료"),"끝남 칸은 '완료'만","")))))</f>
        <v/>
      </c>
      <c r="J1650">
        <f>IF(OR(G1650="밀림",G1650="오늘",G1650="이번 주"),A1650+ROW()/1E+6,"")</f>
        <v/>
      </c>
    </row>
    <row r="1651">
      <c r="A1651" s="20" t="n"/>
      <c r="B1651" s="26" t="n"/>
      <c r="C1651" s="27">
        <f>IF(D1651="","",IF(B1651="","(현장 없음)",IFERROR(INDEX(현장_고객,MATCH(B1651,현장번호,0))&amp;" · "&amp;INDEX(현장_주소,MATCH(B1651,현장번호,0)),"없는 번호")))</f>
        <v/>
      </c>
      <c r="D1651" s="21" t="n"/>
      <c r="E1651" s="21" t="n"/>
      <c r="F1651" s="26" t="n"/>
      <c r="G1651" s="28">
        <f>IF(OR(D1651="",H1651&lt;&gt;""),"",IF(F1651="완료","완료",IF(A1651&lt;기준일,"밀림",IF(A1651=기준일,"오늘",IF(A1651&lt;=기준일+7,"이번 주","예정")))))</f>
        <v/>
      </c>
      <c r="H1651" s="25">
        <f>IF(COUNTA(A1651,B1651,D1651)=0,"",IF(D1651="","할 일을 적어 주세요",IF(NOT(ISNUMBER(A1651)),"마감일을 확인하세요",IF(AND(B1651&lt;&gt;"",ISNA(MATCH(B1651,현장번호,0))),"현장 번호를 확인하세요",IF(AND(F1651&lt;&gt;"",F1651&lt;&gt;"완료"),"끝남 칸은 '완료'만","")))))</f>
        <v/>
      </c>
      <c r="J1651">
        <f>IF(OR(G1651="밀림",G1651="오늘",G1651="이번 주"),A1651+ROW()/1E+6,"")</f>
        <v/>
      </c>
    </row>
    <row r="1652">
      <c r="A1652" s="20" t="n"/>
      <c r="B1652" s="26" t="n"/>
      <c r="C1652" s="27">
        <f>IF(D1652="","",IF(B1652="","(현장 없음)",IFERROR(INDEX(현장_고객,MATCH(B1652,현장번호,0))&amp;" · "&amp;INDEX(현장_주소,MATCH(B1652,현장번호,0)),"없는 번호")))</f>
        <v/>
      </c>
      <c r="D1652" s="21" t="n"/>
      <c r="E1652" s="21" t="n"/>
      <c r="F1652" s="26" t="n"/>
      <c r="G1652" s="28">
        <f>IF(OR(D1652="",H1652&lt;&gt;""),"",IF(F1652="완료","완료",IF(A1652&lt;기준일,"밀림",IF(A1652=기준일,"오늘",IF(A1652&lt;=기준일+7,"이번 주","예정")))))</f>
        <v/>
      </c>
      <c r="H1652" s="25">
        <f>IF(COUNTA(A1652,B1652,D1652)=0,"",IF(D1652="","할 일을 적어 주세요",IF(NOT(ISNUMBER(A1652)),"마감일을 확인하세요",IF(AND(B1652&lt;&gt;"",ISNA(MATCH(B1652,현장번호,0))),"현장 번호를 확인하세요",IF(AND(F1652&lt;&gt;"",F1652&lt;&gt;"완료"),"끝남 칸은 '완료'만","")))))</f>
        <v/>
      </c>
      <c r="J1652">
        <f>IF(OR(G1652="밀림",G1652="오늘",G1652="이번 주"),A1652+ROW()/1E+6,"")</f>
        <v/>
      </c>
    </row>
    <row r="1653">
      <c r="A1653" s="20" t="n"/>
      <c r="B1653" s="26" t="n"/>
      <c r="C1653" s="27">
        <f>IF(D1653="","",IF(B1653="","(현장 없음)",IFERROR(INDEX(현장_고객,MATCH(B1653,현장번호,0))&amp;" · "&amp;INDEX(현장_주소,MATCH(B1653,현장번호,0)),"없는 번호")))</f>
        <v/>
      </c>
      <c r="D1653" s="21" t="n"/>
      <c r="E1653" s="21" t="n"/>
      <c r="F1653" s="26" t="n"/>
      <c r="G1653" s="28">
        <f>IF(OR(D1653="",H1653&lt;&gt;""),"",IF(F1653="완료","완료",IF(A1653&lt;기준일,"밀림",IF(A1653=기준일,"오늘",IF(A1653&lt;=기준일+7,"이번 주","예정")))))</f>
        <v/>
      </c>
      <c r="H1653" s="25">
        <f>IF(COUNTA(A1653,B1653,D1653)=0,"",IF(D1653="","할 일을 적어 주세요",IF(NOT(ISNUMBER(A1653)),"마감일을 확인하세요",IF(AND(B1653&lt;&gt;"",ISNA(MATCH(B1653,현장번호,0))),"현장 번호를 확인하세요",IF(AND(F1653&lt;&gt;"",F1653&lt;&gt;"완료"),"끝남 칸은 '완료'만","")))))</f>
        <v/>
      </c>
      <c r="J1653">
        <f>IF(OR(G1653="밀림",G1653="오늘",G1653="이번 주"),A1653+ROW()/1E+6,"")</f>
        <v/>
      </c>
    </row>
    <row r="1654">
      <c r="A1654" s="20" t="n"/>
      <c r="B1654" s="26" t="n"/>
      <c r="C1654" s="27">
        <f>IF(D1654="","",IF(B1654="","(현장 없음)",IFERROR(INDEX(현장_고객,MATCH(B1654,현장번호,0))&amp;" · "&amp;INDEX(현장_주소,MATCH(B1654,현장번호,0)),"없는 번호")))</f>
        <v/>
      </c>
      <c r="D1654" s="21" t="n"/>
      <c r="E1654" s="21" t="n"/>
      <c r="F1654" s="26" t="n"/>
      <c r="G1654" s="28">
        <f>IF(OR(D1654="",H1654&lt;&gt;""),"",IF(F1654="완료","완료",IF(A1654&lt;기준일,"밀림",IF(A1654=기준일,"오늘",IF(A1654&lt;=기준일+7,"이번 주","예정")))))</f>
        <v/>
      </c>
      <c r="H1654" s="25">
        <f>IF(COUNTA(A1654,B1654,D1654)=0,"",IF(D1654="","할 일을 적어 주세요",IF(NOT(ISNUMBER(A1654)),"마감일을 확인하세요",IF(AND(B1654&lt;&gt;"",ISNA(MATCH(B1654,현장번호,0))),"현장 번호를 확인하세요",IF(AND(F1654&lt;&gt;"",F1654&lt;&gt;"완료"),"끝남 칸은 '완료'만","")))))</f>
        <v/>
      </c>
      <c r="J1654">
        <f>IF(OR(G1654="밀림",G1654="오늘",G1654="이번 주"),A1654+ROW()/1E+6,"")</f>
        <v/>
      </c>
    </row>
    <row r="1655">
      <c r="A1655" s="20" t="n"/>
      <c r="B1655" s="26" t="n"/>
      <c r="C1655" s="27">
        <f>IF(D1655="","",IF(B1655="","(현장 없음)",IFERROR(INDEX(현장_고객,MATCH(B1655,현장번호,0))&amp;" · "&amp;INDEX(현장_주소,MATCH(B1655,현장번호,0)),"없는 번호")))</f>
        <v/>
      </c>
      <c r="D1655" s="21" t="n"/>
      <c r="E1655" s="21" t="n"/>
      <c r="F1655" s="26" t="n"/>
      <c r="G1655" s="28">
        <f>IF(OR(D1655="",H1655&lt;&gt;""),"",IF(F1655="완료","완료",IF(A1655&lt;기준일,"밀림",IF(A1655=기준일,"오늘",IF(A1655&lt;=기준일+7,"이번 주","예정")))))</f>
        <v/>
      </c>
      <c r="H1655" s="25">
        <f>IF(COUNTA(A1655,B1655,D1655)=0,"",IF(D1655="","할 일을 적어 주세요",IF(NOT(ISNUMBER(A1655)),"마감일을 확인하세요",IF(AND(B1655&lt;&gt;"",ISNA(MATCH(B1655,현장번호,0))),"현장 번호를 확인하세요",IF(AND(F1655&lt;&gt;"",F1655&lt;&gt;"완료"),"끝남 칸은 '완료'만","")))))</f>
        <v/>
      </c>
      <c r="J1655">
        <f>IF(OR(G1655="밀림",G1655="오늘",G1655="이번 주"),A1655+ROW()/1E+6,"")</f>
        <v/>
      </c>
    </row>
    <row r="1656">
      <c r="A1656" s="20" t="n"/>
      <c r="B1656" s="26" t="n"/>
      <c r="C1656" s="27">
        <f>IF(D1656="","",IF(B1656="","(현장 없음)",IFERROR(INDEX(현장_고객,MATCH(B1656,현장번호,0))&amp;" · "&amp;INDEX(현장_주소,MATCH(B1656,현장번호,0)),"없는 번호")))</f>
        <v/>
      </c>
      <c r="D1656" s="21" t="n"/>
      <c r="E1656" s="21" t="n"/>
      <c r="F1656" s="26" t="n"/>
      <c r="G1656" s="28">
        <f>IF(OR(D1656="",H1656&lt;&gt;""),"",IF(F1656="완료","완료",IF(A1656&lt;기준일,"밀림",IF(A1656=기준일,"오늘",IF(A1656&lt;=기준일+7,"이번 주","예정")))))</f>
        <v/>
      </c>
      <c r="H1656" s="25">
        <f>IF(COUNTA(A1656,B1656,D1656)=0,"",IF(D1656="","할 일을 적어 주세요",IF(NOT(ISNUMBER(A1656)),"마감일을 확인하세요",IF(AND(B1656&lt;&gt;"",ISNA(MATCH(B1656,현장번호,0))),"현장 번호를 확인하세요",IF(AND(F1656&lt;&gt;"",F1656&lt;&gt;"완료"),"끝남 칸은 '완료'만","")))))</f>
        <v/>
      </c>
      <c r="J1656">
        <f>IF(OR(G1656="밀림",G1656="오늘",G1656="이번 주"),A1656+ROW()/1E+6,"")</f>
        <v/>
      </c>
    </row>
    <row r="1657">
      <c r="A1657" s="20" t="n"/>
      <c r="B1657" s="26" t="n"/>
      <c r="C1657" s="27">
        <f>IF(D1657="","",IF(B1657="","(현장 없음)",IFERROR(INDEX(현장_고객,MATCH(B1657,현장번호,0))&amp;" · "&amp;INDEX(현장_주소,MATCH(B1657,현장번호,0)),"없는 번호")))</f>
        <v/>
      </c>
      <c r="D1657" s="21" t="n"/>
      <c r="E1657" s="21" t="n"/>
      <c r="F1657" s="26" t="n"/>
      <c r="G1657" s="28">
        <f>IF(OR(D1657="",H1657&lt;&gt;""),"",IF(F1657="완료","완료",IF(A1657&lt;기준일,"밀림",IF(A1657=기준일,"오늘",IF(A1657&lt;=기준일+7,"이번 주","예정")))))</f>
        <v/>
      </c>
      <c r="H1657" s="25">
        <f>IF(COUNTA(A1657,B1657,D1657)=0,"",IF(D1657="","할 일을 적어 주세요",IF(NOT(ISNUMBER(A1657)),"마감일을 확인하세요",IF(AND(B1657&lt;&gt;"",ISNA(MATCH(B1657,현장번호,0))),"현장 번호를 확인하세요",IF(AND(F1657&lt;&gt;"",F1657&lt;&gt;"완료"),"끝남 칸은 '완료'만","")))))</f>
        <v/>
      </c>
      <c r="J1657">
        <f>IF(OR(G1657="밀림",G1657="오늘",G1657="이번 주"),A1657+ROW()/1E+6,"")</f>
        <v/>
      </c>
    </row>
    <row r="1658">
      <c r="A1658" s="20" t="n"/>
      <c r="B1658" s="26" t="n"/>
      <c r="C1658" s="27">
        <f>IF(D1658="","",IF(B1658="","(현장 없음)",IFERROR(INDEX(현장_고객,MATCH(B1658,현장번호,0))&amp;" · "&amp;INDEX(현장_주소,MATCH(B1658,현장번호,0)),"없는 번호")))</f>
        <v/>
      </c>
      <c r="D1658" s="21" t="n"/>
      <c r="E1658" s="21" t="n"/>
      <c r="F1658" s="26" t="n"/>
      <c r="G1658" s="28">
        <f>IF(OR(D1658="",H1658&lt;&gt;""),"",IF(F1658="완료","완료",IF(A1658&lt;기준일,"밀림",IF(A1658=기준일,"오늘",IF(A1658&lt;=기준일+7,"이번 주","예정")))))</f>
        <v/>
      </c>
      <c r="H1658" s="25">
        <f>IF(COUNTA(A1658,B1658,D1658)=0,"",IF(D1658="","할 일을 적어 주세요",IF(NOT(ISNUMBER(A1658)),"마감일을 확인하세요",IF(AND(B1658&lt;&gt;"",ISNA(MATCH(B1658,현장번호,0))),"현장 번호를 확인하세요",IF(AND(F1658&lt;&gt;"",F1658&lt;&gt;"완료"),"끝남 칸은 '완료'만","")))))</f>
        <v/>
      </c>
      <c r="J1658">
        <f>IF(OR(G1658="밀림",G1658="오늘",G1658="이번 주"),A1658+ROW()/1E+6,"")</f>
        <v/>
      </c>
    </row>
    <row r="1659">
      <c r="A1659" s="20" t="n"/>
      <c r="B1659" s="26" t="n"/>
      <c r="C1659" s="27">
        <f>IF(D1659="","",IF(B1659="","(현장 없음)",IFERROR(INDEX(현장_고객,MATCH(B1659,현장번호,0))&amp;" · "&amp;INDEX(현장_주소,MATCH(B1659,현장번호,0)),"없는 번호")))</f>
        <v/>
      </c>
      <c r="D1659" s="21" t="n"/>
      <c r="E1659" s="21" t="n"/>
      <c r="F1659" s="26" t="n"/>
      <c r="G1659" s="28">
        <f>IF(OR(D1659="",H1659&lt;&gt;""),"",IF(F1659="완료","완료",IF(A1659&lt;기준일,"밀림",IF(A1659=기준일,"오늘",IF(A1659&lt;=기준일+7,"이번 주","예정")))))</f>
        <v/>
      </c>
      <c r="H1659" s="25">
        <f>IF(COUNTA(A1659,B1659,D1659)=0,"",IF(D1659="","할 일을 적어 주세요",IF(NOT(ISNUMBER(A1659)),"마감일을 확인하세요",IF(AND(B1659&lt;&gt;"",ISNA(MATCH(B1659,현장번호,0))),"현장 번호를 확인하세요",IF(AND(F1659&lt;&gt;"",F1659&lt;&gt;"완료"),"끝남 칸은 '완료'만","")))))</f>
        <v/>
      </c>
      <c r="J1659">
        <f>IF(OR(G1659="밀림",G1659="오늘",G1659="이번 주"),A1659+ROW()/1E+6,"")</f>
        <v/>
      </c>
    </row>
    <row r="1660">
      <c r="A1660" s="20" t="n"/>
      <c r="B1660" s="26" t="n"/>
      <c r="C1660" s="27">
        <f>IF(D1660="","",IF(B1660="","(현장 없음)",IFERROR(INDEX(현장_고객,MATCH(B1660,현장번호,0))&amp;" · "&amp;INDEX(현장_주소,MATCH(B1660,현장번호,0)),"없는 번호")))</f>
        <v/>
      </c>
      <c r="D1660" s="21" t="n"/>
      <c r="E1660" s="21" t="n"/>
      <c r="F1660" s="26" t="n"/>
      <c r="G1660" s="28">
        <f>IF(OR(D1660="",H1660&lt;&gt;""),"",IF(F1660="완료","완료",IF(A1660&lt;기준일,"밀림",IF(A1660=기준일,"오늘",IF(A1660&lt;=기준일+7,"이번 주","예정")))))</f>
        <v/>
      </c>
      <c r="H1660" s="25">
        <f>IF(COUNTA(A1660,B1660,D1660)=0,"",IF(D1660="","할 일을 적어 주세요",IF(NOT(ISNUMBER(A1660)),"마감일을 확인하세요",IF(AND(B1660&lt;&gt;"",ISNA(MATCH(B1660,현장번호,0))),"현장 번호를 확인하세요",IF(AND(F1660&lt;&gt;"",F1660&lt;&gt;"완료"),"끝남 칸은 '완료'만","")))))</f>
        <v/>
      </c>
      <c r="J1660">
        <f>IF(OR(G1660="밀림",G1660="오늘",G1660="이번 주"),A1660+ROW()/1E+6,"")</f>
        <v/>
      </c>
    </row>
    <row r="1661">
      <c r="A1661" s="20" t="n"/>
      <c r="B1661" s="26" t="n"/>
      <c r="C1661" s="27">
        <f>IF(D1661="","",IF(B1661="","(현장 없음)",IFERROR(INDEX(현장_고객,MATCH(B1661,현장번호,0))&amp;" · "&amp;INDEX(현장_주소,MATCH(B1661,현장번호,0)),"없는 번호")))</f>
        <v/>
      </c>
      <c r="D1661" s="21" t="n"/>
      <c r="E1661" s="21" t="n"/>
      <c r="F1661" s="26" t="n"/>
      <c r="G1661" s="28">
        <f>IF(OR(D1661="",H1661&lt;&gt;""),"",IF(F1661="완료","완료",IF(A1661&lt;기준일,"밀림",IF(A1661=기준일,"오늘",IF(A1661&lt;=기준일+7,"이번 주","예정")))))</f>
        <v/>
      </c>
      <c r="H1661" s="25">
        <f>IF(COUNTA(A1661,B1661,D1661)=0,"",IF(D1661="","할 일을 적어 주세요",IF(NOT(ISNUMBER(A1661)),"마감일을 확인하세요",IF(AND(B1661&lt;&gt;"",ISNA(MATCH(B1661,현장번호,0))),"현장 번호를 확인하세요",IF(AND(F1661&lt;&gt;"",F1661&lt;&gt;"완료"),"끝남 칸은 '완료'만","")))))</f>
        <v/>
      </c>
      <c r="J1661">
        <f>IF(OR(G1661="밀림",G1661="오늘",G1661="이번 주"),A1661+ROW()/1E+6,"")</f>
        <v/>
      </c>
    </row>
    <row r="1662">
      <c r="A1662" s="20" t="n"/>
      <c r="B1662" s="26" t="n"/>
      <c r="C1662" s="27">
        <f>IF(D1662="","",IF(B1662="","(현장 없음)",IFERROR(INDEX(현장_고객,MATCH(B1662,현장번호,0))&amp;" · "&amp;INDEX(현장_주소,MATCH(B1662,현장번호,0)),"없는 번호")))</f>
        <v/>
      </c>
      <c r="D1662" s="21" t="n"/>
      <c r="E1662" s="21" t="n"/>
      <c r="F1662" s="26" t="n"/>
      <c r="G1662" s="28">
        <f>IF(OR(D1662="",H1662&lt;&gt;""),"",IF(F1662="완료","완료",IF(A1662&lt;기준일,"밀림",IF(A1662=기준일,"오늘",IF(A1662&lt;=기준일+7,"이번 주","예정")))))</f>
        <v/>
      </c>
      <c r="H1662" s="25">
        <f>IF(COUNTA(A1662,B1662,D1662)=0,"",IF(D1662="","할 일을 적어 주세요",IF(NOT(ISNUMBER(A1662)),"마감일을 확인하세요",IF(AND(B1662&lt;&gt;"",ISNA(MATCH(B1662,현장번호,0))),"현장 번호를 확인하세요",IF(AND(F1662&lt;&gt;"",F1662&lt;&gt;"완료"),"끝남 칸은 '완료'만","")))))</f>
        <v/>
      </c>
      <c r="J1662">
        <f>IF(OR(G1662="밀림",G1662="오늘",G1662="이번 주"),A1662+ROW()/1E+6,"")</f>
        <v/>
      </c>
    </row>
    <row r="1663">
      <c r="A1663" s="20" t="n"/>
      <c r="B1663" s="26" t="n"/>
      <c r="C1663" s="27">
        <f>IF(D1663="","",IF(B1663="","(현장 없음)",IFERROR(INDEX(현장_고객,MATCH(B1663,현장번호,0))&amp;" · "&amp;INDEX(현장_주소,MATCH(B1663,현장번호,0)),"없는 번호")))</f>
        <v/>
      </c>
      <c r="D1663" s="21" t="n"/>
      <c r="E1663" s="21" t="n"/>
      <c r="F1663" s="26" t="n"/>
      <c r="G1663" s="28">
        <f>IF(OR(D1663="",H1663&lt;&gt;""),"",IF(F1663="완료","완료",IF(A1663&lt;기준일,"밀림",IF(A1663=기준일,"오늘",IF(A1663&lt;=기준일+7,"이번 주","예정")))))</f>
        <v/>
      </c>
      <c r="H1663" s="25">
        <f>IF(COUNTA(A1663,B1663,D1663)=0,"",IF(D1663="","할 일을 적어 주세요",IF(NOT(ISNUMBER(A1663)),"마감일을 확인하세요",IF(AND(B1663&lt;&gt;"",ISNA(MATCH(B1663,현장번호,0))),"현장 번호를 확인하세요",IF(AND(F1663&lt;&gt;"",F1663&lt;&gt;"완료"),"끝남 칸은 '완료'만","")))))</f>
        <v/>
      </c>
      <c r="J1663">
        <f>IF(OR(G1663="밀림",G1663="오늘",G1663="이번 주"),A1663+ROW()/1E+6,"")</f>
        <v/>
      </c>
    </row>
    <row r="1664">
      <c r="A1664" s="20" t="n"/>
      <c r="B1664" s="26" t="n"/>
      <c r="C1664" s="27">
        <f>IF(D1664="","",IF(B1664="","(현장 없음)",IFERROR(INDEX(현장_고객,MATCH(B1664,현장번호,0))&amp;" · "&amp;INDEX(현장_주소,MATCH(B1664,현장번호,0)),"없는 번호")))</f>
        <v/>
      </c>
      <c r="D1664" s="21" t="n"/>
      <c r="E1664" s="21" t="n"/>
      <c r="F1664" s="26" t="n"/>
      <c r="G1664" s="28">
        <f>IF(OR(D1664="",H1664&lt;&gt;""),"",IF(F1664="완료","완료",IF(A1664&lt;기준일,"밀림",IF(A1664=기준일,"오늘",IF(A1664&lt;=기준일+7,"이번 주","예정")))))</f>
        <v/>
      </c>
      <c r="H1664" s="25">
        <f>IF(COUNTA(A1664,B1664,D1664)=0,"",IF(D1664="","할 일을 적어 주세요",IF(NOT(ISNUMBER(A1664)),"마감일을 확인하세요",IF(AND(B1664&lt;&gt;"",ISNA(MATCH(B1664,현장번호,0))),"현장 번호를 확인하세요",IF(AND(F1664&lt;&gt;"",F1664&lt;&gt;"완료"),"끝남 칸은 '완료'만","")))))</f>
        <v/>
      </c>
      <c r="J1664">
        <f>IF(OR(G1664="밀림",G1664="오늘",G1664="이번 주"),A1664+ROW()/1E+6,"")</f>
        <v/>
      </c>
    </row>
    <row r="1665">
      <c r="A1665" s="20" t="n"/>
      <c r="B1665" s="26" t="n"/>
      <c r="C1665" s="27">
        <f>IF(D1665="","",IF(B1665="","(현장 없음)",IFERROR(INDEX(현장_고객,MATCH(B1665,현장번호,0))&amp;" · "&amp;INDEX(현장_주소,MATCH(B1665,현장번호,0)),"없는 번호")))</f>
        <v/>
      </c>
      <c r="D1665" s="21" t="n"/>
      <c r="E1665" s="21" t="n"/>
      <c r="F1665" s="26" t="n"/>
      <c r="G1665" s="28">
        <f>IF(OR(D1665="",H1665&lt;&gt;""),"",IF(F1665="완료","완료",IF(A1665&lt;기준일,"밀림",IF(A1665=기준일,"오늘",IF(A1665&lt;=기준일+7,"이번 주","예정")))))</f>
        <v/>
      </c>
      <c r="H1665" s="25">
        <f>IF(COUNTA(A1665,B1665,D1665)=0,"",IF(D1665="","할 일을 적어 주세요",IF(NOT(ISNUMBER(A1665)),"마감일을 확인하세요",IF(AND(B1665&lt;&gt;"",ISNA(MATCH(B1665,현장번호,0))),"현장 번호를 확인하세요",IF(AND(F1665&lt;&gt;"",F1665&lt;&gt;"완료"),"끝남 칸은 '완료'만","")))))</f>
        <v/>
      </c>
      <c r="J1665">
        <f>IF(OR(G1665="밀림",G1665="오늘",G1665="이번 주"),A1665+ROW()/1E+6,"")</f>
        <v/>
      </c>
    </row>
    <row r="1666">
      <c r="A1666" s="20" t="n"/>
      <c r="B1666" s="26" t="n"/>
      <c r="C1666" s="27">
        <f>IF(D1666="","",IF(B1666="","(현장 없음)",IFERROR(INDEX(현장_고객,MATCH(B1666,현장번호,0))&amp;" · "&amp;INDEX(현장_주소,MATCH(B1666,현장번호,0)),"없는 번호")))</f>
        <v/>
      </c>
      <c r="D1666" s="21" t="n"/>
      <c r="E1666" s="21" t="n"/>
      <c r="F1666" s="26" t="n"/>
      <c r="G1666" s="28">
        <f>IF(OR(D1666="",H1666&lt;&gt;""),"",IF(F1666="완료","완료",IF(A1666&lt;기준일,"밀림",IF(A1666=기준일,"오늘",IF(A1666&lt;=기준일+7,"이번 주","예정")))))</f>
        <v/>
      </c>
      <c r="H1666" s="25">
        <f>IF(COUNTA(A1666,B1666,D1666)=0,"",IF(D1666="","할 일을 적어 주세요",IF(NOT(ISNUMBER(A1666)),"마감일을 확인하세요",IF(AND(B1666&lt;&gt;"",ISNA(MATCH(B1666,현장번호,0))),"현장 번호를 확인하세요",IF(AND(F1666&lt;&gt;"",F1666&lt;&gt;"완료"),"끝남 칸은 '완료'만","")))))</f>
        <v/>
      </c>
      <c r="J1666">
        <f>IF(OR(G1666="밀림",G1666="오늘",G1666="이번 주"),A1666+ROW()/1E+6,"")</f>
        <v/>
      </c>
    </row>
    <row r="1667">
      <c r="A1667" s="20" t="n"/>
      <c r="B1667" s="26" t="n"/>
      <c r="C1667" s="27">
        <f>IF(D1667="","",IF(B1667="","(현장 없음)",IFERROR(INDEX(현장_고객,MATCH(B1667,현장번호,0))&amp;" · "&amp;INDEX(현장_주소,MATCH(B1667,현장번호,0)),"없는 번호")))</f>
        <v/>
      </c>
      <c r="D1667" s="21" t="n"/>
      <c r="E1667" s="21" t="n"/>
      <c r="F1667" s="26" t="n"/>
      <c r="G1667" s="28">
        <f>IF(OR(D1667="",H1667&lt;&gt;""),"",IF(F1667="완료","완료",IF(A1667&lt;기준일,"밀림",IF(A1667=기준일,"오늘",IF(A1667&lt;=기준일+7,"이번 주","예정")))))</f>
        <v/>
      </c>
      <c r="H1667" s="25">
        <f>IF(COUNTA(A1667,B1667,D1667)=0,"",IF(D1667="","할 일을 적어 주세요",IF(NOT(ISNUMBER(A1667)),"마감일을 확인하세요",IF(AND(B1667&lt;&gt;"",ISNA(MATCH(B1667,현장번호,0))),"현장 번호를 확인하세요",IF(AND(F1667&lt;&gt;"",F1667&lt;&gt;"완료"),"끝남 칸은 '완료'만","")))))</f>
        <v/>
      </c>
      <c r="J1667">
        <f>IF(OR(G1667="밀림",G1667="오늘",G1667="이번 주"),A1667+ROW()/1E+6,"")</f>
        <v/>
      </c>
    </row>
    <row r="1668">
      <c r="A1668" s="20" t="n"/>
      <c r="B1668" s="26" t="n"/>
      <c r="C1668" s="27">
        <f>IF(D1668="","",IF(B1668="","(현장 없음)",IFERROR(INDEX(현장_고객,MATCH(B1668,현장번호,0))&amp;" · "&amp;INDEX(현장_주소,MATCH(B1668,현장번호,0)),"없는 번호")))</f>
        <v/>
      </c>
      <c r="D1668" s="21" t="n"/>
      <c r="E1668" s="21" t="n"/>
      <c r="F1668" s="26" t="n"/>
      <c r="G1668" s="28">
        <f>IF(OR(D1668="",H1668&lt;&gt;""),"",IF(F1668="완료","완료",IF(A1668&lt;기준일,"밀림",IF(A1668=기준일,"오늘",IF(A1668&lt;=기준일+7,"이번 주","예정")))))</f>
        <v/>
      </c>
      <c r="H1668" s="25">
        <f>IF(COUNTA(A1668,B1668,D1668)=0,"",IF(D1668="","할 일을 적어 주세요",IF(NOT(ISNUMBER(A1668)),"마감일을 확인하세요",IF(AND(B1668&lt;&gt;"",ISNA(MATCH(B1668,현장번호,0))),"현장 번호를 확인하세요",IF(AND(F1668&lt;&gt;"",F1668&lt;&gt;"완료"),"끝남 칸은 '완료'만","")))))</f>
        <v/>
      </c>
      <c r="J1668">
        <f>IF(OR(G1668="밀림",G1668="오늘",G1668="이번 주"),A1668+ROW()/1E+6,"")</f>
        <v/>
      </c>
    </row>
    <row r="1669">
      <c r="A1669" s="20" t="n"/>
      <c r="B1669" s="26" t="n"/>
      <c r="C1669" s="27">
        <f>IF(D1669="","",IF(B1669="","(현장 없음)",IFERROR(INDEX(현장_고객,MATCH(B1669,현장번호,0))&amp;" · "&amp;INDEX(현장_주소,MATCH(B1669,현장번호,0)),"없는 번호")))</f>
        <v/>
      </c>
      <c r="D1669" s="21" t="n"/>
      <c r="E1669" s="21" t="n"/>
      <c r="F1669" s="26" t="n"/>
      <c r="G1669" s="28">
        <f>IF(OR(D1669="",H1669&lt;&gt;""),"",IF(F1669="완료","완료",IF(A1669&lt;기준일,"밀림",IF(A1669=기준일,"오늘",IF(A1669&lt;=기준일+7,"이번 주","예정")))))</f>
        <v/>
      </c>
      <c r="H1669" s="25">
        <f>IF(COUNTA(A1669,B1669,D1669)=0,"",IF(D1669="","할 일을 적어 주세요",IF(NOT(ISNUMBER(A1669)),"마감일을 확인하세요",IF(AND(B1669&lt;&gt;"",ISNA(MATCH(B1669,현장번호,0))),"현장 번호를 확인하세요",IF(AND(F1669&lt;&gt;"",F1669&lt;&gt;"완료"),"끝남 칸은 '완료'만","")))))</f>
        <v/>
      </c>
      <c r="J1669">
        <f>IF(OR(G1669="밀림",G1669="오늘",G1669="이번 주"),A1669+ROW()/1E+6,"")</f>
        <v/>
      </c>
    </row>
    <row r="1670">
      <c r="A1670" s="20" t="n"/>
      <c r="B1670" s="26" t="n"/>
      <c r="C1670" s="27">
        <f>IF(D1670="","",IF(B1670="","(현장 없음)",IFERROR(INDEX(현장_고객,MATCH(B1670,현장번호,0))&amp;" · "&amp;INDEX(현장_주소,MATCH(B1670,현장번호,0)),"없는 번호")))</f>
        <v/>
      </c>
      <c r="D1670" s="21" t="n"/>
      <c r="E1670" s="21" t="n"/>
      <c r="F1670" s="26" t="n"/>
      <c r="G1670" s="28">
        <f>IF(OR(D1670="",H1670&lt;&gt;""),"",IF(F1670="완료","완료",IF(A1670&lt;기준일,"밀림",IF(A1670=기준일,"오늘",IF(A1670&lt;=기준일+7,"이번 주","예정")))))</f>
        <v/>
      </c>
      <c r="H1670" s="25">
        <f>IF(COUNTA(A1670,B1670,D1670)=0,"",IF(D1670="","할 일을 적어 주세요",IF(NOT(ISNUMBER(A1670)),"마감일을 확인하세요",IF(AND(B1670&lt;&gt;"",ISNA(MATCH(B1670,현장번호,0))),"현장 번호를 확인하세요",IF(AND(F1670&lt;&gt;"",F1670&lt;&gt;"완료"),"끝남 칸은 '완료'만","")))))</f>
        <v/>
      </c>
      <c r="J1670">
        <f>IF(OR(G1670="밀림",G1670="오늘",G1670="이번 주"),A1670+ROW()/1E+6,"")</f>
        <v/>
      </c>
    </row>
    <row r="1671">
      <c r="A1671" s="20" t="n"/>
      <c r="B1671" s="26" t="n"/>
      <c r="C1671" s="27">
        <f>IF(D1671="","",IF(B1671="","(현장 없음)",IFERROR(INDEX(현장_고객,MATCH(B1671,현장번호,0))&amp;" · "&amp;INDEX(현장_주소,MATCH(B1671,현장번호,0)),"없는 번호")))</f>
        <v/>
      </c>
      <c r="D1671" s="21" t="n"/>
      <c r="E1671" s="21" t="n"/>
      <c r="F1671" s="26" t="n"/>
      <c r="G1671" s="28">
        <f>IF(OR(D1671="",H1671&lt;&gt;""),"",IF(F1671="완료","완료",IF(A1671&lt;기준일,"밀림",IF(A1671=기준일,"오늘",IF(A1671&lt;=기준일+7,"이번 주","예정")))))</f>
        <v/>
      </c>
      <c r="H1671" s="25">
        <f>IF(COUNTA(A1671,B1671,D1671)=0,"",IF(D1671="","할 일을 적어 주세요",IF(NOT(ISNUMBER(A1671)),"마감일을 확인하세요",IF(AND(B1671&lt;&gt;"",ISNA(MATCH(B1671,현장번호,0))),"현장 번호를 확인하세요",IF(AND(F1671&lt;&gt;"",F1671&lt;&gt;"완료"),"끝남 칸은 '완료'만","")))))</f>
        <v/>
      </c>
      <c r="J1671">
        <f>IF(OR(G1671="밀림",G1671="오늘",G1671="이번 주"),A1671+ROW()/1E+6,"")</f>
        <v/>
      </c>
    </row>
    <row r="1672">
      <c r="A1672" s="20" t="n"/>
      <c r="B1672" s="26" t="n"/>
      <c r="C1672" s="27">
        <f>IF(D1672="","",IF(B1672="","(현장 없음)",IFERROR(INDEX(현장_고객,MATCH(B1672,현장번호,0))&amp;" · "&amp;INDEX(현장_주소,MATCH(B1672,현장번호,0)),"없는 번호")))</f>
        <v/>
      </c>
      <c r="D1672" s="21" t="n"/>
      <c r="E1672" s="21" t="n"/>
      <c r="F1672" s="26" t="n"/>
      <c r="G1672" s="28">
        <f>IF(OR(D1672="",H1672&lt;&gt;""),"",IF(F1672="완료","완료",IF(A1672&lt;기준일,"밀림",IF(A1672=기준일,"오늘",IF(A1672&lt;=기준일+7,"이번 주","예정")))))</f>
        <v/>
      </c>
      <c r="H1672" s="25">
        <f>IF(COUNTA(A1672,B1672,D1672)=0,"",IF(D1672="","할 일을 적어 주세요",IF(NOT(ISNUMBER(A1672)),"마감일을 확인하세요",IF(AND(B1672&lt;&gt;"",ISNA(MATCH(B1672,현장번호,0))),"현장 번호를 확인하세요",IF(AND(F1672&lt;&gt;"",F1672&lt;&gt;"완료"),"끝남 칸은 '완료'만","")))))</f>
        <v/>
      </c>
      <c r="J1672">
        <f>IF(OR(G1672="밀림",G1672="오늘",G1672="이번 주"),A1672+ROW()/1E+6,"")</f>
        <v/>
      </c>
    </row>
    <row r="1673">
      <c r="A1673" s="20" t="n"/>
      <c r="B1673" s="26" t="n"/>
      <c r="C1673" s="27">
        <f>IF(D1673="","",IF(B1673="","(현장 없음)",IFERROR(INDEX(현장_고객,MATCH(B1673,현장번호,0))&amp;" · "&amp;INDEX(현장_주소,MATCH(B1673,현장번호,0)),"없는 번호")))</f>
        <v/>
      </c>
      <c r="D1673" s="21" t="n"/>
      <c r="E1673" s="21" t="n"/>
      <c r="F1673" s="26" t="n"/>
      <c r="G1673" s="28">
        <f>IF(OR(D1673="",H1673&lt;&gt;""),"",IF(F1673="완료","완료",IF(A1673&lt;기준일,"밀림",IF(A1673=기준일,"오늘",IF(A1673&lt;=기준일+7,"이번 주","예정")))))</f>
        <v/>
      </c>
      <c r="H1673" s="25">
        <f>IF(COUNTA(A1673,B1673,D1673)=0,"",IF(D1673="","할 일을 적어 주세요",IF(NOT(ISNUMBER(A1673)),"마감일을 확인하세요",IF(AND(B1673&lt;&gt;"",ISNA(MATCH(B1673,현장번호,0))),"현장 번호를 확인하세요",IF(AND(F1673&lt;&gt;"",F1673&lt;&gt;"완료"),"끝남 칸은 '완료'만","")))))</f>
        <v/>
      </c>
      <c r="J1673">
        <f>IF(OR(G1673="밀림",G1673="오늘",G1673="이번 주"),A1673+ROW()/1E+6,"")</f>
        <v/>
      </c>
    </row>
    <row r="1674">
      <c r="A1674" s="20" t="n"/>
      <c r="B1674" s="26" t="n"/>
      <c r="C1674" s="27">
        <f>IF(D1674="","",IF(B1674="","(현장 없음)",IFERROR(INDEX(현장_고객,MATCH(B1674,현장번호,0))&amp;" · "&amp;INDEX(현장_주소,MATCH(B1674,현장번호,0)),"없는 번호")))</f>
        <v/>
      </c>
      <c r="D1674" s="21" t="n"/>
      <c r="E1674" s="21" t="n"/>
      <c r="F1674" s="26" t="n"/>
      <c r="G1674" s="28">
        <f>IF(OR(D1674="",H1674&lt;&gt;""),"",IF(F1674="완료","완료",IF(A1674&lt;기준일,"밀림",IF(A1674=기준일,"오늘",IF(A1674&lt;=기준일+7,"이번 주","예정")))))</f>
        <v/>
      </c>
      <c r="H1674" s="25">
        <f>IF(COUNTA(A1674,B1674,D1674)=0,"",IF(D1674="","할 일을 적어 주세요",IF(NOT(ISNUMBER(A1674)),"마감일을 확인하세요",IF(AND(B1674&lt;&gt;"",ISNA(MATCH(B1674,현장번호,0))),"현장 번호를 확인하세요",IF(AND(F1674&lt;&gt;"",F1674&lt;&gt;"완료"),"끝남 칸은 '완료'만","")))))</f>
        <v/>
      </c>
      <c r="J1674">
        <f>IF(OR(G1674="밀림",G1674="오늘",G1674="이번 주"),A1674+ROW()/1E+6,"")</f>
        <v/>
      </c>
    </row>
    <row r="1675">
      <c r="A1675" s="20" t="n"/>
      <c r="B1675" s="26" t="n"/>
      <c r="C1675" s="27">
        <f>IF(D1675="","",IF(B1675="","(현장 없음)",IFERROR(INDEX(현장_고객,MATCH(B1675,현장번호,0))&amp;" · "&amp;INDEX(현장_주소,MATCH(B1675,현장번호,0)),"없는 번호")))</f>
        <v/>
      </c>
      <c r="D1675" s="21" t="n"/>
      <c r="E1675" s="21" t="n"/>
      <c r="F1675" s="26" t="n"/>
      <c r="G1675" s="28">
        <f>IF(OR(D1675="",H1675&lt;&gt;""),"",IF(F1675="완료","완료",IF(A1675&lt;기준일,"밀림",IF(A1675=기준일,"오늘",IF(A1675&lt;=기준일+7,"이번 주","예정")))))</f>
        <v/>
      </c>
      <c r="H1675" s="25">
        <f>IF(COUNTA(A1675,B1675,D1675)=0,"",IF(D1675="","할 일을 적어 주세요",IF(NOT(ISNUMBER(A1675)),"마감일을 확인하세요",IF(AND(B1675&lt;&gt;"",ISNA(MATCH(B1675,현장번호,0))),"현장 번호를 확인하세요",IF(AND(F1675&lt;&gt;"",F1675&lt;&gt;"완료"),"끝남 칸은 '완료'만","")))))</f>
        <v/>
      </c>
      <c r="J1675">
        <f>IF(OR(G1675="밀림",G1675="오늘",G1675="이번 주"),A1675+ROW()/1E+6,"")</f>
        <v/>
      </c>
    </row>
    <row r="1676">
      <c r="A1676" s="20" t="n"/>
      <c r="B1676" s="26" t="n"/>
      <c r="C1676" s="27">
        <f>IF(D1676="","",IF(B1676="","(현장 없음)",IFERROR(INDEX(현장_고객,MATCH(B1676,현장번호,0))&amp;" · "&amp;INDEX(현장_주소,MATCH(B1676,현장번호,0)),"없는 번호")))</f>
        <v/>
      </c>
      <c r="D1676" s="21" t="n"/>
      <c r="E1676" s="21" t="n"/>
      <c r="F1676" s="26" t="n"/>
      <c r="G1676" s="28">
        <f>IF(OR(D1676="",H1676&lt;&gt;""),"",IF(F1676="완료","완료",IF(A1676&lt;기준일,"밀림",IF(A1676=기준일,"오늘",IF(A1676&lt;=기준일+7,"이번 주","예정")))))</f>
        <v/>
      </c>
      <c r="H1676" s="25">
        <f>IF(COUNTA(A1676,B1676,D1676)=0,"",IF(D1676="","할 일을 적어 주세요",IF(NOT(ISNUMBER(A1676)),"마감일을 확인하세요",IF(AND(B1676&lt;&gt;"",ISNA(MATCH(B1676,현장번호,0))),"현장 번호를 확인하세요",IF(AND(F1676&lt;&gt;"",F1676&lt;&gt;"완료"),"끝남 칸은 '완료'만","")))))</f>
        <v/>
      </c>
      <c r="J1676">
        <f>IF(OR(G1676="밀림",G1676="오늘",G1676="이번 주"),A1676+ROW()/1E+6,"")</f>
        <v/>
      </c>
    </row>
    <row r="1677">
      <c r="A1677" s="20" t="n"/>
      <c r="B1677" s="26" t="n"/>
      <c r="C1677" s="27">
        <f>IF(D1677="","",IF(B1677="","(현장 없음)",IFERROR(INDEX(현장_고객,MATCH(B1677,현장번호,0))&amp;" · "&amp;INDEX(현장_주소,MATCH(B1677,현장번호,0)),"없는 번호")))</f>
        <v/>
      </c>
      <c r="D1677" s="21" t="n"/>
      <c r="E1677" s="21" t="n"/>
      <c r="F1677" s="26" t="n"/>
      <c r="G1677" s="28">
        <f>IF(OR(D1677="",H1677&lt;&gt;""),"",IF(F1677="완료","완료",IF(A1677&lt;기준일,"밀림",IF(A1677=기준일,"오늘",IF(A1677&lt;=기준일+7,"이번 주","예정")))))</f>
        <v/>
      </c>
      <c r="H1677" s="25">
        <f>IF(COUNTA(A1677,B1677,D1677)=0,"",IF(D1677="","할 일을 적어 주세요",IF(NOT(ISNUMBER(A1677)),"마감일을 확인하세요",IF(AND(B1677&lt;&gt;"",ISNA(MATCH(B1677,현장번호,0))),"현장 번호를 확인하세요",IF(AND(F1677&lt;&gt;"",F1677&lt;&gt;"완료"),"끝남 칸은 '완료'만","")))))</f>
        <v/>
      </c>
      <c r="J1677">
        <f>IF(OR(G1677="밀림",G1677="오늘",G1677="이번 주"),A1677+ROW()/1E+6,"")</f>
        <v/>
      </c>
    </row>
    <row r="1678">
      <c r="A1678" s="20" t="n"/>
      <c r="B1678" s="26" t="n"/>
      <c r="C1678" s="27">
        <f>IF(D1678="","",IF(B1678="","(현장 없음)",IFERROR(INDEX(현장_고객,MATCH(B1678,현장번호,0))&amp;" · "&amp;INDEX(현장_주소,MATCH(B1678,현장번호,0)),"없는 번호")))</f>
        <v/>
      </c>
      <c r="D1678" s="21" t="n"/>
      <c r="E1678" s="21" t="n"/>
      <c r="F1678" s="26" t="n"/>
      <c r="G1678" s="28">
        <f>IF(OR(D1678="",H1678&lt;&gt;""),"",IF(F1678="완료","완료",IF(A1678&lt;기준일,"밀림",IF(A1678=기준일,"오늘",IF(A1678&lt;=기준일+7,"이번 주","예정")))))</f>
        <v/>
      </c>
      <c r="H1678" s="25">
        <f>IF(COUNTA(A1678,B1678,D1678)=0,"",IF(D1678="","할 일을 적어 주세요",IF(NOT(ISNUMBER(A1678)),"마감일을 확인하세요",IF(AND(B1678&lt;&gt;"",ISNA(MATCH(B1678,현장번호,0))),"현장 번호를 확인하세요",IF(AND(F1678&lt;&gt;"",F1678&lt;&gt;"완료"),"끝남 칸은 '완료'만","")))))</f>
        <v/>
      </c>
      <c r="J1678">
        <f>IF(OR(G1678="밀림",G1678="오늘",G1678="이번 주"),A1678+ROW()/1E+6,"")</f>
        <v/>
      </c>
    </row>
    <row r="1679">
      <c r="A1679" s="20" t="n"/>
      <c r="B1679" s="26" t="n"/>
      <c r="C1679" s="27">
        <f>IF(D1679="","",IF(B1679="","(현장 없음)",IFERROR(INDEX(현장_고객,MATCH(B1679,현장번호,0))&amp;" · "&amp;INDEX(현장_주소,MATCH(B1679,현장번호,0)),"없는 번호")))</f>
        <v/>
      </c>
      <c r="D1679" s="21" t="n"/>
      <c r="E1679" s="21" t="n"/>
      <c r="F1679" s="26" t="n"/>
      <c r="G1679" s="28">
        <f>IF(OR(D1679="",H1679&lt;&gt;""),"",IF(F1679="완료","완료",IF(A1679&lt;기준일,"밀림",IF(A1679=기준일,"오늘",IF(A1679&lt;=기준일+7,"이번 주","예정")))))</f>
        <v/>
      </c>
      <c r="H1679" s="25">
        <f>IF(COUNTA(A1679,B1679,D1679)=0,"",IF(D1679="","할 일을 적어 주세요",IF(NOT(ISNUMBER(A1679)),"마감일을 확인하세요",IF(AND(B1679&lt;&gt;"",ISNA(MATCH(B1679,현장번호,0))),"현장 번호를 확인하세요",IF(AND(F1679&lt;&gt;"",F1679&lt;&gt;"완료"),"끝남 칸은 '완료'만","")))))</f>
        <v/>
      </c>
      <c r="J1679">
        <f>IF(OR(G1679="밀림",G1679="오늘",G1679="이번 주"),A1679+ROW()/1E+6,"")</f>
        <v/>
      </c>
    </row>
    <row r="1680">
      <c r="A1680" s="20" t="n"/>
      <c r="B1680" s="26" t="n"/>
      <c r="C1680" s="27">
        <f>IF(D1680="","",IF(B1680="","(현장 없음)",IFERROR(INDEX(현장_고객,MATCH(B1680,현장번호,0))&amp;" · "&amp;INDEX(현장_주소,MATCH(B1680,현장번호,0)),"없는 번호")))</f>
        <v/>
      </c>
      <c r="D1680" s="21" t="n"/>
      <c r="E1680" s="21" t="n"/>
      <c r="F1680" s="26" t="n"/>
      <c r="G1680" s="28">
        <f>IF(OR(D1680="",H1680&lt;&gt;""),"",IF(F1680="완료","완료",IF(A1680&lt;기준일,"밀림",IF(A1680=기준일,"오늘",IF(A1680&lt;=기준일+7,"이번 주","예정")))))</f>
        <v/>
      </c>
      <c r="H1680" s="25">
        <f>IF(COUNTA(A1680,B1680,D1680)=0,"",IF(D1680="","할 일을 적어 주세요",IF(NOT(ISNUMBER(A1680)),"마감일을 확인하세요",IF(AND(B1680&lt;&gt;"",ISNA(MATCH(B1680,현장번호,0))),"현장 번호를 확인하세요",IF(AND(F1680&lt;&gt;"",F1680&lt;&gt;"완료"),"끝남 칸은 '완료'만","")))))</f>
        <v/>
      </c>
      <c r="J1680">
        <f>IF(OR(G1680="밀림",G1680="오늘",G1680="이번 주"),A1680+ROW()/1E+6,"")</f>
        <v/>
      </c>
    </row>
    <row r="1681">
      <c r="A1681" s="20" t="n"/>
      <c r="B1681" s="26" t="n"/>
      <c r="C1681" s="27">
        <f>IF(D1681="","",IF(B1681="","(현장 없음)",IFERROR(INDEX(현장_고객,MATCH(B1681,현장번호,0))&amp;" · "&amp;INDEX(현장_주소,MATCH(B1681,현장번호,0)),"없는 번호")))</f>
        <v/>
      </c>
      <c r="D1681" s="21" t="n"/>
      <c r="E1681" s="21" t="n"/>
      <c r="F1681" s="26" t="n"/>
      <c r="G1681" s="28">
        <f>IF(OR(D1681="",H1681&lt;&gt;""),"",IF(F1681="완료","완료",IF(A1681&lt;기준일,"밀림",IF(A1681=기준일,"오늘",IF(A1681&lt;=기준일+7,"이번 주","예정")))))</f>
        <v/>
      </c>
      <c r="H1681" s="25">
        <f>IF(COUNTA(A1681,B1681,D1681)=0,"",IF(D1681="","할 일을 적어 주세요",IF(NOT(ISNUMBER(A1681)),"마감일을 확인하세요",IF(AND(B1681&lt;&gt;"",ISNA(MATCH(B1681,현장번호,0))),"현장 번호를 확인하세요",IF(AND(F1681&lt;&gt;"",F1681&lt;&gt;"완료"),"끝남 칸은 '완료'만","")))))</f>
        <v/>
      </c>
      <c r="J1681">
        <f>IF(OR(G1681="밀림",G1681="오늘",G1681="이번 주"),A1681+ROW()/1E+6,"")</f>
        <v/>
      </c>
    </row>
    <row r="1682">
      <c r="A1682" s="20" t="n"/>
      <c r="B1682" s="26" t="n"/>
      <c r="C1682" s="27">
        <f>IF(D1682="","",IF(B1682="","(현장 없음)",IFERROR(INDEX(현장_고객,MATCH(B1682,현장번호,0))&amp;" · "&amp;INDEX(현장_주소,MATCH(B1682,현장번호,0)),"없는 번호")))</f>
        <v/>
      </c>
      <c r="D1682" s="21" t="n"/>
      <c r="E1682" s="21" t="n"/>
      <c r="F1682" s="26" t="n"/>
      <c r="G1682" s="28">
        <f>IF(OR(D1682="",H1682&lt;&gt;""),"",IF(F1682="완료","완료",IF(A1682&lt;기준일,"밀림",IF(A1682=기준일,"오늘",IF(A1682&lt;=기준일+7,"이번 주","예정")))))</f>
        <v/>
      </c>
      <c r="H1682" s="25">
        <f>IF(COUNTA(A1682,B1682,D1682)=0,"",IF(D1682="","할 일을 적어 주세요",IF(NOT(ISNUMBER(A1682)),"마감일을 확인하세요",IF(AND(B1682&lt;&gt;"",ISNA(MATCH(B1682,현장번호,0))),"현장 번호를 확인하세요",IF(AND(F1682&lt;&gt;"",F1682&lt;&gt;"완료"),"끝남 칸은 '완료'만","")))))</f>
        <v/>
      </c>
      <c r="J1682">
        <f>IF(OR(G1682="밀림",G1682="오늘",G1682="이번 주"),A1682+ROW()/1E+6,"")</f>
        <v/>
      </c>
    </row>
    <row r="1683">
      <c r="A1683" s="20" t="n"/>
      <c r="B1683" s="26" t="n"/>
      <c r="C1683" s="27">
        <f>IF(D1683="","",IF(B1683="","(현장 없음)",IFERROR(INDEX(현장_고객,MATCH(B1683,현장번호,0))&amp;" · "&amp;INDEX(현장_주소,MATCH(B1683,현장번호,0)),"없는 번호")))</f>
        <v/>
      </c>
      <c r="D1683" s="21" t="n"/>
      <c r="E1683" s="21" t="n"/>
      <c r="F1683" s="26" t="n"/>
      <c r="G1683" s="28">
        <f>IF(OR(D1683="",H1683&lt;&gt;""),"",IF(F1683="완료","완료",IF(A1683&lt;기준일,"밀림",IF(A1683=기준일,"오늘",IF(A1683&lt;=기준일+7,"이번 주","예정")))))</f>
        <v/>
      </c>
      <c r="H1683" s="25">
        <f>IF(COUNTA(A1683,B1683,D1683)=0,"",IF(D1683="","할 일을 적어 주세요",IF(NOT(ISNUMBER(A1683)),"마감일을 확인하세요",IF(AND(B1683&lt;&gt;"",ISNA(MATCH(B1683,현장번호,0))),"현장 번호를 확인하세요",IF(AND(F1683&lt;&gt;"",F1683&lt;&gt;"완료"),"끝남 칸은 '완료'만","")))))</f>
        <v/>
      </c>
      <c r="J1683">
        <f>IF(OR(G1683="밀림",G1683="오늘",G1683="이번 주"),A1683+ROW()/1E+6,"")</f>
        <v/>
      </c>
    </row>
    <row r="1684">
      <c r="A1684" s="20" t="n"/>
      <c r="B1684" s="26" t="n"/>
      <c r="C1684" s="27">
        <f>IF(D1684="","",IF(B1684="","(현장 없음)",IFERROR(INDEX(현장_고객,MATCH(B1684,현장번호,0))&amp;" · "&amp;INDEX(현장_주소,MATCH(B1684,현장번호,0)),"없는 번호")))</f>
        <v/>
      </c>
      <c r="D1684" s="21" t="n"/>
      <c r="E1684" s="21" t="n"/>
      <c r="F1684" s="26" t="n"/>
      <c r="G1684" s="28">
        <f>IF(OR(D1684="",H1684&lt;&gt;""),"",IF(F1684="완료","완료",IF(A1684&lt;기준일,"밀림",IF(A1684=기준일,"오늘",IF(A1684&lt;=기준일+7,"이번 주","예정")))))</f>
        <v/>
      </c>
      <c r="H1684" s="25">
        <f>IF(COUNTA(A1684,B1684,D1684)=0,"",IF(D1684="","할 일을 적어 주세요",IF(NOT(ISNUMBER(A1684)),"마감일을 확인하세요",IF(AND(B1684&lt;&gt;"",ISNA(MATCH(B1684,현장번호,0))),"현장 번호를 확인하세요",IF(AND(F1684&lt;&gt;"",F1684&lt;&gt;"완료"),"끝남 칸은 '완료'만","")))))</f>
        <v/>
      </c>
      <c r="J1684">
        <f>IF(OR(G1684="밀림",G1684="오늘",G1684="이번 주"),A1684+ROW()/1E+6,"")</f>
        <v/>
      </c>
    </row>
    <row r="1685">
      <c r="A1685" s="20" t="n"/>
      <c r="B1685" s="26" t="n"/>
      <c r="C1685" s="27">
        <f>IF(D1685="","",IF(B1685="","(현장 없음)",IFERROR(INDEX(현장_고객,MATCH(B1685,현장번호,0))&amp;" · "&amp;INDEX(현장_주소,MATCH(B1685,현장번호,0)),"없는 번호")))</f>
        <v/>
      </c>
      <c r="D1685" s="21" t="n"/>
      <c r="E1685" s="21" t="n"/>
      <c r="F1685" s="26" t="n"/>
      <c r="G1685" s="28">
        <f>IF(OR(D1685="",H1685&lt;&gt;""),"",IF(F1685="완료","완료",IF(A1685&lt;기준일,"밀림",IF(A1685=기준일,"오늘",IF(A1685&lt;=기준일+7,"이번 주","예정")))))</f>
        <v/>
      </c>
      <c r="H1685" s="25">
        <f>IF(COUNTA(A1685,B1685,D1685)=0,"",IF(D1685="","할 일을 적어 주세요",IF(NOT(ISNUMBER(A1685)),"마감일을 확인하세요",IF(AND(B1685&lt;&gt;"",ISNA(MATCH(B1685,현장번호,0))),"현장 번호를 확인하세요",IF(AND(F1685&lt;&gt;"",F1685&lt;&gt;"완료"),"끝남 칸은 '완료'만","")))))</f>
        <v/>
      </c>
      <c r="J1685">
        <f>IF(OR(G1685="밀림",G1685="오늘",G1685="이번 주"),A1685+ROW()/1E+6,"")</f>
        <v/>
      </c>
    </row>
    <row r="1686">
      <c r="A1686" s="20" t="n"/>
      <c r="B1686" s="26" t="n"/>
      <c r="C1686" s="27">
        <f>IF(D1686="","",IF(B1686="","(현장 없음)",IFERROR(INDEX(현장_고객,MATCH(B1686,현장번호,0))&amp;" · "&amp;INDEX(현장_주소,MATCH(B1686,현장번호,0)),"없는 번호")))</f>
        <v/>
      </c>
      <c r="D1686" s="21" t="n"/>
      <c r="E1686" s="21" t="n"/>
      <c r="F1686" s="26" t="n"/>
      <c r="G1686" s="28">
        <f>IF(OR(D1686="",H1686&lt;&gt;""),"",IF(F1686="완료","완료",IF(A1686&lt;기준일,"밀림",IF(A1686=기준일,"오늘",IF(A1686&lt;=기준일+7,"이번 주","예정")))))</f>
        <v/>
      </c>
      <c r="H1686" s="25">
        <f>IF(COUNTA(A1686,B1686,D1686)=0,"",IF(D1686="","할 일을 적어 주세요",IF(NOT(ISNUMBER(A1686)),"마감일을 확인하세요",IF(AND(B1686&lt;&gt;"",ISNA(MATCH(B1686,현장번호,0))),"현장 번호를 확인하세요",IF(AND(F1686&lt;&gt;"",F1686&lt;&gt;"완료"),"끝남 칸은 '완료'만","")))))</f>
        <v/>
      </c>
      <c r="J1686">
        <f>IF(OR(G1686="밀림",G1686="오늘",G1686="이번 주"),A1686+ROW()/1E+6,"")</f>
        <v/>
      </c>
    </row>
    <row r="1687">
      <c r="A1687" s="20" t="n"/>
      <c r="B1687" s="26" t="n"/>
      <c r="C1687" s="27">
        <f>IF(D1687="","",IF(B1687="","(현장 없음)",IFERROR(INDEX(현장_고객,MATCH(B1687,현장번호,0))&amp;" · "&amp;INDEX(현장_주소,MATCH(B1687,현장번호,0)),"없는 번호")))</f>
        <v/>
      </c>
      <c r="D1687" s="21" t="n"/>
      <c r="E1687" s="21" t="n"/>
      <c r="F1687" s="26" t="n"/>
      <c r="G1687" s="28">
        <f>IF(OR(D1687="",H1687&lt;&gt;""),"",IF(F1687="완료","완료",IF(A1687&lt;기준일,"밀림",IF(A1687=기준일,"오늘",IF(A1687&lt;=기준일+7,"이번 주","예정")))))</f>
        <v/>
      </c>
      <c r="H1687" s="25">
        <f>IF(COUNTA(A1687,B1687,D1687)=0,"",IF(D1687="","할 일을 적어 주세요",IF(NOT(ISNUMBER(A1687)),"마감일을 확인하세요",IF(AND(B1687&lt;&gt;"",ISNA(MATCH(B1687,현장번호,0))),"현장 번호를 확인하세요",IF(AND(F1687&lt;&gt;"",F1687&lt;&gt;"완료"),"끝남 칸은 '완료'만","")))))</f>
        <v/>
      </c>
      <c r="J1687">
        <f>IF(OR(G1687="밀림",G1687="오늘",G1687="이번 주"),A1687+ROW()/1E+6,"")</f>
        <v/>
      </c>
    </row>
    <row r="1688">
      <c r="A1688" s="20" t="n"/>
      <c r="B1688" s="26" t="n"/>
      <c r="C1688" s="27">
        <f>IF(D1688="","",IF(B1688="","(현장 없음)",IFERROR(INDEX(현장_고객,MATCH(B1688,현장번호,0))&amp;" · "&amp;INDEX(현장_주소,MATCH(B1688,현장번호,0)),"없는 번호")))</f>
        <v/>
      </c>
      <c r="D1688" s="21" t="n"/>
      <c r="E1688" s="21" t="n"/>
      <c r="F1688" s="26" t="n"/>
      <c r="G1688" s="28">
        <f>IF(OR(D1688="",H1688&lt;&gt;""),"",IF(F1688="완료","완료",IF(A1688&lt;기준일,"밀림",IF(A1688=기준일,"오늘",IF(A1688&lt;=기준일+7,"이번 주","예정")))))</f>
        <v/>
      </c>
      <c r="H1688" s="25">
        <f>IF(COUNTA(A1688,B1688,D1688)=0,"",IF(D1688="","할 일을 적어 주세요",IF(NOT(ISNUMBER(A1688)),"마감일을 확인하세요",IF(AND(B1688&lt;&gt;"",ISNA(MATCH(B1688,현장번호,0))),"현장 번호를 확인하세요",IF(AND(F1688&lt;&gt;"",F1688&lt;&gt;"완료"),"끝남 칸은 '완료'만","")))))</f>
        <v/>
      </c>
      <c r="J1688">
        <f>IF(OR(G1688="밀림",G1688="오늘",G1688="이번 주"),A1688+ROW()/1E+6,"")</f>
        <v/>
      </c>
    </row>
    <row r="1689">
      <c r="A1689" s="20" t="n"/>
      <c r="B1689" s="26" t="n"/>
      <c r="C1689" s="27">
        <f>IF(D1689="","",IF(B1689="","(현장 없음)",IFERROR(INDEX(현장_고객,MATCH(B1689,현장번호,0))&amp;" · "&amp;INDEX(현장_주소,MATCH(B1689,현장번호,0)),"없는 번호")))</f>
        <v/>
      </c>
      <c r="D1689" s="21" t="n"/>
      <c r="E1689" s="21" t="n"/>
      <c r="F1689" s="26" t="n"/>
      <c r="G1689" s="28">
        <f>IF(OR(D1689="",H1689&lt;&gt;""),"",IF(F1689="완료","완료",IF(A1689&lt;기준일,"밀림",IF(A1689=기준일,"오늘",IF(A1689&lt;=기준일+7,"이번 주","예정")))))</f>
        <v/>
      </c>
      <c r="H1689" s="25">
        <f>IF(COUNTA(A1689,B1689,D1689)=0,"",IF(D1689="","할 일을 적어 주세요",IF(NOT(ISNUMBER(A1689)),"마감일을 확인하세요",IF(AND(B1689&lt;&gt;"",ISNA(MATCH(B1689,현장번호,0))),"현장 번호를 확인하세요",IF(AND(F1689&lt;&gt;"",F1689&lt;&gt;"완료"),"끝남 칸은 '완료'만","")))))</f>
        <v/>
      </c>
      <c r="J1689">
        <f>IF(OR(G1689="밀림",G1689="오늘",G1689="이번 주"),A1689+ROW()/1E+6,"")</f>
        <v/>
      </c>
    </row>
    <row r="1690">
      <c r="A1690" s="20" t="n"/>
      <c r="B1690" s="26" t="n"/>
      <c r="C1690" s="27">
        <f>IF(D1690="","",IF(B1690="","(현장 없음)",IFERROR(INDEX(현장_고객,MATCH(B1690,현장번호,0))&amp;" · "&amp;INDEX(현장_주소,MATCH(B1690,현장번호,0)),"없는 번호")))</f>
        <v/>
      </c>
      <c r="D1690" s="21" t="n"/>
      <c r="E1690" s="21" t="n"/>
      <c r="F1690" s="26" t="n"/>
      <c r="G1690" s="28">
        <f>IF(OR(D1690="",H1690&lt;&gt;""),"",IF(F1690="완료","완료",IF(A1690&lt;기준일,"밀림",IF(A1690=기준일,"오늘",IF(A1690&lt;=기준일+7,"이번 주","예정")))))</f>
        <v/>
      </c>
      <c r="H1690" s="25">
        <f>IF(COUNTA(A1690,B1690,D1690)=0,"",IF(D1690="","할 일을 적어 주세요",IF(NOT(ISNUMBER(A1690)),"마감일을 확인하세요",IF(AND(B1690&lt;&gt;"",ISNA(MATCH(B1690,현장번호,0))),"현장 번호를 확인하세요",IF(AND(F1690&lt;&gt;"",F1690&lt;&gt;"완료"),"끝남 칸은 '완료'만","")))))</f>
        <v/>
      </c>
      <c r="J1690">
        <f>IF(OR(G1690="밀림",G1690="오늘",G1690="이번 주"),A1690+ROW()/1E+6,"")</f>
        <v/>
      </c>
    </row>
    <row r="1691">
      <c r="A1691" s="20" t="n"/>
      <c r="B1691" s="26" t="n"/>
      <c r="C1691" s="27">
        <f>IF(D1691="","",IF(B1691="","(현장 없음)",IFERROR(INDEX(현장_고객,MATCH(B1691,현장번호,0))&amp;" · "&amp;INDEX(현장_주소,MATCH(B1691,현장번호,0)),"없는 번호")))</f>
        <v/>
      </c>
      <c r="D1691" s="21" t="n"/>
      <c r="E1691" s="21" t="n"/>
      <c r="F1691" s="26" t="n"/>
      <c r="G1691" s="28">
        <f>IF(OR(D1691="",H1691&lt;&gt;""),"",IF(F1691="완료","완료",IF(A1691&lt;기준일,"밀림",IF(A1691=기준일,"오늘",IF(A1691&lt;=기준일+7,"이번 주","예정")))))</f>
        <v/>
      </c>
      <c r="H1691" s="25">
        <f>IF(COUNTA(A1691,B1691,D1691)=0,"",IF(D1691="","할 일을 적어 주세요",IF(NOT(ISNUMBER(A1691)),"마감일을 확인하세요",IF(AND(B1691&lt;&gt;"",ISNA(MATCH(B1691,현장번호,0))),"현장 번호를 확인하세요",IF(AND(F1691&lt;&gt;"",F1691&lt;&gt;"완료"),"끝남 칸은 '완료'만","")))))</f>
        <v/>
      </c>
      <c r="J1691">
        <f>IF(OR(G1691="밀림",G1691="오늘",G1691="이번 주"),A1691+ROW()/1E+6,"")</f>
        <v/>
      </c>
    </row>
    <row r="1692">
      <c r="A1692" s="20" t="n"/>
      <c r="B1692" s="26" t="n"/>
      <c r="C1692" s="27">
        <f>IF(D1692="","",IF(B1692="","(현장 없음)",IFERROR(INDEX(현장_고객,MATCH(B1692,현장번호,0))&amp;" · "&amp;INDEX(현장_주소,MATCH(B1692,현장번호,0)),"없는 번호")))</f>
        <v/>
      </c>
      <c r="D1692" s="21" t="n"/>
      <c r="E1692" s="21" t="n"/>
      <c r="F1692" s="26" t="n"/>
      <c r="G1692" s="28">
        <f>IF(OR(D1692="",H1692&lt;&gt;""),"",IF(F1692="완료","완료",IF(A1692&lt;기준일,"밀림",IF(A1692=기준일,"오늘",IF(A1692&lt;=기준일+7,"이번 주","예정")))))</f>
        <v/>
      </c>
      <c r="H1692" s="25">
        <f>IF(COUNTA(A1692,B1692,D1692)=0,"",IF(D1692="","할 일을 적어 주세요",IF(NOT(ISNUMBER(A1692)),"마감일을 확인하세요",IF(AND(B1692&lt;&gt;"",ISNA(MATCH(B1692,현장번호,0))),"현장 번호를 확인하세요",IF(AND(F1692&lt;&gt;"",F1692&lt;&gt;"완료"),"끝남 칸은 '완료'만","")))))</f>
        <v/>
      </c>
      <c r="J1692">
        <f>IF(OR(G1692="밀림",G1692="오늘",G1692="이번 주"),A1692+ROW()/1E+6,"")</f>
        <v/>
      </c>
    </row>
    <row r="1693">
      <c r="A1693" s="20" t="n"/>
      <c r="B1693" s="26" t="n"/>
      <c r="C1693" s="27">
        <f>IF(D1693="","",IF(B1693="","(현장 없음)",IFERROR(INDEX(현장_고객,MATCH(B1693,현장번호,0))&amp;" · "&amp;INDEX(현장_주소,MATCH(B1693,현장번호,0)),"없는 번호")))</f>
        <v/>
      </c>
      <c r="D1693" s="21" t="n"/>
      <c r="E1693" s="21" t="n"/>
      <c r="F1693" s="26" t="n"/>
      <c r="G1693" s="28">
        <f>IF(OR(D1693="",H1693&lt;&gt;""),"",IF(F1693="완료","완료",IF(A1693&lt;기준일,"밀림",IF(A1693=기준일,"오늘",IF(A1693&lt;=기준일+7,"이번 주","예정")))))</f>
        <v/>
      </c>
      <c r="H1693" s="25">
        <f>IF(COUNTA(A1693,B1693,D1693)=0,"",IF(D1693="","할 일을 적어 주세요",IF(NOT(ISNUMBER(A1693)),"마감일을 확인하세요",IF(AND(B1693&lt;&gt;"",ISNA(MATCH(B1693,현장번호,0))),"현장 번호를 확인하세요",IF(AND(F1693&lt;&gt;"",F1693&lt;&gt;"완료"),"끝남 칸은 '완료'만","")))))</f>
        <v/>
      </c>
      <c r="J1693">
        <f>IF(OR(G1693="밀림",G1693="오늘",G1693="이번 주"),A1693+ROW()/1E+6,"")</f>
        <v/>
      </c>
    </row>
    <row r="1694">
      <c r="A1694" s="20" t="n"/>
      <c r="B1694" s="26" t="n"/>
      <c r="C1694" s="27">
        <f>IF(D1694="","",IF(B1694="","(현장 없음)",IFERROR(INDEX(현장_고객,MATCH(B1694,현장번호,0))&amp;" · "&amp;INDEX(현장_주소,MATCH(B1694,현장번호,0)),"없는 번호")))</f>
        <v/>
      </c>
      <c r="D1694" s="21" t="n"/>
      <c r="E1694" s="21" t="n"/>
      <c r="F1694" s="26" t="n"/>
      <c r="G1694" s="28">
        <f>IF(OR(D1694="",H1694&lt;&gt;""),"",IF(F1694="완료","완료",IF(A1694&lt;기준일,"밀림",IF(A1694=기준일,"오늘",IF(A1694&lt;=기준일+7,"이번 주","예정")))))</f>
        <v/>
      </c>
      <c r="H1694" s="25">
        <f>IF(COUNTA(A1694,B1694,D1694)=0,"",IF(D1694="","할 일을 적어 주세요",IF(NOT(ISNUMBER(A1694)),"마감일을 확인하세요",IF(AND(B1694&lt;&gt;"",ISNA(MATCH(B1694,현장번호,0))),"현장 번호를 확인하세요",IF(AND(F1694&lt;&gt;"",F1694&lt;&gt;"완료"),"끝남 칸은 '완료'만","")))))</f>
        <v/>
      </c>
      <c r="J1694">
        <f>IF(OR(G1694="밀림",G1694="오늘",G1694="이번 주"),A1694+ROW()/1E+6,"")</f>
        <v/>
      </c>
    </row>
    <row r="1695">
      <c r="A1695" s="20" t="n"/>
      <c r="B1695" s="26" t="n"/>
      <c r="C1695" s="27">
        <f>IF(D1695="","",IF(B1695="","(현장 없음)",IFERROR(INDEX(현장_고객,MATCH(B1695,현장번호,0))&amp;" · "&amp;INDEX(현장_주소,MATCH(B1695,현장번호,0)),"없는 번호")))</f>
        <v/>
      </c>
      <c r="D1695" s="21" t="n"/>
      <c r="E1695" s="21" t="n"/>
      <c r="F1695" s="26" t="n"/>
      <c r="G1695" s="28">
        <f>IF(OR(D1695="",H1695&lt;&gt;""),"",IF(F1695="완료","완료",IF(A1695&lt;기준일,"밀림",IF(A1695=기준일,"오늘",IF(A1695&lt;=기준일+7,"이번 주","예정")))))</f>
        <v/>
      </c>
      <c r="H1695" s="25">
        <f>IF(COUNTA(A1695,B1695,D1695)=0,"",IF(D1695="","할 일을 적어 주세요",IF(NOT(ISNUMBER(A1695)),"마감일을 확인하세요",IF(AND(B1695&lt;&gt;"",ISNA(MATCH(B1695,현장번호,0))),"현장 번호를 확인하세요",IF(AND(F1695&lt;&gt;"",F1695&lt;&gt;"완료"),"끝남 칸은 '완료'만","")))))</f>
        <v/>
      </c>
      <c r="J1695">
        <f>IF(OR(G1695="밀림",G1695="오늘",G1695="이번 주"),A1695+ROW()/1E+6,"")</f>
        <v/>
      </c>
    </row>
    <row r="1696">
      <c r="A1696" s="20" t="n"/>
      <c r="B1696" s="26" t="n"/>
      <c r="C1696" s="27">
        <f>IF(D1696="","",IF(B1696="","(현장 없음)",IFERROR(INDEX(현장_고객,MATCH(B1696,현장번호,0))&amp;" · "&amp;INDEX(현장_주소,MATCH(B1696,현장번호,0)),"없는 번호")))</f>
        <v/>
      </c>
      <c r="D1696" s="21" t="n"/>
      <c r="E1696" s="21" t="n"/>
      <c r="F1696" s="26" t="n"/>
      <c r="G1696" s="28">
        <f>IF(OR(D1696="",H1696&lt;&gt;""),"",IF(F1696="완료","완료",IF(A1696&lt;기준일,"밀림",IF(A1696=기준일,"오늘",IF(A1696&lt;=기준일+7,"이번 주","예정")))))</f>
        <v/>
      </c>
      <c r="H1696" s="25">
        <f>IF(COUNTA(A1696,B1696,D1696)=0,"",IF(D1696="","할 일을 적어 주세요",IF(NOT(ISNUMBER(A1696)),"마감일을 확인하세요",IF(AND(B1696&lt;&gt;"",ISNA(MATCH(B1696,현장번호,0))),"현장 번호를 확인하세요",IF(AND(F1696&lt;&gt;"",F1696&lt;&gt;"완료"),"끝남 칸은 '완료'만","")))))</f>
        <v/>
      </c>
      <c r="J1696">
        <f>IF(OR(G1696="밀림",G1696="오늘",G1696="이번 주"),A1696+ROW()/1E+6,"")</f>
        <v/>
      </c>
    </row>
    <row r="1697">
      <c r="A1697" s="20" t="n"/>
      <c r="B1697" s="26" t="n"/>
      <c r="C1697" s="27">
        <f>IF(D1697="","",IF(B1697="","(현장 없음)",IFERROR(INDEX(현장_고객,MATCH(B1697,현장번호,0))&amp;" · "&amp;INDEX(현장_주소,MATCH(B1697,현장번호,0)),"없는 번호")))</f>
        <v/>
      </c>
      <c r="D1697" s="21" t="n"/>
      <c r="E1697" s="21" t="n"/>
      <c r="F1697" s="26" t="n"/>
      <c r="G1697" s="28">
        <f>IF(OR(D1697="",H1697&lt;&gt;""),"",IF(F1697="완료","완료",IF(A1697&lt;기준일,"밀림",IF(A1697=기준일,"오늘",IF(A1697&lt;=기준일+7,"이번 주","예정")))))</f>
        <v/>
      </c>
      <c r="H1697" s="25">
        <f>IF(COUNTA(A1697,B1697,D1697)=0,"",IF(D1697="","할 일을 적어 주세요",IF(NOT(ISNUMBER(A1697)),"마감일을 확인하세요",IF(AND(B1697&lt;&gt;"",ISNA(MATCH(B1697,현장번호,0))),"현장 번호를 확인하세요",IF(AND(F1697&lt;&gt;"",F1697&lt;&gt;"완료"),"끝남 칸은 '완료'만","")))))</f>
        <v/>
      </c>
      <c r="J1697">
        <f>IF(OR(G1697="밀림",G1697="오늘",G1697="이번 주"),A1697+ROW()/1E+6,"")</f>
        <v/>
      </c>
    </row>
    <row r="1698">
      <c r="A1698" s="20" t="n"/>
      <c r="B1698" s="26" t="n"/>
      <c r="C1698" s="27">
        <f>IF(D1698="","",IF(B1698="","(현장 없음)",IFERROR(INDEX(현장_고객,MATCH(B1698,현장번호,0))&amp;" · "&amp;INDEX(현장_주소,MATCH(B1698,현장번호,0)),"없는 번호")))</f>
        <v/>
      </c>
      <c r="D1698" s="21" t="n"/>
      <c r="E1698" s="21" t="n"/>
      <c r="F1698" s="26" t="n"/>
      <c r="G1698" s="28">
        <f>IF(OR(D1698="",H1698&lt;&gt;""),"",IF(F1698="완료","완료",IF(A1698&lt;기준일,"밀림",IF(A1698=기준일,"오늘",IF(A1698&lt;=기준일+7,"이번 주","예정")))))</f>
        <v/>
      </c>
      <c r="H1698" s="25">
        <f>IF(COUNTA(A1698,B1698,D1698)=0,"",IF(D1698="","할 일을 적어 주세요",IF(NOT(ISNUMBER(A1698)),"마감일을 확인하세요",IF(AND(B1698&lt;&gt;"",ISNA(MATCH(B1698,현장번호,0))),"현장 번호를 확인하세요",IF(AND(F1698&lt;&gt;"",F1698&lt;&gt;"완료"),"끝남 칸은 '완료'만","")))))</f>
        <v/>
      </c>
      <c r="J1698">
        <f>IF(OR(G1698="밀림",G1698="오늘",G1698="이번 주"),A1698+ROW()/1E+6,"")</f>
        <v/>
      </c>
    </row>
    <row r="1699">
      <c r="A1699" s="20" t="n"/>
      <c r="B1699" s="26" t="n"/>
      <c r="C1699" s="27">
        <f>IF(D1699="","",IF(B1699="","(현장 없음)",IFERROR(INDEX(현장_고객,MATCH(B1699,현장번호,0))&amp;" · "&amp;INDEX(현장_주소,MATCH(B1699,현장번호,0)),"없는 번호")))</f>
        <v/>
      </c>
      <c r="D1699" s="21" t="n"/>
      <c r="E1699" s="21" t="n"/>
      <c r="F1699" s="26" t="n"/>
      <c r="G1699" s="28">
        <f>IF(OR(D1699="",H1699&lt;&gt;""),"",IF(F1699="완료","완료",IF(A1699&lt;기준일,"밀림",IF(A1699=기준일,"오늘",IF(A1699&lt;=기준일+7,"이번 주","예정")))))</f>
        <v/>
      </c>
      <c r="H1699" s="25">
        <f>IF(COUNTA(A1699,B1699,D1699)=0,"",IF(D1699="","할 일을 적어 주세요",IF(NOT(ISNUMBER(A1699)),"마감일을 확인하세요",IF(AND(B1699&lt;&gt;"",ISNA(MATCH(B1699,현장번호,0))),"현장 번호를 확인하세요",IF(AND(F1699&lt;&gt;"",F1699&lt;&gt;"완료"),"끝남 칸은 '완료'만","")))))</f>
        <v/>
      </c>
      <c r="J1699">
        <f>IF(OR(G1699="밀림",G1699="오늘",G1699="이번 주"),A1699+ROW()/1E+6,"")</f>
        <v/>
      </c>
    </row>
    <row r="1700">
      <c r="A1700" s="20" t="n"/>
      <c r="B1700" s="26" t="n"/>
      <c r="C1700" s="27">
        <f>IF(D1700="","",IF(B1700="","(현장 없음)",IFERROR(INDEX(현장_고객,MATCH(B1700,현장번호,0))&amp;" · "&amp;INDEX(현장_주소,MATCH(B1700,현장번호,0)),"없는 번호")))</f>
        <v/>
      </c>
      <c r="D1700" s="21" t="n"/>
      <c r="E1700" s="21" t="n"/>
      <c r="F1700" s="26" t="n"/>
      <c r="G1700" s="28">
        <f>IF(OR(D1700="",H1700&lt;&gt;""),"",IF(F1700="완료","완료",IF(A1700&lt;기준일,"밀림",IF(A1700=기준일,"오늘",IF(A1700&lt;=기준일+7,"이번 주","예정")))))</f>
        <v/>
      </c>
      <c r="H1700" s="25">
        <f>IF(COUNTA(A1700,B1700,D1700)=0,"",IF(D1700="","할 일을 적어 주세요",IF(NOT(ISNUMBER(A1700)),"마감일을 확인하세요",IF(AND(B1700&lt;&gt;"",ISNA(MATCH(B1700,현장번호,0))),"현장 번호를 확인하세요",IF(AND(F1700&lt;&gt;"",F1700&lt;&gt;"완료"),"끝남 칸은 '완료'만","")))))</f>
        <v/>
      </c>
      <c r="J1700">
        <f>IF(OR(G1700="밀림",G1700="오늘",G1700="이번 주"),A1700+ROW()/1E+6,"")</f>
        <v/>
      </c>
    </row>
    <row r="1701">
      <c r="A1701" s="20" t="n"/>
      <c r="B1701" s="26" t="n"/>
      <c r="C1701" s="27">
        <f>IF(D1701="","",IF(B1701="","(현장 없음)",IFERROR(INDEX(현장_고객,MATCH(B1701,현장번호,0))&amp;" · "&amp;INDEX(현장_주소,MATCH(B1701,현장번호,0)),"없는 번호")))</f>
        <v/>
      </c>
      <c r="D1701" s="21" t="n"/>
      <c r="E1701" s="21" t="n"/>
      <c r="F1701" s="26" t="n"/>
      <c r="G1701" s="28">
        <f>IF(OR(D1701="",H1701&lt;&gt;""),"",IF(F1701="완료","완료",IF(A1701&lt;기준일,"밀림",IF(A1701=기준일,"오늘",IF(A1701&lt;=기준일+7,"이번 주","예정")))))</f>
        <v/>
      </c>
      <c r="H1701" s="25">
        <f>IF(COUNTA(A1701,B1701,D1701)=0,"",IF(D1701="","할 일을 적어 주세요",IF(NOT(ISNUMBER(A1701)),"마감일을 확인하세요",IF(AND(B1701&lt;&gt;"",ISNA(MATCH(B1701,현장번호,0))),"현장 번호를 확인하세요",IF(AND(F1701&lt;&gt;"",F1701&lt;&gt;"완료"),"끝남 칸은 '완료'만","")))))</f>
        <v/>
      </c>
      <c r="J1701">
        <f>IF(OR(G1701="밀림",G1701="오늘",G1701="이번 주"),A1701+ROW()/1E+6,"")</f>
        <v/>
      </c>
    </row>
    <row r="1702">
      <c r="A1702" s="20" t="n"/>
      <c r="B1702" s="26" t="n"/>
      <c r="C1702" s="27">
        <f>IF(D1702="","",IF(B1702="","(현장 없음)",IFERROR(INDEX(현장_고객,MATCH(B1702,현장번호,0))&amp;" · "&amp;INDEX(현장_주소,MATCH(B1702,현장번호,0)),"없는 번호")))</f>
        <v/>
      </c>
      <c r="D1702" s="21" t="n"/>
      <c r="E1702" s="21" t="n"/>
      <c r="F1702" s="26" t="n"/>
      <c r="G1702" s="28">
        <f>IF(OR(D1702="",H1702&lt;&gt;""),"",IF(F1702="완료","완료",IF(A1702&lt;기준일,"밀림",IF(A1702=기준일,"오늘",IF(A1702&lt;=기준일+7,"이번 주","예정")))))</f>
        <v/>
      </c>
      <c r="H1702" s="25">
        <f>IF(COUNTA(A1702,B1702,D1702)=0,"",IF(D1702="","할 일을 적어 주세요",IF(NOT(ISNUMBER(A1702)),"마감일을 확인하세요",IF(AND(B1702&lt;&gt;"",ISNA(MATCH(B1702,현장번호,0))),"현장 번호를 확인하세요",IF(AND(F1702&lt;&gt;"",F1702&lt;&gt;"완료"),"끝남 칸은 '완료'만","")))))</f>
        <v/>
      </c>
      <c r="J1702">
        <f>IF(OR(G1702="밀림",G1702="오늘",G1702="이번 주"),A1702+ROW()/1E+6,"")</f>
        <v/>
      </c>
    </row>
    <row r="1703">
      <c r="A1703" s="20" t="n"/>
      <c r="B1703" s="26" t="n"/>
      <c r="C1703" s="27">
        <f>IF(D1703="","",IF(B1703="","(현장 없음)",IFERROR(INDEX(현장_고객,MATCH(B1703,현장번호,0))&amp;" · "&amp;INDEX(현장_주소,MATCH(B1703,현장번호,0)),"없는 번호")))</f>
        <v/>
      </c>
      <c r="D1703" s="21" t="n"/>
      <c r="E1703" s="21" t="n"/>
      <c r="F1703" s="26" t="n"/>
      <c r="G1703" s="28">
        <f>IF(OR(D1703="",H1703&lt;&gt;""),"",IF(F1703="완료","완료",IF(A1703&lt;기준일,"밀림",IF(A1703=기준일,"오늘",IF(A1703&lt;=기준일+7,"이번 주","예정")))))</f>
        <v/>
      </c>
      <c r="H1703" s="25">
        <f>IF(COUNTA(A1703,B1703,D1703)=0,"",IF(D1703="","할 일을 적어 주세요",IF(NOT(ISNUMBER(A1703)),"마감일을 확인하세요",IF(AND(B1703&lt;&gt;"",ISNA(MATCH(B1703,현장번호,0))),"현장 번호를 확인하세요",IF(AND(F1703&lt;&gt;"",F1703&lt;&gt;"완료"),"끝남 칸은 '완료'만","")))))</f>
        <v/>
      </c>
      <c r="J1703">
        <f>IF(OR(G1703="밀림",G1703="오늘",G1703="이번 주"),A1703+ROW()/1E+6,"")</f>
        <v/>
      </c>
    </row>
    <row r="1704">
      <c r="A1704" s="20" t="n"/>
      <c r="B1704" s="26" t="n"/>
      <c r="C1704" s="27">
        <f>IF(D1704="","",IF(B1704="","(현장 없음)",IFERROR(INDEX(현장_고객,MATCH(B1704,현장번호,0))&amp;" · "&amp;INDEX(현장_주소,MATCH(B1704,현장번호,0)),"없는 번호")))</f>
        <v/>
      </c>
      <c r="D1704" s="21" t="n"/>
      <c r="E1704" s="21" t="n"/>
      <c r="F1704" s="26" t="n"/>
      <c r="G1704" s="28">
        <f>IF(OR(D1704="",H1704&lt;&gt;""),"",IF(F1704="완료","완료",IF(A1704&lt;기준일,"밀림",IF(A1704=기준일,"오늘",IF(A1704&lt;=기준일+7,"이번 주","예정")))))</f>
        <v/>
      </c>
      <c r="H1704" s="25">
        <f>IF(COUNTA(A1704,B1704,D1704)=0,"",IF(D1704="","할 일을 적어 주세요",IF(NOT(ISNUMBER(A1704)),"마감일을 확인하세요",IF(AND(B1704&lt;&gt;"",ISNA(MATCH(B1704,현장번호,0))),"현장 번호를 확인하세요",IF(AND(F1704&lt;&gt;"",F1704&lt;&gt;"완료"),"끝남 칸은 '완료'만","")))))</f>
        <v/>
      </c>
      <c r="J1704">
        <f>IF(OR(G1704="밀림",G1704="오늘",G1704="이번 주"),A1704+ROW()/1E+6,"")</f>
        <v/>
      </c>
    </row>
    <row r="1705">
      <c r="A1705" s="20" t="n"/>
      <c r="B1705" s="26" t="n"/>
      <c r="C1705" s="27">
        <f>IF(D1705="","",IF(B1705="","(현장 없음)",IFERROR(INDEX(현장_고객,MATCH(B1705,현장번호,0))&amp;" · "&amp;INDEX(현장_주소,MATCH(B1705,현장번호,0)),"없는 번호")))</f>
        <v/>
      </c>
      <c r="D1705" s="21" t="n"/>
      <c r="E1705" s="21" t="n"/>
      <c r="F1705" s="26" t="n"/>
      <c r="G1705" s="28">
        <f>IF(OR(D1705="",H1705&lt;&gt;""),"",IF(F1705="완료","완료",IF(A1705&lt;기준일,"밀림",IF(A1705=기준일,"오늘",IF(A1705&lt;=기준일+7,"이번 주","예정")))))</f>
        <v/>
      </c>
      <c r="H1705" s="25">
        <f>IF(COUNTA(A1705,B1705,D1705)=0,"",IF(D1705="","할 일을 적어 주세요",IF(NOT(ISNUMBER(A1705)),"마감일을 확인하세요",IF(AND(B1705&lt;&gt;"",ISNA(MATCH(B1705,현장번호,0))),"현장 번호를 확인하세요",IF(AND(F1705&lt;&gt;"",F1705&lt;&gt;"완료"),"끝남 칸은 '완료'만","")))))</f>
        <v/>
      </c>
      <c r="J1705">
        <f>IF(OR(G1705="밀림",G1705="오늘",G1705="이번 주"),A1705+ROW()/1E+6,"")</f>
        <v/>
      </c>
    </row>
    <row r="1706">
      <c r="A1706" s="20" t="n"/>
      <c r="B1706" s="26" t="n"/>
      <c r="C1706" s="27">
        <f>IF(D1706="","",IF(B1706="","(현장 없음)",IFERROR(INDEX(현장_고객,MATCH(B1706,현장번호,0))&amp;" · "&amp;INDEX(현장_주소,MATCH(B1706,현장번호,0)),"없는 번호")))</f>
        <v/>
      </c>
      <c r="D1706" s="21" t="n"/>
      <c r="E1706" s="21" t="n"/>
      <c r="F1706" s="26" t="n"/>
      <c r="G1706" s="28">
        <f>IF(OR(D1706="",H1706&lt;&gt;""),"",IF(F1706="완료","완료",IF(A1706&lt;기준일,"밀림",IF(A1706=기준일,"오늘",IF(A1706&lt;=기준일+7,"이번 주","예정")))))</f>
        <v/>
      </c>
      <c r="H1706" s="25">
        <f>IF(COUNTA(A1706,B1706,D1706)=0,"",IF(D1706="","할 일을 적어 주세요",IF(NOT(ISNUMBER(A1706)),"마감일을 확인하세요",IF(AND(B1706&lt;&gt;"",ISNA(MATCH(B1706,현장번호,0))),"현장 번호를 확인하세요",IF(AND(F1706&lt;&gt;"",F1706&lt;&gt;"완료"),"끝남 칸은 '완료'만","")))))</f>
        <v/>
      </c>
      <c r="J1706">
        <f>IF(OR(G1706="밀림",G1706="오늘",G1706="이번 주"),A1706+ROW()/1E+6,"")</f>
        <v/>
      </c>
    </row>
    <row r="1707">
      <c r="A1707" s="20" t="n"/>
      <c r="B1707" s="26" t="n"/>
      <c r="C1707" s="27">
        <f>IF(D1707="","",IF(B1707="","(현장 없음)",IFERROR(INDEX(현장_고객,MATCH(B1707,현장번호,0))&amp;" · "&amp;INDEX(현장_주소,MATCH(B1707,현장번호,0)),"없는 번호")))</f>
        <v/>
      </c>
      <c r="D1707" s="21" t="n"/>
      <c r="E1707" s="21" t="n"/>
      <c r="F1707" s="26" t="n"/>
      <c r="G1707" s="28">
        <f>IF(OR(D1707="",H1707&lt;&gt;""),"",IF(F1707="완료","완료",IF(A1707&lt;기준일,"밀림",IF(A1707=기준일,"오늘",IF(A1707&lt;=기준일+7,"이번 주","예정")))))</f>
        <v/>
      </c>
      <c r="H1707" s="25">
        <f>IF(COUNTA(A1707,B1707,D1707)=0,"",IF(D1707="","할 일을 적어 주세요",IF(NOT(ISNUMBER(A1707)),"마감일을 확인하세요",IF(AND(B1707&lt;&gt;"",ISNA(MATCH(B1707,현장번호,0))),"현장 번호를 확인하세요",IF(AND(F1707&lt;&gt;"",F1707&lt;&gt;"완료"),"끝남 칸은 '완료'만","")))))</f>
        <v/>
      </c>
      <c r="J1707">
        <f>IF(OR(G1707="밀림",G1707="오늘",G1707="이번 주"),A1707+ROW()/1E+6,"")</f>
        <v/>
      </c>
    </row>
    <row r="1708">
      <c r="A1708" s="20" t="n"/>
      <c r="B1708" s="26" t="n"/>
      <c r="C1708" s="27">
        <f>IF(D1708="","",IF(B1708="","(현장 없음)",IFERROR(INDEX(현장_고객,MATCH(B1708,현장번호,0))&amp;" · "&amp;INDEX(현장_주소,MATCH(B1708,현장번호,0)),"없는 번호")))</f>
        <v/>
      </c>
      <c r="D1708" s="21" t="n"/>
      <c r="E1708" s="21" t="n"/>
      <c r="F1708" s="26" t="n"/>
      <c r="G1708" s="28">
        <f>IF(OR(D1708="",H1708&lt;&gt;""),"",IF(F1708="완료","완료",IF(A1708&lt;기준일,"밀림",IF(A1708=기준일,"오늘",IF(A1708&lt;=기준일+7,"이번 주","예정")))))</f>
        <v/>
      </c>
      <c r="H1708" s="25">
        <f>IF(COUNTA(A1708,B1708,D1708)=0,"",IF(D1708="","할 일을 적어 주세요",IF(NOT(ISNUMBER(A1708)),"마감일을 확인하세요",IF(AND(B1708&lt;&gt;"",ISNA(MATCH(B1708,현장번호,0))),"현장 번호를 확인하세요",IF(AND(F1708&lt;&gt;"",F1708&lt;&gt;"완료"),"끝남 칸은 '완료'만","")))))</f>
        <v/>
      </c>
      <c r="J1708">
        <f>IF(OR(G1708="밀림",G1708="오늘",G1708="이번 주"),A1708+ROW()/1E+6,"")</f>
        <v/>
      </c>
    </row>
    <row r="1709">
      <c r="A1709" s="20" t="n"/>
      <c r="B1709" s="26" t="n"/>
      <c r="C1709" s="27">
        <f>IF(D1709="","",IF(B1709="","(현장 없음)",IFERROR(INDEX(현장_고객,MATCH(B1709,현장번호,0))&amp;" · "&amp;INDEX(현장_주소,MATCH(B1709,현장번호,0)),"없는 번호")))</f>
        <v/>
      </c>
      <c r="D1709" s="21" t="n"/>
      <c r="E1709" s="21" t="n"/>
      <c r="F1709" s="26" t="n"/>
      <c r="G1709" s="28">
        <f>IF(OR(D1709="",H1709&lt;&gt;""),"",IF(F1709="완료","완료",IF(A1709&lt;기준일,"밀림",IF(A1709=기준일,"오늘",IF(A1709&lt;=기준일+7,"이번 주","예정")))))</f>
        <v/>
      </c>
      <c r="H1709" s="25">
        <f>IF(COUNTA(A1709,B1709,D1709)=0,"",IF(D1709="","할 일을 적어 주세요",IF(NOT(ISNUMBER(A1709)),"마감일을 확인하세요",IF(AND(B1709&lt;&gt;"",ISNA(MATCH(B1709,현장번호,0))),"현장 번호를 확인하세요",IF(AND(F1709&lt;&gt;"",F1709&lt;&gt;"완료"),"끝남 칸은 '완료'만","")))))</f>
        <v/>
      </c>
      <c r="J1709">
        <f>IF(OR(G1709="밀림",G1709="오늘",G1709="이번 주"),A1709+ROW()/1E+6,"")</f>
        <v/>
      </c>
    </row>
    <row r="1710">
      <c r="A1710" s="20" t="n"/>
      <c r="B1710" s="26" t="n"/>
      <c r="C1710" s="27">
        <f>IF(D1710="","",IF(B1710="","(현장 없음)",IFERROR(INDEX(현장_고객,MATCH(B1710,현장번호,0))&amp;" · "&amp;INDEX(현장_주소,MATCH(B1710,현장번호,0)),"없는 번호")))</f>
        <v/>
      </c>
      <c r="D1710" s="21" t="n"/>
      <c r="E1710" s="21" t="n"/>
      <c r="F1710" s="26" t="n"/>
      <c r="G1710" s="28">
        <f>IF(OR(D1710="",H1710&lt;&gt;""),"",IF(F1710="완료","완료",IF(A1710&lt;기준일,"밀림",IF(A1710=기준일,"오늘",IF(A1710&lt;=기준일+7,"이번 주","예정")))))</f>
        <v/>
      </c>
      <c r="H1710" s="25">
        <f>IF(COUNTA(A1710,B1710,D1710)=0,"",IF(D1710="","할 일을 적어 주세요",IF(NOT(ISNUMBER(A1710)),"마감일을 확인하세요",IF(AND(B1710&lt;&gt;"",ISNA(MATCH(B1710,현장번호,0))),"현장 번호를 확인하세요",IF(AND(F1710&lt;&gt;"",F1710&lt;&gt;"완료"),"끝남 칸은 '완료'만","")))))</f>
        <v/>
      </c>
      <c r="J1710">
        <f>IF(OR(G1710="밀림",G1710="오늘",G1710="이번 주"),A1710+ROW()/1E+6,"")</f>
        <v/>
      </c>
    </row>
    <row r="1711">
      <c r="A1711" s="20" t="n"/>
      <c r="B1711" s="26" t="n"/>
      <c r="C1711" s="27">
        <f>IF(D1711="","",IF(B1711="","(현장 없음)",IFERROR(INDEX(현장_고객,MATCH(B1711,현장번호,0))&amp;" · "&amp;INDEX(현장_주소,MATCH(B1711,현장번호,0)),"없는 번호")))</f>
        <v/>
      </c>
      <c r="D1711" s="21" t="n"/>
      <c r="E1711" s="21" t="n"/>
      <c r="F1711" s="26" t="n"/>
      <c r="G1711" s="28">
        <f>IF(OR(D1711="",H1711&lt;&gt;""),"",IF(F1711="완료","완료",IF(A1711&lt;기준일,"밀림",IF(A1711=기준일,"오늘",IF(A1711&lt;=기준일+7,"이번 주","예정")))))</f>
        <v/>
      </c>
      <c r="H1711" s="25">
        <f>IF(COUNTA(A1711,B1711,D1711)=0,"",IF(D1711="","할 일을 적어 주세요",IF(NOT(ISNUMBER(A1711)),"마감일을 확인하세요",IF(AND(B1711&lt;&gt;"",ISNA(MATCH(B1711,현장번호,0))),"현장 번호를 확인하세요",IF(AND(F1711&lt;&gt;"",F1711&lt;&gt;"완료"),"끝남 칸은 '완료'만","")))))</f>
        <v/>
      </c>
      <c r="J1711">
        <f>IF(OR(G1711="밀림",G1711="오늘",G1711="이번 주"),A1711+ROW()/1E+6,"")</f>
        <v/>
      </c>
    </row>
    <row r="1712">
      <c r="A1712" s="20" t="n"/>
      <c r="B1712" s="26" t="n"/>
      <c r="C1712" s="27">
        <f>IF(D1712="","",IF(B1712="","(현장 없음)",IFERROR(INDEX(현장_고객,MATCH(B1712,현장번호,0))&amp;" · "&amp;INDEX(현장_주소,MATCH(B1712,현장번호,0)),"없는 번호")))</f>
        <v/>
      </c>
      <c r="D1712" s="21" t="n"/>
      <c r="E1712" s="21" t="n"/>
      <c r="F1712" s="26" t="n"/>
      <c r="G1712" s="28">
        <f>IF(OR(D1712="",H1712&lt;&gt;""),"",IF(F1712="완료","완료",IF(A1712&lt;기준일,"밀림",IF(A1712=기준일,"오늘",IF(A1712&lt;=기준일+7,"이번 주","예정")))))</f>
        <v/>
      </c>
      <c r="H1712" s="25">
        <f>IF(COUNTA(A1712,B1712,D1712)=0,"",IF(D1712="","할 일을 적어 주세요",IF(NOT(ISNUMBER(A1712)),"마감일을 확인하세요",IF(AND(B1712&lt;&gt;"",ISNA(MATCH(B1712,현장번호,0))),"현장 번호를 확인하세요",IF(AND(F1712&lt;&gt;"",F1712&lt;&gt;"완료"),"끝남 칸은 '완료'만","")))))</f>
        <v/>
      </c>
      <c r="J1712">
        <f>IF(OR(G1712="밀림",G1712="오늘",G1712="이번 주"),A1712+ROW()/1E+6,"")</f>
        <v/>
      </c>
    </row>
    <row r="1713">
      <c r="A1713" s="20" t="n"/>
      <c r="B1713" s="26" t="n"/>
      <c r="C1713" s="27">
        <f>IF(D1713="","",IF(B1713="","(현장 없음)",IFERROR(INDEX(현장_고객,MATCH(B1713,현장번호,0))&amp;" · "&amp;INDEX(현장_주소,MATCH(B1713,현장번호,0)),"없는 번호")))</f>
        <v/>
      </c>
      <c r="D1713" s="21" t="n"/>
      <c r="E1713" s="21" t="n"/>
      <c r="F1713" s="26" t="n"/>
      <c r="G1713" s="28">
        <f>IF(OR(D1713="",H1713&lt;&gt;""),"",IF(F1713="완료","완료",IF(A1713&lt;기준일,"밀림",IF(A1713=기준일,"오늘",IF(A1713&lt;=기준일+7,"이번 주","예정")))))</f>
        <v/>
      </c>
      <c r="H1713" s="25">
        <f>IF(COUNTA(A1713,B1713,D1713)=0,"",IF(D1713="","할 일을 적어 주세요",IF(NOT(ISNUMBER(A1713)),"마감일을 확인하세요",IF(AND(B1713&lt;&gt;"",ISNA(MATCH(B1713,현장번호,0))),"현장 번호를 확인하세요",IF(AND(F1713&lt;&gt;"",F1713&lt;&gt;"완료"),"끝남 칸은 '완료'만","")))))</f>
        <v/>
      </c>
      <c r="J1713">
        <f>IF(OR(G1713="밀림",G1713="오늘",G1713="이번 주"),A1713+ROW()/1E+6,"")</f>
        <v/>
      </c>
    </row>
    <row r="1714">
      <c r="A1714" s="20" t="n"/>
      <c r="B1714" s="26" t="n"/>
      <c r="C1714" s="27">
        <f>IF(D1714="","",IF(B1714="","(현장 없음)",IFERROR(INDEX(현장_고객,MATCH(B1714,현장번호,0))&amp;" · "&amp;INDEX(현장_주소,MATCH(B1714,현장번호,0)),"없는 번호")))</f>
        <v/>
      </c>
      <c r="D1714" s="21" t="n"/>
      <c r="E1714" s="21" t="n"/>
      <c r="F1714" s="26" t="n"/>
      <c r="G1714" s="28">
        <f>IF(OR(D1714="",H1714&lt;&gt;""),"",IF(F1714="완료","완료",IF(A1714&lt;기준일,"밀림",IF(A1714=기준일,"오늘",IF(A1714&lt;=기준일+7,"이번 주","예정")))))</f>
        <v/>
      </c>
      <c r="H1714" s="25">
        <f>IF(COUNTA(A1714,B1714,D1714)=0,"",IF(D1714="","할 일을 적어 주세요",IF(NOT(ISNUMBER(A1714)),"마감일을 확인하세요",IF(AND(B1714&lt;&gt;"",ISNA(MATCH(B1714,현장번호,0))),"현장 번호를 확인하세요",IF(AND(F1714&lt;&gt;"",F1714&lt;&gt;"완료"),"끝남 칸은 '완료'만","")))))</f>
        <v/>
      </c>
      <c r="J1714">
        <f>IF(OR(G1714="밀림",G1714="오늘",G1714="이번 주"),A1714+ROW()/1E+6,"")</f>
        <v/>
      </c>
    </row>
    <row r="1715">
      <c r="A1715" s="20" t="n"/>
      <c r="B1715" s="26" t="n"/>
      <c r="C1715" s="27">
        <f>IF(D1715="","",IF(B1715="","(현장 없음)",IFERROR(INDEX(현장_고객,MATCH(B1715,현장번호,0))&amp;" · "&amp;INDEX(현장_주소,MATCH(B1715,현장번호,0)),"없는 번호")))</f>
        <v/>
      </c>
      <c r="D1715" s="21" t="n"/>
      <c r="E1715" s="21" t="n"/>
      <c r="F1715" s="26" t="n"/>
      <c r="G1715" s="28">
        <f>IF(OR(D1715="",H1715&lt;&gt;""),"",IF(F1715="완료","완료",IF(A1715&lt;기준일,"밀림",IF(A1715=기준일,"오늘",IF(A1715&lt;=기준일+7,"이번 주","예정")))))</f>
        <v/>
      </c>
      <c r="H1715" s="25">
        <f>IF(COUNTA(A1715,B1715,D1715)=0,"",IF(D1715="","할 일을 적어 주세요",IF(NOT(ISNUMBER(A1715)),"마감일을 확인하세요",IF(AND(B1715&lt;&gt;"",ISNA(MATCH(B1715,현장번호,0))),"현장 번호를 확인하세요",IF(AND(F1715&lt;&gt;"",F1715&lt;&gt;"완료"),"끝남 칸은 '완료'만","")))))</f>
        <v/>
      </c>
      <c r="J1715">
        <f>IF(OR(G1715="밀림",G1715="오늘",G1715="이번 주"),A1715+ROW()/1E+6,"")</f>
        <v/>
      </c>
    </row>
    <row r="1716">
      <c r="A1716" s="20" t="n"/>
      <c r="B1716" s="26" t="n"/>
      <c r="C1716" s="27">
        <f>IF(D1716="","",IF(B1716="","(현장 없음)",IFERROR(INDEX(현장_고객,MATCH(B1716,현장번호,0))&amp;" · "&amp;INDEX(현장_주소,MATCH(B1716,현장번호,0)),"없는 번호")))</f>
        <v/>
      </c>
      <c r="D1716" s="21" t="n"/>
      <c r="E1716" s="21" t="n"/>
      <c r="F1716" s="26" t="n"/>
      <c r="G1716" s="28">
        <f>IF(OR(D1716="",H1716&lt;&gt;""),"",IF(F1716="완료","완료",IF(A1716&lt;기준일,"밀림",IF(A1716=기준일,"오늘",IF(A1716&lt;=기준일+7,"이번 주","예정")))))</f>
        <v/>
      </c>
      <c r="H1716" s="25">
        <f>IF(COUNTA(A1716,B1716,D1716)=0,"",IF(D1716="","할 일을 적어 주세요",IF(NOT(ISNUMBER(A1716)),"마감일을 확인하세요",IF(AND(B1716&lt;&gt;"",ISNA(MATCH(B1716,현장번호,0))),"현장 번호를 확인하세요",IF(AND(F1716&lt;&gt;"",F1716&lt;&gt;"완료"),"끝남 칸은 '완료'만","")))))</f>
        <v/>
      </c>
      <c r="J1716">
        <f>IF(OR(G1716="밀림",G1716="오늘",G1716="이번 주"),A1716+ROW()/1E+6,"")</f>
        <v/>
      </c>
    </row>
    <row r="1717">
      <c r="A1717" s="20" t="n"/>
      <c r="B1717" s="26" t="n"/>
      <c r="C1717" s="27">
        <f>IF(D1717="","",IF(B1717="","(현장 없음)",IFERROR(INDEX(현장_고객,MATCH(B1717,현장번호,0))&amp;" · "&amp;INDEX(현장_주소,MATCH(B1717,현장번호,0)),"없는 번호")))</f>
        <v/>
      </c>
      <c r="D1717" s="21" t="n"/>
      <c r="E1717" s="21" t="n"/>
      <c r="F1717" s="26" t="n"/>
      <c r="G1717" s="28">
        <f>IF(OR(D1717="",H1717&lt;&gt;""),"",IF(F1717="완료","완료",IF(A1717&lt;기준일,"밀림",IF(A1717=기준일,"오늘",IF(A1717&lt;=기준일+7,"이번 주","예정")))))</f>
        <v/>
      </c>
      <c r="H1717" s="25">
        <f>IF(COUNTA(A1717,B1717,D1717)=0,"",IF(D1717="","할 일을 적어 주세요",IF(NOT(ISNUMBER(A1717)),"마감일을 확인하세요",IF(AND(B1717&lt;&gt;"",ISNA(MATCH(B1717,현장번호,0))),"현장 번호를 확인하세요",IF(AND(F1717&lt;&gt;"",F1717&lt;&gt;"완료"),"끝남 칸은 '완료'만","")))))</f>
        <v/>
      </c>
      <c r="J1717">
        <f>IF(OR(G1717="밀림",G1717="오늘",G1717="이번 주"),A1717+ROW()/1E+6,"")</f>
        <v/>
      </c>
    </row>
    <row r="1718">
      <c r="A1718" s="20" t="n"/>
      <c r="B1718" s="26" t="n"/>
      <c r="C1718" s="27">
        <f>IF(D1718="","",IF(B1718="","(현장 없음)",IFERROR(INDEX(현장_고객,MATCH(B1718,현장번호,0))&amp;" · "&amp;INDEX(현장_주소,MATCH(B1718,현장번호,0)),"없는 번호")))</f>
        <v/>
      </c>
      <c r="D1718" s="21" t="n"/>
      <c r="E1718" s="21" t="n"/>
      <c r="F1718" s="26" t="n"/>
      <c r="G1718" s="28">
        <f>IF(OR(D1718="",H1718&lt;&gt;""),"",IF(F1718="완료","완료",IF(A1718&lt;기준일,"밀림",IF(A1718=기준일,"오늘",IF(A1718&lt;=기준일+7,"이번 주","예정")))))</f>
        <v/>
      </c>
      <c r="H1718" s="25">
        <f>IF(COUNTA(A1718,B1718,D1718)=0,"",IF(D1718="","할 일을 적어 주세요",IF(NOT(ISNUMBER(A1718)),"마감일을 확인하세요",IF(AND(B1718&lt;&gt;"",ISNA(MATCH(B1718,현장번호,0))),"현장 번호를 확인하세요",IF(AND(F1718&lt;&gt;"",F1718&lt;&gt;"완료"),"끝남 칸은 '완료'만","")))))</f>
        <v/>
      </c>
      <c r="J1718">
        <f>IF(OR(G1718="밀림",G1718="오늘",G1718="이번 주"),A1718+ROW()/1E+6,"")</f>
        <v/>
      </c>
    </row>
    <row r="1719">
      <c r="A1719" s="20" t="n"/>
      <c r="B1719" s="26" t="n"/>
      <c r="C1719" s="27">
        <f>IF(D1719="","",IF(B1719="","(현장 없음)",IFERROR(INDEX(현장_고객,MATCH(B1719,현장번호,0))&amp;" · "&amp;INDEX(현장_주소,MATCH(B1719,현장번호,0)),"없는 번호")))</f>
        <v/>
      </c>
      <c r="D1719" s="21" t="n"/>
      <c r="E1719" s="21" t="n"/>
      <c r="F1719" s="26" t="n"/>
      <c r="G1719" s="28">
        <f>IF(OR(D1719="",H1719&lt;&gt;""),"",IF(F1719="완료","완료",IF(A1719&lt;기준일,"밀림",IF(A1719=기준일,"오늘",IF(A1719&lt;=기준일+7,"이번 주","예정")))))</f>
        <v/>
      </c>
      <c r="H1719" s="25">
        <f>IF(COUNTA(A1719,B1719,D1719)=0,"",IF(D1719="","할 일을 적어 주세요",IF(NOT(ISNUMBER(A1719)),"마감일을 확인하세요",IF(AND(B1719&lt;&gt;"",ISNA(MATCH(B1719,현장번호,0))),"현장 번호를 확인하세요",IF(AND(F1719&lt;&gt;"",F1719&lt;&gt;"완료"),"끝남 칸은 '완료'만","")))))</f>
        <v/>
      </c>
      <c r="J1719">
        <f>IF(OR(G1719="밀림",G1719="오늘",G1719="이번 주"),A1719+ROW()/1E+6,"")</f>
        <v/>
      </c>
    </row>
    <row r="1720">
      <c r="A1720" s="20" t="n"/>
      <c r="B1720" s="26" t="n"/>
      <c r="C1720" s="27">
        <f>IF(D1720="","",IF(B1720="","(현장 없음)",IFERROR(INDEX(현장_고객,MATCH(B1720,현장번호,0))&amp;" · "&amp;INDEX(현장_주소,MATCH(B1720,현장번호,0)),"없는 번호")))</f>
        <v/>
      </c>
      <c r="D1720" s="21" t="n"/>
      <c r="E1720" s="21" t="n"/>
      <c r="F1720" s="26" t="n"/>
      <c r="G1720" s="28">
        <f>IF(OR(D1720="",H1720&lt;&gt;""),"",IF(F1720="완료","완료",IF(A1720&lt;기준일,"밀림",IF(A1720=기준일,"오늘",IF(A1720&lt;=기준일+7,"이번 주","예정")))))</f>
        <v/>
      </c>
      <c r="H1720" s="25">
        <f>IF(COUNTA(A1720,B1720,D1720)=0,"",IF(D1720="","할 일을 적어 주세요",IF(NOT(ISNUMBER(A1720)),"마감일을 확인하세요",IF(AND(B1720&lt;&gt;"",ISNA(MATCH(B1720,현장번호,0))),"현장 번호를 확인하세요",IF(AND(F1720&lt;&gt;"",F1720&lt;&gt;"완료"),"끝남 칸은 '완료'만","")))))</f>
        <v/>
      </c>
      <c r="J1720">
        <f>IF(OR(G1720="밀림",G1720="오늘",G1720="이번 주"),A1720+ROW()/1E+6,"")</f>
        <v/>
      </c>
    </row>
    <row r="1721">
      <c r="A1721" s="20" t="n"/>
      <c r="B1721" s="26" t="n"/>
      <c r="C1721" s="27">
        <f>IF(D1721="","",IF(B1721="","(현장 없음)",IFERROR(INDEX(현장_고객,MATCH(B1721,현장번호,0))&amp;" · "&amp;INDEX(현장_주소,MATCH(B1721,현장번호,0)),"없는 번호")))</f>
        <v/>
      </c>
      <c r="D1721" s="21" t="n"/>
      <c r="E1721" s="21" t="n"/>
      <c r="F1721" s="26" t="n"/>
      <c r="G1721" s="28">
        <f>IF(OR(D1721="",H1721&lt;&gt;""),"",IF(F1721="완료","완료",IF(A1721&lt;기준일,"밀림",IF(A1721=기준일,"오늘",IF(A1721&lt;=기준일+7,"이번 주","예정")))))</f>
        <v/>
      </c>
      <c r="H1721" s="25">
        <f>IF(COUNTA(A1721,B1721,D1721)=0,"",IF(D1721="","할 일을 적어 주세요",IF(NOT(ISNUMBER(A1721)),"마감일을 확인하세요",IF(AND(B1721&lt;&gt;"",ISNA(MATCH(B1721,현장번호,0))),"현장 번호를 확인하세요",IF(AND(F1721&lt;&gt;"",F1721&lt;&gt;"완료"),"끝남 칸은 '완료'만","")))))</f>
        <v/>
      </c>
      <c r="J1721">
        <f>IF(OR(G1721="밀림",G1721="오늘",G1721="이번 주"),A1721+ROW()/1E+6,"")</f>
        <v/>
      </c>
    </row>
    <row r="1722">
      <c r="A1722" s="20" t="n"/>
      <c r="B1722" s="26" t="n"/>
      <c r="C1722" s="27">
        <f>IF(D1722="","",IF(B1722="","(현장 없음)",IFERROR(INDEX(현장_고객,MATCH(B1722,현장번호,0))&amp;" · "&amp;INDEX(현장_주소,MATCH(B1722,현장번호,0)),"없는 번호")))</f>
        <v/>
      </c>
      <c r="D1722" s="21" t="n"/>
      <c r="E1722" s="21" t="n"/>
      <c r="F1722" s="26" t="n"/>
      <c r="G1722" s="28">
        <f>IF(OR(D1722="",H1722&lt;&gt;""),"",IF(F1722="완료","완료",IF(A1722&lt;기준일,"밀림",IF(A1722=기준일,"오늘",IF(A1722&lt;=기준일+7,"이번 주","예정")))))</f>
        <v/>
      </c>
      <c r="H1722" s="25">
        <f>IF(COUNTA(A1722,B1722,D1722)=0,"",IF(D1722="","할 일을 적어 주세요",IF(NOT(ISNUMBER(A1722)),"마감일을 확인하세요",IF(AND(B1722&lt;&gt;"",ISNA(MATCH(B1722,현장번호,0))),"현장 번호를 확인하세요",IF(AND(F1722&lt;&gt;"",F1722&lt;&gt;"완료"),"끝남 칸은 '완료'만","")))))</f>
        <v/>
      </c>
      <c r="J1722">
        <f>IF(OR(G1722="밀림",G1722="오늘",G1722="이번 주"),A1722+ROW()/1E+6,"")</f>
        <v/>
      </c>
    </row>
    <row r="1723">
      <c r="A1723" s="20" t="n"/>
      <c r="B1723" s="26" t="n"/>
      <c r="C1723" s="27">
        <f>IF(D1723="","",IF(B1723="","(현장 없음)",IFERROR(INDEX(현장_고객,MATCH(B1723,현장번호,0))&amp;" · "&amp;INDEX(현장_주소,MATCH(B1723,현장번호,0)),"없는 번호")))</f>
        <v/>
      </c>
      <c r="D1723" s="21" t="n"/>
      <c r="E1723" s="21" t="n"/>
      <c r="F1723" s="26" t="n"/>
      <c r="G1723" s="28">
        <f>IF(OR(D1723="",H1723&lt;&gt;""),"",IF(F1723="완료","완료",IF(A1723&lt;기준일,"밀림",IF(A1723=기준일,"오늘",IF(A1723&lt;=기준일+7,"이번 주","예정")))))</f>
        <v/>
      </c>
      <c r="H1723" s="25">
        <f>IF(COUNTA(A1723,B1723,D1723)=0,"",IF(D1723="","할 일을 적어 주세요",IF(NOT(ISNUMBER(A1723)),"마감일을 확인하세요",IF(AND(B1723&lt;&gt;"",ISNA(MATCH(B1723,현장번호,0))),"현장 번호를 확인하세요",IF(AND(F1723&lt;&gt;"",F1723&lt;&gt;"완료"),"끝남 칸은 '완료'만","")))))</f>
        <v/>
      </c>
      <c r="J1723">
        <f>IF(OR(G1723="밀림",G1723="오늘",G1723="이번 주"),A1723+ROW()/1E+6,"")</f>
        <v/>
      </c>
    </row>
    <row r="1724">
      <c r="A1724" s="20" t="n"/>
      <c r="B1724" s="26" t="n"/>
      <c r="C1724" s="27">
        <f>IF(D1724="","",IF(B1724="","(현장 없음)",IFERROR(INDEX(현장_고객,MATCH(B1724,현장번호,0))&amp;" · "&amp;INDEX(현장_주소,MATCH(B1724,현장번호,0)),"없는 번호")))</f>
        <v/>
      </c>
      <c r="D1724" s="21" t="n"/>
      <c r="E1724" s="21" t="n"/>
      <c r="F1724" s="26" t="n"/>
      <c r="G1724" s="28">
        <f>IF(OR(D1724="",H1724&lt;&gt;""),"",IF(F1724="완료","완료",IF(A1724&lt;기준일,"밀림",IF(A1724=기준일,"오늘",IF(A1724&lt;=기준일+7,"이번 주","예정")))))</f>
        <v/>
      </c>
      <c r="H1724" s="25">
        <f>IF(COUNTA(A1724,B1724,D1724)=0,"",IF(D1724="","할 일을 적어 주세요",IF(NOT(ISNUMBER(A1724)),"마감일을 확인하세요",IF(AND(B1724&lt;&gt;"",ISNA(MATCH(B1724,현장번호,0))),"현장 번호를 확인하세요",IF(AND(F1724&lt;&gt;"",F1724&lt;&gt;"완료"),"끝남 칸은 '완료'만","")))))</f>
        <v/>
      </c>
      <c r="J1724">
        <f>IF(OR(G1724="밀림",G1724="오늘",G1724="이번 주"),A1724+ROW()/1E+6,"")</f>
        <v/>
      </c>
    </row>
    <row r="1725">
      <c r="A1725" s="20" t="n"/>
      <c r="B1725" s="26" t="n"/>
      <c r="C1725" s="27">
        <f>IF(D1725="","",IF(B1725="","(현장 없음)",IFERROR(INDEX(현장_고객,MATCH(B1725,현장번호,0))&amp;" · "&amp;INDEX(현장_주소,MATCH(B1725,현장번호,0)),"없는 번호")))</f>
        <v/>
      </c>
      <c r="D1725" s="21" t="n"/>
      <c r="E1725" s="21" t="n"/>
      <c r="F1725" s="26" t="n"/>
      <c r="G1725" s="28">
        <f>IF(OR(D1725="",H1725&lt;&gt;""),"",IF(F1725="완료","완료",IF(A1725&lt;기준일,"밀림",IF(A1725=기준일,"오늘",IF(A1725&lt;=기준일+7,"이번 주","예정")))))</f>
        <v/>
      </c>
      <c r="H1725" s="25">
        <f>IF(COUNTA(A1725,B1725,D1725)=0,"",IF(D1725="","할 일을 적어 주세요",IF(NOT(ISNUMBER(A1725)),"마감일을 확인하세요",IF(AND(B1725&lt;&gt;"",ISNA(MATCH(B1725,현장번호,0))),"현장 번호를 확인하세요",IF(AND(F1725&lt;&gt;"",F1725&lt;&gt;"완료"),"끝남 칸은 '완료'만","")))))</f>
        <v/>
      </c>
      <c r="J1725">
        <f>IF(OR(G1725="밀림",G1725="오늘",G1725="이번 주"),A1725+ROW()/1E+6,"")</f>
        <v/>
      </c>
    </row>
    <row r="1726">
      <c r="A1726" s="20" t="n"/>
      <c r="B1726" s="26" t="n"/>
      <c r="C1726" s="27">
        <f>IF(D1726="","",IF(B1726="","(현장 없음)",IFERROR(INDEX(현장_고객,MATCH(B1726,현장번호,0))&amp;" · "&amp;INDEX(현장_주소,MATCH(B1726,현장번호,0)),"없는 번호")))</f>
        <v/>
      </c>
      <c r="D1726" s="21" t="n"/>
      <c r="E1726" s="21" t="n"/>
      <c r="F1726" s="26" t="n"/>
      <c r="G1726" s="28">
        <f>IF(OR(D1726="",H1726&lt;&gt;""),"",IF(F1726="완료","완료",IF(A1726&lt;기준일,"밀림",IF(A1726=기준일,"오늘",IF(A1726&lt;=기준일+7,"이번 주","예정")))))</f>
        <v/>
      </c>
      <c r="H1726" s="25">
        <f>IF(COUNTA(A1726,B1726,D1726)=0,"",IF(D1726="","할 일을 적어 주세요",IF(NOT(ISNUMBER(A1726)),"마감일을 확인하세요",IF(AND(B1726&lt;&gt;"",ISNA(MATCH(B1726,현장번호,0))),"현장 번호를 확인하세요",IF(AND(F1726&lt;&gt;"",F1726&lt;&gt;"완료"),"끝남 칸은 '완료'만","")))))</f>
        <v/>
      </c>
      <c r="J1726">
        <f>IF(OR(G1726="밀림",G1726="오늘",G1726="이번 주"),A1726+ROW()/1E+6,"")</f>
        <v/>
      </c>
    </row>
    <row r="1727">
      <c r="A1727" s="20" t="n"/>
      <c r="B1727" s="26" t="n"/>
      <c r="C1727" s="27">
        <f>IF(D1727="","",IF(B1727="","(현장 없음)",IFERROR(INDEX(현장_고객,MATCH(B1727,현장번호,0))&amp;" · "&amp;INDEX(현장_주소,MATCH(B1727,현장번호,0)),"없는 번호")))</f>
        <v/>
      </c>
      <c r="D1727" s="21" t="n"/>
      <c r="E1727" s="21" t="n"/>
      <c r="F1727" s="26" t="n"/>
      <c r="G1727" s="28">
        <f>IF(OR(D1727="",H1727&lt;&gt;""),"",IF(F1727="완료","완료",IF(A1727&lt;기준일,"밀림",IF(A1727=기준일,"오늘",IF(A1727&lt;=기준일+7,"이번 주","예정")))))</f>
        <v/>
      </c>
      <c r="H1727" s="25">
        <f>IF(COUNTA(A1727,B1727,D1727)=0,"",IF(D1727="","할 일을 적어 주세요",IF(NOT(ISNUMBER(A1727)),"마감일을 확인하세요",IF(AND(B1727&lt;&gt;"",ISNA(MATCH(B1727,현장번호,0))),"현장 번호를 확인하세요",IF(AND(F1727&lt;&gt;"",F1727&lt;&gt;"완료"),"끝남 칸은 '완료'만","")))))</f>
        <v/>
      </c>
      <c r="J1727">
        <f>IF(OR(G1727="밀림",G1727="오늘",G1727="이번 주"),A1727+ROW()/1E+6,"")</f>
        <v/>
      </c>
    </row>
    <row r="1728">
      <c r="A1728" s="20" t="n"/>
      <c r="B1728" s="26" t="n"/>
      <c r="C1728" s="27">
        <f>IF(D1728="","",IF(B1728="","(현장 없음)",IFERROR(INDEX(현장_고객,MATCH(B1728,현장번호,0))&amp;" · "&amp;INDEX(현장_주소,MATCH(B1728,현장번호,0)),"없는 번호")))</f>
        <v/>
      </c>
      <c r="D1728" s="21" t="n"/>
      <c r="E1728" s="21" t="n"/>
      <c r="F1728" s="26" t="n"/>
      <c r="G1728" s="28">
        <f>IF(OR(D1728="",H1728&lt;&gt;""),"",IF(F1728="완료","완료",IF(A1728&lt;기준일,"밀림",IF(A1728=기준일,"오늘",IF(A1728&lt;=기준일+7,"이번 주","예정")))))</f>
        <v/>
      </c>
      <c r="H1728" s="25">
        <f>IF(COUNTA(A1728,B1728,D1728)=0,"",IF(D1728="","할 일을 적어 주세요",IF(NOT(ISNUMBER(A1728)),"마감일을 확인하세요",IF(AND(B1728&lt;&gt;"",ISNA(MATCH(B1728,현장번호,0))),"현장 번호를 확인하세요",IF(AND(F1728&lt;&gt;"",F1728&lt;&gt;"완료"),"끝남 칸은 '완료'만","")))))</f>
        <v/>
      </c>
      <c r="J1728">
        <f>IF(OR(G1728="밀림",G1728="오늘",G1728="이번 주"),A1728+ROW()/1E+6,"")</f>
        <v/>
      </c>
    </row>
    <row r="1729">
      <c r="A1729" s="20" t="n"/>
      <c r="B1729" s="26" t="n"/>
      <c r="C1729" s="27">
        <f>IF(D1729="","",IF(B1729="","(현장 없음)",IFERROR(INDEX(현장_고객,MATCH(B1729,현장번호,0))&amp;" · "&amp;INDEX(현장_주소,MATCH(B1729,현장번호,0)),"없는 번호")))</f>
        <v/>
      </c>
      <c r="D1729" s="21" t="n"/>
      <c r="E1729" s="21" t="n"/>
      <c r="F1729" s="26" t="n"/>
      <c r="G1729" s="28">
        <f>IF(OR(D1729="",H1729&lt;&gt;""),"",IF(F1729="완료","완료",IF(A1729&lt;기준일,"밀림",IF(A1729=기준일,"오늘",IF(A1729&lt;=기준일+7,"이번 주","예정")))))</f>
        <v/>
      </c>
      <c r="H1729" s="25">
        <f>IF(COUNTA(A1729,B1729,D1729)=0,"",IF(D1729="","할 일을 적어 주세요",IF(NOT(ISNUMBER(A1729)),"마감일을 확인하세요",IF(AND(B1729&lt;&gt;"",ISNA(MATCH(B1729,현장번호,0))),"현장 번호를 확인하세요",IF(AND(F1729&lt;&gt;"",F1729&lt;&gt;"완료"),"끝남 칸은 '완료'만","")))))</f>
        <v/>
      </c>
      <c r="J1729">
        <f>IF(OR(G1729="밀림",G1729="오늘",G1729="이번 주"),A1729+ROW()/1E+6,"")</f>
        <v/>
      </c>
    </row>
    <row r="1730">
      <c r="A1730" s="20" t="n"/>
      <c r="B1730" s="26" t="n"/>
      <c r="C1730" s="27">
        <f>IF(D1730="","",IF(B1730="","(현장 없음)",IFERROR(INDEX(현장_고객,MATCH(B1730,현장번호,0))&amp;" · "&amp;INDEX(현장_주소,MATCH(B1730,현장번호,0)),"없는 번호")))</f>
        <v/>
      </c>
      <c r="D1730" s="21" t="n"/>
      <c r="E1730" s="21" t="n"/>
      <c r="F1730" s="26" t="n"/>
      <c r="G1730" s="28">
        <f>IF(OR(D1730="",H1730&lt;&gt;""),"",IF(F1730="완료","완료",IF(A1730&lt;기준일,"밀림",IF(A1730=기준일,"오늘",IF(A1730&lt;=기준일+7,"이번 주","예정")))))</f>
        <v/>
      </c>
      <c r="H1730" s="25">
        <f>IF(COUNTA(A1730,B1730,D1730)=0,"",IF(D1730="","할 일을 적어 주세요",IF(NOT(ISNUMBER(A1730)),"마감일을 확인하세요",IF(AND(B1730&lt;&gt;"",ISNA(MATCH(B1730,현장번호,0))),"현장 번호를 확인하세요",IF(AND(F1730&lt;&gt;"",F1730&lt;&gt;"완료"),"끝남 칸은 '완료'만","")))))</f>
        <v/>
      </c>
      <c r="J1730">
        <f>IF(OR(G1730="밀림",G1730="오늘",G1730="이번 주"),A1730+ROW()/1E+6,"")</f>
        <v/>
      </c>
    </row>
    <row r="1731">
      <c r="A1731" s="20" t="n"/>
      <c r="B1731" s="26" t="n"/>
      <c r="C1731" s="27">
        <f>IF(D1731="","",IF(B1731="","(현장 없음)",IFERROR(INDEX(현장_고객,MATCH(B1731,현장번호,0))&amp;" · "&amp;INDEX(현장_주소,MATCH(B1731,현장번호,0)),"없는 번호")))</f>
        <v/>
      </c>
      <c r="D1731" s="21" t="n"/>
      <c r="E1731" s="21" t="n"/>
      <c r="F1731" s="26" t="n"/>
      <c r="G1731" s="28">
        <f>IF(OR(D1731="",H1731&lt;&gt;""),"",IF(F1731="완료","완료",IF(A1731&lt;기준일,"밀림",IF(A1731=기준일,"오늘",IF(A1731&lt;=기준일+7,"이번 주","예정")))))</f>
        <v/>
      </c>
      <c r="H1731" s="25">
        <f>IF(COUNTA(A1731,B1731,D1731)=0,"",IF(D1731="","할 일을 적어 주세요",IF(NOT(ISNUMBER(A1731)),"마감일을 확인하세요",IF(AND(B1731&lt;&gt;"",ISNA(MATCH(B1731,현장번호,0))),"현장 번호를 확인하세요",IF(AND(F1731&lt;&gt;"",F1731&lt;&gt;"완료"),"끝남 칸은 '완료'만","")))))</f>
        <v/>
      </c>
      <c r="J1731">
        <f>IF(OR(G1731="밀림",G1731="오늘",G1731="이번 주"),A1731+ROW()/1E+6,"")</f>
        <v/>
      </c>
    </row>
    <row r="1732">
      <c r="A1732" s="20" t="n"/>
      <c r="B1732" s="26" t="n"/>
      <c r="C1732" s="27">
        <f>IF(D1732="","",IF(B1732="","(현장 없음)",IFERROR(INDEX(현장_고객,MATCH(B1732,현장번호,0))&amp;" · "&amp;INDEX(현장_주소,MATCH(B1732,현장번호,0)),"없는 번호")))</f>
        <v/>
      </c>
      <c r="D1732" s="21" t="n"/>
      <c r="E1732" s="21" t="n"/>
      <c r="F1732" s="26" t="n"/>
      <c r="G1732" s="28">
        <f>IF(OR(D1732="",H1732&lt;&gt;""),"",IF(F1732="완료","완료",IF(A1732&lt;기준일,"밀림",IF(A1732=기준일,"오늘",IF(A1732&lt;=기준일+7,"이번 주","예정")))))</f>
        <v/>
      </c>
      <c r="H1732" s="25">
        <f>IF(COUNTA(A1732,B1732,D1732)=0,"",IF(D1732="","할 일을 적어 주세요",IF(NOT(ISNUMBER(A1732)),"마감일을 확인하세요",IF(AND(B1732&lt;&gt;"",ISNA(MATCH(B1732,현장번호,0))),"현장 번호를 확인하세요",IF(AND(F1732&lt;&gt;"",F1732&lt;&gt;"완료"),"끝남 칸은 '완료'만","")))))</f>
        <v/>
      </c>
      <c r="J1732">
        <f>IF(OR(G1732="밀림",G1732="오늘",G1732="이번 주"),A1732+ROW()/1E+6,"")</f>
        <v/>
      </c>
    </row>
    <row r="1733">
      <c r="A1733" s="20" t="n"/>
      <c r="B1733" s="26" t="n"/>
      <c r="C1733" s="27">
        <f>IF(D1733="","",IF(B1733="","(현장 없음)",IFERROR(INDEX(현장_고객,MATCH(B1733,현장번호,0))&amp;" · "&amp;INDEX(현장_주소,MATCH(B1733,현장번호,0)),"없는 번호")))</f>
        <v/>
      </c>
      <c r="D1733" s="21" t="n"/>
      <c r="E1733" s="21" t="n"/>
      <c r="F1733" s="26" t="n"/>
      <c r="G1733" s="28">
        <f>IF(OR(D1733="",H1733&lt;&gt;""),"",IF(F1733="완료","완료",IF(A1733&lt;기준일,"밀림",IF(A1733=기준일,"오늘",IF(A1733&lt;=기준일+7,"이번 주","예정")))))</f>
        <v/>
      </c>
      <c r="H1733" s="25">
        <f>IF(COUNTA(A1733,B1733,D1733)=0,"",IF(D1733="","할 일을 적어 주세요",IF(NOT(ISNUMBER(A1733)),"마감일을 확인하세요",IF(AND(B1733&lt;&gt;"",ISNA(MATCH(B1733,현장번호,0))),"현장 번호를 확인하세요",IF(AND(F1733&lt;&gt;"",F1733&lt;&gt;"완료"),"끝남 칸은 '완료'만","")))))</f>
        <v/>
      </c>
      <c r="J1733">
        <f>IF(OR(G1733="밀림",G1733="오늘",G1733="이번 주"),A1733+ROW()/1E+6,"")</f>
        <v/>
      </c>
    </row>
    <row r="1734">
      <c r="A1734" s="20" t="n"/>
      <c r="B1734" s="26" t="n"/>
      <c r="C1734" s="27">
        <f>IF(D1734="","",IF(B1734="","(현장 없음)",IFERROR(INDEX(현장_고객,MATCH(B1734,현장번호,0))&amp;" · "&amp;INDEX(현장_주소,MATCH(B1734,현장번호,0)),"없는 번호")))</f>
        <v/>
      </c>
      <c r="D1734" s="21" t="n"/>
      <c r="E1734" s="21" t="n"/>
      <c r="F1734" s="26" t="n"/>
      <c r="G1734" s="28">
        <f>IF(OR(D1734="",H1734&lt;&gt;""),"",IF(F1734="완료","완료",IF(A1734&lt;기준일,"밀림",IF(A1734=기준일,"오늘",IF(A1734&lt;=기준일+7,"이번 주","예정")))))</f>
        <v/>
      </c>
      <c r="H1734" s="25">
        <f>IF(COUNTA(A1734,B1734,D1734)=0,"",IF(D1734="","할 일을 적어 주세요",IF(NOT(ISNUMBER(A1734)),"마감일을 확인하세요",IF(AND(B1734&lt;&gt;"",ISNA(MATCH(B1734,현장번호,0))),"현장 번호를 확인하세요",IF(AND(F1734&lt;&gt;"",F1734&lt;&gt;"완료"),"끝남 칸은 '완료'만","")))))</f>
        <v/>
      </c>
      <c r="J1734">
        <f>IF(OR(G1734="밀림",G1734="오늘",G1734="이번 주"),A1734+ROW()/1E+6,"")</f>
        <v/>
      </c>
    </row>
    <row r="1735">
      <c r="A1735" s="20" t="n"/>
      <c r="B1735" s="26" t="n"/>
      <c r="C1735" s="27">
        <f>IF(D1735="","",IF(B1735="","(현장 없음)",IFERROR(INDEX(현장_고객,MATCH(B1735,현장번호,0))&amp;" · "&amp;INDEX(현장_주소,MATCH(B1735,현장번호,0)),"없는 번호")))</f>
        <v/>
      </c>
      <c r="D1735" s="21" t="n"/>
      <c r="E1735" s="21" t="n"/>
      <c r="F1735" s="26" t="n"/>
      <c r="G1735" s="28">
        <f>IF(OR(D1735="",H1735&lt;&gt;""),"",IF(F1735="완료","완료",IF(A1735&lt;기준일,"밀림",IF(A1735=기준일,"오늘",IF(A1735&lt;=기준일+7,"이번 주","예정")))))</f>
        <v/>
      </c>
      <c r="H1735" s="25">
        <f>IF(COUNTA(A1735,B1735,D1735)=0,"",IF(D1735="","할 일을 적어 주세요",IF(NOT(ISNUMBER(A1735)),"마감일을 확인하세요",IF(AND(B1735&lt;&gt;"",ISNA(MATCH(B1735,현장번호,0))),"현장 번호를 확인하세요",IF(AND(F1735&lt;&gt;"",F1735&lt;&gt;"완료"),"끝남 칸은 '완료'만","")))))</f>
        <v/>
      </c>
      <c r="J1735">
        <f>IF(OR(G1735="밀림",G1735="오늘",G1735="이번 주"),A1735+ROW()/1E+6,"")</f>
        <v/>
      </c>
    </row>
    <row r="1736">
      <c r="A1736" s="20" t="n"/>
      <c r="B1736" s="26" t="n"/>
      <c r="C1736" s="27">
        <f>IF(D1736="","",IF(B1736="","(현장 없음)",IFERROR(INDEX(현장_고객,MATCH(B1736,현장번호,0))&amp;" · "&amp;INDEX(현장_주소,MATCH(B1736,현장번호,0)),"없는 번호")))</f>
        <v/>
      </c>
      <c r="D1736" s="21" t="n"/>
      <c r="E1736" s="21" t="n"/>
      <c r="F1736" s="26" t="n"/>
      <c r="G1736" s="28">
        <f>IF(OR(D1736="",H1736&lt;&gt;""),"",IF(F1736="완료","완료",IF(A1736&lt;기준일,"밀림",IF(A1736=기준일,"오늘",IF(A1736&lt;=기준일+7,"이번 주","예정")))))</f>
        <v/>
      </c>
      <c r="H1736" s="25">
        <f>IF(COUNTA(A1736,B1736,D1736)=0,"",IF(D1736="","할 일을 적어 주세요",IF(NOT(ISNUMBER(A1736)),"마감일을 확인하세요",IF(AND(B1736&lt;&gt;"",ISNA(MATCH(B1736,현장번호,0))),"현장 번호를 확인하세요",IF(AND(F1736&lt;&gt;"",F1736&lt;&gt;"완료"),"끝남 칸은 '완료'만","")))))</f>
        <v/>
      </c>
      <c r="J1736">
        <f>IF(OR(G1736="밀림",G1736="오늘",G1736="이번 주"),A1736+ROW()/1E+6,"")</f>
        <v/>
      </c>
    </row>
    <row r="1737">
      <c r="A1737" s="20" t="n"/>
      <c r="B1737" s="26" t="n"/>
      <c r="C1737" s="27">
        <f>IF(D1737="","",IF(B1737="","(현장 없음)",IFERROR(INDEX(현장_고객,MATCH(B1737,현장번호,0))&amp;" · "&amp;INDEX(현장_주소,MATCH(B1737,현장번호,0)),"없는 번호")))</f>
        <v/>
      </c>
      <c r="D1737" s="21" t="n"/>
      <c r="E1737" s="21" t="n"/>
      <c r="F1737" s="26" t="n"/>
      <c r="G1737" s="28">
        <f>IF(OR(D1737="",H1737&lt;&gt;""),"",IF(F1737="완료","완료",IF(A1737&lt;기준일,"밀림",IF(A1737=기준일,"오늘",IF(A1737&lt;=기준일+7,"이번 주","예정")))))</f>
        <v/>
      </c>
      <c r="H1737" s="25">
        <f>IF(COUNTA(A1737,B1737,D1737)=0,"",IF(D1737="","할 일을 적어 주세요",IF(NOT(ISNUMBER(A1737)),"마감일을 확인하세요",IF(AND(B1737&lt;&gt;"",ISNA(MATCH(B1737,현장번호,0))),"현장 번호를 확인하세요",IF(AND(F1737&lt;&gt;"",F1737&lt;&gt;"완료"),"끝남 칸은 '완료'만","")))))</f>
        <v/>
      </c>
      <c r="J1737">
        <f>IF(OR(G1737="밀림",G1737="오늘",G1737="이번 주"),A1737+ROW()/1E+6,"")</f>
        <v/>
      </c>
    </row>
    <row r="1738">
      <c r="A1738" s="20" t="n"/>
      <c r="B1738" s="26" t="n"/>
      <c r="C1738" s="27">
        <f>IF(D1738="","",IF(B1738="","(현장 없음)",IFERROR(INDEX(현장_고객,MATCH(B1738,현장번호,0))&amp;" · "&amp;INDEX(현장_주소,MATCH(B1738,현장번호,0)),"없는 번호")))</f>
        <v/>
      </c>
      <c r="D1738" s="21" t="n"/>
      <c r="E1738" s="21" t="n"/>
      <c r="F1738" s="26" t="n"/>
      <c r="G1738" s="28">
        <f>IF(OR(D1738="",H1738&lt;&gt;""),"",IF(F1738="완료","완료",IF(A1738&lt;기준일,"밀림",IF(A1738=기준일,"오늘",IF(A1738&lt;=기준일+7,"이번 주","예정")))))</f>
        <v/>
      </c>
      <c r="H1738" s="25">
        <f>IF(COUNTA(A1738,B1738,D1738)=0,"",IF(D1738="","할 일을 적어 주세요",IF(NOT(ISNUMBER(A1738)),"마감일을 확인하세요",IF(AND(B1738&lt;&gt;"",ISNA(MATCH(B1738,현장번호,0))),"현장 번호를 확인하세요",IF(AND(F1738&lt;&gt;"",F1738&lt;&gt;"완료"),"끝남 칸은 '완료'만","")))))</f>
        <v/>
      </c>
      <c r="J1738">
        <f>IF(OR(G1738="밀림",G1738="오늘",G1738="이번 주"),A1738+ROW()/1E+6,"")</f>
        <v/>
      </c>
    </row>
    <row r="1739">
      <c r="A1739" s="20" t="n"/>
      <c r="B1739" s="26" t="n"/>
      <c r="C1739" s="27">
        <f>IF(D1739="","",IF(B1739="","(현장 없음)",IFERROR(INDEX(현장_고객,MATCH(B1739,현장번호,0))&amp;" · "&amp;INDEX(현장_주소,MATCH(B1739,현장번호,0)),"없는 번호")))</f>
        <v/>
      </c>
      <c r="D1739" s="21" t="n"/>
      <c r="E1739" s="21" t="n"/>
      <c r="F1739" s="26" t="n"/>
      <c r="G1739" s="28">
        <f>IF(OR(D1739="",H1739&lt;&gt;""),"",IF(F1739="완료","완료",IF(A1739&lt;기준일,"밀림",IF(A1739=기준일,"오늘",IF(A1739&lt;=기준일+7,"이번 주","예정")))))</f>
        <v/>
      </c>
      <c r="H1739" s="25">
        <f>IF(COUNTA(A1739,B1739,D1739)=0,"",IF(D1739="","할 일을 적어 주세요",IF(NOT(ISNUMBER(A1739)),"마감일을 확인하세요",IF(AND(B1739&lt;&gt;"",ISNA(MATCH(B1739,현장번호,0))),"현장 번호를 확인하세요",IF(AND(F1739&lt;&gt;"",F1739&lt;&gt;"완료"),"끝남 칸은 '완료'만","")))))</f>
        <v/>
      </c>
      <c r="J1739">
        <f>IF(OR(G1739="밀림",G1739="오늘",G1739="이번 주"),A1739+ROW()/1E+6,"")</f>
        <v/>
      </c>
    </row>
    <row r="1740">
      <c r="A1740" s="20" t="n"/>
      <c r="B1740" s="26" t="n"/>
      <c r="C1740" s="27">
        <f>IF(D1740="","",IF(B1740="","(현장 없음)",IFERROR(INDEX(현장_고객,MATCH(B1740,현장번호,0))&amp;" · "&amp;INDEX(현장_주소,MATCH(B1740,현장번호,0)),"없는 번호")))</f>
        <v/>
      </c>
      <c r="D1740" s="21" t="n"/>
      <c r="E1740" s="21" t="n"/>
      <c r="F1740" s="26" t="n"/>
      <c r="G1740" s="28">
        <f>IF(OR(D1740="",H1740&lt;&gt;""),"",IF(F1740="완료","완료",IF(A1740&lt;기준일,"밀림",IF(A1740=기준일,"오늘",IF(A1740&lt;=기준일+7,"이번 주","예정")))))</f>
        <v/>
      </c>
      <c r="H1740" s="25">
        <f>IF(COUNTA(A1740,B1740,D1740)=0,"",IF(D1740="","할 일을 적어 주세요",IF(NOT(ISNUMBER(A1740)),"마감일을 확인하세요",IF(AND(B1740&lt;&gt;"",ISNA(MATCH(B1740,현장번호,0))),"현장 번호를 확인하세요",IF(AND(F1740&lt;&gt;"",F1740&lt;&gt;"완료"),"끝남 칸은 '완료'만","")))))</f>
        <v/>
      </c>
      <c r="J1740">
        <f>IF(OR(G1740="밀림",G1740="오늘",G1740="이번 주"),A1740+ROW()/1E+6,"")</f>
        <v/>
      </c>
    </row>
    <row r="1741">
      <c r="A1741" s="20" t="n"/>
      <c r="B1741" s="26" t="n"/>
      <c r="C1741" s="27">
        <f>IF(D1741="","",IF(B1741="","(현장 없음)",IFERROR(INDEX(현장_고객,MATCH(B1741,현장번호,0))&amp;" · "&amp;INDEX(현장_주소,MATCH(B1741,현장번호,0)),"없는 번호")))</f>
        <v/>
      </c>
      <c r="D1741" s="21" t="n"/>
      <c r="E1741" s="21" t="n"/>
      <c r="F1741" s="26" t="n"/>
      <c r="G1741" s="28">
        <f>IF(OR(D1741="",H1741&lt;&gt;""),"",IF(F1741="완료","완료",IF(A1741&lt;기준일,"밀림",IF(A1741=기준일,"오늘",IF(A1741&lt;=기준일+7,"이번 주","예정")))))</f>
        <v/>
      </c>
      <c r="H1741" s="25">
        <f>IF(COUNTA(A1741,B1741,D1741)=0,"",IF(D1741="","할 일을 적어 주세요",IF(NOT(ISNUMBER(A1741)),"마감일을 확인하세요",IF(AND(B1741&lt;&gt;"",ISNA(MATCH(B1741,현장번호,0))),"현장 번호를 확인하세요",IF(AND(F1741&lt;&gt;"",F1741&lt;&gt;"완료"),"끝남 칸은 '완료'만","")))))</f>
        <v/>
      </c>
      <c r="J1741">
        <f>IF(OR(G1741="밀림",G1741="오늘",G1741="이번 주"),A1741+ROW()/1E+6,"")</f>
        <v/>
      </c>
    </row>
    <row r="1742">
      <c r="A1742" s="20" t="n"/>
      <c r="B1742" s="26" t="n"/>
      <c r="C1742" s="27">
        <f>IF(D1742="","",IF(B1742="","(현장 없음)",IFERROR(INDEX(현장_고객,MATCH(B1742,현장번호,0))&amp;" · "&amp;INDEX(현장_주소,MATCH(B1742,현장번호,0)),"없는 번호")))</f>
        <v/>
      </c>
      <c r="D1742" s="21" t="n"/>
      <c r="E1742" s="21" t="n"/>
      <c r="F1742" s="26" t="n"/>
      <c r="G1742" s="28">
        <f>IF(OR(D1742="",H1742&lt;&gt;""),"",IF(F1742="완료","완료",IF(A1742&lt;기준일,"밀림",IF(A1742=기준일,"오늘",IF(A1742&lt;=기준일+7,"이번 주","예정")))))</f>
        <v/>
      </c>
      <c r="H1742" s="25">
        <f>IF(COUNTA(A1742,B1742,D1742)=0,"",IF(D1742="","할 일을 적어 주세요",IF(NOT(ISNUMBER(A1742)),"마감일을 확인하세요",IF(AND(B1742&lt;&gt;"",ISNA(MATCH(B1742,현장번호,0))),"현장 번호를 확인하세요",IF(AND(F1742&lt;&gt;"",F1742&lt;&gt;"완료"),"끝남 칸은 '완료'만","")))))</f>
        <v/>
      </c>
      <c r="J1742">
        <f>IF(OR(G1742="밀림",G1742="오늘",G1742="이번 주"),A1742+ROW()/1E+6,"")</f>
        <v/>
      </c>
    </row>
    <row r="1743">
      <c r="A1743" s="20" t="n"/>
      <c r="B1743" s="26" t="n"/>
      <c r="C1743" s="27">
        <f>IF(D1743="","",IF(B1743="","(현장 없음)",IFERROR(INDEX(현장_고객,MATCH(B1743,현장번호,0))&amp;" · "&amp;INDEX(현장_주소,MATCH(B1743,현장번호,0)),"없는 번호")))</f>
        <v/>
      </c>
      <c r="D1743" s="21" t="n"/>
      <c r="E1743" s="21" t="n"/>
      <c r="F1743" s="26" t="n"/>
      <c r="G1743" s="28">
        <f>IF(OR(D1743="",H1743&lt;&gt;""),"",IF(F1743="완료","완료",IF(A1743&lt;기준일,"밀림",IF(A1743=기준일,"오늘",IF(A1743&lt;=기준일+7,"이번 주","예정")))))</f>
        <v/>
      </c>
      <c r="H1743" s="25">
        <f>IF(COUNTA(A1743,B1743,D1743)=0,"",IF(D1743="","할 일을 적어 주세요",IF(NOT(ISNUMBER(A1743)),"마감일을 확인하세요",IF(AND(B1743&lt;&gt;"",ISNA(MATCH(B1743,현장번호,0))),"현장 번호를 확인하세요",IF(AND(F1743&lt;&gt;"",F1743&lt;&gt;"완료"),"끝남 칸은 '완료'만","")))))</f>
        <v/>
      </c>
      <c r="J1743">
        <f>IF(OR(G1743="밀림",G1743="오늘",G1743="이번 주"),A1743+ROW()/1E+6,"")</f>
        <v/>
      </c>
    </row>
    <row r="1744">
      <c r="A1744" s="20" t="n"/>
      <c r="B1744" s="26" t="n"/>
      <c r="C1744" s="27">
        <f>IF(D1744="","",IF(B1744="","(현장 없음)",IFERROR(INDEX(현장_고객,MATCH(B1744,현장번호,0))&amp;" · "&amp;INDEX(현장_주소,MATCH(B1744,현장번호,0)),"없는 번호")))</f>
        <v/>
      </c>
      <c r="D1744" s="21" t="n"/>
      <c r="E1744" s="21" t="n"/>
      <c r="F1744" s="26" t="n"/>
      <c r="G1744" s="28">
        <f>IF(OR(D1744="",H1744&lt;&gt;""),"",IF(F1744="완료","완료",IF(A1744&lt;기준일,"밀림",IF(A1744=기준일,"오늘",IF(A1744&lt;=기준일+7,"이번 주","예정")))))</f>
        <v/>
      </c>
      <c r="H1744" s="25">
        <f>IF(COUNTA(A1744,B1744,D1744)=0,"",IF(D1744="","할 일을 적어 주세요",IF(NOT(ISNUMBER(A1744)),"마감일을 확인하세요",IF(AND(B1744&lt;&gt;"",ISNA(MATCH(B1744,현장번호,0))),"현장 번호를 확인하세요",IF(AND(F1744&lt;&gt;"",F1744&lt;&gt;"완료"),"끝남 칸은 '완료'만","")))))</f>
        <v/>
      </c>
      <c r="J1744">
        <f>IF(OR(G1744="밀림",G1744="오늘",G1744="이번 주"),A1744+ROW()/1E+6,"")</f>
        <v/>
      </c>
    </row>
    <row r="1745">
      <c r="A1745" s="20" t="n"/>
      <c r="B1745" s="26" t="n"/>
      <c r="C1745" s="27">
        <f>IF(D1745="","",IF(B1745="","(현장 없음)",IFERROR(INDEX(현장_고객,MATCH(B1745,현장번호,0))&amp;" · "&amp;INDEX(현장_주소,MATCH(B1745,현장번호,0)),"없는 번호")))</f>
        <v/>
      </c>
      <c r="D1745" s="21" t="n"/>
      <c r="E1745" s="21" t="n"/>
      <c r="F1745" s="26" t="n"/>
      <c r="G1745" s="28">
        <f>IF(OR(D1745="",H1745&lt;&gt;""),"",IF(F1745="완료","완료",IF(A1745&lt;기준일,"밀림",IF(A1745=기준일,"오늘",IF(A1745&lt;=기준일+7,"이번 주","예정")))))</f>
        <v/>
      </c>
      <c r="H1745" s="25">
        <f>IF(COUNTA(A1745,B1745,D1745)=0,"",IF(D1745="","할 일을 적어 주세요",IF(NOT(ISNUMBER(A1745)),"마감일을 확인하세요",IF(AND(B1745&lt;&gt;"",ISNA(MATCH(B1745,현장번호,0))),"현장 번호를 확인하세요",IF(AND(F1745&lt;&gt;"",F1745&lt;&gt;"완료"),"끝남 칸은 '완료'만","")))))</f>
        <v/>
      </c>
      <c r="J1745">
        <f>IF(OR(G1745="밀림",G1745="오늘",G1745="이번 주"),A1745+ROW()/1E+6,"")</f>
        <v/>
      </c>
    </row>
    <row r="1746">
      <c r="A1746" s="20" t="n"/>
      <c r="B1746" s="26" t="n"/>
      <c r="C1746" s="27">
        <f>IF(D1746="","",IF(B1746="","(현장 없음)",IFERROR(INDEX(현장_고객,MATCH(B1746,현장번호,0))&amp;" · "&amp;INDEX(현장_주소,MATCH(B1746,현장번호,0)),"없는 번호")))</f>
        <v/>
      </c>
      <c r="D1746" s="21" t="n"/>
      <c r="E1746" s="21" t="n"/>
      <c r="F1746" s="26" t="n"/>
      <c r="G1746" s="28">
        <f>IF(OR(D1746="",H1746&lt;&gt;""),"",IF(F1746="완료","완료",IF(A1746&lt;기준일,"밀림",IF(A1746=기준일,"오늘",IF(A1746&lt;=기준일+7,"이번 주","예정")))))</f>
        <v/>
      </c>
      <c r="H1746" s="25">
        <f>IF(COUNTA(A1746,B1746,D1746)=0,"",IF(D1746="","할 일을 적어 주세요",IF(NOT(ISNUMBER(A1746)),"마감일을 확인하세요",IF(AND(B1746&lt;&gt;"",ISNA(MATCH(B1746,현장번호,0))),"현장 번호를 확인하세요",IF(AND(F1746&lt;&gt;"",F1746&lt;&gt;"완료"),"끝남 칸은 '완료'만","")))))</f>
        <v/>
      </c>
      <c r="J1746">
        <f>IF(OR(G1746="밀림",G1746="오늘",G1746="이번 주"),A1746+ROW()/1E+6,"")</f>
        <v/>
      </c>
    </row>
    <row r="1747">
      <c r="A1747" s="20" t="n"/>
      <c r="B1747" s="26" t="n"/>
      <c r="C1747" s="27">
        <f>IF(D1747="","",IF(B1747="","(현장 없음)",IFERROR(INDEX(현장_고객,MATCH(B1747,현장번호,0))&amp;" · "&amp;INDEX(현장_주소,MATCH(B1747,현장번호,0)),"없는 번호")))</f>
        <v/>
      </c>
      <c r="D1747" s="21" t="n"/>
      <c r="E1747" s="21" t="n"/>
      <c r="F1747" s="26" t="n"/>
      <c r="G1747" s="28">
        <f>IF(OR(D1747="",H1747&lt;&gt;""),"",IF(F1747="완료","완료",IF(A1747&lt;기준일,"밀림",IF(A1747=기준일,"오늘",IF(A1747&lt;=기준일+7,"이번 주","예정")))))</f>
        <v/>
      </c>
      <c r="H1747" s="25">
        <f>IF(COUNTA(A1747,B1747,D1747)=0,"",IF(D1747="","할 일을 적어 주세요",IF(NOT(ISNUMBER(A1747)),"마감일을 확인하세요",IF(AND(B1747&lt;&gt;"",ISNA(MATCH(B1747,현장번호,0))),"현장 번호를 확인하세요",IF(AND(F1747&lt;&gt;"",F1747&lt;&gt;"완료"),"끝남 칸은 '완료'만","")))))</f>
        <v/>
      </c>
      <c r="J1747">
        <f>IF(OR(G1747="밀림",G1747="오늘",G1747="이번 주"),A1747+ROW()/1E+6,"")</f>
        <v/>
      </c>
    </row>
    <row r="1748">
      <c r="A1748" s="20" t="n"/>
      <c r="B1748" s="26" t="n"/>
      <c r="C1748" s="27">
        <f>IF(D1748="","",IF(B1748="","(현장 없음)",IFERROR(INDEX(현장_고객,MATCH(B1748,현장번호,0))&amp;" · "&amp;INDEX(현장_주소,MATCH(B1748,현장번호,0)),"없는 번호")))</f>
        <v/>
      </c>
      <c r="D1748" s="21" t="n"/>
      <c r="E1748" s="21" t="n"/>
      <c r="F1748" s="26" t="n"/>
      <c r="G1748" s="28">
        <f>IF(OR(D1748="",H1748&lt;&gt;""),"",IF(F1748="완료","완료",IF(A1748&lt;기준일,"밀림",IF(A1748=기준일,"오늘",IF(A1748&lt;=기준일+7,"이번 주","예정")))))</f>
        <v/>
      </c>
      <c r="H1748" s="25">
        <f>IF(COUNTA(A1748,B1748,D1748)=0,"",IF(D1748="","할 일을 적어 주세요",IF(NOT(ISNUMBER(A1748)),"마감일을 확인하세요",IF(AND(B1748&lt;&gt;"",ISNA(MATCH(B1748,현장번호,0))),"현장 번호를 확인하세요",IF(AND(F1748&lt;&gt;"",F1748&lt;&gt;"완료"),"끝남 칸은 '완료'만","")))))</f>
        <v/>
      </c>
      <c r="J1748">
        <f>IF(OR(G1748="밀림",G1748="오늘",G1748="이번 주"),A1748+ROW()/1E+6,"")</f>
        <v/>
      </c>
    </row>
    <row r="1749">
      <c r="A1749" s="20" t="n"/>
      <c r="B1749" s="26" t="n"/>
      <c r="C1749" s="27">
        <f>IF(D1749="","",IF(B1749="","(현장 없음)",IFERROR(INDEX(현장_고객,MATCH(B1749,현장번호,0))&amp;" · "&amp;INDEX(현장_주소,MATCH(B1749,현장번호,0)),"없는 번호")))</f>
        <v/>
      </c>
      <c r="D1749" s="21" t="n"/>
      <c r="E1749" s="21" t="n"/>
      <c r="F1749" s="26" t="n"/>
      <c r="G1749" s="28">
        <f>IF(OR(D1749="",H1749&lt;&gt;""),"",IF(F1749="완료","완료",IF(A1749&lt;기준일,"밀림",IF(A1749=기준일,"오늘",IF(A1749&lt;=기준일+7,"이번 주","예정")))))</f>
        <v/>
      </c>
      <c r="H1749" s="25">
        <f>IF(COUNTA(A1749,B1749,D1749)=0,"",IF(D1749="","할 일을 적어 주세요",IF(NOT(ISNUMBER(A1749)),"마감일을 확인하세요",IF(AND(B1749&lt;&gt;"",ISNA(MATCH(B1749,현장번호,0))),"현장 번호를 확인하세요",IF(AND(F1749&lt;&gt;"",F1749&lt;&gt;"완료"),"끝남 칸은 '완료'만","")))))</f>
        <v/>
      </c>
      <c r="J1749">
        <f>IF(OR(G1749="밀림",G1749="오늘",G1749="이번 주"),A1749+ROW()/1E+6,"")</f>
        <v/>
      </c>
    </row>
    <row r="1750">
      <c r="A1750" s="20" t="n"/>
      <c r="B1750" s="26" t="n"/>
      <c r="C1750" s="27">
        <f>IF(D1750="","",IF(B1750="","(현장 없음)",IFERROR(INDEX(현장_고객,MATCH(B1750,현장번호,0))&amp;" · "&amp;INDEX(현장_주소,MATCH(B1750,현장번호,0)),"없는 번호")))</f>
        <v/>
      </c>
      <c r="D1750" s="21" t="n"/>
      <c r="E1750" s="21" t="n"/>
      <c r="F1750" s="26" t="n"/>
      <c r="G1750" s="28">
        <f>IF(OR(D1750="",H1750&lt;&gt;""),"",IF(F1750="완료","완료",IF(A1750&lt;기준일,"밀림",IF(A1750=기준일,"오늘",IF(A1750&lt;=기준일+7,"이번 주","예정")))))</f>
        <v/>
      </c>
      <c r="H1750" s="25">
        <f>IF(COUNTA(A1750,B1750,D1750)=0,"",IF(D1750="","할 일을 적어 주세요",IF(NOT(ISNUMBER(A1750)),"마감일을 확인하세요",IF(AND(B1750&lt;&gt;"",ISNA(MATCH(B1750,현장번호,0))),"현장 번호를 확인하세요",IF(AND(F1750&lt;&gt;"",F1750&lt;&gt;"완료"),"끝남 칸은 '완료'만","")))))</f>
        <v/>
      </c>
      <c r="J1750">
        <f>IF(OR(G1750="밀림",G1750="오늘",G1750="이번 주"),A1750+ROW()/1E+6,"")</f>
        <v/>
      </c>
    </row>
    <row r="1751">
      <c r="A1751" s="20" t="n"/>
      <c r="B1751" s="26" t="n"/>
      <c r="C1751" s="27">
        <f>IF(D1751="","",IF(B1751="","(현장 없음)",IFERROR(INDEX(현장_고객,MATCH(B1751,현장번호,0))&amp;" · "&amp;INDEX(현장_주소,MATCH(B1751,현장번호,0)),"없는 번호")))</f>
        <v/>
      </c>
      <c r="D1751" s="21" t="n"/>
      <c r="E1751" s="21" t="n"/>
      <c r="F1751" s="26" t="n"/>
      <c r="G1751" s="28">
        <f>IF(OR(D1751="",H1751&lt;&gt;""),"",IF(F1751="완료","완료",IF(A1751&lt;기준일,"밀림",IF(A1751=기준일,"오늘",IF(A1751&lt;=기준일+7,"이번 주","예정")))))</f>
        <v/>
      </c>
      <c r="H1751" s="25">
        <f>IF(COUNTA(A1751,B1751,D1751)=0,"",IF(D1751="","할 일을 적어 주세요",IF(NOT(ISNUMBER(A1751)),"마감일을 확인하세요",IF(AND(B1751&lt;&gt;"",ISNA(MATCH(B1751,현장번호,0))),"현장 번호를 확인하세요",IF(AND(F1751&lt;&gt;"",F1751&lt;&gt;"완료"),"끝남 칸은 '완료'만","")))))</f>
        <v/>
      </c>
      <c r="J1751">
        <f>IF(OR(G1751="밀림",G1751="오늘",G1751="이번 주"),A1751+ROW()/1E+6,"")</f>
        <v/>
      </c>
    </row>
    <row r="1752">
      <c r="A1752" s="20" t="n"/>
      <c r="B1752" s="26" t="n"/>
      <c r="C1752" s="27">
        <f>IF(D1752="","",IF(B1752="","(현장 없음)",IFERROR(INDEX(현장_고객,MATCH(B1752,현장번호,0))&amp;" · "&amp;INDEX(현장_주소,MATCH(B1752,현장번호,0)),"없는 번호")))</f>
        <v/>
      </c>
      <c r="D1752" s="21" t="n"/>
      <c r="E1752" s="21" t="n"/>
      <c r="F1752" s="26" t="n"/>
      <c r="G1752" s="28">
        <f>IF(OR(D1752="",H1752&lt;&gt;""),"",IF(F1752="완료","완료",IF(A1752&lt;기준일,"밀림",IF(A1752=기준일,"오늘",IF(A1752&lt;=기준일+7,"이번 주","예정")))))</f>
        <v/>
      </c>
      <c r="H1752" s="25">
        <f>IF(COUNTA(A1752,B1752,D1752)=0,"",IF(D1752="","할 일을 적어 주세요",IF(NOT(ISNUMBER(A1752)),"마감일을 확인하세요",IF(AND(B1752&lt;&gt;"",ISNA(MATCH(B1752,현장번호,0))),"현장 번호를 확인하세요",IF(AND(F1752&lt;&gt;"",F1752&lt;&gt;"완료"),"끝남 칸은 '완료'만","")))))</f>
        <v/>
      </c>
      <c r="J1752">
        <f>IF(OR(G1752="밀림",G1752="오늘",G1752="이번 주"),A1752+ROW()/1E+6,"")</f>
        <v/>
      </c>
    </row>
    <row r="1753">
      <c r="A1753" s="20" t="n"/>
      <c r="B1753" s="26" t="n"/>
      <c r="C1753" s="27">
        <f>IF(D1753="","",IF(B1753="","(현장 없음)",IFERROR(INDEX(현장_고객,MATCH(B1753,현장번호,0))&amp;" · "&amp;INDEX(현장_주소,MATCH(B1753,현장번호,0)),"없는 번호")))</f>
        <v/>
      </c>
      <c r="D1753" s="21" t="n"/>
      <c r="E1753" s="21" t="n"/>
      <c r="F1753" s="26" t="n"/>
      <c r="G1753" s="28">
        <f>IF(OR(D1753="",H1753&lt;&gt;""),"",IF(F1753="완료","완료",IF(A1753&lt;기준일,"밀림",IF(A1753=기준일,"오늘",IF(A1753&lt;=기준일+7,"이번 주","예정")))))</f>
        <v/>
      </c>
      <c r="H1753" s="25">
        <f>IF(COUNTA(A1753,B1753,D1753)=0,"",IF(D1753="","할 일을 적어 주세요",IF(NOT(ISNUMBER(A1753)),"마감일을 확인하세요",IF(AND(B1753&lt;&gt;"",ISNA(MATCH(B1753,현장번호,0))),"현장 번호를 확인하세요",IF(AND(F1753&lt;&gt;"",F1753&lt;&gt;"완료"),"끝남 칸은 '완료'만","")))))</f>
        <v/>
      </c>
      <c r="J1753">
        <f>IF(OR(G1753="밀림",G1753="오늘",G1753="이번 주"),A1753+ROW()/1E+6,"")</f>
        <v/>
      </c>
    </row>
    <row r="1754">
      <c r="A1754" s="20" t="n"/>
      <c r="B1754" s="26" t="n"/>
      <c r="C1754" s="27">
        <f>IF(D1754="","",IF(B1754="","(현장 없음)",IFERROR(INDEX(현장_고객,MATCH(B1754,현장번호,0))&amp;" · "&amp;INDEX(현장_주소,MATCH(B1754,현장번호,0)),"없는 번호")))</f>
        <v/>
      </c>
      <c r="D1754" s="21" t="n"/>
      <c r="E1754" s="21" t="n"/>
      <c r="F1754" s="26" t="n"/>
      <c r="G1754" s="28">
        <f>IF(OR(D1754="",H1754&lt;&gt;""),"",IF(F1754="완료","완료",IF(A1754&lt;기준일,"밀림",IF(A1754=기준일,"오늘",IF(A1754&lt;=기준일+7,"이번 주","예정")))))</f>
        <v/>
      </c>
      <c r="H1754" s="25">
        <f>IF(COUNTA(A1754,B1754,D1754)=0,"",IF(D1754="","할 일을 적어 주세요",IF(NOT(ISNUMBER(A1754)),"마감일을 확인하세요",IF(AND(B1754&lt;&gt;"",ISNA(MATCH(B1754,현장번호,0))),"현장 번호를 확인하세요",IF(AND(F1754&lt;&gt;"",F1754&lt;&gt;"완료"),"끝남 칸은 '완료'만","")))))</f>
        <v/>
      </c>
      <c r="J1754">
        <f>IF(OR(G1754="밀림",G1754="오늘",G1754="이번 주"),A1754+ROW()/1E+6,"")</f>
        <v/>
      </c>
    </row>
    <row r="1755">
      <c r="A1755" s="20" t="n"/>
      <c r="B1755" s="26" t="n"/>
      <c r="C1755" s="27">
        <f>IF(D1755="","",IF(B1755="","(현장 없음)",IFERROR(INDEX(현장_고객,MATCH(B1755,현장번호,0))&amp;" · "&amp;INDEX(현장_주소,MATCH(B1755,현장번호,0)),"없는 번호")))</f>
        <v/>
      </c>
      <c r="D1755" s="21" t="n"/>
      <c r="E1755" s="21" t="n"/>
      <c r="F1755" s="26" t="n"/>
      <c r="G1755" s="28">
        <f>IF(OR(D1755="",H1755&lt;&gt;""),"",IF(F1755="완료","완료",IF(A1755&lt;기준일,"밀림",IF(A1755=기준일,"오늘",IF(A1755&lt;=기준일+7,"이번 주","예정")))))</f>
        <v/>
      </c>
      <c r="H1755" s="25">
        <f>IF(COUNTA(A1755,B1755,D1755)=0,"",IF(D1755="","할 일을 적어 주세요",IF(NOT(ISNUMBER(A1755)),"마감일을 확인하세요",IF(AND(B1755&lt;&gt;"",ISNA(MATCH(B1755,현장번호,0))),"현장 번호를 확인하세요",IF(AND(F1755&lt;&gt;"",F1755&lt;&gt;"완료"),"끝남 칸은 '완료'만","")))))</f>
        <v/>
      </c>
      <c r="J1755">
        <f>IF(OR(G1755="밀림",G1755="오늘",G1755="이번 주"),A1755+ROW()/1E+6,"")</f>
        <v/>
      </c>
    </row>
    <row r="1756">
      <c r="A1756" s="20" t="n"/>
      <c r="B1756" s="26" t="n"/>
      <c r="C1756" s="27">
        <f>IF(D1756="","",IF(B1756="","(현장 없음)",IFERROR(INDEX(현장_고객,MATCH(B1756,현장번호,0))&amp;" · "&amp;INDEX(현장_주소,MATCH(B1756,현장번호,0)),"없는 번호")))</f>
        <v/>
      </c>
      <c r="D1756" s="21" t="n"/>
      <c r="E1756" s="21" t="n"/>
      <c r="F1756" s="26" t="n"/>
      <c r="G1756" s="28">
        <f>IF(OR(D1756="",H1756&lt;&gt;""),"",IF(F1756="완료","완료",IF(A1756&lt;기준일,"밀림",IF(A1756=기준일,"오늘",IF(A1756&lt;=기준일+7,"이번 주","예정")))))</f>
        <v/>
      </c>
      <c r="H1756" s="25">
        <f>IF(COUNTA(A1756,B1756,D1756)=0,"",IF(D1756="","할 일을 적어 주세요",IF(NOT(ISNUMBER(A1756)),"마감일을 확인하세요",IF(AND(B1756&lt;&gt;"",ISNA(MATCH(B1756,현장번호,0))),"현장 번호를 확인하세요",IF(AND(F1756&lt;&gt;"",F1756&lt;&gt;"완료"),"끝남 칸은 '완료'만","")))))</f>
        <v/>
      </c>
      <c r="J1756">
        <f>IF(OR(G1756="밀림",G1756="오늘",G1756="이번 주"),A1756+ROW()/1E+6,"")</f>
        <v/>
      </c>
    </row>
    <row r="1757">
      <c r="A1757" s="20" t="n"/>
      <c r="B1757" s="26" t="n"/>
      <c r="C1757" s="27">
        <f>IF(D1757="","",IF(B1757="","(현장 없음)",IFERROR(INDEX(현장_고객,MATCH(B1757,현장번호,0))&amp;" · "&amp;INDEX(현장_주소,MATCH(B1757,현장번호,0)),"없는 번호")))</f>
        <v/>
      </c>
      <c r="D1757" s="21" t="n"/>
      <c r="E1757" s="21" t="n"/>
      <c r="F1757" s="26" t="n"/>
      <c r="G1757" s="28">
        <f>IF(OR(D1757="",H1757&lt;&gt;""),"",IF(F1757="완료","완료",IF(A1757&lt;기준일,"밀림",IF(A1757=기준일,"오늘",IF(A1757&lt;=기준일+7,"이번 주","예정")))))</f>
        <v/>
      </c>
      <c r="H1757" s="25">
        <f>IF(COUNTA(A1757,B1757,D1757)=0,"",IF(D1757="","할 일을 적어 주세요",IF(NOT(ISNUMBER(A1757)),"마감일을 확인하세요",IF(AND(B1757&lt;&gt;"",ISNA(MATCH(B1757,현장번호,0))),"현장 번호를 확인하세요",IF(AND(F1757&lt;&gt;"",F1757&lt;&gt;"완료"),"끝남 칸은 '완료'만","")))))</f>
        <v/>
      </c>
      <c r="J1757">
        <f>IF(OR(G1757="밀림",G1757="오늘",G1757="이번 주"),A1757+ROW()/1E+6,"")</f>
        <v/>
      </c>
    </row>
    <row r="1758">
      <c r="A1758" s="20" t="n"/>
      <c r="B1758" s="26" t="n"/>
      <c r="C1758" s="27">
        <f>IF(D1758="","",IF(B1758="","(현장 없음)",IFERROR(INDEX(현장_고객,MATCH(B1758,현장번호,0))&amp;" · "&amp;INDEX(현장_주소,MATCH(B1758,현장번호,0)),"없는 번호")))</f>
        <v/>
      </c>
      <c r="D1758" s="21" t="n"/>
      <c r="E1758" s="21" t="n"/>
      <c r="F1758" s="26" t="n"/>
      <c r="G1758" s="28">
        <f>IF(OR(D1758="",H1758&lt;&gt;""),"",IF(F1758="완료","완료",IF(A1758&lt;기준일,"밀림",IF(A1758=기준일,"오늘",IF(A1758&lt;=기준일+7,"이번 주","예정")))))</f>
        <v/>
      </c>
      <c r="H1758" s="25">
        <f>IF(COUNTA(A1758,B1758,D1758)=0,"",IF(D1758="","할 일을 적어 주세요",IF(NOT(ISNUMBER(A1758)),"마감일을 확인하세요",IF(AND(B1758&lt;&gt;"",ISNA(MATCH(B1758,현장번호,0))),"현장 번호를 확인하세요",IF(AND(F1758&lt;&gt;"",F1758&lt;&gt;"완료"),"끝남 칸은 '완료'만","")))))</f>
        <v/>
      </c>
      <c r="J1758">
        <f>IF(OR(G1758="밀림",G1758="오늘",G1758="이번 주"),A1758+ROW()/1E+6,"")</f>
        <v/>
      </c>
    </row>
    <row r="1759">
      <c r="A1759" s="20" t="n"/>
      <c r="B1759" s="26" t="n"/>
      <c r="C1759" s="27">
        <f>IF(D1759="","",IF(B1759="","(현장 없음)",IFERROR(INDEX(현장_고객,MATCH(B1759,현장번호,0))&amp;" · "&amp;INDEX(현장_주소,MATCH(B1759,현장번호,0)),"없는 번호")))</f>
        <v/>
      </c>
      <c r="D1759" s="21" t="n"/>
      <c r="E1759" s="21" t="n"/>
      <c r="F1759" s="26" t="n"/>
      <c r="G1759" s="28">
        <f>IF(OR(D1759="",H1759&lt;&gt;""),"",IF(F1759="완료","완료",IF(A1759&lt;기준일,"밀림",IF(A1759=기준일,"오늘",IF(A1759&lt;=기준일+7,"이번 주","예정")))))</f>
        <v/>
      </c>
      <c r="H1759" s="25">
        <f>IF(COUNTA(A1759,B1759,D1759)=0,"",IF(D1759="","할 일을 적어 주세요",IF(NOT(ISNUMBER(A1759)),"마감일을 확인하세요",IF(AND(B1759&lt;&gt;"",ISNA(MATCH(B1759,현장번호,0))),"현장 번호를 확인하세요",IF(AND(F1759&lt;&gt;"",F1759&lt;&gt;"완료"),"끝남 칸은 '완료'만","")))))</f>
        <v/>
      </c>
      <c r="J1759">
        <f>IF(OR(G1759="밀림",G1759="오늘",G1759="이번 주"),A1759+ROW()/1E+6,"")</f>
        <v/>
      </c>
    </row>
    <row r="1760">
      <c r="A1760" s="20" t="n"/>
      <c r="B1760" s="26" t="n"/>
      <c r="C1760" s="27">
        <f>IF(D1760="","",IF(B1760="","(현장 없음)",IFERROR(INDEX(현장_고객,MATCH(B1760,현장번호,0))&amp;" · "&amp;INDEX(현장_주소,MATCH(B1760,현장번호,0)),"없는 번호")))</f>
        <v/>
      </c>
      <c r="D1760" s="21" t="n"/>
      <c r="E1760" s="21" t="n"/>
      <c r="F1760" s="26" t="n"/>
      <c r="G1760" s="28">
        <f>IF(OR(D1760="",H1760&lt;&gt;""),"",IF(F1760="완료","완료",IF(A1760&lt;기준일,"밀림",IF(A1760=기준일,"오늘",IF(A1760&lt;=기준일+7,"이번 주","예정")))))</f>
        <v/>
      </c>
      <c r="H1760" s="25">
        <f>IF(COUNTA(A1760,B1760,D1760)=0,"",IF(D1760="","할 일을 적어 주세요",IF(NOT(ISNUMBER(A1760)),"마감일을 확인하세요",IF(AND(B1760&lt;&gt;"",ISNA(MATCH(B1760,현장번호,0))),"현장 번호를 확인하세요",IF(AND(F1760&lt;&gt;"",F1760&lt;&gt;"완료"),"끝남 칸은 '완료'만","")))))</f>
        <v/>
      </c>
      <c r="J1760">
        <f>IF(OR(G1760="밀림",G1760="오늘",G1760="이번 주"),A1760+ROW()/1E+6,"")</f>
        <v/>
      </c>
    </row>
    <row r="1761">
      <c r="A1761" s="20" t="n"/>
      <c r="B1761" s="26" t="n"/>
      <c r="C1761" s="27">
        <f>IF(D1761="","",IF(B1761="","(현장 없음)",IFERROR(INDEX(현장_고객,MATCH(B1761,현장번호,0))&amp;" · "&amp;INDEX(현장_주소,MATCH(B1761,현장번호,0)),"없는 번호")))</f>
        <v/>
      </c>
      <c r="D1761" s="21" t="n"/>
      <c r="E1761" s="21" t="n"/>
      <c r="F1761" s="26" t="n"/>
      <c r="G1761" s="28">
        <f>IF(OR(D1761="",H1761&lt;&gt;""),"",IF(F1761="완료","완료",IF(A1761&lt;기준일,"밀림",IF(A1761=기준일,"오늘",IF(A1761&lt;=기준일+7,"이번 주","예정")))))</f>
        <v/>
      </c>
      <c r="H1761" s="25">
        <f>IF(COUNTA(A1761,B1761,D1761)=0,"",IF(D1761="","할 일을 적어 주세요",IF(NOT(ISNUMBER(A1761)),"마감일을 확인하세요",IF(AND(B1761&lt;&gt;"",ISNA(MATCH(B1761,현장번호,0))),"현장 번호를 확인하세요",IF(AND(F1761&lt;&gt;"",F1761&lt;&gt;"완료"),"끝남 칸은 '완료'만","")))))</f>
        <v/>
      </c>
      <c r="J1761">
        <f>IF(OR(G1761="밀림",G1761="오늘",G1761="이번 주"),A1761+ROW()/1E+6,"")</f>
        <v/>
      </c>
    </row>
    <row r="1762">
      <c r="A1762" s="20" t="n"/>
      <c r="B1762" s="26" t="n"/>
      <c r="C1762" s="27">
        <f>IF(D1762="","",IF(B1762="","(현장 없음)",IFERROR(INDEX(현장_고객,MATCH(B1762,현장번호,0))&amp;" · "&amp;INDEX(현장_주소,MATCH(B1762,현장번호,0)),"없는 번호")))</f>
        <v/>
      </c>
      <c r="D1762" s="21" t="n"/>
      <c r="E1762" s="21" t="n"/>
      <c r="F1762" s="26" t="n"/>
      <c r="G1762" s="28">
        <f>IF(OR(D1762="",H1762&lt;&gt;""),"",IF(F1762="완료","완료",IF(A1762&lt;기준일,"밀림",IF(A1762=기준일,"오늘",IF(A1762&lt;=기준일+7,"이번 주","예정")))))</f>
        <v/>
      </c>
      <c r="H1762" s="25">
        <f>IF(COUNTA(A1762,B1762,D1762)=0,"",IF(D1762="","할 일을 적어 주세요",IF(NOT(ISNUMBER(A1762)),"마감일을 확인하세요",IF(AND(B1762&lt;&gt;"",ISNA(MATCH(B1762,현장번호,0))),"현장 번호를 확인하세요",IF(AND(F1762&lt;&gt;"",F1762&lt;&gt;"완료"),"끝남 칸은 '완료'만","")))))</f>
        <v/>
      </c>
      <c r="J1762">
        <f>IF(OR(G1762="밀림",G1762="오늘",G1762="이번 주"),A1762+ROW()/1E+6,"")</f>
        <v/>
      </c>
    </row>
    <row r="1763">
      <c r="A1763" s="20" t="n"/>
      <c r="B1763" s="26" t="n"/>
      <c r="C1763" s="27">
        <f>IF(D1763="","",IF(B1763="","(현장 없음)",IFERROR(INDEX(현장_고객,MATCH(B1763,현장번호,0))&amp;" · "&amp;INDEX(현장_주소,MATCH(B1763,현장번호,0)),"없는 번호")))</f>
        <v/>
      </c>
      <c r="D1763" s="21" t="n"/>
      <c r="E1763" s="21" t="n"/>
      <c r="F1763" s="26" t="n"/>
      <c r="G1763" s="28">
        <f>IF(OR(D1763="",H1763&lt;&gt;""),"",IF(F1763="완료","완료",IF(A1763&lt;기준일,"밀림",IF(A1763=기준일,"오늘",IF(A1763&lt;=기준일+7,"이번 주","예정")))))</f>
        <v/>
      </c>
      <c r="H1763" s="25">
        <f>IF(COUNTA(A1763,B1763,D1763)=0,"",IF(D1763="","할 일을 적어 주세요",IF(NOT(ISNUMBER(A1763)),"마감일을 확인하세요",IF(AND(B1763&lt;&gt;"",ISNA(MATCH(B1763,현장번호,0))),"현장 번호를 확인하세요",IF(AND(F1763&lt;&gt;"",F1763&lt;&gt;"완료"),"끝남 칸은 '완료'만","")))))</f>
        <v/>
      </c>
      <c r="J1763">
        <f>IF(OR(G1763="밀림",G1763="오늘",G1763="이번 주"),A1763+ROW()/1E+6,"")</f>
        <v/>
      </c>
    </row>
    <row r="1764">
      <c r="A1764" s="20" t="n"/>
      <c r="B1764" s="26" t="n"/>
      <c r="C1764" s="27">
        <f>IF(D1764="","",IF(B1764="","(현장 없음)",IFERROR(INDEX(현장_고객,MATCH(B1764,현장번호,0))&amp;" · "&amp;INDEX(현장_주소,MATCH(B1764,현장번호,0)),"없는 번호")))</f>
        <v/>
      </c>
      <c r="D1764" s="21" t="n"/>
      <c r="E1764" s="21" t="n"/>
      <c r="F1764" s="26" t="n"/>
      <c r="G1764" s="28">
        <f>IF(OR(D1764="",H1764&lt;&gt;""),"",IF(F1764="완료","완료",IF(A1764&lt;기준일,"밀림",IF(A1764=기준일,"오늘",IF(A1764&lt;=기준일+7,"이번 주","예정")))))</f>
        <v/>
      </c>
      <c r="H1764" s="25">
        <f>IF(COUNTA(A1764,B1764,D1764)=0,"",IF(D1764="","할 일을 적어 주세요",IF(NOT(ISNUMBER(A1764)),"마감일을 확인하세요",IF(AND(B1764&lt;&gt;"",ISNA(MATCH(B1764,현장번호,0))),"현장 번호를 확인하세요",IF(AND(F1764&lt;&gt;"",F1764&lt;&gt;"완료"),"끝남 칸은 '완료'만","")))))</f>
        <v/>
      </c>
      <c r="J1764">
        <f>IF(OR(G1764="밀림",G1764="오늘",G1764="이번 주"),A1764+ROW()/1E+6,"")</f>
        <v/>
      </c>
    </row>
    <row r="1765">
      <c r="A1765" s="20" t="n"/>
      <c r="B1765" s="26" t="n"/>
      <c r="C1765" s="27">
        <f>IF(D1765="","",IF(B1765="","(현장 없음)",IFERROR(INDEX(현장_고객,MATCH(B1765,현장번호,0))&amp;" · "&amp;INDEX(현장_주소,MATCH(B1765,현장번호,0)),"없는 번호")))</f>
        <v/>
      </c>
      <c r="D1765" s="21" t="n"/>
      <c r="E1765" s="21" t="n"/>
      <c r="F1765" s="26" t="n"/>
      <c r="G1765" s="28">
        <f>IF(OR(D1765="",H1765&lt;&gt;""),"",IF(F1765="완료","완료",IF(A1765&lt;기준일,"밀림",IF(A1765=기준일,"오늘",IF(A1765&lt;=기준일+7,"이번 주","예정")))))</f>
        <v/>
      </c>
      <c r="H1765" s="25">
        <f>IF(COUNTA(A1765,B1765,D1765)=0,"",IF(D1765="","할 일을 적어 주세요",IF(NOT(ISNUMBER(A1765)),"마감일을 확인하세요",IF(AND(B1765&lt;&gt;"",ISNA(MATCH(B1765,현장번호,0))),"현장 번호를 확인하세요",IF(AND(F1765&lt;&gt;"",F1765&lt;&gt;"완료"),"끝남 칸은 '완료'만","")))))</f>
        <v/>
      </c>
      <c r="J1765">
        <f>IF(OR(G1765="밀림",G1765="오늘",G1765="이번 주"),A1765+ROW()/1E+6,"")</f>
        <v/>
      </c>
    </row>
    <row r="1766">
      <c r="A1766" s="20" t="n"/>
      <c r="B1766" s="26" t="n"/>
      <c r="C1766" s="27">
        <f>IF(D1766="","",IF(B1766="","(현장 없음)",IFERROR(INDEX(현장_고객,MATCH(B1766,현장번호,0))&amp;" · "&amp;INDEX(현장_주소,MATCH(B1766,현장번호,0)),"없는 번호")))</f>
        <v/>
      </c>
      <c r="D1766" s="21" t="n"/>
      <c r="E1766" s="21" t="n"/>
      <c r="F1766" s="26" t="n"/>
      <c r="G1766" s="28">
        <f>IF(OR(D1766="",H1766&lt;&gt;""),"",IF(F1766="완료","완료",IF(A1766&lt;기준일,"밀림",IF(A1766=기준일,"오늘",IF(A1766&lt;=기준일+7,"이번 주","예정")))))</f>
        <v/>
      </c>
      <c r="H1766" s="25">
        <f>IF(COUNTA(A1766,B1766,D1766)=0,"",IF(D1766="","할 일을 적어 주세요",IF(NOT(ISNUMBER(A1766)),"마감일을 확인하세요",IF(AND(B1766&lt;&gt;"",ISNA(MATCH(B1766,현장번호,0))),"현장 번호를 확인하세요",IF(AND(F1766&lt;&gt;"",F1766&lt;&gt;"완료"),"끝남 칸은 '완료'만","")))))</f>
        <v/>
      </c>
      <c r="J1766">
        <f>IF(OR(G1766="밀림",G1766="오늘",G1766="이번 주"),A1766+ROW()/1E+6,"")</f>
        <v/>
      </c>
    </row>
    <row r="1767">
      <c r="A1767" s="20" t="n"/>
      <c r="B1767" s="26" t="n"/>
      <c r="C1767" s="27">
        <f>IF(D1767="","",IF(B1767="","(현장 없음)",IFERROR(INDEX(현장_고객,MATCH(B1767,현장번호,0))&amp;" · "&amp;INDEX(현장_주소,MATCH(B1767,현장번호,0)),"없는 번호")))</f>
        <v/>
      </c>
      <c r="D1767" s="21" t="n"/>
      <c r="E1767" s="21" t="n"/>
      <c r="F1767" s="26" t="n"/>
      <c r="G1767" s="28">
        <f>IF(OR(D1767="",H1767&lt;&gt;""),"",IF(F1767="완료","완료",IF(A1767&lt;기준일,"밀림",IF(A1767=기준일,"오늘",IF(A1767&lt;=기준일+7,"이번 주","예정")))))</f>
        <v/>
      </c>
      <c r="H1767" s="25">
        <f>IF(COUNTA(A1767,B1767,D1767)=0,"",IF(D1767="","할 일을 적어 주세요",IF(NOT(ISNUMBER(A1767)),"마감일을 확인하세요",IF(AND(B1767&lt;&gt;"",ISNA(MATCH(B1767,현장번호,0))),"현장 번호를 확인하세요",IF(AND(F1767&lt;&gt;"",F1767&lt;&gt;"완료"),"끝남 칸은 '완료'만","")))))</f>
        <v/>
      </c>
      <c r="J1767">
        <f>IF(OR(G1767="밀림",G1767="오늘",G1767="이번 주"),A1767+ROW()/1E+6,"")</f>
        <v/>
      </c>
    </row>
    <row r="1768">
      <c r="A1768" s="20" t="n"/>
      <c r="B1768" s="26" t="n"/>
      <c r="C1768" s="27">
        <f>IF(D1768="","",IF(B1768="","(현장 없음)",IFERROR(INDEX(현장_고객,MATCH(B1768,현장번호,0))&amp;" · "&amp;INDEX(현장_주소,MATCH(B1768,현장번호,0)),"없는 번호")))</f>
        <v/>
      </c>
      <c r="D1768" s="21" t="n"/>
      <c r="E1768" s="21" t="n"/>
      <c r="F1768" s="26" t="n"/>
      <c r="G1768" s="28">
        <f>IF(OR(D1768="",H1768&lt;&gt;""),"",IF(F1768="완료","완료",IF(A1768&lt;기준일,"밀림",IF(A1768=기준일,"오늘",IF(A1768&lt;=기준일+7,"이번 주","예정")))))</f>
        <v/>
      </c>
      <c r="H1768" s="25">
        <f>IF(COUNTA(A1768,B1768,D1768)=0,"",IF(D1768="","할 일을 적어 주세요",IF(NOT(ISNUMBER(A1768)),"마감일을 확인하세요",IF(AND(B1768&lt;&gt;"",ISNA(MATCH(B1768,현장번호,0))),"현장 번호를 확인하세요",IF(AND(F1768&lt;&gt;"",F1768&lt;&gt;"완료"),"끝남 칸은 '완료'만","")))))</f>
        <v/>
      </c>
      <c r="J1768">
        <f>IF(OR(G1768="밀림",G1768="오늘",G1768="이번 주"),A1768+ROW()/1E+6,"")</f>
        <v/>
      </c>
    </row>
    <row r="1769">
      <c r="A1769" s="20" t="n"/>
      <c r="B1769" s="26" t="n"/>
      <c r="C1769" s="27">
        <f>IF(D1769="","",IF(B1769="","(현장 없음)",IFERROR(INDEX(현장_고객,MATCH(B1769,현장번호,0))&amp;" · "&amp;INDEX(현장_주소,MATCH(B1769,현장번호,0)),"없는 번호")))</f>
        <v/>
      </c>
      <c r="D1769" s="21" t="n"/>
      <c r="E1769" s="21" t="n"/>
      <c r="F1769" s="26" t="n"/>
      <c r="G1769" s="28">
        <f>IF(OR(D1769="",H1769&lt;&gt;""),"",IF(F1769="완료","완료",IF(A1769&lt;기준일,"밀림",IF(A1769=기준일,"오늘",IF(A1769&lt;=기준일+7,"이번 주","예정")))))</f>
        <v/>
      </c>
      <c r="H1769" s="25">
        <f>IF(COUNTA(A1769,B1769,D1769)=0,"",IF(D1769="","할 일을 적어 주세요",IF(NOT(ISNUMBER(A1769)),"마감일을 확인하세요",IF(AND(B1769&lt;&gt;"",ISNA(MATCH(B1769,현장번호,0))),"현장 번호를 확인하세요",IF(AND(F1769&lt;&gt;"",F1769&lt;&gt;"완료"),"끝남 칸은 '완료'만","")))))</f>
        <v/>
      </c>
      <c r="J1769">
        <f>IF(OR(G1769="밀림",G1769="오늘",G1769="이번 주"),A1769+ROW()/1E+6,"")</f>
        <v/>
      </c>
    </row>
    <row r="1770">
      <c r="A1770" s="20" t="n"/>
      <c r="B1770" s="26" t="n"/>
      <c r="C1770" s="27">
        <f>IF(D1770="","",IF(B1770="","(현장 없음)",IFERROR(INDEX(현장_고객,MATCH(B1770,현장번호,0))&amp;" · "&amp;INDEX(현장_주소,MATCH(B1770,현장번호,0)),"없는 번호")))</f>
        <v/>
      </c>
      <c r="D1770" s="21" t="n"/>
      <c r="E1770" s="21" t="n"/>
      <c r="F1770" s="26" t="n"/>
      <c r="G1770" s="28">
        <f>IF(OR(D1770="",H1770&lt;&gt;""),"",IF(F1770="완료","완료",IF(A1770&lt;기준일,"밀림",IF(A1770=기준일,"오늘",IF(A1770&lt;=기준일+7,"이번 주","예정")))))</f>
        <v/>
      </c>
      <c r="H1770" s="25">
        <f>IF(COUNTA(A1770,B1770,D1770)=0,"",IF(D1770="","할 일을 적어 주세요",IF(NOT(ISNUMBER(A1770)),"마감일을 확인하세요",IF(AND(B1770&lt;&gt;"",ISNA(MATCH(B1770,현장번호,0))),"현장 번호를 확인하세요",IF(AND(F1770&lt;&gt;"",F1770&lt;&gt;"완료"),"끝남 칸은 '완료'만","")))))</f>
        <v/>
      </c>
      <c r="J1770">
        <f>IF(OR(G1770="밀림",G1770="오늘",G1770="이번 주"),A1770+ROW()/1E+6,"")</f>
        <v/>
      </c>
    </row>
    <row r="1771">
      <c r="A1771" s="20" t="n"/>
      <c r="B1771" s="26" t="n"/>
      <c r="C1771" s="27">
        <f>IF(D1771="","",IF(B1771="","(현장 없음)",IFERROR(INDEX(현장_고객,MATCH(B1771,현장번호,0))&amp;" · "&amp;INDEX(현장_주소,MATCH(B1771,현장번호,0)),"없는 번호")))</f>
        <v/>
      </c>
      <c r="D1771" s="21" t="n"/>
      <c r="E1771" s="21" t="n"/>
      <c r="F1771" s="26" t="n"/>
      <c r="G1771" s="28">
        <f>IF(OR(D1771="",H1771&lt;&gt;""),"",IF(F1771="완료","완료",IF(A1771&lt;기준일,"밀림",IF(A1771=기준일,"오늘",IF(A1771&lt;=기준일+7,"이번 주","예정")))))</f>
        <v/>
      </c>
      <c r="H1771" s="25">
        <f>IF(COUNTA(A1771,B1771,D1771)=0,"",IF(D1771="","할 일을 적어 주세요",IF(NOT(ISNUMBER(A1771)),"마감일을 확인하세요",IF(AND(B1771&lt;&gt;"",ISNA(MATCH(B1771,현장번호,0))),"현장 번호를 확인하세요",IF(AND(F1771&lt;&gt;"",F1771&lt;&gt;"완료"),"끝남 칸은 '완료'만","")))))</f>
        <v/>
      </c>
      <c r="J1771">
        <f>IF(OR(G1771="밀림",G1771="오늘",G1771="이번 주"),A1771+ROW()/1E+6,"")</f>
        <v/>
      </c>
    </row>
    <row r="1772">
      <c r="A1772" s="20" t="n"/>
      <c r="B1772" s="26" t="n"/>
      <c r="C1772" s="27">
        <f>IF(D1772="","",IF(B1772="","(현장 없음)",IFERROR(INDEX(현장_고객,MATCH(B1772,현장번호,0))&amp;" · "&amp;INDEX(현장_주소,MATCH(B1772,현장번호,0)),"없는 번호")))</f>
        <v/>
      </c>
      <c r="D1772" s="21" t="n"/>
      <c r="E1772" s="21" t="n"/>
      <c r="F1772" s="26" t="n"/>
      <c r="G1772" s="28">
        <f>IF(OR(D1772="",H1772&lt;&gt;""),"",IF(F1772="완료","완료",IF(A1772&lt;기준일,"밀림",IF(A1772=기준일,"오늘",IF(A1772&lt;=기준일+7,"이번 주","예정")))))</f>
        <v/>
      </c>
      <c r="H1772" s="25">
        <f>IF(COUNTA(A1772,B1772,D1772)=0,"",IF(D1772="","할 일을 적어 주세요",IF(NOT(ISNUMBER(A1772)),"마감일을 확인하세요",IF(AND(B1772&lt;&gt;"",ISNA(MATCH(B1772,현장번호,0))),"현장 번호를 확인하세요",IF(AND(F1772&lt;&gt;"",F1772&lt;&gt;"완료"),"끝남 칸은 '완료'만","")))))</f>
        <v/>
      </c>
      <c r="J1772">
        <f>IF(OR(G1772="밀림",G1772="오늘",G1772="이번 주"),A1772+ROW()/1E+6,"")</f>
        <v/>
      </c>
    </row>
    <row r="1773">
      <c r="A1773" s="20" t="n"/>
      <c r="B1773" s="26" t="n"/>
      <c r="C1773" s="27">
        <f>IF(D1773="","",IF(B1773="","(현장 없음)",IFERROR(INDEX(현장_고객,MATCH(B1773,현장번호,0))&amp;" · "&amp;INDEX(현장_주소,MATCH(B1773,현장번호,0)),"없는 번호")))</f>
        <v/>
      </c>
      <c r="D1773" s="21" t="n"/>
      <c r="E1773" s="21" t="n"/>
      <c r="F1773" s="26" t="n"/>
      <c r="G1773" s="28">
        <f>IF(OR(D1773="",H1773&lt;&gt;""),"",IF(F1773="완료","완료",IF(A1773&lt;기준일,"밀림",IF(A1773=기준일,"오늘",IF(A1773&lt;=기준일+7,"이번 주","예정")))))</f>
        <v/>
      </c>
      <c r="H1773" s="25">
        <f>IF(COUNTA(A1773,B1773,D1773)=0,"",IF(D1773="","할 일을 적어 주세요",IF(NOT(ISNUMBER(A1773)),"마감일을 확인하세요",IF(AND(B1773&lt;&gt;"",ISNA(MATCH(B1773,현장번호,0))),"현장 번호를 확인하세요",IF(AND(F1773&lt;&gt;"",F1773&lt;&gt;"완료"),"끝남 칸은 '완료'만","")))))</f>
        <v/>
      </c>
      <c r="J1773">
        <f>IF(OR(G1773="밀림",G1773="오늘",G1773="이번 주"),A1773+ROW()/1E+6,"")</f>
        <v/>
      </c>
    </row>
    <row r="1774">
      <c r="A1774" s="20" t="n"/>
      <c r="B1774" s="26" t="n"/>
      <c r="C1774" s="27">
        <f>IF(D1774="","",IF(B1774="","(현장 없음)",IFERROR(INDEX(현장_고객,MATCH(B1774,현장번호,0))&amp;" · "&amp;INDEX(현장_주소,MATCH(B1774,현장번호,0)),"없는 번호")))</f>
        <v/>
      </c>
      <c r="D1774" s="21" t="n"/>
      <c r="E1774" s="21" t="n"/>
      <c r="F1774" s="26" t="n"/>
      <c r="G1774" s="28">
        <f>IF(OR(D1774="",H1774&lt;&gt;""),"",IF(F1774="완료","완료",IF(A1774&lt;기준일,"밀림",IF(A1774=기준일,"오늘",IF(A1774&lt;=기준일+7,"이번 주","예정")))))</f>
        <v/>
      </c>
      <c r="H1774" s="25">
        <f>IF(COUNTA(A1774,B1774,D1774)=0,"",IF(D1774="","할 일을 적어 주세요",IF(NOT(ISNUMBER(A1774)),"마감일을 확인하세요",IF(AND(B1774&lt;&gt;"",ISNA(MATCH(B1774,현장번호,0))),"현장 번호를 확인하세요",IF(AND(F1774&lt;&gt;"",F1774&lt;&gt;"완료"),"끝남 칸은 '완료'만","")))))</f>
        <v/>
      </c>
      <c r="J1774">
        <f>IF(OR(G1774="밀림",G1774="오늘",G1774="이번 주"),A1774+ROW()/1E+6,"")</f>
        <v/>
      </c>
    </row>
    <row r="1775">
      <c r="A1775" s="20" t="n"/>
      <c r="B1775" s="26" t="n"/>
      <c r="C1775" s="27">
        <f>IF(D1775="","",IF(B1775="","(현장 없음)",IFERROR(INDEX(현장_고객,MATCH(B1775,현장번호,0))&amp;" · "&amp;INDEX(현장_주소,MATCH(B1775,현장번호,0)),"없는 번호")))</f>
        <v/>
      </c>
      <c r="D1775" s="21" t="n"/>
      <c r="E1775" s="21" t="n"/>
      <c r="F1775" s="26" t="n"/>
      <c r="G1775" s="28">
        <f>IF(OR(D1775="",H1775&lt;&gt;""),"",IF(F1775="완료","완료",IF(A1775&lt;기준일,"밀림",IF(A1775=기준일,"오늘",IF(A1775&lt;=기준일+7,"이번 주","예정")))))</f>
        <v/>
      </c>
      <c r="H1775" s="25">
        <f>IF(COUNTA(A1775,B1775,D1775)=0,"",IF(D1775="","할 일을 적어 주세요",IF(NOT(ISNUMBER(A1775)),"마감일을 확인하세요",IF(AND(B1775&lt;&gt;"",ISNA(MATCH(B1775,현장번호,0))),"현장 번호를 확인하세요",IF(AND(F1775&lt;&gt;"",F1775&lt;&gt;"완료"),"끝남 칸은 '완료'만","")))))</f>
        <v/>
      </c>
      <c r="J1775">
        <f>IF(OR(G1775="밀림",G1775="오늘",G1775="이번 주"),A1775+ROW()/1E+6,"")</f>
        <v/>
      </c>
    </row>
    <row r="1776">
      <c r="A1776" s="20" t="n"/>
      <c r="B1776" s="26" t="n"/>
      <c r="C1776" s="27">
        <f>IF(D1776="","",IF(B1776="","(현장 없음)",IFERROR(INDEX(현장_고객,MATCH(B1776,현장번호,0))&amp;" · "&amp;INDEX(현장_주소,MATCH(B1776,현장번호,0)),"없는 번호")))</f>
        <v/>
      </c>
      <c r="D1776" s="21" t="n"/>
      <c r="E1776" s="21" t="n"/>
      <c r="F1776" s="26" t="n"/>
      <c r="G1776" s="28">
        <f>IF(OR(D1776="",H1776&lt;&gt;""),"",IF(F1776="완료","완료",IF(A1776&lt;기준일,"밀림",IF(A1776=기준일,"오늘",IF(A1776&lt;=기준일+7,"이번 주","예정")))))</f>
        <v/>
      </c>
      <c r="H1776" s="25">
        <f>IF(COUNTA(A1776,B1776,D1776)=0,"",IF(D1776="","할 일을 적어 주세요",IF(NOT(ISNUMBER(A1776)),"마감일을 확인하세요",IF(AND(B1776&lt;&gt;"",ISNA(MATCH(B1776,현장번호,0))),"현장 번호를 확인하세요",IF(AND(F1776&lt;&gt;"",F1776&lt;&gt;"완료"),"끝남 칸은 '완료'만","")))))</f>
        <v/>
      </c>
      <c r="J1776">
        <f>IF(OR(G1776="밀림",G1776="오늘",G1776="이번 주"),A1776+ROW()/1E+6,"")</f>
        <v/>
      </c>
    </row>
    <row r="1777">
      <c r="A1777" s="20" t="n"/>
      <c r="B1777" s="26" t="n"/>
      <c r="C1777" s="27">
        <f>IF(D1777="","",IF(B1777="","(현장 없음)",IFERROR(INDEX(현장_고객,MATCH(B1777,현장번호,0))&amp;" · "&amp;INDEX(현장_주소,MATCH(B1777,현장번호,0)),"없는 번호")))</f>
        <v/>
      </c>
      <c r="D1777" s="21" t="n"/>
      <c r="E1777" s="21" t="n"/>
      <c r="F1777" s="26" t="n"/>
      <c r="G1777" s="28">
        <f>IF(OR(D1777="",H1777&lt;&gt;""),"",IF(F1777="완료","완료",IF(A1777&lt;기준일,"밀림",IF(A1777=기준일,"오늘",IF(A1777&lt;=기준일+7,"이번 주","예정")))))</f>
        <v/>
      </c>
      <c r="H1777" s="25">
        <f>IF(COUNTA(A1777,B1777,D1777)=0,"",IF(D1777="","할 일을 적어 주세요",IF(NOT(ISNUMBER(A1777)),"마감일을 확인하세요",IF(AND(B1777&lt;&gt;"",ISNA(MATCH(B1777,현장번호,0))),"현장 번호를 확인하세요",IF(AND(F1777&lt;&gt;"",F1777&lt;&gt;"완료"),"끝남 칸은 '완료'만","")))))</f>
        <v/>
      </c>
      <c r="J1777">
        <f>IF(OR(G1777="밀림",G1777="오늘",G1777="이번 주"),A1777+ROW()/1E+6,"")</f>
        <v/>
      </c>
    </row>
    <row r="1778">
      <c r="A1778" s="20" t="n"/>
      <c r="B1778" s="26" t="n"/>
      <c r="C1778" s="27">
        <f>IF(D1778="","",IF(B1778="","(현장 없음)",IFERROR(INDEX(현장_고객,MATCH(B1778,현장번호,0))&amp;" · "&amp;INDEX(현장_주소,MATCH(B1778,현장번호,0)),"없는 번호")))</f>
        <v/>
      </c>
      <c r="D1778" s="21" t="n"/>
      <c r="E1778" s="21" t="n"/>
      <c r="F1778" s="26" t="n"/>
      <c r="G1778" s="28">
        <f>IF(OR(D1778="",H1778&lt;&gt;""),"",IF(F1778="완료","완료",IF(A1778&lt;기준일,"밀림",IF(A1778=기준일,"오늘",IF(A1778&lt;=기준일+7,"이번 주","예정")))))</f>
        <v/>
      </c>
      <c r="H1778" s="25">
        <f>IF(COUNTA(A1778,B1778,D1778)=0,"",IF(D1778="","할 일을 적어 주세요",IF(NOT(ISNUMBER(A1778)),"마감일을 확인하세요",IF(AND(B1778&lt;&gt;"",ISNA(MATCH(B1778,현장번호,0))),"현장 번호를 확인하세요",IF(AND(F1778&lt;&gt;"",F1778&lt;&gt;"완료"),"끝남 칸은 '완료'만","")))))</f>
        <v/>
      </c>
      <c r="J1778">
        <f>IF(OR(G1778="밀림",G1778="오늘",G1778="이번 주"),A1778+ROW()/1E+6,"")</f>
        <v/>
      </c>
    </row>
    <row r="1779">
      <c r="A1779" s="20" t="n"/>
      <c r="B1779" s="26" t="n"/>
      <c r="C1779" s="27">
        <f>IF(D1779="","",IF(B1779="","(현장 없음)",IFERROR(INDEX(현장_고객,MATCH(B1779,현장번호,0))&amp;" · "&amp;INDEX(현장_주소,MATCH(B1779,현장번호,0)),"없는 번호")))</f>
        <v/>
      </c>
      <c r="D1779" s="21" t="n"/>
      <c r="E1779" s="21" t="n"/>
      <c r="F1779" s="26" t="n"/>
      <c r="G1779" s="28">
        <f>IF(OR(D1779="",H1779&lt;&gt;""),"",IF(F1779="완료","완료",IF(A1779&lt;기준일,"밀림",IF(A1779=기준일,"오늘",IF(A1779&lt;=기준일+7,"이번 주","예정")))))</f>
        <v/>
      </c>
      <c r="H1779" s="25">
        <f>IF(COUNTA(A1779,B1779,D1779)=0,"",IF(D1779="","할 일을 적어 주세요",IF(NOT(ISNUMBER(A1779)),"마감일을 확인하세요",IF(AND(B1779&lt;&gt;"",ISNA(MATCH(B1779,현장번호,0))),"현장 번호를 확인하세요",IF(AND(F1779&lt;&gt;"",F1779&lt;&gt;"완료"),"끝남 칸은 '완료'만","")))))</f>
        <v/>
      </c>
      <c r="J1779">
        <f>IF(OR(G1779="밀림",G1779="오늘",G1779="이번 주"),A1779+ROW()/1E+6,"")</f>
        <v/>
      </c>
    </row>
    <row r="1780">
      <c r="A1780" s="20" t="n"/>
      <c r="B1780" s="26" t="n"/>
      <c r="C1780" s="27">
        <f>IF(D1780="","",IF(B1780="","(현장 없음)",IFERROR(INDEX(현장_고객,MATCH(B1780,현장번호,0))&amp;" · "&amp;INDEX(현장_주소,MATCH(B1780,현장번호,0)),"없는 번호")))</f>
        <v/>
      </c>
      <c r="D1780" s="21" t="n"/>
      <c r="E1780" s="21" t="n"/>
      <c r="F1780" s="26" t="n"/>
      <c r="G1780" s="28">
        <f>IF(OR(D1780="",H1780&lt;&gt;""),"",IF(F1780="완료","완료",IF(A1780&lt;기준일,"밀림",IF(A1780=기준일,"오늘",IF(A1780&lt;=기준일+7,"이번 주","예정")))))</f>
        <v/>
      </c>
      <c r="H1780" s="25">
        <f>IF(COUNTA(A1780,B1780,D1780)=0,"",IF(D1780="","할 일을 적어 주세요",IF(NOT(ISNUMBER(A1780)),"마감일을 확인하세요",IF(AND(B1780&lt;&gt;"",ISNA(MATCH(B1780,현장번호,0))),"현장 번호를 확인하세요",IF(AND(F1780&lt;&gt;"",F1780&lt;&gt;"완료"),"끝남 칸은 '완료'만","")))))</f>
        <v/>
      </c>
      <c r="J1780">
        <f>IF(OR(G1780="밀림",G1780="오늘",G1780="이번 주"),A1780+ROW()/1E+6,"")</f>
        <v/>
      </c>
    </row>
    <row r="1781">
      <c r="A1781" s="20" t="n"/>
      <c r="B1781" s="26" t="n"/>
      <c r="C1781" s="27">
        <f>IF(D1781="","",IF(B1781="","(현장 없음)",IFERROR(INDEX(현장_고객,MATCH(B1781,현장번호,0))&amp;" · "&amp;INDEX(현장_주소,MATCH(B1781,현장번호,0)),"없는 번호")))</f>
        <v/>
      </c>
      <c r="D1781" s="21" t="n"/>
      <c r="E1781" s="21" t="n"/>
      <c r="F1781" s="26" t="n"/>
      <c r="G1781" s="28">
        <f>IF(OR(D1781="",H1781&lt;&gt;""),"",IF(F1781="완료","완료",IF(A1781&lt;기준일,"밀림",IF(A1781=기준일,"오늘",IF(A1781&lt;=기준일+7,"이번 주","예정")))))</f>
        <v/>
      </c>
      <c r="H1781" s="25">
        <f>IF(COUNTA(A1781,B1781,D1781)=0,"",IF(D1781="","할 일을 적어 주세요",IF(NOT(ISNUMBER(A1781)),"마감일을 확인하세요",IF(AND(B1781&lt;&gt;"",ISNA(MATCH(B1781,현장번호,0))),"현장 번호를 확인하세요",IF(AND(F1781&lt;&gt;"",F1781&lt;&gt;"완료"),"끝남 칸은 '완료'만","")))))</f>
        <v/>
      </c>
      <c r="J1781">
        <f>IF(OR(G1781="밀림",G1781="오늘",G1781="이번 주"),A1781+ROW()/1E+6,"")</f>
        <v/>
      </c>
    </row>
    <row r="1782">
      <c r="A1782" s="20" t="n"/>
      <c r="B1782" s="26" t="n"/>
      <c r="C1782" s="27">
        <f>IF(D1782="","",IF(B1782="","(현장 없음)",IFERROR(INDEX(현장_고객,MATCH(B1782,현장번호,0))&amp;" · "&amp;INDEX(현장_주소,MATCH(B1782,현장번호,0)),"없는 번호")))</f>
        <v/>
      </c>
      <c r="D1782" s="21" t="n"/>
      <c r="E1782" s="21" t="n"/>
      <c r="F1782" s="26" t="n"/>
      <c r="G1782" s="28">
        <f>IF(OR(D1782="",H1782&lt;&gt;""),"",IF(F1782="완료","완료",IF(A1782&lt;기준일,"밀림",IF(A1782=기준일,"오늘",IF(A1782&lt;=기준일+7,"이번 주","예정")))))</f>
        <v/>
      </c>
      <c r="H1782" s="25">
        <f>IF(COUNTA(A1782,B1782,D1782)=0,"",IF(D1782="","할 일을 적어 주세요",IF(NOT(ISNUMBER(A1782)),"마감일을 확인하세요",IF(AND(B1782&lt;&gt;"",ISNA(MATCH(B1782,현장번호,0))),"현장 번호를 확인하세요",IF(AND(F1782&lt;&gt;"",F1782&lt;&gt;"완료"),"끝남 칸은 '완료'만","")))))</f>
        <v/>
      </c>
      <c r="J1782">
        <f>IF(OR(G1782="밀림",G1782="오늘",G1782="이번 주"),A1782+ROW()/1E+6,"")</f>
        <v/>
      </c>
    </row>
    <row r="1783">
      <c r="A1783" s="20" t="n"/>
      <c r="B1783" s="26" t="n"/>
      <c r="C1783" s="27">
        <f>IF(D1783="","",IF(B1783="","(현장 없음)",IFERROR(INDEX(현장_고객,MATCH(B1783,현장번호,0))&amp;" · "&amp;INDEX(현장_주소,MATCH(B1783,현장번호,0)),"없는 번호")))</f>
        <v/>
      </c>
      <c r="D1783" s="21" t="n"/>
      <c r="E1783" s="21" t="n"/>
      <c r="F1783" s="26" t="n"/>
      <c r="G1783" s="28">
        <f>IF(OR(D1783="",H1783&lt;&gt;""),"",IF(F1783="완료","완료",IF(A1783&lt;기준일,"밀림",IF(A1783=기준일,"오늘",IF(A1783&lt;=기준일+7,"이번 주","예정")))))</f>
        <v/>
      </c>
      <c r="H1783" s="25">
        <f>IF(COUNTA(A1783,B1783,D1783)=0,"",IF(D1783="","할 일을 적어 주세요",IF(NOT(ISNUMBER(A1783)),"마감일을 확인하세요",IF(AND(B1783&lt;&gt;"",ISNA(MATCH(B1783,현장번호,0))),"현장 번호를 확인하세요",IF(AND(F1783&lt;&gt;"",F1783&lt;&gt;"완료"),"끝남 칸은 '완료'만","")))))</f>
        <v/>
      </c>
      <c r="J1783">
        <f>IF(OR(G1783="밀림",G1783="오늘",G1783="이번 주"),A1783+ROW()/1E+6,"")</f>
        <v/>
      </c>
    </row>
    <row r="1784">
      <c r="A1784" s="20" t="n"/>
      <c r="B1784" s="26" t="n"/>
      <c r="C1784" s="27">
        <f>IF(D1784="","",IF(B1784="","(현장 없음)",IFERROR(INDEX(현장_고객,MATCH(B1784,현장번호,0))&amp;" · "&amp;INDEX(현장_주소,MATCH(B1784,현장번호,0)),"없는 번호")))</f>
        <v/>
      </c>
      <c r="D1784" s="21" t="n"/>
      <c r="E1784" s="21" t="n"/>
      <c r="F1784" s="26" t="n"/>
      <c r="G1784" s="28">
        <f>IF(OR(D1784="",H1784&lt;&gt;""),"",IF(F1784="완료","완료",IF(A1784&lt;기준일,"밀림",IF(A1784=기준일,"오늘",IF(A1784&lt;=기준일+7,"이번 주","예정")))))</f>
        <v/>
      </c>
      <c r="H1784" s="25">
        <f>IF(COUNTA(A1784,B1784,D1784)=0,"",IF(D1784="","할 일을 적어 주세요",IF(NOT(ISNUMBER(A1784)),"마감일을 확인하세요",IF(AND(B1784&lt;&gt;"",ISNA(MATCH(B1784,현장번호,0))),"현장 번호를 확인하세요",IF(AND(F1784&lt;&gt;"",F1784&lt;&gt;"완료"),"끝남 칸은 '완료'만","")))))</f>
        <v/>
      </c>
      <c r="J1784">
        <f>IF(OR(G1784="밀림",G1784="오늘",G1784="이번 주"),A1784+ROW()/1E+6,"")</f>
        <v/>
      </c>
    </row>
    <row r="1785">
      <c r="A1785" s="20" t="n"/>
      <c r="B1785" s="26" t="n"/>
      <c r="C1785" s="27">
        <f>IF(D1785="","",IF(B1785="","(현장 없음)",IFERROR(INDEX(현장_고객,MATCH(B1785,현장번호,0))&amp;" · "&amp;INDEX(현장_주소,MATCH(B1785,현장번호,0)),"없는 번호")))</f>
        <v/>
      </c>
      <c r="D1785" s="21" t="n"/>
      <c r="E1785" s="21" t="n"/>
      <c r="F1785" s="26" t="n"/>
      <c r="G1785" s="28">
        <f>IF(OR(D1785="",H1785&lt;&gt;""),"",IF(F1785="완료","완료",IF(A1785&lt;기준일,"밀림",IF(A1785=기준일,"오늘",IF(A1785&lt;=기준일+7,"이번 주","예정")))))</f>
        <v/>
      </c>
      <c r="H1785" s="25">
        <f>IF(COUNTA(A1785,B1785,D1785)=0,"",IF(D1785="","할 일을 적어 주세요",IF(NOT(ISNUMBER(A1785)),"마감일을 확인하세요",IF(AND(B1785&lt;&gt;"",ISNA(MATCH(B1785,현장번호,0))),"현장 번호를 확인하세요",IF(AND(F1785&lt;&gt;"",F1785&lt;&gt;"완료"),"끝남 칸은 '완료'만","")))))</f>
        <v/>
      </c>
      <c r="J1785">
        <f>IF(OR(G1785="밀림",G1785="오늘",G1785="이번 주"),A1785+ROW()/1E+6,"")</f>
        <v/>
      </c>
    </row>
    <row r="1786">
      <c r="A1786" s="20" t="n"/>
      <c r="B1786" s="26" t="n"/>
      <c r="C1786" s="27">
        <f>IF(D1786="","",IF(B1786="","(현장 없음)",IFERROR(INDEX(현장_고객,MATCH(B1786,현장번호,0))&amp;" · "&amp;INDEX(현장_주소,MATCH(B1786,현장번호,0)),"없는 번호")))</f>
        <v/>
      </c>
      <c r="D1786" s="21" t="n"/>
      <c r="E1786" s="21" t="n"/>
      <c r="F1786" s="26" t="n"/>
      <c r="G1786" s="28">
        <f>IF(OR(D1786="",H1786&lt;&gt;""),"",IF(F1786="완료","완료",IF(A1786&lt;기준일,"밀림",IF(A1786=기준일,"오늘",IF(A1786&lt;=기준일+7,"이번 주","예정")))))</f>
        <v/>
      </c>
      <c r="H1786" s="25">
        <f>IF(COUNTA(A1786,B1786,D1786)=0,"",IF(D1786="","할 일을 적어 주세요",IF(NOT(ISNUMBER(A1786)),"마감일을 확인하세요",IF(AND(B1786&lt;&gt;"",ISNA(MATCH(B1786,현장번호,0))),"현장 번호를 확인하세요",IF(AND(F1786&lt;&gt;"",F1786&lt;&gt;"완료"),"끝남 칸은 '완료'만","")))))</f>
        <v/>
      </c>
      <c r="J1786">
        <f>IF(OR(G1786="밀림",G1786="오늘",G1786="이번 주"),A1786+ROW()/1E+6,"")</f>
        <v/>
      </c>
    </row>
    <row r="1787">
      <c r="A1787" s="20" t="n"/>
      <c r="B1787" s="26" t="n"/>
      <c r="C1787" s="27">
        <f>IF(D1787="","",IF(B1787="","(현장 없음)",IFERROR(INDEX(현장_고객,MATCH(B1787,현장번호,0))&amp;" · "&amp;INDEX(현장_주소,MATCH(B1787,현장번호,0)),"없는 번호")))</f>
        <v/>
      </c>
      <c r="D1787" s="21" t="n"/>
      <c r="E1787" s="21" t="n"/>
      <c r="F1787" s="26" t="n"/>
      <c r="G1787" s="28">
        <f>IF(OR(D1787="",H1787&lt;&gt;""),"",IF(F1787="완료","완료",IF(A1787&lt;기준일,"밀림",IF(A1787=기준일,"오늘",IF(A1787&lt;=기준일+7,"이번 주","예정")))))</f>
        <v/>
      </c>
      <c r="H1787" s="25">
        <f>IF(COUNTA(A1787,B1787,D1787)=0,"",IF(D1787="","할 일을 적어 주세요",IF(NOT(ISNUMBER(A1787)),"마감일을 확인하세요",IF(AND(B1787&lt;&gt;"",ISNA(MATCH(B1787,현장번호,0))),"현장 번호를 확인하세요",IF(AND(F1787&lt;&gt;"",F1787&lt;&gt;"완료"),"끝남 칸은 '완료'만","")))))</f>
        <v/>
      </c>
      <c r="J1787">
        <f>IF(OR(G1787="밀림",G1787="오늘",G1787="이번 주"),A1787+ROW()/1E+6,"")</f>
        <v/>
      </c>
    </row>
    <row r="1788">
      <c r="A1788" s="20" t="n"/>
      <c r="B1788" s="26" t="n"/>
      <c r="C1788" s="27">
        <f>IF(D1788="","",IF(B1788="","(현장 없음)",IFERROR(INDEX(현장_고객,MATCH(B1788,현장번호,0))&amp;" · "&amp;INDEX(현장_주소,MATCH(B1788,현장번호,0)),"없는 번호")))</f>
        <v/>
      </c>
      <c r="D1788" s="21" t="n"/>
      <c r="E1788" s="21" t="n"/>
      <c r="F1788" s="26" t="n"/>
      <c r="G1788" s="28">
        <f>IF(OR(D1788="",H1788&lt;&gt;""),"",IF(F1788="완료","완료",IF(A1788&lt;기준일,"밀림",IF(A1788=기준일,"오늘",IF(A1788&lt;=기준일+7,"이번 주","예정")))))</f>
        <v/>
      </c>
      <c r="H1788" s="25">
        <f>IF(COUNTA(A1788,B1788,D1788)=0,"",IF(D1788="","할 일을 적어 주세요",IF(NOT(ISNUMBER(A1788)),"마감일을 확인하세요",IF(AND(B1788&lt;&gt;"",ISNA(MATCH(B1788,현장번호,0))),"현장 번호를 확인하세요",IF(AND(F1788&lt;&gt;"",F1788&lt;&gt;"완료"),"끝남 칸은 '완료'만","")))))</f>
        <v/>
      </c>
      <c r="J1788">
        <f>IF(OR(G1788="밀림",G1788="오늘",G1788="이번 주"),A1788+ROW()/1E+6,"")</f>
        <v/>
      </c>
    </row>
    <row r="1789">
      <c r="A1789" s="20" t="n"/>
      <c r="B1789" s="26" t="n"/>
      <c r="C1789" s="27">
        <f>IF(D1789="","",IF(B1789="","(현장 없음)",IFERROR(INDEX(현장_고객,MATCH(B1789,현장번호,0))&amp;" · "&amp;INDEX(현장_주소,MATCH(B1789,현장번호,0)),"없는 번호")))</f>
        <v/>
      </c>
      <c r="D1789" s="21" t="n"/>
      <c r="E1789" s="21" t="n"/>
      <c r="F1789" s="26" t="n"/>
      <c r="G1789" s="28">
        <f>IF(OR(D1789="",H1789&lt;&gt;""),"",IF(F1789="완료","완료",IF(A1789&lt;기준일,"밀림",IF(A1789=기준일,"오늘",IF(A1789&lt;=기준일+7,"이번 주","예정")))))</f>
        <v/>
      </c>
      <c r="H1789" s="25">
        <f>IF(COUNTA(A1789,B1789,D1789)=0,"",IF(D1789="","할 일을 적어 주세요",IF(NOT(ISNUMBER(A1789)),"마감일을 확인하세요",IF(AND(B1789&lt;&gt;"",ISNA(MATCH(B1789,현장번호,0))),"현장 번호를 확인하세요",IF(AND(F1789&lt;&gt;"",F1789&lt;&gt;"완료"),"끝남 칸은 '완료'만","")))))</f>
        <v/>
      </c>
      <c r="J1789">
        <f>IF(OR(G1789="밀림",G1789="오늘",G1789="이번 주"),A1789+ROW()/1E+6,"")</f>
        <v/>
      </c>
    </row>
    <row r="1790">
      <c r="A1790" s="20" t="n"/>
      <c r="B1790" s="26" t="n"/>
      <c r="C1790" s="27">
        <f>IF(D1790="","",IF(B1790="","(현장 없음)",IFERROR(INDEX(현장_고객,MATCH(B1790,현장번호,0))&amp;" · "&amp;INDEX(현장_주소,MATCH(B1790,현장번호,0)),"없는 번호")))</f>
        <v/>
      </c>
      <c r="D1790" s="21" t="n"/>
      <c r="E1790" s="21" t="n"/>
      <c r="F1790" s="26" t="n"/>
      <c r="G1790" s="28">
        <f>IF(OR(D1790="",H1790&lt;&gt;""),"",IF(F1790="완료","완료",IF(A1790&lt;기준일,"밀림",IF(A1790=기준일,"오늘",IF(A1790&lt;=기준일+7,"이번 주","예정")))))</f>
        <v/>
      </c>
      <c r="H1790" s="25">
        <f>IF(COUNTA(A1790,B1790,D1790)=0,"",IF(D1790="","할 일을 적어 주세요",IF(NOT(ISNUMBER(A1790)),"마감일을 확인하세요",IF(AND(B1790&lt;&gt;"",ISNA(MATCH(B1790,현장번호,0))),"현장 번호를 확인하세요",IF(AND(F1790&lt;&gt;"",F1790&lt;&gt;"완료"),"끝남 칸은 '완료'만","")))))</f>
        <v/>
      </c>
      <c r="J1790">
        <f>IF(OR(G1790="밀림",G1790="오늘",G1790="이번 주"),A1790+ROW()/1E+6,"")</f>
        <v/>
      </c>
    </row>
    <row r="1791">
      <c r="A1791" s="20" t="n"/>
      <c r="B1791" s="26" t="n"/>
      <c r="C1791" s="27">
        <f>IF(D1791="","",IF(B1791="","(현장 없음)",IFERROR(INDEX(현장_고객,MATCH(B1791,현장번호,0))&amp;" · "&amp;INDEX(현장_주소,MATCH(B1791,현장번호,0)),"없는 번호")))</f>
        <v/>
      </c>
      <c r="D1791" s="21" t="n"/>
      <c r="E1791" s="21" t="n"/>
      <c r="F1791" s="26" t="n"/>
      <c r="G1791" s="28">
        <f>IF(OR(D1791="",H1791&lt;&gt;""),"",IF(F1791="완료","완료",IF(A1791&lt;기준일,"밀림",IF(A1791=기준일,"오늘",IF(A1791&lt;=기준일+7,"이번 주","예정")))))</f>
        <v/>
      </c>
      <c r="H1791" s="25">
        <f>IF(COUNTA(A1791,B1791,D1791)=0,"",IF(D1791="","할 일을 적어 주세요",IF(NOT(ISNUMBER(A1791)),"마감일을 확인하세요",IF(AND(B1791&lt;&gt;"",ISNA(MATCH(B1791,현장번호,0))),"현장 번호를 확인하세요",IF(AND(F1791&lt;&gt;"",F1791&lt;&gt;"완료"),"끝남 칸은 '완료'만","")))))</f>
        <v/>
      </c>
      <c r="J1791">
        <f>IF(OR(G1791="밀림",G1791="오늘",G1791="이번 주"),A1791+ROW()/1E+6,"")</f>
        <v/>
      </c>
    </row>
    <row r="1792">
      <c r="A1792" s="20" t="n"/>
      <c r="B1792" s="26" t="n"/>
      <c r="C1792" s="27">
        <f>IF(D1792="","",IF(B1792="","(현장 없음)",IFERROR(INDEX(현장_고객,MATCH(B1792,현장번호,0))&amp;" · "&amp;INDEX(현장_주소,MATCH(B1792,현장번호,0)),"없는 번호")))</f>
        <v/>
      </c>
      <c r="D1792" s="21" t="n"/>
      <c r="E1792" s="21" t="n"/>
      <c r="F1792" s="26" t="n"/>
      <c r="G1792" s="28">
        <f>IF(OR(D1792="",H1792&lt;&gt;""),"",IF(F1792="완료","완료",IF(A1792&lt;기준일,"밀림",IF(A1792=기준일,"오늘",IF(A1792&lt;=기준일+7,"이번 주","예정")))))</f>
        <v/>
      </c>
      <c r="H1792" s="25">
        <f>IF(COUNTA(A1792,B1792,D1792)=0,"",IF(D1792="","할 일을 적어 주세요",IF(NOT(ISNUMBER(A1792)),"마감일을 확인하세요",IF(AND(B1792&lt;&gt;"",ISNA(MATCH(B1792,현장번호,0))),"현장 번호를 확인하세요",IF(AND(F1792&lt;&gt;"",F1792&lt;&gt;"완료"),"끝남 칸은 '완료'만","")))))</f>
        <v/>
      </c>
      <c r="J1792">
        <f>IF(OR(G1792="밀림",G1792="오늘",G1792="이번 주"),A1792+ROW()/1E+6,"")</f>
        <v/>
      </c>
    </row>
    <row r="1793">
      <c r="A1793" s="20" t="n"/>
      <c r="B1793" s="26" t="n"/>
      <c r="C1793" s="27">
        <f>IF(D1793="","",IF(B1793="","(현장 없음)",IFERROR(INDEX(현장_고객,MATCH(B1793,현장번호,0))&amp;" · "&amp;INDEX(현장_주소,MATCH(B1793,현장번호,0)),"없는 번호")))</f>
        <v/>
      </c>
      <c r="D1793" s="21" t="n"/>
      <c r="E1793" s="21" t="n"/>
      <c r="F1793" s="26" t="n"/>
      <c r="G1793" s="28">
        <f>IF(OR(D1793="",H1793&lt;&gt;""),"",IF(F1793="완료","완료",IF(A1793&lt;기준일,"밀림",IF(A1793=기준일,"오늘",IF(A1793&lt;=기준일+7,"이번 주","예정")))))</f>
        <v/>
      </c>
      <c r="H1793" s="25">
        <f>IF(COUNTA(A1793,B1793,D1793)=0,"",IF(D1793="","할 일을 적어 주세요",IF(NOT(ISNUMBER(A1793)),"마감일을 확인하세요",IF(AND(B1793&lt;&gt;"",ISNA(MATCH(B1793,현장번호,0))),"현장 번호를 확인하세요",IF(AND(F1793&lt;&gt;"",F1793&lt;&gt;"완료"),"끝남 칸은 '완료'만","")))))</f>
        <v/>
      </c>
      <c r="J1793">
        <f>IF(OR(G1793="밀림",G1793="오늘",G1793="이번 주"),A1793+ROW()/1E+6,"")</f>
        <v/>
      </c>
    </row>
    <row r="1794">
      <c r="A1794" s="20" t="n"/>
      <c r="B1794" s="26" t="n"/>
      <c r="C1794" s="27">
        <f>IF(D1794="","",IF(B1794="","(현장 없음)",IFERROR(INDEX(현장_고객,MATCH(B1794,현장번호,0))&amp;" · "&amp;INDEX(현장_주소,MATCH(B1794,현장번호,0)),"없는 번호")))</f>
        <v/>
      </c>
      <c r="D1794" s="21" t="n"/>
      <c r="E1794" s="21" t="n"/>
      <c r="F1794" s="26" t="n"/>
      <c r="G1794" s="28">
        <f>IF(OR(D1794="",H1794&lt;&gt;""),"",IF(F1794="완료","완료",IF(A1794&lt;기준일,"밀림",IF(A1794=기준일,"오늘",IF(A1794&lt;=기준일+7,"이번 주","예정")))))</f>
        <v/>
      </c>
      <c r="H1794" s="25">
        <f>IF(COUNTA(A1794,B1794,D1794)=0,"",IF(D1794="","할 일을 적어 주세요",IF(NOT(ISNUMBER(A1794)),"마감일을 확인하세요",IF(AND(B1794&lt;&gt;"",ISNA(MATCH(B1794,현장번호,0))),"현장 번호를 확인하세요",IF(AND(F1794&lt;&gt;"",F1794&lt;&gt;"완료"),"끝남 칸은 '완료'만","")))))</f>
        <v/>
      </c>
      <c r="J1794">
        <f>IF(OR(G1794="밀림",G1794="오늘",G1794="이번 주"),A1794+ROW()/1E+6,"")</f>
        <v/>
      </c>
    </row>
    <row r="1795">
      <c r="A1795" s="20" t="n"/>
      <c r="B1795" s="26" t="n"/>
      <c r="C1795" s="27">
        <f>IF(D1795="","",IF(B1795="","(현장 없음)",IFERROR(INDEX(현장_고객,MATCH(B1795,현장번호,0))&amp;" · "&amp;INDEX(현장_주소,MATCH(B1795,현장번호,0)),"없는 번호")))</f>
        <v/>
      </c>
      <c r="D1795" s="21" t="n"/>
      <c r="E1795" s="21" t="n"/>
      <c r="F1795" s="26" t="n"/>
      <c r="G1795" s="28">
        <f>IF(OR(D1795="",H1795&lt;&gt;""),"",IF(F1795="완료","완료",IF(A1795&lt;기준일,"밀림",IF(A1795=기준일,"오늘",IF(A1795&lt;=기준일+7,"이번 주","예정")))))</f>
        <v/>
      </c>
      <c r="H1795" s="25">
        <f>IF(COUNTA(A1795,B1795,D1795)=0,"",IF(D1795="","할 일을 적어 주세요",IF(NOT(ISNUMBER(A1795)),"마감일을 확인하세요",IF(AND(B1795&lt;&gt;"",ISNA(MATCH(B1795,현장번호,0))),"현장 번호를 확인하세요",IF(AND(F1795&lt;&gt;"",F1795&lt;&gt;"완료"),"끝남 칸은 '완료'만","")))))</f>
        <v/>
      </c>
      <c r="J1795">
        <f>IF(OR(G1795="밀림",G1795="오늘",G1795="이번 주"),A1795+ROW()/1E+6,"")</f>
        <v/>
      </c>
    </row>
    <row r="1796">
      <c r="A1796" s="20" t="n"/>
      <c r="B1796" s="26" t="n"/>
      <c r="C1796" s="27">
        <f>IF(D1796="","",IF(B1796="","(현장 없음)",IFERROR(INDEX(현장_고객,MATCH(B1796,현장번호,0))&amp;" · "&amp;INDEX(현장_주소,MATCH(B1796,현장번호,0)),"없는 번호")))</f>
        <v/>
      </c>
      <c r="D1796" s="21" t="n"/>
      <c r="E1796" s="21" t="n"/>
      <c r="F1796" s="26" t="n"/>
      <c r="G1796" s="28">
        <f>IF(OR(D1796="",H1796&lt;&gt;""),"",IF(F1796="완료","완료",IF(A1796&lt;기준일,"밀림",IF(A1796=기준일,"오늘",IF(A1796&lt;=기준일+7,"이번 주","예정")))))</f>
        <v/>
      </c>
      <c r="H1796" s="25">
        <f>IF(COUNTA(A1796,B1796,D1796)=0,"",IF(D1796="","할 일을 적어 주세요",IF(NOT(ISNUMBER(A1796)),"마감일을 확인하세요",IF(AND(B1796&lt;&gt;"",ISNA(MATCH(B1796,현장번호,0))),"현장 번호를 확인하세요",IF(AND(F1796&lt;&gt;"",F1796&lt;&gt;"완료"),"끝남 칸은 '완료'만","")))))</f>
        <v/>
      </c>
      <c r="J1796">
        <f>IF(OR(G1796="밀림",G1796="오늘",G1796="이번 주"),A1796+ROW()/1E+6,"")</f>
        <v/>
      </c>
    </row>
    <row r="1797">
      <c r="A1797" s="20" t="n"/>
      <c r="B1797" s="26" t="n"/>
      <c r="C1797" s="27">
        <f>IF(D1797="","",IF(B1797="","(현장 없음)",IFERROR(INDEX(현장_고객,MATCH(B1797,현장번호,0))&amp;" · "&amp;INDEX(현장_주소,MATCH(B1797,현장번호,0)),"없는 번호")))</f>
        <v/>
      </c>
      <c r="D1797" s="21" t="n"/>
      <c r="E1797" s="21" t="n"/>
      <c r="F1797" s="26" t="n"/>
      <c r="G1797" s="28">
        <f>IF(OR(D1797="",H1797&lt;&gt;""),"",IF(F1797="완료","완료",IF(A1797&lt;기준일,"밀림",IF(A1797=기준일,"오늘",IF(A1797&lt;=기준일+7,"이번 주","예정")))))</f>
        <v/>
      </c>
      <c r="H1797" s="25">
        <f>IF(COUNTA(A1797,B1797,D1797)=0,"",IF(D1797="","할 일을 적어 주세요",IF(NOT(ISNUMBER(A1797)),"마감일을 확인하세요",IF(AND(B1797&lt;&gt;"",ISNA(MATCH(B1797,현장번호,0))),"현장 번호를 확인하세요",IF(AND(F1797&lt;&gt;"",F1797&lt;&gt;"완료"),"끝남 칸은 '완료'만","")))))</f>
        <v/>
      </c>
      <c r="J1797">
        <f>IF(OR(G1797="밀림",G1797="오늘",G1797="이번 주"),A1797+ROW()/1E+6,"")</f>
        <v/>
      </c>
    </row>
    <row r="1798">
      <c r="A1798" s="20" t="n"/>
      <c r="B1798" s="26" t="n"/>
      <c r="C1798" s="27">
        <f>IF(D1798="","",IF(B1798="","(현장 없음)",IFERROR(INDEX(현장_고객,MATCH(B1798,현장번호,0))&amp;" · "&amp;INDEX(현장_주소,MATCH(B1798,현장번호,0)),"없는 번호")))</f>
        <v/>
      </c>
      <c r="D1798" s="21" t="n"/>
      <c r="E1798" s="21" t="n"/>
      <c r="F1798" s="26" t="n"/>
      <c r="G1798" s="28">
        <f>IF(OR(D1798="",H1798&lt;&gt;""),"",IF(F1798="완료","완료",IF(A1798&lt;기준일,"밀림",IF(A1798=기준일,"오늘",IF(A1798&lt;=기준일+7,"이번 주","예정")))))</f>
        <v/>
      </c>
      <c r="H1798" s="25">
        <f>IF(COUNTA(A1798,B1798,D1798)=0,"",IF(D1798="","할 일을 적어 주세요",IF(NOT(ISNUMBER(A1798)),"마감일을 확인하세요",IF(AND(B1798&lt;&gt;"",ISNA(MATCH(B1798,현장번호,0))),"현장 번호를 확인하세요",IF(AND(F1798&lt;&gt;"",F1798&lt;&gt;"완료"),"끝남 칸은 '완료'만","")))))</f>
        <v/>
      </c>
      <c r="J1798">
        <f>IF(OR(G1798="밀림",G1798="오늘",G1798="이번 주"),A1798+ROW()/1E+6,"")</f>
        <v/>
      </c>
    </row>
    <row r="1799">
      <c r="A1799" s="20" t="n"/>
      <c r="B1799" s="26" t="n"/>
      <c r="C1799" s="27">
        <f>IF(D1799="","",IF(B1799="","(현장 없음)",IFERROR(INDEX(현장_고객,MATCH(B1799,현장번호,0))&amp;" · "&amp;INDEX(현장_주소,MATCH(B1799,현장번호,0)),"없는 번호")))</f>
        <v/>
      </c>
      <c r="D1799" s="21" t="n"/>
      <c r="E1799" s="21" t="n"/>
      <c r="F1799" s="26" t="n"/>
      <c r="G1799" s="28">
        <f>IF(OR(D1799="",H1799&lt;&gt;""),"",IF(F1799="완료","완료",IF(A1799&lt;기준일,"밀림",IF(A1799=기준일,"오늘",IF(A1799&lt;=기준일+7,"이번 주","예정")))))</f>
        <v/>
      </c>
      <c r="H1799" s="25">
        <f>IF(COUNTA(A1799,B1799,D1799)=0,"",IF(D1799="","할 일을 적어 주세요",IF(NOT(ISNUMBER(A1799)),"마감일을 확인하세요",IF(AND(B1799&lt;&gt;"",ISNA(MATCH(B1799,현장번호,0))),"현장 번호를 확인하세요",IF(AND(F1799&lt;&gt;"",F1799&lt;&gt;"완료"),"끝남 칸은 '완료'만","")))))</f>
        <v/>
      </c>
      <c r="J1799">
        <f>IF(OR(G1799="밀림",G1799="오늘",G1799="이번 주"),A1799+ROW()/1E+6,"")</f>
        <v/>
      </c>
    </row>
    <row r="1800">
      <c r="A1800" s="20" t="n"/>
      <c r="B1800" s="26" t="n"/>
      <c r="C1800" s="27">
        <f>IF(D1800="","",IF(B1800="","(현장 없음)",IFERROR(INDEX(현장_고객,MATCH(B1800,현장번호,0))&amp;" · "&amp;INDEX(현장_주소,MATCH(B1800,현장번호,0)),"없는 번호")))</f>
        <v/>
      </c>
      <c r="D1800" s="21" t="n"/>
      <c r="E1800" s="21" t="n"/>
      <c r="F1800" s="26" t="n"/>
      <c r="G1800" s="28">
        <f>IF(OR(D1800="",H1800&lt;&gt;""),"",IF(F1800="완료","완료",IF(A1800&lt;기준일,"밀림",IF(A1800=기준일,"오늘",IF(A1800&lt;=기준일+7,"이번 주","예정")))))</f>
        <v/>
      </c>
      <c r="H1800" s="25">
        <f>IF(COUNTA(A1800,B1800,D1800)=0,"",IF(D1800="","할 일을 적어 주세요",IF(NOT(ISNUMBER(A1800)),"마감일을 확인하세요",IF(AND(B1800&lt;&gt;"",ISNA(MATCH(B1800,현장번호,0))),"현장 번호를 확인하세요",IF(AND(F1800&lt;&gt;"",F1800&lt;&gt;"완료"),"끝남 칸은 '완료'만","")))))</f>
        <v/>
      </c>
      <c r="J1800">
        <f>IF(OR(G1800="밀림",G1800="오늘",G1800="이번 주"),A1800+ROW()/1E+6,"")</f>
        <v/>
      </c>
    </row>
    <row r="1801">
      <c r="A1801" s="20" t="n"/>
      <c r="B1801" s="26" t="n"/>
      <c r="C1801" s="27">
        <f>IF(D1801="","",IF(B1801="","(현장 없음)",IFERROR(INDEX(현장_고객,MATCH(B1801,현장번호,0))&amp;" · "&amp;INDEX(현장_주소,MATCH(B1801,현장번호,0)),"없는 번호")))</f>
        <v/>
      </c>
      <c r="D1801" s="21" t="n"/>
      <c r="E1801" s="21" t="n"/>
      <c r="F1801" s="26" t="n"/>
      <c r="G1801" s="28">
        <f>IF(OR(D1801="",H1801&lt;&gt;""),"",IF(F1801="완료","완료",IF(A1801&lt;기준일,"밀림",IF(A1801=기준일,"오늘",IF(A1801&lt;=기준일+7,"이번 주","예정")))))</f>
        <v/>
      </c>
      <c r="H1801" s="25">
        <f>IF(COUNTA(A1801,B1801,D1801)=0,"",IF(D1801="","할 일을 적어 주세요",IF(NOT(ISNUMBER(A1801)),"마감일을 확인하세요",IF(AND(B1801&lt;&gt;"",ISNA(MATCH(B1801,현장번호,0))),"현장 번호를 확인하세요",IF(AND(F1801&lt;&gt;"",F1801&lt;&gt;"완료"),"끝남 칸은 '완료'만","")))))</f>
        <v/>
      </c>
      <c r="J1801">
        <f>IF(OR(G1801="밀림",G1801="오늘",G1801="이번 주"),A1801+ROW()/1E+6,"")</f>
        <v/>
      </c>
    </row>
    <row r="1802">
      <c r="A1802" s="20" t="n"/>
      <c r="B1802" s="26" t="n"/>
      <c r="C1802" s="27">
        <f>IF(D1802="","",IF(B1802="","(현장 없음)",IFERROR(INDEX(현장_고객,MATCH(B1802,현장번호,0))&amp;" · "&amp;INDEX(현장_주소,MATCH(B1802,현장번호,0)),"없는 번호")))</f>
        <v/>
      </c>
      <c r="D1802" s="21" t="n"/>
      <c r="E1802" s="21" t="n"/>
      <c r="F1802" s="26" t="n"/>
      <c r="G1802" s="28">
        <f>IF(OR(D1802="",H1802&lt;&gt;""),"",IF(F1802="완료","완료",IF(A1802&lt;기준일,"밀림",IF(A1802=기준일,"오늘",IF(A1802&lt;=기준일+7,"이번 주","예정")))))</f>
        <v/>
      </c>
      <c r="H1802" s="25">
        <f>IF(COUNTA(A1802,B1802,D1802)=0,"",IF(D1802="","할 일을 적어 주세요",IF(NOT(ISNUMBER(A1802)),"마감일을 확인하세요",IF(AND(B1802&lt;&gt;"",ISNA(MATCH(B1802,현장번호,0))),"현장 번호를 확인하세요",IF(AND(F1802&lt;&gt;"",F1802&lt;&gt;"완료"),"끝남 칸은 '완료'만","")))))</f>
        <v/>
      </c>
      <c r="J1802">
        <f>IF(OR(G1802="밀림",G1802="오늘",G1802="이번 주"),A1802+ROW()/1E+6,"")</f>
        <v/>
      </c>
    </row>
    <row r="1803">
      <c r="A1803" s="20" t="n"/>
      <c r="B1803" s="26" t="n"/>
      <c r="C1803" s="27">
        <f>IF(D1803="","",IF(B1803="","(현장 없음)",IFERROR(INDEX(현장_고객,MATCH(B1803,현장번호,0))&amp;" · "&amp;INDEX(현장_주소,MATCH(B1803,현장번호,0)),"없는 번호")))</f>
        <v/>
      </c>
      <c r="D1803" s="21" t="n"/>
      <c r="E1803" s="21" t="n"/>
      <c r="F1803" s="26" t="n"/>
      <c r="G1803" s="28">
        <f>IF(OR(D1803="",H1803&lt;&gt;""),"",IF(F1803="완료","완료",IF(A1803&lt;기준일,"밀림",IF(A1803=기준일,"오늘",IF(A1803&lt;=기준일+7,"이번 주","예정")))))</f>
        <v/>
      </c>
      <c r="H1803" s="25">
        <f>IF(COUNTA(A1803,B1803,D1803)=0,"",IF(D1803="","할 일을 적어 주세요",IF(NOT(ISNUMBER(A1803)),"마감일을 확인하세요",IF(AND(B1803&lt;&gt;"",ISNA(MATCH(B1803,현장번호,0))),"현장 번호를 확인하세요",IF(AND(F1803&lt;&gt;"",F1803&lt;&gt;"완료"),"끝남 칸은 '완료'만","")))))</f>
        <v/>
      </c>
      <c r="J1803">
        <f>IF(OR(G1803="밀림",G1803="오늘",G1803="이번 주"),A1803+ROW()/1E+6,"")</f>
        <v/>
      </c>
    </row>
    <row r="1804">
      <c r="A1804" s="20" t="n"/>
      <c r="B1804" s="26" t="n"/>
      <c r="C1804" s="27">
        <f>IF(D1804="","",IF(B1804="","(현장 없음)",IFERROR(INDEX(현장_고객,MATCH(B1804,현장번호,0))&amp;" · "&amp;INDEX(현장_주소,MATCH(B1804,현장번호,0)),"없는 번호")))</f>
        <v/>
      </c>
      <c r="D1804" s="21" t="n"/>
      <c r="E1804" s="21" t="n"/>
      <c r="F1804" s="26" t="n"/>
      <c r="G1804" s="28">
        <f>IF(OR(D1804="",H1804&lt;&gt;""),"",IF(F1804="완료","완료",IF(A1804&lt;기준일,"밀림",IF(A1804=기준일,"오늘",IF(A1804&lt;=기준일+7,"이번 주","예정")))))</f>
        <v/>
      </c>
      <c r="H1804" s="25">
        <f>IF(COUNTA(A1804,B1804,D1804)=0,"",IF(D1804="","할 일을 적어 주세요",IF(NOT(ISNUMBER(A1804)),"마감일을 확인하세요",IF(AND(B1804&lt;&gt;"",ISNA(MATCH(B1804,현장번호,0))),"현장 번호를 확인하세요",IF(AND(F1804&lt;&gt;"",F1804&lt;&gt;"완료"),"끝남 칸은 '완료'만","")))))</f>
        <v/>
      </c>
      <c r="J1804">
        <f>IF(OR(G1804="밀림",G1804="오늘",G1804="이번 주"),A1804+ROW()/1E+6,"")</f>
        <v/>
      </c>
    </row>
    <row r="1805">
      <c r="A1805" s="20" t="n"/>
      <c r="B1805" s="26" t="n"/>
      <c r="C1805" s="27">
        <f>IF(D1805="","",IF(B1805="","(현장 없음)",IFERROR(INDEX(현장_고객,MATCH(B1805,현장번호,0))&amp;" · "&amp;INDEX(현장_주소,MATCH(B1805,현장번호,0)),"없는 번호")))</f>
        <v/>
      </c>
      <c r="D1805" s="21" t="n"/>
      <c r="E1805" s="21" t="n"/>
      <c r="F1805" s="26" t="n"/>
      <c r="G1805" s="28">
        <f>IF(OR(D1805="",H1805&lt;&gt;""),"",IF(F1805="완료","완료",IF(A1805&lt;기준일,"밀림",IF(A1805=기준일,"오늘",IF(A1805&lt;=기준일+7,"이번 주","예정")))))</f>
        <v/>
      </c>
      <c r="H1805" s="25">
        <f>IF(COUNTA(A1805,B1805,D1805)=0,"",IF(D1805="","할 일을 적어 주세요",IF(NOT(ISNUMBER(A1805)),"마감일을 확인하세요",IF(AND(B1805&lt;&gt;"",ISNA(MATCH(B1805,현장번호,0))),"현장 번호를 확인하세요",IF(AND(F1805&lt;&gt;"",F1805&lt;&gt;"완료"),"끝남 칸은 '완료'만","")))))</f>
        <v/>
      </c>
      <c r="J1805">
        <f>IF(OR(G1805="밀림",G1805="오늘",G1805="이번 주"),A1805+ROW()/1E+6,"")</f>
        <v/>
      </c>
    </row>
    <row r="1806">
      <c r="A1806" s="20" t="n"/>
      <c r="B1806" s="26" t="n"/>
      <c r="C1806" s="27">
        <f>IF(D1806="","",IF(B1806="","(현장 없음)",IFERROR(INDEX(현장_고객,MATCH(B1806,현장번호,0))&amp;" · "&amp;INDEX(현장_주소,MATCH(B1806,현장번호,0)),"없는 번호")))</f>
        <v/>
      </c>
      <c r="D1806" s="21" t="n"/>
      <c r="E1806" s="21" t="n"/>
      <c r="F1806" s="26" t="n"/>
      <c r="G1806" s="28">
        <f>IF(OR(D1806="",H1806&lt;&gt;""),"",IF(F1806="완료","완료",IF(A1806&lt;기준일,"밀림",IF(A1806=기준일,"오늘",IF(A1806&lt;=기준일+7,"이번 주","예정")))))</f>
        <v/>
      </c>
      <c r="H1806" s="25">
        <f>IF(COUNTA(A1806,B1806,D1806)=0,"",IF(D1806="","할 일을 적어 주세요",IF(NOT(ISNUMBER(A1806)),"마감일을 확인하세요",IF(AND(B1806&lt;&gt;"",ISNA(MATCH(B1806,현장번호,0))),"현장 번호를 확인하세요",IF(AND(F1806&lt;&gt;"",F1806&lt;&gt;"완료"),"끝남 칸은 '완료'만","")))))</f>
        <v/>
      </c>
      <c r="J1806">
        <f>IF(OR(G1806="밀림",G1806="오늘",G1806="이번 주"),A1806+ROW()/1E+6,"")</f>
        <v/>
      </c>
    </row>
    <row r="1807">
      <c r="A1807" s="20" t="n"/>
      <c r="B1807" s="26" t="n"/>
      <c r="C1807" s="27">
        <f>IF(D1807="","",IF(B1807="","(현장 없음)",IFERROR(INDEX(현장_고객,MATCH(B1807,현장번호,0))&amp;" · "&amp;INDEX(현장_주소,MATCH(B1807,현장번호,0)),"없는 번호")))</f>
        <v/>
      </c>
      <c r="D1807" s="21" t="n"/>
      <c r="E1807" s="21" t="n"/>
      <c r="F1807" s="26" t="n"/>
      <c r="G1807" s="28">
        <f>IF(OR(D1807="",H1807&lt;&gt;""),"",IF(F1807="완료","완료",IF(A1807&lt;기준일,"밀림",IF(A1807=기준일,"오늘",IF(A1807&lt;=기준일+7,"이번 주","예정")))))</f>
        <v/>
      </c>
      <c r="H1807" s="25">
        <f>IF(COUNTA(A1807,B1807,D1807)=0,"",IF(D1807="","할 일을 적어 주세요",IF(NOT(ISNUMBER(A1807)),"마감일을 확인하세요",IF(AND(B1807&lt;&gt;"",ISNA(MATCH(B1807,현장번호,0))),"현장 번호를 확인하세요",IF(AND(F1807&lt;&gt;"",F1807&lt;&gt;"완료"),"끝남 칸은 '완료'만","")))))</f>
        <v/>
      </c>
      <c r="J1807">
        <f>IF(OR(G1807="밀림",G1807="오늘",G1807="이번 주"),A1807+ROW()/1E+6,"")</f>
        <v/>
      </c>
    </row>
    <row r="1808">
      <c r="A1808" s="20" t="n"/>
      <c r="B1808" s="26" t="n"/>
      <c r="C1808" s="27">
        <f>IF(D1808="","",IF(B1808="","(현장 없음)",IFERROR(INDEX(현장_고객,MATCH(B1808,현장번호,0))&amp;" · "&amp;INDEX(현장_주소,MATCH(B1808,현장번호,0)),"없는 번호")))</f>
        <v/>
      </c>
      <c r="D1808" s="21" t="n"/>
      <c r="E1808" s="21" t="n"/>
      <c r="F1808" s="26" t="n"/>
      <c r="G1808" s="28">
        <f>IF(OR(D1808="",H1808&lt;&gt;""),"",IF(F1808="완료","완료",IF(A1808&lt;기준일,"밀림",IF(A1808=기준일,"오늘",IF(A1808&lt;=기준일+7,"이번 주","예정")))))</f>
        <v/>
      </c>
      <c r="H1808" s="25">
        <f>IF(COUNTA(A1808,B1808,D1808)=0,"",IF(D1808="","할 일을 적어 주세요",IF(NOT(ISNUMBER(A1808)),"마감일을 확인하세요",IF(AND(B1808&lt;&gt;"",ISNA(MATCH(B1808,현장번호,0))),"현장 번호를 확인하세요",IF(AND(F1808&lt;&gt;"",F1808&lt;&gt;"완료"),"끝남 칸은 '완료'만","")))))</f>
        <v/>
      </c>
      <c r="J1808">
        <f>IF(OR(G1808="밀림",G1808="오늘",G1808="이번 주"),A1808+ROW()/1E+6,"")</f>
        <v/>
      </c>
    </row>
    <row r="1809">
      <c r="A1809" s="20" t="n"/>
      <c r="B1809" s="26" t="n"/>
      <c r="C1809" s="27">
        <f>IF(D1809="","",IF(B1809="","(현장 없음)",IFERROR(INDEX(현장_고객,MATCH(B1809,현장번호,0))&amp;" · "&amp;INDEX(현장_주소,MATCH(B1809,현장번호,0)),"없는 번호")))</f>
        <v/>
      </c>
      <c r="D1809" s="21" t="n"/>
      <c r="E1809" s="21" t="n"/>
      <c r="F1809" s="26" t="n"/>
      <c r="G1809" s="28">
        <f>IF(OR(D1809="",H1809&lt;&gt;""),"",IF(F1809="완료","완료",IF(A1809&lt;기준일,"밀림",IF(A1809=기준일,"오늘",IF(A1809&lt;=기준일+7,"이번 주","예정")))))</f>
        <v/>
      </c>
      <c r="H1809" s="25">
        <f>IF(COUNTA(A1809,B1809,D1809)=0,"",IF(D1809="","할 일을 적어 주세요",IF(NOT(ISNUMBER(A1809)),"마감일을 확인하세요",IF(AND(B1809&lt;&gt;"",ISNA(MATCH(B1809,현장번호,0))),"현장 번호를 확인하세요",IF(AND(F1809&lt;&gt;"",F1809&lt;&gt;"완료"),"끝남 칸은 '완료'만","")))))</f>
        <v/>
      </c>
      <c r="J1809">
        <f>IF(OR(G1809="밀림",G1809="오늘",G1809="이번 주"),A1809+ROW()/1E+6,"")</f>
        <v/>
      </c>
    </row>
    <row r="1810">
      <c r="A1810" s="20" t="n"/>
      <c r="B1810" s="26" t="n"/>
      <c r="C1810" s="27">
        <f>IF(D1810="","",IF(B1810="","(현장 없음)",IFERROR(INDEX(현장_고객,MATCH(B1810,현장번호,0))&amp;" · "&amp;INDEX(현장_주소,MATCH(B1810,현장번호,0)),"없는 번호")))</f>
        <v/>
      </c>
      <c r="D1810" s="21" t="n"/>
      <c r="E1810" s="21" t="n"/>
      <c r="F1810" s="26" t="n"/>
      <c r="G1810" s="28">
        <f>IF(OR(D1810="",H1810&lt;&gt;""),"",IF(F1810="완료","완료",IF(A1810&lt;기준일,"밀림",IF(A1810=기준일,"오늘",IF(A1810&lt;=기준일+7,"이번 주","예정")))))</f>
        <v/>
      </c>
      <c r="H1810" s="25">
        <f>IF(COUNTA(A1810,B1810,D1810)=0,"",IF(D1810="","할 일을 적어 주세요",IF(NOT(ISNUMBER(A1810)),"마감일을 확인하세요",IF(AND(B1810&lt;&gt;"",ISNA(MATCH(B1810,현장번호,0))),"현장 번호를 확인하세요",IF(AND(F1810&lt;&gt;"",F1810&lt;&gt;"완료"),"끝남 칸은 '완료'만","")))))</f>
        <v/>
      </c>
      <c r="J1810">
        <f>IF(OR(G1810="밀림",G1810="오늘",G1810="이번 주"),A1810+ROW()/1E+6,"")</f>
        <v/>
      </c>
    </row>
    <row r="1811">
      <c r="A1811" s="20" t="n"/>
      <c r="B1811" s="26" t="n"/>
      <c r="C1811" s="27">
        <f>IF(D1811="","",IF(B1811="","(현장 없음)",IFERROR(INDEX(현장_고객,MATCH(B1811,현장번호,0))&amp;" · "&amp;INDEX(현장_주소,MATCH(B1811,현장번호,0)),"없는 번호")))</f>
        <v/>
      </c>
      <c r="D1811" s="21" t="n"/>
      <c r="E1811" s="21" t="n"/>
      <c r="F1811" s="26" t="n"/>
      <c r="G1811" s="28">
        <f>IF(OR(D1811="",H1811&lt;&gt;""),"",IF(F1811="완료","완료",IF(A1811&lt;기준일,"밀림",IF(A1811=기준일,"오늘",IF(A1811&lt;=기준일+7,"이번 주","예정")))))</f>
        <v/>
      </c>
      <c r="H1811" s="25">
        <f>IF(COUNTA(A1811,B1811,D1811)=0,"",IF(D1811="","할 일을 적어 주세요",IF(NOT(ISNUMBER(A1811)),"마감일을 확인하세요",IF(AND(B1811&lt;&gt;"",ISNA(MATCH(B1811,현장번호,0))),"현장 번호를 확인하세요",IF(AND(F1811&lt;&gt;"",F1811&lt;&gt;"완료"),"끝남 칸은 '완료'만","")))))</f>
        <v/>
      </c>
      <c r="J1811">
        <f>IF(OR(G1811="밀림",G1811="오늘",G1811="이번 주"),A1811+ROW()/1E+6,"")</f>
        <v/>
      </c>
    </row>
    <row r="1812">
      <c r="A1812" s="20" t="n"/>
      <c r="B1812" s="26" t="n"/>
      <c r="C1812" s="27">
        <f>IF(D1812="","",IF(B1812="","(현장 없음)",IFERROR(INDEX(현장_고객,MATCH(B1812,현장번호,0))&amp;" · "&amp;INDEX(현장_주소,MATCH(B1812,현장번호,0)),"없는 번호")))</f>
        <v/>
      </c>
      <c r="D1812" s="21" t="n"/>
      <c r="E1812" s="21" t="n"/>
      <c r="F1812" s="26" t="n"/>
      <c r="G1812" s="28">
        <f>IF(OR(D1812="",H1812&lt;&gt;""),"",IF(F1812="완료","완료",IF(A1812&lt;기준일,"밀림",IF(A1812=기준일,"오늘",IF(A1812&lt;=기준일+7,"이번 주","예정")))))</f>
        <v/>
      </c>
      <c r="H1812" s="25">
        <f>IF(COUNTA(A1812,B1812,D1812)=0,"",IF(D1812="","할 일을 적어 주세요",IF(NOT(ISNUMBER(A1812)),"마감일을 확인하세요",IF(AND(B1812&lt;&gt;"",ISNA(MATCH(B1812,현장번호,0))),"현장 번호를 확인하세요",IF(AND(F1812&lt;&gt;"",F1812&lt;&gt;"완료"),"끝남 칸은 '완료'만","")))))</f>
        <v/>
      </c>
      <c r="J1812">
        <f>IF(OR(G1812="밀림",G1812="오늘",G1812="이번 주"),A1812+ROW()/1E+6,"")</f>
        <v/>
      </c>
    </row>
    <row r="1813">
      <c r="A1813" s="20" t="n"/>
      <c r="B1813" s="26" t="n"/>
      <c r="C1813" s="27">
        <f>IF(D1813="","",IF(B1813="","(현장 없음)",IFERROR(INDEX(현장_고객,MATCH(B1813,현장번호,0))&amp;" · "&amp;INDEX(현장_주소,MATCH(B1813,현장번호,0)),"없는 번호")))</f>
        <v/>
      </c>
      <c r="D1813" s="21" t="n"/>
      <c r="E1813" s="21" t="n"/>
      <c r="F1813" s="26" t="n"/>
      <c r="G1813" s="28">
        <f>IF(OR(D1813="",H1813&lt;&gt;""),"",IF(F1813="완료","완료",IF(A1813&lt;기준일,"밀림",IF(A1813=기준일,"오늘",IF(A1813&lt;=기준일+7,"이번 주","예정")))))</f>
        <v/>
      </c>
      <c r="H1813" s="25">
        <f>IF(COUNTA(A1813,B1813,D1813)=0,"",IF(D1813="","할 일을 적어 주세요",IF(NOT(ISNUMBER(A1813)),"마감일을 확인하세요",IF(AND(B1813&lt;&gt;"",ISNA(MATCH(B1813,현장번호,0))),"현장 번호를 확인하세요",IF(AND(F1813&lt;&gt;"",F1813&lt;&gt;"완료"),"끝남 칸은 '완료'만","")))))</f>
        <v/>
      </c>
      <c r="J1813">
        <f>IF(OR(G1813="밀림",G1813="오늘",G1813="이번 주"),A1813+ROW()/1E+6,"")</f>
        <v/>
      </c>
    </row>
    <row r="1814">
      <c r="A1814" s="20" t="n"/>
      <c r="B1814" s="26" t="n"/>
      <c r="C1814" s="27">
        <f>IF(D1814="","",IF(B1814="","(현장 없음)",IFERROR(INDEX(현장_고객,MATCH(B1814,현장번호,0))&amp;" · "&amp;INDEX(현장_주소,MATCH(B1814,현장번호,0)),"없는 번호")))</f>
        <v/>
      </c>
      <c r="D1814" s="21" t="n"/>
      <c r="E1814" s="21" t="n"/>
      <c r="F1814" s="26" t="n"/>
      <c r="G1814" s="28">
        <f>IF(OR(D1814="",H1814&lt;&gt;""),"",IF(F1814="완료","완료",IF(A1814&lt;기준일,"밀림",IF(A1814=기준일,"오늘",IF(A1814&lt;=기준일+7,"이번 주","예정")))))</f>
        <v/>
      </c>
      <c r="H1814" s="25">
        <f>IF(COUNTA(A1814,B1814,D1814)=0,"",IF(D1814="","할 일을 적어 주세요",IF(NOT(ISNUMBER(A1814)),"마감일을 확인하세요",IF(AND(B1814&lt;&gt;"",ISNA(MATCH(B1814,현장번호,0))),"현장 번호를 확인하세요",IF(AND(F1814&lt;&gt;"",F1814&lt;&gt;"완료"),"끝남 칸은 '완료'만","")))))</f>
        <v/>
      </c>
      <c r="J1814">
        <f>IF(OR(G1814="밀림",G1814="오늘",G1814="이번 주"),A1814+ROW()/1E+6,"")</f>
        <v/>
      </c>
    </row>
    <row r="1815">
      <c r="A1815" s="20" t="n"/>
      <c r="B1815" s="26" t="n"/>
      <c r="C1815" s="27">
        <f>IF(D1815="","",IF(B1815="","(현장 없음)",IFERROR(INDEX(현장_고객,MATCH(B1815,현장번호,0))&amp;" · "&amp;INDEX(현장_주소,MATCH(B1815,현장번호,0)),"없는 번호")))</f>
        <v/>
      </c>
      <c r="D1815" s="21" t="n"/>
      <c r="E1815" s="21" t="n"/>
      <c r="F1815" s="26" t="n"/>
      <c r="G1815" s="28">
        <f>IF(OR(D1815="",H1815&lt;&gt;""),"",IF(F1815="완료","완료",IF(A1815&lt;기준일,"밀림",IF(A1815=기준일,"오늘",IF(A1815&lt;=기준일+7,"이번 주","예정")))))</f>
        <v/>
      </c>
      <c r="H1815" s="25">
        <f>IF(COUNTA(A1815,B1815,D1815)=0,"",IF(D1815="","할 일을 적어 주세요",IF(NOT(ISNUMBER(A1815)),"마감일을 확인하세요",IF(AND(B1815&lt;&gt;"",ISNA(MATCH(B1815,현장번호,0))),"현장 번호를 확인하세요",IF(AND(F1815&lt;&gt;"",F1815&lt;&gt;"완료"),"끝남 칸은 '완료'만","")))))</f>
        <v/>
      </c>
      <c r="J1815">
        <f>IF(OR(G1815="밀림",G1815="오늘",G1815="이번 주"),A1815+ROW()/1E+6,"")</f>
        <v/>
      </c>
    </row>
    <row r="1816">
      <c r="A1816" s="20" t="n"/>
      <c r="B1816" s="26" t="n"/>
      <c r="C1816" s="27">
        <f>IF(D1816="","",IF(B1816="","(현장 없음)",IFERROR(INDEX(현장_고객,MATCH(B1816,현장번호,0))&amp;" · "&amp;INDEX(현장_주소,MATCH(B1816,현장번호,0)),"없는 번호")))</f>
        <v/>
      </c>
      <c r="D1816" s="21" t="n"/>
      <c r="E1816" s="21" t="n"/>
      <c r="F1816" s="26" t="n"/>
      <c r="G1816" s="28">
        <f>IF(OR(D1816="",H1816&lt;&gt;""),"",IF(F1816="완료","완료",IF(A1816&lt;기준일,"밀림",IF(A1816=기준일,"오늘",IF(A1816&lt;=기준일+7,"이번 주","예정")))))</f>
        <v/>
      </c>
      <c r="H1816" s="25">
        <f>IF(COUNTA(A1816,B1816,D1816)=0,"",IF(D1816="","할 일을 적어 주세요",IF(NOT(ISNUMBER(A1816)),"마감일을 확인하세요",IF(AND(B1816&lt;&gt;"",ISNA(MATCH(B1816,현장번호,0))),"현장 번호를 확인하세요",IF(AND(F1816&lt;&gt;"",F1816&lt;&gt;"완료"),"끝남 칸은 '완료'만","")))))</f>
        <v/>
      </c>
      <c r="J1816">
        <f>IF(OR(G1816="밀림",G1816="오늘",G1816="이번 주"),A1816+ROW()/1E+6,"")</f>
        <v/>
      </c>
    </row>
    <row r="1817">
      <c r="A1817" s="20" t="n"/>
      <c r="B1817" s="26" t="n"/>
      <c r="C1817" s="27">
        <f>IF(D1817="","",IF(B1817="","(현장 없음)",IFERROR(INDEX(현장_고객,MATCH(B1817,현장번호,0))&amp;" · "&amp;INDEX(현장_주소,MATCH(B1817,현장번호,0)),"없는 번호")))</f>
        <v/>
      </c>
      <c r="D1817" s="21" t="n"/>
      <c r="E1817" s="21" t="n"/>
      <c r="F1817" s="26" t="n"/>
      <c r="G1817" s="28">
        <f>IF(OR(D1817="",H1817&lt;&gt;""),"",IF(F1817="완료","완료",IF(A1817&lt;기준일,"밀림",IF(A1817=기준일,"오늘",IF(A1817&lt;=기준일+7,"이번 주","예정")))))</f>
        <v/>
      </c>
      <c r="H1817" s="25">
        <f>IF(COUNTA(A1817,B1817,D1817)=0,"",IF(D1817="","할 일을 적어 주세요",IF(NOT(ISNUMBER(A1817)),"마감일을 확인하세요",IF(AND(B1817&lt;&gt;"",ISNA(MATCH(B1817,현장번호,0))),"현장 번호를 확인하세요",IF(AND(F1817&lt;&gt;"",F1817&lt;&gt;"완료"),"끝남 칸은 '완료'만","")))))</f>
        <v/>
      </c>
      <c r="J1817">
        <f>IF(OR(G1817="밀림",G1817="오늘",G1817="이번 주"),A1817+ROW()/1E+6,"")</f>
        <v/>
      </c>
    </row>
    <row r="1818">
      <c r="A1818" s="20" t="n"/>
      <c r="B1818" s="26" t="n"/>
      <c r="C1818" s="27">
        <f>IF(D1818="","",IF(B1818="","(현장 없음)",IFERROR(INDEX(현장_고객,MATCH(B1818,현장번호,0))&amp;" · "&amp;INDEX(현장_주소,MATCH(B1818,현장번호,0)),"없는 번호")))</f>
        <v/>
      </c>
      <c r="D1818" s="21" t="n"/>
      <c r="E1818" s="21" t="n"/>
      <c r="F1818" s="26" t="n"/>
      <c r="G1818" s="28">
        <f>IF(OR(D1818="",H1818&lt;&gt;""),"",IF(F1818="완료","완료",IF(A1818&lt;기준일,"밀림",IF(A1818=기준일,"오늘",IF(A1818&lt;=기준일+7,"이번 주","예정")))))</f>
        <v/>
      </c>
      <c r="H1818" s="25">
        <f>IF(COUNTA(A1818,B1818,D1818)=0,"",IF(D1818="","할 일을 적어 주세요",IF(NOT(ISNUMBER(A1818)),"마감일을 확인하세요",IF(AND(B1818&lt;&gt;"",ISNA(MATCH(B1818,현장번호,0))),"현장 번호를 확인하세요",IF(AND(F1818&lt;&gt;"",F1818&lt;&gt;"완료"),"끝남 칸은 '완료'만","")))))</f>
        <v/>
      </c>
      <c r="J1818">
        <f>IF(OR(G1818="밀림",G1818="오늘",G1818="이번 주"),A1818+ROW()/1E+6,"")</f>
        <v/>
      </c>
    </row>
    <row r="1819">
      <c r="A1819" s="20" t="n"/>
      <c r="B1819" s="26" t="n"/>
      <c r="C1819" s="27">
        <f>IF(D1819="","",IF(B1819="","(현장 없음)",IFERROR(INDEX(현장_고객,MATCH(B1819,현장번호,0))&amp;" · "&amp;INDEX(현장_주소,MATCH(B1819,현장번호,0)),"없는 번호")))</f>
        <v/>
      </c>
      <c r="D1819" s="21" t="n"/>
      <c r="E1819" s="21" t="n"/>
      <c r="F1819" s="26" t="n"/>
      <c r="G1819" s="28">
        <f>IF(OR(D1819="",H1819&lt;&gt;""),"",IF(F1819="완료","완료",IF(A1819&lt;기준일,"밀림",IF(A1819=기준일,"오늘",IF(A1819&lt;=기준일+7,"이번 주","예정")))))</f>
        <v/>
      </c>
      <c r="H1819" s="25">
        <f>IF(COUNTA(A1819,B1819,D1819)=0,"",IF(D1819="","할 일을 적어 주세요",IF(NOT(ISNUMBER(A1819)),"마감일을 확인하세요",IF(AND(B1819&lt;&gt;"",ISNA(MATCH(B1819,현장번호,0))),"현장 번호를 확인하세요",IF(AND(F1819&lt;&gt;"",F1819&lt;&gt;"완료"),"끝남 칸은 '완료'만","")))))</f>
        <v/>
      </c>
      <c r="J1819">
        <f>IF(OR(G1819="밀림",G1819="오늘",G1819="이번 주"),A1819+ROW()/1E+6,"")</f>
        <v/>
      </c>
    </row>
    <row r="1820">
      <c r="A1820" s="20" t="n"/>
      <c r="B1820" s="26" t="n"/>
      <c r="C1820" s="27">
        <f>IF(D1820="","",IF(B1820="","(현장 없음)",IFERROR(INDEX(현장_고객,MATCH(B1820,현장번호,0))&amp;" · "&amp;INDEX(현장_주소,MATCH(B1820,현장번호,0)),"없는 번호")))</f>
        <v/>
      </c>
      <c r="D1820" s="21" t="n"/>
      <c r="E1820" s="21" t="n"/>
      <c r="F1820" s="26" t="n"/>
      <c r="G1820" s="28">
        <f>IF(OR(D1820="",H1820&lt;&gt;""),"",IF(F1820="완료","완료",IF(A1820&lt;기준일,"밀림",IF(A1820=기준일,"오늘",IF(A1820&lt;=기준일+7,"이번 주","예정")))))</f>
        <v/>
      </c>
      <c r="H1820" s="25">
        <f>IF(COUNTA(A1820,B1820,D1820)=0,"",IF(D1820="","할 일을 적어 주세요",IF(NOT(ISNUMBER(A1820)),"마감일을 확인하세요",IF(AND(B1820&lt;&gt;"",ISNA(MATCH(B1820,현장번호,0))),"현장 번호를 확인하세요",IF(AND(F1820&lt;&gt;"",F1820&lt;&gt;"완료"),"끝남 칸은 '완료'만","")))))</f>
        <v/>
      </c>
      <c r="J1820">
        <f>IF(OR(G1820="밀림",G1820="오늘",G1820="이번 주"),A1820+ROW()/1E+6,"")</f>
        <v/>
      </c>
    </row>
    <row r="1821">
      <c r="A1821" s="20" t="n"/>
      <c r="B1821" s="26" t="n"/>
      <c r="C1821" s="27">
        <f>IF(D1821="","",IF(B1821="","(현장 없음)",IFERROR(INDEX(현장_고객,MATCH(B1821,현장번호,0))&amp;" · "&amp;INDEX(현장_주소,MATCH(B1821,현장번호,0)),"없는 번호")))</f>
        <v/>
      </c>
      <c r="D1821" s="21" t="n"/>
      <c r="E1821" s="21" t="n"/>
      <c r="F1821" s="26" t="n"/>
      <c r="G1821" s="28">
        <f>IF(OR(D1821="",H1821&lt;&gt;""),"",IF(F1821="완료","완료",IF(A1821&lt;기준일,"밀림",IF(A1821=기준일,"오늘",IF(A1821&lt;=기준일+7,"이번 주","예정")))))</f>
        <v/>
      </c>
      <c r="H1821" s="25">
        <f>IF(COUNTA(A1821,B1821,D1821)=0,"",IF(D1821="","할 일을 적어 주세요",IF(NOT(ISNUMBER(A1821)),"마감일을 확인하세요",IF(AND(B1821&lt;&gt;"",ISNA(MATCH(B1821,현장번호,0))),"현장 번호를 확인하세요",IF(AND(F1821&lt;&gt;"",F1821&lt;&gt;"완료"),"끝남 칸은 '완료'만","")))))</f>
        <v/>
      </c>
      <c r="J1821">
        <f>IF(OR(G1821="밀림",G1821="오늘",G1821="이번 주"),A1821+ROW()/1E+6,"")</f>
        <v/>
      </c>
    </row>
    <row r="1822">
      <c r="A1822" s="20" t="n"/>
      <c r="B1822" s="26" t="n"/>
      <c r="C1822" s="27">
        <f>IF(D1822="","",IF(B1822="","(현장 없음)",IFERROR(INDEX(현장_고객,MATCH(B1822,현장번호,0))&amp;" · "&amp;INDEX(현장_주소,MATCH(B1822,현장번호,0)),"없는 번호")))</f>
        <v/>
      </c>
      <c r="D1822" s="21" t="n"/>
      <c r="E1822" s="21" t="n"/>
      <c r="F1822" s="26" t="n"/>
      <c r="G1822" s="28">
        <f>IF(OR(D1822="",H1822&lt;&gt;""),"",IF(F1822="완료","완료",IF(A1822&lt;기준일,"밀림",IF(A1822=기준일,"오늘",IF(A1822&lt;=기준일+7,"이번 주","예정")))))</f>
        <v/>
      </c>
      <c r="H1822" s="25">
        <f>IF(COUNTA(A1822,B1822,D1822)=0,"",IF(D1822="","할 일을 적어 주세요",IF(NOT(ISNUMBER(A1822)),"마감일을 확인하세요",IF(AND(B1822&lt;&gt;"",ISNA(MATCH(B1822,현장번호,0))),"현장 번호를 확인하세요",IF(AND(F1822&lt;&gt;"",F1822&lt;&gt;"완료"),"끝남 칸은 '완료'만","")))))</f>
        <v/>
      </c>
      <c r="J1822">
        <f>IF(OR(G1822="밀림",G1822="오늘",G1822="이번 주"),A1822+ROW()/1E+6,"")</f>
        <v/>
      </c>
    </row>
    <row r="1823">
      <c r="A1823" s="20" t="n"/>
      <c r="B1823" s="26" t="n"/>
      <c r="C1823" s="27">
        <f>IF(D1823="","",IF(B1823="","(현장 없음)",IFERROR(INDEX(현장_고객,MATCH(B1823,현장번호,0))&amp;" · "&amp;INDEX(현장_주소,MATCH(B1823,현장번호,0)),"없는 번호")))</f>
        <v/>
      </c>
      <c r="D1823" s="21" t="n"/>
      <c r="E1823" s="21" t="n"/>
      <c r="F1823" s="26" t="n"/>
      <c r="G1823" s="28">
        <f>IF(OR(D1823="",H1823&lt;&gt;""),"",IF(F1823="완료","완료",IF(A1823&lt;기준일,"밀림",IF(A1823=기준일,"오늘",IF(A1823&lt;=기준일+7,"이번 주","예정")))))</f>
        <v/>
      </c>
      <c r="H1823" s="25">
        <f>IF(COUNTA(A1823,B1823,D1823)=0,"",IF(D1823="","할 일을 적어 주세요",IF(NOT(ISNUMBER(A1823)),"마감일을 확인하세요",IF(AND(B1823&lt;&gt;"",ISNA(MATCH(B1823,현장번호,0))),"현장 번호를 확인하세요",IF(AND(F1823&lt;&gt;"",F1823&lt;&gt;"완료"),"끝남 칸은 '완료'만","")))))</f>
        <v/>
      </c>
      <c r="J1823">
        <f>IF(OR(G1823="밀림",G1823="오늘",G1823="이번 주"),A1823+ROW()/1E+6,"")</f>
        <v/>
      </c>
    </row>
    <row r="1824">
      <c r="A1824" s="20" t="n"/>
      <c r="B1824" s="26" t="n"/>
      <c r="C1824" s="27">
        <f>IF(D1824="","",IF(B1824="","(현장 없음)",IFERROR(INDEX(현장_고객,MATCH(B1824,현장번호,0))&amp;" · "&amp;INDEX(현장_주소,MATCH(B1824,현장번호,0)),"없는 번호")))</f>
        <v/>
      </c>
      <c r="D1824" s="21" t="n"/>
      <c r="E1824" s="21" t="n"/>
      <c r="F1824" s="26" t="n"/>
      <c r="G1824" s="28">
        <f>IF(OR(D1824="",H1824&lt;&gt;""),"",IF(F1824="완료","완료",IF(A1824&lt;기준일,"밀림",IF(A1824=기준일,"오늘",IF(A1824&lt;=기준일+7,"이번 주","예정")))))</f>
        <v/>
      </c>
      <c r="H1824" s="25">
        <f>IF(COUNTA(A1824,B1824,D1824)=0,"",IF(D1824="","할 일을 적어 주세요",IF(NOT(ISNUMBER(A1824)),"마감일을 확인하세요",IF(AND(B1824&lt;&gt;"",ISNA(MATCH(B1824,현장번호,0))),"현장 번호를 확인하세요",IF(AND(F1824&lt;&gt;"",F1824&lt;&gt;"완료"),"끝남 칸은 '완료'만","")))))</f>
        <v/>
      </c>
      <c r="J1824">
        <f>IF(OR(G1824="밀림",G1824="오늘",G1824="이번 주"),A1824+ROW()/1E+6,"")</f>
        <v/>
      </c>
    </row>
    <row r="1825">
      <c r="A1825" s="20" t="n"/>
      <c r="B1825" s="26" t="n"/>
      <c r="C1825" s="27">
        <f>IF(D1825="","",IF(B1825="","(현장 없음)",IFERROR(INDEX(현장_고객,MATCH(B1825,현장번호,0))&amp;" · "&amp;INDEX(현장_주소,MATCH(B1825,현장번호,0)),"없는 번호")))</f>
        <v/>
      </c>
      <c r="D1825" s="21" t="n"/>
      <c r="E1825" s="21" t="n"/>
      <c r="F1825" s="26" t="n"/>
      <c r="G1825" s="28">
        <f>IF(OR(D1825="",H1825&lt;&gt;""),"",IF(F1825="완료","완료",IF(A1825&lt;기준일,"밀림",IF(A1825=기준일,"오늘",IF(A1825&lt;=기준일+7,"이번 주","예정")))))</f>
        <v/>
      </c>
      <c r="H1825" s="25">
        <f>IF(COUNTA(A1825,B1825,D1825)=0,"",IF(D1825="","할 일을 적어 주세요",IF(NOT(ISNUMBER(A1825)),"마감일을 확인하세요",IF(AND(B1825&lt;&gt;"",ISNA(MATCH(B1825,현장번호,0))),"현장 번호를 확인하세요",IF(AND(F1825&lt;&gt;"",F1825&lt;&gt;"완료"),"끝남 칸은 '완료'만","")))))</f>
        <v/>
      </c>
      <c r="J1825">
        <f>IF(OR(G1825="밀림",G1825="오늘",G1825="이번 주"),A1825+ROW()/1E+6,"")</f>
        <v/>
      </c>
    </row>
    <row r="1826">
      <c r="A1826" s="20" t="n"/>
      <c r="B1826" s="26" t="n"/>
      <c r="C1826" s="27">
        <f>IF(D1826="","",IF(B1826="","(현장 없음)",IFERROR(INDEX(현장_고객,MATCH(B1826,현장번호,0))&amp;" · "&amp;INDEX(현장_주소,MATCH(B1826,현장번호,0)),"없는 번호")))</f>
        <v/>
      </c>
      <c r="D1826" s="21" t="n"/>
      <c r="E1826" s="21" t="n"/>
      <c r="F1826" s="26" t="n"/>
      <c r="G1826" s="28">
        <f>IF(OR(D1826="",H1826&lt;&gt;""),"",IF(F1826="완료","완료",IF(A1826&lt;기준일,"밀림",IF(A1826=기준일,"오늘",IF(A1826&lt;=기준일+7,"이번 주","예정")))))</f>
        <v/>
      </c>
      <c r="H1826" s="25">
        <f>IF(COUNTA(A1826,B1826,D1826)=0,"",IF(D1826="","할 일을 적어 주세요",IF(NOT(ISNUMBER(A1826)),"마감일을 확인하세요",IF(AND(B1826&lt;&gt;"",ISNA(MATCH(B1826,현장번호,0))),"현장 번호를 확인하세요",IF(AND(F1826&lt;&gt;"",F1826&lt;&gt;"완료"),"끝남 칸은 '완료'만","")))))</f>
        <v/>
      </c>
      <c r="J1826">
        <f>IF(OR(G1826="밀림",G1826="오늘",G1826="이번 주"),A1826+ROW()/1E+6,"")</f>
        <v/>
      </c>
    </row>
    <row r="1827">
      <c r="A1827" s="20" t="n"/>
      <c r="B1827" s="26" t="n"/>
      <c r="C1827" s="27">
        <f>IF(D1827="","",IF(B1827="","(현장 없음)",IFERROR(INDEX(현장_고객,MATCH(B1827,현장번호,0))&amp;" · "&amp;INDEX(현장_주소,MATCH(B1827,현장번호,0)),"없는 번호")))</f>
        <v/>
      </c>
      <c r="D1827" s="21" t="n"/>
      <c r="E1827" s="21" t="n"/>
      <c r="F1827" s="26" t="n"/>
      <c r="G1827" s="28">
        <f>IF(OR(D1827="",H1827&lt;&gt;""),"",IF(F1827="완료","완료",IF(A1827&lt;기준일,"밀림",IF(A1827=기준일,"오늘",IF(A1827&lt;=기준일+7,"이번 주","예정")))))</f>
        <v/>
      </c>
      <c r="H1827" s="25">
        <f>IF(COUNTA(A1827,B1827,D1827)=0,"",IF(D1827="","할 일을 적어 주세요",IF(NOT(ISNUMBER(A1827)),"마감일을 확인하세요",IF(AND(B1827&lt;&gt;"",ISNA(MATCH(B1827,현장번호,0))),"현장 번호를 확인하세요",IF(AND(F1827&lt;&gt;"",F1827&lt;&gt;"완료"),"끝남 칸은 '완료'만","")))))</f>
        <v/>
      </c>
      <c r="J1827">
        <f>IF(OR(G1827="밀림",G1827="오늘",G1827="이번 주"),A1827+ROW()/1E+6,"")</f>
        <v/>
      </c>
    </row>
    <row r="1828">
      <c r="A1828" s="20" t="n"/>
      <c r="B1828" s="26" t="n"/>
      <c r="C1828" s="27">
        <f>IF(D1828="","",IF(B1828="","(현장 없음)",IFERROR(INDEX(현장_고객,MATCH(B1828,현장번호,0))&amp;" · "&amp;INDEX(현장_주소,MATCH(B1828,현장번호,0)),"없는 번호")))</f>
        <v/>
      </c>
      <c r="D1828" s="21" t="n"/>
      <c r="E1828" s="21" t="n"/>
      <c r="F1828" s="26" t="n"/>
      <c r="G1828" s="28">
        <f>IF(OR(D1828="",H1828&lt;&gt;""),"",IF(F1828="완료","완료",IF(A1828&lt;기준일,"밀림",IF(A1828=기준일,"오늘",IF(A1828&lt;=기준일+7,"이번 주","예정")))))</f>
        <v/>
      </c>
      <c r="H1828" s="25">
        <f>IF(COUNTA(A1828,B1828,D1828)=0,"",IF(D1828="","할 일을 적어 주세요",IF(NOT(ISNUMBER(A1828)),"마감일을 확인하세요",IF(AND(B1828&lt;&gt;"",ISNA(MATCH(B1828,현장번호,0))),"현장 번호를 확인하세요",IF(AND(F1828&lt;&gt;"",F1828&lt;&gt;"완료"),"끝남 칸은 '완료'만","")))))</f>
        <v/>
      </c>
      <c r="J1828">
        <f>IF(OR(G1828="밀림",G1828="오늘",G1828="이번 주"),A1828+ROW()/1E+6,"")</f>
        <v/>
      </c>
    </row>
    <row r="1829">
      <c r="A1829" s="20" t="n"/>
      <c r="B1829" s="26" t="n"/>
      <c r="C1829" s="27">
        <f>IF(D1829="","",IF(B1829="","(현장 없음)",IFERROR(INDEX(현장_고객,MATCH(B1829,현장번호,0))&amp;" · "&amp;INDEX(현장_주소,MATCH(B1829,현장번호,0)),"없는 번호")))</f>
        <v/>
      </c>
      <c r="D1829" s="21" t="n"/>
      <c r="E1829" s="21" t="n"/>
      <c r="F1829" s="26" t="n"/>
      <c r="G1829" s="28">
        <f>IF(OR(D1829="",H1829&lt;&gt;""),"",IF(F1829="완료","완료",IF(A1829&lt;기준일,"밀림",IF(A1829=기준일,"오늘",IF(A1829&lt;=기준일+7,"이번 주","예정")))))</f>
        <v/>
      </c>
      <c r="H1829" s="25">
        <f>IF(COUNTA(A1829,B1829,D1829)=0,"",IF(D1829="","할 일을 적어 주세요",IF(NOT(ISNUMBER(A1829)),"마감일을 확인하세요",IF(AND(B1829&lt;&gt;"",ISNA(MATCH(B1829,현장번호,0))),"현장 번호를 확인하세요",IF(AND(F1829&lt;&gt;"",F1829&lt;&gt;"완료"),"끝남 칸은 '완료'만","")))))</f>
        <v/>
      </c>
      <c r="J1829">
        <f>IF(OR(G1829="밀림",G1829="오늘",G1829="이번 주"),A1829+ROW()/1E+6,"")</f>
        <v/>
      </c>
    </row>
    <row r="1830">
      <c r="A1830" s="20" t="n"/>
      <c r="B1830" s="26" t="n"/>
      <c r="C1830" s="27">
        <f>IF(D1830="","",IF(B1830="","(현장 없음)",IFERROR(INDEX(현장_고객,MATCH(B1830,현장번호,0))&amp;" · "&amp;INDEX(현장_주소,MATCH(B1830,현장번호,0)),"없는 번호")))</f>
        <v/>
      </c>
      <c r="D1830" s="21" t="n"/>
      <c r="E1830" s="21" t="n"/>
      <c r="F1830" s="26" t="n"/>
      <c r="G1830" s="28">
        <f>IF(OR(D1830="",H1830&lt;&gt;""),"",IF(F1830="완료","완료",IF(A1830&lt;기준일,"밀림",IF(A1830=기준일,"오늘",IF(A1830&lt;=기준일+7,"이번 주","예정")))))</f>
        <v/>
      </c>
      <c r="H1830" s="25">
        <f>IF(COUNTA(A1830,B1830,D1830)=0,"",IF(D1830="","할 일을 적어 주세요",IF(NOT(ISNUMBER(A1830)),"마감일을 확인하세요",IF(AND(B1830&lt;&gt;"",ISNA(MATCH(B1830,현장번호,0))),"현장 번호를 확인하세요",IF(AND(F1830&lt;&gt;"",F1830&lt;&gt;"완료"),"끝남 칸은 '완료'만","")))))</f>
        <v/>
      </c>
      <c r="J1830">
        <f>IF(OR(G1830="밀림",G1830="오늘",G1830="이번 주"),A1830+ROW()/1E+6,"")</f>
        <v/>
      </c>
    </row>
    <row r="1831">
      <c r="A1831" s="20" t="n"/>
      <c r="B1831" s="26" t="n"/>
      <c r="C1831" s="27">
        <f>IF(D1831="","",IF(B1831="","(현장 없음)",IFERROR(INDEX(현장_고객,MATCH(B1831,현장번호,0))&amp;" · "&amp;INDEX(현장_주소,MATCH(B1831,현장번호,0)),"없는 번호")))</f>
        <v/>
      </c>
      <c r="D1831" s="21" t="n"/>
      <c r="E1831" s="21" t="n"/>
      <c r="F1831" s="26" t="n"/>
      <c r="G1831" s="28">
        <f>IF(OR(D1831="",H1831&lt;&gt;""),"",IF(F1831="완료","완료",IF(A1831&lt;기준일,"밀림",IF(A1831=기준일,"오늘",IF(A1831&lt;=기준일+7,"이번 주","예정")))))</f>
        <v/>
      </c>
      <c r="H1831" s="25">
        <f>IF(COUNTA(A1831,B1831,D1831)=0,"",IF(D1831="","할 일을 적어 주세요",IF(NOT(ISNUMBER(A1831)),"마감일을 확인하세요",IF(AND(B1831&lt;&gt;"",ISNA(MATCH(B1831,현장번호,0))),"현장 번호를 확인하세요",IF(AND(F1831&lt;&gt;"",F1831&lt;&gt;"완료"),"끝남 칸은 '완료'만","")))))</f>
        <v/>
      </c>
      <c r="J1831">
        <f>IF(OR(G1831="밀림",G1831="오늘",G1831="이번 주"),A1831+ROW()/1E+6,"")</f>
        <v/>
      </c>
    </row>
    <row r="1832">
      <c r="A1832" s="20" t="n"/>
      <c r="B1832" s="26" t="n"/>
      <c r="C1832" s="27">
        <f>IF(D1832="","",IF(B1832="","(현장 없음)",IFERROR(INDEX(현장_고객,MATCH(B1832,현장번호,0))&amp;" · "&amp;INDEX(현장_주소,MATCH(B1832,현장번호,0)),"없는 번호")))</f>
        <v/>
      </c>
      <c r="D1832" s="21" t="n"/>
      <c r="E1832" s="21" t="n"/>
      <c r="F1832" s="26" t="n"/>
      <c r="G1832" s="28">
        <f>IF(OR(D1832="",H1832&lt;&gt;""),"",IF(F1832="완료","완료",IF(A1832&lt;기준일,"밀림",IF(A1832=기준일,"오늘",IF(A1832&lt;=기준일+7,"이번 주","예정")))))</f>
        <v/>
      </c>
      <c r="H1832" s="25">
        <f>IF(COUNTA(A1832,B1832,D1832)=0,"",IF(D1832="","할 일을 적어 주세요",IF(NOT(ISNUMBER(A1832)),"마감일을 확인하세요",IF(AND(B1832&lt;&gt;"",ISNA(MATCH(B1832,현장번호,0))),"현장 번호를 확인하세요",IF(AND(F1832&lt;&gt;"",F1832&lt;&gt;"완료"),"끝남 칸은 '완료'만","")))))</f>
        <v/>
      </c>
      <c r="J1832">
        <f>IF(OR(G1832="밀림",G1832="오늘",G1832="이번 주"),A1832+ROW()/1E+6,"")</f>
        <v/>
      </c>
    </row>
    <row r="1833">
      <c r="A1833" s="20" t="n"/>
      <c r="B1833" s="26" t="n"/>
      <c r="C1833" s="27">
        <f>IF(D1833="","",IF(B1833="","(현장 없음)",IFERROR(INDEX(현장_고객,MATCH(B1833,현장번호,0))&amp;" · "&amp;INDEX(현장_주소,MATCH(B1833,현장번호,0)),"없는 번호")))</f>
        <v/>
      </c>
      <c r="D1833" s="21" t="n"/>
      <c r="E1833" s="21" t="n"/>
      <c r="F1833" s="26" t="n"/>
      <c r="G1833" s="28">
        <f>IF(OR(D1833="",H1833&lt;&gt;""),"",IF(F1833="완료","완료",IF(A1833&lt;기준일,"밀림",IF(A1833=기준일,"오늘",IF(A1833&lt;=기준일+7,"이번 주","예정")))))</f>
        <v/>
      </c>
      <c r="H1833" s="25">
        <f>IF(COUNTA(A1833,B1833,D1833)=0,"",IF(D1833="","할 일을 적어 주세요",IF(NOT(ISNUMBER(A1833)),"마감일을 확인하세요",IF(AND(B1833&lt;&gt;"",ISNA(MATCH(B1833,현장번호,0))),"현장 번호를 확인하세요",IF(AND(F1833&lt;&gt;"",F1833&lt;&gt;"완료"),"끝남 칸은 '완료'만","")))))</f>
        <v/>
      </c>
      <c r="J1833">
        <f>IF(OR(G1833="밀림",G1833="오늘",G1833="이번 주"),A1833+ROW()/1E+6,"")</f>
        <v/>
      </c>
    </row>
    <row r="1834">
      <c r="A1834" s="20" t="n"/>
      <c r="B1834" s="26" t="n"/>
      <c r="C1834" s="27">
        <f>IF(D1834="","",IF(B1834="","(현장 없음)",IFERROR(INDEX(현장_고객,MATCH(B1834,현장번호,0))&amp;" · "&amp;INDEX(현장_주소,MATCH(B1834,현장번호,0)),"없는 번호")))</f>
        <v/>
      </c>
      <c r="D1834" s="21" t="n"/>
      <c r="E1834" s="21" t="n"/>
      <c r="F1834" s="26" t="n"/>
      <c r="G1834" s="28">
        <f>IF(OR(D1834="",H1834&lt;&gt;""),"",IF(F1834="완료","완료",IF(A1834&lt;기준일,"밀림",IF(A1834=기준일,"오늘",IF(A1834&lt;=기준일+7,"이번 주","예정")))))</f>
        <v/>
      </c>
      <c r="H1834" s="25">
        <f>IF(COUNTA(A1834,B1834,D1834)=0,"",IF(D1834="","할 일을 적어 주세요",IF(NOT(ISNUMBER(A1834)),"마감일을 확인하세요",IF(AND(B1834&lt;&gt;"",ISNA(MATCH(B1834,현장번호,0))),"현장 번호를 확인하세요",IF(AND(F1834&lt;&gt;"",F1834&lt;&gt;"완료"),"끝남 칸은 '완료'만","")))))</f>
        <v/>
      </c>
      <c r="J1834">
        <f>IF(OR(G1834="밀림",G1834="오늘",G1834="이번 주"),A1834+ROW()/1E+6,"")</f>
        <v/>
      </c>
    </row>
    <row r="1835">
      <c r="A1835" s="20" t="n"/>
      <c r="B1835" s="26" t="n"/>
      <c r="C1835" s="27">
        <f>IF(D1835="","",IF(B1835="","(현장 없음)",IFERROR(INDEX(현장_고객,MATCH(B1835,현장번호,0))&amp;" · "&amp;INDEX(현장_주소,MATCH(B1835,현장번호,0)),"없는 번호")))</f>
        <v/>
      </c>
      <c r="D1835" s="21" t="n"/>
      <c r="E1835" s="21" t="n"/>
      <c r="F1835" s="26" t="n"/>
      <c r="G1835" s="28">
        <f>IF(OR(D1835="",H1835&lt;&gt;""),"",IF(F1835="완료","완료",IF(A1835&lt;기준일,"밀림",IF(A1835=기준일,"오늘",IF(A1835&lt;=기준일+7,"이번 주","예정")))))</f>
        <v/>
      </c>
      <c r="H1835" s="25">
        <f>IF(COUNTA(A1835,B1835,D1835)=0,"",IF(D1835="","할 일을 적어 주세요",IF(NOT(ISNUMBER(A1835)),"마감일을 확인하세요",IF(AND(B1835&lt;&gt;"",ISNA(MATCH(B1835,현장번호,0))),"현장 번호를 확인하세요",IF(AND(F1835&lt;&gt;"",F1835&lt;&gt;"완료"),"끝남 칸은 '완료'만","")))))</f>
        <v/>
      </c>
      <c r="J1835">
        <f>IF(OR(G1835="밀림",G1835="오늘",G1835="이번 주"),A1835+ROW()/1E+6,"")</f>
        <v/>
      </c>
    </row>
    <row r="1836">
      <c r="A1836" s="20" t="n"/>
      <c r="B1836" s="26" t="n"/>
      <c r="C1836" s="27">
        <f>IF(D1836="","",IF(B1836="","(현장 없음)",IFERROR(INDEX(현장_고객,MATCH(B1836,현장번호,0))&amp;" · "&amp;INDEX(현장_주소,MATCH(B1836,현장번호,0)),"없는 번호")))</f>
        <v/>
      </c>
      <c r="D1836" s="21" t="n"/>
      <c r="E1836" s="21" t="n"/>
      <c r="F1836" s="26" t="n"/>
      <c r="G1836" s="28">
        <f>IF(OR(D1836="",H1836&lt;&gt;""),"",IF(F1836="완료","완료",IF(A1836&lt;기준일,"밀림",IF(A1836=기준일,"오늘",IF(A1836&lt;=기준일+7,"이번 주","예정")))))</f>
        <v/>
      </c>
      <c r="H1836" s="25">
        <f>IF(COUNTA(A1836,B1836,D1836)=0,"",IF(D1836="","할 일을 적어 주세요",IF(NOT(ISNUMBER(A1836)),"마감일을 확인하세요",IF(AND(B1836&lt;&gt;"",ISNA(MATCH(B1836,현장번호,0))),"현장 번호를 확인하세요",IF(AND(F1836&lt;&gt;"",F1836&lt;&gt;"완료"),"끝남 칸은 '완료'만","")))))</f>
        <v/>
      </c>
      <c r="J1836">
        <f>IF(OR(G1836="밀림",G1836="오늘",G1836="이번 주"),A1836+ROW()/1E+6,"")</f>
        <v/>
      </c>
    </row>
    <row r="1837">
      <c r="A1837" s="20" t="n"/>
      <c r="B1837" s="26" t="n"/>
      <c r="C1837" s="27">
        <f>IF(D1837="","",IF(B1837="","(현장 없음)",IFERROR(INDEX(현장_고객,MATCH(B1837,현장번호,0))&amp;" · "&amp;INDEX(현장_주소,MATCH(B1837,현장번호,0)),"없는 번호")))</f>
        <v/>
      </c>
      <c r="D1837" s="21" t="n"/>
      <c r="E1837" s="21" t="n"/>
      <c r="F1837" s="26" t="n"/>
      <c r="G1837" s="28">
        <f>IF(OR(D1837="",H1837&lt;&gt;""),"",IF(F1837="완료","완료",IF(A1837&lt;기준일,"밀림",IF(A1837=기준일,"오늘",IF(A1837&lt;=기준일+7,"이번 주","예정")))))</f>
        <v/>
      </c>
      <c r="H1837" s="25">
        <f>IF(COUNTA(A1837,B1837,D1837)=0,"",IF(D1837="","할 일을 적어 주세요",IF(NOT(ISNUMBER(A1837)),"마감일을 확인하세요",IF(AND(B1837&lt;&gt;"",ISNA(MATCH(B1837,현장번호,0))),"현장 번호를 확인하세요",IF(AND(F1837&lt;&gt;"",F1837&lt;&gt;"완료"),"끝남 칸은 '완료'만","")))))</f>
        <v/>
      </c>
      <c r="J1837">
        <f>IF(OR(G1837="밀림",G1837="오늘",G1837="이번 주"),A1837+ROW()/1E+6,"")</f>
        <v/>
      </c>
    </row>
    <row r="1838">
      <c r="A1838" s="20" t="n"/>
      <c r="B1838" s="26" t="n"/>
      <c r="C1838" s="27">
        <f>IF(D1838="","",IF(B1838="","(현장 없음)",IFERROR(INDEX(현장_고객,MATCH(B1838,현장번호,0))&amp;" · "&amp;INDEX(현장_주소,MATCH(B1838,현장번호,0)),"없는 번호")))</f>
        <v/>
      </c>
      <c r="D1838" s="21" t="n"/>
      <c r="E1838" s="21" t="n"/>
      <c r="F1838" s="26" t="n"/>
      <c r="G1838" s="28">
        <f>IF(OR(D1838="",H1838&lt;&gt;""),"",IF(F1838="완료","완료",IF(A1838&lt;기준일,"밀림",IF(A1838=기준일,"오늘",IF(A1838&lt;=기준일+7,"이번 주","예정")))))</f>
        <v/>
      </c>
      <c r="H1838" s="25">
        <f>IF(COUNTA(A1838,B1838,D1838)=0,"",IF(D1838="","할 일을 적어 주세요",IF(NOT(ISNUMBER(A1838)),"마감일을 확인하세요",IF(AND(B1838&lt;&gt;"",ISNA(MATCH(B1838,현장번호,0))),"현장 번호를 확인하세요",IF(AND(F1838&lt;&gt;"",F1838&lt;&gt;"완료"),"끝남 칸은 '완료'만","")))))</f>
        <v/>
      </c>
      <c r="J1838">
        <f>IF(OR(G1838="밀림",G1838="오늘",G1838="이번 주"),A1838+ROW()/1E+6,"")</f>
        <v/>
      </c>
    </row>
    <row r="1839">
      <c r="A1839" s="20" t="n"/>
      <c r="B1839" s="26" t="n"/>
      <c r="C1839" s="27">
        <f>IF(D1839="","",IF(B1839="","(현장 없음)",IFERROR(INDEX(현장_고객,MATCH(B1839,현장번호,0))&amp;" · "&amp;INDEX(현장_주소,MATCH(B1839,현장번호,0)),"없는 번호")))</f>
        <v/>
      </c>
      <c r="D1839" s="21" t="n"/>
      <c r="E1839" s="21" t="n"/>
      <c r="F1839" s="26" t="n"/>
      <c r="G1839" s="28">
        <f>IF(OR(D1839="",H1839&lt;&gt;""),"",IF(F1839="완료","완료",IF(A1839&lt;기준일,"밀림",IF(A1839=기준일,"오늘",IF(A1839&lt;=기준일+7,"이번 주","예정")))))</f>
        <v/>
      </c>
      <c r="H1839" s="25">
        <f>IF(COUNTA(A1839,B1839,D1839)=0,"",IF(D1839="","할 일을 적어 주세요",IF(NOT(ISNUMBER(A1839)),"마감일을 확인하세요",IF(AND(B1839&lt;&gt;"",ISNA(MATCH(B1839,현장번호,0))),"현장 번호를 확인하세요",IF(AND(F1839&lt;&gt;"",F1839&lt;&gt;"완료"),"끝남 칸은 '완료'만","")))))</f>
        <v/>
      </c>
      <c r="J1839">
        <f>IF(OR(G1839="밀림",G1839="오늘",G1839="이번 주"),A1839+ROW()/1E+6,"")</f>
        <v/>
      </c>
    </row>
    <row r="1840">
      <c r="A1840" s="20" t="n"/>
      <c r="B1840" s="26" t="n"/>
      <c r="C1840" s="27">
        <f>IF(D1840="","",IF(B1840="","(현장 없음)",IFERROR(INDEX(현장_고객,MATCH(B1840,현장번호,0))&amp;" · "&amp;INDEX(현장_주소,MATCH(B1840,현장번호,0)),"없는 번호")))</f>
        <v/>
      </c>
      <c r="D1840" s="21" t="n"/>
      <c r="E1840" s="21" t="n"/>
      <c r="F1840" s="26" t="n"/>
      <c r="G1840" s="28">
        <f>IF(OR(D1840="",H1840&lt;&gt;""),"",IF(F1840="완료","완료",IF(A1840&lt;기준일,"밀림",IF(A1840=기준일,"오늘",IF(A1840&lt;=기준일+7,"이번 주","예정")))))</f>
        <v/>
      </c>
      <c r="H1840" s="25">
        <f>IF(COUNTA(A1840,B1840,D1840)=0,"",IF(D1840="","할 일을 적어 주세요",IF(NOT(ISNUMBER(A1840)),"마감일을 확인하세요",IF(AND(B1840&lt;&gt;"",ISNA(MATCH(B1840,현장번호,0))),"현장 번호를 확인하세요",IF(AND(F1840&lt;&gt;"",F1840&lt;&gt;"완료"),"끝남 칸은 '완료'만","")))))</f>
        <v/>
      </c>
      <c r="J1840">
        <f>IF(OR(G1840="밀림",G1840="오늘",G1840="이번 주"),A1840+ROW()/1E+6,"")</f>
        <v/>
      </c>
    </row>
    <row r="1841">
      <c r="A1841" s="20" t="n"/>
      <c r="B1841" s="26" t="n"/>
      <c r="C1841" s="27">
        <f>IF(D1841="","",IF(B1841="","(현장 없음)",IFERROR(INDEX(현장_고객,MATCH(B1841,현장번호,0))&amp;" · "&amp;INDEX(현장_주소,MATCH(B1841,현장번호,0)),"없는 번호")))</f>
        <v/>
      </c>
      <c r="D1841" s="21" t="n"/>
      <c r="E1841" s="21" t="n"/>
      <c r="F1841" s="26" t="n"/>
      <c r="G1841" s="28">
        <f>IF(OR(D1841="",H1841&lt;&gt;""),"",IF(F1841="완료","완료",IF(A1841&lt;기준일,"밀림",IF(A1841=기준일,"오늘",IF(A1841&lt;=기준일+7,"이번 주","예정")))))</f>
        <v/>
      </c>
      <c r="H1841" s="25">
        <f>IF(COUNTA(A1841,B1841,D1841)=0,"",IF(D1841="","할 일을 적어 주세요",IF(NOT(ISNUMBER(A1841)),"마감일을 확인하세요",IF(AND(B1841&lt;&gt;"",ISNA(MATCH(B1841,현장번호,0))),"현장 번호를 확인하세요",IF(AND(F1841&lt;&gt;"",F1841&lt;&gt;"완료"),"끝남 칸은 '완료'만","")))))</f>
        <v/>
      </c>
      <c r="J1841">
        <f>IF(OR(G1841="밀림",G1841="오늘",G1841="이번 주"),A1841+ROW()/1E+6,"")</f>
        <v/>
      </c>
    </row>
    <row r="1842">
      <c r="A1842" s="20" t="n"/>
      <c r="B1842" s="26" t="n"/>
      <c r="C1842" s="27">
        <f>IF(D1842="","",IF(B1842="","(현장 없음)",IFERROR(INDEX(현장_고객,MATCH(B1842,현장번호,0))&amp;" · "&amp;INDEX(현장_주소,MATCH(B1842,현장번호,0)),"없는 번호")))</f>
        <v/>
      </c>
      <c r="D1842" s="21" t="n"/>
      <c r="E1842" s="21" t="n"/>
      <c r="F1842" s="26" t="n"/>
      <c r="G1842" s="28">
        <f>IF(OR(D1842="",H1842&lt;&gt;""),"",IF(F1842="완료","완료",IF(A1842&lt;기준일,"밀림",IF(A1842=기준일,"오늘",IF(A1842&lt;=기준일+7,"이번 주","예정")))))</f>
        <v/>
      </c>
      <c r="H1842" s="25">
        <f>IF(COUNTA(A1842,B1842,D1842)=0,"",IF(D1842="","할 일을 적어 주세요",IF(NOT(ISNUMBER(A1842)),"마감일을 확인하세요",IF(AND(B1842&lt;&gt;"",ISNA(MATCH(B1842,현장번호,0))),"현장 번호를 확인하세요",IF(AND(F1842&lt;&gt;"",F1842&lt;&gt;"완료"),"끝남 칸은 '완료'만","")))))</f>
        <v/>
      </c>
      <c r="J1842">
        <f>IF(OR(G1842="밀림",G1842="오늘",G1842="이번 주"),A1842+ROW()/1E+6,"")</f>
        <v/>
      </c>
    </row>
    <row r="1843">
      <c r="A1843" s="20" t="n"/>
      <c r="B1843" s="26" t="n"/>
      <c r="C1843" s="27">
        <f>IF(D1843="","",IF(B1843="","(현장 없음)",IFERROR(INDEX(현장_고객,MATCH(B1843,현장번호,0))&amp;" · "&amp;INDEX(현장_주소,MATCH(B1843,현장번호,0)),"없는 번호")))</f>
        <v/>
      </c>
      <c r="D1843" s="21" t="n"/>
      <c r="E1843" s="21" t="n"/>
      <c r="F1843" s="26" t="n"/>
      <c r="G1843" s="28">
        <f>IF(OR(D1843="",H1843&lt;&gt;""),"",IF(F1843="완료","완료",IF(A1843&lt;기준일,"밀림",IF(A1843=기준일,"오늘",IF(A1843&lt;=기준일+7,"이번 주","예정")))))</f>
        <v/>
      </c>
      <c r="H1843" s="25">
        <f>IF(COUNTA(A1843,B1843,D1843)=0,"",IF(D1843="","할 일을 적어 주세요",IF(NOT(ISNUMBER(A1843)),"마감일을 확인하세요",IF(AND(B1843&lt;&gt;"",ISNA(MATCH(B1843,현장번호,0))),"현장 번호를 확인하세요",IF(AND(F1843&lt;&gt;"",F1843&lt;&gt;"완료"),"끝남 칸은 '완료'만","")))))</f>
        <v/>
      </c>
      <c r="J1843">
        <f>IF(OR(G1843="밀림",G1843="오늘",G1843="이번 주"),A1843+ROW()/1E+6,"")</f>
        <v/>
      </c>
    </row>
    <row r="1844">
      <c r="A1844" s="20" t="n"/>
      <c r="B1844" s="26" t="n"/>
      <c r="C1844" s="27">
        <f>IF(D1844="","",IF(B1844="","(현장 없음)",IFERROR(INDEX(현장_고객,MATCH(B1844,현장번호,0))&amp;" · "&amp;INDEX(현장_주소,MATCH(B1844,현장번호,0)),"없는 번호")))</f>
        <v/>
      </c>
      <c r="D1844" s="21" t="n"/>
      <c r="E1844" s="21" t="n"/>
      <c r="F1844" s="26" t="n"/>
      <c r="G1844" s="28">
        <f>IF(OR(D1844="",H1844&lt;&gt;""),"",IF(F1844="완료","완료",IF(A1844&lt;기준일,"밀림",IF(A1844=기준일,"오늘",IF(A1844&lt;=기준일+7,"이번 주","예정")))))</f>
        <v/>
      </c>
      <c r="H1844" s="25">
        <f>IF(COUNTA(A1844,B1844,D1844)=0,"",IF(D1844="","할 일을 적어 주세요",IF(NOT(ISNUMBER(A1844)),"마감일을 확인하세요",IF(AND(B1844&lt;&gt;"",ISNA(MATCH(B1844,현장번호,0))),"현장 번호를 확인하세요",IF(AND(F1844&lt;&gt;"",F1844&lt;&gt;"완료"),"끝남 칸은 '완료'만","")))))</f>
        <v/>
      </c>
      <c r="J1844">
        <f>IF(OR(G1844="밀림",G1844="오늘",G1844="이번 주"),A1844+ROW()/1E+6,"")</f>
        <v/>
      </c>
    </row>
    <row r="1845">
      <c r="A1845" s="20" t="n"/>
      <c r="B1845" s="26" t="n"/>
      <c r="C1845" s="27">
        <f>IF(D1845="","",IF(B1845="","(현장 없음)",IFERROR(INDEX(현장_고객,MATCH(B1845,현장번호,0))&amp;" · "&amp;INDEX(현장_주소,MATCH(B1845,현장번호,0)),"없는 번호")))</f>
        <v/>
      </c>
      <c r="D1845" s="21" t="n"/>
      <c r="E1845" s="21" t="n"/>
      <c r="F1845" s="26" t="n"/>
      <c r="G1845" s="28">
        <f>IF(OR(D1845="",H1845&lt;&gt;""),"",IF(F1845="완료","완료",IF(A1845&lt;기준일,"밀림",IF(A1845=기준일,"오늘",IF(A1845&lt;=기준일+7,"이번 주","예정")))))</f>
        <v/>
      </c>
      <c r="H1845" s="25">
        <f>IF(COUNTA(A1845,B1845,D1845)=0,"",IF(D1845="","할 일을 적어 주세요",IF(NOT(ISNUMBER(A1845)),"마감일을 확인하세요",IF(AND(B1845&lt;&gt;"",ISNA(MATCH(B1845,현장번호,0))),"현장 번호를 확인하세요",IF(AND(F1845&lt;&gt;"",F1845&lt;&gt;"완료"),"끝남 칸은 '완료'만","")))))</f>
        <v/>
      </c>
      <c r="J1845">
        <f>IF(OR(G1845="밀림",G1845="오늘",G1845="이번 주"),A1845+ROW()/1E+6,"")</f>
        <v/>
      </c>
    </row>
    <row r="1846">
      <c r="A1846" s="20" t="n"/>
      <c r="B1846" s="26" t="n"/>
      <c r="C1846" s="27">
        <f>IF(D1846="","",IF(B1846="","(현장 없음)",IFERROR(INDEX(현장_고객,MATCH(B1846,현장번호,0))&amp;" · "&amp;INDEX(현장_주소,MATCH(B1846,현장번호,0)),"없는 번호")))</f>
        <v/>
      </c>
      <c r="D1846" s="21" t="n"/>
      <c r="E1846" s="21" t="n"/>
      <c r="F1846" s="26" t="n"/>
      <c r="G1846" s="28">
        <f>IF(OR(D1846="",H1846&lt;&gt;""),"",IF(F1846="완료","완료",IF(A1846&lt;기준일,"밀림",IF(A1846=기준일,"오늘",IF(A1846&lt;=기준일+7,"이번 주","예정")))))</f>
        <v/>
      </c>
      <c r="H1846" s="25">
        <f>IF(COUNTA(A1846,B1846,D1846)=0,"",IF(D1846="","할 일을 적어 주세요",IF(NOT(ISNUMBER(A1846)),"마감일을 확인하세요",IF(AND(B1846&lt;&gt;"",ISNA(MATCH(B1846,현장번호,0))),"현장 번호를 확인하세요",IF(AND(F1846&lt;&gt;"",F1846&lt;&gt;"완료"),"끝남 칸은 '완료'만","")))))</f>
        <v/>
      </c>
      <c r="J1846">
        <f>IF(OR(G1846="밀림",G1846="오늘",G1846="이번 주"),A1846+ROW()/1E+6,"")</f>
        <v/>
      </c>
    </row>
    <row r="1847">
      <c r="A1847" s="20" t="n"/>
      <c r="B1847" s="26" t="n"/>
      <c r="C1847" s="27">
        <f>IF(D1847="","",IF(B1847="","(현장 없음)",IFERROR(INDEX(현장_고객,MATCH(B1847,현장번호,0))&amp;" · "&amp;INDEX(현장_주소,MATCH(B1847,현장번호,0)),"없는 번호")))</f>
        <v/>
      </c>
      <c r="D1847" s="21" t="n"/>
      <c r="E1847" s="21" t="n"/>
      <c r="F1847" s="26" t="n"/>
      <c r="G1847" s="28">
        <f>IF(OR(D1847="",H1847&lt;&gt;""),"",IF(F1847="완료","완료",IF(A1847&lt;기준일,"밀림",IF(A1847=기준일,"오늘",IF(A1847&lt;=기준일+7,"이번 주","예정")))))</f>
        <v/>
      </c>
      <c r="H1847" s="25">
        <f>IF(COUNTA(A1847,B1847,D1847)=0,"",IF(D1847="","할 일을 적어 주세요",IF(NOT(ISNUMBER(A1847)),"마감일을 확인하세요",IF(AND(B1847&lt;&gt;"",ISNA(MATCH(B1847,현장번호,0))),"현장 번호를 확인하세요",IF(AND(F1847&lt;&gt;"",F1847&lt;&gt;"완료"),"끝남 칸은 '완료'만","")))))</f>
        <v/>
      </c>
      <c r="J1847">
        <f>IF(OR(G1847="밀림",G1847="오늘",G1847="이번 주"),A1847+ROW()/1E+6,"")</f>
        <v/>
      </c>
    </row>
    <row r="1848">
      <c r="A1848" s="20" t="n"/>
      <c r="B1848" s="26" t="n"/>
      <c r="C1848" s="27">
        <f>IF(D1848="","",IF(B1848="","(현장 없음)",IFERROR(INDEX(현장_고객,MATCH(B1848,현장번호,0))&amp;" · "&amp;INDEX(현장_주소,MATCH(B1848,현장번호,0)),"없는 번호")))</f>
        <v/>
      </c>
      <c r="D1848" s="21" t="n"/>
      <c r="E1848" s="21" t="n"/>
      <c r="F1848" s="26" t="n"/>
      <c r="G1848" s="28">
        <f>IF(OR(D1848="",H1848&lt;&gt;""),"",IF(F1848="완료","완료",IF(A1848&lt;기준일,"밀림",IF(A1848=기준일,"오늘",IF(A1848&lt;=기준일+7,"이번 주","예정")))))</f>
        <v/>
      </c>
      <c r="H1848" s="25">
        <f>IF(COUNTA(A1848,B1848,D1848)=0,"",IF(D1848="","할 일을 적어 주세요",IF(NOT(ISNUMBER(A1848)),"마감일을 확인하세요",IF(AND(B1848&lt;&gt;"",ISNA(MATCH(B1848,현장번호,0))),"현장 번호를 확인하세요",IF(AND(F1848&lt;&gt;"",F1848&lt;&gt;"완료"),"끝남 칸은 '완료'만","")))))</f>
        <v/>
      </c>
      <c r="J1848">
        <f>IF(OR(G1848="밀림",G1848="오늘",G1848="이번 주"),A1848+ROW()/1E+6,"")</f>
        <v/>
      </c>
    </row>
    <row r="1849">
      <c r="A1849" s="20" t="n"/>
      <c r="B1849" s="26" t="n"/>
      <c r="C1849" s="27">
        <f>IF(D1849="","",IF(B1849="","(현장 없음)",IFERROR(INDEX(현장_고객,MATCH(B1849,현장번호,0))&amp;" · "&amp;INDEX(현장_주소,MATCH(B1849,현장번호,0)),"없는 번호")))</f>
        <v/>
      </c>
      <c r="D1849" s="21" t="n"/>
      <c r="E1849" s="21" t="n"/>
      <c r="F1849" s="26" t="n"/>
      <c r="G1849" s="28">
        <f>IF(OR(D1849="",H1849&lt;&gt;""),"",IF(F1849="완료","완료",IF(A1849&lt;기준일,"밀림",IF(A1849=기준일,"오늘",IF(A1849&lt;=기준일+7,"이번 주","예정")))))</f>
        <v/>
      </c>
      <c r="H1849" s="25">
        <f>IF(COUNTA(A1849,B1849,D1849)=0,"",IF(D1849="","할 일을 적어 주세요",IF(NOT(ISNUMBER(A1849)),"마감일을 확인하세요",IF(AND(B1849&lt;&gt;"",ISNA(MATCH(B1849,현장번호,0))),"현장 번호를 확인하세요",IF(AND(F1849&lt;&gt;"",F1849&lt;&gt;"완료"),"끝남 칸은 '완료'만","")))))</f>
        <v/>
      </c>
      <c r="J1849">
        <f>IF(OR(G1849="밀림",G1849="오늘",G1849="이번 주"),A1849+ROW()/1E+6,"")</f>
        <v/>
      </c>
    </row>
    <row r="1850">
      <c r="A1850" s="20" t="n"/>
      <c r="B1850" s="26" t="n"/>
      <c r="C1850" s="27">
        <f>IF(D1850="","",IF(B1850="","(현장 없음)",IFERROR(INDEX(현장_고객,MATCH(B1850,현장번호,0))&amp;" · "&amp;INDEX(현장_주소,MATCH(B1850,현장번호,0)),"없는 번호")))</f>
        <v/>
      </c>
      <c r="D1850" s="21" t="n"/>
      <c r="E1850" s="21" t="n"/>
      <c r="F1850" s="26" t="n"/>
      <c r="G1850" s="28">
        <f>IF(OR(D1850="",H1850&lt;&gt;""),"",IF(F1850="완료","완료",IF(A1850&lt;기준일,"밀림",IF(A1850=기준일,"오늘",IF(A1850&lt;=기준일+7,"이번 주","예정")))))</f>
        <v/>
      </c>
      <c r="H1850" s="25">
        <f>IF(COUNTA(A1850,B1850,D1850)=0,"",IF(D1850="","할 일을 적어 주세요",IF(NOT(ISNUMBER(A1850)),"마감일을 확인하세요",IF(AND(B1850&lt;&gt;"",ISNA(MATCH(B1850,현장번호,0))),"현장 번호를 확인하세요",IF(AND(F1850&lt;&gt;"",F1850&lt;&gt;"완료"),"끝남 칸은 '완료'만","")))))</f>
        <v/>
      </c>
      <c r="J1850">
        <f>IF(OR(G1850="밀림",G1850="오늘",G1850="이번 주"),A1850+ROW()/1E+6,"")</f>
        <v/>
      </c>
    </row>
    <row r="1851">
      <c r="A1851" s="20" t="n"/>
      <c r="B1851" s="26" t="n"/>
      <c r="C1851" s="27">
        <f>IF(D1851="","",IF(B1851="","(현장 없음)",IFERROR(INDEX(현장_고객,MATCH(B1851,현장번호,0))&amp;" · "&amp;INDEX(현장_주소,MATCH(B1851,현장번호,0)),"없는 번호")))</f>
        <v/>
      </c>
      <c r="D1851" s="21" t="n"/>
      <c r="E1851" s="21" t="n"/>
      <c r="F1851" s="26" t="n"/>
      <c r="G1851" s="28">
        <f>IF(OR(D1851="",H1851&lt;&gt;""),"",IF(F1851="완료","완료",IF(A1851&lt;기준일,"밀림",IF(A1851=기준일,"오늘",IF(A1851&lt;=기준일+7,"이번 주","예정")))))</f>
        <v/>
      </c>
      <c r="H1851" s="25">
        <f>IF(COUNTA(A1851,B1851,D1851)=0,"",IF(D1851="","할 일을 적어 주세요",IF(NOT(ISNUMBER(A1851)),"마감일을 확인하세요",IF(AND(B1851&lt;&gt;"",ISNA(MATCH(B1851,현장번호,0))),"현장 번호를 확인하세요",IF(AND(F1851&lt;&gt;"",F1851&lt;&gt;"완료"),"끝남 칸은 '완료'만","")))))</f>
        <v/>
      </c>
      <c r="J1851">
        <f>IF(OR(G1851="밀림",G1851="오늘",G1851="이번 주"),A1851+ROW()/1E+6,"")</f>
        <v/>
      </c>
    </row>
    <row r="1852">
      <c r="A1852" s="20" t="n"/>
      <c r="B1852" s="26" t="n"/>
      <c r="C1852" s="27">
        <f>IF(D1852="","",IF(B1852="","(현장 없음)",IFERROR(INDEX(현장_고객,MATCH(B1852,현장번호,0))&amp;" · "&amp;INDEX(현장_주소,MATCH(B1852,현장번호,0)),"없는 번호")))</f>
        <v/>
      </c>
      <c r="D1852" s="21" t="n"/>
      <c r="E1852" s="21" t="n"/>
      <c r="F1852" s="26" t="n"/>
      <c r="G1852" s="28">
        <f>IF(OR(D1852="",H1852&lt;&gt;""),"",IF(F1852="완료","완료",IF(A1852&lt;기준일,"밀림",IF(A1852=기준일,"오늘",IF(A1852&lt;=기준일+7,"이번 주","예정")))))</f>
        <v/>
      </c>
      <c r="H1852" s="25">
        <f>IF(COUNTA(A1852,B1852,D1852)=0,"",IF(D1852="","할 일을 적어 주세요",IF(NOT(ISNUMBER(A1852)),"마감일을 확인하세요",IF(AND(B1852&lt;&gt;"",ISNA(MATCH(B1852,현장번호,0))),"현장 번호를 확인하세요",IF(AND(F1852&lt;&gt;"",F1852&lt;&gt;"완료"),"끝남 칸은 '완료'만","")))))</f>
        <v/>
      </c>
      <c r="J1852">
        <f>IF(OR(G1852="밀림",G1852="오늘",G1852="이번 주"),A1852+ROW()/1E+6,"")</f>
        <v/>
      </c>
    </row>
    <row r="1853">
      <c r="A1853" s="20" t="n"/>
      <c r="B1853" s="26" t="n"/>
      <c r="C1853" s="27">
        <f>IF(D1853="","",IF(B1853="","(현장 없음)",IFERROR(INDEX(현장_고객,MATCH(B1853,현장번호,0))&amp;" · "&amp;INDEX(현장_주소,MATCH(B1853,현장번호,0)),"없는 번호")))</f>
        <v/>
      </c>
      <c r="D1853" s="21" t="n"/>
      <c r="E1853" s="21" t="n"/>
      <c r="F1853" s="26" t="n"/>
      <c r="G1853" s="28">
        <f>IF(OR(D1853="",H1853&lt;&gt;""),"",IF(F1853="완료","완료",IF(A1853&lt;기준일,"밀림",IF(A1853=기준일,"오늘",IF(A1853&lt;=기준일+7,"이번 주","예정")))))</f>
        <v/>
      </c>
      <c r="H1853" s="25">
        <f>IF(COUNTA(A1853,B1853,D1853)=0,"",IF(D1853="","할 일을 적어 주세요",IF(NOT(ISNUMBER(A1853)),"마감일을 확인하세요",IF(AND(B1853&lt;&gt;"",ISNA(MATCH(B1853,현장번호,0))),"현장 번호를 확인하세요",IF(AND(F1853&lt;&gt;"",F1853&lt;&gt;"완료"),"끝남 칸은 '완료'만","")))))</f>
        <v/>
      </c>
      <c r="J1853">
        <f>IF(OR(G1853="밀림",G1853="오늘",G1853="이번 주"),A1853+ROW()/1E+6,"")</f>
        <v/>
      </c>
    </row>
    <row r="1854">
      <c r="A1854" s="20" t="n"/>
      <c r="B1854" s="26" t="n"/>
      <c r="C1854" s="27">
        <f>IF(D1854="","",IF(B1854="","(현장 없음)",IFERROR(INDEX(현장_고객,MATCH(B1854,현장번호,0))&amp;" · "&amp;INDEX(현장_주소,MATCH(B1854,현장번호,0)),"없는 번호")))</f>
        <v/>
      </c>
      <c r="D1854" s="21" t="n"/>
      <c r="E1854" s="21" t="n"/>
      <c r="F1854" s="26" t="n"/>
      <c r="G1854" s="28">
        <f>IF(OR(D1854="",H1854&lt;&gt;""),"",IF(F1854="완료","완료",IF(A1854&lt;기준일,"밀림",IF(A1854=기준일,"오늘",IF(A1854&lt;=기준일+7,"이번 주","예정")))))</f>
        <v/>
      </c>
      <c r="H1854" s="25">
        <f>IF(COUNTA(A1854,B1854,D1854)=0,"",IF(D1854="","할 일을 적어 주세요",IF(NOT(ISNUMBER(A1854)),"마감일을 확인하세요",IF(AND(B1854&lt;&gt;"",ISNA(MATCH(B1854,현장번호,0))),"현장 번호를 확인하세요",IF(AND(F1854&lt;&gt;"",F1854&lt;&gt;"완료"),"끝남 칸은 '완료'만","")))))</f>
        <v/>
      </c>
      <c r="J1854">
        <f>IF(OR(G1854="밀림",G1854="오늘",G1854="이번 주"),A1854+ROW()/1E+6,"")</f>
        <v/>
      </c>
    </row>
    <row r="1855">
      <c r="A1855" s="20" t="n"/>
      <c r="B1855" s="26" t="n"/>
      <c r="C1855" s="27">
        <f>IF(D1855="","",IF(B1855="","(현장 없음)",IFERROR(INDEX(현장_고객,MATCH(B1855,현장번호,0))&amp;" · "&amp;INDEX(현장_주소,MATCH(B1855,현장번호,0)),"없는 번호")))</f>
        <v/>
      </c>
      <c r="D1855" s="21" t="n"/>
      <c r="E1855" s="21" t="n"/>
      <c r="F1855" s="26" t="n"/>
      <c r="G1855" s="28">
        <f>IF(OR(D1855="",H1855&lt;&gt;""),"",IF(F1855="완료","완료",IF(A1855&lt;기준일,"밀림",IF(A1855=기준일,"오늘",IF(A1855&lt;=기준일+7,"이번 주","예정")))))</f>
        <v/>
      </c>
      <c r="H1855" s="25">
        <f>IF(COUNTA(A1855,B1855,D1855)=0,"",IF(D1855="","할 일을 적어 주세요",IF(NOT(ISNUMBER(A1855)),"마감일을 확인하세요",IF(AND(B1855&lt;&gt;"",ISNA(MATCH(B1855,현장번호,0))),"현장 번호를 확인하세요",IF(AND(F1855&lt;&gt;"",F1855&lt;&gt;"완료"),"끝남 칸은 '완료'만","")))))</f>
        <v/>
      </c>
      <c r="J1855">
        <f>IF(OR(G1855="밀림",G1855="오늘",G1855="이번 주"),A1855+ROW()/1E+6,"")</f>
        <v/>
      </c>
    </row>
    <row r="1856">
      <c r="A1856" s="20" t="n"/>
      <c r="B1856" s="26" t="n"/>
      <c r="C1856" s="27">
        <f>IF(D1856="","",IF(B1856="","(현장 없음)",IFERROR(INDEX(현장_고객,MATCH(B1856,현장번호,0))&amp;" · "&amp;INDEX(현장_주소,MATCH(B1856,현장번호,0)),"없는 번호")))</f>
        <v/>
      </c>
      <c r="D1856" s="21" t="n"/>
      <c r="E1856" s="21" t="n"/>
      <c r="F1856" s="26" t="n"/>
      <c r="G1856" s="28">
        <f>IF(OR(D1856="",H1856&lt;&gt;""),"",IF(F1856="완료","완료",IF(A1856&lt;기준일,"밀림",IF(A1856=기준일,"오늘",IF(A1856&lt;=기준일+7,"이번 주","예정")))))</f>
        <v/>
      </c>
      <c r="H1856" s="25">
        <f>IF(COUNTA(A1856,B1856,D1856)=0,"",IF(D1856="","할 일을 적어 주세요",IF(NOT(ISNUMBER(A1856)),"마감일을 확인하세요",IF(AND(B1856&lt;&gt;"",ISNA(MATCH(B1856,현장번호,0))),"현장 번호를 확인하세요",IF(AND(F1856&lt;&gt;"",F1856&lt;&gt;"완료"),"끝남 칸은 '완료'만","")))))</f>
        <v/>
      </c>
      <c r="J1856">
        <f>IF(OR(G1856="밀림",G1856="오늘",G1856="이번 주"),A1856+ROW()/1E+6,"")</f>
        <v/>
      </c>
    </row>
    <row r="1857">
      <c r="A1857" s="20" t="n"/>
      <c r="B1857" s="26" t="n"/>
      <c r="C1857" s="27">
        <f>IF(D1857="","",IF(B1857="","(현장 없음)",IFERROR(INDEX(현장_고객,MATCH(B1857,현장번호,0))&amp;" · "&amp;INDEX(현장_주소,MATCH(B1857,현장번호,0)),"없는 번호")))</f>
        <v/>
      </c>
      <c r="D1857" s="21" t="n"/>
      <c r="E1857" s="21" t="n"/>
      <c r="F1857" s="26" t="n"/>
      <c r="G1857" s="28">
        <f>IF(OR(D1857="",H1857&lt;&gt;""),"",IF(F1857="완료","완료",IF(A1857&lt;기준일,"밀림",IF(A1857=기준일,"오늘",IF(A1857&lt;=기준일+7,"이번 주","예정")))))</f>
        <v/>
      </c>
      <c r="H1857" s="25">
        <f>IF(COUNTA(A1857,B1857,D1857)=0,"",IF(D1857="","할 일을 적어 주세요",IF(NOT(ISNUMBER(A1857)),"마감일을 확인하세요",IF(AND(B1857&lt;&gt;"",ISNA(MATCH(B1857,현장번호,0))),"현장 번호를 확인하세요",IF(AND(F1857&lt;&gt;"",F1857&lt;&gt;"완료"),"끝남 칸은 '완료'만","")))))</f>
        <v/>
      </c>
      <c r="J1857">
        <f>IF(OR(G1857="밀림",G1857="오늘",G1857="이번 주"),A1857+ROW()/1E+6,"")</f>
        <v/>
      </c>
    </row>
    <row r="1858">
      <c r="A1858" s="20" t="n"/>
      <c r="B1858" s="26" t="n"/>
      <c r="C1858" s="27">
        <f>IF(D1858="","",IF(B1858="","(현장 없음)",IFERROR(INDEX(현장_고객,MATCH(B1858,현장번호,0))&amp;" · "&amp;INDEX(현장_주소,MATCH(B1858,현장번호,0)),"없는 번호")))</f>
        <v/>
      </c>
      <c r="D1858" s="21" t="n"/>
      <c r="E1858" s="21" t="n"/>
      <c r="F1858" s="26" t="n"/>
      <c r="G1858" s="28">
        <f>IF(OR(D1858="",H1858&lt;&gt;""),"",IF(F1858="완료","완료",IF(A1858&lt;기준일,"밀림",IF(A1858=기준일,"오늘",IF(A1858&lt;=기준일+7,"이번 주","예정")))))</f>
        <v/>
      </c>
      <c r="H1858" s="25">
        <f>IF(COUNTA(A1858,B1858,D1858)=0,"",IF(D1858="","할 일을 적어 주세요",IF(NOT(ISNUMBER(A1858)),"마감일을 확인하세요",IF(AND(B1858&lt;&gt;"",ISNA(MATCH(B1858,현장번호,0))),"현장 번호를 확인하세요",IF(AND(F1858&lt;&gt;"",F1858&lt;&gt;"완료"),"끝남 칸은 '완료'만","")))))</f>
        <v/>
      </c>
      <c r="J1858">
        <f>IF(OR(G1858="밀림",G1858="오늘",G1858="이번 주"),A1858+ROW()/1E+6,"")</f>
        <v/>
      </c>
    </row>
    <row r="1859">
      <c r="A1859" s="20" t="n"/>
      <c r="B1859" s="26" t="n"/>
      <c r="C1859" s="27">
        <f>IF(D1859="","",IF(B1859="","(현장 없음)",IFERROR(INDEX(현장_고객,MATCH(B1859,현장번호,0))&amp;" · "&amp;INDEX(현장_주소,MATCH(B1859,현장번호,0)),"없는 번호")))</f>
        <v/>
      </c>
      <c r="D1859" s="21" t="n"/>
      <c r="E1859" s="21" t="n"/>
      <c r="F1859" s="26" t="n"/>
      <c r="G1859" s="28">
        <f>IF(OR(D1859="",H1859&lt;&gt;""),"",IF(F1859="완료","완료",IF(A1859&lt;기준일,"밀림",IF(A1859=기준일,"오늘",IF(A1859&lt;=기준일+7,"이번 주","예정")))))</f>
        <v/>
      </c>
      <c r="H1859" s="25">
        <f>IF(COUNTA(A1859,B1859,D1859)=0,"",IF(D1859="","할 일을 적어 주세요",IF(NOT(ISNUMBER(A1859)),"마감일을 확인하세요",IF(AND(B1859&lt;&gt;"",ISNA(MATCH(B1859,현장번호,0))),"현장 번호를 확인하세요",IF(AND(F1859&lt;&gt;"",F1859&lt;&gt;"완료"),"끝남 칸은 '완료'만","")))))</f>
        <v/>
      </c>
      <c r="J1859">
        <f>IF(OR(G1859="밀림",G1859="오늘",G1859="이번 주"),A1859+ROW()/1E+6,"")</f>
        <v/>
      </c>
    </row>
    <row r="1860">
      <c r="A1860" s="20" t="n"/>
      <c r="B1860" s="26" t="n"/>
      <c r="C1860" s="27">
        <f>IF(D1860="","",IF(B1860="","(현장 없음)",IFERROR(INDEX(현장_고객,MATCH(B1860,현장번호,0))&amp;" · "&amp;INDEX(현장_주소,MATCH(B1860,현장번호,0)),"없는 번호")))</f>
        <v/>
      </c>
      <c r="D1860" s="21" t="n"/>
      <c r="E1860" s="21" t="n"/>
      <c r="F1860" s="26" t="n"/>
      <c r="G1860" s="28">
        <f>IF(OR(D1860="",H1860&lt;&gt;""),"",IF(F1860="완료","완료",IF(A1860&lt;기준일,"밀림",IF(A1860=기준일,"오늘",IF(A1860&lt;=기준일+7,"이번 주","예정")))))</f>
        <v/>
      </c>
      <c r="H1860" s="25">
        <f>IF(COUNTA(A1860,B1860,D1860)=0,"",IF(D1860="","할 일을 적어 주세요",IF(NOT(ISNUMBER(A1860)),"마감일을 확인하세요",IF(AND(B1860&lt;&gt;"",ISNA(MATCH(B1860,현장번호,0))),"현장 번호를 확인하세요",IF(AND(F1860&lt;&gt;"",F1860&lt;&gt;"완료"),"끝남 칸은 '완료'만","")))))</f>
        <v/>
      </c>
      <c r="J1860">
        <f>IF(OR(G1860="밀림",G1860="오늘",G1860="이번 주"),A1860+ROW()/1E+6,"")</f>
        <v/>
      </c>
    </row>
    <row r="1861">
      <c r="A1861" s="20" t="n"/>
      <c r="B1861" s="26" t="n"/>
      <c r="C1861" s="27">
        <f>IF(D1861="","",IF(B1861="","(현장 없음)",IFERROR(INDEX(현장_고객,MATCH(B1861,현장번호,0))&amp;" · "&amp;INDEX(현장_주소,MATCH(B1861,현장번호,0)),"없는 번호")))</f>
        <v/>
      </c>
      <c r="D1861" s="21" t="n"/>
      <c r="E1861" s="21" t="n"/>
      <c r="F1861" s="26" t="n"/>
      <c r="G1861" s="28">
        <f>IF(OR(D1861="",H1861&lt;&gt;""),"",IF(F1861="완료","완료",IF(A1861&lt;기준일,"밀림",IF(A1861=기준일,"오늘",IF(A1861&lt;=기준일+7,"이번 주","예정")))))</f>
        <v/>
      </c>
      <c r="H1861" s="25">
        <f>IF(COUNTA(A1861,B1861,D1861)=0,"",IF(D1861="","할 일을 적어 주세요",IF(NOT(ISNUMBER(A1861)),"마감일을 확인하세요",IF(AND(B1861&lt;&gt;"",ISNA(MATCH(B1861,현장번호,0))),"현장 번호를 확인하세요",IF(AND(F1861&lt;&gt;"",F1861&lt;&gt;"완료"),"끝남 칸은 '완료'만","")))))</f>
        <v/>
      </c>
      <c r="J1861">
        <f>IF(OR(G1861="밀림",G1861="오늘",G1861="이번 주"),A1861+ROW()/1E+6,"")</f>
        <v/>
      </c>
    </row>
    <row r="1862">
      <c r="A1862" s="20" t="n"/>
      <c r="B1862" s="26" t="n"/>
      <c r="C1862" s="27">
        <f>IF(D1862="","",IF(B1862="","(현장 없음)",IFERROR(INDEX(현장_고객,MATCH(B1862,현장번호,0))&amp;" · "&amp;INDEX(현장_주소,MATCH(B1862,현장번호,0)),"없는 번호")))</f>
        <v/>
      </c>
      <c r="D1862" s="21" t="n"/>
      <c r="E1862" s="21" t="n"/>
      <c r="F1862" s="26" t="n"/>
      <c r="G1862" s="28">
        <f>IF(OR(D1862="",H1862&lt;&gt;""),"",IF(F1862="완료","완료",IF(A1862&lt;기준일,"밀림",IF(A1862=기준일,"오늘",IF(A1862&lt;=기준일+7,"이번 주","예정")))))</f>
        <v/>
      </c>
      <c r="H1862" s="25">
        <f>IF(COUNTA(A1862,B1862,D1862)=0,"",IF(D1862="","할 일을 적어 주세요",IF(NOT(ISNUMBER(A1862)),"마감일을 확인하세요",IF(AND(B1862&lt;&gt;"",ISNA(MATCH(B1862,현장번호,0))),"현장 번호를 확인하세요",IF(AND(F1862&lt;&gt;"",F1862&lt;&gt;"완료"),"끝남 칸은 '완료'만","")))))</f>
        <v/>
      </c>
      <c r="J1862">
        <f>IF(OR(G1862="밀림",G1862="오늘",G1862="이번 주"),A1862+ROW()/1E+6,"")</f>
        <v/>
      </c>
    </row>
    <row r="1863">
      <c r="A1863" s="20" t="n"/>
      <c r="B1863" s="26" t="n"/>
      <c r="C1863" s="27">
        <f>IF(D1863="","",IF(B1863="","(현장 없음)",IFERROR(INDEX(현장_고객,MATCH(B1863,현장번호,0))&amp;" · "&amp;INDEX(현장_주소,MATCH(B1863,현장번호,0)),"없는 번호")))</f>
        <v/>
      </c>
      <c r="D1863" s="21" t="n"/>
      <c r="E1863" s="21" t="n"/>
      <c r="F1863" s="26" t="n"/>
      <c r="G1863" s="28">
        <f>IF(OR(D1863="",H1863&lt;&gt;""),"",IF(F1863="완료","완료",IF(A1863&lt;기준일,"밀림",IF(A1863=기준일,"오늘",IF(A1863&lt;=기준일+7,"이번 주","예정")))))</f>
        <v/>
      </c>
      <c r="H1863" s="25">
        <f>IF(COUNTA(A1863,B1863,D1863)=0,"",IF(D1863="","할 일을 적어 주세요",IF(NOT(ISNUMBER(A1863)),"마감일을 확인하세요",IF(AND(B1863&lt;&gt;"",ISNA(MATCH(B1863,현장번호,0))),"현장 번호를 확인하세요",IF(AND(F1863&lt;&gt;"",F1863&lt;&gt;"완료"),"끝남 칸은 '완료'만","")))))</f>
        <v/>
      </c>
      <c r="J1863">
        <f>IF(OR(G1863="밀림",G1863="오늘",G1863="이번 주"),A1863+ROW()/1E+6,"")</f>
        <v/>
      </c>
    </row>
    <row r="1864">
      <c r="A1864" s="20" t="n"/>
      <c r="B1864" s="26" t="n"/>
      <c r="C1864" s="27">
        <f>IF(D1864="","",IF(B1864="","(현장 없음)",IFERROR(INDEX(현장_고객,MATCH(B1864,현장번호,0))&amp;" · "&amp;INDEX(현장_주소,MATCH(B1864,현장번호,0)),"없는 번호")))</f>
        <v/>
      </c>
      <c r="D1864" s="21" t="n"/>
      <c r="E1864" s="21" t="n"/>
      <c r="F1864" s="26" t="n"/>
      <c r="G1864" s="28">
        <f>IF(OR(D1864="",H1864&lt;&gt;""),"",IF(F1864="완료","완료",IF(A1864&lt;기준일,"밀림",IF(A1864=기준일,"오늘",IF(A1864&lt;=기준일+7,"이번 주","예정")))))</f>
        <v/>
      </c>
      <c r="H1864" s="25">
        <f>IF(COUNTA(A1864,B1864,D1864)=0,"",IF(D1864="","할 일을 적어 주세요",IF(NOT(ISNUMBER(A1864)),"마감일을 확인하세요",IF(AND(B1864&lt;&gt;"",ISNA(MATCH(B1864,현장번호,0))),"현장 번호를 확인하세요",IF(AND(F1864&lt;&gt;"",F1864&lt;&gt;"완료"),"끝남 칸은 '완료'만","")))))</f>
        <v/>
      </c>
      <c r="J1864">
        <f>IF(OR(G1864="밀림",G1864="오늘",G1864="이번 주"),A1864+ROW()/1E+6,"")</f>
        <v/>
      </c>
    </row>
    <row r="1865">
      <c r="A1865" s="20" t="n"/>
      <c r="B1865" s="26" t="n"/>
      <c r="C1865" s="27">
        <f>IF(D1865="","",IF(B1865="","(현장 없음)",IFERROR(INDEX(현장_고객,MATCH(B1865,현장번호,0))&amp;" · "&amp;INDEX(현장_주소,MATCH(B1865,현장번호,0)),"없는 번호")))</f>
        <v/>
      </c>
      <c r="D1865" s="21" t="n"/>
      <c r="E1865" s="21" t="n"/>
      <c r="F1865" s="26" t="n"/>
      <c r="G1865" s="28">
        <f>IF(OR(D1865="",H1865&lt;&gt;""),"",IF(F1865="완료","완료",IF(A1865&lt;기준일,"밀림",IF(A1865=기준일,"오늘",IF(A1865&lt;=기준일+7,"이번 주","예정")))))</f>
        <v/>
      </c>
      <c r="H1865" s="25">
        <f>IF(COUNTA(A1865,B1865,D1865)=0,"",IF(D1865="","할 일을 적어 주세요",IF(NOT(ISNUMBER(A1865)),"마감일을 확인하세요",IF(AND(B1865&lt;&gt;"",ISNA(MATCH(B1865,현장번호,0))),"현장 번호를 확인하세요",IF(AND(F1865&lt;&gt;"",F1865&lt;&gt;"완료"),"끝남 칸은 '완료'만","")))))</f>
        <v/>
      </c>
      <c r="J1865">
        <f>IF(OR(G1865="밀림",G1865="오늘",G1865="이번 주"),A1865+ROW()/1E+6,"")</f>
        <v/>
      </c>
    </row>
    <row r="1866">
      <c r="A1866" s="20" t="n"/>
      <c r="B1866" s="26" t="n"/>
      <c r="C1866" s="27">
        <f>IF(D1866="","",IF(B1866="","(현장 없음)",IFERROR(INDEX(현장_고객,MATCH(B1866,현장번호,0))&amp;" · "&amp;INDEX(현장_주소,MATCH(B1866,현장번호,0)),"없는 번호")))</f>
        <v/>
      </c>
      <c r="D1866" s="21" t="n"/>
      <c r="E1866" s="21" t="n"/>
      <c r="F1866" s="26" t="n"/>
      <c r="G1866" s="28">
        <f>IF(OR(D1866="",H1866&lt;&gt;""),"",IF(F1866="완료","완료",IF(A1866&lt;기준일,"밀림",IF(A1866=기준일,"오늘",IF(A1866&lt;=기준일+7,"이번 주","예정")))))</f>
        <v/>
      </c>
      <c r="H1866" s="25">
        <f>IF(COUNTA(A1866,B1866,D1866)=0,"",IF(D1866="","할 일을 적어 주세요",IF(NOT(ISNUMBER(A1866)),"마감일을 확인하세요",IF(AND(B1866&lt;&gt;"",ISNA(MATCH(B1866,현장번호,0))),"현장 번호를 확인하세요",IF(AND(F1866&lt;&gt;"",F1866&lt;&gt;"완료"),"끝남 칸은 '완료'만","")))))</f>
        <v/>
      </c>
      <c r="J1866">
        <f>IF(OR(G1866="밀림",G1866="오늘",G1866="이번 주"),A1866+ROW()/1E+6,"")</f>
        <v/>
      </c>
    </row>
    <row r="1867">
      <c r="A1867" s="20" t="n"/>
      <c r="B1867" s="26" t="n"/>
      <c r="C1867" s="27">
        <f>IF(D1867="","",IF(B1867="","(현장 없음)",IFERROR(INDEX(현장_고객,MATCH(B1867,현장번호,0))&amp;" · "&amp;INDEX(현장_주소,MATCH(B1867,현장번호,0)),"없는 번호")))</f>
        <v/>
      </c>
      <c r="D1867" s="21" t="n"/>
      <c r="E1867" s="21" t="n"/>
      <c r="F1867" s="26" t="n"/>
      <c r="G1867" s="28">
        <f>IF(OR(D1867="",H1867&lt;&gt;""),"",IF(F1867="완료","완료",IF(A1867&lt;기준일,"밀림",IF(A1867=기준일,"오늘",IF(A1867&lt;=기준일+7,"이번 주","예정")))))</f>
        <v/>
      </c>
      <c r="H1867" s="25">
        <f>IF(COUNTA(A1867,B1867,D1867)=0,"",IF(D1867="","할 일을 적어 주세요",IF(NOT(ISNUMBER(A1867)),"마감일을 확인하세요",IF(AND(B1867&lt;&gt;"",ISNA(MATCH(B1867,현장번호,0))),"현장 번호를 확인하세요",IF(AND(F1867&lt;&gt;"",F1867&lt;&gt;"완료"),"끝남 칸은 '완료'만","")))))</f>
        <v/>
      </c>
      <c r="J1867">
        <f>IF(OR(G1867="밀림",G1867="오늘",G1867="이번 주"),A1867+ROW()/1E+6,"")</f>
        <v/>
      </c>
    </row>
    <row r="1868">
      <c r="A1868" s="20" t="n"/>
      <c r="B1868" s="26" t="n"/>
      <c r="C1868" s="27">
        <f>IF(D1868="","",IF(B1868="","(현장 없음)",IFERROR(INDEX(현장_고객,MATCH(B1868,현장번호,0))&amp;" · "&amp;INDEX(현장_주소,MATCH(B1868,현장번호,0)),"없는 번호")))</f>
        <v/>
      </c>
      <c r="D1868" s="21" t="n"/>
      <c r="E1868" s="21" t="n"/>
      <c r="F1868" s="26" t="n"/>
      <c r="G1868" s="28">
        <f>IF(OR(D1868="",H1868&lt;&gt;""),"",IF(F1868="완료","완료",IF(A1868&lt;기준일,"밀림",IF(A1868=기준일,"오늘",IF(A1868&lt;=기준일+7,"이번 주","예정")))))</f>
        <v/>
      </c>
      <c r="H1868" s="25">
        <f>IF(COUNTA(A1868,B1868,D1868)=0,"",IF(D1868="","할 일을 적어 주세요",IF(NOT(ISNUMBER(A1868)),"마감일을 확인하세요",IF(AND(B1868&lt;&gt;"",ISNA(MATCH(B1868,현장번호,0))),"현장 번호를 확인하세요",IF(AND(F1868&lt;&gt;"",F1868&lt;&gt;"완료"),"끝남 칸은 '완료'만","")))))</f>
        <v/>
      </c>
      <c r="J1868">
        <f>IF(OR(G1868="밀림",G1868="오늘",G1868="이번 주"),A1868+ROW()/1E+6,"")</f>
        <v/>
      </c>
    </row>
    <row r="1869">
      <c r="A1869" s="20" t="n"/>
      <c r="B1869" s="26" t="n"/>
      <c r="C1869" s="27">
        <f>IF(D1869="","",IF(B1869="","(현장 없음)",IFERROR(INDEX(현장_고객,MATCH(B1869,현장번호,0))&amp;" · "&amp;INDEX(현장_주소,MATCH(B1869,현장번호,0)),"없는 번호")))</f>
        <v/>
      </c>
      <c r="D1869" s="21" t="n"/>
      <c r="E1869" s="21" t="n"/>
      <c r="F1869" s="26" t="n"/>
      <c r="G1869" s="28">
        <f>IF(OR(D1869="",H1869&lt;&gt;""),"",IF(F1869="완료","완료",IF(A1869&lt;기준일,"밀림",IF(A1869=기준일,"오늘",IF(A1869&lt;=기준일+7,"이번 주","예정")))))</f>
        <v/>
      </c>
      <c r="H1869" s="25">
        <f>IF(COUNTA(A1869,B1869,D1869)=0,"",IF(D1869="","할 일을 적어 주세요",IF(NOT(ISNUMBER(A1869)),"마감일을 확인하세요",IF(AND(B1869&lt;&gt;"",ISNA(MATCH(B1869,현장번호,0))),"현장 번호를 확인하세요",IF(AND(F1869&lt;&gt;"",F1869&lt;&gt;"완료"),"끝남 칸은 '완료'만","")))))</f>
        <v/>
      </c>
      <c r="J1869">
        <f>IF(OR(G1869="밀림",G1869="오늘",G1869="이번 주"),A1869+ROW()/1E+6,"")</f>
        <v/>
      </c>
    </row>
    <row r="1870">
      <c r="A1870" s="20" t="n"/>
      <c r="B1870" s="26" t="n"/>
      <c r="C1870" s="27">
        <f>IF(D1870="","",IF(B1870="","(현장 없음)",IFERROR(INDEX(현장_고객,MATCH(B1870,현장번호,0))&amp;" · "&amp;INDEX(현장_주소,MATCH(B1870,현장번호,0)),"없는 번호")))</f>
        <v/>
      </c>
      <c r="D1870" s="21" t="n"/>
      <c r="E1870" s="21" t="n"/>
      <c r="F1870" s="26" t="n"/>
      <c r="G1870" s="28">
        <f>IF(OR(D1870="",H1870&lt;&gt;""),"",IF(F1870="완료","완료",IF(A1870&lt;기준일,"밀림",IF(A1870=기준일,"오늘",IF(A1870&lt;=기준일+7,"이번 주","예정")))))</f>
        <v/>
      </c>
      <c r="H1870" s="25">
        <f>IF(COUNTA(A1870,B1870,D1870)=0,"",IF(D1870="","할 일을 적어 주세요",IF(NOT(ISNUMBER(A1870)),"마감일을 확인하세요",IF(AND(B1870&lt;&gt;"",ISNA(MATCH(B1870,현장번호,0))),"현장 번호를 확인하세요",IF(AND(F1870&lt;&gt;"",F1870&lt;&gt;"완료"),"끝남 칸은 '완료'만","")))))</f>
        <v/>
      </c>
      <c r="J1870">
        <f>IF(OR(G1870="밀림",G1870="오늘",G1870="이번 주"),A1870+ROW()/1E+6,"")</f>
        <v/>
      </c>
    </row>
    <row r="1871">
      <c r="A1871" s="20" t="n"/>
      <c r="B1871" s="26" t="n"/>
      <c r="C1871" s="27">
        <f>IF(D1871="","",IF(B1871="","(현장 없음)",IFERROR(INDEX(현장_고객,MATCH(B1871,현장번호,0))&amp;" · "&amp;INDEX(현장_주소,MATCH(B1871,현장번호,0)),"없는 번호")))</f>
        <v/>
      </c>
      <c r="D1871" s="21" t="n"/>
      <c r="E1871" s="21" t="n"/>
      <c r="F1871" s="26" t="n"/>
      <c r="G1871" s="28">
        <f>IF(OR(D1871="",H1871&lt;&gt;""),"",IF(F1871="완료","완료",IF(A1871&lt;기준일,"밀림",IF(A1871=기준일,"오늘",IF(A1871&lt;=기준일+7,"이번 주","예정")))))</f>
        <v/>
      </c>
      <c r="H1871" s="25">
        <f>IF(COUNTA(A1871,B1871,D1871)=0,"",IF(D1871="","할 일을 적어 주세요",IF(NOT(ISNUMBER(A1871)),"마감일을 확인하세요",IF(AND(B1871&lt;&gt;"",ISNA(MATCH(B1871,현장번호,0))),"현장 번호를 확인하세요",IF(AND(F1871&lt;&gt;"",F1871&lt;&gt;"완료"),"끝남 칸은 '완료'만","")))))</f>
        <v/>
      </c>
      <c r="J1871">
        <f>IF(OR(G1871="밀림",G1871="오늘",G1871="이번 주"),A1871+ROW()/1E+6,"")</f>
        <v/>
      </c>
    </row>
    <row r="1872">
      <c r="A1872" s="20" t="n"/>
      <c r="B1872" s="26" t="n"/>
      <c r="C1872" s="27">
        <f>IF(D1872="","",IF(B1872="","(현장 없음)",IFERROR(INDEX(현장_고객,MATCH(B1872,현장번호,0))&amp;" · "&amp;INDEX(현장_주소,MATCH(B1872,현장번호,0)),"없는 번호")))</f>
        <v/>
      </c>
      <c r="D1872" s="21" t="n"/>
      <c r="E1872" s="21" t="n"/>
      <c r="F1872" s="26" t="n"/>
      <c r="G1872" s="28">
        <f>IF(OR(D1872="",H1872&lt;&gt;""),"",IF(F1872="완료","완료",IF(A1872&lt;기준일,"밀림",IF(A1872=기준일,"오늘",IF(A1872&lt;=기준일+7,"이번 주","예정")))))</f>
        <v/>
      </c>
      <c r="H1872" s="25">
        <f>IF(COUNTA(A1872,B1872,D1872)=0,"",IF(D1872="","할 일을 적어 주세요",IF(NOT(ISNUMBER(A1872)),"마감일을 확인하세요",IF(AND(B1872&lt;&gt;"",ISNA(MATCH(B1872,현장번호,0))),"현장 번호를 확인하세요",IF(AND(F1872&lt;&gt;"",F1872&lt;&gt;"완료"),"끝남 칸은 '완료'만","")))))</f>
        <v/>
      </c>
      <c r="J1872">
        <f>IF(OR(G1872="밀림",G1872="오늘",G1872="이번 주"),A1872+ROW()/1E+6,"")</f>
        <v/>
      </c>
    </row>
    <row r="1873">
      <c r="A1873" s="20" t="n"/>
      <c r="B1873" s="26" t="n"/>
      <c r="C1873" s="27">
        <f>IF(D1873="","",IF(B1873="","(현장 없음)",IFERROR(INDEX(현장_고객,MATCH(B1873,현장번호,0))&amp;" · "&amp;INDEX(현장_주소,MATCH(B1873,현장번호,0)),"없는 번호")))</f>
        <v/>
      </c>
      <c r="D1873" s="21" t="n"/>
      <c r="E1873" s="21" t="n"/>
      <c r="F1873" s="26" t="n"/>
      <c r="G1873" s="28">
        <f>IF(OR(D1873="",H1873&lt;&gt;""),"",IF(F1873="완료","완료",IF(A1873&lt;기준일,"밀림",IF(A1873=기준일,"오늘",IF(A1873&lt;=기준일+7,"이번 주","예정")))))</f>
        <v/>
      </c>
      <c r="H1873" s="25">
        <f>IF(COUNTA(A1873,B1873,D1873)=0,"",IF(D1873="","할 일을 적어 주세요",IF(NOT(ISNUMBER(A1873)),"마감일을 확인하세요",IF(AND(B1873&lt;&gt;"",ISNA(MATCH(B1873,현장번호,0))),"현장 번호를 확인하세요",IF(AND(F1873&lt;&gt;"",F1873&lt;&gt;"완료"),"끝남 칸은 '완료'만","")))))</f>
        <v/>
      </c>
      <c r="J1873">
        <f>IF(OR(G1873="밀림",G1873="오늘",G1873="이번 주"),A1873+ROW()/1E+6,"")</f>
        <v/>
      </c>
    </row>
    <row r="1874">
      <c r="A1874" s="20" t="n"/>
      <c r="B1874" s="26" t="n"/>
      <c r="C1874" s="27">
        <f>IF(D1874="","",IF(B1874="","(현장 없음)",IFERROR(INDEX(현장_고객,MATCH(B1874,현장번호,0))&amp;" · "&amp;INDEX(현장_주소,MATCH(B1874,현장번호,0)),"없는 번호")))</f>
        <v/>
      </c>
      <c r="D1874" s="21" t="n"/>
      <c r="E1874" s="21" t="n"/>
      <c r="F1874" s="26" t="n"/>
      <c r="G1874" s="28">
        <f>IF(OR(D1874="",H1874&lt;&gt;""),"",IF(F1874="완료","완료",IF(A1874&lt;기준일,"밀림",IF(A1874=기준일,"오늘",IF(A1874&lt;=기준일+7,"이번 주","예정")))))</f>
        <v/>
      </c>
      <c r="H1874" s="25">
        <f>IF(COUNTA(A1874,B1874,D1874)=0,"",IF(D1874="","할 일을 적어 주세요",IF(NOT(ISNUMBER(A1874)),"마감일을 확인하세요",IF(AND(B1874&lt;&gt;"",ISNA(MATCH(B1874,현장번호,0))),"현장 번호를 확인하세요",IF(AND(F1874&lt;&gt;"",F1874&lt;&gt;"완료"),"끝남 칸은 '완료'만","")))))</f>
        <v/>
      </c>
      <c r="J1874">
        <f>IF(OR(G1874="밀림",G1874="오늘",G1874="이번 주"),A1874+ROW()/1E+6,"")</f>
        <v/>
      </c>
    </row>
    <row r="1875">
      <c r="A1875" s="20" t="n"/>
      <c r="B1875" s="26" t="n"/>
      <c r="C1875" s="27">
        <f>IF(D1875="","",IF(B1875="","(현장 없음)",IFERROR(INDEX(현장_고객,MATCH(B1875,현장번호,0))&amp;" · "&amp;INDEX(현장_주소,MATCH(B1875,현장번호,0)),"없는 번호")))</f>
        <v/>
      </c>
      <c r="D1875" s="21" t="n"/>
      <c r="E1875" s="21" t="n"/>
      <c r="F1875" s="26" t="n"/>
      <c r="G1875" s="28">
        <f>IF(OR(D1875="",H1875&lt;&gt;""),"",IF(F1875="완료","완료",IF(A1875&lt;기준일,"밀림",IF(A1875=기준일,"오늘",IF(A1875&lt;=기준일+7,"이번 주","예정")))))</f>
        <v/>
      </c>
      <c r="H1875" s="25">
        <f>IF(COUNTA(A1875,B1875,D1875)=0,"",IF(D1875="","할 일을 적어 주세요",IF(NOT(ISNUMBER(A1875)),"마감일을 확인하세요",IF(AND(B1875&lt;&gt;"",ISNA(MATCH(B1875,현장번호,0))),"현장 번호를 확인하세요",IF(AND(F1875&lt;&gt;"",F1875&lt;&gt;"완료"),"끝남 칸은 '완료'만","")))))</f>
        <v/>
      </c>
      <c r="J1875">
        <f>IF(OR(G1875="밀림",G1875="오늘",G1875="이번 주"),A1875+ROW()/1E+6,"")</f>
        <v/>
      </c>
    </row>
    <row r="1876">
      <c r="A1876" s="20" t="n"/>
      <c r="B1876" s="26" t="n"/>
      <c r="C1876" s="27">
        <f>IF(D1876="","",IF(B1876="","(현장 없음)",IFERROR(INDEX(현장_고객,MATCH(B1876,현장번호,0))&amp;" · "&amp;INDEX(현장_주소,MATCH(B1876,현장번호,0)),"없는 번호")))</f>
        <v/>
      </c>
      <c r="D1876" s="21" t="n"/>
      <c r="E1876" s="21" t="n"/>
      <c r="F1876" s="26" t="n"/>
      <c r="G1876" s="28">
        <f>IF(OR(D1876="",H1876&lt;&gt;""),"",IF(F1876="완료","완료",IF(A1876&lt;기준일,"밀림",IF(A1876=기준일,"오늘",IF(A1876&lt;=기준일+7,"이번 주","예정")))))</f>
        <v/>
      </c>
      <c r="H1876" s="25">
        <f>IF(COUNTA(A1876,B1876,D1876)=0,"",IF(D1876="","할 일을 적어 주세요",IF(NOT(ISNUMBER(A1876)),"마감일을 확인하세요",IF(AND(B1876&lt;&gt;"",ISNA(MATCH(B1876,현장번호,0))),"현장 번호를 확인하세요",IF(AND(F1876&lt;&gt;"",F1876&lt;&gt;"완료"),"끝남 칸은 '완료'만","")))))</f>
        <v/>
      </c>
      <c r="J1876">
        <f>IF(OR(G1876="밀림",G1876="오늘",G1876="이번 주"),A1876+ROW()/1E+6,"")</f>
        <v/>
      </c>
    </row>
    <row r="1877">
      <c r="A1877" s="20" t="n"/>
      <c r="B1877" s="26" t="n"/>
      <c r="C1877" s="27">
        <f>IF(D1877="","",IF(B1877="","(현장 없음)",IFERROR(INDEX(현장_고객,MATCH(B1877,현장번호,0))&amp;" · "&amp;INDEX(현장_주소,MATCH(B1877,현장번호,0)),"없는 번호")))</f>
        <v/>
      </c>
      <c r="D1877" s="21" t="n"/>
      <c r="E1877" s="21" t="n"/>
      <c r="F1877" s="26" t="n"/>
      <c r="G1877" s="28">
        <f>IF(OR(D1877="",H1877&lt;&gt;""),"",IF(F1877="완료","완료",IF(A1877&lt;기준일,"밀림",IF(A1877=기준일,"오늘",IF(A1877&lt;=기준일+7,"이번 주","예정")))))</f>
        <v/>
      </c>
      <c r="H1877" s="25">
        <f>IF(COUNTA(A1877,B1877,D1877)=0,"",IF(D1877="","할 일을 적어 주세요",IF(NOT(ISNUMBER(A1877)),"마감일을 확인하세요",IF(AND(B1877&lt;&gt;"",ISNA(MATCH(B1877,현장번호,0))),"현장 번호를 확인하세요",IF(AND(F1877&lt;&gt;"",F1877&lt;&gt;"완료"),"끝남 칸은 '완료'만","")))))</f>
        <v/>
      </c>
      <c r="J1877">
        <f>IF(OR(G1877="밀림",G1877="오늘",G1877="이번 주"),A1877+ROW()/1E+6,"")</f>
        <v/>
      </c>
    </row>
    <row r="1878">
      <c r="A1878" s="20" t="n"/>
      <c r="B1878" s="26" t="n"/>
      <c r="C1878" s="27">
        <f>IF(D1878="","",IF(B1878="","(현장 없음)",IFERROR(INDEX(현장_고객,MATCH(B1878,현장번호,0))&amp;" · "&amp;INDEX(현장_주소,MATCH(B1878,현장번호,0)),"없는 번호")))</f>
        <v/>
      </c>
      <c r="D1878" s="21" t="n"/>
      <c r="E1878" s="21" t="n"/>
      <c r="F1878" s="26" t="n"/>
      <c r="G1878" s="28">
        <f>IF(OR(D1878="",H1878&lt;&gt;""),"",IF(F1878="완료","완료",IF(A1878&lt;기준일,"밀림",IF(A1878=기준일,"오늘",IF(A1878&lt;=기준일+7,"이번 주","예정")))))</f>
        <v/>
      </c>
      <c r="H1878" s="25">
        <f>IF(COUNTA(A1878,B1878,D1878)=0,"",IF(D1878="","할 일을 적어 주세요",IF(NOT(ISNUMBER(A1878)),"마감일을 확인하세요",IF(AND(B1878&lt;&gt;"",ISNA(MATCH(B1878,현장번호,0))),"현장 번호를 확인하세요",IF(AND(F1878&lt;&gt;"",F1878&lt;&gt;"완료"),"끝남 칸은 '완료'만","")))))</f>
        <v/>
      </c>
      <c r="J1878">
        <f>IF(OR(G1878="밀림",G1878="오늘",G1878="이번 주"),A1878+ROW()/1E+6,"")</f>
        <v/>
      </c>
    </row>
    <row r="1879">
      <c r="A1879" s="20" t="n"/>
      <c r="B1879" s="26" t="n"/>
      <c r="C1879" s="27">
        <f>IF(D1879="","",IF(B1879="","(현장 없음)",IFERROR(INDEX(현장_고객,MATCH(B1879,현장번호,0))&amp;" · "&amp;INDEX(현장_주소,MATCH(B1879,현장번호,0)),"없는 번호")))</f>
        <v/>
      </c>
      <c r="D1879" s="21" t="n"/>
      <c r="E1879" s="21" t="n"/>
      <c r="F1879" s="26" t="n"/>
      <c r="G1879" s="28">
        <f>IF(OR(D1879="",H1879&lt;&gt;""),"",IF(F1879="완료","완료",IF(A1879&lt;기준일,"밀림",IF(A1879=기준일,"오늘",IF(A1879&lt;=기준일+7,"이번 주","예정")))))</f>
        <v/>
      </c>
      <c r="H1879" s="25">
        <f>IF(COUNTA(A1879,B1879,D1879)=0,"",IF(D1879="","할 일을 적어 주세요",IF(NOT(ISNUMBER(A1879)),"마감일을 확인하세요",IF(AND(B1879&lt;&gt;"",ISNA(MATCH(B1879,현장번호,0))),"현장 번호를 확인하세요",IF(AND(F1879&lt;&gt;"",F1879&lt;&gt;"완료"),"끝남 칸은 '완료'만","")))))</f>
        <v/>
      </c>
      <c r="J1879">
        <f>IF(OR(G1879="밀림",G1879="오늘",G1879="이번 주"),A1879+ROW()/1E+6,"")</f>
        <v/>
      </c>
    </row>
    <row r="1880">
      <c r="A1880" s="20" t="n"/>
      <c r="B1880" s="26" t="n"/>
      <c r="C1880" s="27">
        <f>IF(D1880="","",IF(B1880="","(현장 없음)",IFERROR(INDEX(현장_고객,MATCH(B1880,현장번호,0))&amp;" · "&amp;INDEX(현장_주소,MATCH(B1880,현장번호,0)),"없는 번호")))</f>
        <v/>
      </c>
      <c r="D1880" s="21" t="n"/>
      <c r="E1880" s="21" t="n"/>
      <c r="F1880" s="26" t="n"/>
      <c r="G1880" s="28">
        <f>IF(OR(D1880="",H1880&lt;&gt;""),"",IF(F1880="완료","완료",IF(A1880&lt;기준일,"밀림",IF(A1880=기준일,"오늘",IF(A1880&lt;=기준일+7,"이번 주","예정")))))</f>
        <v/>
      </c>
      <c r="H1880" s="25">
        <f>IF(COUNTA(A1880,B1880,D1880)=0,"",IF(D1880="","할 일을 적어 주세요",IF(NOT(ISNUMBER(A1880)),"마감일을 확인하세요",IF(AND(B1880&lt;&gt;"",ISNA(MATCH(B1880,현장번호,0))),"현장 번호를 확인하세요",IF(AND(F1880&lt;&gt;"",F1880&lt;&gt;"완료"),"끝남 칸은 '완료'만","")))))</f>
        <v/>
      </c>
      <c r="J1880">
        <f>IF(OR(G1880="밀림",G1880="오늘",G1880="이번 주"),A1880+ROW()/1E+6,"")</f>
        <v/>
      </c>
    </row>
    <row r="1881">
      <c r="A1881" s="20" t="n"/>
      <c r="B1881" s="26" t="n"/>
      <c r="C1881" s="27">
        <f>IF(D1881="","",IF(B1881="","(현장 없음)",IFERROR(INDEX(현장_고객,MATCH(B1881,현장번호,0))&amp;" · "&amp;INDEX(현장_주소,MATCH(B1881,현장번호,0)),"없는 번호")))</f>
        <v/>
      </c>
      <c r="D1881" s="21" t="n"/>
      <c r="E1881" s="21" t="n"/>
      <c r="F1881" s="26" t="n"/>
      <c r="G1881" s="28">
        <f>IF(OR(D1881="",H1881&lt;&gt;""),"",IF(F1881="완료","완료",IF(A1881&lt;기준일,"밀림",IF(A1881=기준일,"오늘",IF(A1881&lt;=기준일+7,"이번 주","예정")))))</f>
        <v/>
      </c>
      <c r="H1881" s="25">
        <f>IF(COUNTA(A1881,B1881,D1881)=0,"",IF(D1881="","할 일을 적어 주세요",IF(NOT(ISNUMBER(A1881)),"마감일을 확인하세요",IF(AND(B1881&lt;&gt;"",ISNA(MATCH(B1881,현장번호,0))),"현장 번호를 확인하세요",IF(AND(F1881&lt;&gt;"",F1881&lt;&gt;"완료"),"끝남 칸은 '완료'만","")))))</f>
        <v/>
      </c>
      <c r="J1881">
        <f>IF(OR(G1881="밀림",G1881="오늘",G1881="이번 주"),A1881+ROW()/1E+6,"")</f>
        <v/>
      </c>
    </row>
    <row r="1882">
      <c r="A1882" s="20" t="n"/>
      <c r="B1882" s="26" t="n"/>
      <c r="C1882" s="27">
        <f>IF(D1882="","",IF(B1882="","(현장 없음)",IFERROR(INDEX(현장_고객,MATCH(B1882,현장번호,0))&amp;" · "&amp;INDEX(현장_주소,MATCH(B1882,현장번호,0)),"없는 번호")))</f>
        <v/>
      </c>
      <c r="D1882" s="21" t="n"/>
      <c r="E1882" s="21" t="n"/>
      <c r="F1882" s="26" t="n"/>
      <c r="G1882" s="28">
        <f>IF(OR(D1882="",H1882&lt;&gt;""),"",IF(F1882="완료","완료",IF(A1882&lt;기준일,"밀림",IF(A1882=기준일,"오늘",IF(A1882&lt;=기준일+7,"이번 주","예정")))))</f>
        <v/>
      </c>
      <c r="H1882" s="25">
        <f>IF(COUNTA(A1882,B1882,D1882)=0,"",IF(D1882="","할 일을 적어 주세요",IF(NOT(ISNUMBER(A1882)),"마감일을 확인하세요",IF(AND(B1882&lt;&gt;"",ISNA(MATCH(B1882,현장번호,0))),"현장 번호를 확인하세요",IF(AND(F1882&lt;&gt;"",F1882&lt;&gt;"완료"),"끝남 칸은 '완료'만","")))))</f>
        <v/>
      </c>
      <c r="J1882">
        <f>IF(OR(G1882="밀림",G1882="오늘",G1882="이번 주"),A1882+ROW()/1E+6,"")</f>
        <v/>
      </c>
    </row>
    <row r="1883">
      <c r="A1883" s="20" t="n"/>
      <c r="B1883" s="26" t="n"/>
      <c r="C1883" s="27">
        <f>IF(D1883="","",IF(B1883="","(현장 없음)",IFERROR(INDEX(현장_고객,MATCH(B1883,현장번호,0))&amp;" · "&amp;INDEX(현장_주소,MATCH(B1883,현장번호,0)),"없는 번호")))</f>
        <v/>
      </c>
      <c r="D1883" s="21" t="n"/>
      <c r="E1883" s="21" t="n"/>
      <c r="F1883" s="26" t="n"/>
      <c r="G1883" s="28">
        <f>IF(OR(D1883="",H1883&lt;&gt;""),"",IF(F1883="완료","완료",IF(A1883&lt;기준일,"밀림",IF(A1883=기준일,"오늘",IF(A1883&lt;=기준일+7,"이번 주","예정")))))</f>
        <v/>
      </c>
      <c r="H1883" s="25">
        <f>IF(COUNTA(A1883,B1883,D1883)=0,"",IF(D1883="","할 일을 적어 주세요",IF(NOT(ISNUMBER(A1883)),"마감일을 확인하세요",IF(AND(B1883&lt;&gt;"",ISNA(MATCH(B1883,현장번호,0))),"현장 번호를 확인하세요",IF(AND(F1883&lt;&gt;"",F1883&lt;&gt;"완료"),"끝남 칸은 '완료'만","")))))</f>
        <v/>
      </c>
      <c r="J1883">
        <f>IF(OR(G1883="밀림",G1883="오늘",G1883="이번 주"),A1883+ROW()/1E+6,"")</f>
        <v/>
      </c>
    </row>
    <row r="1884">
      <c r="A1884" s="20" t="n"/>
      <c r="B1884" s="26" t="n"/>
      <c r="C1884" s="27">
        <f>IF(D1884="","",IF(B1884="","(현장 없음)",IFERROR(INDEX(현장_고객,MATCH(B1884,현장번호,0))&amp;" · "&amp;INDEX(현장_주소,MATCH(B1884,현장번호,0)),"없는 번호")))</f>
        <v/>
      </c>
      <c r="D1884" s="21" t="n"/>
      <c r="E1884" s="21" t="n"/>
      <c r="F1884" s="26" t="n"/>
      <c r="G1884" s="28">
        <f>IF(OR(D1884="",H1884&lt;&gt;""),"",IF(F1884="완료","완료",IF(A1884&lt;기준일,"밀림",IF(A1884=기준일,"오늘",IF(A1884&lt;=기준일+7,"이번 주","예정")))))</f>
        <v/>
      </c>
      <c r="H1884" s="25">
        <f>IF(COUNTA(A1884,B1884,D1884)=0,"",IF(D1884="","할 일을 적어 주세요",IF(NOT(ISNUMBER(A1884)),"마감일을 확인하세요",IF(AND(B1884&lt;&gt;"",ISNA(MATCH(B1884,현장번호,0))),"현장 번호를 확인하세요",IF(AND(F1884&lt;&gt;"",F1884&lt;&gt;"완료"),"끝남 칸은 '완료'만","")))))</f>
        <v/>
      </c>
      <c r="J1884">
        <f>IF(OR(G1884="밀림",G1884="오늘",G1884="이번 주"),A1884+ROW()/1E+6,"")</f>
        <v/>
      </c>
    </row>
    <row r="1885">
      <c r="A1885" s="20" t="n"/>
      <c r="B1885" s="26" t="n"/>
      <c r="C1885" s="27">
        <f>IF(D1885="","",IF(B1885="","(현장 없음)",IFERROR(INDEX(현장_고객,MATCH(B1885,현장번호,0))&amp;" · "&amp;INDEX(현장_주소,MATCH(B1885,현장번호,0)),"없는 번호")))</f>
        <v/>
      </c>
      <c r="D1885" s="21" t="n"/>
      <c r="E1885" s="21" t="n"/>
      <c r="F1885" s="26" t="n"/>
      <c r="G1885" s="28">
        <f>IF(OR(D1885="",H1885&lt;&gt;""),"",IF(F1885="완료","완료",IF(A1885&lt;기준일,"밀림",IF(A1885=기준일,"오늘",IF(A1885&lt;=기준일+7,"이번 주","예정")))))</f>
        <v/>
      </c>
      <c r="H1885" s="25">
        <f>IF(COUNTA(A1885,B1885,D1885)=0,"",IF(D1885="","할 일을 적어 주세요",IF(NOT(ISNUMBER(A1885)),"마감일을 확인하세요",IF(AND(B1885&lt;&gt;"",ISNA(MATCH(B1885,현장번호,0))),"현장 번호를 확인하세요",IF(AND(F1885&lt;&gt;"",F1885&lt;&gt;"완료"),"끝남 칸은 '완료'만","")))))</f>
        <v/>
      </c>
      <c r="J1885">
        <f>IF(OR(G1885="밀림",G1885="오늘",G1885="이번 주"),A1885+ROW()/1E+6,"")</f>
        <v/>
      </c>
    </row>
    <row r="1886">
      <c r="A1886" s="20" t="n"/>
      <c r="B1886" s="26" t="n"/>
      <c r="C1886" s="27">
        <f>IF(D1886="","",IF(B1886="","(현장 없음)",IFERROR(INDEX(현장_고객,MATCH(B1886,현장번호,0))&amp;" · "&amp;INDEX(현장_주소,MATCH(B1886,현장번호,0)),"없는 번호")))</f>
        <v/>
      </c>
      <c r="D1886" s="21" t="n"/>
      <c r="E1886" s="21" t="n"/>
      <c r="F1886" s="26" t="n"/>
      <c r="G1886" s="28">
        <f>IF(OR(D1886="",H1886&lt;&gt;""),"",IF(F1886="완료","완료",IF(A1886&lt;기준일,"밀림",IF(A1886=기준일,"오늘",IF(A1886&lt;=기준일+7,"이번 주","예정")))))</f>
        <v/>
      </c>
      <c r="H1886" s="25">
        <f>IF(COUNTA(A1886,B1886,D1886)=0,"",IF(D1886="","할 일을 적어 주세요",IF(NOT(ISNUMBER(A1886)),"마감일을 확인하세요",IF(AND(B1886&lt;&gt;"",ISNA(MATCH(B1886,현장번호,0))),"현장 번호를 확인하세요",IF(AND(F1886&lt;&gt;"",F1886&lt;&gt;"완료"),"끝남 칸은 '완료'만","")))))</f>
        <v/>
      </c>
      <c r="J1886">
        <f>IF(OR(G1886="밀림",G1886="오늘",G1886="이번 주"),A1886+ROW()/1E+6,"")</f>
        <v/>
      </c>
    </row>
    <row r="1887">
      <c r="A1887" s="20" t="n"/>
      <c r="B1887" s="26" t="n"/>
      <c r="C1887" s="27">
        <f>IF(D1887="","",IF(B1887="","(현장 없음)",IFERROR(INDEX(현장_고객,MATCH(B1887,현장번호,0))&amp;" · "&amp;INDEX(현장_주소,MATCH(B1887,현장번호,0)),"없는 번호")))</f>
        <v/>
      </c>
      <c r="D1887" s="21" t="n"/>
      <c r="E1887" s="21" t="n"/>
      <c r="F1887" s="26" t="n"/>
      <c r="G1887" s="28">
        <f>IF(OR(D1887="",H1887&lt;&gt;""),"",IF(F1887="완료","완료",IF(A1887&lt;기준일,"밀림",IF(A1887=기준일,"오늘",IF(A1887&lt;=기준일+7,"이번 주","예정")))))</f>
        <v/>
      </c>
      <c r="H1887" s="25">
        <f>IF(COUNTA(A1887,B1887,D1887)=0,"",IF(D1887="","할 일을 적어 주세요",IF(NOT(ISNUMBER(A1887)),"마감일을 확인하세요",IF(AND(B1887&lt;&gt;"",ISNA(MATCH(B1887,현장번호,0))),"현장 번호를 확인하세요",IF(AND(F1887&lt;&gt;"",F1887&lt;&gt;"완료"),"끝남 칸은 '완료'만","")))))</f>
        <v/>
      </c>
      <c r="J1887">
        <f>IF(OR(G1887="밀림",G1887="오늘",G1887="이번 주"),A1887+ROW()/1E+6,"")</f>
        <v/>
      </c>
    </row>
    <row r="1888">
      <c r="A1888" s="20" t="n"/>
      <c r="B1888" s="26" t="n"/>
      <c r="C1888" s="27">
        <f>IF(D1888="","",IF(B1888="","(현장 없음)",IFERROR(INDEX(현장_고객,MATCH(B1888,현장번호,0))&amp;" · "&amp;INDEX(현장_주소,MATCH(B1888,현장번호,0)),"없는 번호")))</f>
        <v/>
      </c>
      <c r="D1888" s="21" t="n"/>
      <c r="E1888" s="21" t="n"/>
      <c r="F1888" s="26" t="n"/>
      <c r="G1888" s="28">
        <f>IF(OR(D1888="",H1888&lt;&gt;""),"",IF(F1888="완료","완료",IF(A1888&lt;기준일,"밀림",IF(A1888=기준일,"오늘",IF(A1888&lt;=기준일+7,"이번 주","예정")))))</f>
        <v/>
      </c>
      <c r="H1888" s="25">
        <f>IF(COUNTA(A1888,B1888,D1888)=0,"",IF(D1888="","할 일을 적어 주세요",IF(NOT(ISNUMBER(A1888)),"마감일을 확인하세요",IF(AND(B1888&lt;&gt;"",ISNA(MATCH(B1888,현장번호,0))),"현장 번호를 확인하세요",IF(AND(F1888&lt;&gt;"",F1888&lt;&gt;"완료"),"끝남 칸은 '완료'만","")))))</f>
        <v/>
      </c>
      <c r="J1888">
        <f>IF(OR(G1888="밀림",G1888="오늘",G1888="이번 주"),A1888+ROW()/1E+6,"")</f>
        <v/>
      </c>
    </row>
    <row r="1889">
      <c r="A1889" s="20" t="n"/>
      <c r="B1889" s="26" t="n"/>
      <c r="C1889" s="27">
        <f>IF(D1889="","",IF(B1889="","(현장 없음)",IFERROR(INDEX(현장_고객,MATCH(B1889,현장번호,0))&amp;" · "&amp;INDEX(현장_주소,MATCH(B1889,현장번호,0)),"없는 번호")))</f>
        <v/>
      </c>
      <c r="D1889" s="21" t="n"/>
      <c r="E1889" s="21" t="n"/>
      <c r="F1889" s="26" t="n"/>
      <c r="G1889" s="28">
        <f>IF(OR(D1889="",H1889&lt;&gt;""),"",IF(F1889="완료","완료",IF(A1889&lt;기준일,"밀림",IF(A1889=기준일,"오늘",IF(A1889&lt;=기준일+7,"이번 주","예정")))))</f>
        <v/>
      </c>
      <c r="H1889" s="25">
        <f>IF(COUNTA(A1889,B1889,D1889)=0,"",IF(D1889="","할 일을 적어 주세요",IF(NOT(ISNUMBER(A1889)),"마감일을 확인하세요",IF(AND(B1889&lt;&gt;"",ISNA(MATCH(B1889,현장번호,0))),"현장 번호를 확인하세요",IF(AND(F1889&lt;&gt;"",F1889&lt;&gt;"완료"),"끝남 칸은 '완료'만","")))))</f>
        <v/>
      </c>
      <c r="J1889">
        <f>IF(OR(G1889="밀림",G1889="오늘",G1889="이번 주"),A1889+ROW()/1E+6,"")</f>
        <v/>
      </c>
    </row>
    <row r="1890">
      <c r="A1890" s="20" t="n"/>
      <c r="B1890" s="26" t="n"/>
      <c r="C1890" s="27">
        <f>IF(D1890="","",IF(B1890="","(현장 없음)",IFERROR(INDEX(현장_고객,MATCH(B1890,현장번호,0))&amp;" · "&amp;INDEX(현장_주소,MATCH(B1890,현장번호,0)),"없는 번호")))</f>
        <v/>
      </c>
      <c r="D1890" s="21" t="n"/>
      <c r="E1890" s="21" t="n"/>
      <c r="F1890" s="26" t="n"/>
      <c r="G1890" s="28">
        <f>IF(OR(D1890="",H1890&lt;&gt;""),"",IF(F1890="완료","완료",IF(A1890&lt;기준일,"밀림",IF(A1890=기준일,"오늘",IF(A1890&lt;=기준일+7,"이번 주","예정")))))</f>
        <v/>
      </c>
      <c r="H1890" s="25">
        <f>IF(COUNTA(A1890,B1890,D1890)=0,"",IF(D1890="","할 일을 적어 주세요",IF(NOT(ISNUMBER(A1890)),"마감일을 확인하세요",IF(AND(B1890&lt;&gt;"",ISNA(MATCH(B1890,현장번호,0))),"현장 번호를 확인하세요",IF(AND(F1890&lt;&gt;"",F1890&lt;&gt;"완료"),"끝남 칸은 '완료'만","")))))</f>
        <v/>
      </c>
      <c r="J1890">
        <f>IF(OR(G1890="밀림",G1890="오늘",G1890="이번 주"),A1890+ROW()/1E+6,"")</f>
        <v/>
      </c>
    </row>
    <row r="1891">
      <c r="A1891" s="20" t="n"/>
      <c r="B1891" s="26" t="n"/>
      <c r="C1891" s="27">
        <f>IF(D1891="","",IF(B1891="","(현장 없음)",IFERROR(INDEX(현장_고객,MATCH(B1891,현장번호,0))&amp;" · "&amp;INDEX(현장_주소,MATCH(B1891,현장번호,0)),"없는 번호")))</f>
        <v/>
      </c>
      <c r="D1891" s="21" t="n"/>
      <c r="E1891" s="21" t="n"/>
      <c r="F1891" s="26" t="n"/>
      <c r="G1891" s="28">
        <f>IF(OR(D1891="",H1891&lt;&gt;""),"",IF(F1891="완료","완료",IF(A1891&lt;기준일,"밀림",IF(A1891=기준일,"오늘",IF(A1891&lt;=기준일+7,"이번 주","예정")))))</f>
        <v/>
      </c>
      <c r="H1891" s="25">
        <f>IF(COUNTA(A1891,B1891,D1891)=0,"",IF(D1891="","할 일을 적어 주세요",IF(NOT(ISNUMBER(A1891)),"마감일을 확인하세요",IF(AND(B1891&lt;&gt;"",ISNA(MATCH(B1891,현장번호,0))),"현장 번호를 확인하세요",IF(AND(F1891&lt;&gt;"",F1891&lt;&gt;"완료"),"끝남 칸은 '완료'만","")))))</f>
        <v/>
      </c>
      <c r="J1891">
        <f>IF(OR(G1891="밀림",G1891="오늘",G1891="이번 주"),A1891+ROW()/1E+6,"")</f>
        <v/>
      </c>
    </row>
    <row r="1892">
      <c r="A1892" s="20" t="n"/>
      <c r="B1892" s="26" t="n"/>
      <c r="C1892" s="27">
        <f>IF(D1892="","",IF(B1892="","(현장 없음)",IFERROR(INDEX(현장_고객,MATCH(B1892,현장번호,0))&amp;" · "&amp;INDEX(현장_주소,MATCH(B1892,현장번호,0)),"없는 번호")))</f>
        <v/>
      </c>
      <c r="D1892" s="21" t="n"/>
      <c r="E1892" s="21" t="n"/>
      <c r="F1892" s="26" t="n"/>
      <c r="G1892" s="28">
        <f>IF(OR(D1892="",H1892&lt;&gt;""),"",IF(F1892="완료","완료",IF(A1892&lt;기준일,"밀림",IF(A1892=기준일,"오늘",IF(A1892&lt;=기준일+7,"이번 주","예정")))))</f>
        <v/>
      </c>
      <c r="H1892" s="25">
        <f>IF(COUNTA(A1892,B1892,D1892)=0,"",IF(D1892="","할 일을 적어 주세요",IF(NOT(ISNUMBER(A1892)),"마감일을 확인하세요",IF(AND(B1892&lt;&gt;"",ISNA(MATCH(B1892,현장번호,0))),"현장 번호를 확인하세요",IF(AND(F1892&lt;&gt;"",F1892&lt;&gt;"완료"),"끝남 칸은 '완료'만","")))))</f>
        <v/>
      </c>
      <c r="J1892">
        <f>IF(OR(G1892="밀림",G1892="오늘",G1892="이번 주"),A1892+ROW()/1E+6,"")</f>
        <v/>
      </c>
    </row>
    <row r="1893">
      <c r="A1893" s="20" t="n"/>
      <c r="B1893" s="26" t="n"/>
      <c r="C1893" s="27">
        <f>IF(D1893="","",IF(B1893="","(현장 없음)",IFERROR(INDEX(현장_고객,MATCH(B1893,현장번호,0))&amp;" · "&amp;INDEX(현장_주소,MATCH(B1893,현장번호,0)),"없는 번호")))</f>
        <v/>
      </c>
      <c r="D1893" s="21" t="n"/>
      <c r="E1893" s="21" t="n"/>
      <c r="F1893" s="26" t="n"/>
      <c r="G1893" s="28">
        <f>IF(OR(D1893="",H1893&lt;&gt;""),"",IF(F1893="완료","완료",IF(A1893&lt;기준일,"밀림",IF(A1893=기준일,"오늘",IF(A1893&lt;=기준일+7,"이번 주","예정")))))</f>
        <v/>
      </c>
      <c r="H1893" s="25">
        <f>IF(COUNTA(A1893,B1893,D1893)=0,"",IF(D1893="","할 일을 적어 주세요",IF(NOT(ISNUMBER(A1893)),"마감일을 확인하세요",IF(AND(B1893&lt;&gt;"",ISNA(MATCH(B1893,현장번호,0))),"현장 번호를 확인하세요",IF(AND(F1893&lt;&gt;"",F1893&lt;&gt;"완료"),"끝남 칸은 '완료'만","")))))</f>
        <v/>
      </c>
      <c r="J1893">
        <f>IF(OR(G1893="밀림",G1893="오늘",G1893="이번 주"),A1893+ROW()/1E+6,"")</f>
        <v/>
      </c>
    </row>
    <row r="1894">
      <c r="A1894" s="20" t="n"/>
      <c r="B1894" s="26" t="n"/>
      <c r="C1894" s="27">
        <f>IF(D1894="","",IF(B1894="","(현장 없음)",IFERROR(INDEX(현장_고객,MATCH(B1894,현장번호,0))&amp;" · "&amp;INDEX(현장_주소,MATCH(B1894,현장번호,0)),"없는 번호")))</f>
        <v/>
      </c>
      <c r="D1894" s="21" t="n"/>
      <c r="E1894" s="21" t="n"/>
      <c r="F1894" s="26" t="n"/>
      <c r="G1894" s="28">
        <f>IF(OR(D1894="",H1894&lt;&gt;""),"",IF(F1894="완료","완료",IF(A1894&lt;기준일,"밀림",IF(A1894=기준일,"오늘",IF(A1894&lt;=기준일+7,"이번 주","예정")))))</f>
        <v/>
      </c>
      <c r="H1894" s="25">
        <f>IF(COUNTA(A1894,B1894,D1894)=0,"",IF(D1894="","할 일을 적어 주세요",IF(NOT(ISNUMBER(A1894)),"마감일을 확인하세요",IF(AND(B1894&lt;&gt;"",ISNA(MATCH(B1894,현장번호,0))),"현장 번호를 확인하세요",IF(AND(F1894&lt;&gt;"",F1894&lt;&gt;"완료"),"끝남 칸은 '완료'만","")))))</f>
        <v/>
      </c>
      <c r="J1894">
        <f>IF(OR(G1894="밀림",G1894="오늘",G1894="이번 주"),A1894+ROW()/1E+6,"")</f>
        <v/>
      </c>
    </row>
    <row r="1895">
      <c r="A1895" s="20" t="n"/>
      <c r="B1895" s="26" t="n"/>
      <c r="C1895" s="27">
        <f>IF(D1895="","",IF(B1895="","(현장 없음)",IFERROR(INDEX(현장_고객,MATCH(B1895,현장번호,0))&amp;" · "&amp;INDEX(현장_주소,MATCH(B1895,현장번호,0)),"없는 번호")))</f>
        <v/>
      </c>
      <c r="D1895" s="21" t="n"/>
      <c r="E1895" s="21" t="n"/>
      <c r="F1895" s="26" t="n"/>
      <c r="G1895" s="28">
        <f>IF(OR(D1895="",H1895&lt;&gt;""),"",IF(F1895="완료","완료",IF(A1895&lt;기준일,"밀림",IF(A1895=기준일,"오늘",IF(A1895&lt;=기준일+7,"이번 주","예정")))))</f>
        <v/>
      </c>
      <c r="H1895" s="25">
        <f>IF(COUNTA(A1895,B1895,D1895)=0,"",IF(D1895="","할 일을 적어 주세요",IF(NOT(ISNUMBER(A1895)),"마감일을 확인하세요",IF(AND(B1895&lt;&gt;"",ISNA(MATCH(B1895,현장번호,0))),"현장 번호를 확인하세요",IF(AND(F1895&lt;&gt;"",F1895&lt;&gt;"완료"),"끝남 칸은 '완료'만","")))))</f>
        <v/>
      </c>
      <c r="J1895">
        <f>IF(OR(G1895="밀림",G1895="오늘",G1895="이번 주"),A1895+ROW()/1E+6,"")</f>
        <v/>
      </c>
    </row>
    <row r="1896">
      <c r="A1896" s="20" t="n"/>
      <c r="B1896" s="26" t="n"/>
      <c r="C1896" s="27">
        <f>IF(D1896="","",IF(B1896="","(현장 없음)",IFERROR(INDEX(현장_고객,MATCH(B1896,현장번호,0))&amp;" · "&amp;INDEX(현장_주소,MATCH(B1896,현장번호,0)),"없는 번호")))</f>
        <v/>
      </c>
      <c r="D1896" s="21" t="n"/>
      <c r="E1896" s="21" t="n"/>
      <c r="F1896" s="26" t="n"/>
      <c r="G1896" s="28">
        <f>IF(OR(D1896="",H1896&lt;&gt;""),"",IF(F1896="완료","완료",IF(A1896&lt;기준일,"밀림",IF(A1896=기준일,"오늘",IF(A1896&lt;=기준일+7,"이번 주","예정")))))</f>
        <v/>
      </c>
      <c r="H1896" s="25">
        <f>IF(COUNTA(A1896,B1896,D1896)=0,"",IF(D1896="","할 일을 적어 주세요",IF(NOT(ISNUMBER(A1896)),"마감일을 확인하세요",IF(AND(B1896&lt;&gt;"",ISNA(MATCH(B1896,현장번호,0))),"현장 번호를 확인하세요",IF(AND(F1896&lt;&gt;"",F1896&lt;&gt;"완료"),"끝남 칸은 '완료'만","")))))</f>
        <v/>
      </c>
      <c r="J1896">
        <f>IF(OR(G1896="밀림",G1896="오늘",G1896="이번 주"),A1896+ROW()/1E+6,"")</f>
        <v/>
      </c>
    </row>
    <row r="1897">
      <c r="A1897" s="20" t="n"/>
      <c r="B1897" s="26" t="n"/>
      <c r="C1897" s="27">
        <f>IF(D1897="","",IF(B1897="","(현장 없음)",IFERROR(INDEX(현장_고객,MATCH(B1897,현장번호,0))&amp;" · "&amp;INDEX(현장_주소,MATCH(B1897,현장번호,0)),"없는 번호")))</f>
        <v/>
      </c>
      <c r="D1897" s="21" t="n"/>
      <c r="E1897" s="21" t="n"/>
      <c r="F1897" s="26" t="n"/>
      <c r="G1897" s="28">
        <f>IF(OR(D1897="",H1897&lt;&gt;""),"",IF(F1897="완료","완료",IF(A1897&lt;기준일,"밀림",IF(A1897=기준일,"오늘",IF(A1897&lt;=기준일+7,"이번 주","예정")))))</f>
        <v/>
      </c>
      <c r="H1897" s="25">
        <f>IF(COUNTA(A1897,B1897,D1897)=0,"",IF(D1897="","할 일을 적어 주세요",IF(NOT(ISNUMBER(A1897)),"마감일을 확인하세요",IF(AND(B1897&lt;&gt;"",ISNA(MATCH(B1897,현장번호,0))),"현장 번호를 확인하세요",IF(AND(F1897&lt;&gt;"",F1897&lt;&gt;"완료"),"끝남 칸은 '완료'만","")))))</f>
        <v/>
      </c>
      <c r="J1897">
        <f>IF(OR(G1897="밀림",G1897="오늘",G1897="이번 주"),A1897+ROW()/1E+6,"")</f>
        <v/>
      </c>
    </row>
    <row r="1898">
      <c r="A1898" s="20" t="n"/>
      <c r="B1898" s="26" t="n"/>
      <c r="C1898" s="27">
        <f>IF(D1898="","",IF(B1898="","(현장 없음)",IFERROR(INDEX(현장_고객,MATCH(B1898,현장번호,0))&amp;" · "&amp;INDEX(현장_주소,MATCH(B1898,현장번호,0)),"없는 번호")))</f>
        <v/>
      </c>
      <c r="D1898" s="21" t="n"/>
      <c r="E1898" s="21" t="n"/>
      <c r="F1898" s="26" t="n"/>
      <c r="G1898" s="28">
        <f>IF(OR(D1898="",H1898&lt;&gt;""),"",IF(F1898="완료","완료",IF(A1898&lt;기준일,"밀림",IF(A1898=기준일,"오늘",IF(A1898&lt;=기준일+7,"이번 주","예정")))))</f>
        <v/>
      </c>
      <c r="H1898" s="25">
        <f>IF(COUNTA(A1898,B1898,D1898)=0,"",IF(D1898="","할 일을 적어 주세요",IF(NOT(ISNUMBER(A1898)),"마감일을 확인하세요",IF(AND(B1898&lt;&gt;"",ISNA(MATCH(B1898,현장번호,0))),"현장 번호를 확인하세요",IF(AND(F1898&lt;&gt;"",F1898&lt;&gt;"완료"),"끝남 칸은 '완료'만","")))))</f>
        <v/>
      </c>
      <c r="J1898">
        <f>IF(OR(G1898="밀림",G1898="오늘",G1898="이번 주"),A1898+ROW()/1E+6,"")</f>
        <v/>
      </c>
    </row>
    <row r="1899">
      <c r="A1899" s="20" t="n"/>
      <c r="B1899" s="26" t="n"/>
      <c r="C1899" s="27">
        <f>IF(D1899="","",IF(B1899="","(현장 없음)",IFERROR(INDEX(현장_고객,MATCH(B1899,현장번호,0))&amp;" · "&amp;INDEX(현장_주소,MATCH(B1899,현장번호,0)),"없는 번호")))</f>
        <v/>
      </c>
      <c r="D1899" s="21" t="n"/>
      <c r="E1899" s="21" t="n"/>
      <c r="F1899" s="26" t="n"/>
      <c r="G1899" s="28">
        <f>IF(OR(D1899="",H1899&lt;&gt;""),"",IF(F1899="완료","완료",IF(A1899&lt;기준일,"밀림",IF(A1899=기준일,"오늘",IF(A1899&lt;=기준일+7,"이번 주","예정")))))</f>
        <v/>
      </c>
      <c r="H1899" s="25">
        <f>IF(COUNTA(A1899,B1899,D1899)=0,"",IF(D1899="","할 일을 적어 주세요",IF(NOT(ISNUMBER(A1899)),"마감일을 확인하세요",IF(AND(B1899&lt;&gt;"",ISNA(MATCH(B1899,현장번호,0))),"현장 번호를 확인하세요",IF(AND(F1899&lt;&gt;"",F1899&lt;&gt;"완료"),"끝남 칸은 '완료'만","")))))</f>
        <v/>
      </c>
      <c r="J1899">
        <f>IF(OR(G1899="밀림",G1899="오늘",G1899="이번 주"),A1899+ROW()/1E+6,"")</f>
        <v/>
      </c>
    </row>
    <row r="1900">
      <c r="A1900" s="20" t="n"/>
      <c r="B1900" s="26" t="n"/>
      <c r="C1900" s="27">
        <f>IF(D1900="","",IF(B1900="","(현장 없음)",IFERROR(INDEX(현장_고객,MATCH(B1900,현장번호,0))&amp;" · "&amp;INDEX(현장_주소,MATCH(B1900,현장번호,0)),"없는 번호")))</f>
        <v/>
      </c>
      <c r="D1900" s="21" t="n"/>
      <c r="E1900" s="21" t="n"/>
      <c r="F1900" s="26" t="n"/>
      <c r="G1900" s="28">
        <f>IF(OR(D1900="",H1900&lt;&gt;""),"",IF(F1900="완료","완료",IF(A1900&lt;기준일,"밀림",IF(A1900=기준일,"오늘",IF(A1900&lt;=기준일+7,"이번 주","예정")))))</f>
        <v/>
      </c>
      <c r="H1900" s="25">
        <f>IF(COUNTA(A1900,B1900,D1900)=0,"",IF(D1900="","할 일을 적어 주세요",IF(NOT(ISNUMBER(A1900)),"마감일을 확인하세요",IF(AND(B1900&lt;&gt;"",ISNA(MATCH(B1900,현장번호,0))),"현장 번호를 확인하세요",IF(AND(F1900&lt;&gt;"",F1900&lt;&gt;"완료"),"끝남 칸은 '완료'만","")))))</f>
        <v/>
      </c>
      <c r="J1900">
        <f>IF(OR(G1900="밀림",G1900="오늘",G1900="이번 주"),A1900+ROW()/1E+6,"")</f>
        <v/>
      </c>
    </row>
    <row r="1901">
      <c r="A1901" s="20" t="n"/>
      <c r="B1901" s="26" t="n"/>
      <c r="C1901" s="27">
        <f>IF(D1901="","",IF(B1901="","(현장 없음)",IFERROR(INDEX(현장_고객,MATCH(B1901,현장번호,0))&amp;" · "&amp;INDEX(현장_주소,MATCH(B1901,현장번호,0)),"없는 번호")))</f>
        <v/>
      </c>
      <c r="D1901" s="21" t="n"/>
      <c r="E1901" s="21" t="n"/>
      <c r="F1901" s="26" t="n"/>
      <c r="G1901" s="28">
        <f>IF(OR(D1901="",H1901&lt;&gt;""),"",IF(F1901="완료","완료",IF(A1901&lt;기준일,"밀림",IF(A1901=기준일,"오늘",IF(A1901&lt;=기준일+7,"이번 주","예정")))))</f>
        <v/>
      </c>
      <c r="H1901" s="25">
        <f>IF(COUNTA(A1901,B1901,D1901)=0,"",IF(D1901="","할 일을 적어 주세요",IF(NOT(ISNUMBER(A1901)),"마감일을 확인하세요",IF(AND(B1901&lt;&gt;"",ISNA(MATCH(B1901,현장번호,0))),"현장 번호를 확인하세요",IF(AND(F1901&lt;&gt;"",F1901&lt;&gt;"완료"),"끝남 칸은 '완료'만","")))))</f>
        <v/>
      </c>
      <c r="J1901">
        <f>IF(OR(G1901="밀림",G1901="오늘",G1901="이번 주"),A1901+ROW()/1E+6,"")</f>
        <v/>
      </c>
    </row>
    <row r="1902">
      <c r="A1902" s="20" t="n"/>
      <c r="B1902" s="26" t="n"/>
      <c r="C1902" s="27">
        <f>IF(D1902="","",IF(B1902="","(현장 없음)",IFERROR(INDEX(현장_고객,MATCH(B1902,현장번호,0))&amp;" · "&amp;INDEX(현장_주소,MATCH(B1902,현장번호,0)),"없는 번호")))</f>
        <v/>
      </c>
      <c r="D1902" s="21" t="n"/>
      <c r="E1902" s="21" t="n"/>
      <c r="F1902" s="26" t="n"/>
      <c r="G1902" s="28">
        <f>IF(OR(D1902="",H1902&lt;&gt;""),"",IF(F1902="완료","완료",IF(A1902&lt;기준일,"밀림",IF(A1902=기준일,"오늘",IF(A1902&lt;=기준일+7,"이번 주","예정")))))</f>
        <v/>
      </c>
      <c r="H1902" s="25">
        <f>IF(COUNTA(A1902,B1902,D1902)=0,"",IF(D1902="","할 일을 적어 주세요",IF(NOT(ISNUMBER(A1902)),"마감일을 확인하세요",IF(AND(B1902&lt;&gt;"",ISNA(MATCH(B1902,현장번호,0))),"현장 번호를 확인하세요",IF(AND(F1902&lt;&gt;"",F1902&lt;&gt;"완료"),"끝남 칸은 '완료'만","")))))</f>
        <v/>
      </c>
      <c r="J1902">
        <f>IF(OR(G1902="밀림",G1902="오늘",G1902="이번 주"),A1902+ROW()/1E+6,"")</f>
        <v/>
      </c>
    </row>
    <row r="1903">
      <c r="A1903" s="20" t="n"/>
      <c r="B1903" s="26" t="n"/>
      <c r="C1903" s="27">
        <f>IF(D1903="","",IF(B1903="","(현장 없음)",IFERROR(INDEX(현장_고객,MATCH(B1903,현장번호,0))&amp;" · "&amp;INDEX(현장_주소,MATCH(B1903,현장번호,0)),"없는 번호")))</f>
        <v/>
      </c>
      <c r="D1903" s="21" t="n"/>
      <c r="E1903" s="21" t="n"/>
      <c r="F1903" s="26" t="n"/>
      <c r="G1903" s="28">
        <f>IF(OR(D1903="",H1903&lt;&gt;""),"",IF(F1903="완료","완료",IF(A1903&lt;기준일,"밀림",IF(A1903=기준일,"오늘",IF(A1903&lt;=기준일+7,"이번 주","예정")))))</f>
        <v/>
      </c>
      <c r="H1903" s="25">
        <f>IF(COUNTA(A1903,B1903,D1903)=0,"",IF(D1903="","할 일을 적어 주세요",IF(NOT(ISNUMBER(A1903)),"마감일을 확인하세요",IF(AND(B1903&lt;&gt;"",ISNA(MATCH(B1903,현장번호,0))),"현장 번호를 확인하세요",IF(AND(F1903&lt;&gt;"",F1903&lt;&gt;"완료"),"끝남 칸은 '완료'만","")))))</f>
        <v/>
      </c>
      <c r="J1903">
        <f>IF(OR(G1903="밀림",G1903="오늘",G1903="이번 주"),A1903+ROW()/1E+6,"")</f>
        <v/>
      </c>
    </row>
    <row r="1904">
      <c r="A1904" s="20" t="n"/>
      <c r="B1904" s="26" t="n"/>
      <c r="C1904" s="27">
        <f>IF(D1904="","",IF(B1904="","(현장 없음)",IFERROR(INDEX(현장_고객,MATCH(B1904,현장번호,0))&amp;" · "&amp;INDEX(현장_주소,MATCH(B1904,현장번호,0)),"없는 번호")))</f>
        <v/>
      </c>
      <c r="D1904" s="21" t="n"/>
      <c r="E1904" s="21" t="n"/>
      <c r="F1904" s="26" t="n"/>
      <c r="G1904" s="28">
        <f>IF(OR(D1904="",H1904&lt;&gt;""),"",IF(F1904="완료","완료",IF(A1904&lt;기준일,"밀림",IF(A1904=기준일,"오늘",IF(A1904&lt;=기준일+7,"이번 주","예정")))))</f>
        <v/>
      </c>
      <c r="H1904" s="25">
        <f>IF(COUNTA(A1904,B1904,D1904)=0,"",IF(D1904="","할 일을 적어 주세요",IF(NOT(ISNUMBER(A1904)),"마감일을 확인하세요",IF(AND(B1904&lt;&gt;"",ISNA(MATCH(B1904,현장번호,0))),"현장 번호를 확인하세요",IF(AND(F1904&lt;&gt;"",F1904&lt;&gt;"완료"),"끝남 칸은 '완료'만","")))))</f>
        <v/>
      </c>
      <c r="J1904">
        <f>IF(OR(G1904="밀림",G1904="오늘",G1904="이번 주"),A1904+ROW()/1E+6,"")</f>
        <v/>
      </c>
    </row>
    <row r="1905">
      <c r="A1905" s="20" t="n"/>
      <c r="B1905" s="26" t="n"/>
      <c r="C1905" s="27">
        <f>IF(D1905="","",IF(B1905="","(현장 없음)",IFERROR(INDEX(현장_고객,MATCH(B1905,현장번호,0))&amp;" · "&amp;INDEX(현장_주소,MATCH(B1905,현장번호,0)),"없는 번호")))</f>
        <v/>
      </c>
      <c r="D1905" s="21" t="n"/>
      <c r="E1905" s="21" t="n"/>
      <c r="F1905" s="26" t="n"/>
      <c r="G1905" s="28">
        <f>IF(OR(D1905="",H1905&lt;&gt;""),"",IF(F1905="완료","완료",IF(A1905&lt;기준일,"밀림",IF(A1905=기준일,"오늘",IF(A1905&lt;=기준일+7,"이번 주","예정")))))</f>
        <v/>
      </c>
      <c r="H1905" s="25">
        <f>IF(COUNTA(A1905,B1905,D1905)=0,"",IF(D1905="","할 일을 적어 주세요",IF(NOT(ISNUMBER(A1905)),"마감일을 확인하세요",IF(AND(B1905&lt;&gt;"",ISNA(MATCH(B1905,현장번호,0))),"현장 번호를 확인하세요",IF(AND(F1905&lt;&gt;"",F1905&lt;&gt;"완료"),"끝남 칸은 '완료'만","")))))</f>
        <v/>
      </c>
      <c r="J1905">
        <f>IF(OR(G1905="밀림",G1905="오늘",G1905="이번 주"),A1905+ROW()/1E+6,"")</f>
        <v/>
      </c>
    </row>
    <row r="1906">
      <c r="A1906" s="20" t="n"/>
      <c r="B1906" s="26" t="n"/>
      <c r="C1906" s="27">
        <f>IF(D1906="","",IF(B1906="","(현장 없음)",IFERROR(INDEX(현장_고객,MATCH(B1906,현장번호,0))&amp;" · "&amp;INDEX(현장_주소,MATCH(B1906,현장번호,0)),"없는 번호")))</f>
        <v/>
      </c>
      <c r="D1906" s="21" t="n"/>
      <c r="E1906" s="21" t="n"/>
      <c r="F1906" s="26" t="n"/>
      <c r="G1906" s="28">
        <f>IF(OR(D1906="",H1906&lt;&gt;""),"",IF(F1906="완료","완료",IF(A1906&lt;기준일,"밀림",IF(A1906=기준일,"오늘",IF(A1906&lt;=기준일+7,"이번 주","예정")))))</f>
        <v/>
      </c>
      <c r="H1906" s="25">
        <f>IF(COUNTA(A1906,B1906,D1906)=0,"",IF(D1906="","할 일을 적어 주세요",IF(NOT(ISNUMBER(A1906)),"마감일을 확인하세요",IF(AND(B1906&lt;&gt;"",ISNA(MATCH(B1906,현장번호,0))),"현장 번호를 확인하세요",IF(AND(F1906&lt;&gt;"",F1906&lt;&gt;"완료"),"끝남 칸은 '완료'만","")))))</f>
        <v/>
      </c>
      <c r="J1906">
        <f>IF(OR(G1906="밀림",G1906="오늘",G1906="이번 주"),A1906+ROW()/1E+6,"")</f>
        <v/>
      </c>
    </row>
    <row r="1907">
      <c r="A1907" s="20" t="n"/>
      <c r="B1907" s="26" t="n"/>
      <c r="C1907" s="27">
        <f>IF(D1907="","",IF(B1907="","(현장 없음)",IFERROR(INDEX(현장_고객,MATCH(B1907,현장번호,0))&amp;" · "&amp;INDEX(현장_주소,MATCH(B1907,현장번호,0)),"없는 번호")))</f>
        <v/>
      </c>
      <c r="D1907" s="21" t="n"/>
      <c r="E1907" s="21" t="n"/>
      <c r="F1907" s="26" t="n"/>
      <c r="G1907" s="28">
        <f>IF(OR(D1907="",H1907&lt;&gt;""),"",IF(F1907="완료","완료",IF(A1907&lt;기준일,"밀림",IF(A1907=기준일,"오늘",IF(A1907&lt;=기준일+7,"이번 주","예정")))))</f>
        <v/>
      </c>
      <c r="H1907" s="25">
        <f>IF(COUNTA(A1907,B1907,D1907)=0,"",IF(D1907="","할 일을 적어 주세요",IF(NOT(ISNUMBER(A1907)),"마감일을 확인하세요",IF(AND(B1907&lt;&gt;"",ISNA(MATCH(B1907,현장번호,0))),"현장 번호를 확인하세요",IF(AND(F1907&lt;&gt;"",F1907&lt;&gt;"완료"),"끝남 칸은 '완료'만","")))))</f>
        <v/>
      </c>
      <c r="J1907">
        <f>IF(OR(G1907="밀림",G1907="오늘",G1907="이번 주"),A1907+ROW()/1E+6,"")</f>
        <v/>
      </c>
    </row>
    <row r="1908">
      <c r="A1908" s="20" t="n"/>
      <c r="B1908" s="26" t="n"/>
      <c r="C1908" s="27">
        <f>IF(D1908="","",IF(B1908="","(현장 없음)",IFERROR(INDEX(현장_고객,MATCH(B1908,현장번호,0))&amp;" · "&amp;INDEX(현장_주소,MATCH(B1908,현장번호,0)),"없는 번호")))</f>
        <v/>
      </c>
      <c r="D1908" s="21" t="n"/>
      <c r="E1908" s="21" t="n"/>
      <c r="F1908" s="26" t="n"/>
      <c r="G1908" s="28">
        <f>IF(OR(D1908="",H1908&lt;&gt;""),"",IF(F1908="완료","완료",IF(A1908&lt;기준일,"밀림",IF(A1908=기준일,"오늘",IF(A1908&lt;=기준일+7,"이번 주","예정")))))</f>
        <v/>
      </c>
      <c r="H1908" s="25">
        <f>IF(COUNTA(A1908,B1908,D1908)=0,"",IF(D1908="","할 일을 적어 주세요",IF(NOT(ISNUMBER(A1908)),"마감일을 확인하세요",IF(AND(B1908&lt;&gt;"",ISNA(MATCH(B1908,현장번호,0))),"현장 번호를 확인하세요",IF(AND(F1908&lt;&gt;"",F1908&lt;&gt;"완료"),"끝남 칸은 '완료'만","")))))</f>
        <v/>
      </c>
      <c r="J1908">
        <f>IF(OR(G1908="밀림",G1908="오늘",G1908="이번 주"),A1908+ROW()/1E+6,"")</f>
        <v/>
      </c>
    </row>
    <row r="1909">
      <c r="A1909" s="20" t="n"/>
      <c r="B1909" s="26" t="n"/>
      <c r="C1909" s="27">
        <f>IF(D1909="","",IF(B1909="","(현장 없음)",IFERROR(INDEX(현장_고객,MATCH(B1909,현장번호,0))&amp;" · "&amp;INDEX(현장_주소,MATCH(B1909,현장번호,0)),"없는 번호")))</f>
        <v/>
      </c>
      <c r="D1909" s="21" t="n"/>
      <c r="E1909" s="21" t="n"/>
      <c r="F1909" s="26" t="n"/>
      <c r="G1909" s="28">
        <f>IF(OR(D1909="",H1909&lt;&gt;""),"",IF(F1909="완료","완료",IF(A1909&lt;기준일,"밀림",IF(A1909=기준일,"오늘",IF(A1909&lt;=기준일+7,"이번 주","예정")))))</f>
        <v/>
      </c>
      <c r="H1909" s="25">
        <f>IF(COUNTA(A1909,B1909,D1909)=0,"",IF(D1909="","할 일을 적어 주세요",IF(NOT(ISNUMBER(A1909)),"마감일을 확인하세요",IF(AND(B1909&lt;&gt;"",ISNA(MATCH(B1909,현장번호,0))),"현장 번호를 확인하세요",IF(AND(F1909&lt;&gt;"",F1909&lt;&gt;"완료"),"끝남 칸은 '완료'만","")))))</f>
        <v/>
      </c>
      <c r="J1909">
        <f>IF(OR(G1909="밀림",G1909="오늘",G1909="이번 주"),A1909+ROW()/1E+6,"")</f>
        <v/>
      </c>
    </row>
    <row r="1910">
      <c r="A1910" s="20" t="n"/>
      <c r="B1910" s="26" t="n"/>
      <c r="C1910" s="27">
        <f>IF(D1910="","",IF(B1910="","(현장 없음)",IFERROR(INDEX(현장_고객,MATCH(B1910,현장번호,0))&amp;" · "&amp;INDEX(현장_주소,MATCH(B1910,현장번호,0)),"없는 번호")))</f>
        <v/>
      </c>
      <c r="D1910" s="21" t="n"/>
      <c r="E1910" s="21" t="n"/>
      <c r="F1910" s="26" t="n"/>
      <c r="G1910" s="28">
        <f>IF(OR(D1910="",H1910&lt;&gt;""),"",IF(F1910="완료","완료",IF(A1910&lt;기준일,"밀림",IF(A1910=기준일,"오늘",IF(A1910&lt;=기준일+7,"이번 주","예정")))))</f>
        <v/>
      </c>
      <c r="H1910" s="25">
        <f>IF(COUNTA(A1910,B1910,D1910)=0,"",IF(D1910="","할 일을 적어 주세요",IF(NOT(ISNUMBER(A1910)),"마감일을 확인하세요",IF(AND(B1910&lt;&gt;"",ISNA(MATCH(B1910,현장번호,0))),"현장 번호를 확인하세요",IF(AND(F1910&lt;&gt;"",F1910&lt;&gt;"완료"),"끝남 칸은 '완료'만","")))))</f>
        <v/>
      </c>
      <c r="J1910">
        <f>IF(OR(G1910="밀림",G1910="오늘",G1910="이번 주"),A1910+ROW()/1E+6,"")</f>
        <v/>
      </c>
    </row>
    <row r="1911">
      <c r="A1911" s="20" t="n"/>
      <c r="B1911" s="26" t="n"/>
      <c r="C1911" s="27">
        <f>IF(D1911="","",IF(B1911="","(현장 없음)",IFERROR(INDEX(현장_고객,MATCH(B1911,현장번호,0))&amp;" · "&amp;INDEX(현장_주소,MATCH(B1911,현장번호,0)),"없는 번호")))</f>
        <v/>
      </c>
      <c r="D1911" s="21" t="n"/>
      <c r="E1911" s="21" t="n"/>
      <c r="F1911" s="26" t="n"/>
      <c r="G1911" s="28">
        <f>IF(OR(D1911="",H1911&lt;&gt;""),"",IF(F1911="완료","완료",IF(A1911&lt;기준일,"밀림",IF(A1911=기준일,"오늘",IF(A1911&lt;=기준일+7,"이번 주","예정")))))</f>
        <v/>
      </c>
      <c r="H1911" s="25">
        <f>IF(COUNTA(A1911,B1911,D1911)=0,"",IF(D1911="","할 일을 적어 주세요",IF(NOT(ISNUMBER(A1911)),"마감일을 확인하세요",IF(AND(B1911&lt;&gt;"",ISNA(MATCH(B1911,현장번호,0))),"현장 번호를 확인하세요",IF(AND(F1911&lt;&gt;"",F1911&lt;&gt;"완료"),"끝남 칸은 '완료'만","")))))</f>
        <v/>
      </c>
      <c r="J1911">
        <f>IF(OR(G1911="밀림",G1911="오늘",G1911="이번 주"),A1911+ROW()/1E+6,"")</f>
        <v/>
      </c>
    </row>
    <row r="1912">
      <c r="A1912" s="20" t="n"/>
      <c r="B1912" s="26" t="n"/>
      <c r="C1912" s="27">
        <f>IF(D1912="","",IF(B1912="","(현장 없음)",IFERROR(INDEX(현장_고객,MATCH(B1912,현장번호,0))&amp;" · "&amp;INDEX(현장_주소,MATCH(B1912,현장번호,0)),"없는 번호")))</f>
        <v/>
      </c>
      <c r="D1912" s="21" t="n"/>
      <c r="E1912" s="21" t="n"/>
      <c r="F1912" s="26" t="n"/>
      <c r="G1912" s="28">
        <f>IF(OR(D1912="",H1912&lt;&gt;""),"",IF(F1912="완료","완료",IF(A1912&lt;기준일,"밀림",IF(A1912=기준일,"오늘",IF(A1912&lt;=기준일+7,"이번 주","예정")))))</f>
        <v/>
      </c>
      <c r="H1912" s="25">
        <f>IF(COUNTA(A1912,B1912,D1912)=0,"",IF(D1912="","할 일을 적어 주세요",IF(NOT(ISNUMBER(A1912)),"마감일을 확인하세요",IF(AND(B1912&lt;&gt;"",ISNA(MATCH(B1912,현장번호,0))),"현장 번호를 확인하세요",IF(AND(F1912&lt;&gt;"",F1912&lt;&gt;"완료"),"끝남 칸은 '완료'만","")))))</f>
        <v/>
      </c>
      <c r="J1912">
        <f>IF(OR(G1912="밀림",G1912="오늘",G1912="이번 주"),A1912+ROW()/1E+6,"")</f>
        <v/>
      </c>
    </row>
    <row r="1913">
      <c r="A1913" s="20" t="n"/>
      <c r="B1913" s="26" t="n"/>
      <c r="C1913" s="27">
        <f>IF(D1913="","",IF(B1913="","(현장 없음)",IFERROR(INDEX(현장_고객,MATCH(B1913,현장번호,0))&amp;" · "&amp;INDEX(현장_주소,MATCH(B1913,현장번호,0)),"없는 번호")))</f>
        <v/>
      </c>
      <c r="D1913" s="21" t="n"/>
      <c r="E1913" s="21" t="n"/>
      <c r="F1913" s="26" t="n"/>
      <c r="G1913" s="28">
        <f>IF(OR(D1913="",H1913&lt;&gt;""),"",IF(F1913="완료","완료",IF(A1913&lt;기준일,"밀림",IF(A1913=기준일,"오늘",IF(A1913&lt;=기준일+7,"이번 주","예정")))))</f>
        <v/>
      </c>
      <c r="H1913" s="25">
        <f>IF(COUNTA(A1913,B1913,D1913)=0,"",IF(D1913="","할 일을 적어 주세요",IF(NOT(ISNUMBER(A1913)),"마감일을 확인하세요",IF(AND(B1913&lt;&gt;"",ISNA(MATCH(B1913,현장번호,0))),"현장 번호를 확인하세요",IF(AND(F1913&lt;&gt;"",F1913&lt;&gt;"완료"),"끝남 칸은 '완료'만","")))))</f>
        <v/>
      </c>
      <c r="J1913">
        <f>IF(OR(G1913="밀림",G1913="오늘",G1913="이번 주"),A1913+ROW()/1E+6,"")</f>
        <v/>
      </c>
    </row>
    <row r="1914">
      <c r="A1914" s="20" t="n"/>
      <c r="B1914" s="26" t="n"/>
      <c r="C1914" s="27">
        <f>IF(D1914="","",IF(B1914="","(현장 없음)",IFERROR(INDEX(현장_고객,MATCH(B1914,현장번호,0))&amp;" · "&amp;INDEX(현장_주소,MATCH(B1914,현장번호,0)),"없는 번호")))</f>
        <v/>
      </c>
      <c r="D1914" s="21" t="n"/>
      <c r="E1914" s="21" t="n"/>
      <c r="F1914" s="26" t="n"/>
      <c r="G1914" s="28">
        <f>IF(OR(D1914="",H1914&lt;&gt;""),"",IF(F1914="완료","완료",IF(A1914&lt;기준일,"밀림",IF(A1914=기준일,"오늘",IF(A1914&lt;=기준일+7,"이번 주","예정")))))</f>
        <v/>
      </c>
      <c r="H1914" s="25">
        <f>IF(COUNTA(A1914,B1914,D1914)=0,"",IF(D1914="","할 일을 적어 주세요",IF(NOT(ISNUMBER(A1914)),"마감일을 확인하세요",IF(AND(B1914&lt;&gt;"",ISNA(MATCH(B1914,현장번호,0))),"현장 번호를 확인하세요",IF(AND(F1914&lt;&gt;"",F1914&lt;&gt;"완료"),"끝남 칸은 '완료'만","")))))</f>
        <v/>
      </c>
      <c r="J1914">
        <f>IF(OR(G1914="밀림",G1914="오늘",G1914="이번 주"),A1914+ROW()/1E+6,"")</f>
        <v/>
      </c>
    </row>
    <row r="1915">
      <c r="A1915" s="20" t="n"/>
      <c r="B1915" s="26" t="n"/>
      <c r="C1915" s="27">
        <f>IF(D1915="","",IF(B1915="","(현장 없음)",IFERROR(INDEX(현장_고객,MATCH(B1915,현장번호,0))&amp;" · "&amp;INDEX(현장_주소,MATCH(B1915,현장번호,0)),"없는 번호")))</f>
        <v/>
      </c>
      <c r="D1915" s="21" t="n"/>
      <c r="E1915" s="21" t="n"/>
      <c r="F1915" s="26" t="n"/>
      <c r="G1915" s="28">
        <f>IF(OR(D1915="",H1915&lt;&gt;""),"",IF(F1915="완료","완료",IF(A1915&lt;기준일,"밀림",IF(A1915=기준일,"오늘",IF(A1915&lt;=기준일+7,"이번 주","예정")))))</f>
        <v/>
      </c>
      <c r="H1915" s="25">
        <f>IF(COUNTA(A1915,B1915,D1915)=0,"",IF(D1915="","할 일을 적어 주세요",IF(NOT(ISNUMBER(A1915)),"마감일을 확인하세요",IF(AND(B1915&lt;&gt;"",ISNA(MATCH(B1915,현장번호,0))),"현장 번호를 확인하세요",IF(AND(F1915&lt;&gt;"",F1915&lt;&gt;"완료"),"끝남 칸은 '완료'만","")))))</f>
        <v/>
      </c>
      <c r="J1915">
        <f>IF(OR(G1915="밀림",G1915="오늘",G1915="이번 주"),A1915+ROW()/1E+6,"")</f>
        <v/>
      </c>
    </row>
    <row r="1916">
      <c r="A1916" s="20" t="n"/>
      <c r="B1916" s="26" t="n"/>
      <c r="C1916" s="27">
        <f>IF(D1916="","",IF(B1916="","(현장 없음)",IFERROR(INDEX(현장_고객,MATCH(B1916,현장번호,0))&amp;" · "&amp;INDEX(현장_주소,MATCH(B1916,현장번호,0)),"없는 번호")))</f>
        <v/>
      </c>
      <c r="D1916" s="21" t="n"/>
      <c r="E1916" s="21" t="n"/>
      <c r="F1916" s="26" t="n"/>
      <c r="G1916" s="28">
        <f>IF(OR(D1916="",H1916&lt;&gt;""),"",IF(F1916="완료","완료",IF(A1916&lt;기준일,"밀림",IF(A1916=기준일,"오늘",IF(A1916&lt;=기준일+7,"이번 주","예정")))))</f>
        <v/>
      </c>
      <c r="H1916" s="25">
        <f>IF(COUNTA(A1916,B1916,D1916)=0,"",IF(D1916="","할 일을 적어 주세요",IF(NOT(ISNUMBER(A1916)),"마감일을 확인하세요",IF(AND(B1916&lt;&gt;"",ISNA(MATCH(B1916,현장번호,0))),"현장 번호를 확인하세요",IF(AND(F1916&lt;&gt;"",F1916&lt;&gt;"완료"),"끝남 칸은 '완료'만","")))))</f>
        <v/>
      </c>
      <c r="J1916">
        <f>IF(OR(G1916="밀림",G1916="오늘",G1916="이번 주"),A1916+ROW()/1E+6,"")</f>
        <v/>
      </c>
    </row>
    <row r="1917">
      <c r="A1917" s="20" t="n"/>
      <c r="B1917" s="26" t="n"/>
      <c r="C1917" s="27">
        <f>IF(D1917="","",IF(B1917="","(현장 없음)",IFERROR(INDEX(현장_고객,MATCH(B1917,현장번호,0))&amp;" · "&amp;INDEX(현장_주소,MATCH(B1917,현장번호,0)),"없는 번호")))</f>
        <v/>
      </c>
      <c r="D1917" s="21" t="n"/>
      <c r="E1917" s="21" t="n"/>
      <c r="F1917" s="26" t="n"/>
      <c r="G1917" s="28">
        <f>IF(OR(D1917="",H1917&lt;&gt;""),"",IF(F1917="완료","완료",IF(A1917&lt;기준일,"밀림",IF(A1917=기준일,"오늘",IF(A1917&lt;=기준일+7,"이번 주","예정")))))</f>
        <v/>
      </c>
      <c r="H1917" s="25">
        <f>IF(COUNTA(A1917,B1917,D1917)=0,"",IF(D1917="","할 일을 적어 주세요",IF(NOT(ISNUMBER(A1917)),"마감일을 확인하세요",IF(AND(B1917&lt;&gt;"",ISNA(MATCH(B1917,현장번호,0))),"현장 번호를 확인하세요",IF(AND(F1917&lt;&gt;"",F1917&lt;&gt;"완료"),"끝남 칸은 '완료'만","")))))</f>
        <v/>
      </c>
      <c r="J1917">
        <f>IF(OR(G1917="밀림",G1917="오늘",G1917="이번 주"),A1917+ROW()/1E+6,"")</f>
        <v/>
      </c>
    </row>
    <row r="1918">
      <c r="A1918" s="20" t="n"/>
      <c r="B1918" s="26" t="n"/>
      <c r="C1918" s="27">
        <f>IF(D1918="","",IF(B1918="","(현장 없음)",IFERROR(INDEX(현장_고객,MATCH(B1918,현장번호,0))&amp;" · "&amp;INDEX(현장_주소,MATCH(B1918,현장번호,0)),"없는 번호")))</f>
        <v/>
      </c>
      <c r="D1918" s="21" t="n"/>
      <c r="E1918" s="21" t="n"/>
      <c r="F1918" s="26" t="n"/>
      <c r="G1918" s="28">
        <f>IF(OR(D1918="",H1918&lt;&gt;""),"",IF(F1918="완료","완료",IF(A1918&lt;기준일,"밀림",IF(A1918=기준일,"오늘",IF(A1918&lt;=기준일+7,"이번 주","예정")))))</f>
        <v/>
      </c>
      <c r="H1918" s="25">
        <f>IF(COUNTA(A1918,B1918,D1918)=0,"",IF(D1918="","할 일을 적어 주세요",IF(NOT(ISNUMBER(A1918)),"마감일을 확인하세요",IF(AND(B1918&lt;&gt;"",ISNA(MATCH(B1918,현장번호,0))),"현장 번호를 확인하세요",IF(AND(F1918&lt;&gt;"",F1918&lt;&gt;"완료"),"끝남 칸은 '완료'만","")))))</f>
        <v/>
      </c>
      <c r="J1918">
        <f>IF(OR(G1918="밀림",G1918="오늘",G1918="이번 주"),A1918+ROW()/1E+6,"")</f>
        <v/>
      </c>
    </row>
    <row r="1919">
      <c r="A1919" s="20" t="n"/>
      <c r="B1919" s="26" t="n"/>
      <c r="C1919" s="27">
        <f>IF(D1919="","",IF(B1919="","(현장 없음)",IFERROR(INDEX(현장_고객,MATCH(B1919,현장번호,0))&amp;" · "&amp;INDEX(현장_주소,MATCH(B1919,현장번호,0)),"없는 번호")))</f>
        <v/>
      </c>
      <c r="D1919" s="21" t="n"/>
      <c r="E1919" s="21" t="n"/>
      <c r="F1919" s="26" t="n"/>
      <c r="G1919" s="28">
        <f>IF(OR(D1919="",H1919&lt;&gt;""),"",IF(F1919="완료","완료",IF(A1919&lt;기준일,"밀림",IF(A1919=기준일,"오늘",IF(A1919&lt;=기준일+7,"이번 주","예정")))))</f>
        <v/>
      </c>
      <c r="H1919" s="25">
        <f>IF(COUNTA(A1919,B1919,D1919)=0,"",IF(D1919="","할 일을 적어 주세요",IF(NOT(ISNUMBER(A1919)),"마감일을 확인하세요",IF(AND(B1919&lt;&gt;"",ISNA(MATCH(B1919,현장번호,0))),"현장 번호를 확인하세요",IF(AND(F1919&lt;&gt;"",F1919&lt;&gt;"완료"),"끝남 칸은 '완료'만","")))))</f>
        <v/>
      </c>
      <c r="J1919">
        <f>IF(OR(G1919="밀림",G1919="오늘",G1919="이번 주"),A1919+ROW()/1E+6,"")</f>
        <v/>
      </c>
    </row>
    <row r="1920">
      <c r="A1920" s="20" t="n"/>
      <c r="B1920" s="26" t="n"/>
      <c r="C1920" s="27">
        <f>IF(D1920="","",IF(B1920="","(현장 없음)",IFERROR(INDEX(현장_고객,MATCH(B1920,현장번호,0))&amp;" · "&amp;INDEX(현장_주소,MATCH(B1920,현장번호,0)),"없는 번호")))</f>
        <v/>
      </c>
      <c r="D1920" s="21" t="n"/>
      <c r="E1920" s="21" t="n"/>
      <c r="F1920" s="26" t="n"/>
      <c r="G1920" s="28">
        <f>IF(OR(D1920="",H1920&lt;&gt;""),"",IF(F1920="완료","완료",IF(A1920&lt;기준일,"밀림",IF(A1920=기준일,"오늘",IF(A1920&lt;=기준일+7,"이번 주","예정")))))</f>
        <v/>
      </c>
      <c r="H1920" s="25">
        <f>IF(COUNTA(A1920,B1920,D1920)=0,"",IF(D1920="","할 일을 적어 주세요",IF(NOT(ISNUMBER(A1920)),"마감일을 확인하세요",IF(AND(B1920&lt;&gt;"",ISNA(MATCH(B1920,현장번호,0))),"현장 번호를 확인하세요",IF(AND(F1920&lt;&gt;"",F1920&lt;&gt;"완료"),"끝남 칸은 '완료'만","")))))</f>
        <v/>
      </c>
      <c r="J1920">
        <f>IF(OR(G1920="밀림",G1920="오늘",G1920="이번 주"),A1920+ROW()/1E+6,"")</f>
        <v/>
      </c>
    </row>
    <row r="1921">
      <c r="A1921" s="20" t="n"/>
      <c r="B1921" s="26" t="n"/>
      <c r="C1921" s="27">
        <f>IF(D1921="","",IF(B1921="","(현장 없음)",IFERROR(INDEX(현장_고객,MATCH(B1921,현장번호,0))&amp;" · "&amp;INDEX(현장_주소,MATCH(B1921,현장번호,0)),"없는 번호")))</f>
        <v/>
      </c>
      <c r="D1921" s="21" t="n"/>
      <c r="E1921" s="21" t="n"/>
      <c r="F1921" s="26" t="n"/>
      <c r="G1921" s="28">
        <f>IF(OR(D1921="",H1921&lt;&gt;""),"",IF(F1921="완료","완료",IF(A1921&lt;기준일,"밀림",IF(A1921=기준일,"오늘",IF(A1921&lt;=기준일+7,"이번 주","예정")))))</f>
        <v/>
      </c>
      <c r="H1921" s="25">
        <f>IF(COUNTA(A1921,B1921,D1921)=0,"",IF(D1921="","할 일을 적어 주세요",IF(NOT(ISNUMBER(A1921)),"마감일을 확인하세요",IF(AND(B1921&lt;&gt;"",ISNA(MATCH(B1921,현장번호,0))),"현장 번호를 확인하세요",IF(AND(F1921&lt;&gt;"",F1921&lt;&gt;"완료"),"끝남 칸은 '완료'만","")))))</f>
        <v/>
      </c>
      <c r="J1921">
        <f>IF(OR(G1921="밀림",G1921="오늘",G1921="이번 주"),A1921+ROW()/1E+6,"")</f>
        <v/>
      </c>
    </row>
    <row r="1922">
      <c r="A1922" s="20" t="n"/>
      <c r="B1922" s="26" t="n"/>
      <c r="C1922" s="27">
        <f>IF(D1922="","",IF(B1922="","(현장 없음)",IFERROR(INDEX(현장_고객,MATCH(B1922,현장번호,0))&amp;" · "&amp;INDEX(현장_주소,MATCH(B1922,현장번호,0)),"없는 번호")))</f>
        <v/>
      </c>
      <c r="D1922" s="21" t="n"/>
      <c r="E1922" s="21" t="n"/>
      <c r="F1922" s="26" t="n"/>
      <c r="G1922" s="28">
        <f>IF(OR(D1922="",H1922&lt;&gt;""),"",IF(F1922="완료","완료",IF(A1922&lt;기준일,"밀림",IF(A1922=기준일,"오늘",IF(A1922&lt;=기준일+7,"이번 주","예정")))))</f>
        <v/>
      </c>
      <c r="H1922" s="25">
        <f>IF(COUNTA(A1922,B1922,D1922)=0,"",IF(D1922="","할 일을 적어 주세요",IF(NOT(ISNUMBER(A1922)),"마감일을 확인하세요",IF(AND(B1922&lt;&gt;"",ISNA(MATCH(B1922,현장번호,0))),"현장 번호를 확인하세요",IF(AND(F1922&lt;&gt;"",F1922&lt;&gt;"완료"),"끝남 칸은 '완료'만","")))))</f>
        <v/>
      </c>
      <c r="J1922">
        <f>IF(OR(G1922="밀림",G1922="오늘",G1922="이번 주"),A1922+ROW()/1E+6,"")</f>
        <v/>
      </c>
    </row>
    <row r="1923">
      <c r="A1923" s="20" t="n"/>
      <c r="B1923" s="26" t="n"/>
      <c r="C1923" s="27">
        <f>IF(D1923="","",IF(B1923="","(현장 없음)",IFERROR(INDEX(현장_고객,MATCH(B1923,현장번호,0))&amp;" · "&amp;INDEX(현장_주소,MATCH(B1923,현장번호,0)),"없는 번호")))</f>
        <v/>
      </c>
      <c r="D1923" s="21" t="n"/>
      <c r="E1923" s="21" t="n"/>
      <c r="F1923" s="26" t="n"/>
      <c r="G1923" s="28">
        <f>IF(OR(D1923="",H1923&lt;&gt;""),"",IF(F1923="완료","완료",IF(A1923&lt;기준일,"밀림",IF(A1923=기준일,"오늘",IF(A1923&lt;=기준일+7,"이번 주","예정")))))</f>
        <v/>
      </c>
      <c r="H1923" s="25">
        <f>IF(COUNTA(A1923,B1923,D1923)=0,"",IF(D1923="","할 일을 적어 주세요",IF(NOT(ISNUMBER(A1923)),"마감일을 확인하세요",IF(AND(B1923&lt;&gt;"",ISNA(MATCH(B1923,현장번호,0))),"현장 번호를 확인하세요",IF(AND(F1923&lt;&gt;"",F1923&lt;&gt;"완료"),"끝남 칸은 '완료'만","")))))</f>
        <v/>
      </c>
      <c r="J1923">
        <f>IF(OR(G1923="밀림",G1923="오늘",G1923="이번 주"),A1923+ROW()/1E+6,"")</f>
        <v/>
      </c>
    </row>
    <row r="1924">
      <c r="A1924" s="20" t="n"/>
      <c r="B1924" s="26" t="n"/>
      <c r="C1924" s="27">
        <f>IF(D1924="","",IF(B1924="","(현장 없음)",IFERROR(INDEX(현장_고객,MATCH(B1924,현장번호,0))&amp;" · "&amp;INDEX(현장_주소,MATCH(B1924,현장번호,0)),"없는 번호")))</f>
        <v/>
      </c>
      <c r="D1924" s="21" t="n"/>
      <c r="E1924" s="21" t="n"/>
      <c r="F1924" s="26" t="n"/>
      <c r="G1924" s="28">
        <f>IF(OR(D1924="",H1924&lt;&gt;""),"",IF(F1924="완료","완료",IF(A1924&lt;기준일,"밀림",IF(A1924=기준일,"오늘",IF(A1924&lt;=기준일+7,"이번 주","예정")))))</f>
        <v/>
      </c>
      <c r="H1924" s="25">
        <f>IF(COUNTA(A1924,B1924,D1924)=0,"",IF(D1924="","할 일을 적어 주세요",IF(NOT(ISNUMBER(A1924)),"마감일을 확인하세요",IF(AND(B1924&lt;&gt;"",ISNA(MATCH(B1924,현장번호,0))),"현장 번호를 확인하세요",IF(AND(F1924&lt;&gt;"",F1924&lt;&gt;"완료"),"끝남 칸은 '완료'만","")))))</f>
        <v/>
      </c>
      <c r="J1924">
        <f>IF(OR(G1924="밀림",G1924="오늘",G1924="이번 주"),A1924+ROW()/1E+6,"")</f>
        <v/>
      </c>
    </row>
    <row r="1925">
      <c r="A1925" s="20" t="n"/>
      <c r="B1925" s="26" t="n"/>
      <c r="C1925" s="27">
        <f>IF(D1925="","",IF(B1925="","(현장 없음)",IFERROR(INDEX(현장_고객,MATCH(B1925,현장번호,0))&amp;" · "&amp;INDEX(현장_주소,MATCH(B1925,현장번호,0)),"없는 번호")))</f>
        <v/>
      </c>
      <c r="D1925" s="21" t="n"/>
      <c r="E1925" s="21" t="n"/>
      <c r="F1925" s="26" t="n"/>
      <c r="G1925" s="28">
        <f>IF(OR(D1925="",H1925&lt;&gt;""),"",IF(F1925="완료","완료",IF(A1925&lt;기준일,"밀림",IF(A1925=기준일,"오늘",IF(A1925&lt;=기준일+7,"이번 주","예정")))))</f>
        <v/>
      </c>
      <c r="H1925" s="25">
        <f>IF(COUNTA(A1925,B1925,D1925)=0,"",IF(D1925="","할 일을 적어 주세요",IF(NOT(ISNUMBER(A1925)),"마감일을 확인하세요",IF(AND(B1925&lt;&gt;"",ISNA(MATCH(B1925,현장번호,0))),"현장 번호를 확인하세요",IF(AND(F1925&lt;&gt;"",F1925&lt;&gt;"완료"),"끝남 칸은 '완료'만","")))))</f>
        <v/>
      </c>
      <c r="J1925">
        <f>IF(OR(G1925="밀림",G1925="오늘",G1925="이번 주"),A1925+ROW()/1E+6,"")</f>
        <v/>
      </c>
    </row>
    <row r="1926">
      <c r="A1926" s="20" t="n"/>
      <c r="B1926" s="26" t="n"/>
      <c r="C1926" s="27">
        <f>IF(D1926="","",IF(B1926="","(현장 없음)",IFERROR(INDEX(현장_고객,MATCH(B1926,현장번호,0))&amp;" · "&amp;INDEX(현장_주소,MATCH(B1926,현장번호,0)),"없는 번호")))</f>
        <v/>
      </c>
      <c r="D1926" s="21" t="n"/>
      <c r="E1926" s="21" t="n"/>
      <c r="F1926" s="26" t="n"/>
      <c r="G1926" s="28">
        <f>IF(OR(D1926="",H1926&lt;&gt;""),"",IF(F1926="완료","완료",IF(A1926&lt;기준일,"밀림",IF(A1926=기준일,"오늘",IF(A1926&lt;=기준일+7,"이번 주","예정")))))</f>
        <v/>
      </c>
      <c r="H1926" s="25">
        <f>IF(COUNTA(A1926,B1926,D1926)=0,"",IF(D1926="","할 일을 적어 주세요",IF(NOT(ISNUMBER(A1926)),"마감일을 확인하세요",IF(AND(B1926&lt;&gt;"",ISNA(MATCH(B1926,현장번호,0))),"현장 번호를 확인하세요",IF(AND(F1926&lt;&gt;"",F1926&lt;&gt;"완료"),"끝남 칸은 '완료'만","")))))</f>
        <v/>
      </c>
      <c r="J1926">
        <f>IF(OR(G1926="밀림",G1926="오늘",G1926="이번 주"),A1926+ROW()/1E+6,"")</f>
        <v/>
      </c>
    </row>
    <row r="1927">
      <c r="A1927" s="20" t="n"/>
      <c r="B1927" s="26" t="n"/>
      <c r="C1927" s="27">
        <f>IF(D1927="","",IF(B1927="","(현장 없음)",IFERROR(INDEX(현장_고객,MATCH(B1927,현장번호,0))&amp;" · "&amp;INDEX(현장_주소,MATCH(B1927,현장번호,0)),"없는 번호")))</f>
        <v/>
      </c>
      <c r="D1927" s="21" t="n"/>
      <c r="E1927" s="21" t="n"/>
      <c r="F1927" s="26" t="n"/>
      <c r="G1927" s="28">
        <f>IF(OR(D1927="",H1927&lt;&gt;""),"",IF(F1927="완료","완료",IF(A1927&lt;기준일,"밀림",IF(A1927=기준일,"오늘",IF(A1927&lt;=기준일+7,"이번 주","예정")))))</f>
        <v/>
      </c>
      <c r="H1927" s="25">
        <f>IF(COUNTA(A1927,B1927,D1927)=0,"",IF(D1927="","할 일을 적어 주세요",IF(NOT(ISNUMBER(A1927)),"마감일을 확인하세요",IF(AND(B1927&lt;&gt;"",ISNA(MATCH(B1927,현장번호,0))),"현장 번호를 확인하세요",IF(AND(F1927&lt;&gt;"",F1927&lt;&gt;"완료"),"끝남 칸은 '완료'만","")))))</f>
        <v/>
      </c>
      <c r="J1927">
        <f>IF(OR(G1927="밀림",G1927="오늘",G1927="이번 주"),A1927+ROW()/1E+6,"")</f>
        <v/>
      </c>
    </row>
    <row r="1928">
      <c r="A1928" s="20" t="n"/>
      <c r="B1928" s="26" t="n"/>
      <c r="C1928" s="27">
        <f>IF(D1928="","",IF(B1928="","(현장 없음)",IFERROR(INDEX(현장_고객,MATCH(B1928,현장번호,0))&amp;" · "&amp;INDEX(현장_주소,MATCH(B1928,현장번호,0)),"없는 번호")))</f>
        <v/>
      </c>
      <c r="D1928" s="21" t="n"/>
      <c r="E1928" s="21" t="n"/>
      <c r="F1928" s="26" t="n"/>
      <c r="G1928" s="28">
        <f>IF(OR(D1928="",H1928&lt;&gt;""),"",IF(F1928="완료","완료",IF(A1928&lt;기준일,"밀림",IF(A1928=기준일,"오늘",IF(A1928&lt;=기준일+7,"이번 주","예정")))))</f>
        <v/>
      </c>
      <c r="H1928" s="25">
        <f>IF(COUNTA(A1928,B1928,D1928)=0,"",IF(D1928="","할 일을 적어 주세요",IF(NOT(ISNUMBER(A1928)),"마감일을 확인하세요",IF(AND(B1928&lt;&gt;"",ISNA(MATCH(B1928,현장번호,0))),"현장 번호를 확인하세요",IF(AND(F1928&lt;&gt;"",F1928&lt;&gt;"완료"),"끝남 칸은 '완료'만","")))))</f>
        <v/>
      </c>
      <c r="J1928">
        <f>IF(OR(G1928="밀림",G1928="오늘",G1928="이번 주"),A1928+ROW()/1E+6,"")</f>
        <v/>
      </c>
    </row>
    <row r="1929">
      <c r="A1929" s="20" t="n"/>
      <c r="B1929" s="26" t="n"/>
      <c r="C1929" s="27">
        <f>IF(D1929="","",IF(B1929="","(현장 없음)",IFERROR(INDEX(현장_고객,MATCH(B1929,현장번호,0))&amp;" · "&amp;INDEX(현장_주소,MATCH(B1929,현장번호,0)),"없는 번호")))</f>
        <v/>
      </c>
      <c r="D1929" s="21" t="n"/>
      <c r="E1929" s="21" t="n"/>
      <c r="F1929" s="26" t="n"/>
      <c r="G1929" s="28">
        <f>IF(OR(D1929="",H1929&lt;&gt;""),"",IF(F1929="완료","완료",IF(A1929&lt;기준일,"밀림",IF(A1929=기준일,"오늘",IF(A1929&lt;=기준일+7,"이번 주","예정")))))</f>
        <v/>
      </c>
      <c r="H1929" s="25">
        <f>IF(COUNTA(A1929,B1929,D1929)=0,"",IF(D1929="","할 일을 적어 주세요",IF(NOT(ISNUMBER(A1929)),"마감일을 확인하세요",IF(AND(B1929&lt;&gt;"",ISNA(MATCH(B1929,현장번호,0))),"현장 번호를 확인하세요",IF(AND(F1929&lt;&gt;"",F1929&lt;&gt;"완료"),"끝남 칸은 '완료'만","")))))</f>
        <v/>
      </c>
      <c r="J1929">
        <f>IF(OR(G1929="밀림",G1929="오늘",G1929="이번 주"),A1929+ROW()/1E+6,"")</f>
        <v/>
      </c>
    </row>
    <row r="1930">
      <c r="A1930" s="20" t="n"/>
      <c r="B1930" s="26" t="n"/>
      <c r="C1930" s="27">
        <f>IF(D1930="","",IF(B1930="","(현장 없음)",IFERROR(INDEX(현장_고객,MATCH(B1930,현장번호,0))&amp;" · "&amp;INDEX(현장_주소,MATCH(B1930,현장번호,0)),"없는 번호")))</f>
        <v/>
      </c>
      <c r="D1930" s="21" t="n"/>
      <c r="E1930" s="21" t="n"/>
      <c r="F1930" s="26" t="n"/>
      <c r="G1930" s="28">
        <f>IF(OR(D1930="",H1930&lt;&gt;""),"",IF(F1930="완료","완료",IF(A1930&lt;기준일,"밀림",IF(A1930=기준일,"오늘",IF(A1930&lt;=기준일+7,"이번 주","예정")))))</f>
        <v/>
      </c>
      <c r="H1930" s="25">
        <f>IF(COUNTA(A1930,B1930,D1930)=0,"",IF(D1930="","할 일을 적어 주세요",IF(NOT(ISNUMBER(A1930)),"마감일을 확인하세요",IF(AND(B1930&lt;&gt;"",ISNA(MATCH(B1930,현장번호,0))),"현장 번호를 확인하세요",IF(AND(F1930&lt;&gt;"",F1930&lt;&gt;"완료"),"끝남 칸은 '완료'만","")))))</f>
        <v/>
      </c>
      <c r="J1930">
        <f>IF(OR(G1930="밀림",G1930="오늘",G1930="이번 주"),A1930+ROW()/1E+6,"")</f>
        <v/>
      </c>
    </row>
    <row r="1931">
      <c r="A1931" s="20" t="n"/>
      <c r="B1931" s="26" t="n"/>
      <c r="C1931" s="27">
        <f>IF(D1931="","",IF(B1931="","(현장 없음)",IFERROR(INDEX(현장_고객,MATCH(B1931,현장번호,0))&amp;" · "&amp;INDEX(현장_주소,MATCH(B1931,현장번호,0)),"없는 번호")))</f>
        <v/>
      </c>
      <c r="D1931" s="21" t="n"/>
      <c r="E1931" s="21" t="n"/>
      <c r="F1931" s="26" t="n"/>
      <c r="G1931" s="28">
        <f>IF(OR(D1931="",H1931&lt;&gt;""),"",IF(F1931="완료","완료",IF(A1931&lt;기준일,"밀림",IF(A1931=기준일,"오늘",IF(A1931&lt;=기준일+7,"이번 주","예정")))))</f>
        <v/>
      </c>
      <c r="H1931" s="25">
        <f>IF(COUNTA(A1931,B1931,D1931)=0,"",IF(D1931="","할 일을 적어 주세요",IF(NOT(ISNUMBER(A1931)),"마감일을 확인하세요",IF(AND(B1931&lt;&gt;"",ISNA(MATCH(B1931,현장번호,0))),"현장 번호를 확인하세요",IF(AND(F1931&lt;&gt;"",F1931&lt;&gt;"완료"),"끝남 칸은 '완료'만","")))))</f>
        <v/>
      </c>
      <c r="J1931">
        <f>IF(OR(G1931="밀림",G1931="오늘",G1931="이번 주"),A1931+ROW()/1E+6,"")</f>
        <v/>
      </c>
    </row>
    <row r="1932">
      <c r="A1932" s="20" t="n"/>
      <c r="B1932" s="26" t="n"/>
      <c r="C1932" s="27">
        <f>IF(D1932="","",IF(B1932="","(현장 없음)",IFERROR(INDEX(현장_고객,MATCH(B1932,현장번호,0))&amp;" · "&amp;INDEX(현장_주소,MATCH(B1932,현장번호,0)),"없는 번호")))</f>
        <v/>
      </c>
      <c r="D1932" s="21" t="n"/>
      <c r="E1932" s="21" t="n"/>
      <c r="F1932" s="26" t="n"/>
      <c r="G1932" s="28">
        <f>IF(OR(D1932="",H1932&lt;&gt;""),"",IF(F1932="완료","완료",IF(A1932&lt;기준일,"밀림",IF(A1932=기준일,"오늘",IF(A1932&lt;=기준일+7,"이번 주","예정")))))</f>
        <v/>
      </c>
      <c r="H1932" s="25">
        <f>IF(COUNTA(A1932,B1932,D1932)=0,"",IF(D1932="","할 일을 적어 주세요",IF(NOT(ISNUMBER(A1932)),"마감일을 확인하세요",IF(AND(B1932&lt;&gt;"",ISNA(MATCH(B1932,현장번호,0))),"현장 번호를 확인하세요",IF(AND(F1932&lt;&gt;"",F1932&lt;&gt;"완료"),"끝남 칸은 '완료'만","")))))</f>
        <v/>
      </c>
      <c r="J1932">
        <f>IF(OR(G1932="밀림",G1932="오늘",G1932="이번 주"),A1932+ROW()/1E+6,"")</f>
        <v/>
      </c>
    </row>
    <row r="1933">
      <c r="A1933" s="20" t="n"/>
      <c r="B1933" s="26" t="n"/>
      <c r="C1933" s="27">
        <f>IF(D1933="","",IF(B1933="","(현장 없음)",IFERROR(INDEX(현장_고객,MATCH(B1933,현장번호,0))&amp;" · "&amp;INDEX(현장_주소,MATCH(B1933,현장번호,0)),"없는 번호")))</f>
        <v/>
      </c>
      <c r="D1933" s="21" t="n"/>
      <c r="E1933" s="21" t="n"/>
      <c r="F1933" s="26" t="n"/>
      <c r="G1933" s="28">
        <f>IF(OR(D1933="",H1933&lt;&gt;""),"",IF(F1933="완료","완료",IF(A1933&lt;기준일,"밀림",IF(A1933=기준일,"오늘",IF(A1933&lt;=기준일+7,"이번 주","예정")))))</f>
        <v/>
      </c>
      <c r="H1933" s="25">
        <f>IF(COUNTA(A1933,B1933,D1933)=0,"",IF(D1933="","할 일을 적어 주세요",IF(NOT(ISNUMBER(A1933)),"마감일을 확인하세요",IF(AND(B1933&lt;&gt;"",ISNA(MATCH(B1933,현장번호,0))),"현장 번호를 확인하세요",IF(AND(F1933&lt;&gt;"",F1933&lt;&gt;"완료"),"끝남 칸은 '완료'만","")))))</f>
        <v/>
      </c>
      <c r="J1933">
        <f>IF(OR(G1933="밀림",G1933="오늘",G1933="이번 주"),A1933+ROW()/1E+6,"")</f>
        <v/>
      </c>
    </row>
    <row r="1934">
      <c r="A1934" s="20" t="n"/>
      <c r="B1934" s="26" t="n"/>
      <c r="C1934" s="27">
        <f>IF(D1934="","",IF(B1934="","(현장 없음)",IFERROR(INDEX(현장_고객,MATCH(B1934,현장번호,0))&amp;" · "&amp;INDEX(현장_주소,MATCH(B1934,현장번호,0)),"없는 번호")))</f>
        <v/>
      </c>
      <c r="D1934" s="21" t="n"/>
      <c r="E1934" s="21" t="n"/>
      <c r="F1934" s="26" t="n"/>
      <c r="G1934" s="28">
        <f>IF(OR(D1934="",H1934&lt;&gt;""),"",IF(F1934="완료","완료",IF(A1934&lt;기준일,"밀림",IF(A1934=기준일,"오늘",IF(A1934&lt;=기준일+7,"이번 주","예정")))))</f>
        <v/>
      </c>
      <c r="H1934" s="25">
        <f>IF(COUNTA(A1934,B1934,D1934)=0,"",IF(D1934="","할 일을 적어 주세요",IF(NOT(ISNUMBER(A1934)),"마감일을 확인하세요",IF(AND(B1934&lt;&gt;"",ISNA(MATCH(B1934,현장번호,0))),"현장 번호를 확인하세요",IF(AND(F1934&lt;&gt;"",F1934&lt;&gt;"완료"),"끝남 칸은 '완료'만","")))))</f>
        <v/>
      </c>
      <c r="J1934">
        <f>IF(OR(G1934="밀림",G1934="오늘",G1934="이번 주"),A1934+ROW()/1E+6,"")</f>
        <v/>
      </c>
    </row>
    <row r="1935">
      <c r="A1935" s="20" t="n"/>
      <c r="B1935" s="26" t="n"/>
      <c r="C1935" s="27">
        <f>IF(D1935="","",IF(B1935="","(현장 없음)",IFERROR(INDEX(현장_고객,MATCH(B1935,현장번호,0))&amp;" · "&amp;INDEX(현장_주소,MATCH(B1935,현장번호,0)),"없는 번호")))</f>
        <v/>
      </c>
      <c r="D1935" s="21" t="n"/>
      <c r="E1935" s="21" t="n"/>
      <c r="F1935" s="26" t="n"/>
      <c r="G1935" s="28">
        <f>IF(OR(D1935="",H1935&lt;&gt;""),"",IF(F1935="완료","완료",IF(A1935&lt;기준일,"밀림",IF(A1935=기준일,"오늘",IF(A1935&lt;=기준일+7,"이번 주","예정")))))</f>
        <v/>
      </c>
      <c r="H1935" s="25">
        <f>IF(COUNTA(A1935,B1935,D1935)=0,"",IF(D1935="","할 일을 적어 주세요",IF(NOT(ISNUMBER(A1935)),"마감일을 확인하세요",IF(AND(B1935&lt;&gt;"",ISNA(MATCH(B1935,현장번호,0))),"현장 번호를 확인하세요",IF(AND(F1935&lt;&gt;"",F1935&lt;&gt;"완료"),"끝남 칸은 '완료'만","")))))</f>
        <v/>
      </c>
      <c r="J1935">
        <f>IF(OR(G1935="밀림",G1935="오늘",G1935="이번 주"),A1935+ROW()/1E+6,"")</f>
        <v/>
      </c>
    </row>
    <row r="1936">
      <c r="A1936" s="20" t="n"/>
      <c r="B1936" s="26" t="n"/>
      <c r="C1936" s="27">
        <f>IF(D1936="","",IF(B1936="","(현장 없음)",IFERROR(INDEX(현장_고객,MATCH(B1936,현장번호,0))&amp;" · "&amp;INDEX(현장_주소,MATCH(B1936,현장번호,0)),"없는 번호")))</f>
        <v/>
      </c>
      <c r="D1936" s="21" t="n"/>
      <c r="E1936" s="21" t="n"/>
      <c r="F1936" s="26" t="n"/>
      <c r="G1936" s="28">
        <f>IF(OR(D1936="",H1936&lt;&gt;""),"",IF(F1936="완료","완료",IF(A1936&lt;기준일,"밀림",IF(A1936=기준일,"오늘",IF(A1936&lt;=기준일+7,"이번 주","예정")))))</f>
        <v/>
      </c>
      <c r="H1936" s="25">
        <f>IF(COUNTA(A1936,B1936,D1936)=0,"",IF(D1936="","할 일을 적어 주세요",IF(NOT(ISNUMBER(A1936)),"마감일을 확인하세요",IF(AND(B1936&lt;&gt;"",ISNA(MATCH(B1936,현장번호,0))),"현장 번호를 확인하세요",IF(AND(F1936&lt;&gt;"",F1936&lt;&gt;"완료"),"끝남 칸은 '완료'만","")))))</f>
        <v/>
      </c>
      <c r="J1936">
        <f>IF(OR(G1936="밀림",G1936="오늘",G1936="이번 주"),A1936+ROW()/1E+6,"")</f>
        <v/>
      </c>
    </row>
    <row r="1937">
      <c r="A1937" s="20" t="n"/>
      <c r="B1937" s="26" t="n"/>
      <c r="C1937" s="27">
        <f>IF(D1937="","",IF(B1937="","(현장 없음)",IFERROR(INDEX(현장_고객,MATCH(B1937,현장번호,0))&amp;" · "&amp;INDEX(현장_주소,MATCH(B1937,현장번호,0)),"없는 번호")))</f>
        <v/>
      </c>
      <c r="D1937" s="21" t="n"/>
      <c r="E1937" s="21" t="n"/>
      <c r="F1937" s="26" t="n"/>
      <c r="G1937" s="28">
        <f>IF(OR(D1937="",H1937&lt;&gt;""),"",IF(F1937="완료","완료",IF(A1937&lt;기준일,"밀림",IF(A1937=기준일,"오늘",IF(A1937&lt;=기준일+7,"이번 주","예정")))))</f>
        <v/>
      </c>
      <c r="H1937" s="25">
        <f>IF(COUNTA(A1937,B1937,D1937)=0,"",IF(D1937="","할 일을 적어 주세요",IF(NOT(ISNUMBER(A1937)),"마감일을 확인하세요",IF(AND(B1937&lt;&gt;"",ISNA(MATCH(B1937,현장번호,0))),"현장 번호를 확인하세요",IF(AND(F1937&lt;&gt;"",F1937&lt;&gt;"완료"),"끝남 칸은 '완료'만","")))))</f>
        <v/>
      </c>
      <c r="J1937">
        <f>IF(OR(G1937="밀림",G1937="오늘",G1937="이번 주"),A1937+ROW()/1E+6,"")</f>
        <v/>
      </c>
    </row>
    <row r="1938">
      <c r="A1938" s="20" t="n"/>
      <c r="B1938" s="26" t="n"/>
      <c r="C1938" s="27">
        <f>IF(D1938="","",IF(B1938="","(현장 없음)",IFERROR(INDEX(현장_고객,MATCH(B1938,현장번호,0))&amp;" · "&amp;INDEX(현장_주소,MATCH(B1938,현장번호,0)),"없는 번호")))</f>
        <v/>
      </c>
      <c r="D1938" s="21" t="n"/>
      <c r="E1938" s="21" t="n"/>
      <c r="F1938" s="26" t="n"/>
      <c r="G1938" s="28">
        <f>IF(OR(D1938="",H1938&lt;&gt;""),"",IF(F1938="완료","완료",IF(A1938&lt;기준일,"밀림",IF(A1938=기준일,"오늘",IF(A1938&lt;=기준일+7,"이번 주","예정")))))</f>
        <v/>
      </c>
      <c r="H1938" s="25">
        <f>IF(COUNTA(A1938,B1938,D1938)=0,"",IF(D1938="","할 일을 적어 주세요",IF(NOT(ISNUMBER(A1938)),"마감일을 확인하세요",IF(AND(B1938&lt;&gt;"",ISNA(MATCH(B1938,현장번호,0))),"현장 번호를 확인하세요",IF(AND(F1938&lt;&gt;"",F1938&lt;&gt;"완료"),"끝남 칸은 '완료'만","")))))</f>
        <v/>
      </c>
      <c r="J1938">
        <f>IF(OR(G1938="밀림",G1938="오늘",G1938="이번 주"),A1938+ROW()/1E+6,"")</f>
        <v/>
      </c>
    </row>
    <row r="1939">
      <c r="A1939" s="20" t="n"/>
      <c r="B1939" s="26" t="n"/>
      <c r="C1939" s="27">
        <f>IF(D1939="","",IF(B1939="","(현장 없음)",IFERROR(INDEX(현장_고객,MATCH(B1939,현장번호,0))&amp;" · "&amp;INDEX(현장_주소,MATCH(B1939,현장번호,0)),"없는 번호")))</f>
        <v/>
      </c>
      <c r="D1939" s="21" t="n"/>
      <c r="E1939" s="21" t="n"/>
      <c r="F1939" s="26" t="n"/>
      <c r="G1939" s="28">
        <f>IF(OR(D1939="",H1939&lt;&gt;""),"",IF(F1939="완료","완료",IF(A1939&lt;기준일,"밀림",IF(A1939=기준일,"오늘",IF(A1939&lt;=기준일+7,"이번 주","예정")))))</f>
        <v/>
      </c>
      <c r="H1939" s="25">
        <f>IF(COUNTA(A1939,B1939,D1939)=0,"",IF(D1939="","할 일을 적어 주세요",IF(NOT(ISNUMBER(A1939)),"마감일을 확인하세요",IF(AND(B1939&lt;&gt;"",ISNA(MATCH(B1939,현장번호,0))),"현장 번호를 확인하세요",IF(AND(F1939&lt;&gt;"",F1939&lt;&gt;"완료"),"끝남 칸은 '완료'만","")))))</f>
        <v/>
      </c>
      <c r="J1939">
        <f>IF(OR(G1939="밀림",G1939="오늘",G1939="이번 주"),A1939+ROW()/1E+6,"")</f>
        <v/>
      </c>
    </row>
    <row r="1940">
      <c r="A1940" s="20" t="n"/>
      <c r="B1940" s="26" t="n"/>
      <c r="C1940" s="27">
        <f>IF(D1940="","",IF(B1940="","(현장 없음)",IFERROR(INDEX(현장_고객,MATCH(B1940,현장번호,0))&amp;" · "&amp;INDEX(현장_주소,MATCH(B1940,현장번호,0)),"없는 번호")))</f>
        <v/>
      </c>
      <c r="D1940" s="21" t="n"/>
      <c r="E1940" s="21" t="n"/>
      <c r="F1940" s="26" t="n"/>
      <c r="G1940" s="28">
        <f>IF(OR(D1940="",H1940&lt;&gt;""),"",IF(F1940="완료","완료",IF(A1940&lt;기준일,"밀림",IF(A1940=기준일,"오늘",IF(A1940&lt;=기준일+7,"이번 주","예정")))))</f>
        <v/>
      </c>
      <c r="H1940" s="25">
        <f>IF(COUNTA(A1940,B1940,D1940)=0,"",IF(D1940="","할 일을 적어 주세요",IF(NOT(ISNUMBER(A1940)),"마감일을 확인하세요",IF(AND(B1940&lt;&gt;"",ISNA(MATCH(B1940,현장번호,0))),"현장 번호를 확인하세요",IF(AND(F1940&lt;&gt;"",F1940&lt;&gt;"완료"),"끝남 칸은 '완료'만","")))))</f>
        <v/>
      </c>
      <c r="J1940">
        <f>IF(OR(G1940="밀림",G1940="오늘",G1940="이번 주"),A1940+ROW()/1E+6,"")</f>
        <v/>
      </c>
    </row>
    <row r="1941">
      <c r="A1941" s="20" t="n"/>
      <c r="B1941" s="26" t="n"/>
      <c r="C1941" s="27">
        <f>IF(D1941="","",IF(B1941="","(현장 없음)",IFERROR(INDEX(현장_고객,MATCH(B1941,현장번호,0))&amp;" · "&amp;INDEX(현장_주소,MATCH(B1941,현장번호,0)),"없는 번호")))</f>
        <v/>
      </c>
      <c r="D1941" s="21" t="n"/>
      <c r="E1941" s="21" t="n"/>
      <c r="F1941" s="26" t="n"/>
      <c r="G1941" s="28">
        <f>IF(OR(D1941="",H1941&lt;&gt;""),"",IF(F1941="완료","완료",IF(A1941&lt;기준일,"밀림",IF(A1941=기준일,"오늘",IF(A1941&lt;=기준일+7,"이번 주","예정")))))</f>
        <v/>
      </c>
      <c r="H1941" s="25">
        <f>IF(COUNTA(A1941,B1941,D1941)=0,"",IF(D1941="","할 일을 적어 주세요",IF(NOT(ISNUMBER(A1941)),"마감일을 확인하세요",IF(AND(B1941&lt;&gt;"",ISNA(MATCH(B1941,현장번호,0))),"현장 번호를 확인하세요",IF(AND(F1941&lt;&gt;"",F1941&lt;&gt;"완료"),"끝남 칸은 '완료'만","")))))</f>
        <v/>
      </c>
      <c r="J1941">
        <f>IF(OR(G1941="밀림",G1941="오늘",G1941="이번 주"),A1941+ROW()/1E+6,"")</f>
        <v/>
      </c>
    </row>
    <row r="1942">
      <c r="A1942" s="20" t="n"/>
      <c r="B1942" s="26" t="n"/>
      <c r="C1942" s="27">
        <f>IF(D1942="","",IF(B1942="","(현장 없음)",IFERROR(INDEX(현장_고객,MATCH(B1942,현장번호,0))&amp;" · "&amp;INDEX(현장_주소,MATCH(B1942,현장번호,0)),"없는 번호")))</f>
        <v/>
      </c>
      <c r="D1942" s="21" t="n"/>
      <c r="E1942" s="21" t="n"/>
      <c r="F1942" s="26" t="n"/>
      <c r="G1942" s="28">
        <f>IF(OR(D1942="",H1942&lt;&gt;""),"",IF(F1942="완료","완료",IF(A1942&lt;기준일,"밀림",IF(A1942=기준일,"오늘",IF(A1942&lt;=기준일+7,"이번 주","예정")))))</f>
        <v/>
      </c>
      <c r="H1942" s="25">
        <f>IF(COUNTA(A1942,B1942,D1942)=0,"",IF(D1942="","할 일을 적어 주세요",IF(NOT(ISNUMBER(A1942)),"마감일을 확인하세요",IF(AND(B1942&lt;&gt;"",ISNA(MATCH(B1942,현장번호,0))),"현장 번호를 확인하세요",IF(AND(F1942&lt;&gt;"",F1942&lt;&gt;"완료"),"끝남 칸은 '완료'만","")))))</f>
        <v/>
      </c>
      <c r="J1942">
        <f>IF(OR(G1942="밀림",G1942="오늘",G1942="이번 주"),A1942+ROW()/1E+6,"")</f>
        <v/>
      </c>
    </row>
    <row r="1943">
      <c r="A1943" s="20" t="n"/>
      <c r="B1943" s="26" t="n"/>
      <c r="C1943" s="27">
        <f>IF(D1943="","",IF(B1943="","(현장 없음)",IFERROR(INDEX(현장_고객,MATCH(B1943,현장번호,0))&amp;" · "&amp;INDEX(현장_주소,MATCH(B1943,현장번호,0)),"없는 번호")))</f>
        <v/>
      </c>
      <c r="D1943" s="21" t="n"/>
      <c r="E1943" s="21" t="n"/>
      <c r="F1943" s="26" t="n"/>
      <c r="G1943" s="28">
        <f>IF(OR(D1943="",H1943&lt;&gt;""),"",IF(F1943="완료","완료",IF(A1943&lt;기준일,"밀림",IF(A1943=기준일,"오늘",IF(A1943&lt;=기준일+7,"이번 주","예정")))))</f>
        <v/>
      </c>
      <c r="H1943" s="25">
        <f>IF(COUNTA(A1943,B1943,D1943)=0,"",IF(D1943="","할 일을 적어 주세요",IF(NOT(ISNUMBER(A1943)),"마감일을 확인하세요",IF(AND(B1943&lt;&gt;"",ISNA(MATCH(B1943,현장번호,0))),"현장 번호를 확인하세요",IF(AND(F1943&lt;&gt;"",F1943&lt;&gt;"완료"),"끝남 칸은 '완료'만","")))))</f>
        <v/>
      </c>
      <c r="J1943">
        <f>IF(OR(G1943="밀림",G1943="오늘",G1943="이번 주"),A1943+ROW()/1E+6,"")</f>
        <v/>
      </c>
    </row>
    <row r="1944">
      <c r="A1944" s="20" t="n"/>
      <c r="B1944" s="26" t="n"/>
      <c r="C1944" s="27">
        <f>IF(D1944="","",IF(B1944="","(현장 없음)",IFERROR(INDEX(현장_고객,MATCH(B1944,현장번호,0))&amp;" · "&amp;INDEX(현장_주소,MATCH(B1944,현장번호,0)),"없는 번호")))</f>
        <v/>
      </c>
      <c r="D1944" s="21" t="n"/>
      <c r="E1944" s="21" t="n"/>
      <c r="F1944" s="26" t="n"/>
      <c r="G1944" s="28">
        <f>IF(OR(D1944="",H1944&lt;&gt;""),"",IF(F1944="완료","완료",IF(A1944&lt;기준일,"밀림",IF(A1944=기준일,"오늘",IF(A1944&lt;=기준일+7,"이번 주","예정")))))</f>
        <v/>
      </c>
      <c r="H1944" s="25">
        <f>IF(COUNTA(A1944,B1944,D1944)=0,"",IF(D1944="","할 일을 적어 주세요",IF(NOT(ISNUMBER(A1944)),"마감일을 확인하세요",IF(AND(B1944&lt;&gt;"",ISNA(MATCH(B1944,현장번호,0))),"현장 번호를 확인하세요",IF(AND(F1944&lt;&gt;"",F1944&lt;&gt;"완료"),"끝남 칸은 '완료'만","")))))</f>
        <v/>
      </c>
      <c r="J1944">
        <f>IF(OR(G1944="밀림",G1944="오늘",G1944="이번 주"),A1944+ROW()/1E+6,"")</f>
        <v/>
      </c>
    </row>
    <row r="1945">
      <c r="A1945" s="20" t="n"/>
      <c r="B1945" s="26" t="n"/>
      <c r="C1945" s="27">
        <f>IF(D1945="","",IF(B1945="","(현장 없음)",IFERROR(INDEX(현장_고객,MATCH(B1945,현장번호,0))&amp;" · "&amp;INDEX(현장_주소,MATCH(B1945,현장번호,0)),"없는 번호")))</f>
        <v/>
      </c>
      <c r="D1945" s="21" t="n"/>
      <c r="E1945" s="21" t="n"/>
      <c r="F1945" s="26" t="n"/>
      <c r="G1945" s="28">
        <f>IF(OR(D1945="",H1945&lt;&gt;""),"",IF(F1945="완료","완료",IF(A1945&lt;기준일,"밀림",IF(A1945=기준일,"오늘",IF(A1945&lt;=기준일+7,"이번 주","예정")))))</f>
        <v/>
      </c>
      <c r="H1945" s="25">
        <f>IF(COUNTA(A1945,B1945,D1945)=0,"",IF(D1945="","할 일을 적어 주세요",IF(NOT(ISNUMBER(A1945)),"마감일을 확인하세요",IF(AND(B1945&lt;&gt;"",ISNA(MATCH(B1945,현장번호,0))),"현장 번호를 확인하세요",IF(AND(F1945&lt;&gt;"",F1945&lt;&gt;"완료"),"끝남 칸은 '완료'만","")))))</f>
        <v/>
      </c>
      <c r="J1945">
        <f>IF(OR(G1945="밀림",G1945="오늘",G1945="이번 주"),A1945+ROW()/1E+6,"")</f>
        <v/>
      </c>
    </row>
    <row r="1946">
      <c r="A1946" s="20" t="n"/>
      <c r="B1946" s="26" t="n"/>
      <c r="C1946" s="27">
        <f>IF(D1946="","",IF(B1946="","(현장 없음)",IFERROR(INDEX(현장_고객,MATCH(B1946,현장번호,0))&amp;" · "&amp;INDEX(현장_주소,MATCH(B1946,현장번호,0)),"없는 번호")))</f>
        <v/>
      </c>
      <c r="D1946" s="21" t="n"/>
      <c r="E1946" s="21" t="n"/>
      <c r="F1946" s="26" t="n"/>
      <c r="G1946" s="28">
        <f>IF(OR(D1946="",H1946&lt;&gt;""),"",IF(F1946="완료","완료",IF(A1946&lt;기준일,"밀림",IF(A1946=기준일,"오늘",IF(A1946&lt;=기준일+7,"이번 주","예정")))))</f>
        <v/>
      </c>
      <c r="H1946" s="25">
        <f>IF(COUNTA(A1946,B1946,D1946)=0,"",IF(D1946="","할 일을 적어 주세요",IF(NOT(ISNUMBER(A1946)),"마감일을 확인하세요",IF(AND(B1946&lt;&gt;"",ISNA(MATCH(B1946,현장번호,0))),"현장 번호를 확인하세요",IF(AND(F1946&lt;&gt;"",F1946&lt;&gt;"완료"),"끝남 칸은 '완료'만","")))))</f>
        <v/>
      </c>
      <c r="J1946">
        <f>IF(OR(G1946="밀림",G1946="오늘",G1946="이번 주"),A1946+ROW()/1E+6,"")</f>
        <v/>
      </c>
    </row>
    <row r="1947">
      <c r="A1947" s="20" t="n"/>
      <c r="B1947" s="26" t="n"/>
      <c r="C1947" s="27">
        <f>IF(D1947="","",IF(B1947="","(현장 없음)",IFERROR(INDEX(현장_고객,MATCH(B1947,현장번호,0))&amp;" · "&amp;INDEX(현장_주소,MATCH(B1947,현장번호,0)),"없는 번호")))</f>
        <v/>
      </c>
      <c r="D1947" s="21" t="n"/>
      <c r="E1947" s="21" t="n"/>
      <c r="F1947" s="26" t="n"/>
      <c r="G1947" s="28">
        <f>IF(OR(D1947="",H1947&lt;&gt;""),"",IF(F1947="완료","완료",IF(A1947&lt;기준일,"밀림",IF(A1947=기준일,"오늘",IF(A1947&lt;=기준일+7,"이번 주","예정")))))</f>
        <v/>
      </c>
      <c r="H1947" s="25">
        <f>IF(COUNTA(A1947,B1947,D1947)=0,"",IF(D1947="","할 일을 적어 주세요",IF(NOT(ISNUMBER(A1947)),"마감일을 확인하세요",IF(AND(B1947&lt;&gt;"",ISNA(MATCH(B1947,현장번호,0))),"현장 번호를 확인하세요",IF(AND(F1947&lt;&gt;"",F1947&lt;&gt;"완료"),"끝남 칸은 '완료'만","")))))</f>
        <v/>
      </c>
      <c r="J1947">
        <f>IF(OR(G1947="밀림",G1947="오늘",G1947="이번 주"),A1947+ROW()/1E+6,"")</f>
        <v/>
      </c>
    </row>
    <row r="1948">
      <c r="A1948" s="20" t="n"/>
      <c r="B1948" s="26" t="n"/>
      <c r="C1948" s="27">
        <f>IF(D1948="","",IF(B1948="","(현장 없음)",IFERROR(INDEX(현장_고객,MATCH(B1948,현장번호,0))&amp;" · "&amp;INDEX(현장_주소,MATCH(B1948,현장번호,0)),"없는 번호")))</f>
        <v/>
      </c>
      <c r="D1948" s="21" t="n"/>
      <c r="E1948" s="21" t="n"/>
      <c r="F1948" s="26" t="n"/>
      <c r="G1948" s="28">
        <f>IF(OR(D1948="",H1948&lt;&gt;""),"",IF(F1948="완료","완료",IF(A1948&lt;기준일,"밀림",IF(A1948=기준일,"오늘",IF(A1948&lt;=기준일+7,"이번 주","예정")))))</f>
        <v/>
      </c>
      <c r="H1948" s="25">
        <f>IF(COUNTA(A1948,B1948,D1948)=0,"",IF(D1948="","할 일을 적어 주세요",IF(NOT(ISNUMBER(A1948)),"마감일을 확인하세요",IF(AND(B1948&lt;&gt;"",ISNA(MATCH(B1948,현장번호,0))),"현장 번호를 확인하세요",IF(AND(F1948&lt;&gt;"",F1948&lt;&gt;"완료"),"끝남 칸은 '완료'만","")))))</f>
        <v/>
      </c>
      <c r="J1948">
        <f>IF(OR(G1948="밀림",G1948="오늘",G1948="이번 주"),A1948+ROW()/1E+6,"")</f>
        <v/>
      </c>
    </row>
    <row r="1949">
      <c r="A1949" s="20" t="n"/>
      <c r="B1949" s="26" t="n"/>
      <c r="C1949" s="27">
        <f>IF(D1949="","",IF(B1949="","(현장 없음)",IFERROR(INDEX(현장_고객,MATCH(B1949,현장번호,0))&amp;" · "&amp;INDEX(현장_주소,MATCH(B1949,현장번호,0)),"없는 번호")))</f>
        <v/>
      </c>
      <c r="D1949" s="21" t="n"/>
      <c r="E1949" s="21" t="n"/>
      <c r="F1949" s="26" t="n"/>
      <c r="G1949" s="28">
        <f>IF(OR(D1949="",H1949&lt;&gt;""),"",IF(F1949="완료","완료",IF(A1949&lt;기준일,"밀림",IF(A1949=기준일,"오늘",IF(A1949&lt;=기준일+7,"이번 주","예정")))))</f>
        <v/>
      </c>
      <c r="H1949" s="25">
        <f>IF(COUNTA(A1949,B1949,D1949)=0,"",IF(D1949="","할 일을 적어 주세요",IF(NOT(ISNUMBER(A1949)),"마감일을 확인하세요",IF(AND(B1949&lt;&gt;"",ISNA(MATCH(B1949,현장번호,0))),"현장 번호를 확인하세요",IF(AND(F1949&lt;&gt;"",F1949&lt;&gt;"완료"),"끝남 칸은 '완료'만","")))))</f>
        <v/>
      </c>
      <c r="J1949">
        <f>IF(OR(G1949="밀림",G1949="오늘",G1949="이번 주"),A1949+ROW()/1E+6,"")</f>
        <v/>
      </c>
    </row>
    <row r="1950">
      <c r="A1950" s="20" t="n"/>
      <c r="B1950" s="26" t="n"/>
      <c r="C1950" s="27">
        <f>IF(D1950="","",IF(B1950="","(현장 없음)",IFERROR(INDEX(현장_고객,MATCH(B1950,현장번호,0))&amp;" · "&amp;INDEX(현장_주소,MATCH(B1950,현장번호,0)),"없는 번호")))</f>
        <v/>
      </c>
      <c r="D1950" s="21" t="n"/>
      <c r="E1950" s="21" t="n"/>
      <c r="F1950" s="26" t="n"/>
      <c r="G1950" s="28">
        <f>IF(OR(D1950="",H1950&lt;&gt;""),"",IF(F1950="완료","완료",IF(A1950&lt;기준일,"밀림",IF(A1950=기준일,"오늘",IF(A1950&lt;=기준일+7,"이번 주","예정")))))</f>
        <v/>
      </c>
      <c r="H1950" s="25">
        <f>IF(COUNTA(A1950,B1950,D1950)=0,"",IF(D1950="","할 일을 적어 주세요",IF(NOT(ISNUMBER(A1950)),"마감일을 확인하세요",IF(AND(B1950&lt;&gt;"",ISNA(MATCH(B1950,현장번호,0))),"현장 번호를 확인하세요",IF(AND(F1950&lt;&gt;"",F1950&lt;&gt;"완료"),"끝남 칸은 '완료'만","")))))</f>
        <v/>
      </c>
      <c r="J1950">
        <f>IF(OR(G1950="밀림",G1950="오늘",G1950="이번 주"),A1950+ROW()/1E+6,"")</f>
        <v/>
      </c>
    </row>
    <row r="1951">
      <c r="A1951" s="20" t="n"/>
      <c r="B1951" s="26" t="n"/>
      <c r="C1951" s="27">
        <f>IF(D1951="","",IF(B1951="","(현장 없음)",IFERROR(INDEX(현장_고객,MATCH(B1951,현장번호,0))&amp;" · "&amp;INDEX(현장_주소,MATCH(B1951,현장번호,0)),"없는 번호")))</f>
        <v/>
      </c>
      <c r="D1951" s="21" t="n"/>
      <c r="E1951" s="21" t="n"/>
      <c r="F1951" s="26" t="n"/>
      <c r="G1951" s="28">
        <f>IF(OR(D1951="",H1951&lt;&gt;""),"",IF(F1951="완료","완료",IF(A1951&lt;기준일,"밀림",IF(A1951=기준일,"오늘",IF(A1951&lt;=기준일+7,"이번 주","예정")))))</f>
        <v/>
      </c>
      <c r="H1951" s="25">
        <f>IF(COUNTA(A1951,B1951,D1951)=0,"",IF(D1951="","할 일을 적어 주세요",IF(NOT(ISNUMBER(A1951)),"마감일을 확인하세요",IF(AND(B1951&lt;&gt;"",ISNA(MATCH(B1951,현장번호,0))),"현장 번호를 확인하세요",IF(AND(F1951&lt;&gt;"",F1951&lt;&gt;"완료"),"끝남 칸은 '완료'만","")))))</f>
        <v/>
      </c>
      <c r="J1951">
        <f>IF(OR(G1951="밀림",G1951="오늘",G1951="이번 주"),A1951+ROW()/1E+6,"")</f>
        <v/>
      </c>
    </row>
    <row r="1952">
      <c r="A1952" s="20" t="n"/>
      <c r="B1952" s="26" t="n"/>
      <c r="C1952" s="27">
        <f>IF(D1952="","",IF(B1952="","(현장 없음)",IFERROR(INDEX(현장_고객,MATCH(B1952,현장번호,0))&amp;" · "&amp;INDEX(현장_주소,MATCH(B1952,현장번호,0)),"없는 번호")))</f>
        <v/>
      </c>
      <c r="D1952" s="21" t="n"/>
      <c r="E1952" s="21" t="n"/>
      <c r="F1952" s="26" t="n"/>
      <c r="G1952" s="28">
        <f>IF(OR(D1952="",H1952&lt;&gt;""),"",IF(F1952="완료","완료",IF(A1952&lt;기준일,"밀림",IF(A1952=기준일,"오늘",IF(A1952&lt;=기준일+7,"이번 주","예정")))))</f>
        <v/>
      </c>
      <c r="H1952" s="25">
        <f>IF(COUNTA(A1952,B1952,D1952)=0,"",IF(D1952="","할 일을 적어 주세요",IF(NOT(ISNUMBER(A1952)),"마감일을 확인하세요",IF(AND(B1952&lt;&gt;"",ISNA(MATCH(B1952,현장번호,0))),"현장 번호를 확인하세요",IF(AND(F1952&lt;&gt;"",F1952&lt;&gt;"완료"),"끝남 칸은 '완료'만","")))))</f>
        <v/>
      </c>
      <c r="J1952">
        <f>IF(OR(G1952="밀림",G1952="오늘",G1952="이번 주"),A1952+ROW()/1E+6,"")</f>
        <v/>
      </c>
    </row>
    <row r="1953">
      <c r="A1953" s="20" t="n"/>
      <c r="B1953" s="26" t="n"/>
      <c r="C1953" s="27">
        <f>IF(D1953="","",IF(B1953="","(현장 없음)",IFERROR(INDEX(현장_고객,MATCH(B1953,현장번호,0))&amp;" · "&amp;INDEX(현장_주소,MATCH(B1953,현장번호,0)),"없는 번호")))</f>
        <v/>
      </c>
      <c r="D1953" s="21" t="n"/>
      <c r="E1953" s="21" t="n"/>
      <c r="F1953" s="26" t="n"/>
      <c r="G1953" s="28">
        <f>IF(OR(D1953="",H1953&lt;&gt;""),"",IF(F1953="완료","완료",IF(A1953&lt;기준일,"밀림",IF(A1953=기준일,"오늘",IF(A1953&lt;=기준일+7,"이번 주","예정")))))</f>
        <v/>
      </c>
      <c r="H1953" s="25">
        <f>IF(COUNTA(A1953,B1953,D1953)=0,"",IF(D1953="","할 일을 적어 주세요",IF(NOT(ISNUMBER(A1953)),"마감일을 확인하세요",IF(AND(B1953&lt;&gt;"",ISNA(MATCH(B1953,현장번호,0))),"현장 번호를 확인하세요",IF(AND(F1953&lt;&gt;"",F1953&lt;&gt;"완료"),"끝남 칸은 '완료'만","")))))</f>
        <v/>
      </c>
      <c r="J1953">
        <f>IF(OR(G1953="밀림",G1953="오늘",G1953="이번 주"),A1953+ROW()/1E+6,"")</f>
        <v/>
      </c>
    </row>
    <row r="1954">
      <c r="A1954" s="20" t="n"/>
      <c r="B1954" s="26" t="n"/>
      <c r="C1954" s="27">
        <f>IF(D1954="","",IF(B1954="","(현장 없음)",IFERROR(INDEX(현장_고객,MATCH(B1954,현장번호,0))&amp;" · "&amp;INDEX(현장_주소,MATCH(B1954,현장번호,0)),"없는 번호")))</f>
        <v/>
      </c>
      <c r="D1954" s="21" t="n"/>
      <c r="E1954" s="21" t="n"/>
      <c r="F1954" s="26" t="n"/>
      <c r="G1954" s="28">
        <f>IF(OR(D1954="",H1954&lt;&gt;""),"",IF(F1954="완료","완료",IF(A1954&lt;기준일,"밀림",IF(A1954=기준일,"오늘",IF(A1954&lt;=기준일+7,"이번 주","예정")))))</f>
        <v/>
      </c>
      <c r="H1954" s="25">
        <f>IF(COUNTA(A1954,B1954,D1954)=0,"",IF(D1954="","할 일을 적어 주세요",IF(NOT(ISNUMBER(A1954)),"마감일을 확인하세요",IF(AND(B1954&lt;&gt;"",ISNA(MATCH(B1954,현장번호,0))),"현장 번호를 확인하세요",IF(AND(F1954&lt;&gt;"",F1954&lt;&gt;"완료"),"끝남 칸은 '완료'만","")))))</f>
        <v/>
      </c>
      <c r="J1954">
        <f>IF(OR(G1954="밀림",G1954="오늘",G1954="이번 주"),A1954+ROW()/1E+6,"")</f>
        <v/>
      </c>
    </row>
    <row r="1955">
      <c r="A1955" s="20" t="n"/>
      <c r="B1955" s="26" t="n"/>
      <c r="C1955" s="27">
        <f>IF(D1955="","",IF(B1955="","(현장 없음)",IFERROR(INDEX(현장_고객,MATCH(B1955,현장번호,0))&amp;" · "&amp;INDEX(현장_주소,MATCH(B1955,현장번호,0)),"없는 번호")))</f>
        <v/>
      </c>
      <c r="D1955" s="21" t="n"/>
      <c r="E1955" s="21" t="n"/>
      <c r="F1955" s="26" t="n"/>
      <c r="G1955" s="28">
        <f>IF(OR(D1955="",H1955&lt;&gt;""),"",IF(F1955="완료","완료",IF(A1955&lt;기준일,"밀림",IF(A1955=기준일,"오늘",IF(A1955&lt;=기준일+7,"이번 주","예정")))))</f>
        <v/>
      </c>
      <c r="H1955" s="25">
        <f>IF(COUNTA(A1955,B1955,D1955)=0,"",IF(D1955="","할 일을 적어 주세요",IF(NOT(ISNUMBER(A1955)),"마감일을 확인하세요",IF(AND(B1955&lt;&gt;"",ISNA(MATCH(B1955,현장번호,0))),"현장 번호를 확인하세요",IF(AND(F1955&lt;&gt;"",F1955&lt;&gt;"완료"),"끝남 칸은 '완료'만","")))))</f>
        <v/>
      </c>
      <c r="J1955">
        <f>IF(OR(G1955="밀림",G1955="오늘",G1955="이번 주"),A1955+ROW()/1E+6,"")</f>
        <v/>
      </c>
    </row>
    <row r="1956">
      <c r="A1956" s="20" t="n"/>
      <c r="B1956" s="26" t="n"/>
      <c r="C1956" s="27">
        <f>IF(D1956="","",IF(B1956="","(현장 없음)",IFERROR(INDEX(현장_고객,MATCH(B1956,현장번호,0))&amp;" · "&amp;INDEX(현장_주소,MATCH(B1956,현장번호,0)),"없는 번호")))</f>
        <v/>
      </c>
      <c r="D1956" s="21" t="n"/>
      <c r="E1956" s="21" t="n"/>
      <c r="F1956" s="26" t="n"/>
      <c r="G1956" s="28">
        <f>IF(OR(D1956="",H1956&lt;&gt;""),"",IF(F1956="완료","완료",IF(A1956&lt;기준일,"밀림",IF(A1956=기준일,"오늘",IF(A1956&lt;=기준일+7,"이번 주","예정")))))</f>
        <v/>
      </c>
      <c r="H1956" s="25">
        <f>IF(COUNTA(A1956,B1956,D1956)=0,"",IF(D1956="","할 일을 적어 주세요",IF(NOT(ISNUMBER(A1956)),"마감일을 확인하세요",IF(AND(B1956&lt;&gt;"",ISNA(MATCH(B1956,현장번호,0))),"현장 번호를 확인하세요",IF(AND(F1956&lt;&gt;"",F1956&lt;&gt;"완료"),"끝남 칸은 '완료'만","")))))</f>
        <v/>
      </c>
      <c r="J1956">
        <f>IF(OR(G1956="밀림",G1956="오늘",G1956="이번 주"),A1956+ROW()/1E+6,"")</f>
        <v/>
      </c>
    </row>
    <row r="1957">
      <c r="A1957" s="20" t="n"/>
      <c r="B1957" s="26" t="n"/>
      <c r="C1957" s="27">
        <f>IF(D1957="","",IF(B1957="","(현장 없음)",IFERROR(INDEX(현장_고객,MATCH(B1957,현장번호,0))&amp;" · "&amp;INDEX(현장_주소,MATCH(B1957,현장번호,0)),"없는 번호")))</f>
        <v/>
      </c>
      <c r="D1957" s="21" t="n"/>
      <c r="E1957" s="21" t="n"/>
      <c r="F1957" s="26" t="n"/>
      <c r="G1957" s="28">
        <f>IF(OR(D1957="",H1957&lt;&gt;""),"",IF(F1957="완료","완료",IF(A1957&lt;기준일,"밀림",IF(A1957=기준일,"오늘",IF(A1957&lt;=기준일+7,"이번 주","예정")))))</f>
        <v/>
      </c>
      <c r="H1957" s="25">
        <f>IF(COUNTA(A1957,B1957,D1957)=0,"",IF(D1957="","할 일을 적어 주세요",IF(NOT(ISNUMBER(A1957)),"마감일을 확인하세요",IF(AND(B1957&lt;&gt;"",ISNA(MATCH(B1957,현장번호,0))),"현장 번호를 확인하세요",IF(AND(F1957&lt;&gt;"",F1957&lt;&gt;"완료"),"끝남 칸은 '완료'만","")))))</f>
        <v/>
      </c>
      <c r="J1957">
        <f>IF(OR(G1957="밀림",G1957="오늘",G1957="이번 주"),A1957+ROW()/1E+6,"")</f>
        <v/>
      </c>
    </row>
    <row r="1958">
      <c r="A1958" s="20" t="n"/>
      <c r="B1958" s="26" t="n"/>
      <c r="C1958" s="27">
        <f>IF(D1958="","",IF(B1958="","(현장 없음)",IFERROR(INDEX(현장_고객,MATCH(B1958,현장번호,0))&amp;" · "&amp;INDEX(현장_주소,MATCH(B1958,현장번호,0)),"없는 번호")))</f>
        <v/>
      </c>
      <c r="D1958" s="21" t="n"/>
      <c r="E1958" s="21" t="n"/>
      <c r="F1958" s="26" t="n"/>
      <c r="G1958" s="28">
        <f>IF(OR(D1958="",H1958&lt;&gt;""),"",IF(F1958="완료","완료",IF(A1958&lt;기준일,"밀림",IF(A1958=기준일,"오늘",IF(A1958&lt;=기준일+7,"이번 주","예정")))))</f>
        <v/>
      </c>
      <c r="H1958" s="25">
        <f>IF(COUNTA(A1958,B1958,D1958)=0,"",IF(D1958="","할 일을 적어 주세요",IF(NOT(ISNUMBER(A1958)),"마감일을 확인하세요",IF(AND(B1958&lt;&gt;"",ISNA(MATCH(B1958,현장번호,0))),"현장 번호를 확인하세요",IF(AND(F1958&lt;&gt;"",F1958&lt;&gt;"완료"),"끝남 칸은 '완료'만","")))))</f>
        <v/>
      </c>
      <c r="J1958">
        <f>IF(OR(G1958="밀림",G1958="오늘",G1958="이번 주"),A1958+ROW()/1E+6,"")</f>
        <v/>
      </c>
    </row>
    <row r="1959">
      <c r="A1959" s="20" t="n"/>
      <c r="B1959" s="26" t="n"/>
      <c r="C1959" s="27">
        <f>IF(D1959="","",IF(B1959="","(현장 없음)",IFERROR(INDEX(현장_고객,MATCH(B1959,현장번호,0))&amp;" · "&amp;INDEX(현장_주소,MATCH(B1959,현장번호,0)),"없는 번호")))</f>
        <v/>
      </c>
      <c r="D1959" s="21" t="n"/>
      <c r="E1959" s="21" t="n"/>
      <c r="F1959" s="26" t="n"/>
      <c r="G1959" s="28">
        <f>IF(OR(D1959="",H1959&lt;&gt;""),"",IF(F1959="완료","완료",IF(A1959&lt;기준일,"밀림",IF(A1959=기준일,"오늘",IF(A1959&lt;=기준일+7,"이번 주","예정")))))</f>
        <v/>
      </c>
      <c r="H1959" s="25">
        <f>IF(COUNTA(A1959,B1959,D1959)=0,"",IF(D1959="","할 일을 적어 주세요",IF(NOT(ISNUMBER(A1959)),"마감일을 확인하세요",IF(AND(B1959&lt;&gt;"",ISNA(MATCH(B1959,현장번호,0))),"현장 번호를 확인하세요",IF(AND(F1959&lt;&gt;"",F1959&lt;&gt;"완료"),"끝남 칸은 '완료'만","")))))</f>
        <v/>
      </c>
      <c r="J1959">
        <f>IF(OR(G1959="밀림",G1959="오늘",G1959="이번 주"),A1959+ROW()/1E+6,"")</f>
        <v/>
      </c>
    </row>
    <row r="1960">
      <c r="A1960" s="20" t="n"/>
      <c r="B1960" s="26" t="n"/>
      <c r="C1960" s="27">
        <f>IF(D1960="","",IF(B1960="","(현장 없음)",IFERROR(INDEX(현장_고객,MATCH(B1960,현장번호,0))&amp;" · "&amp;INDEX(현장_주소,MATCH(B1960,현장번호,0)),"없는 번호")))</f>
        <v/>
      </c>
      <c r="D1960" s="21" t="n"/>
      <c r="E1960" s="21" t="n"/>
      <c r="F1960" s="26" t="n"/>
      <c r="G1960" s="28">
        <f>IF(OR(D1960="",H1960&lt;&gt;""),"",IF(F1960="완료","완료",IF(A1960&lt;기준일,"밀림",IF(A1960=기준일,"오늘",IF(A1960&lt;=기준일+7,"이번 주","예정")))))</f>
        <v/>
      </c>
      <c r="H1960" s="25">
        <f>IF(COUNTA(A1960,B1960,D1960)=0,"",IF(D1960="","할 일을 적어 주세요",IF(NOT(ISNUMBER(A1960)),"마감일을 확인하세요",IF(AND(B1960&lt;&gt;"",ISNA(MATCH(B1960,현장번호,0))),"현장 번호를 확인하세요",IF(AND(F1960&lt;&gt;"",F1960&lt;&gt;"완료"),"끝남 칸은 '완료'만","")))))</f>
        <v/>
      </c>
      <c r="J1960">
        <f>IF(OR(G1960="밀림",G1960="오늘",G1960="이번 주"),A1960+ROW()/1E+6,"")</f>
        <v/>
      </c>
    </row>
    <row r="1961">
      <c r="A1961" s="20" t="n"/>
      <c r="B1961" s="26" t="n"/>
      <c r="C1961" s="27">
        <f>IF(D1961="","",IF(B1961="","(현장 없음)",IFERROR(INDEX(현장_고객,MATCH(B1961,현장번호,0))&amp;" · "&amp;INDEX(현장_주소,MATCH(B1961,현장번호,0)),"없는 번호")))</f>
        <v/>
      </c>
      <c r="D1961" s="21" t="n"/>
      <c r="E1961" s="21" t="n"/>
      <c r="F1961" s="26" t="n"/>
      <c r="G1961" s="28">
        <f>IF(OR(D1961="",H1961&lt;&gt;""),"",IF(F1961="완료","완료",IF(A1961&lt;기준일,"밀림",IF(A1961=기준일,"오늘",IF(A1961&lt;=기준일+7,"이번 주","예정")))))</f>
        <v/>
      </c>
      <c r="H1961" s="25">
        <f>IF(COUNTA(A1961,B1961,D1961)=0,"",IF(D1961="","할 일을 적어 주세요",IF(NOT(ISNUMBER(A1961)),"마감일을 확인하세요",IF(AND(B1961&lt;&gt;"",ISNA(MATCH(B1961,현장번호,0))),"현장 번호를 확인하세요",IF(AND(F1961&lt;&gt;"",F1961&lt;&gt;"완료"),"끝남 칸은 '완료'만","")))))</f>
        <v/>
      </c>
      <c r="J1961">
        <f>IF(OR(G1961="밀림",G1961="오늘",G1961="이번 주"),A1961+ROW()/1E+6,"")</f>
        <v/>
      </c>
    </row>
    <row r="1962">
      <c r="A1962" s="20" t="n"/>
      <c r="B1962" s="26" t="n"/>
      <c r="C1962" s="27">
        <f>IF(D1962="","",IF(B1962="","(현장 없음)",IFERROR(INDEX(현장_고객,MATCH(B1962,현장번호,0))&amp;" · "&amp;INDEX(현장_주소,MATCH(B1962,현장번호,0)),"없는 번호")))</f>
        <v/>
      </c>
      <c r="D1962" s="21" t="n"/>
      <c r="E1962" s="21" t="n"/>
      <c r="F1962" s="26" t="n"/>
      <c r="G1962" s="28">
        <f>IF(OR(D1962="",H1962&lt;&gt;""),"",IF(F1962="완료","완료",IF(A1962&lt;기준일,"밀림",IF(A1962=기준일,"오늘",IF(A1962&lt;=기준일+7,"이번 주","예정")))))</f>
        <v/>
      </c>
      <c r="H1962" s="25">
        <f>IF(COUNTA(A1962,B1962,D1962)=0,"",IF(D1962="","할 일을 적어 주세요",IF(NOT(ISNUMBER(A1962)),"마감일을 확인하세요",IF(AND(B1962&lt;&gt;"",ISNA(MATCH(B1962,현장번호,0))),"현장 번호를 확인하세요",IF(AND(F1962&lt;&gt;"",F1962&lt;&gt;"완료"),"끝남 칸은 '완료'만","")))))</f>
        <v/>
      </c>
      <c r="J1962">
        <f>IF(OR(G1962="밀림",G1962="오늘",G1962="이번 주"),A1962+ROW()/1E+6,"")</f>
        <v/>
      </c>
    </row>
    <row r="1963">
      <c r="A1963" s="20" t="n"/>
      <c r="B1963" s="26" t="n"/>
      <c r="C1963" s="27">
        <f>IF(D1963="","",IF(B1963="","(현장 없음)",IFERROR(INDEX(현장_고객,MATCH(B1963,현장번호,0))&amp;" · "&amp;INDEX(현장_주소,MATCH(B1963,현장번호,0)),"없는 번호")))</f>
        <v/>
      </c>
      <c r="D1963" s="21" t="n"/>
      <c r="E1963" s="21" t="n"/>
      <c r="F1963" s="26" t="n"/>
      <c r="G1963" s="28">
        <f>IF(OR(D1963="",H1963&lt;&gt;""),"",IF(F1963="완료","완료",IF(A1963&lt;기준일,"밀림",IF(A1963=기준일,"오늘",IF(A1963&lt;=기준일+7,"이번 주","예정")))))</f>
        <v/>
      </c>
      <c r="H1963" s="25">
        <f>IF(COUNTA(A1963,B1963,D1963)=0,"",IF(D1963="","할 일을 적어 주세요",IF(NOT(ISNUMBER(A1963)),"마감일을 확인하세요",IF(AND(B1963&lt;&gt;"",ISNA(MATCH(B1963,현장번호,0))),"현장 번호를 확인하세요",IF(AND(F1963&lt;&gt;"",F1963&lt;&gt;"완료"),"끝남 칸은 '완료'만","")))))</f>
        <v/>
      </c>
      <c r="J1963">
        <f>IF(OR(G1963="밀림",G1963="오늘",G1963="이번 주"),A1963+ROW()/1E+6,"")</f>
        <v/>
      </c>
    </row>
    <row r="1964">
      <c r="A1964" s="20" t="n"/>
      <c r="B1964" s="26" t="n"/>
      <c r="C1964" s="27">
        <f>IF(D1964="","",IF(B1964="","(현장 없음)",IFERROR(INDEX(현장_고객,MATCH(B1964,현장번호,0))&amp;" · "&amp;INDEX(현장_주소,MATCH(B1964,현장번호,0)),"없는 번호")))</f>
        <v/>
      </c>
      <c r="D1964" s="21" t="n"/>
      <c r="E1964" s="21" t="n"/>
      <c r="F1964" s="26" t="n"/>
      <c r="G1964" s="28">
        <f>IF(OR(D1964="",H1964&lt;&gt;""),"",IF(F1964="완료","완료",IF(A1964&lt;기준일,"밀림",IF(A1964=기준일,"오늘",IF(A1964&lt;=기준일+7,"이번 주","예정")))))</f>
        <v/>
      </c>
      <c r="H1964" s="25">
        <f>IF(COUNTA(A1964,B1964,D1964)=0,"",IF(D1964="","할 일을 적어 주세요",IF(NOT(ISNUMBER(A1964)),"마감일을 확인하세요",IF(AND(B1964&lt;&gt;"",ISNA(MATCH(B1964,현장번호,0))),"현장 번호를 확인하세요",IF(AND(F1964&lt;&gt;"",F1964&lt;&gt;"완료"),"끝남 칸은 '완료'만","")))))</f>
        <v/>
      </c>
      <c r="J1964">
        <f>IF(OR(G1964="밀림",G1964="오늘",G1964="이번 주"),A1964+ROW()/1E+6,"")</f>
        <v/>
      </c>
    </row>
    <row r="1965">
      <c r="A1965" s="20" t="n"/>
      <c r="B1965" s="26" t="n"/>
      <c r="C1965" s="27">
        <f>IF(D1965="","",IF(B1965="","(현장 없음)",IFERROR(INDEX(현장_고객,MATCH(B1965,현장번호,0))&amp;" · "&amp;INDEX(현장_주소,MATCH(B1965,현장번호,0)),"없는 번호")))</f>
        <v/>
      </c>
      <c r="D1965" s="21" t="n"/>
      <c r="E1965" s="21" t="n"/>
      <c r="F1965" s="26" t="n"/>
      <c r="G1965" s="28">
        <f>IF(OR(D1965="",H1965&lt;&gt;""),"",IF(F1965="완료","완료",IF(A1965&lt;기준일,"밀림",IF(A1965=기준일,"오늘",IF(A1965&lt;=기준일+7,"이번 주","예정")))))</f>
        <v/>
      </c>
      <c r="H1965" s="25">
        <f>IF(COUNTA(A1965,B1965,D1965)=0,"",IF(D1965="","할 일을 적어 주세요",IF(NOT(ISNUMBER(A1965)),"마감일을 확인하세요",IF(AND(B1965&lt;&gt;"",ISNA(MATCH(B1965,현장번호,0))),"현장 번호를 확인하세요",IF(AND(F1965&lt;&gt;"",F1965&lt;&gt;"완료"),"끝남 칸은 '완료'만","")))))</f>
        <v/>
      </c>
      <c r="J1965">
        <f>IF(OR(G1965="밀림",G1965="오늘",G1965="이번 주"),A1965+ROW()/1E+6,"")</f>
        <v/>
      </c>
    </row>
    <row r="1966">
      <c r="A1966" s="20" t="n"/>
      <c r="B1966" s="26" t="n"/>
      <c r="C1966" s="27">
        <f>IF(D1966="","",IF(B1966="","(현장 없음)",IFERROR(INDEX(현장_고객,MATCH(B1966,현장번호,0))&amp;" · "&amp;INDEX(현장_주소,MATCH(B1966,현장번호,0)),"없는 번호")))</f>
        <v/>
      </c>
      <c r="D1966" s="21" t="n"/>
      <c r="E1966" s="21" t="n"/>
      <c r="F1966" s="26" t="n"/>
      <c r="G1966" s="28">
        <f>IF(OR(D1966="",H1966&lt;&gt;""),"",IF(F1966="완료","완료",IF(A1966&lt;기준일,"밀림",IF(A1966=기준일,"오늘",IF(A1966&lt;=기준일+7,"이번 주","예정")))))</f>
        <v/>
      </c>
      <c r="H1966" s="25">
        <f>IF(COUNTA(A1966,B1966,D1966)=0,"",IF(D1966="","할 일을 적어 주세요",IF(NOT(ISNUMBER(A1966)),"마감일을 확인하세요",IF(AND(B1966&lt;&gt;"",ISNA(MATCH(B1966,현장번호,0))),"현장 번호를 확인하세요",IF(AND(F1966&lt;&gt;"",F1966&lt;&gt;"완료"),"끝남 칸은 '완료'만","")))))</f>
        <v/>
      </c>
      <c r="J1966">
        <f>IF(OR(G1966="밀림",G1966="오늘",G1966="이번 주"),A1966+ROW()/1E+6,"")</f>
        <v/>
      </c>
    </row>
    <row r="1967">
      <c r="A1967" s="20" t="n"/>
      <c r="B1967" s="26" t="n"/>
      <c r="C1967" s="27">
        <f>IF(D1967="","",IF(B1967="","(현장 없음)",IFERROR(INDEX(현장_고객,MATCH(B1967,현장번호,0))&amp;" · "&amp;INDEX(현장_주소,MATCH(B1967,현장번호,0)),"없는 번호")))</f>
        <v/>
      </c>
      <c r="D1967" s="21" t="n"/>
      <c r="E1967" s="21" t="n"/>
      <c r="F1967" s="26" t="n"/>
      <c r="G1967" s="28">
        <f>IF(OR(D1967="",H1967&lt;&gt;""),"",IF(F1967="완료","완료",IF(A1967&lt;기준일,"밀림",IF(A1967=기준일,"오늘",IF(A1967&lt;=기준일+7,"이번 주","예정")))))</f>
        <v/>
      </c>
      <c r="H1967" s="25">
        <f>IF(COUNTA(A1967,B1967,D1967)=0,"",IF(D1967="","할 일을 적어 주세요",IF(NOT(ISNUMBER(A1967)),"마감일을 확인하세요",IF(AND(B1967&lt;&gt;"",ISNA(MATCH(B1967,현장번호,0))),"현장 번호를 확인하세요",IF(AND(F1967&lt;&gt;"",F1967&lt;&gt;"완료"),"끝남 칸은 '완료'만","")))))</f>
        <v/>
      </c>
      <c r="J1967">
        <f>IF(OR(G1967="밀림",G1967="오늘",G1967="이번 주"),A1967+ROW()/1E+6,"")</f>
        <v/>
      </c>
    </row>
    <row r="1968">
      <c r="A1968" s="20" t="n"/>
      <c r="B1968" s="26" t="n"/>
      <c r="C1968" s="27">
        <f>IF(D1968="","",IF(B1968="","(현장 없음)",IFERROR(INDEX(현장_고객,MATCH(B1968,현장번호,0))&amp;" · "&amp;INDEX(현장_주소,MATCH(B1968,현장번호,0)),"없는 번호")))</f>
        <v/>
      </c>
      <c r="D1968" s="21" t="n"/>
      <c r="E1968" s="21" t="n"/>
      <c r="F1968" s="26" t="n"/>
      <c r="G1968" s="28">
        <f>IF(OR(D1968="",H1968&lt;&gt;""),"",IF(F1968="완료","완료",IF(A1968&lt;기준일,"밀림",IF(A1968=기준일,"오늘",IF(A1968&lt;=기준일+7,"이번 주","예정")))))</f>
        <v/>
      </c>
      <c r="H1968" s="25">
        <f>IF(COUNTA(A1968,B1968,D1968)=0,"",IF(D1968="","할 일을 적어 주세요",IF(NOT(ISNUMBER(A1968)),"마감일을 확인하세요",IF(AND(B1968&lt;&gt;"",ISNA(MATCH(B1968,현장번호,0))),"현장 번호를 확인하세요",IF(AND(F1968&lt;&gt;"",F1968&lt;&gt;"완료"),"끝남 칸은 '완료'만","")))))</f>
        <v/>
      </c>
      <c r="J1968">
        <f>IF(OR(G1968="밀림",G1968="오늘",G1968="이번 주"),A1968+ROW()/1E+6,"")</f>
        <v/>
      </c>
    </row>
    <row r="1969">
      <c r="A1969" s="20" t="n"/>
      <c r="B1969" s="26" t="n"/>
      <c r="C1969" s="27">
        <f>IF(D1969="","",IF(B1969="","(현장 없음)",IFERROR(INDEX(현장_고객,MATCH(B1969,현장번호,0))&amp;" · "&amp;INDEX(현장_주소,MATCH(B1969,현장번호,0)),"없는 번호")))</f>
        <v/>
      </c>
      <c r="D1969" s="21" t="n"/>
      <c r="E1969" s="21" t="n"/>
      <c r="F1969" s="26" t="n"/>
      <c r="G1969" s="28">
        <f>IF(OR(D1969="",H1969&lt;&gt;""),"",IF(F1969="완료","완료",IF(A1969&lt;기준일,"밀림",IF(A1969=기준일,"오늘",IF(A1969&lt;=기준일+7,"이번 주","예정")))))</f>
        <v/>
      </c>
      <c r="H1969" s="25">
        <f>IF(COUNTA(A1969,B1969,D1969)=0,"",IF(D1969="","할 일을 적어 주세요",IF(NOT(ISNUMBER(A1969)),"마감일을 확인하세요",IF(AND(B1969&lt;&gt;"",ISNA(MATCH(B1969,현장번호,0))),"현장 번호를 확인하세요",IF(AND(F1969&lt;&gt;"",F1969&lt;&gt;"완료"),"끝남 칸은 '완료'만","")))))</f>
        <v/>
      </c>
      <c r="J1969">
        <f>IF(OR(G1969="밀림",G1969="오늘",G1969="이번 주"),A1969+ROW()/1E+6,"")</f>
        <v/>
      </c>
    </row>
    <row r="1970">
      <c r="A1970" s="20" t="n"/>
      <c r="B1970" s="26" t="n"/>
      <c r="C1970" s="27">
        <f>IF(D1970="","",IF(B1970="","(현장 없음)",IFERROR(INDEX(현장_고객,MATCH(B1970,현장번호,0))&amp;" · "&amp;INDEX(현장_주소,MATCH(B1970,현장번호,0)),"없는 번호")))</f>
        <v/>
      </c>
      <c r="D1970" s="21" t="n"/>
      <c r="E1970" s="21" t="n"/>
      <c r="F1970" s="26" t="n"/>
      <c r="G1970" s="28">
        <f>IF(OR(D1970="",H1970&lt;&gt;""),"",IF(F1970="완료","완료",IF(A1970&lt;기준일,"밀림",IF(A1970=기준일,"오늘",IF(A1970&lt;=기준일+7,"이번 주","예정")))))</f>
        <v/>
      </c>
      <c r="H1970" s="25">
        <f>IF(COUNTA(A1970,B1970,D1970)=0,"",IF(D1970="","할 일을 적어 주세요",IF(NOT(ISNUMBER(A1970)),"마감일을 확인하세요",IF(AND(B1970&lt;&gt;"",ISNA(MATCH(B1970,현장번호,0))),"현장 번호를 확인하세요",IF(AND(F1970&lt;&gt;"",F1970&lt;&gt;"완료"),"끝남 칸은 '완료'만","")))))</f>
        <v/>
      </c>
      <c r="J1970">
        <f>IF(OR(G1970="밀림",G1970="오늘",G1970="이번 주"),A1970+ROW()/1E+6,"")</f>
        <v/>
      </c>
    </row>
    <row r="1971">
      <c r="A1971" s="20" t="n"/>
      <c r="B1971" s="26" t="n"/>
      <c r="C1971" s="27">
        <f>IF(D1971="","",IF(B1971="","(현장 없음)",IFERROR(INDEX(현장_고객,MATCH(B1971,현장번호,0))&amp;" · "&amp;INDEX(현장_주소,MATCH(B1971,현장번호,0)),"없는 번호")))</f>
        <v/>
      </c>
      <c r="D1971" s="21" t="n"/>
      <c r="E1971" s="21" t="n"/>
      <c r="F1971" s="26" t="n"/>
      <c r="G1971" s="28">
        <f>IF(OR(D1971="",H1971&lt;&gt;""),"",IF(F1971="완료","완료",IF(A1971&lt;기준일,"밀림",IF(A1971=기준일,"오늘",IF(A1971&lt;=기준일+7,"이번 주","예정")))))</f>
        <v/>
      </c>
      <c r="H1971" s="25">
        <f>IF(COUNTA(A1971,B1971,D1971)=0,"",IF(D1971="","할 일을 적어 주세요",IF(NOT(ISNUMBER(A1971)),"마감일을 확인하세요",IF(AND(B1971&lt;&gt;"",ISNA(MATCH(B1971,현장번호,0))),"현장 번호를 확인하세요",IF(AND(F1971&lt;&gt;"",F1971&lt;&gt;"완료"),"끝남 칸은 '완료'만","")))))</f>
        <v/>
      </c>
      <c r="J1971">
        <f>IF(OR(G1971="밀림",G1971="오늘",G1971="이번 주"),A1971+ROW()/1E+6,"")</f>
        <v/>
      </c>
    </row>
    <row r="1972">
      <c r="A1972" s="20" t="n"/>
      <c r="B1972" s="26" t="n"/>
      <c r="C1972" s="27">
        <f>IF(D1972="","",IF(B1972="","(현장 없음)",IFERROR(INDEX(현장_고객,MATCH(B1972,현장번호,0))&amp;" · "&amp;INDEX(현장_주소,MATCH(B1972,현장번호,0)),"없는 번호")))</f>
        <v/>
      </c>
      <c r="D1972" s="21" t="n"/>
      <c r="E1972" s="21" t="n"/>
      <c r="F1972" s="26" t="n"/>
      <c r="G1972" s="28">
        <f>IF(OR(D1972="",H1972&lt;&gt;""),"",IF(F1972="완료","완료",IF(A1972&lt;기준일,"밀림",IF(A1972=기준일,"오늘",IF(A1972&lt;=기준일+7,"이번 주","예정")))))</f>
        <v/>
      </c>
      <c r="H1972" s="25">
        <f>IF(COUNTA(A1972,B1972,D1972)=0,"",IF(D1972="","할 일을 적어 주세요",IF(NOT(ISNUMBER(A1972)),"마감일을 확인하세요",IF(AND(B1972&lt;&gt;"",ISNA(MATCH(B1972,현장번호,0))),"현장 번호를 확인하세요",IF(AND(F1972&lt;&gt;"",F1972&lt;&gt;"완료"),"끝남 칸은 '완료'만","")))))</f>
        <v/>
      </c>
      <c r="J1972">
        <f>IF(OR(G1972="밀림",G1972="오늘",G1972="이번 주"),A1972+ROW()/1E+6,"")</f>
        <v/>
      </c>
    </row>
    <row r="1973">
      <c r="A1973" s="20" t="n"/>
      <c r="B1973" s="26" t="n"/>
      <c r="C1973" s="27">
        <f>IF(D1973="","",IF(B1973="","(현장 없음)",IFERROR(INDEX(현장_고객,MATCH(B1973,현장번호,0))&amp;" · "&amp;INDEX(현장_주소,MATCH(B1973,현장번호,0)),"없는 번호")))</f>
        <v/>
      </c>
      <c r="D1973" s="21" t="n"/>
      <c r="E1973" s="21" t="n"/>
      <c r="F1973" s="26" t="n"/>
      <c r="G1973" s="28">
        <f>IF(OR(D1973="",H1973&lt;&gt;""),"",IF(F1973="완료","완료",IF(A1973&lt;기준일,"밀림",IF(A1973=기준일,"오늘",IF(A1973&lt;=기준일+7,"이번 주","예정")))))</f>
        <v/>
      </c>
      <c r="H1973" s="25">
        <f>IF(COUNTA(A1973,B1973,D1973)=0,"",IF(D1973="","할 일을 적어 주세요",IF(NOT(ISNUMBER(A1973)),"마감일을 확인하세요",IF(AND(B1973&lt;&gt;"",ISNA(MATCH(B1973,현장번호,0))),"현장 번호를 확인하세요",IF(AND(F1973&lt;&gt;"",F1973&lt;&gt;"완료"),"끝남 칸은 '완료'만","")))))</f>
        <v/>
      </c>
      <c r="J1973">
        <f>IF(OR(G1973="밀림",G1973="오늘",G1973="이번 주"),A1973+ROW()/1E+6,"")</f>
        <v/>
      </c>
    </row>
    <row r="1974">
      <c r="A1974" s="20" t="n"/>
      <c r="B1974" s="26" t="n"/>
      <c r="C1974" s="27">
        <f>IF(D1974="","",IF(B1974="","(현장 없음)",IFERROR(INDEX(현장_고객,MATCH(B1974,현장번호,0))&amp;" · "&amp;INDEX(현장_주소,MATCH(B1974,현장번호,0)),"없는 번호")))</f>
        <v/>
      </c>
      <c r="D1974" s="21" t="n"/>
      <c r="E1974" s="21" t="n"/>
      <c r="F1974" s="26" t="n"/>
      <c r="G1974" s="28">
        <f>IF(OR(D1974="",H1974&lt;&gt;""),"",IF(F1974="완료","완료",IF(A1974&lt;기준일,"밀림",IF(A1974=기준일,"오늘",IF(A1974&lt;=기준일+7,"이번 주","예정")))))</f>
        <v/>
      </c>
      <c r="H1974" s="25">
        <f>IF(COUNTA(A1974,B1974,D1974)=0,"",IF(D1974="","할 일을 적어 주세요",IF(NOT(ISNUMBER(A1974)),"마감일을 확인하세요",IF(AND(B1974&lt;&gt;"",ISNA(MATCH(B1974,현장번호,0))),"현장 번호를 확인하세요",IF(AND(F1974&lt;&gt;"",F1974&lt;&gt;"완료"),"끝남 칸은 '완료'만","")))))</f>
        <v/>
      </c>
      <c r="J1974">
        <f>IF(OR(G1974="밀림",G1974="오늘",G1974="이번 주"),A1974+ROW()/1E+6,"")</f>
        <v/>
      </c>
    </row>
    <row r="1975">
      <c r="A1975" s="20" t="n"/>
      <c r="B1975" s="26" t="n"/>
      <c r="C1975" s="27">
        <f>IF(D1975="","",IF(B1975="","(현장 없음)",IFERROR(INDEX(현장_고객,MATCH(B1975,현장번호,0))&amp;" · "&amp;INDEX(현장_주소,MATCH(B1975,현장번호,0)),"없는 번호")))</f>
        <v/>
      </c>
      <c r="D1975" s="21" t="n"/>
      <c r="E1975" s="21" t="n"/>
      <c r="F1975" s="26" t="n"/>
      <c r="G1975" s="28">
        <f>IF(OR(D1975="",H1975&lt;&gt;""),"",IF(F1975="완료","완료",IF(A1975&lt;기준일,"밀림",IF(A1975=기준일,"오늘",IF(A1975&lt;=기준일+7,"이번 주","예정")))))</f>
        <v/>
      </c>
      <c r="H1975" s="25">
        <f>IF(COUNTA(A1975,B1975,D1975)=0,"",IF(D1975="","할 일을 적어 주세요",IF(NOT(ISNUMBER(A1975)),"마감일을 확인하세요",IF(AND(B1975&lt;&gt;"",ISNA(MATCH(B1975,현장번호,0))),"현장 번호를 확인하세요",IF(AND(F1975&lt;&gt;"",F1975&lt;&gt;"완료"),"끝남 칸은 '완료'만","")))))</f>
        <v/>
      </c>
      <c r="J1975">
        <f>IF(OR(G1975="밀림",G1975="오늘",G1975="이번 주"),A1975+ROW()/1E+6,"")</f>
        <v/>
      </c>
    </row>
    <row r="1976">
      <c r="A1976" s="20" t="n"/>
      <c r="B1976" s="26" t="n"/>
      <c r="C1976" s="27">
        <f>IF(D1976="","",IF(B1976="","(현장 없음)",IFERROR(INDEX(현장_고객,MATCH(B1976,현장번호,0))&amp;" · "&amp;INDEX(현장_주소,MATCH(B1976,현장번호,0)),"없는 번호")))</f>
        <v/>
      </c>
      <c r="D1976" s="21" t="n"/>
      <c r="E1976" s="21" t="n"/>
      <c r="F1976" s="26" t="n"/>
      <c r="G1976" s="28">
        <f>IF(OR(D1976="",H1976&lt;&gt;""),"",IF(F1976="완료","완료",IF(A1976&lt;기준일,"밀림",IF(A1976=기준일,"오늘",IF(A1976&lt;=기준일+7,"이번 주","예정")))))</f>
        <v/>
      </c>
      <c r="H1976" s="25">
        <f>IF(COUNTA(A1976,B1976,D1976)=0,"",IF(D1976="","할 일을 적어 주세요",IF(NOT(ISNUMBER(A1976)),"마감일을 확인하세요",IF(AND(B1976&lt;&gt;"",ISNA(MATCH(B1976,현장번호,0))),"현장 번호를 확인하세요",IF(AND(F1976&lt;&gt;"",F1976&lt;&gt;"완료"),"끝남 칸은 '완료'만","")))))</f>
        <v/>
      </c>
      <c r="J1976">
        <f>IF(OR(G1976="밀림",G1976="오늘",G1976="이번 주"),A1976+ROW()/1E+6,"")</f>
        <v/>
      </c>
    </row>
    <row r="1977">
      <c r="A1977" s="20" t="n"/>
      <c r="B1977" s="26" t="n"/>
      <c r="C1977" s="27">
        <f>IF(D1977="","",IF(B1977="","(현장 없음)",IFERROR(INDEX(현장_고객,MATCH(B1977,현장번호,0))&amp;" · "&amp;INDEX(현장_주소,MATCH(B1977,현장번호,0)),"없는 번호")))</f>
        <v/>
      </c>
      <c r="D1977" s="21" t="n"/>
      <c r="E1977" s="21" t="n"/>
      <c r="F1977" s="26" t="n"/>
      <c r="G1977" s="28">
        <f>IF(OR(D1977="",H1977&lt;&gt;""),"",IF(F1977="완료","완료",IF(A1977&lt;기준일,"밀림",IF(A1977=기준일,"오늘",IF(A1977&lt;=기준일+7,"이번 주","예정")))))</f>
        <v/>
      </c>
      <c r="H1977" s="25">
        <f>IF(COUNTA(A1977,B1977,D1977)=0,"",IF(D1977="","할 일을 적어 주세요",IF(NOT(ISNUMBER(A1977)),"마감일을 확인하세요",IF(AND(B1977&lt;&gt;"",ISNA(MATCH(B1977,현장번호,0))),"현장 번호를 확인하세요",IF(AND(F1977&lt;&gt;"",F1977&lt;&gt;"완료"),"끝남 칸은 '완료'만","")))))</f>
        <v/>
      </c>
      <c r="J1977">
        <f>IF(OR(G1977="밀림",G1977="오늘",G1977="이번 주"),A1977+ROW()/1E+6,"")</f>
        <v/>
      </c>
    </row>
    <row r="1978">
      <c r="A1978" s="20" t="n"/>
      <c r="B1978" s="26" t="n"/>
      <c r="C1978" s="27">
        <f>IF(D1978="","",IF(B1978="","(현장 없음)",IFERROR(INDEX(현장_고객,MATCH(B1978,현장번호,0))&amp;" · "&amp;INDEX(현장_주소,MATCH(B1978,현장번호,0)),"없는 번호")))</f>
        <v/>
      </c>
      <c r="D1978" s="21" t="n"/>
      <c r="E1978" s="21" t="n"/>
      <c r="F1978" s="26" t="n"/>
      <c r="G1978" s="28">
        <f>IF(OR(D1978="",H1978&lt;&gt;""),"",IF(F1978="완료","완료",IF(A1978&lt;기준일,"밀림",IF(A1978=기준일,"오늘",IF(A1978&lt;=기준일+7,"이번 주","예정")))))</f>
        <v/>
      </c>
      <c r="H1978" s="25">
        <f>IF(COUNTA(A1978,B1978,D1978)=0,"",IF(D1978="","할 일을 적어 주세요",IF(NOT(ISNUMBER(A1978)),"마감일을 확인하세요",IF(AND(B1978&lt;&gt;"",ISNA(MATCH(B1978,현장번호,0))),"현장 번호를 확인하세요",IF(AND(F1978&lt;&gt;"",F1978&lt;&gt;"완료"),"끝남 칸은 '완료'만","")))))</f>
        <v/>
      </c>
      <c r="J1978">
        <f>IF(OR(G1978="밀림",G1978="오늘",G1978="이번 주"),A1978+ROW()/1E+6,"")</f>
        <v/>
      </c>
    </row>
    <row r="1979">
      <c r="A1979" s="20" t="n"/>
      <c r="B1979" s="26" t="n"/>
      <c r="C1979" s="27">
        <f>IF(D1979="","",IF(B1979="","(현장 없음)",IFERROR(INDEX(현장_고객,MATCH(B1979,현장번호,0))&amp;" · "&amp;INDEX(현장_주소,MATCH(B1979,현장번호,0)),"없는 번호")))</f>
        <v/>
      </c>
      <c r="D1979" s="21" t="n"/>
      <c r="E1979" s="21" t="n"/>
      <c r="F1979" s="26" t="n"/>
      <c r="G1979" s="28">
        <f>IF(OR(D1979="",H1979&lt;&gt;""),"",IF(F1979="완료","완료",IF(A1979&lt;기준일,"밀림",IF(A1979=기준일,"오늘",IF(A1979&lt;=기준일+7,"이번 주","예정")))))</f>
        <v/>
      </c>
      <c r="H1979" s="25">
        <f>IF(COUNTA(A1979,B1979,D1979)=0,"",IF(D1979="","할 일을 적어 주세요",IF(NOT(ISNUMBER(A1979)),"마감일을 확인하세요",IF(AND(B1979&lt;&gt;"",ISNA(MATCH(B1979,현장번호,0))),"현장 번호를 확인하세요",IF(AND(F1979&lt;&gt;"",F1979&lt;&gt;"완료"),"끝남 칸은 '완료'만","")))))</f>
        <v/>
      </c>
      <c r="J1979">
        <f>IF(OR(G1979="밀림",G1979="오늘",G1979="이번 주"),A1979+ROW()/1E+6,"")</f>
        <v/>
      </c>
    </row>
    <row r="1980">
      <c r="A1980" s="20" t="n"/>
      <c r="B1980" s="26" t="n"/>
      <c r="C1980" s="27">
        <f>IF(D1980="","",IF(B1980="","(현장 없음)",IFERROR(INDEX(현장_고객,MATCH(B1980,현장번호,0))&amp;" · "&amp;INDEX(현장_주소,MATCH(B1980,현장번호,0)),"없는 번호")))</f>
        <v/>
      </c>
      <c r="D1980" s="21" t="n"/>
      <c r="E1980" s="21" t="n"/>
      <c r="F1980" s="26" t="n"/>
      <c r="G1980" s="28">
        <f>IF(OR(D1980="",H1980&lt;&gt;""),"",IF(F1980="완료","완료",IF(A1980&lt;기준일,"밀림",IF(A1980=기준일,"오늘",IF(A1980&lt;=기준일+7,"이번 주","예정")))))</f>
        <v/>
      </c>
      <c r="H1980" s="25">
        <f>IF(COUNTA(A1980,B1980,D1980)=0,"",IF(D1980="","할 일을 적어 주세요",IF(NOT(ISNUMBER(A1980)),"마감일을 확인하세요",IF(AND(B1980&lt;&gt;"",ISNA(MATCH(B1980,현장번호,0))),"현장 번호를 확인하세요",IF(AND(F1980&lt;&gt;"",F1980&lt;&gt;"완료"),"끝남 칸은 '완료'만","")))))</f>
        <v/>
      </c>
      <c r="J1980">
        <f>IF(OR(G1980="밀림",G1980="오늘",G1980="이번 주"),A1980+ROW()/1E+6,"")</f>
        <v/>
      </c>
    </row>
    <row r="1981">
      <c r="A1981" s="20" t="n"/>
      <c r="B1981" s="26" t="n"/>
      <c r="C1981" s="27">
        <f>IF(D1981="","",IF(B1981="","(현장 없음)",IFERROR(INDEX(현장_고객,MATCH(B1981,현장번호,0))&amp;" · "&amp;INDEX(현장_주소,MATCH(B1981,현장번호,0)),"없는 번호")))</f>
        <v/>
      </c>
      <c r="D1981" s="21" t="n"/>
      <c r="E1981" s="21" t="n"/>
      <c r="F1981" s="26" t="n"/>
      <c r="G1981" s="28">
        <f>IF(OR(D1981="",H1981&lt;&gt;""),"",IF(F1981="완료","완료",IF(A1981&lt;기준일,"밀림",IF(A1981=기준일,"오늘",IF(A1981&lt;=기준일+7,"이번 주","예정")))))</f>
        <v/>
      </c>
      <c r="H1981" s="25">
        <f>IF(COUNTA(A1981,B1981,D1981)=0,"",IF(D1981="","할 일을 적어 주세요",IF(NOT(ISNUMBER(A1981)),"마감일을 확인하세요",IF(AND(B1981&lt;&gt;"",ISNA(MATCH(B1981,현장번호,0))),"현장 번호를 확인하세요",IF(AND(F1981&lt;&gt;"",F1981&lt;&gt;"완료"),"끝남 칸은 '완료'만","")))))</f>
        <v/>
      </c>
      <c r="J1981">
        <f>IF(OR(G1981="밀림",G1981="오늘",G1981="이번 주"),A1981+ROW()/1E+6,"")</f>
        <v/>
      </c>
    </row>
    <row r="1982">
      <c r="A1982" s="20" t="n"/>
      <c r="B1982" s="26" t="n"/>
      <c r="C1982" s="27">
        <f>IF(D1982="","",IF(B1982="","(현장 없음)",IFERROR(INDEX(현장_고객,MATCH(B1982,현장번호,0))&amp;" · "&amp;INDEX(현장_주소,MATCH(B1982,현장번호,0)),"없는 번호")))</f>
        <v/>
      </c>
      <c r="D1982" s="21" t="n"/>
      <c r="E1982" s="21" t="n"/>
      <c r="F1982" s="26" t="n"/>
      <c r="G1982" s="28">
        <f>IF(OR(D1982="",H1982&lt;&gt;""),"",IF(F1982="완료","완료",IF(A1982&lt;기준일,"밀림",IF(A1982=기준일,"오늘",IF(A1982&lt;=기준일+7,"이번 주","예정")))))</f>
        <v/>
      </c>
      <c r="H1982" s="25">
        <f>IF(COUNTA(A1982,B1982,D1982)=0,"",IF(D1982="","할 일을 적어 주세요",IF(NOT(ISNUMBER(A1982)),"마감일을 확인하세요",IF(AND(B1982&lt;&gt;"",ISNA(MATCH(B1982,현장번호,0))),"현장 번호를 확인하세요",IF(AND(F1982&lt;&gt;"",F1982&lt;&gt;"완료"),"끝남 칸은 '완료'만","")))))</f>
        <v/>
      </c>
      <c r="J1982">
        <f>IF(OR(G1982="밀림",G1982="오늘",G1982="이번 주"),A1982+ROW()/1E+6,"")</f>
        <v/>
      </c>
    </row>
    <row r="1983">
      <c r="A1983" s="20" t="n"/>
      <c r="B1983" s="26" t="n"/>
      <c r="C1983" s="27">
        <f>IF(D1983="","",IF(B1983="","(현장 없음)",IFERROR(INDEX(현장_고객,MATCH(B1983,현장번호,0))&amp;" · "&amp;INDEX(현장_주소,MATCH(B1983,현장번호,0)),"없는 번호")))</f>
        <v/>
      </c>
      <c r="D1983" s="21" t="n"/>
      <c r="E1983" s="21" t="n"/>
      <c r="F1983" s="26" t="n"/>
      <c r="G1983" s="28">
        <f>IF(OR(D1983="",H1983&lt;&gt;""),"",IF(F1983="완료","완료",IF(A1983&lt;기준일,"밀림",IF(A1983=기준일,"오늘",IF(A1983&lt;=기준일+7,"이번 주","예정")))))</f>
        <v/>
      </c>
      <c r="H1983" s="25">
        <f>IF(COUNTA(A1983,B1983,D1983)=0,"",IF(D1983="","할 일을 적어 주세요",IF(NOT(ISNUMBER(A1983)),"마감일을 확인하세요",IF(AND(B1983&lt;&gt;"",ISNA(MATCH(B1983,현장번호,0))),"현장 번호를 확인하세요",IF(AND(F1983&lt;&gt;"",F1983&lt;&gt;"완료"),"끝남 칸은 '완료'만","")))))</f>
        <v/>
      </c>
      <c r="J1983">
        <f>IF(OR(G1983="밀림",G1983="오늘",G1983="이번 주"),A1983+ROW()/1E+6,"")</f>
        <v/>
      </c>
    </row>
    <row r="1984">
      <c r="A1984" s="20" t="n"/>
      <c r="B1984" s="26" t="n"/>
      <c r="C1984" s="27">
        <f>IF(D1984="","",IF(B1984="","(현장 없음)",IFERROR(INDEX(현장_고객,MATCH(B1984,현장번호,0))&amp;" · "&amp;INDEX(현장_주소,MATCH(B1984,현장번호,0)),"없는 번호")))</f>
        <v/>
      </c>
      <c r="D1984" s="21" t="n"/>
      <c r="E1984" s="21" t="n"/>
      <c r="F1984" s="26" t="n"/>
      <c r="G1984" s="28">
        <f>IF(OR(D1984="",H1984&lt;&gt;""),"",IF(F1984="완료","완료",IF(A1984&lt;기준일,"밀림",IF(A1984=기준일,"오늘",IF(A1984&lt;=기준일+7,"이번 주","예정")))))</f>
        <v/>
      </c>
      <c r="H1984" s="25">
        <f>IF(COUNTA(A1984,B1984,D1984)=0,"",IF(D1984="","할 일을 적어 주세요",IF(NOT(ISNUMBER(A1984)),"마감일을 확인하세요",IF(AND(B1984&lt;&gt;"",ISNA(MATCH(B1984,현장번호,0))),"현장 번호를 확인하세요",IF(AND(F1984&lt;&gt;"",F1984&lt;&gt;"완료"),"끝남 칸은 '완료'만","")))))</f>
        <v/>
      </c>
      <c r="J1984">
        <f>IF(OR(G1984="밀림",G1984="오늘",G1984="이번 주"),A1984+ROW()/1E+6,"")</f>
        <v/>
      </c>
    </row>
    <row r="1985">
      <c r="A1985" s="20" t="n"/>
      <c r="B1985" s="26" t="n"/>
      <c r="C1985" s="27">
        <f>IF(D1985="","",IF(B1985="","(현장 없음)",IFERROR(INDEX(현장_고객,MATCH(B1985,현장번호,0))&amp;" · "&amp;INDEX(현장_주소,MATCH(B1985,현장번호,0)),"없는 번호")))</f>
        <v/>
      </c>
      <c r="D1985" s="21" t="n"/>
      <c r="E1985" s="21" t="n"/>
      <c r="F1985" s="26" t="n"/>
      <c r="G1985" s="28">
        <f>IF(OR(D1985="",H1985&lt;&gt;""),"",IF(F1985="완료","완료",IF(A1985&lt;기준일,"밀림",IF(A1985=기준일,"오늘",IF(A1985&lt;=기준일+7,"이번 주","예정")))))</f>
        <v/>
      </c>
      <c r="H1985" s="25">
        <f>IF(COUNTA(A1985,B1985,D1985)=0,"",IF(D1985="","할 일을 적어 주세요",IF(NOT(ISNUMBER(A1985)),"마감일을 확인하세요",IF(AND(B1985&lt;&gt;"",ISNA(MATCH(B1985,현장번호,0))),"현장 번호를 확인하세요",IF(AND(F1985&lt;&gt;"",F1985&lt;&gt;"완료"),"끝남 칸은 '완료'만","")))))</f>
        <v/>
      </c>
      <c r="J1985">
        <f>IF(OR(G1985="밀림",G1985="오늘",G1985="이번 주"),A1985+ROW()/1E+6,"")</f>
        <v/>
      </c>
    </row>
    <row r="1986">
      <c r="A1986" s="20" t="n"/>
      <c r="B1986" s="26" t="n"/>
      <c r="C1986" s="27">
        <f>IF(D1986="","",IF(B1986="","(현장 없음)",IFERROR(INDEX(현장_고객,MATCH(B1986,현장번호,0))&amp;" · "&amp;INDEX(현장_주소,MATCH(B1986,현장번호,0)),"없는 번호")))</f>
        <v/>
      </c>
      <c r="D1986" s="21" t="n"/>
      <c r="E1986" s="21" t="n"/>
      <c r="F1986" s="26" t="n"/>
      <c r="G1986" s="28">
        <f>IF(OR(D1986="",H1986&lt;&gt;""),"",IF(F1986="완료","완료",IF(A1986&lt;기준일,"밀림",IF(A1986=기준일,"오늘",IF(A1986&lt;=기준일+7,"이번 주","예정")))))</f>
        <v/>
      </c>
      <c r="H1986" s="25">
        <f>IF(COUNTA(A1986,B1986,D1986)=0,"",IF(D1986="","할 일을 적어 주세요",IF(NOT(ISNUMBER(A1986)),"마감일을 확인하세요",IF(AND(B1986&lt;&gt;"",ISNA(MATCH(B1986,현장번호,0))),"현장 번호를 확인하세요",IF(AND(F1986&lt;&gt;"",F1986&lt;&gt;"완료"),"끝남 칸은 '완료'만","")))))</f>
        <v/>
      </c>
      <c r="J1986">
        <f>IF(OR(G1986="밀림",G1986="오늘",G1986="이번 주"),A1986+ROW()/1E+6,"")</f>
        <v/>
      </c>
    </row>
    <row r="1987">
      <c r="A1987" s="20" t="n"/>
      <c r="B1987" s="26" t="n"/>
      <c r="C1987" s="27">
        <f>IF(D1987="","",IF(B1987="","(현장 없음)",IFERROR(INDEX(현장_고객,MATCH(B1987,현장번호,0))&amp;" · "&amp;INDEX(현장_주소,MATCH(B1987,현장번호,0)),"없는 번호")))</f>
        <v/>
      </c>
      <c r="D1987" s="21" t="n"/>
      <c r="E1987" s="21" t="n"/>
      <c r="F1987" s="26" t="n"/>
      <c r="G1987" s="28">
        <f>IF(OR(D1987="",H1987&lt;&gt;""),"",IF(F1987="완료","완료",IF(A1987&lt;기준일,"밀림",IF(A1987=기준일,"오늘",IF(A1987&lt;=기준일+7,"이번 주","예정")))))</f>
        <v/>
      </c>
      <c r="H1987" s="25">
        <f>IF(COUNTA(A1987,B1987,D1987)=0,"",IF(D1987="","할 일을 적어 주세요",IF(NOT(ISNUMBER(A1987)),"마감일을 확인하세요",IF(AND(B1987&lt;&gt;"",ISNA(MATCH(B1987,현장번호,0))),"현장 번호를 확인하세요",IF(AND(F1987&lt;&gt;"",F1987&lt;&gt;"완료"),"끝남 칸은 '완료'만","")))))</f>
        <v/>
      </c>
      <c r="J1987">
        <f>IF(OR(G1987="밀림",G1987="오늘",G1987="이번 주"),A1987+ROW()/1E+6,"")</f>
        <v/>
      </c>
    </row>
    <row r="1988">
      <c r="A1988" s="20" t="n"/>
      <c r="B1988" s="26" t="n"/>
      <c r="C1988" s="27">
        <f>IF(D1988="","",IF(B1988="","(현장 없음)",IFERROR(INDEX(현장_고객,MATCH(B1988,현장번호,0))&amp;" · "&amp;INDEX(현장_주소,MATCH(B1988,현장번호,0)),"없는 번호")))</f>
        <v/>
      </c>
      <c r="D1988" s="21" t="n"/>
      <c r="E1988" s="21" t="n"/>
      <c r="F1988" s="26" t="n"/>
      <c r="G1988" s="28">
        <f>IF(OR(D1988="",H1988&lt;&gt;""),"",IF(F1988="완료","완료",IF(A1988&lt;기준일,"밀림",IF(A1988=기준일,"오늘",IF(A1988&lt;=기준일+7,"이번 주","예정")))))</f>
        <v/>
      </c>
      <c r="H1988" s="25">
        <f>IF(COUNTA(A1988,B1988,D1988)=0,"",IF(D1988="","할 일을 적어 주세요",IF(NOT(ISNUMBER(A1988)),"마감일을 확인하세요",IF(AND(B1988&lt;&gt;"",ISNA(MATCH(B1988,현장번호,0))),"현장 번호를 확인하세요",IF(AND(F1988&lt;&gt;"",F1988&lt;&gt;"완료"),"끝남 칸은 '완료'만","")))))</f>
        <v/>
      </c>
      <c r="J1988">
        <f>IF(OR(G1988="밀림",G1988="오늘",G1988="이번 주"),A1988+ROW()/1E+6,"")</f>
        <v/>
      </c>
    </row>
    <row r="1989">
      <c r="A1989" s="20" t="n"/>
      <c r="B1989" s="26" t="n"/>
      <c r="C1989" s="27">
        <f>IF(D1989="","",IF(B1989="","(현장 없음)",IFERROR(INDEX(현장_고객,MATCH(B1989,현장번호,0))&amp;" · "&amp;INDEX(현장_주소,MATCH(B1989,현장번호,0)),"없는 번호")))</f>
        <v/>
      </c>
      <c r="D1989" s="21" t="n"/>
      <c r="E1989" s="21" t="n"/>
      <c r="F1989" s="26" t="n"/>
      <c r="G1989" s="28">
        <f>IF(OR(D1989="",H1989&lt;&gt;""),"",IF(F1989="완료","완료",IF(A1989&lt;기준일,"밀림",IF(A1989=기준일,"오늘",IF(A1989&lt;=기준일+7,"이번 주","예정")))))</f>
        <v/>
      </c>
      <c r="H1989" s="25">
        <f>IF(COUNTA(A1989,B1989,D1989)=0,"",IF(D1989="","할 일을 적어 주세요",IF(NOT(ISNUMBER(A1989)),"마감일을 확인하세요",IF(AND(B1989&lt;&gt;"",ISNA(MATCH(B1989,현장번호,0))),"현장 번호를 확인하세요",IF(AND(F1989&lt;&gt;"",F1989&lt;&gt;"완료"),"끝남 칸은 '완료'만","")))))</f>
        <v/>
      </c>
      <c r="J1989">
        <f>IF(OR(G1989="밀림",G1989="오늘",G1989="이번 주"),A1989+ROW()/1E+6,"")</f>
        <v/>
      </c>
    </row>
    <row r="1990">
      <c r="A1990" s="20" t="n"/>
      <c r="B1990" s="26" t="n"/>
      <c r="C1990" s="27">
        <f>IF(D1990="","",IF(B1990="","(현장 없음)",IFERROR(INDEX(현장_고객,MATCH(B1990,현장번호,0))&amp;" · "&amp;INDEX(현장_주소,MATCH(B1990,현장번호,0)),"없는 번호")))</f>
        <v/>
      </c>
      <c r="D1990" s="21" t="n"/>
      <c r="E1990" s="21" t="n"/>
      <c r="F1990" s="26" t="n"/>
      <c r="G1990" s="28">
        <f>IF(OR(D1990="",H1990&lt;&gt;""),"",IF(F1990="완료","완료",IF(A1990&lt;기준일,"밀림",IF(A1990=기준일,"오늘",IF(A1990&lt;=기준일+7,"이번 주","예정")))))</f>
        <v/>
      </c>
      <c r="H1990" s="25">
        <f>IF(COUNTA(A1990,B1990,D1990)=0,"",IF(D1990="","할 일을 적어 주세요",IF(NOT(ISNUMBER(A1990)),"마감일을 확인하세요",IF(AND(B1990&lt;&gt;"",ISNA(MATCH(B1990,현장번호,0))),"현장 번호를 확인하세요",IF(AND(F1990&lt;&gt;"",F1990&lt;&gt;"완료"),"끝남 칸은 '완료'만","")))))</f>
        <v/>
      </c>
      <c r="J1990">
        <f>IF(OR(G1990="밀림",G1990="오늘",G1990="이번 주"),A1990+ROW()/1E+6,"")</f>
        <v/>
      </c>
    </row>
    <row r="1991">
      <c r="A1991" s="20" t="n"/>
      <c r="B1991" s="26" t="n"/>
      <c r="C1991" s="27">
        <f>IF(D1991="","",IF(B1991="","(현장 없음)",IFERROR(INDEX(현장_고객,MATCH(B1991,현장번호,0))&amp;" · "&amp;INDEX(현장_주소,MATCH(B1991,현장번호,0)),"없는 번호")))</f>
        <v/>
      </c>
      <c r="D1991" s="21" t="n"/>
      <c r="E1991" s="21" t="n"/>
      <c r="F1991" s="26" t="n"/>
      <c r="G1991" s="28">
        <f>IF(OR(D1991="",H1991&lt;&gt;""),"",IF(F1991="완료","완료",IF(A1991&lt;기준일,"밀림",IF(A1991=기준일,"오늘",IF(A1991&lt;=기준일+7,"이번 주","예정")))))</f>
        <v/>
      </c>
      <c r="H1991" s="25">
        <f>IF(COUNTA(A1991,B1991,D1991)=0,"",IF(D1991="","할 일을 적어 주세요",IF(NOT(ISNUMBER(A1991)),"마감일을 확인하세요",IF(AND(B1991&lt;&gt;"",ISNA(MATCH(B1991,현장번호,0))),"현장 번호를 확인하세요",IF(AND(F1991&lt;&gt;"",F1991&lt;&gt;"완료"),"끝남 칸은 '완료'만","")))))</f>
        <v/>
      </c>
      <c r="J1991">
        <f>IF(OR(G1991="밀림",G1991="오늘",G1991="이번 주"),A1991+ROW()/1E+6,"")</f>
        <v/>
      </c>
    </row>
    <row r="1992">
      <c r="A1992" s="20" t="n"/>
      <c r="B1992" s="26" t="n"/>
      <c r="C1992" s="27">
        <f>IF(D1992="","",IF(B1992="","(현장 없음)",IFERROR(INDEX(현장_고객,MATCH(B1992,현장번호,0))&amp;" · "&amp;INDEX(현장_주소,MATCH(B1992,현장번호,0)),"없는 번호")))</f>
        <v/>
      </c>
      <c r="D1992" s="21" t="n"/>
      <c r="E1992" s="21" t="n"/>
      <c r="F1992" s="26" t="n"/>
      <c r="G1992" s="28">
        <f>IF(OR(D1992="",H1992&lt;&gt;""),"",IF(F1992="완료","완료",IF(A1992&lt;기준일,"밀림",IF(A1992=기준일,"오늘",IF(A1992&lt;=기준일+7,"이번 주","예정")))))</f>
        <v/>
      </c>
      <c r="H1992" s="25">
        <f>IF(COUNTA(A1992,B1992,D1992)=0,"",IF(D1992="","할 일을 적어 주세요",IF(NOT(ISNUMBER(A1992)),"마감일을 확인하세요",IF(AND(B1992&lt;&gt;"",ISNA(MATCH(B1992,현장번호,0))),"현장 번호를 확인하세요",IF(AND(F1992&lt;&gt;"",F1992&lt;&gt;"완료"),"끝남 칸은 '완료'만","")))))</f>
        <v/>
      </c>
      <c r="J1992">
        <f>IF(OR(G1992="밀림",G1992="오늘",G1992="이번 주"),A1992+ROW()/1E+6,"")</f>
        <v/>
      </c>
    </row>
    <row r="1993">
      <c r="A1993" s="20" t="n"/>
      <c r="B1993" s="26" t="n"/>
      <c r="C1993" s="27">
        <f>IF(D1993="","",IF(B1993="","(현장 없음)",IFERROR(INDEX(현장_고객,MATCH(B1993,현장번호,0))&amp;" · "&amp;INDEX(현장_주소,MATCH(B1993,현장번호,0)),"없는 번호")))</f>
        <v/>
      </c>
      <c r="D1993" s="21" t="n"/>
      <c r="E1993" s="21" t="n"/>
      <c r="F1993" s="26" t="n"/>
      <c r="G1993" s="28">
        <f>IF(OR(D1993="",H1993&lt;&gt;""),"",IF(F1993="완료","완료",IF(A1993&lt;기준일,"밀림",IF(A1993=기준일,"오늘",IF(A1993&lt;=기준일+7,"이번 주","예정")))))</f>
        <v/>
      </c>
      <c r="H1993" s="25">
        <f>IF(COUNTA(A1993,B1993,D1993)=0,"",IF(D1993="","할 일을 적어 주세요",IF(NOT(ISNUMBER(A1993)),"마감일을 확인하세요",IF(AND(B1993&lt;&gt;"",ISNA(MATCH(B1993,현장번호,0))),"현장 번호를 확인하세요",IF(AND(F1993&lt;&gt;"",F1993&lt;&gt;"완료"),"끝남 칸은 '완료'만","")))))</f>
        <v/>
      </c>
      <c r="J1993">
        <f>IF(OR(G1993="밀림",G1993="오늘",G1993="이번 주"),A1993+ROW()/1E+6,"")</f>
        <v/>
      </c>
    </row>
    <row r="1994">
      <c r="A1994" s="20" t="n"/>
      <c r="B1994" s="26" t="n"/>
      <c r="C1994" s="27">
        <f>IF(D1994="","",IF(B1994="","(현장 없음)",IFERROR(INDEX(현장_고객,MATCH(B1994,현장번호,0))&amp;" · "&amp;INDEX(현장_주소,MATCH(B1994,현장번호,0)),"없는 번호")))</f>
        <v/>
      </c>
      <c r="D1994" s="21" t="n"/>
      <c r="E1994" s="21" t="n"/>
      <c r="F1994" s="26" t="n"/>
      <c r="G1994" s="28">
        <f>IF(OR(D1994="",H1994&lt;&gt;""),"",IF(F1994="완료","완료",IF(A1994&lt;기준일,"밀림",IF(A1994=기준일,"오늘",IF(A1994&lt;=기준일+7,"이번 주","예정")))))</f>
        <v/>
      </c>
      <c r="H1994" s="25">
        <f>IF(COUNTA(A1994,B1994,D1994)=0,"",IF(D1994="","할 일을 적어 주세요",IF(NOT(ISNUMBER(A1994)),"마감일을 확인하세요",IF(AND(B1994&lt;&gt;"",ISNA(MATCH(B1994,현장번호,0))),"현장 번호를 확인하세요",IF(AND(F1994&lt;&gt;"",F1994&lt;&gt;"완료"),"끝남 칸은 '완료'만","")))))</f>
        <v/>
      </c>
      <c r="J1994">
        <f>IF(OR(G1994="밀림",G1994="오늘",G1994="이번 주"),A1994+ROW()/1E+6,"")</f>
        <v/>
      </c>
    </row>
    <row r="1995">
      <c r="A1995" s="20" t="n"/>
      <c r="B1995" s="26" t="n"/>
      <c r="C1995" s="27">
        <f>IF(D1995="","",IF(B1995="","(현장 없음)",IFERROR(INDEX(현장_고객,MATCH(B1995,현장번호,0))&amp;" · "&amp;INDEX(현장_주소,MATCH(B1995,현장번호,0)),"없는 번호")))</f>
        <v/>
      </c>
      <c r="D1995" s="21" t="n"/>
      <c r="E1995" s="21" t="n"/>
      <c r="F1995" s="26" t="n"/>
      <c r="G1995" s="28">
        <f>IF(OR(D1995="",H1995&lt;&gt;""),"",IF(F1995="완료","완료",IF(A1995&lt;기준일,"밀림",IF(A1995=기준일,"오늘",IF(A1995&lt;=기준일+7,"이번 주","예정")))))</f>
        <v/>
      </c>
      <c r="H1995" s="25">
        <f>IF(COUNTA(A1995,B1995,D1995)=0,"",IF(D1995="","할 일을 적어 주세요",IF(NOT(ISNUMBER(A1995)),"마감일을 확인하세요",IF(AND(B1995&lt;&gt;"",ISNA(MATCH(B1995,현장번호,0))),"현장 번호를 확인하세요",IF(AND(F1995&lt;&gt;"",F1995&lt;&gt;"완료"),"끝남 칸은 '완료'만","")))))</f>
        <v/>
      </c>
      <c r="J1995">
        <f>IF(OR(G1995="밀림",G1995="오늘",G1995="이번 주"),A1995+ROW()/1E+6,"")</f>
        <v/>
      </c>
    </row>
    <row r="1996">
      <c r="A1996" s="20" t="n"/>
      <c r="B1996" s="26" t="n"/>
      <c r="C1996" s="27">
        <f>IF(D1996="","",IF(B1996="","(현장 없음)",IFERROR(INDEX(현장_고객,MATCH(B1996,현장번호,0))&amp;" · "&amp;INDEX(현장_주소,MATCH(B1996,현장번호,0)),"없는 번호")))</f>
        <v/>
      </c>
      <c r="D1996" s="21" t="n"/>
      <c r="E1996" s="21" t="n"/>
      <c r="F1996" s="26" t="n"/>
      <c r="G1996" s="28">
        <f>IF(OR(D1996="",H1996&lt;&gt;""),"",IF(F1996="완료","완료",IF(A1996&lt;기준일,"밀림",IF(A1996=기준일,"오늘",IF(A1996&lt;=기준일+7,"이번 주","예정")))))</f>
        <v/>
      </c>
      <c r="H1996" s="25">
        <f>IF(COUNTA(A1996,B1996,D1996)=0,"",IF(D1996="","할 일을 적어 주세요",IF(NOT(ISNUMBER(A1996)),"마감일을 확인하세요",IF(AND(B1996&lt;&gt;"",ISNA(MATCH(B1996,현장번호,0))),"현장 번호를 확인하세요",IF(AND(F1996&lt;&gt;"",F1996&lt;&gt;"완료"),"끝남 칸은 '완료'만","")))))</f>
        <v/>
      </c>
      <c r="J1996">
        <f>IF(OR(G1996="밀림",G1996="오늘",G1996="이번 주"),A1996+ROW()/1E+6,"")</f>
        <v/>
      </c>
    </row>
    <row r="1997">
      <c r="A1997" s="20" t="n"/>
      <c r="B1997" s="26" t="n"/>
      <c r="C1997" s="27">
        <f>IF(D1997="","",IF(B1997="","(현장 없음)",IFERROR(INDEX(현장_고객,MATCH(B1997,현장번호,0))&amp;" · "&amp;INDEX(현장_주소,MATCH(B1997,현장번호,0)),"없는 번호")))</f>
        <v/>
      </c>
      <c r="D1997" s="21" t="n"/>
      <c r="E1997" s="21" t="n"/>
      <c r="F1997" s="26" t="n"/>
      <c r="G1997" s="28">
        <f>IF(OR(D1997="",H1997&lt;&gt;""),"",IF(F1997="완료","완료",IF(A1997&lt;기준일,"밀림",IF(A1997=기준일,"오늘",IF(A1997&lt;=기준일+7,"이번 주","예정")))))</f>
        <v/>
      </c>
      <c r="H1997" s="25">
        <f>IF(COUNTA(A1997,B1997,D1997)=0,"",IF(D1997="","할 일을 적어 주세요",IF(NOT(ISNUMBER(A1997)),"마감일을 확인하세요",IF(AND(B1997&lt;&gt;"",ISNA(MATCH(B1997,현장번호,0))),"현장 번호를 확인하세요",IF(AND(F1997&lt;&gt;"",F1997&lt;&gt;"완료"),"끝남 칸은 '완료'만","")))))</f>
        <v/>
      </c>
      <c r="J1997">
        <f>IF(OR(G1997="밀림",G1997="오늘",G1997="이번 주"),A1997+ROW()/1E+6,"")</f>
        <v/>
      </c>
    </row>
    <row r="1998">
      <c r="A1998" s="20" t="n"/>
      <c r="B1998" s="26" t="n"/>
      <c r="C1998" s="27">
        <f>IF(D1998="","",IF(B1998="","(현장 없음)",IFERROR(INDEX(현장_고객,MATCH(B1998,현장번호,0))&amp;" · "&amp;INDEX(현장_주소,MATCH(B1998,현장번호,0)),"없는 번호")))</f>
        <v/>
      </c>
      <c r="D1998" s="21" t="n"/>
      <c r="E1998" s="21" t="n"/>
      <c r="F1998" s="26" t="n"/>
      <c r="G1998" s="28">
        <f>IF(OR(D1998="",H1998&lt;&gt;""),"",IF(F1998="완료","완료",IF(A1998&lt;기준일,"밀림",IF(A1998=기준일,"오늘",IF(A1998&lt;=기준일+7,"이번 주","예정")))))</f>
        <v/>
      </c>
      <c r="H1998" s="25">
        <f>IF(COUNTA(A1998,B1998,D1998)=0,"",IF(D1998="","할 일을 적어 주세요",IF(NOT(ISNUMBER(A1998)),"마감일을 확인하세요",IF(AND(B1998&lt;&gt;"",ISNA(MATCH(B1998,현장번호,0))),"현장 번호를 확인하세요",IF(AND(F1998&lt;&gt;"",F1998&lt;&gt;"완료"),"끝남 칸은 '완료'만","")))))</f>
        <v/>
      </c>
      <c r="J1998">
        <f>IF(OR(G1998="밀림",G1998="오늘",G1998="이번 주"),A1998+ROW()/1E+6,"")</f>
        <v/>
      </c>
    </row>
    <row r="1999">
      <c r="A1999" s="20" t="n"/>
      <c r="B1999" s="26" t="n"/>
      <c r="C1999" s="27">
        <f>IF(D1999="","",IF(B1999="","(현장 없음)",IFERROR(INDEX(현장_고객,MATCH(B1999,현장번호,0))&amp;" · "&amp;INDEX(현장_주소,MATCH(B1999,현장번호,0)),"없는 번호")))</f>
        <v/>
      </c>
      <c r="D1999" s="21" t="n"/>
      <c r="E1999" s="21" t="n"/>
      <c r="F1999" s="26" t="n"/>
      <c r="G1999" s="28">
        <f>IF(OR(D1999="",H1999&lt;&gt;""),"",IF(F1999="완료","완료",IF(A1999&lt;기준일,"밀림",IF(A1999=기준일,"오늘",IF(A1999&lt;=기준일+7,"이번 주","예정")))))</f>
        <v/>
      </c>
      <c r="H1999" s="25">
        <f>IF(COUNTA(A1999,B1999,D1999)=0,"",IF(D1999="","할 일을 적어 주세요",IF(NOT(ISNUMBER(A1999)),"마감일을 확인하세요",IF(AND(B1999&lt;&gt;"",ISNA(MATCH(B1999,현장번호,0))),"현장 번호를 확인하세요",IF(AND(F1999&lt;&gt;"",F1999&lt;&gt;"완료"),"끝남 칸은 '완료'만","")))))</f>
        <v/>
      </c>
      <c r="J1999">
        <f>IF(OR(G1999="밀림",G1999="오늘",G1999="이번 주"),A1999+ROW()/1E+6,"")</f>
        <v/>
      </c>
    </row>
    <row r="2000">
      <c r="A2000" s="20" t="n"/>
      <c r="B2000" s="26" t="n"/>
      <c r="C2000" s="27">
        <f>IF(D2000="","",IF(B2000="","(현장 없음)",IFERROR(INDEX(현장_고객,MATCH(B2000,현장번호,0))&amp;" · "&amp;INDEX(현장_주소,MATCH(B2000,현장번호,0)),"없는 번호")))</f>
        <v/>
      </c>
      <c r="D2000" s="21" t="n"/>
      <c r="E2000" s="21" t="n"/>
      <c r="F2000" s="26" t="n"/>
      <c r="G2000" s="28">
        <f>IF(OR(D2000="",H2000&lt;&gt;""),"",IF(F2000="완료","완료",IF(A2000&lt;기준일,"밀림",IF(A2000=기준일,"오늘",IF(A2000&lt;=기준일+7,"이번 주","예정")))))</f>
        <v/>
      </c>
      <c r="H2000" s="25">
        <f>IF(COUNTA(A2000,B2000,D2000)=0,"",IF(D2000="","할 일을 적어 주세요",IF(NOT(ISNUMBER(A2000)),"마감일을 확인하세요",IF(AND(B2000&lt;&gt;"",ISNA(MATCH(B2000,현장번호,0))),"현장 번호를 확인하세요",IF(AND(F2000&lt;&gt;"",F2000&lt;&gt;"완료"),"끝남 칸은 '완료'만","")))))</f>
        <v/>
      </c>
      <c r="J2000">
        <f>IF(OR(G2000="밀림",G2000="오늘",G2000="이번 주"),A2000+ROW()/1E+6,"")</f>
        <v/>
      </c>
    </row>
    <row r="2001">
      <c r="A2001" s="20" t="n"/>
      <c r="B2001" s="26" t="n"/>
      <c r="C2001" s="27">
        <f>IF(D2001="","",IF(B2001="","(현장 없음)",IFERROR(INDEX(현장_고객,MATCH(B2001,현장번호,0))&amp;" · "&amp;INDEX(현장_주소,MATCH(B2001,현장번호,0)),"없는 번호")))</f>
        <v/>
      </c>
      <c r="D2001" s="21" t="n"/>
      <c r="E2001" s="21" t="n"/>
      <c r="F2001" s="26" t="n"/>
      <c r="G2001" s="28">
        <f>IF(OR(D2001="",H2001&lt;&gt;""),"",IF(F2001="완료","완료",IF(A2001&lt;기준일,"밀림",IF(A2001=기준일,"오늘",IF(A2001&lt;=기준일+7,"이번 주","예정")))))</f>
        <v/>
      </c>
      <c r="H2001" s="25">
        <f>IF(COUNTA(A2001,B2001,D2001)=0,"",IF(D2001="","할 일을 적어 주세요",IF(NOT(ISNUMBER(A2001)),"마감일을 확인하세요",IF(AND(B2001&lt;&gt;"",ISNA(MATCH(B2001,현장번호,0))),"현장 번호를 확인하세요",IF(AND(F2001&lt;&gt;"",F2001&lt;&gt;"완료"),"끝남 칸은 '완료'만","")))))</f>
        <v/>
      </c>
      <c r="J2001">
        <f>IF(OR(G2001="밀림",G2001="오늘",G2001="이번 주"),A2001+ROW()/1E+6,"")</f>
        <v/>
      </c>
    </row>
    <row r="2002">
      <c r="A2002" s="20" t="n"/>
      <c r="B2002" s="26" t="n"/>
      <c r="C2002" s="27">
        <f>IF(D2002="","",IF(B2002="","(현장 없음)",IFERROR(INDEX(현장_고객,MATCH(B2002,현장번호,0))&amp;" · "&amp;INDEX(현장_주소,MATCH(B2002,현장번호,0)),"없는 번호")))</f>
        <v/>
      </c>
      <c r="D2002" s="21" t="n"/>
      <c r="E2002" s="21" t="n"/>
      <c r="F2002" s="26" t="n"/>
      <c r="G2002" s="28">
        <f>IF(OR(D2002="",H2002&lt;&gt;""),"",IF(F2002="완료","완료",IF(A2002&lt;기준일,"밀림",IF(A2002=기준일,"오늘",IF(A2002&lt;=기준일+7,"이번 주","예정")))))</f>
        <v/>
      </c>
      <c r="H2002" s="25">
        <f>IF(COUNTA(A2002,B2002,D2002)=0,"",IF(D2002="","할 일을 적어 주세요",IF(NOT(ISNUMBER(A2002)),"마감일을 확인하세요",IF(AND(B2002&lt;&gt;"",ISNA(MATCH(B2002,현장번호,0))),"현장 번호를 확인하세요",IF(AND(F2002&lt;&gt;"",F2002&lt;&gt;"완료"),"끝남 칸은 '완료'만","")))))</f>
        <v/>
      </c>
      <c r="J2002">
        <f>IF(OR(G2002="밀림",G2002="오늘",G2002="이번 주"),A2002+ROW()/1E+6,"")</f>
        <v/>
      </c>
    </row>
    <row r="2003">
      <c r="A2003" s="20" t="n"/>
      <c r="B2003" s="26" t="n"/>
      <c r="C2003" s="27">
        <f>IF(D2003="","",IF(B2003="","(현장 없음)",IFERROR(INDEX(현장_고객,MATCH(B2003,현장번호,0))&amp;" · "&amp;INDEX(현장_주소,MATCH(B2003,현장번호,0)),"없는 번호")))</f>
        <v/>
      </c>
      <c r="D2003" s="21" t="n"/>
      <c r="E2003" s="21" t="n"/>
      <c r="F2003" s="26" t="n"/>
      <c r="G2003" s="28">
        <f>IF(OR(D2003="",H2003&lt;&gt;""),"",IF(F2003="완료","완료",IF(A2003&lt;기준일,"밀림",IF(A2003=기준일,"오늘",IF(A2003&lt;=기준일+7,"이번 주","예정")))))</f>
        <v/>
      </c>
      <c r="H2003" s="25">
        <f>IF(COUNTA(A2003,B2003,D2003)=0,"",IF(D2003="","할 일을 적어 주세요",IF(NOT(ISNUMBER(A2003)),"마감일을 확인하세요",IF(AND(B2003&lt;&gt;"",ISNA(MATCH(B2003,현장번호,0))),"현장 번호를 확인하세요",IF(AND(F2003&lt;&gt;"",F2003&lt;&gt;"완료"),"끝남 칸은 '완료'만","")))))</f>
        <v/>
      </c>
      <c r="J2003">
        <f>IF(OR(G2003="밀림",G2003="오늘",G2003="이번 주"),A2003+ROW()/1E+6,"")</f>
        <v/>
      </c>
    </row>
    <row r="2004">
      <c r="A2004" s="20" t="n"/>
      <c r="B2004" s="26" t="n"/>
      <c r="C2004" s="27">
        <f>IF(D2004="","",IF(B2004="","(현장 없음)",IFERROR(INDEX(현장_고객,MATCH(B2004,현장번호,0))&amp;" · "&amp;INDEX(현장_주소,MATCH(B2004,현장번호,0)),"없는 번호")))</f>
        <v/>
      </c>
      <c r="D2004" s="21" t="n"/>
      <c r="E2004" s="21" t="n"/>
      <c r="F2004" s="26" t="n"/>
      <c r="G2004" s="28">
        <f>IF(OR(D2004="",H2004&lt;&gt;""),"",IF(F2004="완료","완료",IF(A2004&lt;기준일,"밀림",IF(A2004=기준일,"오늘",IF(A2004&lt;=기준일+7,"이번 주","예정")))))</f>
        <v/>
      </c>
      <c r="H2004" s="25">
        <f>IF(COUNTA(A2004,B2004,D2004)=0,"",IF(D2004="","할 일을 적어 주세요",IF(NOT(ISNUMBER(A2004)),"마감일을 확인하세요",IF(AND(B2004&lt;&gt;"",ISNA(MATCH(B2004,현장번호,0))),"현장 번호를 확인하세요",IF(AND(F2004&lt;&gt;"",F2004&lt;&gt;"완료"),"끝남 칸은 '완료'만","")))))</f>
        <v/>
      </c>
      <c r="J2004">
        <f>IF(OR(G2004="밀림",G2004="오늘",G2004="이번 주"),A2004+ROW()/1E+6,"")</f>
        <v/>
      </c>
    </row>
    <row r="2005">
      <c r="A2005" s="20" t="n"/>
      <c r="B2005" s="26" t="n"/>
      <c r="C2005" s="27">
        <f>IF(D2005="","",IF(B2005="","(현장 없음)",IFERROR(INDEX(현장_고객,MATCH(B2005,현장번호,0))&amp;" · "&amp;INDEX(현장_주소,MATCH(B2005,현장번호,0)),"없는 번호")))</f>
        <v/>
      </c>
      <c r="D2005" s="21" t="n"/>
      <c r="E2005" s="21" t="n"/>
      <c r="F2005" s="26" t="n"/>
      <c r="G2005" s="28">
        <f>IF(OR(D2005="",H2005&lt;&gt;""),"",IF(F2005="완료","완료",IF(A2005&lt;기준일,"밀림",IF(A2005=기준일,"오늘",IF(A2005&lt;=기준일+7,"이번 주","예정")))))</f>
        <v/>
      </c>
      <c r="H2005" s="25">
        <f>IF(COUNTA(A2005,B2005,D2005)=0,"",IF(D2005="","할 일을 적어 주세요",IF(NOT(ISNUMBER(A2005)),"마감일을 확인하세요",IF(AND(B2005&lt;&gt;"",ISNA(MATCH(B2005,현장번호,0))),"현장 번호를 확인하세요",IF(AND(F2005&lt;&gt;"",F2005&lt;&gt;"완료"),"끝남 칸은 '완료'만","")))))</f>
        <v/>
      </c>
      <c r="J2005">
        <f>IF(OR(G2005="밀림",G2005="오늘",G2005="이번 주"),A2005+ROW()/1E+6,"")</f>
        <v/>
      </c>
    </row>
    <row r="2006">
      <c r="A2006" s="20" t="n"/>
      <c r="B2006" s="26" t="n"/>
      <c r="C2006" s="27">
        <f>IF(D2006="","",IF(B2006="","(현장 없음)",IFERROR(INDEX(현장_고객,MATCH(B2006,현장번호,0))&amp;" · "&amp;INDEX(현장_주소,MATCH(B2006,현장번호,0)),"없는 번호")))</f>
        <v/>
      </c>
      <c r="D2006" s="21" t="n"/>
      <c r="E2006" s="21" t="n"/>
      <c r="F2006" s="26" t="n"/>
      <c r="G2006" s="28">
        <f>IF(OR(D2006="",H2006&lt;&gt;""),"",IF(F2006="완료","완료",IF(A2006&lt;기준일,"밀림",IF(A2006=기준일,"오늘",IF(A2006&lt;=기준일+7,"이번 주","예정")))))</f>
        <v/>
      </c>
      <c r="H2006" s="25">
        <f>IF(COUNTA(A2006,B2006,D2006)=0,"",IF(D2006="","할 일을 적어 주세요",IF(NOT(ISNUMBER(A2006)),"마감일을 확인하세요",IF(AND(B2006&lt;&gt;"",ISNA(MATCH(B2006,현장번호,0))),"현장 번호를 확인하세요",IF(AND(F2006&lt;&gt;"",F2006&lt;&gt;"완료"),"끝남 칸은 '완료'만","")))))</f>
        <v/>
      </c>
      <c r="J2006">
        <f>IF(OR(G2006="밀림",G2006="오늘",G2006="이번 주"),A2006+ROW()/1E+6,"")</f>
        <v/>
      </c>
    </row>
    <row r="2007">
      <c r="A2007" s="20" t="n"/>
      <c r="B2007" s="26" t="n"/>
      <c r="C2007" s="27">
        <f>IF(D2007="","",IF(B2007="","(현장 없음)",IFERROR(INDEX(현장_고객,MATCH(B2007,현장번호,0))&amp;" · "&amp;INDEX(현장_주소,MATCH(B2007,현장번호,0)),"없는 번호")))</f>
        <v/>
      </c>
      <c r="D2007" s="21" t="n"/>
      <c r="E2007" s="21" t="n"/>
      <c r="F2007" s="26" t="n"/>
      <c r="G2007" s="28">
        <f>IF(OR(D2007="",H2007&lt;&gt;""),"",IF(F2007="완료","완료",IF(A2007&lt;기준일,"밀림",IF(A2007=기준일,"오늘",IF(A2007&lt;=기준일+7,"이번 주","예정")))))</f>
        <v/>
      </c>
      <c r="H2007" s="25">
        <f>IF(COUNTA(A2007,B2007,D2007)=0,"",IF(D2007="","할 일을 적어 주세요",IF(NOT(ISNUMBER(A2007)),"마감일을 확인하세요",IF(AND(B2007&lt;&gt;"",ISNA(MATCH(B2007,현장번호,0))),"현장 번호를 확인하세요",IF(AND(F2007&lt;&gt;"",F2007&lt;&gt;"완료"),"끝남 칸은 '완료'만","")))))</f>
        <v/>
      </c>
      <c r="J2007">
        <f>IF(OR(G2007="밀림",G2007="오늘",G2007="이번 주"),A2007+ROW()/1E+6,"")</f>
        <v/>
      </c>
    </row>
    <row r="2008">
      <c r="A2008" s="20" t="n"/>
      <c r="B2008" s="26" t="n"/>
      <c r="C2008" s="27">
        <f>IF(D2008="","",IF(B2008="","(현장 없음)",IFERROR(INDEX(현장_고객,MATCH(B2008,현장번호,0))&amp;" · "&amp;INDEX(현장_주소,MATCH(B2008,현장번호,0)),"없는 번호")))</f>
        <v/>
      </c>
      <c r="D2008" s="21" t="n"/>
      <c r="E2008" s="21" t="n"/>
      <c r="F2008" s="26" t="n"/>
      <c r="G2008" s="28">
        <f>IF(OR(D2008="",H2008&lt;&gt;""),"",IF(F2008="완료","완료",IF(A2008&lt;기준일,"밀림",IF(A2008=기준일,"오늘",IF(A2008&lt;=기준일+7,"이번 주","예정")))))</f>
        <v/>
      </c>
      <c r="H2008" s="25">
        <f>IF(COUNTA(A2008,B2008,D2008)=0,"",IF(D2008="","할 일을 적어 주세요",IF(NOT(ISNUMBER(A2008)),"마감일을 확인하세요",IF(AND(B2008&lt;&gt;"",ISNA(MATCH(B2008,현장번호,0))),"현장 번호를 확인하세요",IF(AND(F2008&lt;&gt;"",F2008&lt;&gt;"완료"),"끝남 칸은 '완료'만","")))))</f>
        <v/>
      </c>
      <c r="J2008">
        <f>IF(OR(G2008="밀림",G2008="오늘",G2008="이번 주"),A2008+ROW()/1E+6,"")</f>
        <v/>
      </c>
    </row>
    <row r="2009">
      <c r="A2009" s="20" t="n"/>
      <c r="B2009" s="26" t="n"/>
      <c r="C2009" s="27">
        <f>IF(D2009="","",IF(B2009="","(현장 없음)",IFERROR(INDEX(현장_고객,MATCH(B2009,현장번호,0))&amp;" · "&amp;INDEX(현장_주소,MATCH(B2009,현장번호,0)),"없는 번호")))</f>
        <v/>
      </c>
      <c r="D2009" s="21" t="n"/>
      <c r="E2009" s="21" t="n"/>
      <c r="F2009" s="26" t="n"/>
      <c r="G2009" s="28">
        <f>IF(OR(D2009="",H2009&lt;&gt;""),"",IF(F2009="완료","완료",IF(A2009&lt;기준일,"밀림",IF(A2009=기준일,"오늘",IF(A2009&lt;=기준일+7,"이번 주","예정")))))</f>
        <v/>
      </c>
      <c r="H2009" s="25">
        <f>IF(COUNTA(A2009,B2009,D2009)=0,"",IF(D2009="","할 일을 적어 주세요",IF(NOT(ISNUMBER(A2009)),"마감일을 확인하세요",IF(AND(B2009&lt;&gt;"",ISNA(MATCH(B2009,현장번호,0))),"현장 번호를 확인하세요",IF(AND(F2009&lt;&gt;"",F2009&lt;&gt;"완료"),"끝남 칸은 '완료'만","")))))</f>
        <v/>
      </c>
      <c r="J2009">
        <f>IF(OR(G2009="밀림",G2009="오늘",G2009="이번 주"),A2009+ROW()/1E+6,"")</f>
        <v/>
      </c>
    </row>
    <row r="2010">
      <c r="A2010" s="20" t="n"/>
      <c r="B2010" s="26" t="n"/>
      <c r="C2010" s="27">
        <f>IF(D2010="","",IF(B2010="","(현장 없음)",IFERROR(INDEX(현장_고객,MATCH(B2010,현장번호,0))&amp;" · "&amp;INDEX(현장_주소,MATCH(B2010,현장번호,0)),"없는 번호")))</f>
        <v/>
      </c>
      <c r="D2010" s="21" t="n"/>
      <c r="E2010" s="21" t="n"/>
      <c r="F2010" s="26" t="n"/>
      <c r="G2010" s="28">
        <f>IF(OR(D2010="",H2010&lt;&gt;""),"",IF(F2010="완료","완료",IF(A2010&lt;기준일,"밀림",IF(A2010=기준일,"오늘",IF(A2010&lt;=기준일+7,"이번 주","예정")))))</f>
        <v/>
      </c>
      <c r="H2010" s="25">
        <f>IF(COUNTA(A2010,B2010,D2010)=0,"",IF(D2010="","할 일을 적어 주세요",IF(NOT(ISNUMBER(A2010)),"마감일을 확인하세요",IF(AND(B2010&lt;&gt;"",ISNA(MATCH(B2010,현장번호,0))),"현장 번호를 확인하세요",IF(AND(F2010&lt;&gt;"",F2010&lt;&gt;"완료"),"끝남 칸은 '완료'만","")))))</f>
        <v/>
      </c>
      <c r="J2010">
        <f>IF(OR(G2010="밀림",G2010="오늘",G2010="이번 주"),A2010+ROW()/1E+6,"")</f>
        <v/>
      </c>
    </row>
    <row r="2011">
      <c r="A2011" s="20" t="n"/>
      <c r="B2011" s="26" t="n"/>
      <c r="C2011" s="27">
        <f>IF(D2011="","",IF(B2011="","(현장 없음)",IFERROR(INDEX(현장_고객,MATCH(B2011,현장번호,0))&amp;" · "&amp;INDEX(현장_주소,MATCH(B2011,현장번호,0)),"없는 번호")))</f>
        <v/>
      </c>
      <c r="D2011" s="21" t="n"/>
      <c r="E2011" s="21" t="n"/>
      <c r="F2011" s="26" t="n"/>
      <c r="G2011" s="28">
        <f>IF(OR(D2011="",H2011&lt;&gt;""),"",IF(F2011="완료","완료",IF(A2011&lt;기준일,"밀림",IF(A2011=기준일,"오늘",IF(A2011&lt;=기준일+7,"이번 주","예정")))))</f>
        <v/>
      </c>
      <c r="H2011" s="25">
        <f>IF(COUNTA(A2011,B2011,D2011)=0,"",IF(D2011="","할 일을 적어 주세요",IF(NOT(ISNUMBER(A2011)),"마감일을 확인하세요",IF(AND(B2011&lt;&gt;"",ISNA(MATCH(B2011,현장번호,0))),"현장 번호를 확인하세요",IF(AND(F2011&lt;&gt;"",F2011&lt;&gt;"완료"),"끝남 칸은 '완료'만","")))))</f>
        <v/>
      </c>
      <c r="J2011">
        <f>IF(OR(G2011="밀림",G2011="오늘",G2011="이번 주"),A2011+ROW()/1E+6,"")</f>
        <v/>
      </c>
    </row>
    <row r="2012">
      <c r="A2012" s="20" t="n"/>
      <c r="B2012" s="26" t="n"/>
      <c r="C2012" s="27">
        <f>IF(D2012="","",IF(B2012="","(현장 없음)",IFERROR(INDEX(현장_고객,MATCH(B2012,현장번호,0))&amp;" · "&amp;INDEX(현장_주소,MATCH(B2012,현장번호,0)),"없는 번호")))</f>
        <v/>
      </c>
      <c r="D2012" s="21" t="n"/>
      <c r="E2012" s="21" t="n"/>
      <c r="F2012" s="26" t="n"/>
      <c r="G2012" s="28">
        <f>IF(OR(D2012="",H2012&lt;&gt;""),"",IF(F2012="완료","완료",IF(A2012&lt;기준일,"밀림",IF(A2012=기준일,"오늘",IF(A2012&lt;=기준일+7,"이번 주","예정")))))</f>
        <v/>
      </c>
      <c r="H2012" s="25">
        <f>IF(COUNTA(A2012,B2012,D2012)=0,"",IF(D2012="","할 일을 적어 주세요",IF(NOT(ISNUMBER(A2012)),"마감일을 확인하세요",IF(AND(B2012&lt;&gt;"",ISNA(MATCH(B2012,현장번호,0))),"현장 번호를 확인하세요",IF(AND(F2012&lt;&gt;"",F2012&lt;&gt;"완료"),"끝남 칸은 '완료'만","")))))</f>
        <v/>
      </c>
      <c r="J2012">
        <f>IF(OR(G2012="밀림",G2012="오늘",G2012="이번 주"),A2012+ROW()/1E+6,"")</f>
        <v/>
      </c>
    </row>
    <row r="2013">
      <c r="A2013" s="20" t="n"/>
      <c r="B2013" s="26" t="n"/>
      <c r="C2013" s="27">
        <f>IF(D2013="","",IF(B2013="","(현장 없음)",IFERROR(INDEX(현장_고객,MATCH(B2013,현장번호,0))&amp;" · "&amp;INDEX(현장_주소,MATCH(B2013,현장번호,0)),"없는 번호")))</f>
        <v/>
      </c>
      <c r="D2013" s="21" t="n"/>
      <c r="E2013" s="21" t="n"/>
      <c r="F2013" s="26" t="n"/>
      <c r="G2013" s="28">
        <f>IF(OR(D2013="",H2013&lt;&gt;""),"",IF(F2013="완료","완료",IF(A2013&lt;기준일,"밀림",IF(A2013=기준일,"오늘",IF(A2013&lt;=기준일+7,"이번 주","예정")))))</f>
        <v/>
      </c>
      <c r="H2013" s="25">
        <f>IF(COUNTA(A2013,B2013,D2013)=0,"",IF(D2013="","할 일을 적어 주세요",IF(NOT(ISNUMBER(A2013)),"마감일을 확인하세요",IF(AND(B2013&lt;&gt;"",ISNA(MATCH(B2013,현장번호,0))),"현장 번호를 확인하세요",IF(AND(F2013&lt;&gt;"",F2013&lt;&gt;"완료"),"끝남 칸은 '완료'만","")))))</f>
        <v/>
      </c>
      <c r="J2013">
        <f>IF(OR(G2013="밀림",G2013="오늘",G2013="이번 주"),A2013+ROW()/1E+6,"")</f>
        <v/>
      </c>
    </row>
    <row r="2014">
      <c r="A2014" s="20" t="n"/>
      <c r="B2014" s="26" t="n"/>
      <c r="C2014" s="27">
        <f>IF(D2014="","",IF(B2014="","(현장 없음)",IFERROR(INDEX(현장_고객,MATCH(B2014,현장번호,0))&amp;" · "&amp;INDEX(현장_주소,MATCH(B2014,현장번호,0)),"없는 번호")))</f>
        <v/>
      </c>
      <c r="D2014" s="21" t="n"/>
      <c r="E2014" s="21" t="n"/>
      <c r="F2014" s="26" t="n"/>
      <c r="G2014" s="28">
        <f>IF(OR(D2014="",H2014&lt;&gt;""),"",IF(F2014="완료","완료",IF(A2014&lt;기준일,"밀림",IF(A2014=기준일,"오늘",IF(A2014&lt;=기준일+7,"이번 주","예정")))))</f>
        <v/>
      </c>
      <c r="H2014" s="25">
        <f>IF(COUNTA(A2014,B2014,D2014)=0,"",IF(D2014="","할 일을 적어 주세요",IF(NOT(ISNUMBER(A2014)),"마감일을 확인하세요",IF(AND(B2014&lt;&gt;"",ISNA(MATCH(B2014,현장번호,0))),"현장 번호를 확인하세요",IF(AND(F2014&lt;&gt;"",F2014&lt;&gt;"완료"),"끝남 칸은 '완료'만","")))))</f>
        <v/>
      </c>
      <c r="J2014">
        <f>IF(OR(G2014="밀림",G2014="오늘",G2014="이번 주"),A2014+ROW()/1E+6,"")</f>
        <v/>
      </c>
    </row>
    <row r="2015">
      <c r="A2015" s="20" t="n"/>
      <c r="B2015" s="26" t="n"/>
      <c r="C2015" s="27">
        <f>IF(D2015="","",IF(B2015="","(현장 없음)",IFERROR(INDEX(현장_고객,MATCH(B2015,현장번호,0))&amp;" · "&amp;INDEX(현장_주소,MATCH(B2015,현장번호,0)),"없는 번호")))</f>
        <v/>
      </c>
      <c r="D2015" s="21" t="n"/>
      <c r="E2015" s="21" t="n"/>
      <c r="F2015" s="26" t="n"/>
      <c r="G2015" s="28">
        <f>IF(OR(D2015="",H2015&lt;&gt;""),"",IF(F2015="완료","완료",IF(A2015&lt;기준일,"밀림",IF(A2015=기준일,"오늘",IF(A2015&lt;=기준일+7,"이번 주","예정")))))</f>
        <v/>
      </c>
      <c r="H2015" s="25">
        <f>IF(COUNTA(A2015,B2015,D2015)=0,"",IF(D2015="","할 일을 적어 주세요",IF(NOT(ISNUMBER(A2015)),"마감일을 확인하세요",IF(AND(B2015&lt;&gt;"",ISNA(MATCH(B2015,현장번호,0))),"현장 번호를 확인하세요",IF(AND(F2015&lt;&gt;"",F2015&lt;&gt;"완료"),"끝남 칸은 '완료'만","")))))</f>
        <v/>
      </c>
      <c r="J2015">
        <f>IF(OR(G2015="밀림",G2015="오늘",G2015="이번 주"),A2015+ROW()/1E+6,"")</f>
        <v/>
      </c>
    </row>
    <row r="2016">
      <c r="A2016" s="20" t="n"/>
      <c r="B2016" s="26" t="n"/>
      <c r="C2016" s="27">
        <f>IF(D2016="","",IF(B2016="","(현장 없음)",IFERROR(INDEX(현장_고객,MATCH(B2016,현장번호,0))&amp;" · "&amp;INDEX(현장_주소,MATCH(B2016,현장번호,0)),"없는 번호")))</f>
        <v/>
      </c>
      <c r="D2016" s="21" t="n"/>
      <c r="E2016" s="21" t="n"/>
      <c r="F2016" s="26" t="n"/>
      <c r="G2016" s="28">
        <f>IF(OR(D2016="",H2016&lt;&gt;""),"",IF(F2016="완료","완료",IF(A2016&lt;기준일,"밀림",IF(A2016=기준일,"오늘",IF(A2016&lt;=기준일+7,"이번 주","예정")))))</f>
        <v/>
      </c>
      <c r="H2016" s="25">
        <f>IF(COUNTA(A2016,B2016,D2016)=0,"",IF(D2016="","할 일을 적어 주세요",IF(NOT(ISNUMBER(A2016)),"마감일을 확인하세요",IF(AND(B2016&lt;&gt;"",ISNA(MATCH(B2016,현장번호,0))),"현장 번호를 확인하세요",IF(AND(F2016&lt;&gt;"",F2016&lt;&gt;"완료"),"끝남 칸은 '완료'만","")))))</f>
        <v/>
      </c>
      <c r="J2016">
        <f>IF(OR(G2016="밀림",G2016="오늘",G2016="이번 주"),A2016+ROW()/1E+6,"")</f>
        <v/>
      </c>
    </row>
    <row r="2017">
      <c r="A2017" s="20" t="n"/>
      <c r="B2017" s="26" t="n"/>
      <c r="C2017" s="27">
        <f>IF(D2017="","",IF(B2017="","(현장 없음)",IFERROR(INDEX(현장_고객,MATCH(B2017,현장번호,0))&amp;" · "&amp;INDEX(현장_주소,MATCH(B2017,현장번호,0)),"없는 번호")))</f>
        <v/>
      </c>
      <c r="D2017" s="21" t="n"/>
      <c r="E2017" s="21" t="n"/>
      <c r="F2017" s="26" t="n"/>
      <c r="G2017" s="28">
        <f>IF(OR(D2017="",H2017&lt;&gt;""),"",IF(F2017="완료","완료",IF(A2017&lt;기준일,"밀림",IF(A2017=기준일,"오늘",IF(A2017&lt;=기준일+7,"이번 주","예정")))))</f>
        <v/>
      </c>
      <c r="H2017" s="25">
        <f>IF(COUNTA(A2017,B2017,D2017)=0,"",IF(D2017="","할 일을 적어 주세요",IF(NOT(ISNUMBER(A2017)),"마감일을 확인하세요",IF(AND(B2017&lt;&gt;"",ISNA(MATCH(B2017,현장번호,0))),"현장 번호를 확인하세요",IF(AND(F2017&lt;&gt;"",F2017&lt;&gt;"완료"),"끝남 칸은 '완료'만","")))))</f>
        <v/>
      </c>
      <c r="J2017">
        <f>IF(OR(G2017="밀림",G2017="오늘",G2017="이번 주"),A2017+ROW()/1E+6,"")</f>
        <v/>
      </c>
    </row>
    <row r="2018">
      <c r="A2018" s="20" t="n"/>
      <c r="B2018" s="26" t="n"/>
      <c r="C2018" s="27">
        <f>IF(D2018="","",IF(B2018="","(현장 없음)",IFERROR(INDEX(현장_고객,MATCH(B2018,현장번호,0))&amp;" · "&amp;INDEX(현장_주소,MATCH(B2018,현장번호,0)),"없는 번호")))</f>
        <v/>
      </c>
      <c r="D2018" s="21" t="n"/>
      <c r="E2018" s="21" t="n"/>
      <c r="F2018" s="26" t="n"/>
      <c r="G2018" s="28">
        <f>IF(OR(D2018="",H2018&lt;&gt;""),"",IF(F2018="완료","완료",IF(A2018&lt;기준일,"밀림",IF(A2018=기준일,"오늘",IF(A2018&lt;=기준일+7,"이번 주","예정")))))</f>
        <v/>
      </c>
      <c r="H2018" s="25">
        <f>IF(COUNTA(A2018,B2018,D2018)=0,"",IF(D2018="","할 일을 적어 주세요",IF(NOT(ISNUMBER(A2018)),"마감일을 확인하세요",IF(AND(B2018&lt;&gt;"",ISNA(MATCH(B2018,현장번호,0))),"현장 번호를 확인하세요",IF(AND(F2018&lt;&gt;"",F2018&lt;&gt;"완료"),"끝남 칸은 '완료'만","")))))</f>
        <v/>
      </c>
      <c r="J2018">
        <f>IF(OR(G2018="밀림",G2018="오늘",G2018="이번 주"),A2018+ROW()/1E+6,"")</f>
        <v/>
      </c>
    </row>
    <row r="2019">
      <c r="A2019" s="20" t="n"/>
      <c r="B2019" s="26" t="n"/>
      <c r="C2019" s="27">
        <f>IF(D2019="","",IF(B2019="","(현장 없음)",IFERROR(INDEX(현장_고객,MATCH(B2019,현장번호,0))&amp;" · "&amp;INDEX(현장_주소,MATCH(B2019,현장번호,0)),"없는 번호")))</f>
        <v/>
      </c>
      <c r="D2019" s="21" t="n"/>
      <c r="E2019" s="21" t="n"/>
      <c r="F2019" s="26" t="n"/>
      <c r="G2019" s="28">
        <f>IF(OR(D2019="",H2019&lt;&gt;""),"",IF(F2019="완료","완료",IF(A2019&lt;기준일,"밀림",IF(A2019=기준일,"오늘",IF(A2019&lt;=기준일+7,"이번 주","예정")))))</f>
        <v/>
      </c>
      <c r="H2019" s="25">
        <f>IF(COUNTA(A2019,B2019,D2019)=0,"",IF(D2019="","할 일을 적어 주세요",IF(NOT(ISNUMBER(A2019)),"마감일을 확인하세요",IF(AND(B2019&lt;&gt;"",ISNA(MATCH(B2019,현장번호,0))),"현장 번호를 확인하세요",IF(AND(F2019&lt;&gt;"",F2019&lt;&gt;"완료"),"끝남 칸은 '완료'만","")))))</f>
        <v/>
      </c>
      <c r="J2019">
        <f>IF(OR(G2019="밀림",G2019="오늘",G2019="이번 주"),A2019+ROW()/1E+6,"")</f>
        <v/>
      </c>
    </row>
    <row r="2020">
      <c r="A2020" s="20" t="n"/>
      <c r="B2020" s="26" t="n"/>
      <c r="C2020" s="27">
        <f>IF(D2020="","",IF(B2020="","(현장 없음)",IFERROR(INDEX(현장_고객,MATCH(B2020,현장번호,0))&amp;" · "&amp;INDEX(현장_주소,MATCH(B2020,현장번호,0)),"없는 번호")))</f>
        <v/>
      </c>
      <c r="D2020" s="21" t="n"/>
      <c r="E2020" s="21" t="n"/>
      <c r="F2020" s="26" t="n"/>
      <c r="G2020" s="28">
        <f>IF(OR(D2020="",H2020&lt;&gt;""),"",IF(F2020="완료","완료",IF(A2020&lt;기준일,"밀림",IF(A2020=기준일,"오늘",IF(A2020&lt;=기준일+7,"이번 주","예정")))))</f>
        <v/>
      </c>
      <c r="H2020" s="25">
        <f>IF(COUNTA(A2020,B2020,D2020)=0,"",IF(D2020="","할 일을 적어 주세요",IF(NOT(ISNUMBER(A2020)),"마감일을 확인하세요",IF(AND(B2020&lt;&gt;"",ISNA(MATCH(B2020,현장번호,0))),"현장 번호를 확인하세요",IF(AND(F2020&lt;&gt;"",F2020&lt;&gt;"완료"),"끝남 칸은 '완료'만","")))))</f>
        <v/>
      </c>
      <c r="J2020">
        <f>IF(OR(G2020="밀림",G2020="오늘",G2020="이번 주"),A2020+ROW()/1E+6,"")</f>
        <v/>
      </c>
    </row>
    <row r="2021">
      <c r="A2021" s="20" t="n"/>
      <c r="B2021" s="26" t="n"/>
      <c r="C2021" s="27">
        <f>IF(D2021="","",IF(B2021="","(현장 없음)",IFERROR(INDEX(현장_고객,MATCH(B2021,현장번호,0))&amp;" · "&amp;INDEX(현장_주소,MATCH(B2021,현장번호,0)),"없는 번호")))</f>
        <v/>
      </c>
      <c r="D2021" s="21" t="n"/>
      <c r="E2021" s="21" t="n"/>
      <c r="F2021" s="26" t="n"/>
      <c r="G2021" s="28">
        <f>IF(OR(D2021="",H2021&lt;&gt;""),"",IF(F2021="완료","완료",IF(A2021&lt;기준일,"밀림",IF(A2021=기준일,"오늘",IF(A2021&lt;=기준일+7,"이번 주","예정")))))</f>
        <v/>
      </c>
      <c r="H2021" s="25">
        <f>IF(COUNTA(A2021,B2021,D2021)=0,"",IF(D2021="","할 일을 적어 주세요",IF(NOT(ISNUMBER(A2021)),"마감일을 확인하세요",IF(AND(B2021&lt;&gt;"",ISNA(MATCH(B2021,현장번호,0))),"현장 번호를 확인하세요",IF(AND(F2021&lt;&gt;"",F2021&lt;&gt;"완료"),"끝남 칸은 '완료'만","")))))</f>
        <v/>
      </c>
      <c r="J2021">
        <f>IF(OR(G2021="밀림",G2021="오늘",G2021="이번 주"),A2021+ROW()/1E+6,"")</f>
        <v/>
      </c>
    </row>
    <row r="2022">
      <c r="A2022" s="20" t="n"/>
      <c r="B2022" s="26" t="n"/>
      <c r="C2022" s="27">
        <f>IF(D2022="","",IF(B2022="","(현장 없음)",IFERROR(INDEX(현장_고객,MATCH(B2022,현장번호,0))&amp;" · "&amp;INDEX(현장_주소,MATCH(B2022,현장번호,0)),"없는 번호")))</f>
        <v/>
      </c>
      <c r="D2022" s="21" t="n"/>
      <c r="E2022" s="21" t="n"/>
      <c r="F2022" s="26" t="n"/>
      <c r="G2022" s="28">
        <f>IF(OR(D2022="",H2022&lt;&gt;""),"",IF(F2022="완료","완료",IF(A2022&lt;기준일,"밀림",IF(A2022=기준일,"오늘",IF(A2022&lt;=기준일+7,"이번 주","예정")))))</f>
        <v/>
      </c>
      <c r="H2022" s="25">
        <f>IF(COUNTA(A2022,B2022,D2022)=0,"",IF(D2022="","할 일을 적어 주세요",IF(NOT(ISNUMBER(A2022)),"마감일을 확인하세요",IF(AND(B2022&lt;&gt;"",ISNA(MATCH(B2022,현장번호,0))),"현장 번호를 확인하세요",IF(AND(F2022&lt;&gt;"",F2022&lt;&gt;"완료"),"끝남 칸은 '완료'만","")))))</f>
        <v/>
      </c>
      <c r="J2022">
        <f>IF(OR(G2022="밀림",G2022="오늘",G2022="이번 주"),A2022+ROW()/1E+6,"")</f>
        <v/>
      </c>
    </row>
    <row r="2023">
      <c r="A2023" s="20" t="n"/>
      <c r="B2023" s="26" t="n"/>
      <c r="C2023" s="27">
        <f>IF(D2023="","",IF(B2023="","(현장 없음)",IFERROR(INDEX(현장_고객,MATCH(B2023,현장번호,0))&amp;" · "&amp;INDEX(현장_주소,MATCH(B2023,현장번호,0)),"없는 번호")))</f>
        <v/>
      </c>
      <c r="D2023" s="21" t="n"/>
      <c r="E2023" s="21" t="n"/>
      <c r="F2023" s="26" t="n"/>
      <c r="G2023" s="28">
        <f>IF(OR(D2023="",H2023&lt;&gt;""),"",IF(F2023="완료","완료",IF(A2023&lt;기준일,"밀림",IF(A2023=기준일,"오늘",IF(A2023&lt;=기준일+7,"이번 주","예정")))))</f>
        <v/>
      </c>
      <c r="H2023" s="25">
        <f>IF(COUNTA(A2023,B2023,D2023)=0,"",IF(D2023="","할 일을 적어 주세요",IF(NOT(ISNUMBER(A2023)),"마감일을 확인하세요",IF(AND(B2023&lt;&gt;"",ISNA(MATCH(B2023,현장번호,0))),"현장 번호를 확인하세요",IF(AND(F2023&lt;&gt;"",F2023&lt;&gt;"완료"),"끝남 칸은 '완료'만","")))))</f>
        <v/>
      </c>
      <c r="J2023">
        <f>IF(OR(G2023="밀림",G2023="오늘",G2023="이번 주"),A2023+ROW()/1E+6,"")</f>
        <v/>
      </c>
    </row>
    <row r="2024">
      <c r="A2024" s="20" t="n"/>
      <c r="B2024" s="26" t="n"/>
      <c r="C2024" s="27">
        <f>IF(D2024="","",IF(B2024="","(현장 없음)",IFERROR(INDEX(현장_고객,MATCH(B2024,현장번호,0))&amp;" · "&amp;INDEX(현장_주소,MATCH(B2024,현장번호,0)),"없는 번호")))</f>
        <v/>
      </c>
      <c r="D2024" s="21" t="n"/>
      <c r="E2024" s="21" t="n"/>
      <c r="F2024" s="26" t="n"/>
      <c r="G2024" s="28">
        <f>IF(OR(D2024="",H2024&lt;&gt;""),"",IF(F2024="완료","완료",IF(A2024&lt;기준일,"밀림",IF(A2024=기준일,"오늘",IF(A2024&lt;=기준일+7,"이번 주","예정")))))</f>
        <v/>
      </c>
      <c r="H2024" s="25">
        <f>IF(COUNTA(A2024,B2024,D2024)=0,"",IF(D2024="","할 일을 적어 주세요",IF(NOT(ISNUMBER(A2024)),"마감일을 확인하세요",IF(AND(B2024&lt;&gt;"",ISNA(MATCH(B2024,현장번호,0))),"현장 번호를 확인하세요",IF(AND(F2024&lt;&gt;"",F2024&lt;&gt;"완료"),"끝남 칸은 '완료'만","")))))</f>
        <v/>
      </c>
      <c r="J2024">
        <f>IF(OR(G2024="밀림",G2024="오늘",G2024="이번 주"),A2024+ROW()/1E+6,"")</f>
        <v/>
      </c>
    </row>
    <row r="2025">
      <c r="A2025" s="20" t="n"/>
      <c r="B2025" s="26" t="n"/>
      <c r="C2025" s="27">
        <f>IF(D2025="","",IF(B2025="","(현장 없음)",IFERROR(INDEX(현장_고객,MATCH(B2025,현장번호,0))&amp;" · "&amp;INDEX(현장_주소,MATCH(B2025,현장번호,0)),"없는 번호")))</f>
        <v/>
      </c>
      <c r="D2025" s="21" t="n"/>
      <c r="E2025" s="21" t="n"/>
      <c r="F2025" s="26" t="n"/>
      <c r="G2025" s="28">
        <f>IF(OR(D2025="",H2025&lt;&gt;""),"",IF(F2025="완료","완료",IF(A2025&lt;기준일,"밀림",IF(A2025=기준일,"오늘",IF(A2025&lt;=기준일+7,"이번 주","예정")))))</f>
        <v/>
      </c>
      <c r="H2025" s="25">
        <f>IF(COUNTA(A2025,B2025,D2025)=0,"",IF(D2025="","할 일을 적어 주세요",IF(NOT(ISNUMBER(A2025)),"마감일을 확인하세요",IF(AND(B2025&lt;&gt;"",ISNA(MATCH(B2025,현장번호,0))),"현장 번호를 확인하세요",IF(AND(F2025&lt;&gt;"",F2025&lt;&gt;"완료"),"끝남 칸은 '완료'만","")))))</f>
        <v/>
      </c>
      <c r="J2025">
        <f>IF(OR(G2025="밀림",G2025="오늘",G2025="이번 주"),A2025+ROW()/1E+6,"")</f>
        <v/>
      </c>
    </row>
    <row r="2026">
      <c r="A2026" s="20" t="n"/>
      <c r="B2026" s="26" t="n"/>
      <c r="C2026" s="27">
        <f>IF(D2026="","",IF(B2026="","(현장 없음)",IFERROR(INDEX(현장_고객,MATCH(B2026,현장번호,0))&amp;" · "&amp;INDEX(현장_주소,MATCH(B2026,현장번호,0)),"없는 번호")))</f>
        <v/>
      </c>
      <c r="D2026" s="21" t="n"/>
      <c r="E2026" s="21" t="n"/>
      <c r="F2026" s="26" t="n"/>
      <c r="G2026" s="28">
        <f>IF(OR(D2026="",H2026&lt;&gt;""),"",IF(F2026="완료","완료",IF(A2026&lt;기준일,"밀림",IF(A2026=기준일,"오늘",IF(A2026&lt;=기준일+7,"이번 주","예정")))))</f>
        <v/>
      </c>
      <c r="H2026" s="25">
        <f>IF(COUNTA(A2026,B2026,D2026)=0,"",IF(D2026="","할 일을 적어 주세요",IF(NOT(ISNUMBER(A2026)),"마감일을 확인하세요",IF(AND(B2026&lt;&gt;"",ISNA(MATCH(B2026,현장번호,0))),"현장 번호를 확인하세요",IF(AND(F2026&lt;&gt;"",F2026&lt;&gt;"완료"),"끝남 칸은 '완료'만","")))))</f>
        <v/>
      </c>
      <c r="J2026">
        <f>IF(OR(G2026="밀림",G2026="오늘",G2026="이번 주"),A2026+ROW()/1E+6,"")</f>
        <v/>
      </c>
    </row>
    <row r="2027">
      <c r="A2027" s="20" t="n"/>
      <c r="B2027" s="26" t="n"/>
      <c r="C2027" s="27">
        <f>IF(D2027="","",IF(B2027="","(현장 없음)",IFERROR(INDEX(현장_고객,MATCH(B2027,현장번호,0))&amp;" · "&amp;INDEX(현장_주소,MATCH(B2027,현장번호,0)),"없는 번호")))</f>
        <v/>
      </c>
      <c r="D2027" s="21" t="n"/>
      <c r="E2027" s="21" t="n"/>
      <c r="F2027" s="26" t="n"/>
      <c r="G2027" s="28">
        <f>IF(OR(D2027="",H2027&lt;&gt;""),"",IF(F2027="완료","완료",IF(A2027&lt;기준일,"밀림",IF(A2027=기준일,"오늘",IF(A2027&lt;=기준일+7,"이번 주","예정")))))</f>
        <v/>
      </c>
      <c r="H2027" s="25">
        <f>IF(COUNTA(A2027,B2027,D2027)=0,"",IF(D2027="","할 일을 적어 주세요",IF(NOT(ISNUMBER(A2027)),"마감일을 확인하세요",IF(AND(B2027&lt;&gt;"",ISNA(MATCH(B2027,현장번호,0))),"현장 번호를 확인하세요",IF(AND(F2027&lt;&gt;"",F2027&lt;&gt;"완료"),"끝남 칸은 '완료'만","")))))</f>
        <v/>
      </c>
      <c r="J2027">
        <f>IF(OR(G2027="밀림",G2027="오늘",G2027="이번 주"),A2027+ROW()/1E+6,"")</f>
        <v/>
      </c>
    </row>
    <row r="2028">
      <c r="A2028" s="20" t="n"/>
      <c r="B2028" s="26" t="n"/>
      <c r="C2028" s="27">
        <f>IF(D2028="","",IF(B2028="","(현장 없음)",IFERROR(INDEX(현장_고객,MATCH(B2028,현장번호,0))&amp;" · "&amp;INDEX(현장_주소,MATCH(B2028,현장번호,0)),"없는 번호")))</f>
        <v/>
      </c>
      <c r="D2028" s="21" t="n"/>
      <c r="E2028" s="21" t="n"/>
      <c r="F2028" s="26" t="n"/>
      <c r="G2028" s="28">
        <f>IF(OR(D2028="",H2028&lt;&gt;""),"",IF(F2028="완료","완료",IF(A2028&lt;기준일,"밀림",IF(A2028=기준일,"오늘",IF(A2028&lt;=기준일+7,"이번 주","예정")))))</f>
        <v/>
      </c>
      <c r="H2028" s="25">
        <f>IF(COUNTA(A2028,B2028,D2028)=0,"",IF(D2028="","할 일을 적어 주세요",IF(NOT(ISNUMBER(A2028)),"마감일을 확인하세요",IF(AND(B2028&lt;&gt;"",ISNA(MATCH(B2028,현장번호,0))),"현장 번호를 확인하세요",IF(AND(F2028&lt;&gt;"",F2028&lt;&gt;"완료"),"끝남 칸은 '완료'만","")))))</f>
        <v/>
      </c>
      <c r="J2028">
        <f>IF(OR(G2028="밀림",G2028="오늘",G2028="이번 주"),A2028+ROW()/1E+6,"")</f>
        <v/>
      </c>
    </row>
    <row r="2029">
      <c r="A2029" s="20" t="n"/>
      <c r="B2029" s="26" t="n"/>
      <c r="C2029" s="27">
        <f>IF(D2029="","",IF(B2029="","(현장 없음)",IFERROR(INDEX(현장_고객,MATCH(B2029,현장번호,0))&amp;" · "&amp;INDEX(현장_주소,MATCH(B2029,현장번호,0)),"없는 번호")))</f>
        <v/>
      </c>
      <c r="D2029" s="21" t="n"/>
      <c r="E2029" s="21" t="n"/>
      <c r="F2029" s="26" t="n"/>
      <c r="G2029" s="28">
        <f>IF(OR(D2029="",H2029&lt;&gt;""),"",IF(F2029="완료","완료",IF(A2029&lt;기준일,"밀림",IF(A2029=기준일,"오늘",IF(A2029&lt;=기준일+7,"이번 주","예정")))))</f>
        <v/>
      </c>
      <c r="H2029" s="25">
        <f>IF(COUNTA(A2029,B2029,D2029)=0,"",IF(D2029="","할 일을 적어 주세요",IF(NOT(ISNUMBER(A2029)),"마감일을 확인하세요",IF(AND(B2029&lt;&gt;"",ISNA(MATCH(B2029,현장번호,0))),"현장 번호를 확인하세요",IF(AND(F2029&lt;&gt;"",F2029&lt;&gt;"완료"),"끝남 칸은 '완료'만","")))))</f>
        <v/>
      </c>
      <c r="J2029">
        <f>IF(OR(G2029="밀림",G2029="오늘",G2029="이번 주"),A2029+ROW()/1E+6,"")</f>
        <v/>
      </c>
    </row>
    <row r="2030">
      <c r="A2030" s="20" t="n"/>
      <c r="B2030" s="26" t="n"/>
      <c r="C2030" s="27">
        <f>IF(D2030="","",IF(B2030="","(현장 없음)",IFERROR(INDEX(현장_고객,MATCH(B2030,현장번호,0))&amp;" · "&amp;INDEX(현장_주소,MATCH(B2030,현장번호,0)),"없는 번호")))</f>
        <v/>
      </c>
      <c r="D2030" s="21" t="n"/>
      <c r="E2030" s="21" t="n"/>
      <c r="F2030" s="26" t="n"/>
      <c r="G2030" s="28">
        <f>IF(OR(D2030="",H2030&lt;&gt;""),"",IF(F2030="완료","완료",IF(A2030&lt;기준일,"밀림",IF(A2030=기준일,"오늘",IF(A2030&lt;=기준일+7,"이번 주","예정")))))</f>
        <v/>
      </c>
      <c r="H2030" s="25">
        <f>IF(COUNTA(A2030,B2030,D2030)=0,"",IF(D2030="","할 일을 적어 주세요",IF(NOT(ISNUMBER(A2030)),"마감일을 확인하세요",IF(AND(B2030&lt;&gt;"",ISNA(MATCH(B2030,현장번호,0))),"현장 번호를 확인하세요",IF(AND(F2030&lt;&gt;"",F2030&lt;&gt;"완료"),"끝남 칸은 '완료'만","")))))</f>
        <v/>
      </c>
      <c r="J2030">
        <f>IF(OR(G2030="밀림",G2030="오늘",G2030="이번 주"),A2030+ROW()/1E+6,"")</f>
        <v/>
      </c>
    </row>
    <row r="2031">
      <c r="A2031" s="20" t="n"/>
      <c r="B2031" s="26" t="n"/>
      <c r="C2031" s="27">
        <f>IF(D2031="","",IF(B2031="","(현장 없음)",IFERROR(INDEX(현장_고객,MATCH(B2031,현장번호,0))&amp;" · "&amp;INDEX(현장_주소,MATCH(B2031,현장번호,0)),"없는 번호")))</f>
        <v/>
      </c>
      <c r="D2031" s="21" t="n"/>
      <c r="E2031" s="21" t="n"/>
      <c r="F2031" s="26" t="n"/>
      <c r="G2031" s="28">
        <f>IF(OR(D2031="",H2031&lt;&gt;""),"",IF(F2031="완료","완료",IF(A2031&lt;기준일,"밀림",IF(A2031=기준일,"오늘",IF(A2031&lt;=기준일+7,"이번 주","예정")))))</f>
        <v/>
      </c>
      <c r="H2031" s="25">
        <f>IF(COUNTA(A2031,B2031,D2031)=0,"",IF(D2031="","할 일을 적어 주세요",IF(NOT(ISNUMBER(A2031)),"마감일을 확인하세요",IF(AND(B2031&lt;&gt;"",ISNA(MATCH(B2031,현장번호,0))),"현장 번호를 확인하세요",IF(AND(F2031&lt;&gt;"",F2031&lt;&gt;"완료"),"끝남 칸은 '완료'만","")))))</f>
        <v/>
      </c>
      <c r="J2031">
        <f>IF(OR(G2031="밀림",G2031="오늘",G2031="이번 주"),A2031+ROW()/1E+6,"")</f>
        <v/>
      </c>
    </row>
    <row r="2032">
      <c r="A2032" s="20" t="n"/>
      <c r="B2032" s="26" t="n"/>
      <c r="C2032" s="27">
        <f>IF(D2032="","",IF(B2032="","(현장 없음)",IFERROR(INDEX(현장_고객,MATCH(B2032,현장번호,0))&amp;" · "&amp;INDEX(현장_주소,MATCH(B2032,현장번호,0)),"없는 번호")))</f>
        <v/>
      </c>
      <c r="D2032" s="21" t="n"/>
      <c r="E2032" s="21" t="n"/>
      <c r="F2032" s="26" t="n"/>
      <c r="G2032" s="28">
        <f>IF(OR(D2032="",H2032&lt;&gt;""),"",IF(F2032="완료","완료",IF(A2032&lt;기준일,"밀림",IF(A2032=기준일,"오늘",IF(A2032&lt;=기준일+7,"이번 주","예정")))))</f>
        <v/>
      </c>
      <c r="H2032" s="25">
        <f>IF(COUNTA(A2032,B2032,D2032)=0,"",IF(D2032="","할 일을 적어 주세요",IF(NOT(ISNUMBER(A2032)),"마감일을 확인하세요",IF(AND(B2032&lt;&gt;"",ISNA(MATCH(B2032,현장번호,0))),"현장 번호를 확인하세요",IF(AND(F2032&lt;&gt;"",F2032&lt;&gt;"완료"),"끝남 칸은 '완료'만","")))))</f>
        <v/>
      </c>
      <c r="J2032">
        <f>IF(OR(G2032="밀림",G2032="오늘",G2032="이번 주"),A2032+ROW()/1E+6,"")</f>
        <v/>
      </c>
    </row>
    <row r="2033">
      <c r="A2033" s="20" t="n"/>
      <c r="B2033" s="26" t="n"/>
      <c r="C2033" s="27">
        <f>IF(D2033="","",IF(B2033="","(현장 없음)",IFERROR(INDEX(현장_고객,MATCH(B2033,현장번호,0))&amp;" · "&amp;INDEX(현장_주소,MATCH(B2033,현장번호,0)),"없는 번호")))</f>
        <v/>
      </c>
      <c r="D2033" s="21" t="n"/>
      <c r="E2033" s="21" t="n"/>
      <c r="F2033" s="26" t="n"/>
      <c r="G2033" s="28">
        <f>IF(OR(D2033="",H2033&lt;&gt;""),"",IF(F2033="완료","완료",IF(A2033&lt;기준일,"밀림",IF(A2033=기준일,"오늘",IF(A2033&lt;=기준일+7,"이번 주","예정")))))</f>
        <v/>
      </c>
      <c r="H2033" s="25">
        <f>IF(COUNTA(A2033,B2033,D2033)=0,"",IF(D2033="","할 일을 적어 주세요",IF(NOT(ISNUMBER(A2033)),"마감일을 확인하세요",IF(AND(B2033&lt;&gt;"",ISNA(MATCH(B2033,현장번호,0))),"현장 번호를 확인하세요",IF(AND(F2033&lt;&gt;"",F2033&lt;&gt;"완료"),"끝남 칸은 '완료'만","")))))</f>
        <v/>
      </c>
      <c r="J2033">
        <f>IF(OR(G2033="밀림",G2033="오늘",G2033="이번 주"),A2033+ROW()/1E+6,"")</f>
        <v/>
      </c>
    </row>
    <row r="2034">
      <c r="A2034" s="20" t="n"/>
      <c r="B2034" s="26" t="n"/>
      <c r="C2034" s="27">
        <f>IF(D2034="","",IF(B2034="","(현장 없음)",IFERROR(INDEX(현장_고객,MATCH(B2034,현장번호,0))&amp;" · "&amp;INDEX(현장_주소,MATCH(B2034,현장번호,0)),"없는 번호")))</f>
        <v/>
      </c>
      <c r="D2034" s="21" t="n"/>
      <c r="E2034" s="21" t="n"/>
      <c r="F2034" s="26" t="n"/>
      <c r="G2034" s="28">
        <f>IF(OR(D2034="",H2034&lt;&gt;""),"",IF(F2034="완료","완료",IF(A2034&lt;기준일,"밀림",IF(A2034=기준일,"오늘",IF(A2034&lt;=기준일+7,"이번 주","예정")))))</f>
        <v/>
      </c>
      <c r="H2034" s="25">
        <f>IF(COUNTA(A2034,B2034,D2034)=0,"",IF(D2034="","할 일을 적어 주세요",IF(NOT(ISNUMBER(A2034)),"마감일을 확인하세요",IF(AND(B2034&lt;&gt;"",ISNA(MATCH(B2034,현장번호,0))),"현장 번호를 확인하세요",IF(AND(F2034&lt;&gt;"",F2034&lt;&gt;"완료"),"끝남 칸은 '완료'만","")))))</f>
        <v/>
      </c>
      <c r="J2034">
        <f>IF(OR(G2034="밀림",G2034="오늘",G2034="이번 주"),A2034+ROW()/1E+6,"")</f>
        <v/>
      </c>
    </row>
    <row r="2035">
      <c r="A2035" s="20" t="n"/>
      <c r="B2035" s="26" t="n"/>
      <c r="C2035" s="27">
        <f>IF(D2035="","",IF(B2035="","(현장 없음)",IFERROR(INDEX(현장_고객,MATCH(B2035,현장번호,0))&amp;" · "&amp;INDEX(현장_주소,MATCH(B2035,현장번호,0)),"없는 번호")))</f>
        <v/>
      </c>
      <c r="D2035" s="21" t="n"/>
      <c r="E2035" s="21" t="n"/>
      <c r="F2035" s="26" t="n"/>
      <c r="G2035" s="28">
        <f>IF(OR(D2035="",H2035&lt;&gt;""),"",IF(F2035="완료","완료",IF(A2035&lt;기준일,"밀림",IF(A2035=기준일,"오늘",IF(A2035&lt;=기준일+7,"이번 주","예정")))))</f>
        <v/>
      </c>
      <c r="H2035" s="25">
        <f>IF(COUNTA(A2035,B2035,D2035)=0,"",IF(D2035="","할 일을 적어 주세요",IF(NOT(ISNUMBER(A2035)),"마감일을 확인하세요",IF(AND(B2035&lt;&gt;"",ISNA(MATCH(B2035,현장번호,0))),"현장 번호를 확인하세요",IF(AND(F2035&lt;&gt;"",F2035&lt;&gt;"완료"),"끝남 칸은 '완료'만","")))))</f>
        <v/>
      </c>
      <c r="J2035">
        <f>IF(OR(G2035="밀림",G2035="오늘",G2035="이번 주"),A2035+ROW()/1E+6,"")</f>
        <v/>
      </c>
    </row>
    <row r="2036">
      <c r="A2036" s="20" t="n"/>
      <c r="B2036" s="26" t="n"/>
      <c r="C2036" s="27">
        <f>IF(D2036="","",IF(B2036="","(현장 없음)",IFERROR(INDEX(현장_고객,MATCH(B2036,현장번호,0))&amp;" · "&amp;INDEX(현장_주소,MATCH(B2036,현장번호,0)),"없는 번호")))</f>
        <v/>
      </c>
      <c r="D2036" s="21" t="n"/>
      <c r="E2036" s="21" t="n"/>
      <c r="F2036" s="26" t="n"/>
      <c r="G2036" s="28">
        <f>IF(OR(D2036="",H2036&lt;&gt;""),"",IF(F2036="완료","완료",IF(A2036&lt;기준일,"밀림",IF(A2036=기준일,"오늘",IF(A2036&lt;=기준일+7,"이번 주","예정")))))</f>
        <v/>
      </c>
      <c r="H2036" s="25">
        <f>IF(COUNTA(A2036,B2036,D2036)=0,"",IF(D2036="","할 일을 적어 주세요",IF(NOT(ISNUMBER(A2036)),"마감일을 확인하세요",IF(AND(B2036&lt;&gt;"",ISNA(MATCH(B2036,현장번호,0))),"현장 번호를 확인하세요",IF(AND(F2036&lt;&gt;"",F2036&lt;&gt;"완료"),"끝남 칸은 '완료'만","")))))</f>
        <v/>
      </c>
      <c r="J2036">
        <f>IF(OR(G2036="밀림",G2036="오늘",G2036="이번 주"),A2036+ROW()/1E+6,"")</f>
        <v/>
      </c>
    </row>
    <row r="2037">
      <c r="A2037" s="20" t="n"/>
      <c r="B2037" s="26" t="n"/>
      <c r="C2037" s="27">
        <f>IF(D2037="","",IF(B2037="","(현장 없음)",IFERROR(INDEX(현장_고객,MATCH(B2037,현장번호,0))&amp;" · "&amp;INDEX(현장_주소,MATCH(B2037,현장번호,0)),"없는 번호")))</f>
        <v/>
      </c>
      <c r="D2037" s="21" t="n"/>
      <c r="E2037" s="21" t="n"/>
      <c r="F2037" s="26" t="n"/>
      <c r="G2037" s="28">
        <f>IF(OR(D2037="",H2037&lt;&gt;""),"",IF(F2037="완료","완료",IF(A2037&lt;기준일,"밀림",IF(A2037=기준일,"오늘",IF(A2037&lt;=기준일+7,"이번 주","예정")))))</f>
        <v/>
      </c>
      <c r="H2037" s="25">
        <f>IF(COUNTA(A2037,B2037,D2037)=0,"",IF(D2037="","할 일을 적어 주세요",IF(NOT(ISNUMBER(A2037)),"마감일을 확인하세요",IF(AND(B2037&lt;&gt;"",ISNA(MATCH(B2037,현장번호,0))),"현장 번호를 확인하세요",IF(AND(F2037&lt;&gt;"",F2037&lt;&gt;"완료"),"끝남 칸은 '완료'만","")))))</f>
        <v/>
      </c>
      <c r="J2037">
        <f>IF(OR(G2037="밀림",G2037="오늘",G2037="이번 주"),A2037+ROW()/1E+6,"")</f>
        <v/>
      </c>
    </row>
    <row r="2038">
      <c r="A2038" s="20" t="n"/>
      <c r="B2038" s="26" t="n"/>
      <c r="C2038" s="27">
        <f>IF(D2038="","",IF(B2038="","(현장 없음)",IFERROR(INDEX(현장_고객,MATCH(B2038,현장번호,0))&amp;" · "&amp;INDEX(현장_주소,MATCH(B2038,현장번호,0)),"없는 번호")))</f>
        <v/>
      </c>
      <c r="D2038" s="21" t="n"/>
      <c r="E2038" s="21" t="n"/>
      <c r="F2038" s="26" t="n"/>
      <c r="G2038" s="28">
        <f>IF(OR(D2038="",H2038&lt;&gt;""),"",IF(F2038="완료","완료",IF(A2038&lt;기준일,"밀림",IF(A2038=기준일,"오늘",IF(A2038&lt;=기준일+7,"이번 주","예정")))))</f>
        <v/>
      </c>
      <c r="H2038" s="25">
        <f>IF(COUNTA(A2038,B2038,D2038)=0,"",IF(D2038="","할 일을 적어 주세요",IF(NOT(ISNUMBER(A2038)),"마감일을 확인하세요",IF(AND(B2038&lt;&gt;"",ISNA(MATCH(B2038,현장번호,0))),"현장 번호를 확인하세요",IF(AND(F2038&lt;&gt;"",F2038&lt;&gt;"완료"),"끝남 칸은 '완료'만","")))))</f>
        <v/>
      </c>
      <c r="J2038">
        <f>IF(OR(G2038="밀림",G2038="오늘",G2038="이번 주"),A2038+ROW()/1E+6,"")</f>
        <v/>
      </c>
    </row>
    <row r="2039">
      <c r="A2039" s="20" t="n"/>
      <c r="B2039" s="26" t="n"/>
      <c r="C2039" s="27">
        <f>IF(D2039="","",IF(B2039="","(현장 없음)",IFERROR(INDEX(현장_고객,MATCH(B2039,현장번호,0))&amp;" · "&amp;INDEX(현장_주소,MATCH(B2039,현장번호,0)),"없는 번호")))</f>
        <v/>
      </c>
      <c r="D2039" s="21" t="n"/>
      <c r="E2039" s="21" t="n"/>
      <c r="F2039" s="26" t="n"/>
      <c r="G2039" s="28">
        <f>IF(OR(D2039="",H2039&lt;&gt;""),"",IF(F2039="완료","완료",IF(A2039&lt;기준일,"밀림",IF(A2039=기준일,"오늘",IF(A2039&lt;=기준일+7,"이번 주","예정")))))</f>
        <v/>
      </c>
      <c r="H2039" s="25">
        <f>IF(COUNTA(A2039,B2039,D2039)=0,"",IF(D2039="","할 일을 적어 주세요",IF(NOT(ISNUMBER(A2039)),"마감일을 확인하세요",IF(AND(B2039&lt;&gt;"",ISNA(MATCH(B2039,현장번호,0))),"현장 번호를 확인하세요",IF(AND(F2039&lt;&gt;"",F2039&lt;&gt;"완료"),"끝남 칸은 '완료'만","")))))</f>
        <v/>
      </c>
      <c r="J2039">
        <f>IF(OR(G2039="밀림",G2039="오늘",G2039="이번 주"),A2039+ROW()/1E+6,"")</f>
        <v/>
      </c>
    </row>
    <row r="2040">
      <c r="A2040" s="20" t="n"/>
      <c r="B2040" s="26" t="n"/>
      <c r="C2040" s="27">
        <f>IF(D2040="","",IF(B2040="","(현장 없음)",IFERROR(INDEX(현장_고객,MATCH(B2040,현장번호,0))&amp;" · "&amp;INDEX(현장_주소,MATCH(B2040,현장번호,0)),"없는 번호")))</f>
        <v/>
      </c>
      <c r="D2040" s="21" t="n"/>
      <c r="E2040" s="21" t="n"/>
      <c r="F2040" s="26" t="n"/>
      <c r="G2040" s="28">
        <f>IF(OR(D2040="",H2040&lt;&gt;""),"",IF(F2040="완료","완료",IF(A2040&lt;기준일,"밀림",IF(A2040=기준일,"오늘",IF(A2040&lt;=기준일+7,"이번 주","예정")))))</f>
        <v/>
      </c>
      <c r="H2040" s="25">
        <f>IF(COUNTA(A2040,B2040,D2040)=0,"",IF(D2040="","할 일을 적어 주세요",IF(NOT(ISNUMBER(A2040)),"마감일을 확인하세요",IF(AND(B2040&lt;&gt;"",ISNA(MATCH(B2040,현장번호,0))),"현장 번호를 확인하세요",IF(AND(F2040&lt;&gt;"",F2040&lt;&gt;"완료"),"끝남 칸은 '완료'만","")))))</f>
        <v/>
      </c>
      <c r="J2040">
        <f>IF(OR(G2040="밀림",G2040="오늘",G2040="이번 주"),A2040+ROW()/1E+6,"")</f>
        <v/>
      </c>
    </row>
    <row r="2041">
      <c r="A2041" s="20" t="n"/>
      <c r="B2041" s="26" t="n"/>
      <c r="C2041" s="27">
        <f>IF(D2041="","",IF(B2041="","(현장 없음)",IFERROR(INDEX(현장_고객,MATCH(B2041,현장번호,0))&amp;" · "&amp;INDEX(현장_주소,MATCH(B2041,현장번호,0)),"없는 번호")))</f>
        <v/>
      </c>
      <c r="D2041" s="21" t="n"/>
      <c r="E2041" s="21" t="n"/>
      <c r="F2041" s="26" t="n"/>
      <c r="G2041" s="28">
        <f>IF(OR(D2041="",H2041&lt;&gt;""),"",IF(F2041="완료","완료",IF(A2041&lt;기준일,"밀림",IF(A2041=기준일,"오늘",IF(A2041&lt;=기준일+7,"이번 주","예정")))))</f>
        <v/>
      </c>
      <c r="H2041" s="25">
        <f>IF(COUNTA(A2041,B2041,D2041)=0,"",IF(D2041="","할 일을 적어 주세요",IF(NOT(ISNUMBER(A2041)),"마감일을 확인하세요",IF(AND(B2041&lt;&gt;"",ISNA(MATCH(B2041,현장번호,0))),"현장 번호를 확인하세요",IF(AND(F2041&lt;&gt;"",F2041&lt;&gt;"완료"),"끝남 칸은 '완료'만","")))))</f>
        <v/>
      </c>
      <c r="J2041">
        <f>IF(OR(G2041="밀림",G2041="오늘",G2041="이번 주"),A2041+ROW()/1E+6,"")</f>
        <v/>
      </c>
    </row>
    <row r="2042">
      <c r="A2042" s="20" t="n"/>
      <c r="B2042" s="26" t="n"/>
      <c r="C2042" s="27">
        <f>IF(D2042="","",IF(B2042="","(현장 없음)",IFERROR(INDEX(현장_고객,MATCH(B2042,현장번호,0))&amp;" · "&amp;INDEX(현장_주소,MATCH(B2042,현장번호,0)),"없는 번호")))</f>
        <v/>
      </c>
      <c r="D2042" s="21" t="n"/>
      <c r="E2042" s="21" t="n"/>
      <c r="F2042" s="26" t="n"/>
      <c r="G2042" s="28">
        <f>IF(OR(D2042="",H2042&lt;&gt;""),"",IF(F2042="완료","완료",IF(A2042&lt;기준일,"밀림",IF(A2042=기준일,"오늘",IF(A2042&lt;=기준일+7,"이번 주","예정")))))</f>
        <v/>
      </c>
      <c r="H2042" s="25">
        <f>IF(COUNTA(A2042,B2042,D2042)=0,"",IF(D2042="","할 일을 적어 주세요",IF(NOT(ISNUMBER(A2042)),"마감일을 확인하세요",IF(AND(B2042&lt;&gt;"",ISNA(MATCH(B2042,현장번호,0))),"현장 번호를 확인하세요",IF(AND(F2042&lt;&gt;"",F2042&lt;&gt;"완료"),"끝남 칸은 '완료'만","")))))</f>
        <v/>
      </c>
      <c r="J2042">
        <f>IF(OR(G2042="밀림",G2042="오늘",G2042="이번 주"),A2042+ROW()/1E+6,"")</f>
        <v/>
      </c>
    </row>
    <row r="2043">
      <c r="A2043" s="20" t="n"/>
      <c r="B2043" s="26" t="n"/>
      <c r="C2043" s="27">
        <f>IF(D2043="","",IF(B2043="","(현장 없음)",IFERROR(INDEX(현장_고객,MATCH(B2043,현장번호,0))&amp;" · "&amp;INDEX(현장_주소,MATCH(B2043,현장번호,0)),"없는 번호")))</f>
        <v/>
      </c>
      <c r="D2043" s="21" t="n"/>
      <c r="E2043" s="21" t="n"/>
      <c r="F2043" s="26" t="n"/>
      <c r="G2043" s="28">
        <f>IF(OR(D2043="",H2043&lt;&gt;""),"",IF(F2043="완료","완료",IF(A2043&lt;기준일,"밀림",IF(A2043=기준일,"오늘",IF(A2043&lt;=기준일+7,"이번 주","예정")))))</f>
        <v/>
      </c>
      <c r="H2043" s="25">
        <f>IF(COUNTA(A2043,B2043,D2043)=0,"",IF(D2043="","할 일을 적어 주세요",IF(NOT(ISNUMBER(A2043)),"마감일을 확인하세요",IF(AND(B2043&lt;&gt;"",ISNA(MATCH(B2043,현장번호,0))),"현장 번호를 확인하세요",IF(AND(F2043&lt;&gt;"",F2043&lt;&gt;"완료"),"끝남 칸은 '완료'만","")))))</f>
        <v/>
      </c>
      <c r="J2043">
        <f>IF(OR(G2043="밀림",G2043="오늘",G2043="이번 주"),A2043+ROW()/1E+6,"")</f>
        <v/>
      </c>
    </row>
    <row r="2044">
      <c r="A2044" s="20" t="n"/>
      <c r="B2044" s="26" t="n"/>
      <c r="C2044" s="27">
        <f>IF(D2044="","",IF(B2044="","(현장 없음)",IFERROR(INDEX(현장_고객,MATCH(B2044,현장번호,0))&amp;" · "&amp;INDEX(현장_주소,MATCH(B2044,현장번호,0)),"없는 번호")))</f>
        <v/>
      </c>
      <c r="D2044" s="21" t="n"/>
      <c r="E2044" s="21" t="n"/>
      <c r="F2044" s="26" t="n"/>
      <c r="G2044" s="28">
        <f>IF(OR(D2044="",H2044&lt;&gt;""),"",IF(F2044="완료","완료",IF(A2044&lt;기준일,"밀림",IF(A2044=기준일,"오늘",IF(A2044&lt;=기준일+7,"이번 주","예정")))))</f>
        <v/>
      </c>
      <c r="H2044" s="25">
        <f>IF(COUNTA(A2044,B2044,D2044)=0,"",IF(D2044="","할 일을 적어 주세요",IF(NOT(ISNUMBER(A2044)),"마감일을 확인하세요",IF(AND(B2044&lt;&gt;"",ISNA(MATCH(B2044,현장번호,0))),"현장 번호를 확인하세요",IF(AND(F2044&lt;&gt;"",F2044&lt;&gt;"완료"),"끝남 칸은 '완료'만","")))))</f>
        <v/>
      </c>
      <c r="J2044">
        <f>IF(OR(G2044="밀림",G2044="오늘",G2044="이번 주"),A2044+ROW()/1E+6,"")</f>
        <v/>
      </c>
    </row>
    <row r="2045">
      <c r="A2045" s="20" t="n"/>
      <c r="B2045" s="26" t="n"/>
      <c r="C2045" s="27">
        <f>IF(D2045="","",IF(B2045="","(현장 없음)",IFERROR(INDEX(현장_고객,MATCH(B2045,현장번호,0))&amp;" · "&amp;INDEX(현장_주소,MATCH(B2045,현장번호,0)),"없는 번호")))</f>
        <v/>
      </c>
      <c r="D2045" s="21" t="n"/>
      <c r="E2045" s="21" t="n"/>
      <c r="F2045" s="26" t="n"/>
      <c r="G2045" s="28">
        <f>IF(OR(D2045="",H2045&lt;&gt;""),"",IF(F2045="완료","완료",IF(A2045&lt;기준일,"밀림",IF(A2045=기준일,"오늘",IF(A2045&lt;=기준일+7,"이번 주","예정")))))</f>
        <v/>
      </c>
      <c r="H2045" s="25">
        <f>IF(COUNTA(A2045,B2045,D2045)=0,"",IF(D2045="","할 일을 적어 주세요",IF(NOT(ISNUMBER(A2045)),"마감일을 확인하세요",IF(AND(B2045&lt;&gt;"",ISNA(MATCH(B2045,현장번호,0))),"현장 번호를 확인하세요",IF(AND(F2045&lt;&gt;"",F2045&lt;&gt;"완료"),"끝남 칸은 '완료'만","")))))</f>
        <v/>
      </c>
      <c r="J2045">
        <f>IF(OR(G2045="밀림",G2045="오늘",G2045="이번 주"),A2045+ROW()/1E+6,"")</f>
        <v/>
      </c>
    </row>
    <row r="2046">
      <c r="A2046" s="20" t="n"/>
      <c r="B2046" s="26" t="n"/>
      <c r="C2046" s="27">
        <f>IF(D2046="","",IF(B2046="","(현장 없음)",IFERROR(INDEX(현장_고객,MATCH(B2046,현장번호,0))&amp;" · "&amp;INDEX(현장_주소,MATCH(B2046,현장번호,0)),"없는 번호")))</f>
        <v/>
      </c>
      <c r="D2046" s="21" t="n"/>
      <c r="E2046" s="21" t="n"/>
      <c r="F2046" s="26" t="n"/>
      <c r="G2046" s="28">
        <f>IF(OR(D2046="",H2046&lt;&gt;""),"",IF(F2046="완료","완료",IF(A2046&lt;기준일,"밀림",IF(A2046=기준일,"오늘",IF(A2046&lt;=기준일+7,"이번 주","예정")))))</f>
        <v/>
      </c>
      <c r="H2046" s="25">
        <f>IF(COUNTA(A2046,B2046,D2046)=0,"",IF(D2046="","할 일을 적어 주세요",IF(NOT(ISNUMBER(A2046)),"마감일을 확인하세요",IF(AND(B2046&lt;&gt;"",ISNA(MATCH(B2046,현장번호,0))),"현장 번호를 확인하세요",IF(AND(F2046&lt;&gt;"",F2046&lt;&gt;"완료"),"끝남 칸은 '완료'만","")))))</f>
        <v/>
      </c>
      <c r="J2046">
        <f>IF(OR(G2046="밀림",G2046="오늘",G2046="이번 주"),A2046+ROW()/1E+6,"")</f>
        <v/>
      </c>
    </row>
    <row r="2047">
      <c r="A2047" s="20" t="n"/>
      <c r="B2047" s="26" t="n"/>
      <c r="C2047" s="27">
        <f>IF(D2047="","",IF(B2047="","(현장 없음)",IFERROR(INDEX(현장_고객,MATCH(B2047,현장번호,0))&amp;" · "&amp;INDEX(현장_주소,MATCH(B2047,현장번호,0)),"없는 번호")))</f>
        <v/>
      </c>
      <c r="D2047" s="21" t="n"/>
      <c r="E2047" s="21" t="n"/>
      <c r="F2047" s="26" t="n"/>
      <c r="G2047" s="28">
        <f>IF(OR(D2047="",H2047&lt;&gt;""),"",IF(F2047="완료","완료",IF(A2047&lt;기준일,"밀림",IF(A2047=기준일,"오늘",IF(A2047&lt;=기준일+7,"이번 주","예정")))))</f>
        <v/>
      </c>
      <c r="H2047" s="25">
        <f>IF(COUNTA(A2047,B2047,D2047)=0,"",IF(D2047="","할 일을 적어 주세요",IF(NOT(ISNUMBER(A2047)),"마감일을 확인하세요",IF(AND(B2047&lt;&gt;"",ISNA(MATCH(B2047,현장번호,0))),"현장 번호를 확인하세요",IF(AND(F2047&lt;&gt;"",F2047&lt;&gt;"완료"),"끝남 칸은 '완료'만","")))))</f>
        <v/>
      </c>
      <c r="J2047">
        <f>IF(OR(G2047="밀림",G2047="오늘",G2047="이번 주"),A2047+ROW()/1E+6,"")</f>
        <v/>
      </c>
    </row>
    <row r="2048">
      <c r="A2048" s="20" t="n"/>
      <c r="B2048" s="26" t="n"/>
      <c r="C2048" s="27">
        <f>IF(D2048="","",IF(B2048="","(현장 없음)",IFERROR(INDEX(현장_고객,MATCH(B2048,현장번호,0))&amp;" · "&amp;INDEX(현장_주소,MATCH(B2048,현장번호,0)),"없는 번호")))</f>
        <v/>
      </c>
      <c r="D2048" s="21" t="n"/>
      <c r="E2048" s="21" t="n"/>
      <c r="F2048" s="26" t="n"/>
      <c r="G2048" s="28">
        <f>IF(OR(D2048="",H2048&lt;&gt;""),"",IF(F2048="완료","완료",IF(A2048&lt;기준일,"밀림",IF(A2048=기준일,"오늘",IF(A2048&lt;=기준일+7,"이번 주","예정")))))</f>
        <v/>
      </c>
      <c r="H2048" s="25">
        <f>IF(COUNTA(A2048,B2048,D2048)=0,"",IF(D2048="","할 일을 적어 주세요",IF(NOT(ISNUMBER(A2048)),"마감일을 확인하세요",IF(AND(B2048&lt;&gt;"",ISNA(MATCH(B2048,현장번호,0))),"현장 번호를 확인하세요",IF(AND(F2048&lt;&gt;"",F2048&lt;&gt;"완료"),"끝남 칸은 '완료'만","")))))</f>
        <v/>
      </c>
      <c r="J2048">
        <f>IF(OR(G2048="밀림",G2048="오늘",G2048="이번 주"),A2048+ROW()/1E+6,"")</f>
        <v/>
      </c>
    </row>
    <row r="2049">
      <c r="A2049" s="20" t="n"/>
      <c r="B2049" s="26" t="n"/>
      <c r="C2049" s="27">
        <f>IF(D2049="","",IF(B2049="","(현장 없음)",IFERROR(INDEX(현장_고객,MATCH(B2049,현장번호,0))&amp;" · "&amp;INDEX(현장_주소,MATCH(B2049,현장번호,0)),"없는 번호")))</f>
        <v/>
      </c>
      <c r="D2049" s="21" t="n"/>
      <c r="E2049" s="21" t="n"/>
      <c r="F2049" s="26" t="n"/>
      <c r="G2049" s="28">
        <f>IF(OR(D2049="",H2049&lt;&gt;""),"",IF(F2049="완료","완료",IF(A2049&lt;기준일,"밀림",IF(A2049=기준일,"오늘",IF(A2049&lt;=기준일+7,"이번 주","예정")))))</f>
        <v/>
      </c>
      <c r="H2049" s="25">
        <f>IF(COUNTA(A2049,B2049,D2049)=0,"",IF(D2049="","할 일을 적어 주세요",IF(NOT(ISNUMBER(A2049)),"마감일을 확인하세요",IF(AND(B2049&lt;&gt;"",ISNA(MATCH(B2049,현장번호,0))),"현장 번호를 확인하세요",IF(AND(F2049&lt;&gt;"",F2049&lt;&gt;"완료"),"끝남 칸은 '완료'만","")))))</f>
        <v/>
      </c>
      <c r="J2049">
        <f>IF(OR(G2049="밀림",G2049="오늘",G2049="이번 주"),A2049+ROW()/1E+6,"")</f>
        <v/>
      </c>
    </row>
    <row r="2050">
      <c r="A2050" s="20" t="n"/>
      <c r="B2050" s="26" t="n"/>
      <c r="C2050" s="27">
        <f>IF(D2050="","",IF(B2050="","(현장 없음)",IFERROR(INDEX(현장_고객,MATCH(B2050,현장번호,0))&amp;" · "&amp;INDEX(현장_주소,MATCH(B2050,현장번호,0)),"없는 번호")))</f>
        <v/>
      </c>
      <c r="D2050" s="21" t="n"/>
      <c r="E2050" s="21" t="n"/>
      <c r="F2050" s="26" t="n"/>
      <c r="G2050" s="28">
        <f>IF(OR(D2050="",H2050&lt;&gt;""),"",IF(F2050="완료","완료",IF(A2050&lt;기준일,"밀림",IF(A2050=기준일,"오늘",IF(A2050&lt;=기준일+7,"이번 주","예정")))))</f>
        <v/>
      </c>
      <c r="H2050" s="25">
        <f>IF(COUNTA(A2050,B2050,D2050)=0,"",IF(D2050="","할 일을 적어 주세요",IF(NOT(ISNUMBER(A2050)),"마감일을 확인하세요",IF(AND(B2050&lt;&gt;"",ISNA(MATCH(B2050,현장번호,0))),"현장 번호를 확인하세요",IF(AND(F2050&lt;&gt;"",F2050&lt;&gt;"완료"),"끝남 칸은 '완료'만","")))))</f>
        <v/>
      </c>
      <c r="J2050">
        <f>IF(OR(G2050="밀림",G2050="오늘",G2050="이번 주"),A2050+ROW()/1E+6,"")</f>
        <v/>
      </c>
    </row>
    <row r="2051">
      <c r="A2051" s="20" t="n"/>
      <c r="B2051" s="26" t="n"/>
      <c r="C2051" s="27">
        <f>IF(D2051="","",IF(B2051="","(현장 없음)",IFERROR(INDEX(현장_고객,MATCH(B2051,현장번호,0))&amp;" · "&amp;INDEX(현장_주소,MATCH(B2051,현장번호,0)),"없는 번호")))</f>
        <v/>
      </c>
      <c r="D2051" s="21" t="n"/>
      <c r="E2051" s="21" t="n"/>
      <c r="F2051" s="26" t="n"/>
      <c r="G2051" s="28">
        <f>IF(OR(D2051="",H2051&lt;&gt;""),"",IF(F2051="완료","완료",IF(A2051&lt;기준일,"밀림",IF(A2051=기준일,"오늘",IF(A2051&lt;=기준일+7,"이번 주","예정")))))</f>
        <v/>
      </c>
      <c r="H2051" s="25">
        <f>IF(COUNTA(A2051,B2051,D2051)=0,"",IF(D2051="","할 일을 적어 주세요",IF(NOT(ISNUMBER(A2051)),"마감일을 확인하세요",IF(AND(B2051&lt;&gt;"",ISNA(MATCH(B2051,현장번호,0))),"현장 번호를 확인하세요",IF(AND(F2051&lt;&gt;"",F2051&lt;&gt;"완료"),"끝남 칸은 '완료'만","")))))</f>
        <v/>
      </c>
      <c r="J2051">
        <f>IF(OR(G2051="밀림",G2051="오늘",G2051="이번 주"),A2051+ROW()/1E+6,"")</f>
        <v/>
      </c>
    </row>
    <row r="2052">
      <c r="A2052" s="20" t="n"/>
      <c r="B2052" s="26" t="n"/>
      <c r="C2052" s="27">
        <f>IF(D2052="","",IF(B2052="","(현장 없음)",IFERROR(INDEX(현장_고객,MATCH(B2052,현장번호,0))&amp;" · "&amp;INDEX(현장_주소,MATCH(B2052,현장번호,0)),"없는 번호")))</f>
        <v/>
      </c>
      <c r="D2052" s="21" t="n"/>
      <c r="E2052" s="21" t="n"/>
      <c r="F2052" s="26" t="n"/>
      <c r="G2052" s="28">
        <f>IF(OR(D2052="",H2052&lt;&gt;""),"",IF(F2052="완료","완료",IF(A2052&lt;기준일,"밀림",IF(A2052=기준일,"오늘",IF(A2052&lt;=기준일+7,"이번 주","예정")))))</f>
        <v/>
      </c>
      <c r="H2052" s="25">
        <f>IF(COUNTA(A2052,B2052,D2052)=0,"",IF(D2052="","할 일을 적어 주세요",IF(NOT(ISNUMBER(A2052)),"마감일을 확인하세요",IF(AND(B2052&lt;&gt;"",ISNA(MATCH(B2052,현장번호,0))),"현장 번호를 확인하세요",IF(AND(F2052&lt;&gt;"",F2052&lt;&gt;"완료"),"끝남 칸은 '완료'만","")))))</f>
        <v/>
      </c>
      <c r="J2052">
        <f>IF(OR(G2052="밀림",G2052="오늘",G2052="이번 주"),A2052+ROW()/1E+6,"")</f>
        <v/>
      </c>
    </row>
    <row r="2053">
      <c r="A2053" s="20" t="n"/>
      <c r="B2053" s="26" t="n"/>
      <c r="C2053" s="27">
        <f>IF(D2053="","",IF(B2053="","(현장 없음)",IFERROR(INDEX(현장_고객,MATCH(B2053,현장번호,0))&amp;" · "&amp;INDEX(현장_주소,MATCH(B2053,현장번호,0)),"없는 번호")))</f>
        <v/>
      </c>
      <c r="D2053" s="21" t="n"/>
      <c r="E2053" s="21" t="n"/>
      <c r="F2053" s="26" t="n"/>
      <c r="G2053" s="28">
        <f>IF(OR(D2053="",H2053&lt;&gt;""),"",IF(F2053="완료","완료",IF(A2053&lt;기준일,"밀림",IF(A2053=기준일,"오늘",IF(A2053&lt;=기준일+7,"이번 주","예정")))))</f>
        <v/>
      </c>
      <c r="H2053" s="25">
        <f>IF(COUNTA(A2053,B2053,D2053)=0,"",IF(D2053="","할 일을 적어 주세요",IF(NOT(ISNUMBER(A2053)),"마감일을 확인하세요",IF(AND(B2053&lt;&gt;"",ISNA(MATCH(B2053,현장번호,0))),"현장 번호를 확인하세요",IF(AND(F2053&lt;&gt;"",F2053&lt;&gt;"완료"),"끝남 칸은 '완료'만","")))))</f>
        <v/>
      </c>
      <c r="J2053">
        <f>IF(OR(G2053="밀림",G2053="오늘",G2053="이번 주"),A2053+ROW()/1E+6,"")</f>
        <v/>
      </c>
    </row>
    <row r="2054">
      <c r="A2054" s="20" t="n"/>
      <c r="B2054" s="26" t="n"/>
      <c r="C2054" s="27">
        <f>IF(D2054="","",IF(B2054="","(현장 없음)",IFERROR(INDEX(현장_고객,MATCH(B2054,현장번호,0))&amp;" · "&amp;INDEX(현장_주소,MATCH(B2054,현장번호,0)),"없는 번호")))</f>
        <v/>
      </c>
      <c r="D2054" s="21" t="n"/>
      <c r="E2054" s="21" t="n"/>
      <c r="F2054" s="26" t="n"/>
      <c r="G2054" s="28">
        <f>IF(OR(D2054="",H2054&lt;&gt;""),"",IF(F2054="완료","완료",IF(A2054&lt;기준일,"밀림",IF(A2054=기준일,"오늘",IF(A2054&lt;=기준일+7,"이번 주","예정")))))</f>
        <v/>
      </c>
      <c r="H2054" s="25">
        <f>IF(COUNTA(A2054,B2054,D2054)=0,"",IF(D2054="","할 일을 적어 주세요",IF(NOT(ISNUMBER(A2054)),"마감일을 확인하세요",IF(AND(B2054&lt;&gt;"",ISNA(MATCH(B2054,현장번호,0))),"현장 번호를 확인하세요",IF(AND(F2054&lt;&gt;"",F2054&lt;&gt;"완료"),"끝남 칸은 '완료'만","")))))</f>
        <v/>
      </c>
      <c r="J2054">
        <f>IF(OR(G2054="밀림",G2054="오늘",G2054="이번 주"),A2054+ROW()/1E+6,"")</f>
        <v/>
      </c>
    </row>
    <row r="2055">
      <c r="A2055" s="20" t="n"/>
      <c r="B2055" s="26" t="n"/>
      <c r="C2055" s="27">
        <f>IF(D2055="","",IF(B2055="","(현장 없음)",IFERROR(INDEX(현장_고객,MATCH(B2055,현장번호,0))&amp;" · "&amp;INDEX(현장_주소,MATCH(B2055,현장번호,0)),"없는 번호")))</f>
        <v/>
      </c>
      <c r="D2055" s="21" t="n"/>
      <c r="E2055" s="21" t="n"/>
      <c r="F2055" s="26" t="n"/>
      <c r="G2055" s="28">
        <f>IF(OR(D2055="",H2055&lt;&gt;""),"",IF(F2055="완료","완료",IF(A2055&lt;기준일,"밀림",IF(A2055=기준일,"오늘",IF(A2055&lt;=기준일+7,"이번 주","예정")))))</f>
        <v/>
      </c>
      <c r="H2055" s="25">
        <f>IF(COUNTA(A2055,B2055,D2055)=0,"",IF(D2055="","할 일을 적어 주세요",IF(NOT(ISNUMBER(A2055)),"마감일을 확인하세요",IF(AND(B2055&lt;&gt;"",ISNA(MATCH(B2055,현장번호,0))),"현장 번호를 확인하세요",IF(AND(F2055&lt;&gt;"",F2055&lt;&gt;"완료"),"끝남 칸은 '완료'만","")))))</f>
        <v/>
      </c>
      <c r="J2055">
        <f>IF(OR(G2055="밀림",G2055="오늘",G2055="이번 주"),A2055+ROW()/1E+6,"")</f>
        <v/>
      </c>
    </row>
    <row r="2056">
      <c r="A2056" s="20" t="n"/>
      <c r="B2056" s="26" t="n"/>
      <c r="C2056" s="27">
        <f>IF(D2056="","",IF(B2056="","(현장 없음)",IFERROR(INDEX(현장_고객,MATCH(B2056,현장번호,0))&amp;" · "&amp;INDEX(현장_주소,MATCH(B2056,현장번호,0)),"없는 번호")))</f>
        <v/>
      </c>
      <c r="D2056" s="21" t="n"/>
      <c r="E2056" s="21" t="n"/>
      <c r="F2056" s="26" t="n"/>
      <c r="G2056" s="28">
        <f>IF(OR(D2056="",H2056&lt;&gt;""),"",IF(F2056="완료","완료",IF(A2056&lt;기준일,"밀림",IF(A2056=기준일,"오늘",IF(A2056&lt;=기준일+7,"이번 주","예정")))))</f>
        <v/>
      </c>
      <c r="H2056" s="25">
        <f>IF(COUNTA(A2056,B2056,D2056)=0,"",IF(D2056="","할 일을 적어 주세요",IF(NOT(ISNUMBER(A2056)),"마감일을 확인하세요",IF(AND(B2056&lt;&gt;"",ISNA(MATCH(B2056,현장번호,0))),"현장 번호를 확인하세요",IF(AND(F2056&lt;&gt;"",F2056&lt;&gt;"완료"),"끝남 칸은 '완료'만","")))))</f>
        <v/>
      </c>
      <c r="J2056">
        <f>IF(OR(G2056="밀림",G2056="오늘",G2056="이번 주"),A2056+ROW()/1E+6,"")</f>
        <v/>
      </c>
    </row>
    <row r="2057">
      <c r="A2057" s="20" t="n"/>
      <c r="B2057" s="26" t="n"/>
      <c r="C2057" s="27">
        <f>IF(D2057="","",IF(B2057="","(현장 없음)",IFERROR(INDEX(현장_고객,MATCH(B2057,현장번호,0))&amp;" · "&amp;INDEX(현장_주소,MATCH(B2057,현장번호,0)),"없는 번호")))</f>
        <v/>
      </c>
      <c r="D2057" s="21" t="n"/>
      <c r="E2057" s="21" t="n"/>
      <c r="F2057" s="26" t="n"/>
      <c r="G2057" s="28">
        <f>IF(OR(D2057="",H2057&lt;&gt;""),"",IF(F2057="완료","완료",IF(A2057&lt;기준일,"밀림",IF(A2057=기준일,"오늘",IF(A2057&lt;=기준일+7,"이번 주","예정")))))</f>
        <v/>
      </c>
      <c r="H2057" s="25">
        <f>IF(COUNTA(A2057,B2057,D2057)=0,"",IF(D2057="","할 일을 적어 주세요",IF(NOT(ISNUMBER(A2057)),"마감일을 확인하세요",IF(AND(B2057&lt;&gt;"",ISNA(MATCH(B2057,현장번호,0))),"현장 번호를 확인하세요",IF(AND(F2057&lt;&gt;"",F2057&lt;&gt;"완료"),"끝남 칸은 '완료'만","")))))</f>
        <v/>
      </c>
      <c r="J2057">
        <f>IF(OR(G2057="밀림",G2057="오늘",G2057="이번 주"),A2057+ROW()/1E+6,"")</f>
        <v/>
      </c>
    </row>
    <row r="2058">
      <c r="A2058" s="20" t="n"/>
      <c r="B2058" s="26" t="n"/>
      <c r="C2058" s="27">
        <f>IF(D2058="","",IF(B2058="","(현장 없음)",IFERROR(INDEX(현장_고객,MATCH(B2058,현장번호,0))&amp;" · "&amp;INDEX(현장_주소,MATCH(B2058,현장번호,0)),"없는 번호")))</f>
        <v/>
      </c>
      <c r="D2058" s="21" t="n"/>
      <c r="E2058" s="21" t="n"/>
      <c r="F2058" s="26" t="n"/>
      <c r="G2058" s="28">
        <f>IF(OR(D2058="",H2058&lt;&gt;""),"",IF(F2058="완료","완료",IF(A2058&lt;기준일,"밀림",IF(A2058=기준일,"오늘",IF(A2058&lt;=기준일+7,"이번 주","예정")))))</f>
        <v/>
      </c>
      <c r="H2058" s="25">
        <f>IF(COUNTA(A2058,B2058,D2058)=0,"",IF(D2058="","할 일을 적어 주세요",IF(NOT(ISNUMBER(A2058)),"마감일을 확인하세요",IF(AND(B2058&lt;&gt;"",ISNA(MATCH(B2058,현장번호,0))),"현장 번호를 확인하세요",IF(AND(F2058&lt;&gt;"",F2058&lt;&gt;"완료"),"끝남 칸은 '완료'만","")))))</f>
        <v/>
      </c>
      <c r="J2058">
        <f>IF(OR(G2058="밀림",G2058="오늘",G2058="이번 주"),A2058+ROW()/1E+6,"")</f>
        <v/>
      </c>
    </row>
    <row r="2059">
      <c r="A2059" s="20" t="n"/>
      <c r="B2059" s="26" t="n"/>
      <c r="C2059" s="27">
        <f>IF(D2059="","",IF(B2059="","(현장 없음)",IFERROR(INDEX(현장_고객,MATCH(B2059,현장번호,0))&amp;" · "&amp;INDEX(현장_주소,MATCH(B2059,현장번호,0)),"없는 번호")))</f>
        <v/>
      </c>
      <c r="D2059" s="21" t="n"/>
      <c r="E2059" s="21" t="n"/>
      <c r="F2059" s="26" t="n"/>
      <c r="G2059" s="28">
        <f>IF(OR(D2059="",H2059&lt;&gt;""),"",IF(F2059="완료","완료",IF(A2059&lt;기준일,"밀림",IF(A2059=기준일,"오늘",IF(A2059&lt;=기준일+7,"이번 주","예정")))))</f>
        <v/>
      </c>
      <c r="H2059" s="25">
        <f>IF(COUNTA(A2059,B2059,D2059)=0,"",IF(D2059="","할 일을 적어 주세요",IF(NOT(ISNUMBER(A2059)),"마감일을 확인하세요",IF(AND(B2059&lt;&gt;"",ISNA(MATCH(B2059,현장번호,0))),"현장 번호를 확인하세요",IF(AND(F2059&lt;&gt;"",F2059&lt;&gt;"완료"),"끝남 칸은 '완료'만","")))))</f>
        <v/>
      </c>
      <c r="J2059">
        <f>IF(OR(G2059="밀림",G2059="오늘",G2059="이번 주"),A2059+ROW()/1E+6,"")</f>
        <v/>
      </c>
    </row>
    <row r="2060">
      <c r="A2060" s="20" t="n"/>
      <c r="B2060" s="26" t="n"/>
      <c r="C2060" s="27">
        <f>IF(D2060="","",IF(B2060="","(현장 없음)",IFERROR(INDEX(현장_고객,MATCH(B2060,현장번호,0))&amp;" · "&amp;INDEX(현장_주소,MATCH(B2060,현장번호,0)),"없는 번호")))</f>
        <v/>
      </c>
      <c r="D2060" s="21" t="n"/>
      <c r="E2060" s="21" t="n"/>
      <c r="F2060" s="26" t="n"/>
      <c r="G2060" s="28">
        <f>IF(OR(D2060="",H2060&lt;&gt;""),"",IF(F2060="완료","완료",IF(A2060&lt;기준일,"밀림",IF(A2060=기준일,"오늘",IF(A2060&lt;=기준일+7,"이번 주","예정")))))</f>
        <v/>
      </c>
      <c r="H2060" s="25">
        <f>IF(COUNTA(A2060,B2060,D2060)=0,"",IF(D2060="","할 일을 적어 주세요",IF(NOT(ISNUMBER(A2060)),"마감일을 확인하세요",IF(AND(B2060&lt;&gt;"",ISNA(MATCH(B2060,현장번호,0))),"현장 번호를 확인하세요",IF(AND(F2060&lt;&gt;"",F2060&lt;&gt;"완료"),"끝남 칸은 '완료'만","")))))</f>
        <v/>
      </c>
      <c r="J2060">
        <f>IF(OR(G2060="밀림",G2060="오늘",G2060="이번 주"),A2060+ROW()/1E+6,"")</f>
        <v/>
      </c>
    </row>
    <row r="2061">
      <c r="A2061" s="20" t="n"/>
      <c r="B2061" s="26" t="n"/>
      <c r="C2061" s="27">
        <f>IF(D2061="","",IF(B2061="","(현장 없음)",IFERROR(INDEX(현장_고객,MATCH(B2061,현장번호,0))&amp;" · "&amp;INDEX(현장_주소,MATCH(B2061,현장번호,0)),"없는 번호")))</f>
        <v/>
      </c>
      <c r="D2061" s="21" t="n"/>
      <c r="E2061" s="21" t="n"/>
      <c r="F2061" s="26" t="n"/>
      <c r="G2061" s="28">
        <f>IF(OR(D2061="",H2061&lt;&gt;""),"",IF(F2061="완료","완료",IF(A2061&lt;기준일,"밀림",IF(A2061=기준일,"오늘",IF(A2061&lt;=기준일+7,"이번 주","예정")))))</f>
        <v/>
      </c>
      <c r="H2061" s="25">
        <f>IF(COUNTA(A2061,B2061,D2061)=0,"",IF(D2061="","할 일을 적어 주세요",IF(NOT(ISNUMBER(A2061)),"마감일을 확인하세요",IF(AND(B2061&lt;&gt;"",ISNA(MATCH(B2061,현장번호,0))),"현장 번호를 확인하세요",IF(AND(F2061&lt;&gt;"",F2061&lt;&gt;"완료"),"끝남 칸은 '완료'만","")))))</f>
        <v/>
      </c>
      <c r="J2061">
        <f>IF(OR(G2061="밀림",G2061="오늘",G2061="이번 주"),A2061+ROW()/1E+6,"")</f>
        <v/>
      </c>
    </row>
    <row r="2062">
      <c r="A2062" s="20" t="n"/>
      <c r="B2062" s="26" t="n"/>
      <c r="C2062" s="27">
        <f>IF(D2062="","",IF(B2062="","(현장 없음)",IFERROR(INDEX(현장_고객,MATCH(B2062,현장번호,0))&amp;" · "&amp;INDEX(현장_주소,MATCH(B2062,현장번호,0)),"없는 번호")))</f>
        <v/>
      </c>
      <c r="D2062" s="21" t="n"/>
      <c r="E2062" s="21" t="n"/>
      <c r="F2062" s="26" t="n"/>
      <c r="G2062" s="28">
        <f>IF(OR(D2062="",H2062&lt;&gt;""),"",IF(F2062="완료","완료",IF(A2062&lt;기준일,"밀림",IF(A2062=기준일,"오늘",IF(A2062&lt;=기준일+7,"이번 주","예정")))))</f>
        <v/>
      </c>
      <c r="H2062" s="25">
        <f>IF(COUNTA(A2062,B2062,D2062)=0,"",IF(D2062="","할 일을 적어 주세요",IF(NOT(ISNUMBER(A2062)),"마감일을 확인하세요",IF(AND(B2062&lt;&gt;"",ISNA(MATCH(B2062,현장번호,0))),"현장 번호를 확인하세요",IF(AND(F2062&lt;&gt;"",F2062&lt;&gt;"완료"),"끝남 칸은 '완료'만","")))))</f>
        <v/>
      </c>
      <c r="J2062">
        <f>IF(OR(G2062="밀림",G2062="오늘",G2062="이번 주"),A2062+ROW()/1E+6,"")</f>
        <v/>
      </c>
    </row>
    <row r="2063">
      <c r="A2063" s="20" t="n"/>
      <c r="B2063" s="26" t="n"/>
      <c r="C2063" s="27">
        <f>IF(D2063="","",IF(B2063="","(현장 없음)",IFERROR(INDEX(현장_고객,MATCH(B2063,현장번호,0))&amp;" · "&amp;INDEX(현장_주소,MATCH(B2063,현장번호,0)),"없는 번호")))</f>
        <v/>
      </c>
      <c r="D2063" s="21" t="n"/>
      <c r="E2063" s="21" t="n"/>
      <c r="F2063" s="26" t="n"/>
      <c r="G2063" s="28">
        <f>IF(OR(D2063="",H2063&lt;&gt;""),"",IF(F2063="완료","완료",IF(A2063&lt;기준일,"밀림",IF(A2063=기준일,"오늘",IF(A2063&lt;=기준일+7,"이번 주","예정")))))</f>
        <v/>
      </c>
      <c r="H2063" s="25">
        <f>IF(COUNTA(A2063,B2063,D2063)=0,"",IF(D2063="","할 일을 적어 주세요",IF(NOT(ISNUMBER(A2063)),"마감일을 확인하세요",IF(AND(B2063&lt;&gt;"",ISNA(MATCH(B2063,현장번호,0))),"현장 번호를 확인하세요",IF(AND(F2063&lt;&gt;"",F2063&lt;&gt;"완료"),"끝남 칸은 '완료'만","")))))</f>
        <v/>
      </c>
      <c r="J2063">
        <f>IF(OR(G2063="밀림",G2063="오늘",G2063="이번 주"),A2063+ROW()/1E+6,"")</f>
        <v/>
      </c>
    </row>
    <row r="2064">
      <c r="A2064" s="20" t="n"/>
      <c r="B2064" s="26" t="n"/>
      <c r="C2064" s="27">
        <f>IF(D2064="","",IF(B2064="","(현장 없음)",IFERROR(INDEX(현장_고객,MATCH(B2064,현장번호,0))&amp;" · "&amp;INDEX(현장_주소,MATCH(B2064,현장번호,0)),"없는 번호")))</f>
        <v/>
      </c>
      <c r="D2064" s="21" t="n"/>
      <c r="E2064" s="21" t="n"/>
      <c r="F2064" s="26" t="n"/>
      <c r="G2064" s="28">
        <f>IF(OR(D2064="",H2064&lt;&gt;""),"",IF(F2064="완료","완료",IF(A2064&lt;기준일,"밀림",IF(A2064=기준일,"오늘",IF(A2064&lt;=기준일+7,"이번 주","예정")))))</f>
        <v/>
      </c>
      <c r="H2064" s="25">
        <f>IF(COUNTA(A2064,B2064,D2064)=0,"",IF(D2064="","할 일을 적어 주세요",IF(NOT(ISNUMBER(A2064)),"마감일을 확인하세요",IF(AND(B2064&lt;&gt;"",ISNA(MATCH(B2064,현장번호,0))),"현장 번호를 확인하세요",IF(AND(F2064&lt;&gt;"",F2064&lt;&gt;"완료"),"끝남 칸은 '완료'만","")))))</f>
        <v/>
      </c>
      <c r="J2064">
        <f>IF(OR(G2064="밀림",G2064="오늘",G2064="이번 주"),A2064+ROW()/1E+6,"")</f>
        <v/>
      </c>
    </row>
    <row r="2065">
      <c r="A2065" s="20" t="n"/>
      <c r="B2065" s="26" t="n"/>
      <c r="C2065" s="27">
        <f>IF(D2065="","",IF(B2065="","(현장 없음)",IFERROR(INDEX(현장_고객,MATCH(B2065,현장번호,0))&amp;" · "&amp;INDEX(현장_주소,MATCH(B2065,현장번호,0)),"없는 번호")))</f>
        <v/>
      </c>
      <c r="D2065" s="21" t="n"/>
      <c r="E2065" s="21" t="n"/>
      <c r="F2065" s="26" t="n"/>
      <c r="G2065" s="28">
        <f>IF(OR(D2065="",H2065&lt;&gt;""),"",IF(F2065="완료","완료",IF(A2065&lt;기준일,"밀림",IF(A2065=기준일,"오늘",IF(A2065&lt;=기준일+7,"이번 주","예정")))))</f>
        <v/>
      </c>
      <c r="H2065" s="25">
        <f>IF(COUNTA(A2065,B2065,D2065)=0,"",IF(D2065="","할 일을 적어 주세요",IF(NOT(ISNUMBER(A2065)),"마감일을 확인하세요",IF(AND(B2065&lt;&gt;"",ISNA(MATCH(B2065,현장번호,0))),"현장 번호를 확인하세요",IF(AND(F2065&lt;&gt;"",F2065&lt;&gt;"완료"),"끝남 칸은 '완료'만","")))))</f>
        <v/>
      </c>
      <c r="J2065">
        <f>IF(OR(G2065="밀림",G2065="오늘",G2065="이번 주"),A2065+ROW()/1E+6,"")</f>
        <v/>
      </c>
    </row>
    <row r="2066">
      <c r="A2066" s="20" t="n"/>
      <c r="B2066" s="26" t="n"/>
      <c r="C2066" s="27">
        <f>IF(D2066="","",IF(B2066="","(현장 없음)",IFERROR(INDEX(현장_고객,MATCH(B2066,현장번호,0))&amp;" · "&amp;INDEX(현장_주소,MATCH(B2066,현장번호,0)),"없는 번호")))</f>
        <v/>
      </c>
      <c r="D2066" s="21" t="n"/>
      <c r="E2066" s="21" t="n"/>
      <c r="F2066" s="26" t="n"/>
      <c r="G2066" s="28">
        <f>IF(OR(D2066="",H2066&lt;&gt;""),"",IF(F2066="완료","완료",IF(A2066&lt;기준일,"밀림",IF(A2066=기준일,"오늘",IF(A2066&lt;=기준일+7,"이번 주","예정")))))</f>
        <v/>
      </c>
      <c r="H2066" s="25">
        <f>IF(COUNTA(A2066,B2066,D2066)=0,"",IF(D2066="","할 일을 적어 주세요",IF(NOT(ISNUMBER(A2066)),"마감일을 확인하세요",IF(AND(B2066&lt;&gt;"",ISNA(MATCH(B2066,현장번호,0))),"현장 번호를 확인하세요",IF(AND(F2066&lt;&gt;"",F2066&lt;&gt;"완료"),"끝남 칸은 '완료'만","")))))</f>
        <v/>
      </c>
      <c r="J2066">
        <f>IF(OR(G2066="밀림",G2066="오늘",G2066="이번 주"),A2066+ROW()/1E+6,"")</f>
        <v/>
      </c>
    </row>
    <row r="2067">
      <c r="A2067" s="20" t="n"/>
      <c r="B2067" s="26" t="n"/>
      <c r="C2067" s="27">
        <f>IF(D2067="","",IF(B2067="","(현장 없음)",IFERROR(INDEX(현장_고객,MATCH(B2067,현장번호,0))&amp;" · "&amp;INDEX(현장_주소,MATCH(B2067,현장번호,0)),"없는 번호")))</f>
        <v/>
      </c>
      <c r="D2067" s="21" t="n"/>
      <c r="E2067" s="21" t="n"/>
      <c r="F2067" s="26" t="n"/>
      <c r="G2067" s="28">
        <f>IF(OR(D2067="",H2067&lt;&gt;""),"",IF(F2067="완료","완료",IF(A2067&lt;기준일,"밀림",IF(A2067=기준일,"오늘",IF(A2067&lt;=기준일+7,"이번 주","예정")))))</f>
        <v/>
      </c>
      <c r="H2067" s="25">
        <f>IF(COUNTA(A2067,B2067,D2067)=0,"",IF(D2067="","할 일을 적어 주세요",IF(NOT(ISNUMBER(A2067)),"마감일을 확인하세요",IF(AND(B2067&lt;&gt;"",ISNA(MATCH(B2067,현장번호,0))),"현장 번호를 확인하세요",IF(AND(F2067&lt;&gt;"",F2067&lt;&gt;"완료"),"끝남 칸은 '완료'만","")))))</f>
        <v/>
      </c>
      <c r="J2067">
        <f>IF(OR(G2067="밀림",G2067="오늘",G2067="이번 주"),A2067+ROW()/1E+6,"")</f>
        <v/>
      </c>
    </row>
    <row r="2068">
      <c r="A2068" s="20" t="n"/>
      <c r="B2068" s="26" t="n"/>
      <c r="C2068" s="27">
        <f>IF(D2068="","",IF(B2068="","(현장 없음)",IFERROR(INDEX(현장_고객,MATCH(B2068,현장번호,0))&amp;" · "&amp;INDEX(현장_주소,MATCH(B2068,현장번호,0)),"없는 번호")))</f>
        <v/>
      </c>
      <c r="D2068" s="21" t="n"/>
      <c r="E2068" s="21" t="n"/>
      <c r="F2068" s="26" t="n"/>
      <c r="G2068" s="28">
        <f>IF(OR(D2068="",H2068&lt;&gt;""),"",IF(F2068="완료","완료",IF(A2068&lt;기준일,"밀림",IF(A2068=기준일,"오늘",IF(A2068&lt;=기준일+7,"이번 주","예정")))))</f>
        <v/>
      </c>
      <c r="H2068" s="25">
        <f>IF(COUNTA(A2068,B2068,D2068)=0,"",IF(D2068="","할 일을 적어 주세요",IF(NOT(ISNUMBER(A2068)),"마감일을 확인하세요",IF(AND(B2068&lt;&gt;"",ISNA(MATCH(B2068,현장번호,0))),"현장 번호를 확인하세요",IF(AND(F2068&lt;&gt;"",F2068&lt;&gt;"완료"),"끝남 칸은 '완료'만","")))))</f>
        <v/>
      </c>
      <c r="J2068">
        <f>IF(OR(G2068="밀림",G2068="오늘",G2068="이번 주"),A2068+ROW()/1E+6,"")</f>
        <v/>
      </c>
    </row>
    <row r="2069">
      <c r="A2069" s="20" t="n"/>
      <c r="B2069" s="26" t="n"/>
      <c r="C2069" s="27">
        <f>IF(D2069="","",IF(B2069="","(현장 없음)",IFERROR(INDEX(현장_고객,MATCH(B2069,현장번호,0))&amp;" · "&amp;INDEX(현장_주소,MATCH(B2069,현장번호,0)),"없는 번호")))</f>
        <v/>
      </c>
      <c r="D2069" s="21" t="n"/>
      <c r="E2069" s="21" t="n"/>
      <c r="F2069" s="26" t="n"/>
      <c r="G2069" s="28">
        <f>IF(OR(D2069="",H2069&lt;&gt;""),"",IF(F2069="완료","완료",IF(A2069&lt;기준일,"밀림",IF(A2069=기준일,"오늘",IF(A2069&lt;=기준일+7,"이번 주","예정")))))</f>
        <v/>
      </c>
      <c r="H2069" s="25">
        <f>IF(COUNTA(A2069,B2069,D2069)=0,"",IF(D2069="","할 일을 적어 주세요",IF(NOT(ISNUMBER(A2069)),"마감일을 확인하세요",IF(AND(B2069&lt;&gt;"",ISNA(MATCH(B2069,현장번호,0))),"현장 번호를 확인하세요",IF(AND(F2069&lt;&gt;"",F2069&lt;&gt;"완료"),"끝남 칸은 '완료'만","")))))</f>
        <v/>
      </c>
      <c r="J2069">
        <f>IF(OR(G2069="밀림",G2069="오늘",G2069="이번 주"),A2069+ROW()/1E+6,"")</f>
        <v/>
      </c>
    </row>
    <row r="2070">
      <c r="A2070" s="20" t="n"/>
      <c r="B2070" s="26" t="n"/>
      <c r="C2070" s="27">
        <f>IF(D2070="","",IF(B2070="","(현장 없음)",IFERROR(INDEX(현장_고객,MATCH(B2070,현장번호,0))&amp;" · "&amp;INDEX(현장_주소,MATCH(B2070,현장번호,0)),"없는 번호")))</f>
        <v/>
      </c>
      <c r="D2070" s="21" t="n"/>
      <c r="E2070" s="21" t="n"/>
      <c r="F2070" s="26" t="n"/>
      <c r="G2070" s="28">
        <f>IF(OR(D2070="",H2070&lt;&gt;""),"",IF(F2070="완료","완료",IF(A2070&lt;기준일,"밀림",IF(A2070=기준일,"오늘",IF(A2070&lt;=기준일+7,"이번 주","예정")))))</f>
        <v/>
      </c>
      <c r="H2070" s="25">
        <f>IF(COUNTA(A2070,B2070,D2070)=0,"",IF(D2070="","할 일을 적어 주세요",IF(NOT(ISNUMBER(A2070)),"마감일을 확인하세요",IF(AND(B2070&lt;&gt;"",ISNA(MATCH(B2070,현장번호,0))),"현장 번호를 확인하세요",IF(AND(F2070&lt;&gt;"",F2070&lt;&gt;"완료"),"끝남 칸은 '완료'만","")))))</f>
        <v/>
      </c>
      <c r="J2070">
        <f>IF(OR(G2070="밀림",G2070="오늘",G2070="이번 주"),A2070+ROW()/1E+6,"")</f>
        <v/>
      </c>
    </row>
    <row r="2071">
      <c r="A2071" s="20" t="n"/>
      <c r="B2071" s="26" t="n"/>
      <c r="C2071" s="27">
        <f>IF(D2071="","",IF(B2071="","(현장 없음)",IFERROR(INDEX(현장_고객,MATCH(B2071,현장번호,0))&amp;" · "&amp;INDEX(현장_주소,MATCH(B2071,현장번호,0)),"없는 번호")))</f>
        <v/>
      </c>
      <c r="D2071" s="21" t="n"/>
      <c r="E2071" s="21" t="n"/>
      <c r="F2071" s="26" t="n"/>
      <c r="G2071" s="28">
        <f>IF(OR(D2071="",H2071&lt;&gt;""),"",IF(F2071="완료","완료",IF(A2071&lt;기준일,"밀림",IF(A2071=기준일,"오늘",IF(A2071&lt;=기준일+7,"이번 주","예정")))))</f>
        <v/>
      </c>
      <c r="H2071" s="25">
        <f>IF(COUNTA(A2071,B2071,D2071)=0,"",IF(D2071="","할 일을 적어 주세요",IF(NOT(ISNUMBER(A2071)),"마감일을 확인하세요",IF(AND(B2071&lt;&gt;"",ISNA(MATCH(B2071,현장번호,0))),"현장 번호를 확인하세요",IF(AND(F2071&lt;&gt;"",F2071&lt;&gt;"완료"),"끝남 칸은 '완료'만","")))))</f>
        <v/>
      </c>
      <c r="J2071">
        <f>IF(OR(G2071="밀림",G2071="오늘",G2071="이번 주"),A2071+ROW()/1E+6,"")</f>
        <v/>
      </c>
    </row>
    <row r="2072">
      <c r="A2072" s="20" t="n"/>
      <c r="B2072" s="26" t="n"/>
      <c r="C2072" s="27">
        <f>IF(D2072="","",IF(B2072="","(현장 없음)",IFERROR(INDEX(현장_고객,MATCH(B2072,현장번호,0))&amp;" · "&amp;INDEX(현장_주소,MATCH(B2072,현장번호,0)),"없는 번호")))</f>
        <v/>
      </c>
      <c r="D2072" s="21" t="n"/>
      <c r="E2072" s="21" t="n"/>
      <c r="F2072" s="26" t="n"/>
      <c r="G2072" s="28">
        <f>IF(OR(D2072="",H2072&lt;&gt;""),"",IF(F2072="완료","완료",IF(A2072&lt;기준일,"밀림",IF(A2072=기준일,"오늘",IF(A2072&lt;=기준일+7,"이번 주","예정")))))</f>
        <v/>
      </c>
      <c r="H2072" s="25">
        <f>IF(COUNTA(A2072,B2072,D2072)=0,"",IF(D2072="","할 일을 적어 주세요",IF(NOT(ISNUMBER(A2072)),"마감일을 확인하세요",IF(AND(B2072&lt;&gt;"",ISNA(MATCH(B2072,현장번호,0))),"현장 번호를 확인하세요",IF(AND(F2072&lt;&gt;"",F2072&lt;&gt;"완료"),"끝남 칸은 '완료'만","")))))</f>
        <v/>
      </c>
      <c r="J2072">
        <f>IF(OR(G2072="밀림",G2072="오늘",G2072="이번 주"),A2072+ROW()/1E+6,"")</f>
        <v/>
      </c>
    </row>
    <row r="2073">
      <c r="A2073" s="20" t="n"/>
      <c r="B2073" s="26" t="n"/>
      <c r="C2073" s="27">
        <f>IF(D2073="","",IF(B2073="","(현장 없음)",IFERROR(INDEX(현장_고객,MATCH(B2073,현장번호,0))&amp;" · "&amp;INDEX(현장_주소,MATCH(B2073,현장번호,0)),"없는 번호")))</f>
        <v/>
      </c>
      <c r="D2073" s="21" t="n"/>
      <c r="E2073" s="21" t="n"/>
      <c r="F2073" s="26" t="n"/>
      <c r="G2073" s="28">
        <f>IF(OR(D2073="",H2073&lt;&gt;""),"",IF(F2073="완료","완료",IF(A2073&lt;기준일,"밀림",IF(A2073=기준일,"오늘",IF(A2073&lt;=기준일+7,"이번 주","예정")))))</f>
        <v/>
      </c>
      <c r="H2073" s="25">
        <f>IF(COUNTA(A2073,B2073,D2073)=0,"",IF(D2073="","할 일을 적어 주세요",IF(NOT(ISNUMBER(A2073)),"마감일을 확인하세요",IF(AND(B2073&lt;&gt;"",ISNA(MATCH(B2073,현장번호,0))),"현장 번호를 확인하세요",IF(AND(F2073&lt;&gt;"",F2073&lt;&gt;"완료"),"끝남 칸은 '완료'만","")))))</f>
        <v/>
      </c>
      <c r="J2073">
        <f>IF(OR(G2073="밀림",G2073="오늘",G2073="이번 주"),A2073+ROW()/1E+6,"")</f>
        <v/>
      </c>
    </row>
    <row r="2074">
      <c r="A2074" s="20" t="n"/>
      <c r="B2074" s="26" t="n"/>
      <c r="C2074" s="27">
        <f>IF(D2074="","",IF(B2074="","(현장 없음)",IFERROR(INDEX(현장_고객,MATCH(B2074,현장번호,0))&amp;" · "&amp;INDEX(현장_주소,MATCH(B2074,현장번호,0)),"없는 번호")))</f>
        <v/>
      </c>
      <c r="D2074" s="21" t="n"/>
      <c r="E2074" s="21" t="n"/>
      <c r="F2074" s="26" t="n"/>
      <c r="G2074" s="28">
        <f>IF(OR(D2074="",H2074&lt;&gt;""),"",IF(F2074="완료","완료",IF(A2074&lt;기준일,"밀림",IF(A2074=기준일,"오늘",IF(A2074&lt;=기준일+7,"이번 주","예정")))))</f>
        <v/>
      </c>
      <c r="H2074" s="25">
        <f>IF(COUNTA(A2074,B2074,D2074)=0,"",IF(D2074="","할 일을 적어 주세요",IF(NOT(ISNUMBER(A2074)),"마감일을 확인하세요",IF(AND(B2074&lt;&gt;"",ISNA(MATCH(B2074,현장번호,0))),"현장 번호를 확인하세요",IF(AND(F2074&lt;&gt;"",F2074&lt;&gt;"완료"),"끝남 칸은 '완료'만","")))))</f>
        <v/>
      </c>
      <c r="J2074">
        <f>IF(OR(G2074="밀림",G2074="오늘",G2074="이번 주"),A2074+ROW()/1E+6,"")</f>
        <v/>
      </c>
    </row>
    <row r="2075">
      <c r="A2075" s="20" t="n"/>
      <c r="B2075" s="26" t="n"/>
      <c r="C2075" s="27">
        <f>IF(D2075="","",IF(B2075="","(현장 없음)",IFERROR(INDEX(현장_고객,MATCH(B2075,현장번호,0))&amp;" · "&amp;INDEX(현장_주소,MATCH(B2075,현장번호,0)),"없는 번호")))</f>
        <v/>
      </c>
      <c r="D2075" s="21" t="n"/>
      <c r="E2075" s="21" t="n"/>
      <c r="F2075" s="26" t="n"/>
      <c r="G2075" s="28">
        <f>IF(OR(D2075="",H2075&lt;&gt;""),"",IF(F2075="완료","완료",IF(A2075&lt;기준일,"밀림",IF(A2075=기준일,"오늘",IF(A2075&lt;=기준일+7,"이번 주","예정")))))</f>
        <v/>
      </c>
      <c r="H2075" s="25">
        <f>IF(COUNTA(A2075,B2075,D2075)=0,"",IF(D2075="","할 일을 적어 주세요",IF(NOT(ISNUMBER(A2075)),"마감일을 확인하세요",IF(AND(B2075&lt;&gt;"",ISNA(MATCH(B2075,현장번호,0))),"현장 번호를 확인하세요",IF(AND(F2075&lt;&gt;"",F2075&lt;&gt;"완료"),"끝남 칸은 '완료'만","")))))</f>
        <v/>
      </c>
      <c r="J2075">
        <f>IF(OR(G2075="밀림",G2075="오늘",G2075="이번 주"),A2075+ROW()/1E+6,"")</f>
        <v/>
      </c>
    </row>
    <row r="2076">
      <c r="A2076" s="20" t="n"/>
      <c r="B2076" s="26" t="n"/>
      <c r="C2076" s="27">
        <f>IF(D2076="","",IF(B2076="","(현장 없음)",IFERROR(INDEX(현장_고객,MATCH(B2076,현장번호,0))&amp;" · "&amp;INDEX(현장_주소,MATCH(B2076,현장번호,0)),"없는 번호")))</f>
        <v/>
      </c>
      <c r="D2076" s="21" t="n"/>
      <c r="E2076" s="21" t="n"/>
      <c r="F2076" s="26" t="n"/>
      <c r="G2076" s="28">
        <f>IF(OR(D2076="",H2076&lt;&gt;""),"",IF(F2076="완료","완료",IF(A2076&lt;기준일,"밀림",IF(A2076=기준일,"오늘",IF(A2076&lt;=기준일+7,"이번 주","예정")))))</f>
        <v/>
      </c>
      <c r="H2076" s="25">
        <f>IF(COUNTA(A2076,B2076,D2076)=0,"",IF(D2076="","할 일을 적어 주세요",IF(NOT(ISNUMBER(A2076)),"마감일을 확인하세요",IF(AND(B2076&lt;&gt;"",ISNA(MATCH(B2076,현장번호,0))),"현장 번호를 확인하세요",IF(AND(F2076&lt;&gt;"",F2076&lt;&gt;"완료"),"끝남 칸은 '완료'만","")))))</f>
        <v/>
      </c>
      <c r="J2076">
        <f>IF(OR(G2076="밀림",G2076="오늘",G2076="이번 주"),A2076+ROW()/1E+6,"")</f>
        <v/>
      </c>
    </row>
    <row r="2077">
      <c r="A2077" s="20" t="n"/>
      <c r="B2077" s="26" t="n"/>
      <c r="C2077" s="27">
        <f>IF(D2077="","",IF(B2077="","(현장 없음)",IFERROR(INDEX(현장_고객,MATCH(B2077,현장번호,0))&amp;" · "&amp;INDEX(현장_주소,MATCH(B2077,현장번호,0)),"없는 번호")))</f>
        <v/>
      </c>
      <c r="D2077" s="21" t="n"/>
      <c r="E2077" s="21" t="n"/>
      <c r="F2077" s="26" t="n"/>
      <c r="G2077" s="28">
        <f>IF(OR(D2077="",H2077&lt;&gt;""),"",IF(F2077="완료","완료",IF(A2077&lt;기준일,"밀림",IF(A2077=기준일,"오늘",IF(A2077&lt;=기준일+7,"이번 주","예정")))))</f>
        <v/>
      </c>
      <c r="H2077" s="25">
        <f>IF(COUNTA(A2077,B2077,D2077)=0,"",IF(D2077="","할 일을 적어 주세요",IF(NOT(ISNUMBER(A2077)),"마감일을 확인하세요",IF(AND(B2077&lt;&gt;"",ISNA(MATCH(B2077,현장번호,0))),"현장 번호를 확인하세요",IF(AND(F2077&lt;&gt;"",F2077&lt;&gt;"완료"),"끝남 칸은 '완료'만","")))))</f>
        <v/>
      </c>
      <c r="J2077">
        <f>IF(OR(G2077="밀림",G2077="오늘",G2077="이번 주"),A2077+ROW()/1E+6,"")</f>
        <v/>
      </c>
    </row>
    <row r="2078">
      <c r="A2078" s="20" t="n"/>
      <c r="B2078" s="26" t="n"/>
      <c r="C2078" s="27">
        <f>IF(D2078="","",IF(B2078="","(현장 없음)",IFERROR(INDEX(현장_고객,MATCH(B2078,현장번호,0))&amp;" · "&amp;INDEX(현장_주소,MATCH(B2078,현장번호,0)),"없는 번호")))</f>
        <v/>
      </c>
      <c r="D2078" s="21" t="n"/>
      <c r="E2078" s="21" t="n"/>
      <c r="F2078" s="26" t="n"/>
      <c r="G2078" s="28">
        <f>IF(OR(D2078="",H2078&lt;&gt;""),"",IF(F2078="완료","완료",IF(A2078&lt;기준일,"밀림",IF(A2078=기준일,"오늘",IF(A2078&lt;=기준일+7,"이번 주","예정")))))</f>
        <v/>
      </c>
      <c r="H2078" s="25">
        <f>IF(COUNTA(A2078,B2078,D2078)=0,"",IF(D2078="","할 일을 적어 주세요",IF(NOT(ISNUMBER(A2078)),"마감일을 확인하세요",IF(AND(B2078&lt;&gt;"",ISNA(MATCH(B2078,현장번호,0))),"현장 번호를 확인하세요",IF(AND(F2078&lt;&gt;"",F2078&lt;&gt;"완료"),"끝남 칸은 '완료'만","")))))</f>
        <v/>
      </c>
      <c r="J2078">
        <f>IF(OR(G2078="밀림",G2078="오늘",G2078="이번 주"),A2078+ROW()/1E+6,"")</f>
        <v/>
      </c>
    </row>
    <row r="2079">
      <c r="A2079" s="20" t="n"/>
      <c r="B2079" s="26" t="n"/>
      <c r="C2079" s="27">
        <f>IF(D2079="","",IF(B2079="","(현장 없음)",IFERROR(INDEX(현장_고객,MATCH(B2079,현장번호,0))&amp;" · "&amp;INDEX(현장_주소,MATCH(B2079,현장번호,0)),"없는 번호")))</f>
        <v/>
      </c>
      <c r="D2079" s="21" t="n"/>
      <c r="E2079" s="21" t="n"/>
      <c r="F2079" s="26" t="n"/>
      <c r="G2079" s="28">
        <f>IF(OR(D2079="",H2079&lt;&gt;""),"",IF(F2079="완료","완료",IF(A2079&lt;기준일,"밀림",IF(A2079=기준일,"오늘",IF(A2079&lt;=기준일+7,"이번 주","예정")))))</f>
        <v/>
      </c>
      <c r="H2079" s="25">
        <f>IF(COUNTA(A2079,B2079,D2079)=0,"",IF(D2079="","할 일을 적어 주세요",IF(NOT(ISNUMBER(A2079)),"마감일을 확인하세요",IF(AND(B2079&lt;&gt;"",ISNA(MATCH(B2079,현장번호,0))),"현장 번호를 확인하세요",IF(AND(F2079&lt;&gt;"",F2079&lt;&gt;"완료"),"끝남 칸은 '완료'만","")))))</f>
        <v/>
      </c>
      <c r="J2079">
        <f>IF(OR(G2079="밀림",G2079="오늘",G2079="이번 주"),A2079+ROW()/1E+6,"")</f>
        <v/>
      </c>
    </row>
    <row r="2080">
      <c r="A2080" s="20" t="n"/>
      <c r="B2080" s="26" t="n"/>
      <c r="C2080" s="27">
        <f>IF(D2080="","",IF(B2080="","(현장 없음)",IFERROR(INDEX(현장_고객,MATCH(B2080,현장번호,0))&amp;" · "&amp;INDEX(현장_주소,MATCH(B2080,현장번호,0)),"없는 번호")))</f>
        <v/>
      </c>
      <c r="D2080" s="21" t="n"/>
      <c r="E2080" s="21" t="n"/>
      <c r="F2080" s="26" t="n"/>
      <c r="G2080" s="28">
        <f>IF(OR(D2080="",H2080&lt;&gt;""),"",IF(F2080="완료","완료",IF(A2080&lt;기준일,"밀림",IF(A2080=기준일,"오늘",IF(A2080&lt;=기준일+7,"이번 주","예정")))))</f>
        <v/>
      </c>
      <c r="H2080" s="25">
        <f>IF(COUNTA(A2080,B2080,D2080)=0,"",IF(D2080="","할 일을 적어 주세요",IF(NOT(ISNUMBER(A2080)),"마감일을 확인하세요",IF(AND(B2080&lt;&gt;"",ISNA(MATCH(B2080,현장번호,0))),"현장 번호를 확인하세요",IF(AND(F2080&lt;&gt;"",F2080&lt;&gt;"완료"),"끝남 칸은 '완료'만","")))))</f>
        <v/>
      </c>
      <c r="J2080">
        <f>IF(OR(G2080="밀림",G2080="오늘",G2080="이번 주"),A2080+ROW()/1E+6,"")</f>
        <v/>
      </c>
    </row>
    <row r="2081">
      <c r="A2081" s="20" t="n"/>
      <c r="B2081" s="26" t="n"/>
      <c r="C2081" s="27">
        <f>IF(D2081="","",IF(B2081="","(현장 없음)",IFERROR(INDEX(현장_고객,MATCH(B2081,현장번호,0))&amp;" · "&amp;INDEX(현장_주소,MATCH(B2081,현장번호,0)),"없는 번호")))</f>
        <v/>
      </c>
      <c r="D2081" s="21" t="n"/>
      <c r="E2081" s="21" t="n"/>
      <c r="F2081" s="26" t="n"/>
      <c r="G2081" s="28">
        <f>IF(OR(D2081="",H2081&lt;&gt;""),"",IF(F2081="완료","완료",IF(A2081&lt;기준일,"밀림",IF(A2081=기준일,"오늘",IF(A2081&lt;=기준일+7,"이번 주","예정")))))</f>
        <v/>
      </c>
      <c r="H2081" s="25">
        <f>IF(COUNTA(A2081,B2081,D2081)=0,"",IF(D2081="","할 일을 적어 주세요",IF(NOT(ISNUMBER(A2081)),"마감일을 확인하세요",IF(AND(B2081&lt;&gt;"",ISNA(MATCH(B2081,현장번호,0))),"현장 번호를 확인하세요",IF(AND(F2081&lt;&gt;"",F2081&lt;&gt;"완료"),"끝남 칸은 '완료'만","")))))</f>
        <v/>
      </c>
      <c r="J2081">
        <f>IF(OR(G2081="밀림",G2081="오늘",G2081="이번 주"),A2081+ROW()/1E+6,"")</f>
        <v/>
      </c>
    </row>
    <row r="2082">
      <c r="A2082" s="20" t="n"/>
      <c r="B2082" s="26" t="n"/>
      <c r="C2082" s="27">
        <f>IF(D2082="","",IF(B2082="","(현장 없음)",IFERROR(INDEX(현장_고객,MATCH(B2082,현장번호,0))&amp;" · "&amp;INDEX(현장_주소,MATCH(B2082,현장번호,0)),"없는 번호")))</f>
        <v/>
      </c>
      <c r="D2082" s="21" t="n"/>
      <c r="E2082" s="21" t="n"/>
      <c r="F2082" s="26" t="n"/>
      <c r="G2082" s="28">
        <f>IF(OR(D2082="",H2082&lt;&gt;""),"",IF(F2082="완료","완료",IF(A2082&lt;기준일,"밀림",IF(A2082=기준일,"오늘",IF(A2082&lt;=기준일+7,"이번 주","예정")))))</f>
        <v/>
      </c>
      <c r="H2082" s="25">
        <f>IF(COUNTA(A2082,B2082,D2082)=0,"",IF(D2082="","할 일을 적어 주세요",IF(NOT(ISNUMBER(A2082)),"마감일을 확인하세요",IF(AND(B2082&lt;&gt;"",ISNA(MATCH(B2082,현장번호,0))),"현장 번호를 확인하세요",IF(AND(F2082&lt;&gt;"",F2082&lt;&gt;"완료"),"끝남 칸은 '완료'만","")))))</f>
        <v/>
      </c>
      <c r="J2082">
        <f>IF(OR(G2082="밀림",G2082="오늘",G2082="이번 주"),A2082+ROW()/1E+6,"")</f>
        <v/>
      </c>
    </row>
    <row r="2083">
      <c r="A2083" s="20" t="n"/>
      <c r="B2083" s="26" t="n"/>
      <c r="C2083" s="27">
        <f>IF(D2083="","",IF(B2083="","(현장 없음)",IFERROR(INDEX(현장_고객,MATCH(B2083,현장번호,0))&amp;" · "&amp;INDEX(현장_주소,MATCH(B2083,현장번호,0)),"없는 번호")))</f>
        <v/>
      </c>
      <c r="D2083" s="21" t="n"/>
      <c r="E2083" s="21" t="n"/>
      <c r="F2083" s="26" t="n"/>
      <c r="G2083" s="28">
        <f>IF(OR(D2083="",H2083&lt;&gt;""),"",IF(F2083="완료","완료",IF(A2083&lt;기준일,"밀림",IF(A2083=기준일,"오늘",IF(A2083&lt;=기준일+7,"이번 주","예정")))))</f>
        <v/>
      </c>
      <c r="H2083" s="25">
        <f>IF(COUNTA(A2083,B2083,D2083)=0,"",IF(D2083="","할 일을 적어 주세요",IF(NOT(ISNUMBER(A2083)),"마감일을 확인하세요",IF(AND(B2083&lt;&gt;"",ISNA(MATCH(B2083,현장번호,0))),"현장 번호를 확인하세요",IF(AND(F2083&lt;&gt;"",F2083&lt;&gt;"완료"),"끝남 칸은 '완료'만","")))))</f>
        <v/>
      </c>
      <c r="J2083">
        <f>IF(OR(G2083="밀림",G2083="오늘",G2083="이번 주"),A2083+ROW()/1E+6,"")</f>
        <v/>
      </c>
    </row>
    <row r="2084">
      <c r="A2084" s="20" t="n"/>
      <c r="B2084" s="26" t="n"/>
      <c r="C2084" s="27">
        <f>IF(D2084="","",IF(B2084="","(현장 없음)",IFERROR(INDEX(현장_고객,MATCH(B2084,현장번호,0))&amp;" · "&amp;INDEX(현장_주소,MATCH(B2084,현장번호,0)),"없는 번호")))</f>
        <v/>
      </c>
      <c r="D2084" s="21" t="n"/>
      <c r="E2084" s="21" t="n"/>
      <c r="F2084" s="26" t="n"/>
      <c r="G2084" s="28">
        <f>IF(OR(D2084="",H2084&lt;&gt;""),"",IF(F2084="완료","완료",IF(A2084&lt;기준일,"밀림",IF(A2084=기준일,"오늘",IF(A2084&lt;=기준일+7,"이번 주","예정")))))</f>
        <v/>
      </c>
      <c r="H2084" s="25">
        <f>IF(COUNTA(A2084,B2084,D2084)=0,"",IF(D2084="","할 일을 적어 주세요",IF(NOT(ISNUMBER(A2084)),"마감일을 확인하세요",IF(AND(B2084&lt;&gt;"",ISNA(MATCH(B2084,현장번호,0))),"현장 번호를 확인하세요",IF(AND(F2084&lt;&gt;"",F2084&lt;&gt;"완료"),"끝남 칸은 '완료'만","")))))</f>
        <v/>
      </c>
      <c r="J2084">
        <f>IF(OR(G2084="밀림",G2084="오늘",G2084="이번 주"),A2084+ROW()/1E+6,"")</f>
        <v/>
      </c>
    </row>
    <row r="2085">
      <c r="A2085" s="20" t="n"/>
      <c r="B2085" s="26" t="n"/>
      <c r="C2085" s="27">
        <f>IF(D2085="","",IF(B2085="","(현장 없음)",IFERROR(INDEX(현장_고객,MATCH(B2085,현장번호,0))&amp;" · "&amp;INDEX(현장_주소,MATCH(B2085,현장번호,0)),"없는 번호")))</f>
        <v/>
      </c>
      <c r="D2085" s="21" t="n"/>
      <c r="E2085" s="21" t="n"/>
      <c r="F2085" s="26" t="n"/>
      <c r="G2085" s="28">
        <f>IF(OR(D2085="",H2085&lt;&gt;""),"",IF(F2085="완료","완료",IF(A2085&lt;기준일,"밀림",IF(A2085=기준일,"오늘",IF(A2085&lt;=기준일+7,"이번 주","예정")))))</f>
        <v/>
      </c>
      <c r="H2085" s="25">
        <f>IF(COUNTA(A2085,B2085,D2085)=0,"",IF(D2085="","할 일을 적어 주세요",IF(NOT(ISNUMBER(A2085)),"마감일을 확인하세요",IF(AND(B2085&lt;&gt;"",ISNA(MATCH(B2085,현장번호,0))),"현장 번호를 확인하세요",IF(AND(F2085&lt;&gt;"",F2085&lt;&gt;"완료"),"끝남 칸은 '완료'만","")))))</f>
        <v/>
      </c>
      <c r="J2085">
        <f>IF(OR(G2085="밀림",G2085="오늘",G2085="이번 주"),A2085+ROW()/1E+6,"")</f>
        <v/>
      </c>
    </row>
    <row r="2086">
      <c r="A2086" s="20" t="n"/>
      <c r="B2086" s="26" t="n"/>
      <c r="C2086" s="27">
        <f>IF(D2086="","",IF(B2086="","(현장 없음)",IFERROR(INDEX(현장_고객,MATCH(B2086,현장번호,0))&amp;" · "&amp;INDEX(현장_주소,MATCH(B2086,현장번호,0)),"없는 번호")))</f>
        <v/>
      </c>
      <c r="D2086" s="21" t="n"/>
      <c r="E2086" s="21" t="n"/>
      <c r="F2086" s="26" t="n"/>
      <c r="G2086" s="28">
        <f>IF(OR(D2086="",H2086&lt;&gt;""),"",IF(F2086="완료","완료",IF(A2086&lt;기준일,"밀림",IF(A2086=기준일,"오늘",IF(A2086&lt;=기준일+7,"이번 주","예정")))))</f>
        <v/>
      </c>
      <c r="H2086" s="25">
        <f>IF(COUNTA(A2086,B2086,D2086)=0,"",IF(D2086="","할 일을 적어 주세요",IF(NOT(ISNUMBER(A2086)),"마감일을 확인하세요",IF(AND(B2086&lt;&gt;"",ISNA(MATCH(B2086,현장번호,0))),"현장 번호를 확인하세요",IF(AND(F2086&lt;&gt;"",F2086&lt;&gt;"완료"),"끝남 칸은 '완료'만","")))))</f>
        <v/>
      </c>
      <c r="J2086">
        <f>IF(OR(G2086="밀림",G2086="오늘",G2086="이번 주"),A2086+ROW()/1E+6,"")</f>
        <v/>
      </c>
    </row>
    <row r="2087">
      <c r="A2087" s="20" t="n"/>
      <c r="B2087" s="26" t="n"/>
      <c r="C2087" s="27">
        <f>IF(D2087="","",IF(B2087="","(현장 없음)",IFERROR(INDEX(현장_고객,MATCH(B2087,현장번호,0))&amp;" · "&amp;INDEX(현장_주소,MATCH(B2087,현장번호,0)),"없는 번호")))</f>
        <v/>
      </c>
      <c r="D2087" s="21" t="n"/>
      <c r="E2087" s="21" t="n"/>
      <c r="F2087" s="26" t="n"/>
      <c r="G2087" s="28">
        <f>IF(OR(D2087="",H2087&lt;&gt;""),"",IF(F2087="완료","완료",IF(A2087&lt;기준일,"밀림",IF(A2087=기준일,"오늘",IF(A2087&lt;=기준일+7,"이번 주","예정")))))</f>
        <v/>
      </c>
      <c r="H2087" s="25">
        <f>IF(COUNTA(A2087,B2087,D2087)=0,"",IF(D2087="","할 일을 적어 주세요",IF(NOT(ISNUMBER(A2087)),"마감일을 확인하세요",IF(AND(B2087&lt;&gt;"",ISNA(MATCH(B2087,현장번호,0))),"현장 번호를 확인하세요",IF(AND(F2087&lt;&gt;"",F2087&lt;&gt;"완료"),"끝남 칸은 '완료'만","")))))</f>
        <v/>
      </c>
      <c r="J2087">
        <f>IF(OR(G2087="밀림",G2087="오늘",G2087="이번 주"),A2087+ROW()/1E+6,"")</f>
        <v/>
      </c>
    </row>
    <row r="2088">
      <c r="A2088" s="20" t="n"/>
      <c r="B2088" s="26" t="n"/>
      <c r="C2088" s="27">
        <f>IF(D2088="","",IF(B2088="","(현장 없음)",IFERROR(INDEX(현장_고객,MATCH(B2088,현장번호,0))&amp;" · "&amp;INDEX(현장_주소,MATCH(B2088,현장번호,0)),"없는 번호")))</f>
        <v/>
      </c>
      <c r="D2088" s="21" t="n"/>
      <c r="E2088" s="21" t="n"/>
      <c r="F2088" s="26" t="n"/>
      <c r="G2088" s="28">
        <f>IF(OR(D2088="",H2088&lt;&gt;""),"",IF(F2088="완료","완료",IF(A2088&lt;기준일,"밀림",IF(A2088=기준일,"오늘",IF(A2088&lt;=기준일+7,"이번 주","예정")))))</f>
        <v/>
      </c>
      <c r="H2088" s="25">
        <f>IF(COUNTA(A2088,B2088,D2088)=0,"",IF(D2088="","할 일을 적어 주세요",IF(NOT(ISNUMBER(A2088)),"마감일을 확인하세요",IF(AND(B2088&lt;&gt;"",ISNA(MATCH(B2088,현장번호,0))),"현장 번호를 확인하세요",IF(AND(F2088&lt;&gt;"",F2088&lt;&gt;"완료"),"끝남 칸은 '완료'만","")))))</f>
        <v/>
      </c>
      <c r="J2088">
        <f>IF(OR(G2088="밀림",G2088="오늘",G2088="이번 주"),A2088+ROW()/1E+6,"")</f>
        <v/>
      </c>
    </row>
    <row r="2089">
      <c r="A2089" s="20" t="n"/>
      <c r="B2089" s="26" t="n"/>
      <c r="C2089" s="27">
        <f>IF(D2089="","",IF(B2089="","(현장 없음)",IFERROR(INDEX(현장_고객,MATCH(B2089,현장번호,0))&amp;" · "&amp;INDEX(현장_주소,MATCH(B2089,현장번호,0)),"없는 번호")))</f>
        <v/>
      </c>
      <c r="D2089" s="21" t="n"/>
      <c r="E2089" s="21" t="n"/>
      <c r="F2089" s="26" t="n"/>
      <c r="G2089" s="28">
        <f>IF(OR(D2089="",H2089&lt;&gt;""),"",IF(F2089="완료","완료",IF(A2089&lt;기준일,"밀림",IF(A2089=기준일,"오늘",IF(A2089&lt;=기준일+7,"이번 주","예정")))))</f>
        <v/>
      </c>
      <c r="H2089" s="25">
        <f>IF(COUNTA(A2089,B2089,D2089)=0,"",IF(D2089="","할 일을 적어 주세요",IF(NOT(ISNUMBER(A2089)),"마감일을 확인하세요",IF(AND(B2089&lt;&gt;"",ISNA(MATCH(B2089,현장번호,0))),"현장 번호를 확인하세요",IF(AND(F2089&lt;&gt;"",F2089&lt;&gt;"완료"),"끝남 칸은 '완료'만","")))))</f>
        <v/>
      </c>
      <c r="J2089">
        <f>IF(OR(G2089="밀림",G2089="오늘",G2089="이번 주"),A2089+ROW()/1E+6,"")</f>
        <v/>
      </c>
    </row>
    <row r="2090">
      <c r="A2090" s="20" t="n"/>
      <c r="B2090" s="26" t="n"/>
      <c r="C2090" s="27">
        <f>IF(D2090="","",IF(B2090="","(현장 없음)",IFERROR(INDEX(현장_고객,MATCH(B2090,현장번호,0))&amp;" · "&amp;INDEX(현장_주소,MATCH(B2090,현장번호,0)),"없는 번호")))</f>
        <v/>
      </c>
      <c r="D2090" s="21" t="n"/>
      <c r="E2090" s="21" t="n"/>
      <c r="F2090" s="26" t="n"/>
      <c r="G2090" s="28">
        <f>IF(OR(D2090="",H2090&lt;&gt;""),"",IF(F2090="완료","완료",IF(A2090&lt;기준일,"밀림",IF(A2090=기준일,"오늘",IF(A2090&lt;=기준일+7,"이번 주","예정")))))</f>
        <v/>
      </c>
      <c r="H2090" s="25">
        <f>IF(COUNTA(A2090,B2090,D2090)=0,"",IF(D2090="","할 일을 적어 주세요",IF(NOT(ISNUMBER(A2090)),"마감일을 확인하세요",IF(AND(B2090&lt;&gt;"",ISNA(MATCH(B2090,현장번호,0))),"현장 번호를 확인하세요",IF(AND(F2090&lt;&gt;"",F2090&lt;&gt;"완료"),"끝남 칸은 '완료'만","")))))</f>
        <v/>
      </c>
      <c r="J2090">
        <f>IF(OR(G2090="밀림",G2090="오늘",G2090="이번 주"),A2090+ROW()/1E+6,"")</f>
        <v/>
      </c>
    </row>
    <row r="2091">
      <c r="A2091" s="20" t="n"/>
      <c r="B2091" s="26" t="n"/>
      <c r="C2091" s="27">
        <f>IF(D2091="","",IF(B2091="","(현장 없음)",IFERROR(INDEX(현장_고객,MATCH(B2091,현장번호,0))&amp;" · "&amp;INDEX(현장_주소,MATCH(B2091,현장번호,0)),"없는 번호")))</f>
        <v/>
      </c>
      <c r="D2091" s="21" t="n"/>
      <c r="E2091" s="21" t="n"/>
      <c r="F2091" s="26" t="n"/>
      <c r="G2091" s="28">
        <f>IF(OR(D2091="",H2091&lt;&gt;""),"",IF(F2091="완료","완료",IF(A2091&lt;기준일,"밀림",IF(A2091=기준일,"오늘",IF(A2091&lt;=기준일+7,"이번 주","예정")))))</f>
        <v/>
      </c>
      <c r="H2091" s="25">
        <f>IF(COUNTA(A2091,B2091,D2091)=0,"",IF(D2091="","할 일을 적어 주세요",IF(NOT(ISNUMBER(A2091)),"마감일을 확인하세요",IF(AND(B2091&lt;&gt;"",ISNA(MATCH(B2091,현장번호,0))),"현장 번호를 확인하세요",IF(AND(F2091&lt;&gt;"",F2091&lt;&gt;"완료"),"끝남 칸은 '완료'만","")))))</f>
        <v/>
      </c>
      <c r="J2091">
        <f>IF(OR(G2091="밀림",G2091="오늘",G2091="이번 주"),A2091+ROW()/1E+6,"")</f>
        <v/>
      </c>
    </row>
    <row r="2092">
      <c r="A2092" s="20" t="n"/>
      <c r="B2092" s="26" t="n"/>
      <c r="C2092" s="27">
        <f>IF(D2092="","",IF(B2092="","(현장 없음)",IFERROR(INDEX(현장_고객,MATCH(B2092,현장번호,0))&amp;" · "&amp;INDEX(현장_주소,MATCH(B2092,현장번호,0)),"없는 번호")))</f>
        <v/>
      </c>
      <c r="D2092" s="21" t="n"/>
      <c r="E2092" s="21" t="n"/>
      <c r="F2092" s="26" t="n"/>
      <c r="G2092" s="28">
        <f>IF(OR(D2092="",H2092&lt;&gt;""),"",IF(F2092="완료","완료",IF(A2092&lt;기준일,"밀림",IF(A2092=기준일,"오늘",IF(A2092&lt;=기준일+7,"이번 주","예정")))))</f>
        <v/>
      </c>
      <c r="H2092" s="25">
        <f>IF(COUNTA(A2092,B2092,D2092)=0,"",IF(D2092="","할 일을 적어 주세요",IF(NOT(ISNUMBER(A2092)),"마감일을 확인하세요",IF(AND(B2092&lt;&gt;"",ISNA(MATCH(B2092,현장번호,0))),"현장 번호를 확인하세요",IF(AND(F2092&lt;&gt;"",F2092&lt;&gt;"완료"),"끝남 칸은 '완료'만","")))))</f>
        <v/>
      </c>
      <c r="J2092">
        <f>IF(OR(G2092="밀림",G2092="오늘",G2092="이번 주"),A2092+ROW()/1E+6,"")</f>
        <v/>
      </c>
    </row>
    <row r="2093">
      <c r="A2093" s="20" t="n"/>
      <c r="B2093" s="26" t="n"/>
      <c r="C2093" s="27">
        <f>IF(D2093="","",IF(B2093="","(현장 없음)",IFERROR(INDEX(현장_고객,MATCH(B2093,현장번호,0))&amp;" · "&amp;INDEX(현장_주소,MATCH(B2093,현장번호,0)),"없는 번호")))</f>
        <v/>
      </c>
      <c r="D2093" s="21" t="n"/>
      <c r="E2093" s="21" t="n"/>
      <c r="F2093" s="26" t="n"/>
      <c r="G2093" s="28">
        <f>IF(OR(D2093="",H2093&lt;&gt;""),"",IF(F2093="완료","완료",IF(A2093&lt;기준일,"밀림",IF(A2093=기준일,"오늘",IF(A2093&lt;=기준일+7,"이번 주","예정")))))</f>
        <v/>
      </c>
      <c r="H2093" s="25">
        <f>IF(COUNTA(A2093,B2093,D2093)=0,"",IF(D2093="","할 일을 적어 주세요",IF(NOT(ISNUMBER(A2093)),"마감일을 확인하세요",IF(AND(B2093&lt;&gt;"",ISNA(MATCH(B2093,현장번호,0))),"현장 번호를 확인하세요",IF(AND(F2093&lt;&gt;"",F2093&lt;&gt;"완료"),"끝남 칸은 '완료'만","")))))</f>
        <v/>
      </c>
      <c r="J2093">
        <f>IF(OR(G2093="밀림",G2093="오늘",G2093="이번 주"),A2093+ROW()/1E+6,"")</f>
        <v/>
      </c>
    </row>
    <row r="2094">
      <c r="A2094" s="20" t="n"/>
      <c r="B2094" s="26" t="n"/>
      <c r="C2094" s="27">
        <f>IF(D2094="","",IF(B2094="","(현장 없음)",IFERROR(INDEX(현장_고객,MATCH(B2094,현장번호,0))&amp;" · "&amp;INDEX(현장_주소,MATCH(B2094,현장번호,0)),"없는 번호")))</f>
        <v/>
      </c>
      <c r="D2094" s="21" t="n"/>
      <c r="E2094" s="21" t="n"/>
      <c r="F2094" s="26" t="n"/>
      <c r="G2094" s="28">
        <f>IF(OR(D2094="",H2094&lt;&gt;""),"",IF(F2094="완료","완료",IF(A2094&lt;기준일,"밀림",IF(A2094=기준일,"오늘",IF(A2094&lt;=기준일+7,"이번 주","예정")))))</f>
        <v/>
      </c>
      <c r="H2094" s="25">
        <f>IF(COUNTA(A2094,B2094,D2094)=0,"",IF(D2094="","할 일을 적어 주세요",IF(NOT(ISNUMBER(A2094)),"마감일을 확인하세요",IF(AND(B2094&lt;&gt;"",ISNA(MATCH(B2094,현장번호,0))),"현장 번호를 확인하세요",IF(AND(F2094&lt;&gt;"",F2094&lt;&gt;"완료"),"끝남 칸은 '완료'만","")))))</f>
        <v/>
      </c>
      <c r="J2094">
        <f>IF(OR(G2094="밀림",G2094="오늘",G2094="이번 주"),A2094+ROW()/1E+6,"")</f>
        <v/>
      </c>
    </row>
    <row r="2095">
      <c r="A2095" s="20" t="n"/>
      <c r="B2095" s="26" t="n"/>
      <c r="C2095" s="27">
        <f>IF(D2095="","",IF(B2095="","(현장 없음)",IFERROR(INDEX(현장_고객,MATCH(B2095,현장번호,0))&amp;" · "&amp;INDEX(현장_주소,MATCH(B2095,현장번호,0)),"없는 번호")))</f>
        <v/>
      </c>
      <c r="D2095" s="21" t="n"/>
      <c r="E2095" s="21" t="n"/>
      <c r="F2095" s="26" t="n"/>
      <c r="G2095" s="28">
        <f>IF(OR(D2095="",H2095&lt;&gt;""),"",IF(F2095="완료","완료",IF(A2095&lt;기준일,"밀림",IF(A2095=기준일,"오늘",IF(A2095&lt;=기준일+7,"이번 주","예정")))))</f>
        <v/>
      </c>
      <c r="H2095" s="25">
        <f>IF(COUNTA(A2095,B2095,D2095)=0,"",IF(D2095="","할 일을 적어 주세요",IF(NOT(ISNUMBER(A2095)),"마감일을 확인하세요",IF(AND(B2095&lt;&gt;"",ISNA(MATCH(B2095,현장번호,0))),"현장 번호를 확인하세요",IF(AND(F2095&lt;&gt;"",F2095&lt;&gt;"완료"),"끝남 칸은 '완료'만","")))))</f>
        <v/>
      </c>
      <c r="J2095">
        <f>IF(OR(G2095="밀림",G2095="오늘",G2095="이번 주"),A2095+ROW()/1E+6,"")</f>
        <v/>
      </c>
    </row>
    <row r="2096">
      <c r="A2096" s="20" t="n"/>
      <c r="B2096" s="26" t="n"/>
      <c r="C2096" s="27">
        <f>IF(D2096="","",IF(B2096="","(현장 없음)",IFERROR(INDEX(현장_고객,MATCH(B2096,현장번호,0))&amp;" · "&amp;INDEX(현장_주소,MATCH(B2096,현장번호,0)),"없는 번호")))</f>
        <v/>
      </c>
      <c r="D2096" s="21" t="n"/>
      <c r="E2096" s="21" t="n"/>
      <c r="F2096" s="26" t="n"/>
      <c r="G2096" s="28">
        <f>IF(OR(D2096="",H2096&lt;&gt;""),"",IF(F2096="완료","완료",IF(A2096&lt;기준일,"밀림",IF(A2096=기준일,"오늘",IF(A2096&lt;=기준일+7,"이번 주","예정")))))</f>
        <v/>
      </c>
      <c r="H2096" s="25">
        <f>IF(COUNTA(A2096,B2096,D2096)=0,"",IF(D2096="","할 일을 적어 주세요",IF(NOT(ISNUMBER(A2096)),"마감일을 확인하세요",IF(AND(B2096&lt;&gt;"",ISNA(MATCH(B2096,현장번호,0))),"현장 번호를 확인하세요",IF(AND(F2096&lt;&gt;"",F2096&lt;&gt;"완료"),"끝남 칸은 '완료'만","")))))</f>
        <v/>
      </c>
      <c r="J2096">
        <f>IF(OR(G2096="밀림",G2096="오늘",G2096="이번 주"),A2096+ROW()/1E+6,"")</f>
        <v/>
      </c>
    </row>
    <row r="2097">
      <c r="A2097" s="20" t="n"/>
      <c r="B2097" s="26" t="n"/>
      <c r="C2097" s="27">
        <f>IF(D2097="","",IF(B2097="","(현장 없음)",IFERROR(INDEX(현장_고객,MATCH(B2097,현장번호,0))&amp;" · "&amp;INDEX(현장_주소,MATCH(B2097,현장번호,0)),"없는 번호")))</f>
        <v/>
      </c>
      <c r="D2097" s="21" t="n"/>
      <c r="E2097" s="21" t="n"/>
      <c r="F2097" s="26" t="n"/>
      <c r="G2097" s="28">
        <f>IF(OR(D2097="",H2097&lt;&gt;""),"",IF(F2097="완료","완료",IF(A2097&lt;기준일,"밀림",IF(A2097=기준일,"오늘",IF(A2097&lt;=기준일+7,"이번 주","예정")))))</f>
        <v/>
      </c>
      <c r="H2097" s="25">
        <f>IF(COUNTA(A2097,B2097,D2097)=0,"",IF(D2097="","할 일을 적어 주세요",IF(NOT(ISNUMBER(A2097)),"마감일을 확인하세요",IF(AND(B2097&lt;&gt;"",ISNA(MATCH(B2097,현장번호,0))),"현장 번호를 확인하세요",IF(AND(F2097&lt;&gt;"",F2097&lt;&gt;"완료"),"끝남 칸은 '완료'만","")))))</f>
        <v/>
      </c>
      <c r="J2097">
        <f>IF(OR(G2097="밀림",G2097="오늘",G2097="이번 주"),A2097+ROW()/1E+6,"")</f>
        <v/>
      </c>
    </row>
    <row r="2098">
      <c r="A2098" s="20" t="n"/>
      <c r="B2098" s="26" t="n"/>
      <c r="C2098" s="27">
        <f>IF(D2098="","",IF(B2098="","(현장 없음)",IFERROR(INDEX(현장_고객,MATCH(B2098,현장번호,0))&amp;" · "&amp;INDEX(현장_주소,MATCH(B2098,현장번호,0)),"없는 번호")))</f>
        <v/>
      </c>
      <c r="D2098" s="21" t="n"/>
      <c r="E2098" s="21" t="n"/>
      <c r="F2098" s="26" t="n"/>
      <c r="G2098" s="28">
        <f>IF(OR(D2098="",H2098&lt;&gt;""),"",IF(F2098="완료","완료",IF(A2098&lt;기준일,"밀림",IF(A2098=기준일,"오늘",IF(A2098&lt;=기준일+7,"이번 주","예정")))))</f>
        <v/>
      </c>
      <c r="H2098" s="25">
        <f>IF(COUNTA(A2098,B2098,D2098)=0,"",IF(D2098="","할 일을 적어 주세요",IF(NOT(ISNUMBER(A2098)),"마감일을 확인하세요",IF(AND(B2098&lt;&gt;"",ISNA(MATCH(B2098,현장번호,0))),"현장 번호를 확인하세요",IF(AND(F2098&lt;&gt;"",F2098&lt;&gt;"완료"),"끝남 칸은 '완료'만","")))))</f>
        <v/>
      </c>
      <c r="J2098">
        <f>IF(OR(G2098="밀림",G2098="오늘",G2098="이번 주"),A2098+ROW()/1E+6,"")</f>
        <v/>
      </c>
    </row>
    <row r="2099">
      <c r="A2099" s="20" t="n"/>
      <c r="B2099" s="26" t="n"/>
      <c r="C2099" s="27">
        <f>IF(D2099="","",IF(B2099="","(현장 없음)",IFERROR(INDEX(현장_고객,MATCH(B2099,현장번호,0))&amp;" · "&amp;INDEX(현장_주소,MATCH(B2099,현장번호,0)),"없는 번호")))</f>
        <v/>
      </c>
      <c r="D2099" s="21" t="n"/>
      <c r="E2099" s="21" t="n"/>
      <c r="F2099" s="26" t="n"/>
      <c r="G2099" s="28">
        <f>IF(OR(D2099="",H2099&lt;&gt;""),"",IF(F2099="완료","완료",IF(A2099&lt;기준일,"밀림",IF(A2099=기준일,"오늘",IF(A2099&lt;=기준일+7,"이번 주","예정")))))</f>
        <v/>
      </c>
      <c r="H2099" s="25">
        <f>IF(COUNTA(A2099,B2099,D2099)=0,"",IF(D2099="","할 일을 적어 주세요",IF(NOT(ISNUMBER(A2099)),"마감일을 확인하세요",IF(AND(B2099&lt;&gt;"",ISNA(MATCH(B2099,현장번호,0))),"현장 번호를 확인하세요",IF(AND(F2099&lt;&gt;"",F2099&lt;&gt;"완료"),"끝남 칸은 '완료'만","")))))</f>
        <v/>
      </c>
      <c r="J2099">
        <f>IF(OR(G2099="밀림",G2099="오늘",G2099="이번 주"),A2099+ROW()/1E+6,"")</f>
        <v/>
      </c>
    </row>
    <row r="2100">
      <c r="A2100" s="20" t="n"/>
      <c r="B2100" s="26" t="n"/>
      <c r="C2100" s="27">
        <f>IF(D2100="","",IF(B2100="","(현장 없음)",IFERROR(INDEX(현장_고객,MATCH(B2100,현장번호,0))&amp;" · "&amp;INDEX(현장_주소,MATCH(B2100,현장번호,0)),"없는 번호")))</f>
        <v/>
      </c>
      <c r="D2100" s="21" t="n"/>
      <c r="E2100" s="21" t="n"/>
      <c r="F2100" s="26" t="n"/>
      <c r="G2100" s="28">
        <f>IF(OR(D2100="",H2100&lt;&gt;""),"",IF(F2100="완료","완료",IF(A2100&lt;기준일,"밀림",IF(A2100=기준일,"오늘",IF(A2100&lt;=기준일+7,"이번 주","예정")))))</f>
        <v/>
      </c>
      <c r="H2100" s="25">
        <f>IF(COUNTA(A2100,B2100,D2100)=0,"",IF(D2100="","할 일을 적어 주세요",IF(NOT(ISNUMBER(A2100)),"마감일을 확인하세요",IF(AND(B2100&lt;&gt;"",ISNA(MATCH(B2100,현장번호,0))),"현장 번호를 확인하세요",IF(AND(F2100&lt;&gt;"",F2100&lt;&gt;"완료"),"끝남 칸은 '완료'만","")))))</f>
        <v/>
      </c>
      <c r="J2100">
        <f>IF(OR(G2100="밀림",G2100="오늘",G2100="이번 주"),A2100+ROW()/1E+6,"")</f>
        <v/>
      </c>
    </row>
    <row r="2101">
      <c r="A2101" s="20" t="n"/>
      <c r="B2101" s="26" t="n"/>
      <c r="C2101" s="27">
        <f>IF(D2101="","",IF(B2101="","(현장 없음)",IFERROR(INDEX(현장_고객,MATCH(B2101,현장번호,0))&amp;" · "&amp;INDEX(현장_주소,MATCH(B2101,현장번호,0)),"없는 번호")))</f>
        <v/>
      </c>
      <c r="D2101" s="21" t="n"/>
      <c r="E2101" s="21" t="n"/>
      <c r="F2101" s="26" t="n"/>
      <c r="G2101" s="28">
        <f>IF(OR(D2101="",H2101&lt;&gt;""),"",IF(F2101="완료","완료",IF(A2101&lt;기준일,"밀림",IF(A2101=기준일,"오늘",IF(A2101&lt;=기준일+7,"이번 주","예정")))))</f>
        <v/>
      </c>
      <c r="H2101" s="25">
        <f>IF(COUNTA(A2101,B2101,D2101)=0,"",IF(D2101="","할 일을 적어 주세요",IF(NOT(ISNUMBER(A2101)),"마감일을 확인하세요",IF(AND(B2101&lt;&gt;"",ISNA(MATCH(B2101,현장번호,0))),"현장 번호를 확인하세요",IF(AND(F2101&lt;&gt;"",F2101&lt;&gt;"완료"),"끝남 칸은 '완료'만","")))))</f>
        <v/>
      </c>
      <c r="J2101">
        <f>IF(OR(G2101="밀림",G2101="오늘",G2101="이번 주"),A2101+ROW()/1E+6,"")</f>
        <v/>
      </c>
    </row>
    <row r="2102">
      <c r="A2102" s="20" t="n"/>
      <c r="B2102" s="26" t="n"/>
      <c r="C2102" s="27">
        <f>IF(D2102="","",IF(B2102="","(현장 없음)",IFERROR(INDEX(현장_고객,MATCH(B2102,현장번호,0))&amp;" · "&amp;INDEX(현장_주소,MATCH(B2102,현장번호,0)),"없는 번호")))</f>
        <v/>
      </c>
      <c r="D2102" s="21" t="n"/>
      <c r="E2102" s="21" t="n"/>
      <c r="F2102" s="26" t="n"/>
      <c r="G2102" s="28">
        <f>IF(OR(D2102="",H2102&lt;&gt;""),"",IF(F2102="완료","완료",IF(A2102&lt;기준일,"밀림",IF(A2102=기준일,"오늘",IF(A2102&lt;=기준일+7,"이번 주","예정")))))</f>
        <v/>
      </c>
      <c r="H2102" s="25">
        <f>IF(COUNTA(A2102,B2102,D2102)=0,"",IF(D2102="","할 일을 적어 주세요",IF(NOT(ISNUMBER(A2102)),"마감일을 확인하세요",IF(AND(B2102&lt;&gt;"",ISNA(MATCH(B2102,현장번호,0))),"현장 번호를 확인하세요",IF(AND(F2102&lt;&gt;"",F2102&lt;&gt;"완료"),"끝남 칸은 '완료'만","")))))</f>
        <v/>
      </c>
      <c r="J2102">
        <f>IF(OR(G2102="밀림",G2102="오늘",G2102="이번 주"),A2102+ROW()/1E+6,"")</f>
        <v/>
      </c>
    </row>
    <row r="2103">
      <c r="A2103" s="20" t="n"/>
      <c r="B2103" s="26" t="n"/>
      <c r="C2103" s="27">
        <f>IF(D2103="","",IF(B2103="","(현장 없음)",IFERROR(INDEX(현장_고객,MATCH(B2103,현장번호,0))&amp;" · "&amp;INDEX(현장_주소,MATCH(B2103,현장번호,0)),"없는 번호")))</f>
        <v/>
      </c>
      <c r="D2103" s="21" t="n"/>
      <c r="E2103" s="21" t="n"/>
      <c r="F2103" s="26" t="n"/>
      <c r="G2103" s="28">
        <f>IF(OR(D2103="",H2103&lt;&gt;""),"",IF(F2103="완료","완료",IF(A2103&lt;기준일,"밀림",IF(A2103=기준일,"오늘",IF(A2103&lt;=기준일+7,"이번 주","예정")))))</f>
        <v/>
      </c>
      <c r="H2103" s="25">
        <f>IF(COUNTA(A2103,B2103,D2103)=0,"",IF(D2103="","할 일을 적어 주세요",IF(NOT(ISNUMBER(A2103)),"마감일을 확인하세요",IF(AND(B2103&lt;&gt;"",ISNA(MATCH(B2103,현장번호,0))),"현장 번호를 확인하세요",IF(AND(F2103&lt;&gt;"",F2103&lt;&gt;"완료"),"끝남 칸은 '완료'만","")))))</f>
        <v/>
      </c>
      <c r="J2103">
        <f>IF(OR(G2103="밀림",G2103="오늘",G2103="이번 주"),A2103+ROW()/1E+6,"")</f>
        <v/>
      </c>
    </row>
    <row r="2104">
      <c r="A2104" s="20" t="n"/>
      <c r="B2104" s="26" t="n"/>
      <c r="C2104" s="27">
        <f>IF(D2104="","",IF(B2104="","(현장 없음)",IFERROR(INDEX(현장_고객,MATCH(B2104,현장번호,0))&amp;" · "&amp;INDEX(현장_주소,MATCH(B2104,현장번호,0)),"없는 번호")))</f>
        <v/>
      </c>
      <c r="D2104" s="21" t="n"/>
      <c r="E2104" s="21" t="n"/>
      <c r="F2104" s="26" t="n"/>
      <c r="G2104" s="28">
        <f>IF(OR(D2104="",H2104&lt;&gt;""),"",IF(F2104="완료","완료",IF(A2104&lt;기준일,"밀림",IF(A2104=기준일,"오늘",IF(A2104&lt;=기준일+7,"이번 주","예정")))))</f>
        <v/>
      </c>
      <c r="H2104" s="25">
        <f>IF(COUNTA(A2104,B2104,D2104)=0,"",IF(D2104="","할 일을 적어 주세요",IF(NOT(ISNUMBER(A2104)),"마감일을 확인하세요",IF(AND(B2104&lt;&gt;"",ISNA(MATCH(B2104,현장번호,0))),"현장 번호를 확인하세요",IF(AND(F2104&lt;&gt;"",F2104&lt;&gt;"완료"),"끝남 칸은 '완료'만","")))))</f>
        <v/>
      </c>
      <c r="J2104">
        <f>IF(OR(G2104="밀림",G2104="오늘",G2104="이번 주"),A2104+ROW()/1E+6,"")</f>
        <v/>
      </c>
    </row>
    <row r="2105">
      <c r="A2105" s="20" t="n"/>
      <c r="B2105" s="26" t="n"/>
      <c r="C2105" s="27">
        <f>IF(D2105="","",IF(B2105="","(현장 없음)",IFERROR(INDEX(현장_고객,MATCH(B2105,현장번호,0))&amp;" · "&amp;INDEX(현장_주소,MATCH(B2105,현장번호,0)),"없는 번호")))</f>
        <v/>
      </c>
      <c r="D2105" s="21" t="n"/>
      <c r="E2105" s="21" t="n"/>
      <c r="F2105" s="26" t="n"/>
      <c r="G2105" s="28">
        <f>IF(OR(D2105="",H2105&lt;&gt;""),"",IF(F2105="완료","완료",IF(A2105&lt;기준일,"밀림",IF(A2105=기준일,"오늘",IF(A2105&lt;=기준일+7,"이번 주","예정")))))</f>
        <v/>
      </c>
      <c r="H2105" s="25">
        <f>IF(COUNTA(A2105,B2105,D2105)=0,"",IF(D2105="","할 일을 적어 주세요",IF(NOT(ISNUMBER(A2105)),"마감일을 확인하세요",IF(AND(B2105&lt;&gt;"",ISNA(MATCH(B2105,현장번호,0))),"현장 번호를 확인하세요",IF(AND(F2105&lt;&gt;"",F2105&lt;&gt;"완료"),"끝남 칸은 '완료'만","")))))</f>
        <v/>
      </c>
      <c r="J2105">
        <f>IF(OR(G2105="밀림",G2105="오늘",G2105="이번 주"),A2105+ROW()/1E+6,"")</f>
        <v/>
      </c>
    </row>
    <row r="2106">
      <c r="A2106" s="20" t="n"/>
      <c r="B2106" s="26" t="n"/>
      <c r="C2106" s="27">
        <f>IF(D2106="","",IF(B2106="","(현장 없음)",IFERROR(INDEX(현장_고객,MATCH(B2106,현장번호,0))&amp;" · "&amp;INDEX(현장_주소,MATCH(B2106,현장번호,0)),"없는 번호")))</f>
        <v/>
      </c>
      <c r="D2106" s="21" t="n"/>
      <c r="E2106" s="21" t="n"/>
      <c r="F2106" s="26" t="n"/>
      <c r="G2106" s="28">
        <f>IF(OR(D2106="",H2106&lt;&gt;""),"",IF(F2106="완료","완료",IF(A2106&lt;기준일,"밀림",IF(A2106=기준일,"오늘",IF(A2106&lt;=기준일+7,"이번 주","예정")))))</f>
        <v/>
      </c>
      <c r="H2106" s="25">
        <f>IF(COUNTA(A2106,B2106,D2106)=0,"",IF(D2106="","할 일을 적어 주세요",IF(NOT(ISNUMBER(A2106)),"마감일을 확인하세요",IF(AND(B2106&lt;&gt;"",ISNA(MATCH(B2106,현장번호,0))),"현장 번호를 확인하세요",IF(AND(F2106&lt;&gt;"",F2106&lt;&gt;"완료"),"끝남 칸은 '완료'만","")))))</f>
        <v/>
      </c>
      <c r="J2106">
        <f>IF(OR(G2106="밀림",G2106="오늘",G2106="이번 주"),A2106+ROW()/1E+6,"")</f>
        <v/>
      </c>
    </row>
    <row r="2107">
      <c r="A2107" s="20" t="n"/>
      <c r="B2107" s="26" t="n"/>
      <c r="C2107" s="27">
        <f>IF(D2107="","",IF(B2107="","(현장 없음)",IFERROR(INDEX(현장_고객,MATCH(B2107,현장번호,0))&amp;" · "&amp;INDEX(현장_주소,MATCH(B2107,현장번호,0)),"없는 번호")))</f>
        <v/>
      </c>
      <c r="D2107" s="21" t="n"/>
      <c r="E2107" s="21" t="n"/>
      <c r="F2107" s="26" t="n"/>
      <c r="G2107" s="28">
        <f>IF(OR(D2107="",H2107&lt;&gt;""),"",IF(F2107="완료","완료",IF(A2107&lt;기준일,"밀림",IF(A2107=기준일,"오늘",IF(A2107&lt;=기준일+7,"이번 주","예정")))))</f>
        <v/>
      </c>
      <c r="H2107" s="25">
        <f>IF(COUNTA(A2107,B2107,D2107)=0,"",IF(D2107="","할 일을 적어 주세요",IF(NOT(ISNUMBER(A2107)),"마감일을 확인하세요",IF(AND(B2107&lt;&gt;"",ISNA(MATCH(B2107,현장번호,0))),"현장 번호를 확인하세요",IF(AND(F2107&lt;&gt;"",F2107&lt;&gt;"완료"),"끝남 칸은 '완료'만","")))))</f>
        <v/>
      </c>
      <c r="J2107">
        <f>IF(OR(G2107="밀림",G2107="오늘",G2107="이번 주"),A2107+ROW()/1E+6,"")</f>
        <v/>
      </c>
    </row>
    <row r="2108">
      <c r="A2108" s="20" t="n"/>
      <c r="B2108" s="26" t="n"/>
      <c r="C2108" s="27">
        <f>IF(D2108="","",IF(B2108="","(현장 없음)",IFERROR(INDEX(현장_고객,MATCH(B2108,현장번호,0))&amp;" · "&amp;INDEX(현장_주소,MATCH(B2108,현장번호,0)),"없는 번호")))</f>
        <v/>
      </c>
      <c r="D2108" s="21" t="n"/>
      <c r="E2108" s="21" t="n"/>
      <c r="F2108" s="26" t="n"/>
      <c r="G2108" s="28">
        <f>IF(OR(D2108="",H2108&lt;&gt;""),"",IF(F2108="완료","완료",IF(A2108&lt;기준일,"밀림",IF(A2108=기준일,"오늘",IF(A2108&lt;=기준일+7,"이번 주","예정")))))</f>
        <v/>
      </c>
      <c r="H2108" s="25">
        <f>IF(COUNTA(A2108,B2108,D2108)=0,"",IF(D2108="","할 일을 적어 주세요",IF(NOT(ISNUMBER(A2108)),"마감일을 확인하세요",IF(AND(B2108&lt;&gt;"",ISNA(MATCH(B2108,현장번호,0))),"현장 번호를 확인하세요",IF(AND(F2108&lt;&gt;"",F2108&lt;&gt;"완료"),"끝남 칸은 '완료'만","")))))</f>
        <v/>
      </c>
      <c r="J2108">
        <f>IF(OR(G2108="밀림",G2108="오늘",G2108="이번 주"),A2108+ROW()/1E+6,"")</f>
        <v/>
      </c>
    </row>
    <row r="2109">
      <c r="A2109" s="20" t="n"/>
      <c r="B2109" s="26" t="n"/>
      <c r="C2109" s="27">
        <f>IF(D2109="","",IF(B2109="","(현장 없음)",IFERROR(INDEX(현장_고객,MATCH(B2109,현장번호,0))&amp;" · "&amp;INDEX(현장_주소,MATCH(B2109,현장번호,0)),"없는 번호")))</f>
        <v/>
      </c>
      <c r="D2109" s="21" t="n"/>
      <c r="E2109" s="21" t="n"/>
      <c r="F2109" s="26" t="n"/>
      <c r="G2109" s="28">
        <f>IF(OR(D2109="",H2109&lt;&gt;""),"",IF(F2109="완료","완료",IF(A2109&lt;기준일,"밀림",IF(A2109=기준일,"오늘",IF(A2109&lt;=기준일+7,"이번 주","예정")))))</f>
        <v/>
      </c>
      <c r="H2109" s="25">
        <f>IF(COUNTA(A2109,B2109,D2109)=0,"",IF(D2109="","할 일을 적어 주세요",IF(NOT(ISNUMBER(A2109)),"마감일을 확인하세요",IF(AND(B2109&lt;&gt;"",ISNA(MATCH(B2109,현장번호,0))),"현장 번호를 확인하세요",IF(AND(F2109&lt;&gt;"",F2109&lt;&gt;"완료"),"끝남 칸은 '완료'만","")))))</f>
        <v/>
      </c>
      <c r="J2109">
        <f>IF(OR(G2109="밀림",G2109="오늘",G2109="이번 주"),A2109+ROW()/1E+6,"")</f>
        <v/>
      </c>
    </row>
    <row r="2110">
      <c r="A2110" s="20" t="n"/>
      <c r="B2110" s="26" t="n"/>
      <c r="C2110" s="27">
        <f>IF(D2110="","",IF(B2110="","(현장 없음)",IFERROR(INDEX(현장_고객,MATCH(B2110,현장번호,0))&amp;" · "&amp;INDEX(현장_주소,MATCH(B2110,현장번호,0)),"없는 번호")))</f>
        <v/>
      </c>
      <c r="D2110" s="21" t="n"/>
      <c r="E2110" s="21" t="n"/>
      <c r="F2110" s="26" t="n"/>
      <c r="G2110" s="28">
        <f>IF(OR(D2110="",H2110&lt;&gt;""),"",IF(F2110="완료","완료",IF(A2110&lt;기준일,"밀림",IF(A2110=기준일,"오늘",IF(A2110&lt;=기준일+7,"이번 주","예정")))))</f>
        <v/>
      </c>
      <c r="H2110" s="25">
        <f>IF(COUNTA(A2110,B2110,D2110)=0,"",IF(D2110="","할 일을 적어 주세요",IF(NOT(ISNUMBER(A2110)),"마감일을 확인하세요",IF(AND(B2110&lt;&gt;"",ISNA(MATCH(B2110,현장번호,0))),"현장 번호를 확인하세요",IF(AND(F2110&lt;&gt;"",F2110&lt;&gt;"완료"),"끝남 칸은 '완료'만","")))))</f>
        <v/>
      </c>
      <c r="J2110">
        <f>IF(OR(G2110="밀림",G2110="오늘",G2110="이번 주"),A2110+ROW()/1E+6,"")</f>
        <v/>
      </c>
    </row>
    <row r="2111">
      <c r="A2111" s="20" t="n"/>
      <c r="B2111" s="26" t="n"/>
      <c r="C2111" s="27">
        <f>IF(D2111="","",IF(B2111="","(현장 없음)",IFERROR(INDEX(현장_고객,MATCH(B2111,현장번호,0))&amp;" · "&amp;INDEX(현장_주소,MATCH(B2111,현장번호,0)),"없는 번호")))</f>
        <v/>
      </c>
      <c r="D2111" s="21" t="n"/>
      <c r="E2111" s="21" t="n"/>
      <c r="F2111" s="26" t="n"/>
      <c r="G2111" s="28">
        <f>IF(OR(D2111="",H2111&lt;&gt;""),"",IF(F2111="완료","완료",IF(A2111&lt;기준일,"밀림",IF(A2111=기준일,"오늘",IF(A2111&lt;=기준일+7,"이번 주","예정")))))</f>
        <v/>
      </c>
      <c r="H2111" s="25">
        <f>IF(COUNTA(A2111,B2111,D2111)=0,"",IF(D2111="","할 일을 적어 주세요",IF(NOT(ISNUMBER(A2111)),"마감일을 확인하세요",IF(AND(B2111&lt;&gt;"",ISNA(MATCH(B2111,현장번호,0))),"현장 번호를 확인하세요",IF(AND(F2111&lt;&gt;"",F2111&lt;&gt;"완료"),"끝남 칸은 '완료'만","")))))</f>
        <v/>
      </c>
      <c r="J2111">
        <f>IF(OR(G2111="밀림",G2111="오늘",G2111="이번 주"),A2111+ROW()/1E+6,"")</f>
        <v/>
      </c>
    </row>
    <row r="2112">
      <c r="A2112" s="20" t="n"/>
      <c r="B2112" s="26" t="n"/>
      <c r="C2112" s="27">
        <f>IF(D2112="","",IF(B2112="","(현장 없음)",IFERROR(INDEX(현장_고객,MATCH(B2112,현장번호,0))&amp;" · "&amp;INDEX(현장_주소,MATCH(B2112,현장번호,0)),"없는 번호")))</f>
        <v/>
      </c>
      <c r="D2112" s="21" t="n"/>
      <c r="E2112" s="21" t="n"/>
      <c r="F2112" s="26" t="n"/>
      <c r="G2112" s="28">
        <f>IF(OR(D2112="",H2112&lt;&gt;""),"",IF(F2112="완료","완료",IF(A2112&lt;기준일,"밀림",IF(A2112=기준일,"오늘",IF(A2112&lt;=기준일+7,"이번 주","예정")))))</f>
        <v/>
      </c>
      <c r="H2112" s="25">
        <f>IF(COUNTA(A2112,B2112,D2112)=0,"",IF(D2112="","할 일을 적어 주세요",IF(NOT(ISNUMBER(A2112)),"마감일을 확인하세요",IF(AND(B2112&lt;&gt;"",ISNA(MATCH(B2112,현장번호,0))),"현장 번호를 확인하세요",IF(AND(F2112&lt;&gt;"",F2112&lt;&gt;"완료"),"끝남 칸은 '완료'만","")))))</f>
        <v/>
      </c>
      <c r="J2112">
        <f>IF(OR(G2112="밀림",G2112="오늘",G2112="이번 주"),A2112+ROW()/1E+6,"")</f>
        <v/>
      </c>
    </row>
    <row r="2113">
      <c r="A2113" s="20" t="n"/>
      <c r="B2113" s="26" t="n"/>
      <c r="C2113" s="27">
        <f>IF(D2113="","",IF(B2113="","(현장 없음)",IFERROR(INDEX(현장_고객,MATCH(B2113,현장번호,0))&amp;" · "&amp;INDEX(현장_주소,MATCH(B2113,현장번호,0)),"없는 번호")))</f>
        <v/>
      </c>
      <c r="D2113" s="21" t="n"/>
      <c r="E2113" s="21" t="n"/>
      <c r="F2113" s="26" t="n"/>
      <c r="G2113" s="28">
        <f>IF(OR(D2113="",H2113&lt;&gt;""),"",IF(F2113="완료","완료",IF(A2113&lt;기준일,"밀림",IF(A2113=기준일,"오늘",IF(A2113&lt;=기준일+7,"이번 주","예정")))))</f>
        <v/>
      </c>
      <c r="H2113" s="25">
        <f>IF(COUNTA(A2113,B2113,D2113)=0,"",IF(D2113="","할 일을 적어 주세요",IF(NOT(ISNUMBER(A2113)),"마감일을 확인하세요",IF(AND(B2113&lt;&gt;"",ISNA(MATCH(B2113,현장번호,0))),"현장 번호를 확인하세요",IF(AND(F2113&lt;&gt;"",F2113&lt;&gt;"완료"),"끝남 칸은 '완료'만","")))))</f>
        <v/>
      </c>
      <c r="J2113">
        <f>IF(OR(G2113="밀림",G2113="오늘",G2113="이번 주"),A2113+ROW()/1E+6,"")</f>
        <v/>
      </c>
    </row>
    <row r="2114">
      <c r="A2114" s="20" t="n"/>
      <c r="B2114" s="26" t="n"/>
      <c r="C2114" s="27">
        <f>IF(D2114="","",IF(B2114="","(현장 없음)",IFERROR(INDEX(현장_고객,MATCH(B2114,현장번호,0))&amp;" · "&amp;INDEX(현장_주소,MATCH(B2114,현장번호,0)),"없는 번호")))</f>
        <v/>
      </c>
      <c r="D2114" s="21" t="n"/>
      <c r="E2114" s="21" t="n"/>
      <c r="F2114" s="26" t="n"/>
      <c r="G2114" s="28">
        <f>IF(OR(D2114="",H2114&lt;&gt;""),"",IF(F2114="완료","완료",IF(A2114&lt;기준일,"밀림",IF(A2114=기준일,"오늘",IF(A2114&lt;=기준일+7,"이번 주","예정")))))</f>
        <v/>
      </c>
      <c r="H2114" s="25">
        <f>IF(COUNTA(A2114,B2114,D2114)=0,"",IF(D2114="","할 일을 적어 주세요",IF(NOT(ISNUMBER(A2114)),"마감일을 확인하세요",IF(AND(B2114&lt;&gt;"",ISNA(MATCH(B2114,현장번호,0))),"현장 번호를 확인하세요",IF(AND(F2114&lt;&gt;"",F2114&lt;&gt;"완료"),"끝남 칸은 '완료'만","")))))</f>
        <v/>
      </c>
      <c r="J2114">
        <f>IF(OR(G2114="밀림",G2114="오늘",G2114="이번 주"),A2114+ROW()/1E+6,"")</f>
        <v/>
      </c>
    </row>
    <row r="2115">
      <c r="A2115" s="20" t="n"/>
      <c r="B2115" s="26" t="n"/>
      <c r="C2115" s="27">
        <f>IF(D2115="","",IF(B2115="","(현장 없음)",IFERROR(INDEX(현장_고객,MATCH(B2115,현장번호,0))&amp;" · "&amp;INDEX(현장_주소,MATCH(B2115,현장번호,0)),"없는 번호")))</f>
        <v/>
      </c>
      <c r="D2115" s="21" t="n"/>
      <c r="E2115" s="21" t="n"/>
      <c r="F2115" s="26" t="n"/>
      <c r="G2115" s="28">
        <f>IF(OR(D2115="",H2115&lt;&gt;""),"",IF(F2115="완료","완료",IF(A2115&lt;기준일,"밀림",IF(A2115=기준일,"오늘",IF(A2115&lt;=기준일+7,"이번 주","예정")))))</f>
        <v/>
      </c>
      <c r="H2115" s="25">
        <f>IF(COUNTA(A2115,B2115,D2115)=0,"",IF(D2115="","할 일을 적어 주세요",IF(NOT(ISNUMBER(A2115)),"마감일을 확인하세요",IF(AND(B2115&lt;&gt;"",ISNA(MATCH(B2115,현장번호,0))),"현장 번호를 확인하세요",IF(AND(F2115&lt;&gt;"",F2115&lt;&gt;"완료"),"끝남 칸은 '완료'만","")))))</f>
        <v/>
      </c>
      <c r="J2115">
        <f>IF(OR(G2115="밀림",G2115="오늘",G2115="이번 주"),A2115+ROW()/1E+6,"")</f>
        <v/>
      </c>
    </row>
    <row r="2116">
      <c r="A2116" s="20" t="n"/>
      <c r="B2116" s="26" t="n"/>
      <c r="C2116" s="27">
        <f>IF(D2116="","",IF(B2116="","(현장 없음)",IFERROR(INDEX(현장_고객,MATCH(B2116,현장번호,0))&amp;" · "&amp;INDEX(현장_주소,MATCH(B2116,현장번호,0)),"없는 번호")))</f>
        <v/>
      </c>
      <c r="D2116" s="21" t="n"/>
      <c r="E2116" s="21" t="n"/>
      <c r="F2116" s="26" t="n"/>
      <c r="G2116" s="28">
        <f>IF(OR(D2116="",H2116&lt;&gt;""),"",IF(F2116="완료","완료",IF(A2116&lt;기준일,"밀림",IF(A2116=기준일,"오늘",IF(A2116&lt;=기준일+7,"이번 주","예정")))))</f>
        <v/>
      </c>
      <c r="H2116" s="25">
        <f>IF(COUNTA(A2116,B2116,D2116)=0,"",IF(D2116="","할 일을 적어 주세요",IF(NOT(ISNUMBER(A2116)),"마감일을 확인하세요",IF(AND(B2116&lt;&gt;"",ISNA(MATCH(B2116,현장번호,0))),"현장 번호를 확인하세요",IF(AND(F2116&lt;&gt;"",F2116&lt;&gt;"완료"),"끝남 칸은 '완료'만","")))))</f>
        <v/>
      </c>
      <c r="J2116">
        <f>IF(OR(G2116="밀림",G2116="오늘",G2116="이번 주"),A2116+ROW()/1E+6,"")</f>
        <v/>
      </c>
    </row>
    <row r="2117">
      <c r="A2117" s="20" t="n"/>
      <c r="B2117" s="26" t="n"/>
      <c r="C2117" s="27">
        <f>IF(D2117="","",IF(B2117="","(현장 없음)",IFERROR(INDEX(현장_고객,MATCH(B2117,현장번호,0))&amp;" · "&amp;INDEX(현장_주소,MATCH(B2117,현장번호,0)),"없는 번호")))</f>
        <v/>
      </c>
      <c r="D2117" s="21" t="n"/>
      <c r="E2117" s="21" t="n"/>
      <c r="F2117" s="26" t="n"/>
      <c r="G2117" s="28">
        <f>IF(OR(D2117="",H2117&lt;&gt;""),"",IF(F2117="완료","완료",IF(A2117&lt;기준일,"밀림",IF(A2117=기준일,"오늘",IF(A2117&lt;=기준일+7,"이번 주","예정")))))</f>
        <v/>
      </c>
      <c r="H2117" s="25">
        <f>IF(COUNTA(A2117,B2117,D2117)=0,"",IF(D2117="","할 일을 적어 주세요",IF(NOT(ISNUMBER(A2117)),"마감일을 확인하세요",IF(AND(B2117&lt;&gt;"",ISNA(MATCH(B2117,현장번호,0))),"현장 번호를 확인하세요",IF(AND(F2117&lt;&gt;"",F2117&lt;&gt;"완료"),"끝남 칸은 '완료'만","")))))</f>
        <v/>
      </c>
      <c r="J2117">
        <f>IF(OR(G2117="밀림",G2117="오늘",G2117="이번 주"),A2117+ROW()/1E+6,"")</f>
        <v/>
      </c>
    </row>
    <row r="2118">
      <c r="A2118" s="20" t="n"/>
      <c r="B2118" s="26" t="n"/>
      <c r="C2118" s="27">
        <f>IF(D2118="","",IF(B2118="","(현장 없음)",IFERROR(INDEX(현장_고객,MATCH(B2118,현장번호,0))&amp;" · "&amp;INDEX(현장_주소,MATCH(B2118,현장번호,0)),"없는 번호")))</f>
        <v/>
      </c>
      <c r="D2118" s="21" t="n"/>
      <c r="E2118" s="21" t="n"/>
      <c r="F2118" s="26" t="n"/>
      <c r="G2118" s="28">
        <f>IF(OR(D2118="",H2118&lt;&gt;""),"",IF(F2118="완료","완료",IF(A2118&lt;기준일,"밀림",IF(A2118=기준일,"오늘",IF(A2118&lt;=기준일+7,"이번 주","예정")))))</f>
        <v/>
      </c>
      <c r="H2118" s="25">
        <f>IF(COUNTA(A2118,B2118,D2118)=0,"",IF(D2118="","할 일을 적어 주세요",IF(NOT(ISNUMBER(A2118)),"마감일을 확인하세요",IF(AND(B2118&lt;&gt;"",ISNA(MATCH(B2118,현장번호,0))),"현장 번호를 확인하세요",IF(AND(F2118&lt;&gt;"",F2118&lt;&gt;"완료"),"끝남 칸은 '완료'만","")))))</f>
        <v/>
      </c>
      <c r="J2118">
        <f>IF(OR(G2118="밀림",G2118="오늘",G2118="이번 주"),A2118+ROW()/1E+6,"")</f>
        <v/>
      </c>
    </row>
    <row r="2119">
      <c r="A2119" s="20" t="n"/>
      <c r="B2119" s="26" t="n"/>
      <c r="C2119" s="27">
        <f>IF(D2119="","",IF(B2119="","(현장 없음)",IFERROR(INDEX(현장_고객,MATCH(B2119,현장번호,0))&amp;" · "&amp;INDEX(현장_주소,MATCH(B2119,현장번호,0)),"없는 번호")))</f>
        <v/>
      </c>
      <c r="D2119" s="21" t="n"/>
      <c r="E2119" s="21" t="n"/>
      <c r="F2119" s="26" t="n"/>
      <c r="G2119" s="28">
        <f>IF(OR(D2119="",H2119&lt;&gt;""),"",IF(F2119="완료","완료",IF(A2119&lt;기준일,"밀림",IF(A2119=기준일,"오늘",IF(A2119&lt;=기준일+7,"이번 주","예정")))))</f>
        <v/>
      </c>
      <c r="H2119" s="25">
        <f>IF(COUNTA(A2119,B2119,D2119)=0,"",IF(D2119="","할 일을 적어 주세요",IF(NOT(ISNUMBER(A2119)),"마감일을 확인하세요",IF(AND(B2119&lt;&gt;"",ISNA(MATCH(B2119,현장번호,0))),"현장 번호를 확인하세요",IF(AND(F2119&lt;&gt;"",F2119&lt;&gt;"완료"),"끝남 칸은 '완료'만","")))))</f>
        <v/>
      </c>
      <c r="J2119">
        <f>IF(OR(G2119="밀림",G2119="오늘",G2119="이번 주"),A2119+ROW()/1E+6,"")</f>
        <v/>
      </c>
    </row>
    <row r="2120">
      <c r="A2120" s="20" t="n"/>
      <c r="B2120" s="26" t="n"/>
      <c r="C2120" s="27">
        <f>IF(D2120="","",IF(B2120="","(현장 없음)",IFERROR(INDEX(현장_고객,MATCH(B2120,현장번호,0))&amp;" · "&amp;INDEX(현장_주소,MATCH(B2120,현장번호,0)),"없는 번호")))</f>
        <v/>
      </c>
      <c r="D2120" s="21" t="n"/>
      <c r="E2120" s="21" t="n"/>
      <c r="F2120" s="26" t="n"/>
      <c r="G2120" s="28">
        <f>IF(OR(D2120="",H2120&lt;&gt;""),"",IF(F2120="완료","완료",IF(A2120&lt;기준일,"밀림",IF(A2120=기준일,"오늘",IF(A2120&lt;=기준일+7,"이번 주","예정")))))</f>
        <v/>
      </c>
      <c r="H2120" s="25">
        <f>IF(COUNTA(A2120,B2120,D2120)=0,"",IF(D2120="","할 일을 적어 주세요",IF(NOT(ISNUMBER(A2120)),"마감일을 확인하세요",IF(AND(B2120&lt;&gt;"",ISNA(MATCH(B2120,현장번호,0))),"현장 번호를 확인하세요",IF(AND(F2120&lt;&gt;"",F2120&lt;&gt;"완료"),"끝남 칸은 '완료'만","")))))</f>
        <v/>
      </c>
      <c r="J2120">
        <f>IF(OR(G2120="밀림",G2120="오늘",G2120="이번 주"),A2120+ROW()/1E+6,"")</f>
        <v/>
      </c>
    </row>
    <row r="2121">
      <c r="A2121" s="20" t="n"/>
      <c r="B2121" s="26" t="n"/>
      <c r="C2121" s="27">
        <f>IF(D2121="","",IF(B2121="","(현장 없음)",IFERROR(INDEX(현장_고객,MATCH(B2121,현장번호,0))&amp;" · "&amp;INDEX(현장_주소,MATCH(B2121,현장번호,0)),"없는 번호")))</f>
        <v/>
      </c>
      <c r="D2121" s="21" t="n"/>
      <c r="E2121" s="21" t="n"/>
      <c r="F2121" s="26" t="n"/>
      <c r="G2121" s="28">
        <f>IF(OR(D2121="",H2121&lt;&gt;""),"",IF(F2121="완료","완료",IF(A2121&lt;기준일,"밀림",IF(A2121=기준일,"오늘",IF(A2121&lt;=기준일+7,"이번 주","예정")))))</f>
        <v/>
      </c>
      <c r="H2121" s="25">
        <f>IF(COUNTA(A2121,B2121,D2121)=0,"",IF(D2121="","할 일을 적어 주세요",IF(NOT(ISNUMBER(A2121)),"마감일을 확인하세요",IF(AND(B2121&lt;&gt;"",ISNA(MATCH(B2121,현장번호,0))),"현장 번호를 확인하세요",IF(AND(F2121&lt;&gt;"",F2121&lt;&gt;"완료"),"끝남 칸은 '완료'만","")))))</f>
        <v/>
      </c>
      <c r="J2121">
        <f>IF(OR(G2121="밀림",G2121="오늘",G2121="이번 주"),A2121+ROW()/1E+6,"")</f>
        <v/>
      </c>
    </row>
    <row r="2122">
      <c r="A2122" s="20" t="n"/>
      <c r="B2122" s="26" t="n"/>
      <c r="C2122" s="27">
        <f>IF(D2122="","",IF(B2122="","(현장 없음)",IFERROR(INDEX(현장_고객,MATCH(B2122,현장번호,0))&amp;" · "&amp;INDEX(현장_주소,MATCH(B2122,현장번호,0)),"없는 번호")))</f>
        <v/>
      </c>
      <c r="D2122" s="21" t="n"/>
      <c r="E2122" s="21" t="n"/>
      <c r="F2122" s="26" t="n"/>
      <c r="G2122" s="28">
        <f>IF(OR(D2122="",H2122&lt;&gt;""),"",IF(F2122="완료","완료",IF(A2122&lt;기준일,"밀림",IF(A2122=기준일,"오늘",IF(A2122&lt;=기준일+7,"이번 주","예정")))))</f>
        <v/>
      </c>
      <c r="H2122" s="25">
        <f>IF(COUNTA(A2122,B2122,D2122)=0,"",IF(D2122="","할 일을 적어 주세요",IF(NOT(ISNUMBER(A2122)),"마감일을 확인하세요",IF(AND(B2122&lt;&gt;"",ISNA(MATCH(B2122,현장번호,0))),"현장 번호를 확인하세요",IF(AND(F2122&lt;&gt;"",F2122&lt;&gt;"완료"),"끝남 칸은 '완료'만","")))))</f>
        <v/>
      </c>
      <c r="J2122">
        <f>IF(OR(G2122="밀림",G2122="오늘",G2122="이번 주"),A2122+ROW()/1E+6,"")</f>
        <v/>
      </c>
    </row>
    <row r="2123">
      <c r="A2123" s="20" t="n"/>
      <c r="B2123" s="26" t="n"/>
      <c r="C2123" s="27">
        <f>IF(D2123="","",IF(B2123="","(현장 없음)",IFERROR(INDEX(현장_고객,MATCH(B2123,현장번호,0))&amp;" · "&amp;INDEX(현장_주소,MATCH(B2123,현장번호,0)),"없는 번호")))</f>
        <v/>
      </c>
      <c r="D2123" s="21" t="n"/>
      <c r="E2123" s="21" t="n"/>
      <c r="F2123" s="26" t="n"/>
      <c r="G2123" s="28">
        <f>IF(OR(D2123="",H2123&lt;&gt;""),"",IF(F2123="완료","완료",IF(A2123&lt;기준일,"밀림",IF(A2123=기준일,"오늘",IF(A2123&lt;=기준일+7,"이번 주","예정")))))</f>
        <v/>
      </c>
      <c r="H2123" s="25">
        <f>IF(COUNTA(A2123,B2123,D2123)=0,"",IF(D2123="","할 일을 적어 주세요",IF(NOT(ISNUMBER(A2123)),"마감일을 확인하세요",IF(AND(B2123&lt;&gt;"",ISNA(MATCH(B2123,현장번호,0))),"현장 번호를 확인하세요",IF(AND(F2123&lt;&gt;"",F2123&lt;&gt;"완료"),"끝남 칸은 '완료'만","")))))</f>
        <v/>
      </c>
      <c r="J2123">
        <f>IF(OR(G2123="밀림",G2123="오늘",G2123="이번 주"),A2123+ROW()/1E+6,"")</f>
        <v/>
      </c>
    </row>
    <row r="2124">
      <c r="A2124" s="20" t="n"/>
      <c r="B2124" s="26" t="n"/>
      <c r="C2124" s="27">
        <f>IF(D2124="","",IF(B2124="","(현장 없음)",IFERROR(INDEX(현장_고객,MATCH(B2124,현장번호,0))&amp;" · "&amp;INDEX(현장_주소,MATCH(B2124,현장번호,0)),"없는 번호")))</f>
        <v/>
      </c>
      <c r="D2124" s="21" t="n"/>
      <c r="E2124" s="21" t="n"/>
      <c r="F2124" s="26" t="n"/>
      <c r="G2124" s="28">
        <f>IF(OR(D2124="",H2124&lt;&gt;""),"",IF(F2124="완료","완료",IF(A2124&lt;기준일,"밀림",IF(A2124=기준일,"오늘",IF(A2124&lt;=기준일+7,"이번 주","예정")))))</f>
        <v/>
      </c>
      <c r="H2124" s="25">
        <f>IF(COUNTA(A2124,B2124,D2124)=0,"",IF(D2124="","할 일을 적어 주세요",IF(NOT(ISNUMBER(A2124)),"마감일을 확인하세요",IF(AND(B2124&lt;&gt;"",ISNA(MATCH(B2124,현장번호,0))),"현장 번호를 확인하세요",IF(AND(F2124&lt;&gt;"",F2124&lt;&gt;"완료"),"끝남 칸은 '완료'만","")))))</f>
        <v/>
      </c>
      <c r="J2124">
        <f>IF(OR(G2124="밀림",G2124="오늘",G2124="이번 주"),A2124+ROW()/1E+6,"")</f>
        <v/>
      </c>
    </row>
    <row r="2125">
      <c r="A2125" s="20" t="n"/>
      <c r="B2125" s="26" t="n"/>
      <c r="C2125" s="27">
        <f>IF(D2125="","",IF(B2125="","(현장 없음)",IFERROR(INDEX(현장_고객,MATCH(B2125,현장번호,0))&amp;" · "&amp;INDEX(현장_주소,MATCH(B2125,현장번호,0)),"없는 번호")))</f>
        <v/>
      </c>
      <c r="D2125" s="21" t="n"/>
      <c r="E2125" s="21" t="n"/>
      <c r="F2125" s="26" t="n"/>
      <c r="G2125" s="28">
        <f>IF(OR(D2125="",H2125&lt;&gt;""),"",IF(F2125="완료","완료",IF(A2125&lt;기준일,"밀림",IF(A2125=기준일,"오늘",IF(A2125&lt;=기준일+7,"이번 주","예정")))))</f>
        <v/>
      </c>
      <c r="H2125" s="25">
        <f>IF(COUNTA(A2125,B2125,D2125)=0,"",IF(D2125="","할 일을 적어 주세요",IF(NOT(ISNUMBER(A2125)),"마감일을 확인하세요",IF(AND(B2125&lt;&gt;"",ISNA(MATCH(B2125,현장번호,0))),"현장 번호를 확인하세요",IF(AND(F2125&lt;&gt;"",F2125&lt;&gt;"완료"),"끝남 칸은 '완료'만","")))))</f>
        <v/>
      </c>
      <c r="J2125">
        <f>IF(OR(G2125="밀림",G2125="오늘",G2125="이번 주"),A2125+ROW()/1E+6,"")</f>
        <v/>
      </c>
    </row>
    <row r="2126">
      <c r="A2126" s="20" t="n"/>
      <c r="B2126" s="26" t="n"/>
      <c r="C2126" s="27">
        <f>IF(D2126="","",IF(B2126="","(현장 없음)",IFERROR(INDEX(현장_고객,MATCH(B2126,현장번호,0))&amp;" · "&amp;INDEX(현장_주소,MATCH(B2126,현장번호,0)),"없는 번호")))</f>
        <v/>
      </c>
      <c r="D2126" s="21" t="n"/>
      <c r="E2126" s="21" t="n"/>
      <c r="F2126" s="26" t="n"/>
      <c r="G2126" s="28">
        <f>IF(OR(D2126="",H2126&lt;&gt;""),"",IF(F2126="완료","완료",IF(A2126&lt;기준일,"밀림",IF(A2126=기준일,"오늘",IF(A2126&lt;=기준일+7,"이번 주","예정")))))</f>
        <v/>
      </c>
      <c r="H2126" s="25">
        <f>IF(COUNTA(A2126,B2126,D2126)=0,"",IF(D2126="","할 일을 적어 주세요",IF(NOT(ISNUMBER(A2126)),"마감일을 확인하세요",IF(AND(B2126&lt;&gt;"",ISNA(MATCH(B2126,현장번호,0))),"현장 번호를 확인하세요",IF(AND(F2126&lt;&gt;"",F2126&lt;&gt;"완료"),"끝남 칸은 '완료'만","")))))</f>
        <v/>
      </c>
      <c r="J2126">
        <f>IF(OR(G2126="밀림",G2126="오늘",G2126="이번 주"),A2126+ROW()/1E+6,"")</f>
        <v/>
      </c>
    </row>
    <row r="2127">
      <c r="A2127" s="20" t="n"/>
      <c r="B2127" s="26" t="n"/>
      <c r="C2127" s="27">
        <f>IF(D2127="","",IF(B2127="","(현장 없음)",IFERROR(INDEX(현장_고객,MATCH(B2127,현장번호,0))&amp;" · "&amp;INDEX(현장_주소,MATCH(B2127,현장번호,0)),"없는 번호")))</f>
        <v/>
      </c>
      <c r="D2127" s="21" t="n"/>
      <c r="E2127" s="21" t="n"/>
      <c r="F2127" s="26" t="n"/>
      <c r="G2127" s="28">
        <f>IF(OR(D2127="",H2127&lt;&gt;""),"",IF(F2127="완료","완료",IF(A2127&lt;기준일,"밀림",IF(A2127=기준일,"오늘",IF(A2127&lt;=기준일+7,"이번 주","예정")))))</f>
        <v/>
      </c>
      <c r="H2127" s="25">
        <f>IF(COUNTA(A2127,B2127,D2127)=0,"",IF(D2127="","할 일을 적어 주세요",IF(NOT(ISNUMBER(A2127)),"마감일을 확인하세요",IF(AND(B2127&lt;&gt;"",ISNA(MATCH(B2127,현장번호,0))),"현장 번호를 확인하세요",IF(AND(F2127&lt;&gt;"",F2127&lt;&gt;"완료"),"끝남 칸은 '완료'만","")))))</f>
        <v/>
      </c>
      <c r="J2127">
        <f>IF(OR(G2127="밀림",G2127="오늘",G2127="이번 주"),A2127+ROW()/1E+6,"")</f>
        <v/>
      </c>
    </row>
    <row r="2128">
      <c r="A2128" s="20" t="n"/>
      <c r="B2128" s="26" t="n"/>
      <c r="C2128" s="27">
        <f>IF(D2128="","",IF(B2128="","(현장 없음)",IFERROR(INDEX(현장_고객,MATCH(B2128,현장번호,0))&amp;" · "&amp;INDEX(현장_주소,MATCH(B2128,현장번호,0)),"없는 번호")))</f>
        <v/>
      </c>
      <c r="D2128" s="21" t="n"/>
      <c r="E2128" s="21" t="n"/>
      <c r="F2128" s="26" t="n"/>
      <c r="G2128" s="28">
        <f>IF(OR(D2128="",H2128&lt;&gt;""),"",IF(F2128="완료","완료",IF(A2128&lt;기준일,"밀림",IF(A2128=기준일,"오늘",IF(A2128&lt;=기준일+7,"이번 주","예정")))))</f>
        <v/>
      </c>
      <c r="H2128" s="25">
        <f>IF(COUNTA(A2128,B2128,D2128)=0,"",IF(D2128="","할 일을 적어 주세요",IF(NOT(ISNUMBER(A2128)),"마감일을 확인하세요",IF(AND(B2128&lt;&gt;"",ISNA(MATCH(B2128,현장번호,0))),"현장 번호를 확인하세요",IF(AND(F2128&lt;&gt;"",F2128&lt;&gt;"완료"),"끝남 칸은 '완료'만","")))))</f>
        <v/>
      </c>
      <c r="J2128">
        <f>IF(OR(G2128="밀림",G2128="오늘",G2128="이번 주"),A2128+ROW()/1E+6,"")</f>
        <v/>
      </c>
    </row>
    <row r="2129">
      <c r="A2129" s="20" t="n"/>
      <c r="B2129" s="26" t="n"/>
      <c r="C2129" s="27">
        <f>IF(D2129="","",IF(B2129="","(현장 없음)",IFERROR(INDEX(현장_고객,MATCH(B2129,현장번호,0))&amp;" · "&amp;INDEX(현장_주소,MATCH(B2129,현장번호,0)),"없는 번호")))</f>
        <v/>
      </c>
      <c r="D2129" s="21" t="n"/>
      <c r="E2129" s="21" t="n"/>
      <c r="F2129" s="26" t="n"/>
      <c r="G2129" s="28">
        <f>IF(OR(D2129="",H2129&lt;&gt;""),"",IF(F2129="완료","완료",IF(A2129&lt;기준일,"밀림",IF(A2129=기준일,"오늘",IF(A2129&lt;=기준일+7,"이번 주","예정")))))</f>
        <v/>
      </c>
      <c r="H2129" s="25">
        <f>IF(COUNTA(A2129,B2129,D2129)=0,"",IF(D2129="","할 일을 적어 주세요",IF(NOT(ISNUMBER(A2129)),"마감일을 확인하세요",IF(AND(B2129&lt;&gt;"",ISNA(MATCH(B2129,현장번호,0))),"현장 번호를 확인하세요",IF(AND(F2129&lt;&gt;"",F2129&lt;&gt;"완료"),"끝남 칸은 '완료'만","")))))</f>
        <v/>
      </c>
      <c r="J2129">
        <f>IF(OR(G2129="밀림",G2129="오늘",G2129="이번 주"),A2129+ROW()/1E+6,"")</f>
        <v/>
      </c>
    </row>
    <row r="2130">
      <c r="A2130" s="20" t="n"/>
      <c r="B2130" s="26" t="n"/>
      <c r="C2130" s="27">
        <f>IF(D2130="","",IF(B2130="","(현장 없음)",IFERROR(INDEX(현장_고객,MATCH(B2130,현장번호,0))&amp;" · "&amp;INDEX(현장_주소,MATCH(B2130,현장번호,0)),"없는 번호")))</f>
        <v/>
      </c>
      <c r="D2130" s="21" t="n"/>
      <c r="E2130" s="21" t="n"/>
      <c r="F2130" s="26" t="n"/>
      <c r="G2130" s="28">
        <f>IF(OR(D2130="",H2130&lt;&gt;""),"",IF(F2130="완료","완료",IF(A2130&lt;기준일,"밀림",IF(A2130=기준일,"오늘",IF(A2130&lt;=기준일+7,"이번 주","예정")))))</f>
        <v/>
      </c>
      <c r="H2130" s="25">
        <f>IF(COUNTA(A2130,B2130,D2130)=0,"",IF(D2130="","할 일을 적어 주세요",IF(NOT(ISNUMBER(A2130)),"마감일을 확인하세요",IF(AND(B2130&lt;&gt;"",ISNA(MATCH(B2130,현장번호,0))),"현장 번호를 확인하세요",IF(AND(F2130&lt;&gt;"",F2130&lt;&gt;"완료"),"끝남 칸은 '완료'만","")))))</f>
        <v/>
      </c>
      <c r="J2130">
        <f>IF(OR(G2130="밀림",G2130="오늘",G2130="이번 주"),A2130+ROW()/1E+6,"")</f>
        <v/>
      </c>
    </row>
    <row r="2131">
      <c r="A2131" s="20" t="n"/>
      <c r="B2131" s="26" t="n"/>
      <c r="C2131" s="27">
        <f>IF(D2131="","",IF(B2131="","(현장 없음)",IFERROR(INDEX(현장_고객,MATCH(B2131,현장번호,0))&amp;" · "&amp;INDEX(현장_주소,MATCH(B2131,현장번호,0)),"없는 번호")))</f>
        <v/>
      </c>
      <c r="D2131" s="21" t="n"/>
      <c r="E2131" s="21" t="n"/>
      <c r="F2131" s="26" t="n"/>
      <c r="G2131" s="28">
        <f>IF(OR(D2131="",H2131&lt;&gt;""),"",IF(F2131="완료","완료",IF(A2131&lt;기준일,"밀림",IF(A2131=기준일,"오늘",IF(A2131&lt;=기준일+7,"이번 주","예정")))))</f>
        <v/>
      </c>
      <c r="H2131" s="25">
        <f>IF(COUNTA(A2131,B2131,D2131)=0,"",IF(D2131="","할 일을 적어 주세요",IF(NOT(ISNUMBER(A2131)),"마감일을 확인하세요",IF(AND(B2131&lt;&gt;"",ISNA(MATCH(B2131,현장번호,0))),"현장 번호를 확인하세요",IF(AND(F2131&lt;&gt;"",F2131&lt;&gt;"완료"),"끝남 칸은 '완료'만","")))))</f>
        <v/>
      </c>
      <c r="J2131">
        <f>IF(OR(G2131="밀림",G2131="오늘",G2131="이번 주"),A2131+ROW()/1E+6,"")</f>
        <v/>
      </c>
    </row>
    <row r="2132">
      <c r="A2132" s="20" t="n"/>
      <c r="B2132" s="26" t="n"/>
      <c r="C2132" s="27">
        <f>IF(D2132="","",IF(B2132="","(현장 없음)",IFERROR(INDEX(현장_고객,MATCH(B2132,현장번호,0))&amp;" · "&amp;INDEX(현장_주소,MATCH(B2132,현장번호,0)),"없는 번호")))</f>
        <v/>
      </c>
      <c r="D2132" s="21" t="n"/>
      <c r="E2132" s="21" t="n"/>
      <c r="F2132" s="26" t="n"/>
      <c r="G2132" s="28">
        <f>IF(OR(D2132="",H2132&lt;&gt;""),"",IF(F2132="완료","완료",IF(A2132&lt;기준일,"밀림",IF(A2132=기준일,"오늘",IF(A2132&lt;=기준일+7,"이번 주","예정")))))</f>
        <v/>
      </c>
      <c r="H2132" s="25">
        <f>IF(COUNTA(A2132,B2132,D2132)=0,"",IF(D2132="","할 일을 적어 주세요",IF(NOT(ISNUMBER(A2132)),"마감일을 확인하세요",IF(AND(B2132&lt;&gt;"",ISNA(MATCH(B2132,현장번호,0))),"현장 번호를 확인하세요",IF(AND(F2132&lt;&gt;"",F2132&lt;&gt;"완료"),"끝남 칸은 '완료'만","")))))</f>
        <v/>
      </c>
      <c r="J2132">
        <f>IF(OR(G2132="밀림",G2132="오늘",G2132="이번 주"),A2132+ROW()/1E+6,"")</f>
        <v/>
      </c>
    </row>
    <row r="2133">
      <c r="A2133" s="20" t="n"/>
      <c r="B2133" s="26" t="n"/>
      <c r="C2133" s="27">
        <f>IF(D2133="","",IF(B2133="","(현장 없음)",IFERROR(INDEX(현장_고객,MATCH(B2133,현장번호,0))&amp;" · "&amp;INDEX(현장_주소,MATCH(B2133,현장번호,0)),"없는 번호")))</f>
        <v/>
      </c>
      <c r="D2133" s="21" t="n"/>
      <c r="E2133" s="21" t="n"/>
      <c r="F2133" s="26" t="n"/>
      <c r="G2133" s="28">
        <f>IF(OR(D2133="",H2133&lt;&gt;""),"",IF(F2133="완료","완료",IF(A2133&lt;기준일,"밀림",IF(A2133=기준일,"오늘",IF(A2133&lt;=기준일+7,"이번 주","예정")))))</f>
        <v/>
      </c>
      <c r="H2133" s="25">
        <f>IF(COUNTA(A2133,B2133,D2133)=0,"",IF(D2133="","할 일을 적어 주세요",IF(NOT(ISNUMBER(A2133)),"마감일을 확인하세요",IF(AND(B2133&lt;&gt;"",ISNA(MATCH(B2133,현장번호,0))),"현장 번호를 확인하세요",IF(AND(F2133&lt;&gt;"",F2133&lt;&gt;"완료"),"끝남 칸은 '완료'만","")))))</f>
        <v/>
      </c>
      <c r="J2133">
        <f>IF(OR(G2133="밀림",G2133="오늘",G2133="이번 주"),A2133+ROW()/1E+6,"")</f>
        <v/>
      </c>
    </row>
    <row r="2134">
      <c r="A2134" s="20" t="n"/>
      <c r="B2134" s="26" t="n"/>
      <c r="C2134" s="27">
        <f>IF(D2134="","",IF(B2134="","(현장 없음)",IFERROR(INDEX(현장_고객,MATCH(B2134,현장번호,0))&amp;" · "&amp;INDEX(현장_주소,MATCH(B2134,현장번호,0)),"없는 번호")))</f>
        <v/>
      </c>
      <c r="D2134" s="21" t="n"/>
      <c r="E2134" s="21" t="n"/>
      <c r="F2134" s="26" t="n"/>
      <c r="G2134" s="28">
        <f>IF(OR(D2134="",H2134&lt;&gt;""),"",IF(F2134="완료","완료",IF(A2134&lt;기준일,"밀림",IF(A2134=기준일,"오늘",IF(A2134&lt;=기준일+7,"이번 주","예정")))))</f>
        <v/>
      </c>
      <c r="H2134" s="25">
        <f>IF(COUNTA(A2134,B2134,D2134)=0,"",IF(D2134="","할 일을 적어 주세요",IF(NOT(ISNUMBER(A2134)),"마감일을 확인하세요",IF(AND(B2134&lt;&gt;"",ISNA(MATCH(B2134,현장번호,0))),"현장 번호를 확인하세요",IF(AND(F2134&lt;&gt;"",F2134&lt;&gt;"완료"),"끝남 칸은 '완료'만","")))))</f>
        <v/>
      </c>
      <c r="J2134">
        <f>IF(OR(G2134="밀림",G2134="오늘",G2134="이번 주"),A2134+ROW()/1E+6,"")</f>
        <v/>
      </c>
    </row>
    <row r="2135">
      <c r="A2135" s="20" t="n"/>
      <c r="B2135" s="26" t="n"/>
      <c r="C2135" s="27">
        <f>IF(D2135="","",IF(B2135="","(현장 없음)",IFERROR(INDEX(현장_고객,MATCH(B2135,현장번호,0))&amp;" · "&amp;INDEX(현장_주소,MATCH(B2135,현장번호,0)),"없는 번호")))</f>
        <v/>
      </c>
      <c r="D2135" s="21" t="n"/>
      <c r="E2135" s="21" t="n"/>
      <c r="F2135" s="26" t="n"/>
      <c r="G2135" s="28">
        <f>IF(OR(D2135="",H2135&lt;&gt;""),"",IF(F2135="완료","완료",IF(A2135&lt;기준일,"밀림",IF(A2135=기준일,"오늘",IF(A2135&lt;=기준일+7,"이번 주","예정")))))</f>
        <v/>
      </c>
      <c r="H2135" s="25">
        <f>IF(COUNTA(A2135,B2135,D2135)=0,"",IF(D2135="","할 일을 적어 주세요",IF(NOT(ISNUMBER(A2135)),"마감일을 확인하세요",IF(AND(B2135&lt;&gt;"",ISNA(MATCH(B2135,현장번호,0))),"현장 번호를 확인하세요",IF(AND(F2135&lt;&gt;"",F2135&lt;&gt;"완료"),"끝남 칸은 '완료'만","")))))</f>
        <v/>
      </c>
      <c r="J2135">
        <f>IF(OR(G2135="밀림",G2135="오늘",G2135="이번 주"),A2135+ROW()/1E+6,"")</f>
        <v/>
      </c>
    </row>
    <row r="2136">
      <c r="A2136" s="20" t="n"/>
      <c r="B2136" s="26" t="n"/>
      <c r="C2136" s="27">
        <f>IF(D2136="","",IF(B2136="","(현장 없음)",IFERROR(INDEX(현장_고객,MATCH(B2136,현장번호,0))&amp;" · "&amp;INDEX(현장_주소,MATCH(B2136,현장번호,0)),"없는 번호")))</f>
        <v/>
      </c>
      <c r="D2136" s="21" t="n"/>
      <c r="E2136" s="21" t="n"/>
      <c r="F2136" s="26" t="n"/>
      <c r="G2136" s="28">
        <f>IF(OR(D2136="",H2136&lt;&gt;""),"",IF(F2136="완료","완료",IF(A2136&lt;기준일,"밀림",IF(A2136=기준일,"오늘",IF(A2136&lt;=기준일+7,"이번 주","예정")))))</f>
        <v/>
      </c>
      <c r="H2136" s="25">
        <f>IF(COUNTA(A2136,B2136,D2136)=0,"",IF(D2136="","할 일을 적어 주세요",IF(NOT(ISNUMBER(A2136)),"마감일을 확인하세요",IF(AND(B2136&lt;&gt;"",ISNA(MATCH(B2136,현장번호,0))),"현장 번호를 확인하세요",IF(AND(F2136&lt;&gt;"",F2136&lt;&gt;"완료"),"끝남 칸은 '완료'만","")))))</f>
        <v/>
      </c>
      <c r="J2136">
        <f>IF(OR(G2136="밀림",G2136="오늘",G2136="이번 주"),A2136+ROW()/1E+6,"")</f>
        <v/>
      </c>
    </row>
    <row r="2137">
      <c r="A2137" s="20" t="n"/>
      <c r="B2137" s="26" t="n"/>
      <c r="C2137" s="27">
        <f>IF(D2137="","",IF(B2137="","(현장 없음)",IFERROR(INDEX(현장_고객,MATCH(B2137,현장번호,0))&amp;" · "&amp;INDEX(현장_주소,MATCH(B2137,현장번호,0)),"없는 번호")))</f>
        <v/>
      </c>
      <c r="D2137" s="21" t="n"/>
      <c r="E2137" s="21" t="n"/>
      <c r="F2137" s="26" t="n"/>
      <c r="G2137" s="28">
        <f>IF(OR(D2137="",H2137&lt;&gt;""),"",IF(F2137="완료","완료",IF(A2137&lt;기준일,"밀림",IF(A2137=기준일,"오늘",IF(A2137&lt;=기준일+7,"이번 주","예정")))))</f>
        <v/>
      </c>
      <c r="H2137" s="25">
        <f>IF(COUNTA(A2137,B2137,D2137)=0,"",IF(D2137="","할 일을 적어 주세요",IF(NOT(ISNUMBER(A2137)),"마감일을 확인하세요",IF(AND(B2137&lt;&gt;"",ISNA(MATCH(B2137,현장번호,0))),"현장 번호를 확인하세요",IF(AND(F2137&lt;&gt;"",F2137&lt;&gt;"완료"),"끝남 칸은 '완료'만","")))))</f>
        <v/>
      </c>
      <c r="J2137">
        <f>IF(OR(G2137="밀림",G2137="오늘",G2137="이번 주"),A2137+ROW()/1E+6,"")</f>
        <v/>
      </c>
    </row>
    <row r="2138">
      <c r="A2138" s="20" t="n"/>
      <c r="B2138" s="26" t="n"/>
      <c r="C2138" s="27">
        <f>IF(D2138="","",IF(B2138="","(현장 없음)",IFERROR(INDEX(현장_고객,MATCH(B2138,현장번호,0))&amp;" · "&amp;INDEX(현장_주소,MATCH(B2138,현장번호,0)),"없는 번호")))</f>
        <v/>
      </c>
      <c r="D2138" s="21" t="n"/>
      <c r="E2138" s="21" t="n"/>
      <c r="F2138" s="26" t="n"/>
      <c r="G2138" s="28">
        <f>IF(OR(D2138="",H2138&lt;&gt;""),"",IF(F2138="완료","완료",IF(A2138&lt;기준일,"밀림",IF(A2138=기준일,"오늘",IF(A2138&lt;=기준일+7,"이번 주","예정")))))</f>
        <v/>
      </c>
      <c r="H2138" s="25">
        <f>IF(COUNTA(A2138,B2138,D2138)=0,"",IF(D2138="","할 일을 적어 주세요",IF(NOT(ISNUMBER(A2138)),"마감일을 확인하세요",IF(AND(B2138&lt;&gt;"",ISNA(MATCH(B2138,현장번호,0))),"현장 번호를 확인하세요",IF(AND(F2138&lt;&gt;"",F2138&lt;&gt;"완료"),"끝남 칸은 '완료'만","")))))</f>
        <v/>
      </c>
      <c r="J2138">
        <f>IF(OR(G2138="밀림",G2138="오늘",G2138="이번 주"),A2138+ROW()/1E+6,"")</f>
        <v/>
      </c>
    </row>
    <row r="2139">
      <c r="A2139" s="20" t="n"/>
      <c r="B2139" s="26" t="n"/>
      <c r="C2139" s="27">
        <f>IF(D2139="","",IF(B2139="","(현장 없음)",IFERROR(INDEX(현장_고객,MATCH(B2139,현장번호,0))&amp;" · "&amp;INDEX(현장_주소,MATCH(B2139,현장번호,0)),"없는 번호")))</f>
        <v/>
      </c>
      <c r="D2139" s="21" t="n"/>
      <c r="E2139" s="21" t="n"/>
      <c r="F2139" s="26" t="n"/>
      <c r="G2139" s="28">
        <f>IF(OR(D2139="",H2139&lt;&gt;""),"",IF(F2139="완료","완료",IF(A2139&lt;기준일,"밀림",IF(A2139=기준일,"오늘",IF(A2139&lt;=기준일+7,"이번 주","예정")))))</f>
        <v/>
      </c>
      <c r="H2139" s="25">
        <f>IF(COUNTA(A2139,B2139,D2139)=0,"",IF(D2139="","할 일을 적어 주세요",IF(NOT(ISNUMBER(A2139)),"마감일을 확인하세요",IF(AND(B2139&lt;&gt;"",ISNA(MATCH(B2139,현장번호,0))),"현장 번호를 확인하세요",IF(AND(F2139&lt;&gt;"",F2139&lt;&gt;"완료"),"끝남 칸은 '완료'만","")))))</f>
        <v/>
      </c>
      <c r="J2139">
        <f>IF(OR(G2139="밀림",G2139="오늘",G2139="이번 주"),A2139+ROW()/1E+6,"")</f>
        <v/>
      </c>
    </row>
    <row r="2140">
      <c r="A2140" s="20" t="n"/>
      <c r="B2140" s="26" t="n"/>
      <c r="C2140" s="27">
        <f>IF(D2140="","",IF(B2140="","(현장 없음)",IFERROR(INDEX(현장_고객,MATCH(B2140,현장번호,0))&amp;" · "&amp;INDEX(현장_주소,MATCH(B2140,현장번호,0)),"없는 번호")))</f>
        <v/>
      </c>
      <c r="D2140" s="21" t="n"/>
      <c r="E2140" s="21" t="n"/>
      <c r="F2140" s="26" t="n"/>
      <c r="G2140" s="28">
        <f>IF(OR(D2140="",H2140&lt;&gt;""),"",IF(F2140="완료","완료",IF(A2140&lt;기준일,"밀림",IF(A2140=기준일,"오늘",IF(A2140&lt;=기준일+7,"이번 주","예정")))))</f>
        <v/>
      </c>
      <c r="H2140" s="25">
        <f>IF(COUNTA(A2140,B2140,D2140)=0,"",IF(D2140="","할 일을 적어 주세요",IF(NOT(ISNUMBER(A2140)),"마감일을 확인하세요",IF(AND(B2140&lt;&gt;"",ISNA(MATCH(B2140,현장번호,0))),"현장 번호를 확인하세요",IF(AND(F2140&lt;&gt;"",F2140&lt;&gt;"완료"),"끝남 칸은 '완료'만","")))))</f>
        <v/>
      </c>
      <c r="J2140">
        <f>IF(OR(G2140="밀림",G2140="오늘",G2140="이번 주"),A2140+ROW()/1E+6,"")</f>
        <v/>
      </c>
    </row>
    <row r="2141">
      <c r="A2141" s="20" t="n"/>
      <c r="B2141" s="26" t="n"/>
      <c r="C2141" s="27">
        <f>IF(D2141="","",IF(B2141="","(현장 없음)",IFERROR(INDEX(현장_고객,MATCH(B2141,현장번호,0))&amp;" · "&amp;INDEX(현장_주소,MATCH(B2141,현장번호,0)),"없는 번호")))</f>
        <v/>
      </c>
      <c r="D2141" s="21" t="n"/>
      <c r="E2141" s="21" t="n"/>
      <c r="F2141" s="26" t="n"/>
      <c r="G2141" s="28">
        <f>IF(OR(D2141="",H2141&lt;&gt;""),"",IF(F2141="완료","완료",IF(A2141&lt;기준일,"밀림",IF(A2141=기준일,"오늘",IF(A2141&lt;=기준일+7,"이번 주","예정")))))</f>
        <v/>
      </c>
      <c r="H2141" s="25">
        <f>IF(COUNTA(A2141,B2141,D2141)=0,"",IF(D2141="","할 일을 적어 주세요",IF(NOT(ISNUMBER(A2141)),"마감일을 확인하세요",IF(AND(B2141&lt;&gt;"",ISNA(MATCH(B2141,현장번호,0))),"현장 번호를 확인하세요",IF(AND(F2141&lt;&gt;"",F2141&lt;&gt;"완료"),"끝남 칸은 '완료'만","")))))</f>
        <v/>
      </c>
      <c r="J2141">
        <f>IF(OR(G2141="밀림",G2141="오늘",G2141="이번 주"),A2141+ROW()/1E+6,"")</f>
        <v/>
      </c>
    </row>
    <row r="2142">
      <c r="A2142" s="20" t="n"/>
      <c r="B2142" s="26" t="n"/>
      <c r="C2142" s="27">
        <f>IF(D2142="","",IF(B2142="","(현장 없음)",IFERROR(INDEX(현장_고객,MATCH(B2142,현장번호,0))&amp;" · "&amp;INDEX(현장_주소,MATCH(B2142,현장번호,0)),"없는 번호")))</f>
        <v/>
      </c>
      <c r="D2142" s="21" t="n"/>
      <c r="E2142" s="21" t="n"/>
      <c r="F2142" s="26" t="n"/>
      <c r="G2142" s="28">
        <f>IF(OR(D2142="",H2142&lt;&gt;""),"",IF(F2142="완료","완료",IF(A2142&lt;기준일,"밀림",IF(A2142=기준일,"오늘",IF(A2142&lt;=기준일+7,"이번 주","예정")))))</f>
        <v/>
      </c>
      <c r="H2142" s="25">
        <f>IF(COUNTA(A2142,B2142,D2142)=0,"",IF(D2142="","할 일을 적어 주세요",IF(NOT(ISNUMBER(A2142)),"마감일을 확인하세요",IF(AND(B2142&lt;&gt;"",ISNA(MATCH(B2142,현장번호,0))),"현장 번호를 확인하세요",IF(AND(F2142&lt;&gt;"",F2142&lt;&gt;"완료"),"끝남 칸은 '완료'만","")))))</f>
        <v/>
      </c>
      <c r="J2142">
        <f>IF(OR(G2142="밀림",G2142="오늘",G2142="이번 주"),A2142+ROW()/1E+6,"")</f>
        <v/>
      </c>
    </row>
    <row r="2143">
      <c r="A2143" s="20" t="n"/>
      <c r="B2143" s="26" t="n"/>
      <c r="C2143" s="27">
        <f>IF(D2143="","",IF(B2143="","(현장 없음)",IFERROR(INDEX(현장_고객,MATCH(B2143,현장번호,0))&amp;" · "&amp;INDEX(현장_주소,MATCH(B2143,현장번호,0)),"없는 번호")))</f>
        <v/>
      </c>
      <c r="D2143" s="21" t="n"/>
      <c r="E2143" s="21" t="n"/>
      <c r="F2143" s="26" t="n"/>
      <c r="G2143" s="28">
        <f>IF(OR(D2143="",H2143&lt;&gt;""),"",IF(F2143="완료","완료",IF(A2143&lt;기준일,"밀림",IF(A2143=기준일,"오늘",IF(A2143&lt;=기준일+7,"이번 주","예정")))))</f>
        <v/>
      </c>
      <c r="H2143" s="25">
        <f>IF(COUNTA(A2143,B2143,D2143)=0,"",IF(D2143="","할 일을 적어 주세요",IF(NOT(ISNUMBER(A2143)),"마감일을 확인하세요",IF(AND(B2143&lt;&gt;"",ISNA(MATCH(B2143,현장번호,0))),"현장 번호를 확인하세요",IF(AND(F2143&lt;&gt;"",F2143&lt;&gt;"완료"),"끝남 칸은 '완료'만","")))))</f>
        <v/>
      </c>
      <c r="J2143">
        <f>IF(OR(G2143="밀림",G2143="오늘",G2143="이번 주"),A2143+ROW()/1E+6,"")</f>
        <v/>
      </c>
    </row>
    <row r="2144">
      <c r="A2144" s="20" t="n"/>
      <c r="B2144" s="26" t="n"/>
      <c r="C2144" s="27">
        <f>IF(D2144="","",IF(B2144="","(현장 없음)",IFERROR(INDEX(현장_고객,MATCH(B2144,현장번호,0))&amp;" · "&amp;INDEX(현장_주소,MATCH(B2144,현장번호,0)),"없는 번호")))</f>
        <v/>
      </c>
      <c r="D2144" s="21" t="n"/>
      <c r="E2144" s="21" t="n"/>
      <c r="F2144" s="26" t="n"/>
      <c r="G2144" s="28">
        <f>IF(OR(D2144="",H2144&lt;&gt;""),"",IF(F2144="완료","완료",IF(A2144&lt;기준일,"밀림",IF(A2144=기준일,"오늘",IF(A2144&lt;=기준일+7,"이번 주","예정")))))</f>
        <v/>
      </c>
      <c r="H2144" s="25">
        <f>IF(COUNTA(A2144,B2144,D2144)=0,"",IF(D2144="","할 일을 적어 주세요",IF(NOT(ISNUMBER(A2144)),"마감일을 확인하세요",IF(AND(B2144&lt;&gt;"",ISNA(MATCH(B2144,현장번호,0))),"현장 번호를 확인하세요",IF(AND(F2144&lt;&gt;"",F2144&lt;&gt;"완료"),"끝남 칸은 '완료'만","")))))</f>
        <v/>
      </c>
      <c r="J2144">
        <f>IF(OR(G2144="밀림",G2144="오늘",G2144="이번 주"),A2144+ROW()/1E+6,"")</f>
        <v/>
      </c>
    </row>
    <row r="2145">
      <c r="A2145" s="20" t="n"/>
      <c r="B2145" s="26" t="n"/>
      <c r="C2145" s="27">
        <f>IF(D2145="","",IF(B2145="","(현장 없음)",IFERROR(INDEX(현장_고객,MATCH(B2145,현장번호,0))&amp;" · "&amp;INDEX(현장_주소,MATCH(B2145,현장번호,0)),"없는 번호")))</f>
        <v/>
      </c>
      <c r="D2145" s="21" t="n"/>
      <c r="E2145" s="21" t="n"/>
      <c r="F2145" s="26" t="n"/>
      <c r="G2145" s="28">
        <f>IF(OR(D2145="",H2145&lt;&gt;""),"",IF(F2145="완료","완료",IF(A2145&lt;기준일,"밀림",IF(A2145=기준일,"오늘",IF(A2145&lt;=기준일+7,"이번 주","예정")))))</f>
        <v/>
      </c>
      <c r="H2145" s="25">
        <f>IF(COUNTA(A2145,B2145,D2145)=0,"",IF(D2145="","할 일을 적어 주세요",IF(NOT(ISNUMBER(A2145)),"마감일을 확인하세요",IF(AND(B2145&lt;&gt;"",ISNA(MATCH(B2145,현장번호,0))),"현장 번호를 확인하세요",IF(AND(F2145&lt;&gt;"",F2145&lt;&gt;"완료"),"끝남 칸은 '완료'만","")))))</f>
        <v/>
      </c>
      <c r="J2145">
        <f>IF(OR(G2145="밀림",G2145="오늘",G2145="이번 주"),A2145+ROW()/1E+6,"")</f>
        <v/>
      </c>
    </row>
    <row r="2146">
      <c r="A2146" s="20" t="n"/>
      <c r="B2146" s="26" t="n"/>
      <c r="C2146" s="27">
        <f>IF(D2146="","",IF(B2146="","(현장 없음)",IFERROR(INDEX(현장_고객,MATCH(B2146,현장번호,0))&amp;" · "&amp;INDEX(현장_주소,MATCH(B2146,현장번호,0)),"없는 번호")))</f>
        <v/>
      </c>
      <c r="D2146" s="21" t="n"/>
      <c r="E2146" s="21" t="n"/>
      <c r="F2146" s="26" t="n"/>
      <c r="G2146" s="28">
        <f>IF(OR(D2146="",H2146&lt;&gt;""),"",IF(F2146="완료","완료",IF(A2146&lt;기준일,"밀림",IF(A2146=기준일,"오늘",IF(A2146&lt;=기준일+7,"이번 주","예정")))))</f>
        <v/>
      </c>
      <c r="H2146" s="25">
        <f>IF(COUNTA(A2146,B2146,D2146)=0,"",IF(D2146="","할 일을 적어 주세요",IF(NOT(ISNUMBER(A2146)),"마감일을 확인하세요",IF(AND(B2146&lt;&gt;"",ISNA(MATCH(B2146,현장번호,0))),"현장 번호를 확인하세요",IF(AND(F2146&lt;&gt;"",F2146&lt;&gt;"완료"),"끝남 칸은 '완료'만","")))))</f>
        <v/>
      </c>
      <c r="J2146">
        <f>IF(OR(G2146="밀림",G2146="오늘",G2146="이번 주"),A2146+ROW()/1E+6,"")</f>
        <v/>
      </c>
    </row>
    <row r="2147">
      <c r="A2147" s="20" t="n"/>
      <c r="B2147" s="26" t="n"/>
      <c r="C2147" s="27">
        <f>IF(D2147="","",IF(B2147="","(현장 없음)",IFERROR(INDEX(현장_고객,MATCH(B2147,현장번호,0))&amp;" · "&amp;INDEX(현장_주소,MATCH(B2147,현장번호,0)),"없는 번호")))</f>
        <v/>
      </c>
      <c r="D2147" s="21" t="n"/>
      <c r="E2147" s="21" t="n"/>
      <c r="F2147" s="26" t="n"/>
      <c r="G2147" s="28">
        <f>IF(OR(D2147="",H2147&lt;&gt;""),"",IF(F2147="완료","완료",IF(A2147&lt;기준일,"밀림",IF(A2147=기준일,"오늘",IF(A2147&lt;=기준일+7,"이번 주","예정")))))</f>
        <v/>
      </c>
      <c r="H2147" s="25">
        <f>IF(COUNTA(A2147,B2147,D2147)=0,"",IF(D2147="","할 일을 적어 주세요",IF(NOT(ISNUMBER(A2147)),"마감일을 확인하세요",IF(AND(B2147&lt;&gt;"",ISNA(MATCH(B2147,현장번호,0))),"현장 번호를 확인하세요",IF(AND(F2147&lt;&gt;"",F2147&lt;&gt;"완료"),"끝남 칸은 '완료'만","")))))</f>
        <v/>
      </c>
      <c r="J2147">
        <f>IF(OR(G2147="밀림",G2147="오늘",G2147="이번 주"),A2147+ROW()/1E+6,"")</f>
        <v/>
      </c>
    </row>
    <row r="2148">
      <c r="A2148" s="20" t="n"/>
      <c r="B2148" s="26" t="n"/>
      <c r="C2148" s="27">
        <f>IF(D2148="","",IF(B2148="","(현장 없음)",IFERROR(INDEX(현장_고객,MATCH(B2148,현장번호,0))&amp;" · "&amp;INDEX(현장_주소,MATCH(B2148,현장번호,0)),"없는 번호")))</f>
        <v/>
      </c>
      <c r="D2148" s="21" t="n"/>
      <c r="E2148" s="21" t="n"/>
      <c r="F2148" s="26" t="n"/>
      <c r="G2148" s="28">
        <f>IF(OR(D2148="",H2148&lt;&gt;""),"",IF(F2148="완료","완료",IF(A2148&lt;기준일,"밀림",IF(A2148=기준일,"오늘",IF(A2148&lt;=기준일+7,"이번 주","예정")))))</f>
        <v/>
      </c>
      <c r="H2148" s="25">
        <f>IF(COUNTA(A2148,B2148,D2148)=0,"",IF(D2148="","할 일을 적어 주세요",IF(NOT(ISNUMBER(A2148)),"마감일을 확인하세요",IF(AND(B2148&lt;&gt;"",ISNA(MATCH(B2148,현장번호,0))),"현장 번호를 확인하세요",IF(AND(F2148&lt;&gt;"",F2148&lt;&gt;"완료"),"끝남 칸은 '완료'만","")))))</f>
        <v/>
      </c>
      <c r="J2148">
        <f>IF(OR(G2148="밀림",G2148="오늘",G2148="이번 주"),A2148+ROW()/1E+6,"")</f>
        <v/>
      </c>
    </row>
    <row r="2149">
      <c r="A2149" s="20" t="n"/>
      <c r="B2149" s="26" t="n"/>
      <c r="C2149" s="27">
        <f>IF(D2149="","",IF(B2149="","(현장 없음)",IFERROR(INDEX(현장_고객,MATCH(B2149,현장번호,0))&amp;" · "&amp;INDEX(현장_주소,MATCH(B2149,현장번호,0)),"없는 번호")))</f>
        <v/>
      </c>
      <c r="D2149" s="21" t="n"/>
      <c r="E2149" s="21" t="n"/>
      <c r="F2149" s="26" t="n"/>
      <c r="G2149" s="28">
        <f>IF(OR(D2149="",H2149&lt;&gt;""),"",IF(F2149="완료","완료",IF(A2149&lt;기준일,"밀림",IF(A2149=기준일,"오늘",IF(A2149&lt;=기준일+7,"이번 주","예정")))))</f>
        <v/>
      </c>
      <c r="H2149" s="25">
        <f>IF(COUNTA(A2149,B2149,D2149)=0,"",IF(D2149="","할 일을 적어 주세요",IF(NOT(ISNUMBER(A2149)),"마감일을 확인하세요",IF(AND(B2149&lt;&gt;"",ISNA(MATCH(B2149,현장번호,0))),"현장 번호를 확인하세요",IF(AND(F2149&lt;&gt;"",F2149&lt;&gt;"완료"),"끝남 칸은 '완료'만","")))))</f>
        <v/>
      </c>
      <c r="J2149">
        <f>IF(OR(G2149="밀림",G2149="오늘",G2149="이번 주"),A2149+ROW()/1E+6,"")</f>
        <v/>
      </c>
    </row>
    <row r="2150">
      <c r="A2150" s="20" t="n"/>
      <c r="B2150" s="26" t="n"/>
      <c r="C2150" s="27">
        <f>IF(D2150="","",IF(B2150="","(현장 없음)",IFERROR(INDEX(현장_고객,MATCH(B2150,현장번호,0))&amp;" · "&amp;INDEX(현장_주소,MATCH(B2150,현장번호,0)),"없는 번호")))</f>
        <v/>
      </c>
      <c r="D2150" s="21" t="n"/>
      <c r="E2150" s="21" t="n"/>
      <c r="F2150" s="26" t="n"/>
      <c r="G2150" s="28">
        <f>IF(OR(D2150="",H2150&lt;&gt;""),"",IF(F2150="완료","완료",IF(A2150&lt;기준일,"밀림",IF(A2150=기준일,"오늘",IF(A2150&lt;=기준일+7,"이번 주","예정")))))</f>
        <v/>
      </c>
      <c r="H2150" s="25">
        <f>IF(COUNTA(A2150,B2150,D2150)=0,"",IF(D2150="","할 일을 적어 주세요",IF(NOT(ISNUMBER(A2150)),"마감일을 확인하세요",IF(AND(B2150&lt;&gt;"",ISNA(MATCH(B2150,현장번호,0))),"현장 번호를 확인하세요",IF(AND(F2150&lt;&gt;"",F2150&lt;&gt;"완료"),"끝남 칸은 '완료'만","")))))</f>
        <v/>
      </c>
      <c r="J2150">
        <f>IF(OR(G2150="밀림",G2150="오늘",G2150="이번 주"),A2150+ROW()/1E+6,"")</f>
        <v/>
      </c>
    </row>
    <row r="2151">
      <c r="A2151" s="20" t="n"/>
      <c r="B2151" s="26" t="n"/>
      <c r="C2151" s="27">
        <f>IF(D2151="","",IF(B2151="","(현장 없음)",IFERROR(INDEX(현장_고객,MATCH(B2151,현장번호,0))&amp;" · "&amp;INDEX(현장_주소,MATCH(B2151,현장번호,0)),"없는 번호")))</f>
        <v/>
      </c>
      <c r="D2151" s="21" t="n"/>
      <c r="E2151" s="21" t="n"/>
      <c r="F2151" s="26" t="n"/>
      <c r="G2151" s="28">
        <f>IF(OR(D2151="",H2151&lt;&gt;""),"",IF(F2151="완료","완료",IF(A2151&lt;기준일,"밀림",IF(A2151=기준일,"오늘",IF(A2151&lt;=기준일+7,"이번 주","예정")))))</f>
        <v/>
      </c>
      <c r="H2151" s="25">
        <f>IF(COUNTA(A2151,B2151,D2151)=0,"",IF(D2151="","할 일을 적어 주세요",IF(NOT(ISNUMBER(A2151)),"마감일을 확인하세요",IF(AND(B2151&lt;&gt;"",ISNA(MATCH(B2151,현장번호,0))),"현장 번호를 확인하세요",IF(AND(F2151&lt;&gt;"",F2151&lt;&gt;"완료"),"끝남 칸은 '완료'만","")))))</f>
        <v/>
      </c>
      <c r="J2151">
        <f>IF(OR(G2151="밀림",G2151="오늘",G2151="이번 주"),A2151+ROW()/1E+6,"")</f>
        <v/>
      </c>
    </row>
    <row r="2152">
      <c r="A2152" s="20" t="n"/>
      <c r="B2152" s="26" t="n"/>
      <c r="C2152" s="27">
        <f>IF(D2152="","",IF(B2152="","(현장 없음)",IFERROR(INDEX(현장_고객,MATCH(B2152,현장번호,0))&amp;" · "&amp;INDEX(현장_주소,MATCH(B2152,현장번호,0)),"없는 번호")))</f>
        <v/>
      </c>
      <c r="D2152" s="21" t="n"/>
      <c r="E2152" s="21" t="n"/>
      <c r="F2152" s="26" t="n"/>
      <c r="G2152" s="28">
        <f>IF(OR(D2152="",H2152&lt;&gt;""),"",IF(F2152="완료","완료",IF(A2152&lt;기준일,"밀림",IF(A2152=기준일,"오늘",IF(A2152&lt;=기준일+7,"이번 주","예정")))))</f>
        <v/>
      </c>
      <c r="H2152" s="25">
        <f>IF(COUNTA(A2152,B2152,D2152)=0,"",IF(D2152="","할 일을 적어 주세요",IF(NOT(ISNUMBER(A2152)),"마감일을 확인하세요",IF(AND(B2152&lt;&gt;"",ISNA(MATCH(B2152,현장번호,0))),"현장 번호를 확인하세요",IF(AND(F2152&lt;&gt;"",F2152&lt;&gt;"완료"),"끝남 칸은 '완료'만","")))))</f>
        <v/>
      </c>
      <c r="J2152">
        <f>IF(OR(G2152="밀림",G2152="오늘",G2152="이번 주"),A2152+ROW()/1E+6,"")</f>
        <v/>
      </c>
    </row>
    <row r="2153">
      <c r="A2153" s="20" t="n"/>
      <c r="B2153" s="26" t="n"/>
      <c r="C2153" s="27">
        <f>IF(D2153="","",IF(B2153="","(현장 없음)",IFERROR(INDEX(현장_고객,MATCH(B2153,현장번호,0))&amp;" · "&amp;INDEX(현장_주소,MATCH(B2153,현장번호,0)),"없는 번호")))</f>
        <v/>
      </c>
      <c r="D2153" s="21" t="n"/>
      <c r="E2153" s="21" t="n"/>
      <c r="F2153" s="26" t="n"/>
      <c r="G2153" s="28">
        <f>IF(OR(D2153="",H2153&lt;&gt;""),"",IF(F2153="완료","완료",IF(A2153&lt;기준일,"밀림",IF(A2153=기준일,"오늘",IF(A2153&lt;=기준일+7,"이번 주","예정")))))</f>
        <v/>
      </c>
      <c r="H2153" s="25">
        <f>IF(COUNTA(A2153,B2153,D2153)=0,"",IF(D2153="","할 일을 적어 주세요",IF(NOT(ISNUMBER(A2153)),"마감일을 확인하세요",IF(AND(B2153&lt;&gt;"",ISNA(MATCH(B2153,현장번호,0))),"현장 번호를 확인하세요",IF(AND(F2153&lt;&gt;"",F2153&lt;&gt;"완료"),"끝남 칸은 '완료'만","")))))</f>
        <v/>
      </c>
      <c r="J2153">
        <f>IF(OR(G2153="밀림",G2153="오늘",G2153="이번 주"),A2153+ROW()/1E+6,"")</f>
        <v/>
      </c>
    </row>
    <row r="2154">
      <c r="A2154" s="20" t="n"/>
      <c r="B2154" s="26" t="n"/>
      <c r="C2154" s="27">
        <f>IF(D2154="","",IF(B2154="","(현장 없음)",IFERROR(INDEX(현장_고객,MATCH(B2154,현장번호,0))&amp;" · "&amp;INDEX(현장_주소,MATCH(B2154,현장번호,0)),"없는 번호")))</f>
        <v/>
      </c>
      <c r="D2154" s="21" t="n"/>
      <c r="E2154" s="21" t="n"/>
      <c r="F2154" s="26" t="n"/>
      <c r="G2154" s="28">
        <f>IF(OR(D2154="",H2154&lt;&gt;""),"",IF(F2154="완료","완료",IF(A2154&lt;기준일,"밀림",IF(A2154=기준일,"오늘",IF(A2154&lt;=기준일+7,"이번 주","예정")))))</f>
        <v/>
      </c>
      <c r="H2154" s="25">
        <f>IF(COUNTA(A2154,B2154,D2154)=0,"",IF(D2154="","할 일을 적어 주세요",IF(NOT(ISNUMBER(A2154)),"마감일을 확인하세요",IF(AND(B2154&lt;&gt;"",ISNA(MATCH(B2154,현장번호,0))),"현장 번호를 확인하세요",IF(AND(F2154&lt;&gt;"",F2154&lt;&gt;"완료"),"끝남 칸은 '완료'만","")))))</f>
        <v/>
      </c>
      <c r="J2154">
        <f>IF(OR(G2154="밀림",G2154="오늘",G2154="이번 주"),A2154+ROW()/1E+6,"")</f>
        <v/>
      </c>
    </row>
    <row r="2155">
      <c r="A2155" s="20" t="n"/>
      <c r="B2155" s="26" t="n"/>
      <c r="C2155" s="27">
        <f>IF(D2155="","",IF(B2155="","(현장 없음)",IFERROR(INDEX(현장_고객,MATCH(B2155,현장번호,0))&amp;" · "&amp;INDEX(현장_주소,MATCH(B2155,현장번호,0)),"없는 번호")))</f>
        <v/>
      </c>
      <c r="D2155" s="21" t="n"/>
      <c r="E2155" s="21" t="n"/>
      <c r="F2155" s="26" t="n"/>
      <c r="G2155" s="28">
        <f>IF(OR(D2155="",H2155&lt;&gt;""),"",IF(F2155="완료","완료",IF(A2155&lt;기준일,"밀림",IF(A2155=기준일,"오늘",IF(A2155&lt;=기준일+7,"이번 주","예정")))))</f>
        <v/>
      </c>
      <c r="H2155" s="25">
        <f>IF(COUNTA(A2155,B2155,D2155)=0,"",IF(D2155="","할 일을 적어 주세요",IF(NOT(ISNUMBER(A2155)),"마감일을 확인하세요",IF(AND(B2155&lt;&gt;"",ISNA(MATCH(B2155,현장번호,0))),"현장 번호를 확인하세요",IF(AND(F2155&lt;&gt;"",F2155&lt;&gt;"완료"),"끝남 칸은 '완료'만","")))))</f>
        <v/>
      </c>
      <c r="J2155">
        <f>IF(OR(G2155="밀림",G2155="오늘",G2155="이번 주"),A2155+ROW()/1E+6,"")</f>
        <v/>
      </c>
    </row>
    <row r="2156">
      <c r="A2156" s="20" t="n"/>
      <c r="B2156" s="26" t="n"/>
      <c r="C2156" s="27">
        <f>IF(D2156="","",IF(B2156="","(현장 없음)",IFERROR(INDEX(현장_고객,MATCH(B2156,현장번호,0))&amp;" · "&amp;INDEX(현장_주소,MATCH(B2156,현장번호,0)),"없는 번호")))</f>
        <v/>
      </c>
      <c r="D2156" s="21" t="n"/>
      <c r="E2156" s="21" t="n"/>
      <c r="F2156" s="26" t="n"/>
      <c r="G2156" s="28">
        <f>IF(OR(D2156="",H2156&lt;&gt;""),"",IF(F2156="완료","완료",IF(A2156&lt;기준일,"밀림",IF(A2156=기준일,"오늘",IF(A2156&lt;=기준일+7,"이번 주","예정")))))</f>
        <v/>
      </c>
      <c r="H2156" s="25">
        <f>IF(COUNTA(A2156,B2156,D2156)=0,"",IF(D2156="","할 일을 적어 주세요",IF(NOT(ISNUMBER(A2156)),"마감일을 확인하세요",IF(AND(B2156&lt;&gt;"",ISNA(MATCH(B2156,현장번호,0))),"현장 번호를 확인하세요",IF(AND(F2156&lt;&gt;"",F2156&lt;&gt;"완료"),"끝남 칸은 '완료'만","")))))</f>
        <v/>
      </c>
      <c r="J2156">
        <f>IF(OR(G2156="밀림",G2156="오늘",G2156="이번 주"),A2156+ROW()/1E+6,"")</f>
        <v/>
      </c>
    </row>
    <row r="2157">
      <c r="A2157" s="20" t="n"/>
      <c r="B2157" s="26" t="n"/>
      <c r="C2157" s="27">
        <f>IF(D2157="","",IF(B2157="","(현장 없음)",IFERROR(INDEX(현장_고객,MATCH(B2157,현장번호,0))&amp;" · "&amp;INDEX(현장_주소,MATCH(B2157,현장번호,0)),"없는 번호")))</f>
        <v/>
      </c>
      <c r="D2157" s="21" t="n"/>
      <c r="E2157" s="21" t="n"/>
      <c r="F2157" s="26" t="n"/>
      <c r="G2157" s="28">
        <f>IF(OR(D2157="",H2157&lt;&gt;""),"",IF(F2157="완료","완료",IF(A2157&lt;기준일,"밀림",IF(A2157=기준일,"오늘",IF(A2157&lt;=기준일+7,"이번 주","예정")))))</f>
        <v/>
      </c>
      <c r="H2157" s="25">
        <f>IF(COUNTA(A2157,B2157,D2157)=0,"",IF(D2157="","할 일을 적어 주세요",IF(NOT(ISNUMBER(A2157)),"마감일을 확인하세요",IF(AND(B2157&lt;&gt;"",ISNA(MATCH(B2157,현장번호,0))),"현장 번호를 확인하세요",IF(AND(F2157&lt;&gt;"",F2157&lt;&gt;"완료"),"끝남 칸은 '완료'만","")))))</f>
        <v/>
      </c>
      <c r="J2157">
        <f>IF(OR(G2157="밀림",G2157="오늘",G2157="이번 주"),A2157+ROW()/1E+6,"")</f>
        <v/>
      </c>
    </row>
    <row r="2158">
      <c r="A2158" s="20" t="n"/>
      <c r="B2158" s="26" t="n"/>
      <c r="C2158" s="27">
        <f>IF(D2158="","",IF(B2158="","(현장 없음)",IFERROR(INDEX(현장_고객,MATCH(B2158,현장번호,0))&amp;" · "&amp;INDEX(현장_주소,MATCH(B2158,현장번호,0)),"없는 번호")))</f>
        <v/>
      </c>
      <c r="D2158" s="21" t="n"/>
      <c r="E2158" s="21" t="n"/>
      <c r="F2158" s="26" t="n"/>
      <c r="G2158" s="28">
        <f>IF(OR(D2158="",H2158&lt;&gt;""),"",IF(F2158="완료","완료",IF(A2158&lt;기준일,"밀림",IF(A2158=기준일,"오늘",IF(A2158&lt;=기준일+7,"이번 주","예정")))))</f>
        <v/>
      </c>
      <c r="H2158" s="25">
        <f>IF(COUNTA(A2158,B2158,D2158)=0,"",IF(D2158="","할 일을 적어 주세요",IF(NOT(ISNUMBER(A2158)),"마감일을 확인하세요",IF(AND(B2158&lt;&gt;"",ISNA(MATCH(B2158,현장번호,0))),"현장 번호를 확인하세요",IF(AND(F2158&lt;&gt;"",F2158&lt;&gt;"완료"),"끝남 칸은 '완료'만","")))))</f>
        <v/>
      </c>
      <c r="J2158">
        <f>IF(OR(G2158="밀림",G2158="오늘",G2158="이번 주"),A2158+ROW()/1E+6,"")</f>
        <v/>
      </c>
    </row>
    <row r="2159">
      <c r="A2159" s="20" t="n"/>
      <c r="B2159" s="26" t="n"/>
      <c r="C2159" s="27">
        <f>IF(D2159="","",IF(B2159="","(현장 없음)",IFERROR(INDEX(현장_고객,MATCH(B2159,현장번호,0))&amp;" · "&amp;INDEX(현장_주소,MATCH(B2159,현장번호,0)),"없는 번호")))</f>
        <v/>
      </c>
      <c r="D2159" s="21" t="n"/>
      <c r="E2159" s="21" t="n"/>
      <c r="F2159" s="26" t="n"/>
      <c r="G2159" s="28">
        <f>IF(OR(D2159="",H2159&lt;&gt;""),"",IF(F2159="완료","완료",IF(A2159&lt;기준일,"밀림",IF(A2159=기준일,"오늘",IF(A2159&lt;=기준일+7,"이번 주","예정")))))</f>
        <v/>
      </c>
      <c r="H2159" s="25">
        <f>IF(COUNTA(A2159,B2159,D2159)=0,"",IF(D2159="","할 일을 적어 주세요",IF(NOT(ISNUMBER(A2159)),"마감일을 확인하세요",IF(AND(B2159&lt;&gt;"",ISNA(MATCH(B2159,현장번호,0))),"현장 번호를 확인하세요",IF(AND(F2159&lt;&gt;"",F2159&lt;&gt;"완료"),"끝남 칸은 '완료'만","")))))</f>
        <v/>
      </c>
      <c r="J2159">
        <f>IF(OR(G2159="밀림",G2159="오늘",G2159="이번 주"),A2159+ROW()/1E+6,"")</f>
        <v/>
      </c>
    </row>
    <row r="2160">
      <c r="A2160" s="20" t="n"/>
      <c r="B2160" s="26" t="n"/>
      <c r="C2160" s="27">
        <f>IF(D2160="","",IF(B2160="","(현장 없음)",IFERROR(INDEX(현장_고객,MATCH(B2160,현장번호,0))&amp;" · "&amp;INDEX(현장_주소,MATCH(B2160,현장번호,0)),"없는 번호")))</f>
        <v/>
      </c>
      <c r="D2160" s="21" t="n"/>
      <c r="E2160" s="21" t="n"/>
      <c r="F2160" s="26" t="n"/>
      <c r="G2160" s="28">
        <f>IF(OR(D2160="",H2160&lt;&gt;""),"",IF(F2160="완료","완료",IF(A2160&lt;기준일,"밀림",IF(A2160=기준일,"오늘",IF(A2160&lt;=기준일+7,"이번 주","예정")))))</f>
        <v/>
      </c>
      <c r="H2160" s="25">
        <f>IF(COUNTA(A2160,B2160,D2160)=0,"",IF(D2160="","할 일을 적어 주세요",IF(NOT(ISNUMBER(A2160)),"마감일을 확인하세요",IF(AND(B2160&lt;&gt;"",ISNA(MATCH(B2160,현장번호,0))),"현장 번호를 확인하세요",IF(AND(F2160&lt;&gt;"",F2160&lt;&gt;"완료"),"끝남 칸은 '완료'만","")))))</f>
        <v/>
      </c>
      <c r="J2160">
        <f>IF(OR(G2160="밀림",G2160="오늘",G2160="이번 주"),A2160+ROW()/1E+6,"")</f>
        <v/>
      </c>
    </row>
    <row r="2161">
      <c r="A2161" s="20" t="n"/>
      <c r="B2161" s="26" t="n"/>
      <c r="C2161" s="27">
        <f>IF(D2161="","",IF(B2161="","(현장 없음)",IFERROR(INDEX(현장_고객,MATCH(B2161,현장번호,0))&amp;" · "&amp;INDEX(현장_주소,MATCH(B2161,현장번호,0)),"없는 번호")))</f>
        <v/>
      </c>
      <c r="D2161" s="21" t="n"/>
      <c r="E2161" s="21" t="n"/>
      <c r="F2161" s="26" t="n"/>
      <c r="G2161" s="28">
        <f>IF(OR(D2161="",H2161&lt;&gt;""),"",IF(F2161="완료","완료",IF(A2161&lt;기준일,"밀림",IF(A2161=기준일,"오늘",IF(A2161&lt;=기준일+7,"이번 주","예정")))))</f>
        <v/>
      </c>
      <c r="H2161" s="25">
        <f>IF(COUNTA(A2161,B2161,D2161)=0,"",IF(D2161="","할 일을 적어 주세요",IF(NOT(ISNUMBER(A2161)),"마감일을 확인하세요",IF(AND(B2161&lt;&gt;"",ISNA(MATCH(B2161,현장번호,0))),"현장 번호를 확인하세요",IF(AND(F2161&lt;&gt;"",F2161&lt;&gt;"완료"),"끝남 칸은 '완료'만","")))))</f>
        <v/>
      </c>
      <c r="J2161">
        <f>IF(OR(G2161="밀림",G2161="오늘",G2161="이번 주"),A2161+ROW()/1E+6,"")</f>
        <v/>
      </c>
    </row>
    <row r="2162">
      <c r="A2162" s="20" t="n"/>
      <c r="B2162" s="26" t="n"/>
      <c r="C2162" s="27">
        <f>IF(D2162="","",IF(B2162="","(현장 없음)",IFERROR(INDEX(현장_고객,MATCH(B2162,현장번호,0))&amp;" · "&amp;INDEX(현장_주소,MATCH(B2162,현장번호,0)),"없는 번호")))</f>
        <v/>
      </c>
      <c r="D2162" s="21" t="n"/>
      <c r="E2162" s="21" t="n"/>
      <c r="F2162" s="26" t="n"/>
      <c r="G2162" s="28">
        <f>IF(OR(D2162="",H2162&lt;&gt;""),"",IF(F2162="완료","완료",IF(A2162&lt;기준일,"밀림",IF(A2162=기준일,"오늘",IF(A2162&lt;=기준일+7,"이번 주","예정")))))</f>
        <v/>
      </c>
      <c r="H2162" s="25">
        <f>IF(COUNTA(A2162,B2162,D2162)=0,"",IF(D2162="","할 일을 적어 주세요",IF(NOT(ISNUMBER(A2162)),"마감일을 확인하세요",IF(AND(B2162&lt;&gt;"",ISNA(MATCH(B2162,현장번호,0))),"현장 번호를 확인하세요",IF(AND(F2162&lt;&gt;"",F2162&lt;&gt;"완료"),"끝남 칸은 '완료'만","")))))</f>
        <v/>
      </c>
      <c r="J2162">
        <f>IF(OR(G2162="밀림",G2162="오늘",G2162="이번 주"),A2162+ROW()/1E+6,"")</f>
        <v/>
      </c>
    </row>
    <row r="2163">
      <c r="A2163" s="20" t="n"/>
      <c r="B2163" s="26" t="n"/>
      <c r="C2163" s="27">
        <f>IF(D2163="","",IF(B2163="","(현장 없음)",IFERROR(INDEX(현장_고객,MATCH(B2163,현장번호,0))&amp;" · "&amp;INDEX(현장_주소,MATCH(B2163,현장번호,0)),"없는 번호")))</f>
        <v/>
      </c>
      <c r="D2163" s="21" t="n"/>
      <c r="E2163" s="21" t="n"/>
      <c r="F2163" s="26" t="n"/>
      <c r="G2163" s="28">
        <f>IF(OR(D2163="",H2163&lt;&gt;""),"",IF(F2163="완료","완료",IF(A2163&lt;기준일,"밀림",IF(A2163=기준일,"오늘",IF(A2163&lt;=기준일+7,"이번 주","예정")))))</f>
        <v/>
      </c>
      <c r="H2163" s="25">
        <f>IF(COUNTA(A2163,B2163,D2163)=0,"",IF(D2163="","할 일을 적어 주세요",IF(NOT(ISNUMBER(A2163)),"마감일을 확인하세요",IF(AND(B2163&lt;&gt;"",ISNA(MATCH(B2163,현장번호,0))),"현장 번호를 확인하세요",IF(AND(F2163&lt;&gt;"",F2163&lt;&gt;"완료"),"끝남 칸은 '완료'만","")))))</f>
        <v/>
      </c>
      <c r="J2163">
        <f>IF(OR(G2163="밀림",G2163="오늘",G2163="이번 주"),A2163+ROW()/1E+6,"")</f>
        <v/>
      </c>
    </row>
    <row r="2164">
      <c r="A2164" s="20" t="n"/>
      <c r="B2164" s="26" t="n"/>
      <c r="C2164" s="27">
        <f>IF(D2164="","",IF(B2164="","(현장 없음)",IFERROR(INDEX(현장_고객,MATCH(B2164,현장번호,0))&amp;" · "&amp;INDEX(현장_주소,MATCH(B2164,현장번호,0)),"없는 번호")))</f>
        <v/>
      </c>
      <c r="D2164" s="21" t="n"/>
      <c r="E2164" s="21" t="n"/>
      <c r="F2164" s="26" t="n"/>
      <c r="G2164" s="28">
        <f>IF(OR(D2164="",H2164&lt;&gt;""),"",IF(F2164="완료","완료",IF(A2164&lt;기준일,"밀림",IF(A2164=기준일,"오늘",IF(A2164&lt;=기준일+7,"이번 주","예정")))))</f>
        <v/>
      </c>
      <c r="H2164" s="25">
        <f>IF(COUNTA(A2164,B2164,D2164)=0,"",IF(D2164="","할 일을 적어 주세요",IF(NOT(ISNUMBER(A2164)),"마감일을 확인하세요",IF(AND(B2164&lt;&gt;"",ISNA(MATCH(B2164,현장번호,0))),"현장 번호를 확인하세요",IF(AND(F2164&lt;&gt;"",F2164&lt;&gt;"완료"),"끝남 칸은 '완료'만","")))))</f>
        <v/>
      </c>
      <c r="J2164">
        <f>IF(OR(G2164="밀림",G2164="오늘",G2164="이번 주"),A2164+ROW()/1E+6,"")</f>
        <v/>
      </c>
    </row>
    <row r="2165">
      <c r="A2165" s="20" t="n"/>
      <c r="B2165" s="26" t="n"/>
      <c r="C2165" s="27">
        <f>IF(D2165="","",IF(B2165="","(현장 없음)",IFERROR(INDEX(현장_고객,MATCH(B2165,현장번호,0))&amp;" · "&amp;INDEX(현장_주소,MATCH(B2165,현장번호,0)),"없는 번호")))</f>
        <v/>
      </c>
      <c r="D2165" s="21" t="n"/>
      <c r="E2165" s="21" t="n"/>
      <c r="F2165" s="26" t="n"/>
      <c r="G2165" s="28">
        <f>IF(OR(D2165="",H2165&lt;&gt;""),"",IF(F2165="완료","완료",IF(A2165&lt;기준일,"밀림",IF(A2165=기준일,"오늘",IF(A2165&lt;=기준일+7,"이번 주","예정")))))</f>
        <v/>
      </c>
      <c r="H2165" s="25">
        <f>IF(COUNTA(A2165,B2165,D2165)=0,"",IF(D2165="","할 일을 적어 주세요",IF(NOT(ISNUMBER(A2165)),"마감일을 확인하세요",IF(AND(B2165&lt;&gt;"",ISNA(MATCH(B2165,현장번호,0))),"현장 번호를 확인하세요",IF(AND(F2165&lt;&gt;"",F2165&lt;&gt;"완료"),"끝남 칸은 '완료'만","")))))</f>
        <v/>
      </c>
      <c r="J2165">
        <f>IF(OR(G2165="밀림",G2165="오늘",G2165="이번 주"),A2165+ROW()/1E+6,"")</f>
        <v/>
      </c>
    </row>
    <row r="2166">
      <c r="A2166" s="20" t="n"/>
      <c r="B2166" s="26" t="n"/>
      <c r="C2166" s="27">
        <f>IF(D2166="","",IF(B2166="","(현장 없음)",IFERROR(INDEX(현장_고객,MATCH(B2166,현장번호,0))&amp;" · "&amp;INDEX(현장_주소,MATCH(B2166,현장번호,0)),"없는 번호")))</f>
        <v/>
      </c>
      <c r="D2166" s="21" t="n"/>
      <c r="E2166" s="21" t="n"/>
      <c r="F2166" s="26" t="n"/>
      <c r="G2166" s="28">
        <f>IF(OR(D2166="",H2166&lt;&gt;""),"",IF(F2166="완료","완료",IF(A2166&lt;기준일,"밀림",IF(A2166=기준일,"오늘",IF(A2166&lt;=기준일+7,"이번 주","예정")))))</f>
        <v/>
      </c>
      <c r="H2166" s="25">
        <f>IF(COUNTA(A2166,B2166,D2166)=0,"",IF(D2166="","할 일을 적어 주세요",IF(NOT(ISNUMBER(A2166)),"마감일을 확인하세요",IF(AND(B2166&lt;&gt;"",ISNA(MATCH(B2166,현장번호,0))),"현장 번호를 확인하세요",IF(AND(F2166&lt;&gt;"",F2166&lt;&gt;"완료"),"끝남 칸은 '완료'만","")))))</f>
        <v/>
      </c>
      <c r="J2166">
        <f>IF(OR(G2166="밀림",G2166="오늘",G2166="이번 주"),A2166+ROW()/1E+6,"")</f>
        <v/>
      </c>
    </row>
    <row r="2167">
      <c r="A2167" s="20" t="n"/>
      <c r="B2167" s="26" t="n"/>
      <c r="C2167" s="27">
        <f>IF(D2167="","",IF(B2167="","(현장 없음)",IFERROR(INDEX(현장_고객,MATCH(B2167,현장번호,0))&amp;" · "&amp;INDEX(현장_주소,MATCH(B2167,현장번호,0)),"없는 번호")))</f>
        <v/>
      </c>
      <c r="D2167" s="21" t="n"/>
      <c r="E2167" s="21" t="n"/>
      <c r="F2167" s="26" t="n"/>
      <c r="G2167" s="28">
        <f>IF(OR(D2167="",H2167&lt;&gt;""),"",IF(F2167="완료","완료",IF(A2167&lt;기준일,"밀림",IF(A2167=기준일,"오늘",IF(A2167&lt;=기준일+7,"이번 주","예정")))))</f>
        <v/>
      </c>
      <c r="H2167" s="25">
        <f>IF(COUNTA(A2167,B2167,D2167)=0,"",IF(D2167="","할 일을 적어 주세요",IF(NOT(ISNUMBER(A2167)),"마감일을 확인하세요",IF(AND(B2167&lt;&gt;"",ISNA(MATCH(B2167,현장번호,0))),"현장 번호를 확인하세요",IF(AND(F2167&lt;&gt;"",F2167&lt;&gt;"완료"),"끝남 칸은 '완료'만","")))))</f>
        <v/>
      </c>
      <c r="J2167">
        <f>IF(OR(G2167="밀림",G2167="오늘",G2167="이번 주"),A2167+ROW()/1E+6,"")</f>
        <v/>
      </c>
    </row>
    <row r="2168">
      <c r="A2168" s="20" t="n"/>
      <c r="B2168" s="26" t="n"/>
      <c r="C2168" s="27">
        <f>IF(D2168="","",IF(B2168="","(현장 없음)",IFERROR(INDEX(현장_고객,MATCH(B2168,현장번호,0))&amp;" · "&amp;INDEX(현장_주소,MATCH(B2168,현장번호,0)),"없는 번호")))</f>
        <v/>
      </c>
      <c r="D2168" s="21" t="n"/>
      <c r="E2168" s="21" t="n"/>
      <c r="F2168" s="26" t="n"/>
      <c r="G2168" s="28">
        <f>IF(OR(D2168="",H2168&lt;&gt;""),"",IF(F2168="완료","완료",IF(A2168&lt;기준일,"밀림",IF(A2168=기준일,"오늘",IF(A2168&lt;=기준일+7,"이번 주","예정")))))</f>
        <v/>
      </c>
      <c r="H2168" s="25">
        <f>IF(COUNTA(A2168,B2168,D2168)=0,"",IF(D2168="","할 일을 적어 주세요",IF(NOT(ISNUMBER(A2168)),"마감일을 확인하세요",IF(AND(B2168&lt;&gt;"",ISNA(MATCH(B2168,현장번호,0))),"현장 번호를 확인하세요",IF(AND(F2168&lt;&gt;"",F2168&lt;&gt;"완료"),"끝남 칸은 '완료'만","")))))</f>
        <v/>
      </c>
      <c r="J2168">
        <f>IF(OR(G2168="밀림",G2168="오늘",G2168="이번 주"),A2168+ROW()/1E+6,"")</f>
        <v/>
      </c>
    </row>
    <row r="2169">
      <c r="A2169" s="20" t="n"/>
      <c r="B2169" s="26" t="n"/>
      <c r="C2169" s="27">
        <f>IF(D2169="","",IF(B2169="","(현장 없음)",IFERROR(INDEX(현장_고객,MATCH(B2169,현장번호,0))&amp;" · "&amp;INDEX(현장_주소,MATCH(B2169,현장번호,0)),"없는 번호")))</f>
        <v/>
      </c>
      <c r="D2169" s="21" t="n"/>
      <c r="E2169" s="21" t="n"/>
      <c r="F2169" s="26" t="n"/>
      <c r="G2169" s="28">
        <f>IF(OR(D2169="",H2169&lt;&gt;""),"",IF(F2169="완료","완료",IF(A2169&lt;기준일,"밀림",IF(A2169=기준일,"오늘",IF(A2169&lt;=기준일+7,"이번 주","예정")))))</f>
        <v/>
      </c>
      <c r="H2169" s="25">
        <f>IF(COUNTA(A2169,B2169,D2169)=0,"",IF(D2169="","할 일을 적어 주세요",IF(NOT(ISNUMBER(A2169)),"마감일을 확인하세요",IF(AND(B2169&lt;&gt;"",ISNA(MATCH(B2169,현장번호,0))),"현장 번호를 확인하세요",IF(AND(F2169&lt;&gt;"",F2169&lt;&gt;"완료"),"끝남 칸은 '완료'만","")))))</f>
        <v/>
      </c>
      <c r="J2169">
        <f>IF(OR(G2169="밀림",G2169="오늘",G2169="이번 주"),A2169+ROW()/1E+6,"")</f>
        <v/>
      </c>
    </row>
    <row r="2170">
      <c r="A2170" s="20" t="n"/>
      <c r="B2170" s="26" t="n"/>
      <c r="C2170" s="27">
        <f>IF(D2170="","",IF(B2170="","(현장 없음)",IFERROR(INDEX(현장_고객,MATCH(B2170,현장번호,0))&amp;" · "&amp;INDEX(현장_주소,MATCH(B2170,현장번호,0)),"없는 번호")))</f>
        <v/>
      </c>
      <c r="D2170" s="21" t="n"/>
      <c r="E2170" s="21" t="n"/>
      <c r="F2170" s="26" t="n"/>
      <c r="G2170" s="28">
        <f>IF(OR(D2170="",H2170&lt;&gt;""),"",IF(F2170="완료","완료",IF(A2170&lt;기준일,"밀림",IF(A2170=기준일,"오늘",IF(A2170&lt;=기준일+7,"이번 주","예정")))))</f>
        <v/>
      </c>
      <c r="H2170" s="25">
        <f>IF(COUNTA(A2170,B2170,D2170)=0,"",IF(D2170="","할 일을 적어 주세요",IF(NOT(ISNUMBER(A2170)),"마감일을 확인하세요",IF(AND(B2170&lt;&gt;"",ISNA(MATCH(B2170,현장번호,0))),"현장 번호를 확인하세요",IF(AND(F2170&lt;&gt;"",F2170&lt;&gt;"완료"),"끝남 칸은 '완료'만","")))))</f>
        <v/>
      </c>
      <c r="J2170">
        <f>IF(OR(G2170="밀림",G2170="오늘",G2170="이번 주"),A2170+ROW()/1E+6,"")</f>
        <v/>
      </c>
    </row>
    <row r="2171">
      <c r="A2171" s="20" t="n"/>
      <c r="B2171" s="26" t="n"/>
      <c r="C2171" s="27">
        <f>IF(D2171="","",IF(B2171="","(현장 없음)",IFERROR(INDEX(현장_고객,MATCH(B2171,현장번호,0))&amp;" · "&amp;INDEX(현장_주소,MATCH(B2171,현장번호,0)),"없는 번호")))</f>
        <v/>
      </c>
      <c r="D2171" s="21" t="n"/>
      <c r="E2171" s="21" t="n"/>
      <c r="F2171" s="26" t="n"/>
      <c r="G2171" s="28">
        <f>IF(OR(D2171="",H2171&lt;&gt;""),"",IF(F2171="완료","완료",IF(A2171&lt;기준일,"밀림",IF(A2171=기준일,"오늘",IF(A2171&lt;=기준일+7,"이번 주","예정")))))</f>
        <v/>
      </c>
      <c r="H2171" s="25">
        <f>IF(COUNTA(A2171,B2171,D2171)=0,"",IF(D2171="","할 일을 적어 주세요",IF(NOT(ISNUMBER(A2171)),"마감일을 확인하세요",IF(AND(B2171&lt;&gt;"",ISNA(MATCH(B2171,현장번호,0))),"현장 번호를 확인하세요",IF(AND(F2171&lt;&gt;"",F2171&lt;&gt;"완료"),"끝남 칸은 '완료'만","")))))</f>
        <v/>
      </c>
      <c r="J2171">
        <f>IF(OR(G2171="밀림",G2171="오늘",G2171="이번 주"),A2171+ROW()/1E+6,"")</f>
        <v/>
      </c>
    </row>
    <row r="2172">
      <c r="A2172" s="20" t="n"/>
      <c r="B2172" s="26" t="n"/>
      <c r="C2172" s="27">
        <f>IF(D2172="","",IF(B2172="","(현장 없음)",IFERROR(INDEX(현장_고객,MATCH(B2172,현장번호,0))&amp;" · "&amp;INDEX(현장_주소,MATCH(B2172,현장번호,0)),"없는 번호")))</f>
        <v/>
      </c>
      <c r="D2172" s="21" t="n"/>
      <c r="E2172" s="21" t="n"/>
      <c r="F2172" s="26" t="n"/>
      <c r="G2172" s="28">
        <f>IF(OR(D2172="",H2172&lt;&gt;""),"",IF(F2172="완료","완료",IF(A2172&lt;기준일,"밀림",IF(A2172=기준일,"오늘",IF(A2172&lt;=기준일+7,"이번 주","예정")))))</f>
        <v/>
      </c>
      <c r="H2172" s="25">
        <f>IF(COUNTA(A2172,B2172,D2172)=0,"",IF(D2172="","할 일을 적어 주세요",IF(NOT(ISNUMBER(A2172)),"마감일을 확인하세요",IF(AND(B2172&lt;&gt;"",ISNA(MATCH(B2172,현장번호,0))),"현장 번호를 확인하세요",IF(AND(F2172&lt;&gt;"",F2172&lt;&gt;"완료"),"끝남 칸은 '완료'만","")))))</f>
        <v/>
      </c>
      <c r="J2172">
        <f>IF(OR(G2172="밀림",G2172="오늘",G2172="이번 주"),A2172+ROW()/1E+6,"")</f>
        <v/>
      </c>
    </row>
    <row r="2173">
      <c r="A2173" s="20" t="n"/>
      <c r="B2173" s="26" t="n"/>
      <c r="C2173" s="27">
        <f>IF(D2173="","",IF(B2173="","(현장 없음)",IFERROR(INDEX(현장_고객,MATCH(B2173,현장번호,0))&amp;" · "&amp;INDEX(현장_주소,MATCH(B2173,현장번호,0)),"없는 번호")))</f>
        <v/>
      </c>
      <c r="D2173" s="21" t="n"/>
      <c r="E2173" s="21" t="n"/>
      <c r="F2173" s="26" t="n"/>
      <c r="G2173" s="28">
        <f>IF(OR(D2173="",H2173&lt;&gt;""),"",IF(F2173="완료","완료",IF(A2173&lt;기준일,"밀림",IF(A2173=기준일,"오늘",IF(A2173&lt;=기준일+7,"이번 주","예정")))))</f>
        <v/>
      </c>
      <c r="H2173" s="25">
        <f>IF(COUNTA(A2173,B2173,D2173)=0,"",IF(D2173="","할 일을 적어 주세요",IF(NOT(ISNUMBER(A2173)),"마감일을 확인하세요",IF(AND(B2173&lt;&gt;"",ISNA(MATCH(B2173,현장번호,0))),"현장 번호를 확인하세요",IF(AND(F2173&lt;&gt;"",F2173&lt;&gt;"완료"),"끝남 칸은 '완료'만","")))))</f>
        <v/>
      </c>
      <c r="J2173">
        <f>IF(OR(G2173="밀림",G2173="오늘",G2173="이번 주"),A2173+ROW()/1E+6,"")</f>
        <v/>
      </c>
    </row>
    <row r="2174">
      <c r="A2174" s="20" t="n"/>
      <c r="B2174" s="26" t="n"/>
      <c r="C2174" s="27">
        <f>IF(D2174="","",IF(B2174="","(현장 없음)",IFERROR(INDEX(현장_고객,MATCH(B2174,현장번호,0))&amp;" · "&amp;INDEX(현장_주소,MATCH(B2174,현장번호,0)),"없는 번호")))</f>
        <v/>
      </c>
      <c r="D2174" s="21" t="n"/>
      <c r="E2174" s="21" t="n"/>
      <c r="F2174" s="26" t="n"/>
      <c r="G2174" s="28">
        <f>IF(OR(D2174="",H2174&lt;&gt;""),"",IF(F2174="완료","완료",IF(A2174&lt;기준일,"밀림",IF(A2174=기준일,"오늘",IF(A2174&lt;=기준일+7,"이번 주","예정")))))</f>
        <v/>
      </c>
      <c r="H2174" s="25">
        <f>IF(COUNTA(A2174,B2174,D2174)=0,"",IF(D2174="","할 일을 적어 주세요",IF(NOT(ISNUMBER(A2174)),"마감일을 확인하세요",IF(AND(B2174&lt;&gt;"",ISNA(MATCH(B2174,현장번호,0))),"현장 번호를 확인하세요",IF(AND(F2174&lt;&gt;"",F2174&lt;&gt;"완료"),"끝남 칸은 '완료'만","")))))</f>
        <v/>
      </c>
      <c r="J2174">
        <f>IF(OR(G2174="밀림",G2174="오늘",G2174="이번 주"),A2174+ROW()/1E+6,"")</f>
        <v/>
      </c>
    </row>
    <row r="2175">
      <c r="A2175" s="20" t="n"/>
      <c r="B2175" s="26" t="n"/>
      <c r="C2175" s="27">
        <f>IF(D2175="","",IF(B2175="","(현장 없음)",IFERROR(INDEX(현장_고객,MATCH(B2175,현장번호,0))&amp;" · "&amp;INDEX(현장_주소,MATCH(B2175,현장번호,0)),"없는 번호")))</f>
        <v/>
      </c>
      <c r="D2175" s="21" t="n"/>
      <c r="E2175" s="21" t="n"/>
      <c r="F2175" s="26" t="n"/>
      <c r="G2175" s="28">
        <f>IF(OR(D2175="",H2175&lt;&gt;""),"",IF(F2175="완료","완료",IF(A2175&lt;기준일,"밀림",IF(A2175=기준일,"오늘",IF(A2175&lt;=기준일+7,"이번 주","예정")))))</f>
        <v/>
      </c>
      <c r="H2175" s="25">
        <f>IF(COUNTA(A2175,B2175,D2175)=0,"",IF(D2175="","할 일을 적어 주세요",IF(NOT(ISNUMBER(A2175)),"마감일을 확인하세요",IF(AND(B2175&lt;&gt;"",ISNA(MATCH(B2175,현장번호,0))),"현장 번호를 확인하세요",IF(AND(F2175&lt;&gt;"",F2175&lt;&gt;"완료"),"끝남 칸은 '완료'만","")))))</f>
        <v/>
      </c>
      <c r="J2175">
        <f>IF(OR(G2175="밀림",G2175="오늘",G2175="이번 주"),A2175+ROW()/1E+6,"")</f>
        <v/>
      </c>
    </row>
    <row r="2176">
      <c r="A2176" s="20" t="n"/>
      <c r="B2176" s="26" t="n"/>
      <c r="C2176" s="27">
        <f>IF(D2176="","",IF(B2176="","(현장 없음)",IFERROR(INDEX(현장_고객,MATCH(B2176,현장번호,0))&amp;" · "&amp;INDEX(현장_주소,MATCH(B2176,현장번호,0)),"없는 번호")))</f>
        <v/>
      </c>
      <c r="D2176" s="21" t="n"/>
      <c r="E2176" s="21" t="n"/>
      <c r="F2176" s="26" t="n"/>
      <c r="G2176" s="28">
        <f>IF(OR(D2176="",H2176&lt;&gt;""),"",IF(F2176="완료","완료",IF(A2176&lt;기준일,"밀림",IF(A2176=기준일,"오늘",IF(A2176&lt;=기준일+7,"이번 주","예정")))))</f>
        <v/>
      </c>
      <c r="H2176" s="25">
        <f>IF(COUNTA(A2176,B2176,D2176)=0,"",IF(D2176="","할 일을 적어 주세요",IF(NOT(ISNUMBER(A2176)),"마감일을 확인하세요",IF(AND(B2176&lt;&gt;"",ISNA(MATCH(B2176,현장번호,0))),"현장 번호를 확인하세요",IF(AND(F2176&lt;&gt;"",F2176&lt;&gt;"완료"),"끝남 칸은 '완료'만","")))))</f>
        <v/>
      </c>
      <c r="J2176">
        <f>IF(OR(G2176="밀림",G2176="오늘",G2176="이번 주"),A2176+ROW()/1E+6,"")</f>
        <v/>
      </c>
    </row>
    <row r="2177">
      <c r="A2177" s="20" t="n"/>
      <c r="B2177" s="26" t="n"/>
      <c r="C2177" s="27">
        <f>IF(D2177="","",IF(B2177="","(현장 없음)",IFERROR(INDEX(현장_고객,MATCH(B2177,현장번호,0))&amp;" · "&amp;INDEX(현장_주소,MATCH(B2177,현장번호,0)),"없는 번호")))</f>
        <v/>
      </c>
      <c r="D2177" s="21" t="n"/>
      <c r="E2177" s="21" t="n"/>
      <c r="F2177" s="26" t="n"/>
      <c r="G2177" s="28">
        <f>IF(OR(D2177="",H2177&lt;&gt;""),"",IF(F2177="완료","완료",IF(A2177&lt;기준일,"밀림",IF(A2177=기준일,"오늘",IF(A2177&lt;=기준일+7,"이번 주","예정")))))</f>
        <v/>
      </c>
      <c r="H2177" s="25">
        <f>IF(COUNTA(A2177,B2177,D2177)=0,"",IF(D2177="","할 일을 적어 주세요",IF(NOT(ISNUMBER(A2177)),"마감일을 확인하세요",IF(AND(B2177&lt;&gt;"",ISNA(MATCH(B2177,현장번호,0))),"현장 번호를 확인하세요",IF(AND(F2177&lt;&gt;"",F2177&lt;&gt;"완료"),"끝남 칸은 '완료'만","")))))</f>
        <v/>
      </c>
      <c r="J2177">
        <f>IF(OR(G2177="밀림",G2177="오늘",G2177="이번 주"),A2177+ROW()/1E+6,"")</f>
        <v/>
      </c>
    </row>
    <row r="2178">
      <c r="A2178" s="20" t="n"/>
      <c r="B2178" s="26" t="n"/>
      <c r="C2178" s="27">
        <f>IF(D2178="","",IF(B2178="","(현장 없음)",IFERROR(INDEX(현장_고객,MATCH(B2178,현장번호,0))&amp;" · "&amp;INDEX(현장_주소,MATCH(B2178,현장번호,0)),"없는 번호")))</f>
        <v/>
      </c>
      <c r="D2178" s="21" t="n"/>
      <c r="E2178" s="21" t="n"/>
      <c r="F2178" s="26" t="n"/>
      <c r="G2178" s="28">
        <f>IF(OR(D2178="",H2178&lt;&gt;""),"",IF(F2178="완료","완료",IF(A2178&lt;기준일,"밀림",IF(A2178=기준일,"오늘",IF(A2178&lt;=기준일+7,"이번 주","예정")))))</f>
        <v/>
      </c>
      <c r="H2178" s="25">
        <f>IF(COUNTA(A2178,B2178,D2178)=0,"",IF(D2178="","할 일을 적어 주세요",IF(NOT(ISNUMBER(A2178)),"마감일을 확인하세요",IF(AND(B2178&lt;&gt;"",ISNA(MATCH(B2178,현장번호,0))),"현장 번호를 확인하세요",IF(AND(F2178&lt;&gt;"",F2178&lt;&gt;"완료"),"끝남 칸은 '완료'만","")))))</f>
        <v/>
      </c>
      <c r="J2178">
        <f>IF(OR(G2178="밀림",G2178="오늘",G2178="이번 주"),A2178+ROW()/1E+6,"")</f>
        <v/>
      </c>
    </row>
    <row r="2179">
      <c r="A2179" s="20" t="n"/>
      <c r="B2179" s="26" t="n"/>
      <c r="C2179" s="27">
        <f>IF(D2179="","",IF(B2179="","(현장 없음)",IFERROR(INDEX(현장_고객,MATCH(B2179,현장번호,0))&amp;" · "&amp;INDEX(현장_주소,MATCH(B2179,현장번호,0)),"없는 번호")))</f>
        <v/>
      </c>
      <c r="D2179" s="21" t="n"/>
      <c r="E2179" s="21" t="n"/>
      <c r="F2179" s="26" t="n"/>
      <c r="G2179" s="28">
        <f>IF(OR(D2179="",H2179&lt;&gt;""),"",IF(F2179="완료","완료",IF(A2179&lt;기준일,"밀림",IF(A2179=기준일,"오늘",IF(A2179&lt;=기준일+7,"이번 주","예정")))))</f>
        <v/>
      </c>
      <c r="H2179" s="25">
        <f>IF(COUNTA(A2179,B2179,D2179)=0,"",IF(D2179="","할 일을 적어 주세요",IF(NOT(ISNUMBER(A2179)),"마감일을 확인하세요",IF(AND(B2179&lt;&gt;"",ISNA(MATCH(B2179,현장번호,0))),"현장 번호를 확인하세요",IF(AND(F2179&lt;&gt;"",F2179&lt;&gt;"완료"),"끝남 칸은 '완료'만","")))))</f>
        <v/>
      </c>
      <c r="J2179">
        <f>IF(OR(G2179="밀림",G2179="오늘",G2179="이번 주"),A2179+ROW()/1E+6,"")</f>
        <v/>
      </c>
    </row>
    <row r="2180">
      <c r="A2180" s="20" t="n"/>
      <c r="B2180" s="26" t="n"/>
      <c r="C2180" s="27">
        <f>IF(D2180="","",IF(B2180="","(현장 없음)",IFERROR(INDEX(현장_고객,MATCH(B2180,현장번호,0))&amp;" · "&amp;INDEX(현장_주소,MATCH(B2180,현장번호,0)),"없는 번호")))</f>
        <v/>
      </c>
      <c r="D2180" s="21" t="n"/>
      <c r="E2180" s="21" t="n"/>
      <c r="F2180" s="26" t="n"/>
      <c r="G2180" s="28">
        <f>IF(OR(D2180="",H2180&lt;&gt;""),"",IF(F2180="완료","완료",IF(A2180&lt;기준일,"밀림",IF(A2180=기준일,"오늘",IF(A2180&lt;=기준일+7,"이번 주","예정")))))</f>
        <v/>
      </c>
      <c r="H2180" s="25">
        <f>IF(COUNTA(A2180,B2180,D2180)=0,"",IF(D2180="","할 일을 적어 주세요",IF(NOT(ISNUMBER(A2180)),"마감일을 확인하세요",IF(AND(B2180&lt;&gt;"",ISNA(MATCH(B2180,현장번호,0))),"현장 번호를 확인하세요",IF(AND(F2180&lt;&gt;"",F2180&lt;&gt;"완료"),"끝남 칸은 '완료'만","")))))</f>
        <v/>
      </c>
      <c r="J2180">
        <f>IF(OR(G2180="밀림",G2180="오늘",G2180="이번 주"),A2180+ROW()/1E+6,"")</f>
        <v/>
      </c>
    </row>
    <row r="2181">
      <c r="A2181" s="20" t="n"/>
      <c r="B2181" s="26" t="n"/>
      <c r="C2181" s="27">
        <f>IF(D2181="","",IF(B2181="","(현장 없음)",IFERROR(INDEX(현장_고객,MATCH(B2181,현장번호,0))&amp;" · "&amp;INDEX(현장_주소,MATCH(B2181,현장번호,0)),"없는 번호")))</f>
        <v/>
      </c>
      <c r="D2181" s="21" t="n"/>
      <c r="E2181" s="21" t="n"/>
      <c r="F2181" s="26" t="n"/>
      <c r="G2181" s="28">
        <f>IF(OR(D2181="",H2181&lt;&gt;""),"",IF(F2181="완료","완료",IF(A2181&lt;기준일,"밀림",IF(A2181=기준일,"오늘",IF(A2181&lt;=기준일+7,"이번 주","예정")))))</f>
        <v/>
      </c>
      <c r="H2181" s="25">
        <f>IF(COUNTA(A2181,B2181,D2181)=0,"",IF(D2181="","할 일을 적어 주세요",IF(NOT(ISNUMBER(A2181)),"마감일을 확인하세요",IF(AND(B2181&lt;&gt;"",ISNA(MATCH(B2181,현장번호,0))),"현장 번호를 확인하세요",IF(AND(F2181&lt;&gt;"",F2181&lt;&gt;"완료"),"끝남 칸은 '완료'만","")))))</f>
        <v/>
      </c>
      <c r="J2181">
        <f>IF(OR(G2181="밀림",G2181="오늘",G2181="이번 주"),A2181+ROW()/1E+6,"")</f>
        <v/>
      </c>
    </row>
    <row r="2182">
      <c r="A2182" s="20" t="n"/>
      <c r="B2182" s="26" t="n"/>
      <c r="C2182" s="27">
        <f>IF(D2182="","",IF(B2182="","(현장 없음)",IFERROR(INDEX(현장_고객,MATCH(B2182,현장번호,0))&amp;" · "&amp;INDEX(현장_주소,MATCH(B2182,현장번호,0)),"없는 번호")))</f>
        <v/>
      </c>
      <c r="D2182" s="21" t="n"/>
      <c r="E2182" s="21" t="n"/>
      <c r="F2182" s="26" t="n"/>
      <c r="G2182" s="28">
        <f>IF(OR(D2182="",H2182&lt;&gt;""),"",IF(F2182="완료","완료",IF(A2182&lt;기준일,"밀림",IF(A2182=기준일,"오늘",IF(A2182&lt;=기준일+7,"이번 주","예정")))))</f>
        <v/>
      </c>
      <c r="H2182" s="25">
        <f>IF(COUNTA(A2182,B2182,D2182)=0,"",IF(D2182="","할 일을 적어 주세요",IF(NOT(ISNUMBER(A2182)),"마감일을 확인하세요",IF(AND(B2182&lt;&gt;"",ISNA(MATCH(B2182,현장번호,0))),"현장 번호를 확인하세요",IF(AND(F2182&lt;&gt;"",F2182&lt;&gt;"완료"),"끝남 칸은 '완료'만","")))))</f>
        <v/>
      </c>
      <c r="J2182">
        <f>IF(OR(G2182="밀림",G2182="오늘",G2182="이번 주"),A2182+ROW()/1E+6,"")</f>
        <v/>
      </c>
    </row>
    <row r="2183">
      <c r="A2183" s="20" t="n"/>
      <c r="B2183" s="26" t="n"/>
      <c r="C2183" s="27">
        <f>IF(D2183="","",IF(B2183="","(현장 없음)",IFERROR(INDEX(현장_고객,MATCH(B2183,현장번호,0))&amp;" · "&amp;INDEX(현장_주소,MATCH(B2183,현장번호,0)),"없는 번호")))</f>
        <v/>
      </c>
      <c r="D2183" s="21" t="n"/>
      <c r="E2183" s="21" t="n"/>
      <c r="F2183" s="26" t="n"/>
      <c r="G2183" s="28">
        <f>IF(OR(D2183="",H2183&lt;&gt;""),"",IF(F2183="완료","완료",IF(A2183&lt;기준일,"밀림",IF(A2183=기준일,"오늘",IF(A2183&lt;=기준일+7,"이번 주","예정")))))</f>
        <v/>
      </c>
      <c r="H2183" s="25">
        <f>IF(COUNTA(A2183,B2183,D2183)=0,"",IF(D2183="","할 일을 적어 주세요",IF(NOT(ISNUMBER(A2183)),"마감일을 확인하세요",IF(AND(B2183&lt;&gt;"",ISNA(MATCH(B2183,현장번호,0))),"현장 번호를 확인하세요",IF(AND(F2183&lt;&gt;"",F2183&lt;&gt;"완료"),"끝남 칸은 '완료'만","")))))</f>
        <v/>
      </c>
      <c r="J2183">
        <f>IF(OR(G2183="밀림",G2183="오늘",G2183="이번 주"),A2183+ROW()/1E+6,"")</f>
        <v/>
      </c>
    </row>
    <row r="2184">
      <c r="A2184" s="20" t="n"/>
      <c r="B2184" s="26" t="n"/>
      <c r="C2184" s="27">
        <f>IF(D2184="","",IF(B2184="","(현장 없음)",IFERROR(INDEX(현장_고객,MATCH(B2184,현장번호,0))&amp;" · "&amp;INDEX(현장_주소,MATCH(B2184,현장번호,0)),"없는 번호")))</f>
        <v/>
      </c>
      <c r="D2184" s="21" t="n"/>
      <c r="E2184" s="21" t="n"/>
      <c r="F2184" s="26" t="n"/>
      <c r="G2184" s="28">
        <f>IF(OR(D2184="",H2184&lt;&gt;""),"",IF(F2184="완료","완료",IF(A2184&lt;기준일,"밀림",IF(A2184=기준일,"오늘",IF(A2184&lt;=기준일+7,"이번 주","예정")))))</f>
        <v/>
      </c>
      <c r="H2184" s="25">
        <f>IF(COUNTA(A2184,B2184,D2184)=0,"",IF(D2184="","할 일을 적어 주세요",IF(NOT(ISNUMBER(A2184)),"마감일을 확인하세요",IF(AND(B2184&lt;&gt;"",ISNA(MATCH(B2184,현장번호,0))),"현장 번호를 확인하세요",IF(AND(F2184&lt;&gt;"",F2184&lt;&gt;"완료"),"끝남 칸은 '완료'만","")))))</f>
        <v/>
      </c>
      <c r="J2184">
        <f>IF(OR(G2184="밀림",G2184="오늘",G2184="이번 주"),A2184+ROW()/1E+6,"")</f>
        <v/>
      </c>
    </row>
    <row r="2185">
      <c r="A2185" s="20" t="n"/>
      <c r="B2185" s="26" t="n"/>
      <c r="C2185" s="27">
        <f>IF(D2185="","",IF(B2185="","(현장 없음)",IFERROR(INDEX(현장_고객,MATCH(B2185,현장번호,0))&amp;" · "&amp;INDEX(현장_주소,MATCH(B2185,현장번호,0)),"없는 번호")))</f>
        <v/>
      </c>
      <c r="D2185" s="21" t="n"/>
      <c r="E2185" s="21" t="n"/>
      <c r="F2185" s="26" t="n"/>
      <c r="G2185" s="28">
        <f>IF(OR(D2185="",H2185&lt;&gt;""),"",IF(F2185="완료","완료",IF(A2185&lt;기준일,"밀림",IF(A2185=기준일,"오늘",IF(A2185&lt;=기준일+7,"이번 주","예정")))))</f>
        <v/>
      </c>
      <c r="H2185" s="25">
        <f>IF(COUNTA(A2185,B2185,D2185)=0,"",IF(D2185="","할 일을 적어 주세요",IF(NOT(ISNUMBER(A2185)),"마감일을 확인하세요",IF(AND(B2185&lt;&gt;"",ISNA(MATCH(B2185,현장번호,0))),"현장 번호를 확인하세요",IF(AND(F2185&lt;&gt;"",F2185&lt;&gt;"완료"),"끝남 칸은 '완료'만","")))))</f>
        <v/>
      </c>
      <c r="J2185">
        <f>IF(OR(G2185="밀림",G2185="오늘",G2185="이번 주"),A2185+ROW()/1E+6,"")</f>
        <v/>
      </c>
    </row>
    <row r="2186">
      <c r="A2186" s="20" t="n"/>
      <c r="B2186" s="26" t="n"/>
      <c r="C2186" s="27">
        <f>IF(D2186="","",IF(B2186="","(현장 없음)",IFERROR(INDEX(현장_고객,MATCH(B2186,현장번호,0))&amp;" · "&amp;INDEX(현장_주소,MATCH(B2186,현장번호,0)),"없는 번호")))</f>
        <v/>
      </c>
      <c r="D2186" s="21" t="n"/>
      <c r="E2186" s="21" t="n"/>
      <c r="F2186" s="26" t="n"/>
      <c r="G2186" s="28">
        <f>IF(OR(D2186="",H2186&lt;&gt;""),"",IF(F2186="완료","완료",IF(A2186&lt;기준일,"밀림",IF(A2186=기준일,"오늘",IF(A2186&lt;=기준일+7,"이번 주","예정")))))</f>
        <v/>
      </c>
      <c r="H2186" s="25">
        <f>IF(COUNTA(A2186,B2186,D2186)=0,"",IF(D2186="","할 일을 적어 주세요",IF(NOT(ISNUMBER(A2186)),"마감일을 확인하세요",IF(AND(B2186&lt;&gt;"",ISNA(MATCH(B2186,현장번호,0))),"현장 번호를 확인하세요",IF(AND(F2186&lt;&gt;"",F2186&lt;&gt;"완료"),"끝남 칸은 '완료'만","")))))</f>
        <v/>
      </c>
      <c r="J2186">
        <f>IF(OR(G2186="밀림",G2186="오늘",G2186="이번 주"),A2186+ROW()/1E+6,"")</f>
        <v/>
      </c>
    </row>
    <row r="2187">
      <c r="A2187" s="20" t="n"/>
      <c r="B2187" s="26" t="n"/>
      <c r="C2187" s="27">
        <f>IF(D2187="","",IF(B2187="","(현장 없음)",IFERROR(INDEX(현장_고객,MATCH(B2187,현장번호,0))&amp;" · "&amp;INDEX(현장_주소,MATCH(B2187,현장번호,0)),"없는 번호")))</f>
        <v/>
      </c>
      <c r="D2187" s="21" t="n"/>
      <c r="E2187" s="21" t="n"/>
      <c r="F2187" s="26" t="n"/>
      <c r="G2187" s="28">
        <f>IF(OR(D2187="",H2187&lt;&gt;""),"",IF(F2187="완료","완료",IF(A2187&lt;기준일,"밀림",IF(A2187=기준일,"오늘",IF(A2187&lt;=기준일+7,"이번 주","예정")))))</f>
        <v/>
      </c>
      <c r="H2187" s="25">
        <f>IF(COUNTA(A2187,B2187,D2187)=0,"",IF(D2187="","할 일을 적어 주세요",IF(NOT(ISNUMBER(A2187)),"마감일을 확인하세요",IF(AND(B2187&lt;&gt;"",ISNA(MATCH(B2187,현장번호,0))),"현장 번호를 확인하세요",IF(AND(F2187&lt;&gt;"",F2187&lt;&gt;"완료"),"끝남 칸은 '완료'만","")))))</f>
        <v/>
      </c>
      <c r="J2187">
        <f>IF(OR(G2187="밀림",G2187="오늘",G2187="이번 주"),A2187+ROW()/1E+6,"")</f>
        <v/>
      </c>
    </row>
    <row r="2188">
      <c r="A2188" s="20" t="n"/>
      <c r="B2188" s="26" t="n"/>
      <c r="C2188" s="27">
        <f>IF(D2188="","",IF(B2188="","(현장 없음)",IFERROR(INDEX(현장_고객,MATCH(B2188,현장번호,0))&amp;" · "&amp;INDEX(현장_주소,MATCH(B2188,현장번호,0)),"없는 번호")))</f>
        <v/>
      </c>
      <c r="D2188" s="21" t="n"/>
      <c r="E2188" s="21" t="n"/>
      <c r="F2188" s="26" t="n"/>
      <c r="G2188" s="28">
        <f>IF(OR(D2188="",H2188&lt;&gt;""),"",IF(F2188="완료","완료",IF(A2188&lt;기준일,"밀림",IF(A2188=기준일,"오늘",IF(A2188&lt;=기준일+7,"이번 주","예정")))))</f>
        <v/>
      </c>
      <c r="H2188" s="25">
        <f>IF(COUNTA(A2188,B2188,D2188)=0,"",IF(D2188="","할 일을 적어 주세요",IF(NOT(ISNUMBER(A2188)),"마감일을 확인하세요",IF(AND(B2188&lt;&gt;"",ISNA(MATCH(B2188,현장번호,0))),"현장 번호를 확인하세요",IF(AND(F2188&lt;&gt;"",F2188&lt;&gt;"완료"),"끝남 칸은 '완료'만","")))))</f>
        <v/>
      </c>
      <c r="J2188">
        <f>IF(OR(G2188="밀림",G2188="오늘",G2188="이번 주"),A2188+ROW()/1E+6,"")</f>
        <v/>
      </c>
    </row>
    <row r="2189">
      <c r="A2189" s="20" t="n"/>
      <c r="B2189" s="26" t="n"/>
      <c r="C2189" s="27">
        <f>IF(D2189="","",IF(B2189="","(현장 없음)",IFERROR(INDEX(현장_고객,MATCH(B2189,현장번호,0))&amp;" · "&amp;INDEX(현장_주소,MATCH(B2189,현장번호,0)),"없는 번호")))</f>
        <v/>
      </c>
      <c r="D2189" s="21" t="n"/>
      <c r="E2189" s="21" t="n"/>
      <c r="F2189" s="26" t="n"/>
      <c r="G2189" s="28">
        <f>IF(OR(D2189="",H2189&lt;&gt;""),"",IF(F2189="완료","완료",IF(A2189&lt;기준일,"밀림",IF(A2189=기준일,"오늘",IF(A2189&lt;=기준일+7,"이번 주","예정")))))</f>
        <v/>
      </c>
      <c r="H2189" s="25">
        <f>IF(COUNTA(A2189,B2189,D2189)=0,"",IF(D2189="","할 일을 적어 주세요",IF(NOT(ISNUMBER(A2189)),"마감일을 확인하세요",IF(AND(B2189&lt;&gt;"",ISNA(MATCH(B2189,현장번호,0))),"현장 번호를 확인하세요",IF(AND(F2189&lt;&gt;"",F2189&lt;&gt;"완료"),"끝남 칸은 '완료'만","")))))</f>
        <v/>
      </c>
      <c r="J2189">
        <f>IF(OR(G2189="밀림",G2189="오늘",G2189="이번 주"),A2189+ROW()/1E+6,"")</f>
        <v/>
      </c>
    </row>
    <row r="2190">
      <c r="A2190" s="20" t="n"/>
      <c r="B2190" s="26" t="n"/>
      <c r="C2190" s="27">
        <f>IF(D2190="","",IF(B2190="","(현장 없음)",IFERROR(INDEX(현장_고객,MATCH(B2190,현장번호,0))&amp;" · "&amp;INDEX(현장_주소,MATCH(B2190,현장번호,0)),"없는 번호")))</f>
        <v/>
      </c>
      <c r="D2190" s="21" t="n"/>
      <c r="E2190" s="21" t="n"/>
      <c r="F2190" s="26" t="n"/>
      <c r="G2190" s="28">
        <f>IF(OR(D2190="",H2190&lt;&gt;""),"",IF(F2190="완료","완료",IF(A2190&lt;기준일,"밀림",IF(A2190=기준일,"오늘",IF(A2190&lt;=기준일+7,"이번 주","예정")))))</f>
        <v/>
      </c>
      <c r="H2190" s="25">
        <f>IF(COUNTA(A2190,B2190,D2190)=0,"",IF(D2190="","할 일을 적어 주세요",IF(NOT(ISNUMBER(A2190)),"마감일을 확인하세요",IF(AND(B2190&lt;&gt;"",ISNA(MATCH(B2190,현장번호,0))),"현장 번호를 확인하세요",IF(AND(F2190&lt;&gt;"",F2190&lt;&gt;"완료"),"끝남 칸은 '완료'만","")))))</f>
        <v/>
      </c>
      <c r="J2190">
        <f>IF(OR(G2190="밀림",G2190="오늘",G2190="이번 주"),A2190+ROW()/1E+6,"")</f>
        <v/>
      </c>
    </row>
    <row r="2191">
      <c r="A2191" s="20" t="n"/>
      <c r="B2191" s="26" t="n"/>
      <c r="C2191" s="27">
        <f>IF(D2191="","",IF(B2191="","(현장 없음)",IFERROR(INDEX(현장_고객,MATCH(B2191,현장번호,0))&amp;" · "&amp;INDEX(현장_주소,MATCH(B2191,현장번호,0)),"없는 번호")))</f>
        <v/>
      </c>
      <c r="D2191" s="21" t="n"/>
      <c r="E2191" s="21" t="n"/>
      <c r="F2191" s="26" t="n"/>
      <c r="G2191" s="28">
        <f>IF(OR(D2191="",H2191&lt;&gt;""),"",IF(F2191="완료","완료",IF(A2191&lt;기준일,"밀림",IF(A2191=기준일,"오늘",IF(A2191&lt;=기준일+7,"이번 주","예정")))))</f>
        <v/>
      </c>
      <c r="H2191" s="25">
        <f>IF(COUNTA(A2191,B2191,D2191)=0,"",IF(D2191="","할 일을 적어 주세요",IF(NOT(ISNUMBER(A2191)),"마감일을 확인하세요",IF(AND(B2191&lt;&gt;"",ISNA(MATCH(B2191,현장번호,0))),"현장 번호를 확인하세요",IF(AND(F2191&lt;&gt;"",F2191&lt;&gt;"완료"),"끝남 칸은 '완료'만","")))))</f>
        <v/>
      </c>
      <c r="J2191">
        <f>IF(OR(G2191="밀림",G2191="오늘",G2191="이번 주"),A2191+ROW()/1E+6,"")</f>
        <v/>
      </c>
    </row>
    <row r="2192">
      <c r="A2192" s="20" t="n"/>
      <c r="B2192" s="26" t="n"/>
      <c r="C2192" s="27">
        <f>IF(D2192="","",IF(B2192="","(현장 없음)",IFERROR(INDEX(현장_고객,MATCH(B2192,현장번호,0))&amp;" · "&amp;INDEX(현장_주소,MATCH(B2192,현장번호,0)),"없는 번호")))</f>
        <v/>
      </c>
      <c r="D2192" s="21" t="n"/>
      <c r="E2192" s="21" t="n"/>
      <c r="F2192" s="26" t="n"/>
      <c r="G2192" s="28">
        <f>IF(OR(D2192="",H2192&lt;&gt;""),"",IF(F2192="완료","완료",IF(A2192&lt;기준일,"밀림",IF(A2192=기준일,"오늘",IF(A2192&lt;=기준일+7,"이번 주","예정")))))</f>
        <v/>
      </c>
      <c r="H2192" s="25">
        <f>IF(COUNTA(A2192,B2192,D2192)=0,"",IF(D2192="","할 일을 적어 주세요",IF(NOT(ISNUMBER(A2192)),"마감일을 확인하세요",IF(AND(B2192&lt;&gt;"",ISNA(MATCH(B2192,현장번호,0))),"현장 번호를 확인하세요",IF(AND(F2192&lt;&gt;"",F2192&lt;&gt;"완료"),"끝남 칸은 '완료'만","")))))</f>
        <v/>
      </c>
      <c r="J2192">
        <f>IF(OR(G2192="밀림",G2192="오늘",G2192="이번 주"),A2192+ROW()/1E+6,"")</f>
        <v/>
      </c>
    </row>
    <row r="2193">
      <c r="A2193" s="20" t="n"/>
      <c r="B2193" s="26" t="n"/>
      <c r="C2193" s="27">
        <f>IF(D2193="","",IF(B2193="","(현장 없음)",IFERROR(INDEX(현장_고객,MATCH(B2193,현장번호,0))&amp;" · "&amp;INDEX(현장_주소,MATCH(B2193,현장번호,0)),"없는 번호")))</f>
        <v/>
      </c>
      <c r="D2193" s="21" t="n"/>
      <c r="E2193" s="21" t="n"/>
      <c r="F2193" s="26" t="n"/>
      <c r="G2193" s="28">
        <f>IF(OR(D2193="",H2193&lt;&gt;""),"",IF(F2193="완료","완료",IF(A2193&lt;기준일,"밀림",IF(A2193=기준일,"오늘",IF(A2193&lt;=기준일+7,"이번 주","예정")))))</f>
        <v/>
      </c>
      <c r="H2193" s="25">
        <f>IF(COUNTA(A2193,B2193,D2193)=0,"",IF(D2193="","할 일을 적어 주세요",IF(NOT(ISNUMBER(A2193)),"마감일을 확인하세요",IF(AND(B2193&lt;&gt;"",ISNA(MATCH(B2193,현장번호,0))),"현장 번호를 확인하세요",IF(AND(F2193&lt;&gt;"",F2193&lt;&gt;"완료"),"끝남 칸은 '완료'만","")))))</f>
        <v/>
      </c>
      <c r="J2193">
        <f>IF(OR(G2193="밀림",G2193="오늘",G2193="이번 주"),A2193+ROW()/1E+6,"")</f>
        <v/>
      </c>
    </row>
    <row r="2194">
      <c r="A2194" s="20" t="n"/>
      <c r="B2194" s="26" t="n"/>
      <c r="C2194" s="27">
        <f>IF(D2194="","",IF(B2194="","(현장 없음)",IFERROR(INDEX(현장_고객,MATCH(B2194,현장번호,0))&amp;" · "&amp;INDEX(현장_주소,MATCH(B2194,현장번호,0)),"없는 번호")))</f>
        <v/>
      </c>
      <c r="D2194" s="21" t="n"/>
      <c r="E2194" s="21" t="n"/>
      <c r="F2194" s="26" t="n"/>
      <c r="G2194" s="28">
        <f>IF(OR(D2194="",H2194&lt;&gt;""),"",IF(F2194="완료","완료",IF(A2194&lt;기준일,"밀림",IF(A2194=기준일,"오늘",IF(A2194&lt;=기준일+7,"이번 주","예정")))))</f>
        <v/>
      </c>
      <c r="H2194" s="25">
        <f>IF(COUNTA(A2194,B2194,D2194)=0,"",IF(D2194="","할 일을 적어 주세요",IF(NOT(ISNUMBER(A2194)),"마감일을 확인하세요",IF(AND(B2194&lt;&gt;"",ISNA(MATCH(B2194,현장번호,0))),"현장 번호를 확인하세요",IF(AND(F2194&lt;&gt;"",F2194&lt;&gt;"완료"),"끝남 칸은 '완료'만","")))))</f>
        <v/>
      </c>
      <c r="J2194">
        <f>IF(OR(G2194="밀림",G2194="오늘",G2194="이번 주"),A2194+ROW()/1E+6,"")</f>
        <v/>
      </c>
    </row>
    <row r="2195">
      <c r="A2195" s="20" t="n"/>
      <c r="B2195" s="26" t="n"/>
      <c r="C2195" s="27">
        <f>IF(D2195="","",IF(B2195="","(현장 없음)",IFERROR(INDEX(현장_고객,MATCH(B2195,현장번호,0))&amp;" · "&amp;INDEX(현장_주소,MATCH(B2195,현장번호,0)),"없는 번호")))</f>
        <v/>
      </c>
      <c r="D2195" s="21" t="n"/>
      <c r="E2195" s="21" t="n"/>
      <c r="F2195" s="26" t="n"/>
      <c r="G2195" s="28">
        <f>IF(OR(D2195="",H2195&lt;&gt;""),"",IF(F2195="완료","완료",IF(A2195&lt;기준일,"밀림",IF(A2195=기준일,"오늘",IF(A2195&lt;=기준일+7,"이번 주","예정")))))</f>
        <v/>
      </c>
      <c r="H2195" s="25">
        <f>IF(COUNTA(A2195,B2195,D2195)=0,"",IF(D2195="","할 일을 적어 주세요",IF(NOT(ISNUMBER(A2195)),"마감일을 확인하세요",IF(AND(B2195&lt;&gt;"",ISNA(MATCH(B2195,현장번호,0))),"현장 번호를 확인하세요",IF(AND(F2195&lt;&gt;"",F2195&lt;&gt;"완료"),"끝남 칸은 '완료'만","")))))</f>
        <v/>
      </c>
      <c r="J2195">
        <f>IF(OR(G2195="밀림",G2195="오늘",G2195="이번 주"),A2195+ROW()/1E+6,"")</f>
        <v/>
      </c>
    </row>
    <row r="2196">
      <c r="A2196" s="20" t="n"/>
      <c r="B2196" s="26" t="n"/>
      <c r="C2196" s="27">
        <f>IF(D2196="","",IF(B2196="","(현장 없음)",IFERROR(INDEX(현장_고객,MATCH(B2196,현장번호,0))&amp;" · "&amp;INDEX(현장_주소,MATCH(B2196,현장번호,0)),"없는 번호")))</f>
        <v/>
      </c>
      <c r="D2196" s="21" t="n"/>
      <c r="E2196" s="21" t="n"/>
      <c r="F2196" s="26" t="n"/>
      <c r="G2196" s="28">
        <f>IF(OR(D2196="",H2196&lt;&gt;""),"",IF(F2196="완료","완료",IF(A2196&lt;기준일,"밀림",IF(A2196=기준일,"오늘",IF(A2196&lt;=기준일+7,"이번 주","예정")))))</f>
        <v/>
      </c>
      <c r="H2196" s="25">
        <f>IF(COUNTA(A2196,B2196,D2196)=0,"",IF(D2196="","할 일을 적어 주세요",IF(NOT(ISNUMBER(A2196)),"마감일을 확인하세요",IF(AND(B2196&lt;&gt;"",ISNA(MATCH(B2196,현장번호,0))),"현장 번호를 확인하세요",IF(AND(F2196&lt;&gt;"",F2196&lt;&gt;"완료"),"끝남 칸은 '완료'만","")))))</f>
        <v/>
      </c>
      <c r="J2196">
        <f>IF(OR(G2196="밀림",G2196="오늘",G2196="이번 주"),A2196+ROW()/1E+6,"")</f>
        <v/>
      </c>
    </row>
    <row r="2197">
      <c r="A2197" s="20" t="n"/>
      <c r="B2197" s="26" t="n"/>
      <c r="C2197" s="27">
        <f>IF(D2197="","",IF(B2197="","(현장 없음)",IFERROR(INDEX(현장_고객,MATCH(B2197,현장번호,0))&amp;" · "&amp;INDEX(현장_주소,MATCH(B2197,현장번호,0)),"없는 번호")))</f>
        <v/>
      </c>
      <c r="D2197" s="21" t="n"/>
      <c r="E2197" s="21" t="n"/>
      <c r="F2197" s="26" t="n"/>
      <c r="G2197" s="28">
        <f>IF(OR(D2197="",H2197&lt;&gt;""),"",IF(F2197="완료","완료",IF(A2197&lt;기준일,"밀림",IF(A2197=기준일,"오늘",IF(A2197&lt;=기준일+7,"이번 주","예정")))))</f>
        <v/>
      </c>
      <c r="H2197" s="25">
        <f>IF(COUNTA(A2197,B2197,D2197)=0,"",IF(D2197="","할 일을 적어 주세요",IF(NOT(ISNUMBER(A2197)),"마감일을 확인하세요",IF(AND(B2197&lt;&gt;"",ISNA(MATCH(B2197,현장번호,0))),"현장 번호를 확인하세요",IF(AND(F2197&lt;&gt;"",F2197&lt;&gt;"완료"),"끝남 칸은 '완료'만","")))))</f>
        <v/>
      </c>
      <c r="J2197">
        <f>IF(OR(G2197="밀림",G2197="오늘",G2197="이번 주"),A2197+ROW()/1E+6,"")</f>
        <v/>
      </c>
    </row>
    <row r="2198">
      <c r="A2198" s="20" t="n"/>
      <c r="B2198" s="26" t="n"/>
      <c r="C2198" s="27">
        <f>IF(D2198="","",IF(B2198="","(현장 없음)",IFERROR(INDEX(현장_고객,MATCH(B2198,현장번호,0))&amp;" · "&amp;INDEX(현장_주소,MATCH(B2198,현장번호,0)),"없는 번호")))</f>
        <v/>
      </c>
      <c r="D2198" s="21" t="n"/>
      <c r="E2198" s="21" t="n"/>
      <c r="F2198" s="26" t="n"/>
      <c r="G2198" s="28">
        <f>IF(OR(D2198="",H2198&lt;&gt;""),"",IF(F2198="완료","완료",IF(A2198&lt;기준일,"밀림",IF(A2198=기준일,"오늘",IF(A2198&lt;=기준일+7,"이번 주","예정")))))</f>
        <v/>
      </c>
      <c r="H2198" s="25">
        <f>IF(COUNTA(A2198,B2198,D2198)=0,"",IF(D2198="","할 일을 적어 주세요",IF(NOT(ISNUMBER(A2198)),"마감일을 확인하세요",IF(AND(B2198&lt;&gt;"",ISNA(MATCH(B2198,현장번호,0))),"현장 번호를 확인하세요",IF(AND(F2198&lt;&gt;"",F2198&lt;&gt;"완료"),"끝남 칸은 '완료'만","")))))</f>
        <v/>
      </c>
      <c r="J2198">
        <f>IF(OR(G2198="밀림",G2198="오늘",G2198="이번 주"),A2198+ROW()/1E+6,"")</f>
        <v/>
      </c>
    </row>
    <row r="2199">
      <c r="A2199" s="20" t="n"/>
      <c r="B2199" s="26" t="n"/>
      <c r="C2199" s="27">
        <f>IF(D2199="","",IF(B2199="","(현장 없음)",IFERROR(INDEX(현장_고객,MATCH(B2199,현장번호,0))&amp;" · "&amp;INDEX(현장_주소,MATCH(B2199,현장번호,0)),"없는 번호")))</f>
        <v/>
      </c>
      <c r="D2199" s="21" t="n"/>
      <c r="E2199" s="21" t="n"/>
      <c r="F2199" s="26" t="n"/>
      <c r="G2199" s="28">
        <f>IF(OR(D2199="",H2199&lt;&gt;""),"",IF(F2199="완료","완료",IF(A2199&lt;기준일,"밀림",IF(A2199=기준일,"오늘",IF(A2199&lt;=기준일+7,"이번 주","예정")))))</f>
        <v/>
      </c>
      <c r="H2199" s="25">
        <f>IF(COUNTA(A2199,B2199,D2199)=0,"",IF(D2199="","할 일을 적어 주세요",IF(NOT(ISNUMBER(A2199)),"마감일을 확인하세요",IF(AND(B2199&lt;&gt;"",ISNA(MATCH(B2199,현장번호,0))),"현장 번호를 확인하세요",IF(AND(F2199&lt;&gt;"",F2199&lt;&gt;"완료"),"끝남 칸은 '완료'만","")))))</f>
        <v/>
      </c>
      <c r="J2199">
        <f>IF(OR(G2199="밀림",G2199="오늘",G2199="이번 주"),A2199+ROW()/1E+6,"")</f>
        <v/>
      </c>
    </row>
    <row r="2200">
      <c r="A2200" s="20" t="n"/>
      <c r="B2200" s="26" t="n"/>
      <c r="C2200" s="27">
        <f>IF(D2200="","",IF(B2200="","(현장 없음)",IFERROR(INDEX(현장_고객,MATCH(B2200,현장번호,0))&amp;" · "&amp;INDEX(현장_주소,MATCH(B2200,현장번호,0)),"없는 번호")))</f>
        <v/>
      </c>
      <c r="D2200" s="21" t="n"/>
      <c r="E2200" s="21" t="n"/>
      <c r="F2200" s="26" t="n"/>
      <c r="G2200" s="28">
        <f>IF(OR(D2200="",H2200&lt;&gt;""),"",IF(F2200="완료","완료",IF(A2200&lt;기준일,"밀림",IF(A2200=기준일,"오늘",IF(A2200&lt;=기준일+7,"이번 주","예정")))))</f>
        <v/>
      </c>
      <c r="H2200" s="25">
        <f>IF(COUNTA(A2200,B2200,D2200)=0,"",IF(D2200="","할 일을 적어 주세요",IF(NOT(ISNUMBER(A2200)),"마감일을 확인하세요",IF(AND(B2200&lt;&gt;"",ISNA(MATCH(B2200,현장번호,0))),"현장 번호를 확인하세요",IF(AND(F2200&lt;&gt;"",F2200&lt;&gt;"완료"),"끝남 칸은 '완료'만","")))))</f>
        <v/>
      </c>
      <c r="J2200">
        <f>IF(OR(G2200="밀림",G2200="오늘",G2200="이번 주"),A2200+ROW()/1E+6,"")</f>
        <v/>
      </c>
    </row>
    <row r="2201">
      <c r="A2201" s="20" t="n"/>
      <c r="B2201" s="26" t="n"/>
      <c r="C2201" s="27">
        <f>IF(D2201="","",IF(B2201="","(현장 없음)",IFERROR(INDEX(현장_고객,MATCH(B2201,현장번호,0))&amp;" · "&amp;INDEX(현장_주소,MATCH(B2201,현장번호,0)),"없는 번호")))</f>
        <v/>
      </c>
      <c r="D2201" s="21" t="n"/>
      <c r="E2201" s="21" t="n"/>
      <c r="F2201" s="26" t="n"/>
      <c r="G2201" s="28">
        <f>IF(OR(D2201="",H2201&lt;&gt;""),"",IF(F2201="완료","완료",IF(A2201&lt;기준일,"밀림",IF(A2201=기준일,"오늘",IF(A2201&lt;=기준일+7,"이번 주","예정")))))</f>
        <v/>
      </c>
      <c r="H2201" s="25">
        <f>IF(COUNTA(A2201,B2201,D2201)=0,"",IF(D2201="","할 일을 적어 주세요",IF(NOT(ISNUMBER(A2201)),"마감일을 확인하세요",IF(AND(B2201&lt;&gt;"",ISNA(MATCH(B2201,현장번호,0))),"현장 번호를 확인하세요",IF(AND(F2201&lt;&gt;"",F2201&lt;&gt;"완료"),"끝남 칸은 '완료'만","")))))</f>
        <v/>
      </c>
      <c r="J2201">
        <f>IF(OR(G2201="밀림",G2201="오늘",G2201="이번 주"),A2201+ROW()/1E+6,"")</f>
        <v/>
      </c>
    </row>
    <row r="2202">
      <c r="A2202" s="20" t="n"/>
      <c r="B2202" s="26" t="n"/>
      <c r="C2202" s="27">
        <f>IF(D2202="","",IF(B2202="","(현장 없음)",IFERROR(INDEX(현장_고객,MATCH(B2202,현장번호,0))&amp;" · "&amp;INDEX(현장_주소,MATCH(B2202,현장번호,0)),"없는 번호")))</f>
        <v/>
      </c>
      <c r="D2202" s="21" t="n"/>
      <c r="E2202" s="21" t="n"/>
      <c r="F2202" s="26" t="n"/>
      <c r="G2202" s="28">
        <f>IF(OR(D2202="",H2202&lt;&gt;""),"",IF(F2202="완료","완료",IF(A2202&lt;기준일,"밀림",IF(A2202=기준일,"오늘",IF(A2202&lt;=기준일+7,"이번 주","예정")))))</f>
        <v/>
      </c>
      <c r="H2202" s="25">
        <f>IF(COUNTA(A2202,B2202,D2202)=0,"",IF(D2202="","할 일을 적어 주세요",IF(NOT(ISNUMBER(A2202)),"마감일을 확인하세요",IF(AND(B2202&lt;&gt;"",ISNA(MATCH(B2202,현장번호,0))),"현장 번호를 확인하세요",IF(AND(F2202&lt;&gt;"",F2202&lt;&gt;"완료"),"끝남 칸은 '완료'만","")))))</f>
        <v/>
      </c>
      <c r="J2202">
        <f>IF(OR(G2202="밀림",G2202="오늘",G2202="이번 주"),A2202+ROW()/1E+6,"")</f>
        <v/>
      </c>
    </row>
    <row r="2203">
      <c r="A2203" s="20" t="n"/>
      <c r="B2203" s="26" t="n"/>
      <c r="C2203" s="27">
        <f>IF(D2203="","",IF(B2203="","(현장 없음)",IFERROR(INDEX(현장_고객,MATCH(B2203,현장번호,0))&amp;" · "&amp;INDEX(현장_주소,MATCH(B2203,현장번호,0)),"없는 번호")))</f>
        <v/>
      </c>
      <c r="D2203" s="21" t="n"/>
      <c r="E2203" s="21" t="n"/>
      <c r="F2203" s="26" t="n"/>
      <c r="G2203" s="28">
        <f>IF(OR(D2203="",H2203&lt;&gt;""),"",IF(F2203="완료","완료",IF(A2203&lt;기준일,"밀림",IF(A2203=기준일,"오늘",IF(A2203&lt;=기준일+7,"이번 주","예정")))))</f>
        <v/>
      </c>
      <c r="H2203" s="25">
        <f>IF(COUNTA(A2203,B2203,D2203)=0,"",IF(D2203="","할 일을 적어 주세요",IF(NOT(ISNUMBER(A2203)),"마감일을 확인하세요",IF(AND(B2203&lt;&gt;"",ISNA(MATCH(B2203,현장번호,0))),"현장 번호를 확인하세요",IF(AND(F2203&lt;&gt;"",F2203&lt;&gt;"완료"),"끝남 칸은 '완료'만","")))))</f>
        <v/>
      </c>
      <c r="J2203">
        <f>IF(OR(G2203="밀림",G2203="오늘",G2203="이번 주"),A2203+ROW()/1E+6,"")</f>
        <v/>
      </c>
    </row>
    <row r="2204">
      <c r="A2204" s="20" t="n"/>
      <c r="B2204" s="26" t="n"/>
      <c r="C2204" s="27">
        <f>IF(D2204="","",IF(B2204="","(현장 없음)",IFERROR(INDEX(현장_고객,MATCH(B2204,현장번호,0))&amp;" · "&amp;INDEX(현장_주소,MATCH(B2204,현장번호,0)),"없는 번호")))</f>
        <v/>
      </c>
      <c r="D2204" s="21" t="n"/>
      <c r="E2204" s="21" t="n"/>
      <c r="F2204" s="26" t="n"/>
      <c r="G2204" s="28">
        <f>IF(OR(D2204="",H2204&lt;&gt;""),"",IF(F2204="완료","완료",IF(A2204&lt;기준일,"밀림",IF(A2204=기준일,"오늘",IF(A2204&lt;=기준일+7,"이번 주","예정")))))</f>
        <v/>
      </c>
      <c r="H2204" s="25">
        <f>IF(COUNTA(A2204,B2204,D2204)=0,"",IF(D2204="","할 일을 적어 주세요",IF(NOT(ISNUMBER(A2204)),"마감일을 확인하세요",IF(AND(B2204&lt;&gt;"",ISNA(MATCH(B2204,현장번호,0))),"현장 번호를 확인하세요",IF(AND(F2204&lt;&gt;"",F2204&lt;&gt;"완료"),"끝남 칸은 '완료'만","")))))</f>
        <v/>
      </c>
      <c r="J2204">
        <f>IF(OR(G2204="밀림",G2204="오늘",G2204="이번 주"),A2204+ROW()/1E+6,"")</f>
        <v/>
      </c>
    </row>
    <row r="2205">
      <c r="A2205" s="20" t="n"/>
      <c r="B2205" s="26" t="n"/>
      <c r="C2205" s="27">
        <f>IF(D2205="","",IF(B2205="","(현장 없음)",IFERROR(INDEX(현장_고객,MATCH(B2205,현장번호,0))&amp;" · "&amp;INDEX(현장_주소,MATCH(B2205,현장번호,0)),"없는 번호")))</f>
        <v/>
      </c>
      <c r="D2205" s="21" t="n"/>
      <c r="E2205" s="21" t="n"/>
      <c r="F2205" s="26" t="n"/>
      <c r="G2205" s="28">
        <f>IF(OR(D2205="",H2205&lt;&gt;""),"",IF(F2205="완료","완료",IF(A2205&lt;기준일,"밀림",IF(A2205=기준일,"오늘",IF(A2205&lt;=기준일+7,"이번 주","예정")))))</f>
        <v/>
      </c>
      <c r="H2205" s="25">
        <f>IF(COUNTA(A2205,B2205,D2205)=0,"",IF(D2205="","할 일을 적어 주세요",IF(NOT(ISNUMBER(A2205)),"마감일을 확인하세요",IF(AND(B2205&lt;&gt;"",ISNA(MATCH(B2205,현장번호,0))),"현장 번호를 확인하세요",IF(AND(F2205&lt;&gt;"",F2205&lt;&gt;"완료"),"끝남 칸은 '완료'만","")))))</f>
        <v/>
      </c>
      <c r="J2205">
        <f>IF(OR(G2205="밀림",G2205="오늘",G2205="이번 주"),A2205+ROW()/1E+6,"")</f>
        <v/>
      </c>
    </row>
    <row r="2206">
      <c r="A2206" s="20" t="n"/>
      <c r="B2206" s="26" t="n"/>
      <c r="C2206" s="27">
        <f>IF(D2206="","",IF(B2206="","(현장 없음)",IFERROR(INDEX(현장_고객,MATCH(B2206,현장번호,0))&amp;" · "&amp;INDEX(현장_주소,MATCH(B2206,현장번호,0)),"없는 번호")))</f>
        <v/>
      </c>
      <c r="D2206" s="21" t="n"/>
      <c r="E2206" s="21" t="n"/>
      <c r="F2206" s="26" t="n"/>
      <c r="G2206" s="28">
        <f>IF(OR(D2206="",H2206&lt;&gt;""),"",IF(F2206="완료","완료",IF(A2206&lt;기준일,"밀림",IF(A2206=기준일,"오늘",IF(A2206&lt;=기준일+7,"이번 주","예정")))))</f>
        <v/>
      </c>
      <c r="H2206" s="25">
        <f>IF(COUNTA(A2206,B2206,D2206)=0,"",IF(D2206="","할 일을 적어 주세요",IF(NOT(ISNUMBER(A2206)),"마감일을 확인하세요",IF(AND(B2206&lt;&gt;"",ISNA(MATCH(B2206,현장번호,0))),"현장 번호를 확인하세요",IF(AND(F2206&lt;&gt;"",F2206&lt;&gt;"완료"),"끝남 칸은 '완료'만","")))))</f>
        <v/>
      </c>
      <c r="J2206">
        <f>IF(OR(G2206="밀림",G2206="오늘",G2206="이번 주"),A2206+ROW()/1E+6,"")</f>
        <v/>
      </c>
    </row>
    <row r="2207">
      <c r="A2207" s="20" t="n"/>
      <c r="B2207" s="26" t="n"/>
      <c r="C2207" s="27">
        <f>IF(D2207="","",IF(B2207="","(현장 없음)",IFERROR(INDEX(현장_고객,MATCH(B2207,현장번호,0))&amp;" · "&amp;INDEX(현장_주소,MATCH(B2207,현장번호,0)),"없는 번호")))</f>
        <v/>
      </c>
      <c r="D2207" s="21" t="n"/>
      <c r="E2207" s="21" t="n"/>
      <c r="F2207" s="26" t="n"/>
      <c r="G2207" s="28">
        <f>IF(OR(D2207="",H2207&lt;&gt;""),"",IF(F2207="완료","완료",IF(A2207&lt;기준일,"밀림",IF(A2207=기준일,"오늘",IF(A2207&lt;=기준일+7,"이번 주","예정")))))</f>
        <v/>
      </c>
      <c r="H2207" s="25">
        <f>IF(COUNTA(A2207,B2207,D2207)=0,"",IF(D2207="","할 일을 적어 주세요",IF(NOT(ISNUMBER(A2207)),"마감일을 확인하세요",IF(AND(B2207&lt;&gt;"",ISNA(MATCH(B2207,현장번호,0))),"현장 번호를 확인하세요",IF(AND(F2207&lt;&gt;"",F2207&lt;&gt;"완료"),"끝남 칸은 '완료'만","")))))</f>
        <v/>
      </c>
      <c r="J2207">
        <f>IF(OR(G2207="밀림",G2207="오늘",G2207="이번 주"),A2207+ROW()/1E+6,"")</f>
        <v/>
      </c>
    </row>
    <row r="2208">
      <c r="A2208" s="20" t="n"/>
      <c r="B2208" s="26" t="n"/>
      <c r="C2208" s="27">
        <f>IF(D2208="","",IF(B2208="","(현장 없음)",IFERROR(INDEX(현장_고객,MATCH(B2208,현장번호,0))&amp;" · "&amp;INDEX(현장_주소,MATCH(B2208,현장번호,0)),"없는 번호")))</f>
        <v/>
      </c>
      <c r="D2208" s="21" t="n"/>
      <c r="E2208" s="21" t="n"/>
      <c r="F2208" s="26" t="n"/>
      <c r="G2208" s="28">
        <f>IF(OR(D2208="",H2208&lt;&gt;""),"",IF(F2208="완료","완료",IF(A2208&lt;기준일,"밀림",IF(A2208=기준일,"오늘",IF(A2208&lt;=기준일+7,"이번 주","예정")))))</f>
        <v/>
      </c>
      <c r="H2208" s="25">
        <f>IF(COUNTA(A2208,B2208,D2208)=0,"",IF(D2208="","할 일을 적어 주세요",IF(NOT(ISNUMBER(A2208)),"마감일을 확인하세요",IF(AND(B2208&lt;&gt;"",ISNA(MATCH(B2208,현장번호,0))),"현장 번호를 확인하세요",IF(AND(F2208&lt;&gt;"",F2208&lt;&gt;"완료"),"끝남 칸은 '완료'만","")))))</f>
        <v/>
      </c>
      <c r="J2208">
        <f>IF(OR(G2208="밀림",G2208="오늘",G2208="이번 주"),A2208+ROW()/1E+6,"")</f>
        <v/>
      </c>
    </row>
    <row r="2209">
      <c r="A2209" s="20" t="n"/>
      <c r="B2209" s="26" t="n"/>
      <c r="C2209" s="27">
        <f>IF(D2209="","",IF(B2209="","(현장 없음)",IFERROR(INDEX(현장_고객,MATCH(B2209,현장번호,0))&amp;" · "&amp;INDEX(현장_주소,MATCH(B2209,현장번호,0)),"없는 번호")))</f>
        <v/>
      </c>
      <c r="D2209" s="21" t="n"/>
      <c r="E2209" s="21" t="n"/>
      <c r="F2209" s="26" t="n"/>
      <c r="G2209" s="28">
        <f>IF(OR(D2209="",H2209&lt;&gt;""),"",IF(F2209="완료","완료",IF(A2209&lt;기준일,"밀림",IF(A2209=기준일,"오늘",IF(A2209&lt;=기준일+7,"이번 주","예정")))))</f>
        <v/>
      </c>
      <c r="H2209" s="25">
        <f>IF(COUNTA(A2209,B2209,D2209)=0,"",IF(D2209="","할 일을 적어 주세요",IF(NOT(ISNUMBER(A2209)),"마감일을 확인하세요",IF(AND(B2209&lt;&gt;"",ISNA(MATCH(B2209,현장번호,0))),"현장 번호를 확인하세요",IF(AND(F2209&lt;&gt;"",F2209&lt;&gt;"완료"),"끝남 칸은 '완료'만","")))))</f>
        <v/>
      </c>
      <c r="J2209">
        <f>IF(OR(G2209="밀림",G2209="오늘",G2209="이번 주"),A2209+ROW()/1E+6,"")</f>
        <v/>
      </c>
    </row>
    <row r="2210">
      <c r="A2210" s="20" t="n"/>
      <c r="B2210" s="26" t="n"/>
      <c r="C2210" s="27">
        <f>IF(D2210="","",IF(B2210="","(현장 없음)",IFERROR(INDEX(현장_고객,MATCH(B2210,현장번호,0))&amp;" · "&amp;INDEX(현장_주소,MATCH(B2210,현장번호,0)),"없는 번호")))</f>
        <v/>
      </c>
      <c r="D2210" s="21" t="n"/>
      <c r="E2210" s="21" t="n"/>
      <c r="F2210" s="26" t="n"/>
      <c r="G2210" s="28">
        <f>IF(OR(D2210="",H2210&lt;&gt;""),"",IF(F2210="완료","완료",IF(A2210&lt;기준일,"밀림",IF(A2210=기준일,"오늘",IF(A2210&lt;=기준일+7,"이번 주","예정")))))</f>
        <v/>
      </c>
      <c r="H2210" s="25">
        <f>IF(COUNTA(A2210,B2210,D2210)=0,"",IF(D2210="","할 일을 적어 주세요",IF(NOT(ISNUMBER(A2210)),"마감일을 확인하세요",IF(AND(B2210&lt;&gt;"",ISNA(MATCH(B2210,현장번호,0))),"현장 번호를 확인하세요",IF(AND(F2210&lt;&gt;"",F2210&lt;&gt;"완료"),"끝남 칸은 '완료'만","")))))</f>
        <v/>
      </c>
      <c r="J2210">
        <f>IF(OR(G2210="밀림",G2210="오늘",G2210="이번 주"),A2210+ROW()/1E+6,"")</f>
        <v/>
      </c>
    </row>
    <row r="2211">
      <c r="A2211" s="20" t="n"/>
      <c r="B2211" s="26" t="n"/>
      <c r="C2211" s="27">
        <f>IF(D2211="","",IF(B2211="","(현장 없음)",IFERROR(INDEX(현장_고객,MATCH(B2211,현장번호,0))&amp;" · "&amp;INDEX(현장_주소,MATCH(B2211,현장번호,0)),"없는 번호")))</f>
        <v/>
      </c>
      <c r="D2211" s="21" t="n"/>
      <c r="E2211" s="21" t="n"/>
      <c r="F2211" s="26" t="n"/>
      <c r="G2211" s="28">
        <f>IF(OR(D2211="",H2211&lt;&gt;""),"",IF(F2211="완료","완료",IF(A2211&lt;기준일,"밀림",IF(A2211=기준일,"오늘",IF(A2211&lt;=기준일+7,"이번 주","예정")))))</f>
        <v/>
      </c>
      <c r="H2211" s="25">
        <f>IF(COUNTA(A2211,B2211,D2211)=0,"",IF(D2211="","할 일을 적어 주세요",IF(NOT(ISNUMBER(A2211)),"마감일을 확인하세요",IF(AND(B2211&lt;&gt;"",ISNA(MATCH(B2211,현장번호,0))),"현장 번호를 확인하세요",IF(AND(F2211&lt;&gt;"",F2211&lt;&gt;"완료"),"끝남 칸은 '완료'만","")))))</f>
        <v/>
      </c>
      <c r="J2211">
        <f>IF(OR(G2211="밀림",G2211="오늘",G2211="이번 주"),A2211+ROW()/1E+6,"")</f>
        <v/>
      </c>
    </row>
    <row r="2212">
      <c r="A2212" s="20" t="n"/>
      <c r="B2212" s="26" t="n"/>
      <c r="C2212" s="27">
        <f>IF(D2212="","",IF(B2212="","(현장 없음)",IFERROR(INDEX(현장_고객,MATCH(B2212,현장번호,0))&amp;" · "&amp;INDEX(현장_주소,MATCH(B2212,현장번호,0)),"없는 번호")))</f>
        <v/>
      </c>
      <c r="D2212" s="21" t="n"/>
      <c r="E2212" s="21" t="n"/>
      <c r="F2212" s="26" t="n"/>
      <c r="G2212" s="28">
        <f>IF(OR(D2212="",H2212&lt;&gt;""),"",IF(F2212="완료","완료",IF(A2212&lt;기준일,"밀림",IF(A2212=기준일,"오늘",IF(A2212&lt;=기준일+7,"이번 주","예정")))))</f>
        <v/>
      </c>
      <c r="H2212" s="25">
        <f>IF(COUNTA(A2212,B2212,D2212)=0,"",IF(D2212="","할 일을 적어 주세요",IF(NOT(ISNUMBER(A2212)),"마감일을 확인하세요",IF(AND(B2212&lt;&gt;"",ISNA(MATCH(B2212,현장번호,0))),"현장 번호를 확인하세요",IF(AND(F2212&lt;&gt;"",F2212&lt;&gt;"완료"),"끝남 칸은 '완료'만","")))))</f>
        <v/>
      </c>
      <c r="J2212">
        <f>IF(OR(G2212="밀림",G2212="오늘",G2212="이번 주"),A2212+ROW()/1E+6,"")</f>
        <v/>
      </c>
    </row>
    <row r="2213">
      <c r="A2213" s="20" t="n"/>
      <c r="B2213" s="26" t="n"/>
      <c r="C2213" s="27">
        <f>IF(D2213="","",IF(B2213="","(현장 없음)",IFERROR(INDEX(현장_고객,MATCH(B2213,현장번호,0))&amp;" · "&amp;INDEX(현장_주소,MATCH(B2213,현장번호,0)),"없는 번호")))</f>
        <v/>
      </c>
      <c r="D2213" s="21" t="n"/>
      <c r="E2213" s="21" t="n"/>
      <c r="F2213" s="26" t="n"/>
      <c r="G2213" s="28">
        <f>IF(OR(D2213="",H2213&lt;&gt;""),"",IF(F2213="완료","완료",IF(A2213&lt;기준일,"밀림",IF(A2213=기준일,"오늘",IF(A2213&lt;=기준일+7,"이번 주","예정")))))</f>
        <v/>
      </c>
      <c r="H2213" s="25">
        <f>IF(COUNTA(A2213,B2213,D2213)=0,"",IF(D2213="","할 일을 적어 주세요",IF(NOT(ISNUMBER(A2213)),"마감일을 확인하세요",IF(AND(B2213&lt;&gt;"",ISNA(MATCH(B2213,현장번호,0))),"현장 번호를 확인하세요",IF(AND(F2213&lt;&gt;"",F2213&lt;&gt;"완료"),"끝남 칸은 '완료'만","")))))</f>
        <v/>
      </c>
      <c r="J2213">
        <f>IF(OR(G2213="밀림",G2213="오늘",G2213="이번 주"),A2213+ROW()/1E+6,"")</f>
        <v/>
      </c>
    </row>
    <row r="2214">
      <c r="A2214" s="20" t="n"/>
      <c r="B2214" s="26" t="n"/>
      <c r="C2214" s="27">
        <f>IF(D2214="","",IF(B2214="","(현장 없음)",IFERROR(INDEX(현장_고객,MATCH(B2214,현장번호,0))&amp;" · "&amp;INDEX(현장_주소,MATCH(B2214,현장번호,0)),"없는 번호")))</f>
        <v/>
      </c>
      <c r="D2214" s="21" t="n"/>
      <c r="E2214" s="21" t="n"/>
      <c r="F2214" s="26" t="n"/>
      <c r="G2214" s="28">
        <f>IF(OR(D2214="",H2214&lt;&gt;""),"",IF(F2214="완료","완료",IF(A2214&lt;기준일,"밀림",IF(A2214=기준일,"오늘",IF(A2214&lt;=기준일+7,"이번 주","예정")))))</f>
        <v/>
      </c>
      <c r="H2214" s="25">
        <f>IF(COUNTA(A2214,B2214,D2214)=0,"",IF(D2214="","할 일을 적어 주세요",IF(NOT(ISNUMBER(A2214)),"마감일을 확인하세요",IF(AND(B2214&lt;&gt;"",ISNA(MATCH(B2214,현장번호,0))),"현장 번호를 확인하세요",IF(AND(F2214&lt;&gt;"",F2214&lt;&gt;"완료"),"끝남 칸은 '완료'만","")))))</f>
        <v/>
      </c>
      <c r="J2214">
        <f>IF(OR(G2214="밀림",G2214="오늘",G2214="이번 주"),A2214+ROW()/1E+6,"")</f>
        <v/>
      </c>
    </row>
    <row r="2215">
      <c r="A2215" s="20" t="n"/>
      <c r="B2215" s="26" t="n"/>
      <c r="C2215" s="27">
        <f>IF(D2215="","",IF(B2215="","(현장 없음)",IFERROR(INDEX(현장_고객,MATCH(B2215,현장번호,0))&amp;" · "&amp;INDEX(현장_주소,MATCH(B2215,현장번호,0)),"없는 번호")))</f>
        <v/>
      </c>
      <c r="D2215" s="21" t="n"/>
      <c r="E2215" s="21" t="n"/>
      <c r="F2215" s="26" t="n"/>
      <c r="G2215" s="28">
        <f>IF(OR(D2215="",H2215&lt;&gt;""),"",IF(F2215="완료","완료",IF(A2215&lt;기준일,"밀림",IF(A2215=기준일,"오늘",IF(A2215&lt;=기준일+7,"이번 주","예정")))))</f>
        <v/>
      </c>
      <c r="H2215" s="25">
        <f>IF(COUNTA(A2215,B2215,D2215)=0,"",IF(D2215="","할 일을 적어 주세요",IF(NOT(ISNUMBER(A2215)),"마감일을 확인하세요",IF(AND(B2215&lt;&gt;"",ISNA(MATCH(B2215,현장번호,0))),"현장 번호를 확인하세요",IF(AND(F2215&lt;&gt;"",F2215&lt;&gt;"완료"),"끝남 칸은 '완료'만","")))))</f>
        <v/>
      </c>
      <c r="J2215">
        <f>IF(OR(G2215="밀림",G2215="오늘",G2215="이번 주"),A2215+ROW()/1E+6,"")</f>
        <v/>
      </c>
    </row>
    <row r="2216">
      <c r="A2216" s="20" t="n"/>
      <c r="B2216" s="26" t="n"/>
      <c r="C2216" s="27">
        <f>IF(D2216="","",IF(B2216="","(현장 없음)",IFERROR(INDEX(현장_고객,MATCH(B2216,현장번호,0))&amp;" · "&amp;INDEX(현장_주소,MATCH(B2216,현장번호,0)),"없는 번호")))</f>
        <v/>
      </c>
      <c r="D2216" s="21" t="n"/>
      <c r="E2216" s="21" t="n"/>
      <c r="F2216" s="26" t="n"/>
      <c r="G2216" s="28">
        <f>IF(OR(D2216="",H2216&lt;&gt;""),"",IF(F2216="완료","완료",IF(A2216&lt;기준일,"밀림",IF(A2216=기준일,"오늘",IF(A2216&lt;=기준일+7,"이번 주","예정")))))</f>
        <v/>
      </c>
      <c r="H2216" s="25">
        <f>IF(COUNTA(A2216,B2216,D2216)=0,"",IF(D2216="","할 일을 적어 주세요",IF(NOT(ISNUMBER(A2216)),"마감일을 확인하세요",IF(AND(B2216&lt;&gt;"",ISNA(MATCH(B2216,현장번호,0))),"현장 번호를 확인하세요",IF(AND(F2216&lt;&gt;"",F2216&lt;&gt;"완료"),"끝남 칸은 '완료'만","")))))</f>
        <v/>
      </c>
      <c r="J2216">
        <f>IF(OR(G2216="밀림",G2216="오늘",G2216="이번 주"),A2216+ROW()/1E+6,"")</f>
        <v/>
      </c>
    </row>
    <row r="2217">
      <c r="A2217" s="20" t="n"/>
      <c r="B2217" s="26" t="n"/>
      <c r="C2217" s="27">
        <f>IF(D2217="","",IF(B2217="","(현장 없음)",IFERROR(INDEX(현장_고객,MATCH(B2217,현장번호,0))&amp;" · "&amp;INDEX(현장_주소,MATCH(B2217,현장번호,0)),"없는 번호")))</f>
        <v/>
      </c>
      <c r="D2217" s="21" t="n"/>
      <c r="E2217" s="21" t="n"/>
      <c r="F2217" s="26" t="n"/>
      <c r="G2217" s="28">
        <f>IF(OR(D2217="",H2217&lt;&gt;""),"",IF(F2217="완료","완료",IF(A2217&lt;기준일,"밀림",IF(A2217=기준일,"오늘",IF(A2217&lt;=기준일+7,"이번 주","예정")))))</f>
        <v/>
      </c>
      <c r="H2217" s="25">
        <f>IF(COUNTA(A2217,B2217,D2217)=0,"",IF(D2217="","할 일을 적어 주세요",IF(NOT(ISNUMBER(A2217)),"마감일을 확인하세요",IF(AND(B2217&lt;&gt;"",ISNA(MATCH(B2217,현장번호,0))),"현장 번호를 확인하세요",IF(AND(F2217&lt;&gt;"",F2217&lt;&gt;"완료"),"끝남 칸은 '완료'만","")))))</f>
        <v/>
      </c>
      <c r="J2217">
        <f>IF(OR(G2217="밀림",G2217="오늘",G2217="이번 주"),A2217+ROW()/1E+6,"")</f>
        <v/>
      </c>
    </row>
    <row r="2218">
      <c r="A2218" s="20" t="n"/>
      <c r="B2218" s="26" t="n"/>
      <c r="C2218" s="27">
        <f>IF(D2218="","",IF(B2218="","(현장 없음)",IFERROR(INDEX(현장_고객,MATCH(B2218,현장번호,0))&amp;" · "&amp;INDEX(현장_주소,MATCH(B2218,현장번호,0)),"없는 번호")))</f>
        <v/>
      </c>
      <c r="D2218" s="21" t="n"/>
      <c r="E2218" s="21" t="n"/>
      <c r="F2218" s="26" t="n"/>
      <c r="G2218" s="28">
        <f>IF(OR(D2218="",H2218&lt;&gt;""),"",IF(F2218="완료","완료",IF(A2218&lt;기준일,"밀림",IF(A2218=기준일,"오늘",IF(A2218&lt;=기준일+7,"이번 주","예정")))))</f>
        <v/>
      </c>
      <c r="H2218" s="25">
        <f>IF(COUNTA(A2218,B2218,D2218)=0,"",IF(D2218="","할 일을 적어 주세요",IF(NOT(ISNUMBER(A2218)),"마감일을 확인하세요",IF(AND(B2218&lt;&gt;"",ISNA(MATCH(B2218,현장번호,0))),"현장 번호를 확인하세요",IF(AND(F2218&lt;&gt;"",F2218&lt;&gt;"완료"),"끝남 칸은 '완료'만","")))))</f>
        <v/>
      </c>
      <c r="J2218">
        <f>IF(OR(G2218="밀림",G2218="오늘",G2218="이번 주"),A2218+ROW()/1E+6,"")</f>
        <v/>
      </c>
    </row>
    <row r="2219">
      <c r="A2219" s="20" t="n"/>
      <c r="B2219" s="26" t="n"/>
      <c r="C2219" s="27">
        <f>IF(D2219="","",IF(B2219="","(현장 없음)",IFERROR(INDEX(현장_고객,MATCH(B2219,현장번호,0))&amp;" · "&amp;INDEX(현장_주소,MATCH(B2219,현장번호,0)),"없는 번호")))</f>
        <v/>
      </c>
      <c r="D2219" s="21" t="n"/>
      <c r="E2219" s="21" t="n"/>
      <c r="F2219" s="26" t="n"/>
      <c r="G2219" s="28">
        <f>IF(OR(D2219="",H2219&lt;&gt;""),"",IF(F2219="완료","완료",IF(A2219&lt;기준일,"밀림",IF(A2219=기준일,"오늘",IF(A2219&lt;=기준일+7,"이번 주","예정")))))</f>
        <v/>
      </c>
      <c r="H2219" s="25">
        <f>IF(COUNTA(A2219,B2219,D2219)=0,"",IF(D2219="","할 일을 적어 주세요",IF(NOT(ISNUMBER(A2219)),"마감일을 확인하세요",IF(AND(B2219&lt;&gt;"",ISNA(MATCH(B2219,현장번호,0))),"현장 번호를 확인하세요",IF(AND(F2219&lt;&gt;"",F2219&lt;&gt;"완료"),"끝남 칸은 '완료'만","")))))</f>
        <v/>
      </c>
      <c r="J2219">
        <f>IF(OR(G2219="밀림",G2219="오늘",G2219="이번 주"),A2219+ROW()/1E+6,"")</f>
        <v/>
      </c>
    </row>
    <row r="2220">
      <c r="A2220" s="20" t="n"/>
      <c r="B2220" s="26" t="n"/>
      <c r="C2220" s="27">
        <f>IF(D2220="","",IF(B2220="","(현장 없음)",IFERROR(INDEX(현장_고객,MATCH(B2220,현장번호,0))&amp;" · "&amp;INDEX(현장_주소,MATCH(B2220,현장번호,0)),"없는 번호")))</f>
        <v/>
      </c>
      <c r="D2220" s="21" t="n"/>
      <c r="E2220" s="21" t="n"/>
      <c r="F2220" s="26" t="n"/>
      <c r="G2220" s="28">
        <f>IF(OR(D2220="",H2220&lt;&gt;""),"",IF(F2220="완료","완료",IF(A2220&lt;기준일,"밀림",IF(A2220=기준일,"오늘",IF(A2220&lt;=기준일+7,"이번 주","예정")))))</f>
        <v/>
      </c>
      <c r="H2220" s="25">
        <f>IF(COUNTA(A2220,B2220,D2220)=0,"",IF(D2220="","할 일을 적어 주세요",IF(NOT(ISNUMBER(A2220)),"마감일을 확인하세요",IF(AND(B2220&lt;&gt;"",ISNA(MATCH(B2220,현장번호,0))),"현장 번호를 확인하세요",IF(AND(F2220&lt;&gt;"",F2220&lt;&gt;"완료"),"끝남 칸은 '완료'만","")))))</f>
        <v/>
      </c>
      <c r="J2220">
        <f>IF(OR(G2220="밀림",G2220="오늘",G2220="이번 주"),A2220+ROW()/1E+6,"")</f>
        <v/>
      </c>
    </row>
    <row r="2221">
      <c r="A2221" s="20" t="n"/>
      <c r="B2221" s="26" t="n"/>
      <c r="C2221" s="27">
        <f>IF(D2221="","",IF(B2221="","(현장 없음)",IFERROR(INDEX(현장_고객,MATCH(B2221,현장번호,0))&amp;" · "&amp;INDEX(현장_주소,MATCH(B2221,현장번호,0)),"없는 번호")))</f>
        <v/>
      </c>
      <c r="D2221" s="21" t="n"/>
      <c r="E2221" s="21" t="n"/>
      <c r="F2221" s="26" t="n"/>
      <c r="G2221" s="28">
        <f>IF(OR(D2221="",H2221&lt;&gt;""),"",IF(F2221="완료","완료",IF(A2221&lt;기준일,"밀림",IF(A2221=기준일,"오늘",IF(A2221&lt;=기준일+7,"이번 주","예정")))))</f>
        <v/>
      </c>
      <c r="H2221" s="25">
        <f>IF(COUNTA(A2221,B2221,D2221)=0,"",IF(D2221="","할 일을 적어 주세요",IF(NOT(ISNUMBER(A2221)),"마감일을 확인하세요",IF(AND(B2221&lt;&gt;"",ISNA(MATCH(B2221,현장번호,0))),"현장 번호를 확인하세요",IF(AND(F2221&lt;&gt;"",F2221&lt;&gt;"완료"),"끝남 칸은 '완료'만","")))))</f>
        <v/>
      </c>
      <c r="J2221">
        <f>IF(OR(G2221="밀림",G2221="오늘",G2221="이번 주"),A2221+ROW()/1E+6,"")</f>
        <v/>
      </c>
    </row>
    <row r="2222">
      <c r="A2222" s="20" t="n"/>
      <c r="B2222" s="26" t="n"/>
      <c r="C2222" s="27">
        <f>IF(D2222="","",IF(B2222="","(현장 없음)",IFERROR(INDEX(현장_고객,MATCH(B2222,현장번호,0))&amp;" · "&amp;INDEX(현장_주소,MATCH(B2222,현장번호,0)),"없는 번호")))</f>
        <v/>
      </c>
      <c r="D2222" s="21" t="n"/>
      <c r="E2222" s="21" t="n"/>
      <c r="F2222" s="26" t="n"/>
      <c r="G2222" s="28">
        <f>IF(OR(D2222="",H2222&lt;&gt;""),"",IF(F2222="완료","완료",IF(A2222&lt;기준일,"밀림",IF(A2222=기준일,"오늘",IF(A2222&lt;=기준일+7,"이번 주","예정")))))</f>
        <v/>
      </c>
      <c r="H2222" s="25">
        <f>IF(COUNTA(A2222,B2222,D2222)=0,"",IF(D2222="","할 일을 적어 주세요",IF(NOT(ISNUMBER(A2222)),"마감일을 확인하세요",IF(AND(B2222&lt;&gt;"",ISNA(MATCH(B2222,현장번호,0))),"현장 번호를 확인하세요",IF(AND(F2222&lt;&gt;"",F2222&lt;&gt;"완료"),"끝남 칸은 '완료'만","")))))</f>
        <v/>
      </c>
      <c r="J2222">
        <f>IF(OR(G2222="밀림",G2222="오늘",G2222="이번 주"),A2222+ROW()/1E+6,"")</f>
        <v/>
      </c>
    </row>
    <row r="2223">
      <c r="A2223" s="20" t="n"/>
      <c r="B2223" s="26" t="n"/>
      <c r="C2223" s="27">
        <f>IF(D2223="","",IF(B2223="","(현장 없음)",IFERROR(INDEX(현장_고객,MATCH(B2223,현장번호,0))&amp;" · "&amp;INDEX(현장_주소,MATCH(B2223,현장번호,0)),"없는 번호")))</f>
        <v/>
      </c>
      <c r="D2223" s="21" t="n"/>
      <c r="E2223" s="21" t="n"/>
      <c r="F2223" s="26" t="n"/>
      <c r="G2223" s="28">
        <f>IF(OR(D2223="",H2223&lt;&gt;""),"",IF(F2223="완료","완료",IF(A2223&lt;기준일,"밀림",IF(A2223=기준일,"오늘",IF(A2223&lt;=기준일+7,"이번 주","예정")))))</f>
        <v/>
      </c>
      <c r="H2223" s="25">
        <f>IF(COUNTA(A2223,B2223,D2223)=0,"",IF(D2223="","할 일을 적어 주세요",IF(NOT(ISNUMBER(A2223)),"마감일을 확인하세요",IF(AND(B2223&lt;&gt;"",ISNA(MATCH(B2223,현장번호,0))),"현장 번호를 확인하세요",IF(AND(F2223&lt;&gt;"",F2223&lt;&gt;"완료"),"끝남 칸은 '완료'만","")))))</f>
        <v/>
      </c>
      <c r="J2223">
        <f>IF(OR(G2223="밀림",G2223="오늘",G2223="이번 주"),A2223+ROW()/1E+6,"")</f>
        <v/>
      </c>
    </row>
    <row r="2224">
      <c r="A2224" s="20" t="n"/>
      <c r="B2224" s="26" t="n"/>
      <c r="C2224" s="27">
        <f>IF(D2224="","",IF(B2224="","(현장 없음)",IFERROR(INDEX(현장_고객,MATCH(B2224,현장번호,0))&amp;" · "&amp;INDEX(현장_주소,MATCH(B2224,현장번호,0)),"없는 번호")))</f>
        <v/>
      </c>
      <c r="D2224" s="21" t="n"/>
      <c r="E2224" s="21" t="n"/>
      <c r="F2224" s="26" t="n"/>
      <c r="G2224" s="28">
        <f>IF(OR(D2224="",H2224&lt;&gt;""),"",IF(F2224="완료","완료",IF(A2224&lt;기준일,"밀림",IF(A2224=기준일,"오늘",IF(A2224&lt;=기준일+7,"이번 주","예정")))))</f>
        <v/>
      </c>
      <c r="H2224" s="25">
        <f>IF(COUNTA(A2224,B2224,D2224)=0,"",IF(D2224="","할 일을 적어 주세요",IF(NOT(ISNUMBER(A2224)),"마감일을 확인하세요",IF(AND(B2224&lt;&gt;"",ISNA(MATCH(B2224,현장번호,0))),"현장 번호를 확인하세요",IF(AND(F2224&lt;&gt;"",F2224&lt;&gt;"완료"),"끝남 칸은 '완료'만","")))))</f>
        <v/>
      </c>
      <c r="J2224">
        <f>IF(OR(G2224="밀림",G2224="오늘",G2224="이번 주"),A2224+ROW()/1E+6,"")</f>
        <v/>
      </c>
    </row>
    <row r="2225">
      <c r="A2225" s="20" t="n"/>
      <c r="B2225" s="26" t="n"/>
      <c r="C2225" s="27">
        <f>IF(D2225="","",IF(B2225="","(현장 없음)",IFERROR(INDEX(현장_고객,MATCH(B2225,현장번호,0))&amp;" · "&amp;INDEX(현장_주소,MATCH(B2225,현장번호,0)),"없는 번호")))</f>
        <v/>
      </c>
      <c r="D2225" s="21" t="n"/>
      <c r="E2225" s="21" t="n"/>
      <c r="F2225" s="26" t="n"/>
      <c r="G2225" s="28">
        <f>IF(OR(D2225="",H2225&lt;&gt;""),"",IF(F2225="완료","완료",IF(A2225&lt;기준일,"밀림",IF(A2225=기준일,"오늘",IF(A2225&lt;=기준일+7,"이번 주","예정")))))</f>
        <v/>
      </c>
      <c r="H2225" s="25">
        <f>IF(COUNTA(A2225,B2225,D2225)=0,"",IF(D2225="","할 일을 적어 주세요",IF(NOT(ISNUMBER(A2225)),"마감일을 확인하세요",IF(AND(B2225&lt;&gt;"",ISNA(MATCH(B2225,현장번호,0))),"현장 번호를 확인하세요",IF(AND(F2225&lt;&gt;"",F2225&lt;&gt;"완료"),"끝남 칸은 '완료'만","")))))</f>
        <v/>
      </c>
      <c r="J2225">
        <f>IF(OR(G2225="밀림",G2225="오늘",G2225="이번 주"),A2225+ROW()/1E+6,"")</f>
        <v/>
      </c>
    </row>
    <row r="2226">
      <c r="A2226" s="20" t="n"/>
      <c r="B2226" s="26" t="n"/>
      <c r="C2226" s="27">
        <f>IF(D2226="","",IF(B2226="","(현장 없음)",IFERROR(INDEX(현장_고객,MATCH(B2226,현장번호,0))&amp;" · "&amp;INDEX(현장_주소,MATCH(B2226,현장번호,0)),"없는 번호")))</f>
        <v/>
      </c>
      <c r="D2226" s="21" t="n"/>
      <c r="E2226" s="21" t="n"/>
      <c r="F2226" s="26" t="n"/>
      <c r="G2226" s="28">
        <f>IF(OR(D2226="",H2226&lt;&gt;""),"",IF(F2226="완료","완료",IF(A2226&lt;기준일,"밀림",IF(A2226=기준일,"오늘",IF(A2226&lt;=기준일+7,"이번 주","예정")))))</f>
        <v/>
      </c>
      <c r="H2226" s="25">
        <f>IF(COUNTA(A2226,B2226,D2226)=0,"",IF(D2226="","할 일을 적어 주세요",IF(NOT(ISNUMBER(A2226)),"마감일을 확인하세요",IF(AND(B2226&lt;&gt;"",ISNA(MATCH(B2226,현장번호,0))),"현장 번호를 확인하세요",IF(AND(F2226&lt;&gt;"",F2226&lt;&gt;"완료"),"끝남 칸은 '완료'만","")))))</f>
        <v/>
      </c>
      <c r="J2226">
        <f>IF(OR(G2226="밀림",G2226="오늘",G2226="이번 주"),A2226+ROW()/1E+6,"")</f>
        <v/>
      </c>
    </row>
    <row r="2227">
      <c r="A2227" s="20" t="n"/>
      <c r="B2227" s="26" t="n"/>
      <c r="C2227" s="27">
        <f>IF(D2227="","",IF(B2227="","(현장 없음)",IFERROR(INDEX(현장_고객,MATCH(B2227,현장번호,0))&amp;" · "&amp;INDEX(현장_주소,MATCH(B2227,현장번호,0)),"없는 번호")))</f>
        <v/>
      </c>
      <c r="D2227" s="21" t="n"/>
      <c r="E2227" s="21" t="n"/>
      <c r="F2227" s="26" t="n"/>
      <c r="G2227" s="28">
        <f>IF(OR(D2227="",H2227&lt;&gt;""),"",IF(F2227="완료","완료",IF(A2227&lt;기준일,"밀림",IF(A2227=기준일,"오늘",IF(A2227&lt;=기준일+7,"이번 주","예정")))))</f>
        <v/>
      </c>
      <c r="H2227" s="25">
        <f>IF(COUNTA(A2227,B2227,D2227)=0,"",IF(D2227="","할 일을 적어 주세요",IF(NOT(ISNUMBER(A2227)),"마감일을 확인하세요",IF(AND(B2227&lt;&gt;"",ISNA(MATCH(B2227,현장번호,0))),"현장 번호를 확인하세요",IF(AND(F2227&lt;&gt;"",F2227&lt;&gt;"완료"),"끝남 칸은 '완료'만","")))))</f>
        <v/>
      </c>
      <c r="J2227">
        <f>IF(OR(G2227="밀림",G2227="오늘",G2227="이번 주"),A2227+ROW()/1E+6,"")</f>
        <v/>
      </c>
    </row>
    <row r="2228">
      <c r="A2228" s="20" t="n"/>
      <c r="B2228" s="26" t="n"/>
      <c r="C2228" s="27">
        <f>IF(D2228="","",IF(B2228="","(현장 없음)",IFERROR(INDEX(현장_고객,MATCH(B2228,현장번호,0))&amp;" · "&amp;INDEX(현장_주소,MATCH(B2228,현장번호,0)),"없는 번호")))</f>
        <v/>
      </c>
      <c r="D2228" s="21" t="n"/>
      <c r="E2228" s="21" t="n"/>
      <c r="F2228" s="26" t="n"/>
      <c r="G2228" s="28">
        <f>IF(OR(D2228="",H2228&lt;&gt;""),"",IF(F2228="완료","완료",IF(A2228&lt;기준일,"밀림",IF(A2228=기준일,"오늘",IF(A2228&lt;=기준일+7,"이번 주","예정")))))</f>
        <v/>
      </c>
      <c r="H2228" s="25">
        <f>IF(COUNTA(A2228,B2228,D2228)=0,"",IF(D2228="","할 일을 적어 주세요",IF(NOT(ISNUMBER(A2228)),"마감일을 확인하세요",IF(AND(B2228&lt;&gt;"",ISNA(MATCH(B2228,현장번호,0))),"현장 번호를 확인하세요",IF(AND(F2228&lt;&gt;"",F2228&lt;&gt;"완료"),"끝남 칸은 '완료'만","")))))</f>
        <v/>
      </c>
      <c r="J2228">
        <f>IF(OR(G2228="밀림",G2228="오늘",G2228="이번 주"),A2228+ROW()/1E+6,"")</f>
        <v/>
      </c>
    </row>
    <row r="2229">
      <c r="A2229" s="20" t="n"/>
      <c r="B2229" s="26" t="n"/>
      <c r="C2229" s="27">
        <f>IF(D2229="","",IF(B2229="","(현장 없음)",IFERROR(INDEX(현장_고객,MATCH(B2229,현장번호,0))&amp;" · "&amp;INDEX(현장_주소,MATCH(B2229,현장번호,0)),"없는 번호")))</f>
        <v/>
      </c>
      <c r="D2229" s="21" t="n"/>
      <c r="E2229" s="21" t="n"/>
      <c r="F2229" s="26" t="n"/>
      <c r="G2229" s="28">
        <f>IF(OR(D2229="",H2229&lt;&gt;""),"",IF(F2229="완료","완료",IF(A2229&lt;기준일,"밀림",IF(A2229=기준일,"오늘",IF(A2229&lt;=기준일+7,"이번 주","예정")))))</f>
        <v/>
      </c>
      <c r="H2229" s="25">
        <f>IF(COUNTA(A2229,B2229,D2229)=0,"",IF(D2229="","할 일을 적어 주세요",IF(NOT(ISNUMBER(A2229)),"마감일을 확인하세요",IF(AND(B2229&lt;&gt;"",ISNA(MATCH(B2229,현장번호,0))),"현장 번호를 확인하세요",IF(AND(F2229&lt;&gt;"",F2229&lt;&gt;"완료"),"끝남 칸은 '완료'만","")))))</f>
        <v/>
      </c>
      <c r="J2229">
        <f>IF(OR(G2229="밀림",G2229="오늘",G2229="이번 주"),A2229+ROW()/1E+6,"")</f>
        <v/>
      </c>
    </row>
    <row r="2230">
      <c r="A2230" s="20" t="n"/>
      <c r="B2230" s="26" t="n"/>
      <c r="C2230" s="27">
        <f>IF(D2230="","",IF(B2230="","(현장 없음)",IFERROR(INDEX(현장_고객,MATCH(B2230,현장번호,0))&amp;" · "&amp;INDEX(현장_주소,MATCH(B2230,현장번호,0)),"없는 번호")))</f>
        <v/>
      </c>
      <c r="D2230" s="21" t="n"/>
      <c r="E2230" s="21" t="n"/>
      <c r="F2230" s="26" t="n"/>
      <c r="G2230" s="28">
        <f>IF(OR(D2230="",H2230&lt;&gt;""),"",IF(F2230="완료","완료",IF(A2230&lt;기준일,"밀림",IF(A2230=기준일,"오늘",IF(A2230&lt;=기준일+7,"이번 주","예정")))))</f>
        <v/>
      </c>
      <c r="H2230" s="25">
        <f>IF(COUNTA(A2230,B2230,D2230)=0,"",IF(D2230="","할 일을 적어 주세요",IF(NOT(ISNUMBER(A2230)),"마감일을 확인하세요",IF(AND(B2230&lt;&gt;"",ISNA(MATCH(B2230,현장번호,0))),"현장 번호를 확인하세요",IF(AND(F2230&lt;&gt;"",F2230&lt;&gt;"완료"),"끝남 칸은 '완료'만","")))))</f>
        <v/>
      </c>
      <c r="J2230">
        <f>IF(OR(G2230="밀림",G2230="오늘",G2230="이번 주"),A2230+ROW()/1E+6,"")</f>
        <v/>
      </c>
    </row>
    <row r="2231">
      <c r="A2231" s="20" t="n"/>
      <c r="B2231" s="26" t="n"/>
      <c r="C2231" s="27">
        <f>IF(D2231="","",IF(B2231="","(현장 없음)",IFERROR(INDEX(현장_고객,MATCH(B2231,현장번호,0))&amp;" · "&amp;INDEX(현장_주소,MATCH(B2231,현장번호,0)),"없는 번호")))</f>
        <v/>
      </c>
      <c r="D2231" s="21" t="n"/>
      <c r="E2231" s="21" t="n"/>
      <c r="F2231" s="26" t="n"/>
      <c r="G2231" s="28">
        <f>IF(OR(D2231="",H2231&lt;&gt;""),"",IF(F2231="완료","완료",IF(A2231&lt;기준일,"밀림",IF(A2231=기준일,"오늘",IF(A2231&lt;=기준일+7,"이번 주","예정")))))</f>
        <v/>
      </c>
      <c r="H2231" s="25">
        <f>IF(COUNTA(A2231,B2231,D2231)=0,"",IF(D2231="","할 일을 적어 주세요",IF(NOT(ISNUMBER(A2231)),"마감일을 확인하세요",IF(AND(B2231&lt;&gt;"",ISNA(MATCH(B2231,현장번호,0))),"현장 번호를 확인하세요",IF(AND(F2231&lt;&gt;"",F2231&lt;&gt;"완료"),"끝남 칸은 '완료'만","")))))</f>
        <v/>
      </c>
      <c r="J2231">
        <f>IF(OR(G2231="밀림",G2231="오늘",G2231="이번 주"),A2231+ROW()/1E+6,"")</f>
        <v/>
      </c>
    </row>
    <row r="2232">
      <c r="A2232" s="20" t="n"/>
      <c r="B2232" s="26" t="n"/>
      <c r="C2232" s="27">
        <f>IF(D2232="","",IF(B2232="","(현장 없음)",IFERROR(INDEX(현장_고객,MATCH(B2232,현장번호,0))&amp;" · "&amp;INDEX(현장_주소,MATCH(B2232,현장번호,0)),"없는 번호")))</f>
        <v/>
      </c>
      <c r="D2232" s="21" t="n"/>
      <c r="E2232" s="21" t="n"/>
      <c r="F2232" s="26" t="n"/>
      <c r="G2232" s="28">
        <f>IF(OR(D2232="",H2232&lt;&gt;""),"",IF(F2232="완료","완료",IF(A2232&lt;기준일,"밀림",IF(A2232=기준일,"오늘",IF(A2232&lt;=기준일+7,"이번 주","예정")))))</f>
        <v/>
      </c>
      <c r="H2232" s="25">
        <f>IF(COUNTA(A2232,B2232,D2232)=0,"",IF(D2232="","할 일을 적어 주세요",IF(NOT(ISNUMBER(A2232)),"마감일을 확인하세요",IF(AND(B2232&lt;&gt;"",ISNA(MATCH(B2232,현장번호,0))),"현장 번호를 확인하세요",IF(AND(F2232&lt;&gt;"",F2232&lt;&gt;"완료"),"끝남 칸은 '완료'만","")))))</f>
        <v/>
      </c>
      <c r="J2232">
        <f>IF(OR(G2232="밀림",G2232="오늘",G2232="이번 주"),A2232+ROW()/1E+6,"")</f>
        <v/>
      </c>
    </row>
    <row r="2233">
      <c r="A2233" s="20" t="n"/>
      <c r="B2233" s="26" t="n"/>
      <c r="C2233" s="27">
        <f>IF(D2233="","",IF(B2233="","(현장 없음)",IFERROR(INDEX(현장_고객,MATCH(B2233,현장번호,0))&amp;" · "&amp;INDEX(현장_주소,MATCH(B2233,현장번호,0)),"없는 번호")))</f>
        <v/>
      </c>
      <c r="D2233" s="21" t="n"/>
      <c r="E2233" s="21" t="n"/>
      <c r="F2233" s="26" t="n"/>
      <c r="G2233" s="28">
        <f>IF(OR(D2233="",H2233&lt;&gt;""),"",IF(F2233="완료","완료",IF(A2233&lt;기준일,"밀림",IF(A2233=기준일,"오늘",IF(A2233&lt;=기준일+7,"이번 주","예정")))))</f>
        <v/>
      </c>
      <c r="H2233" s="25">
        <f>IF(COUNTA(A2233,B2233,D2233)=0,"",IF(D2233="","할 일을 적어 주세요",IF(NOT(ISNUMBER(A2233)),"마감일을 확인하세요",IF(AND(B2233&lt;&gt;"",ISNA(MATCH(B2233,현장번호,0))),"현장 번호를 확인하세요",IF(AND(F2233&lt;&gt;"",F2233&lt;&gt;"완료"),"끝남 칸은 '완료'만","")))))</f>
        <v/>
      </c>
      <c r="J2233">
        <f>IF(OR(G2233="밀림",G2233="오늘",G2233="이번 주"),A2233+ROW()/1E+6,"")</f>
        <v/>
      </c>
    </row>
    <row r="2234">
      <c r="A2234" s="20" t="n"/>
      <c r="B2234" s="26" t="n"/>
      <c r="C2234" s="27">
        <f>IF(D2234="","",IF(B2234="","(현장 없음)",IFERROR(INDEX(현장_고객,MATCH(B2234,현장번호,0))&amp;" · "&amp;INDEX(현장_주소,MATCH(B2234,현장번호,0)),"없는 번호")))</f>
        <v/>
      </c>
      <c r="D2234" s="21" t="n"/>
      <c r="E2234" s="21" t="n"/>
      <c r="F2234" s="26" t="n"/>
      <c r="G2234" s="28">
        <f>IF(OR(D2234="",H2234&lt;&gt;""),"",IF(F2234="완료","완료",IF(A2234&lt;기준일,"밀림",IF(A2234=기준일,"오늘",IF(A2234&lt;=기준일+7,"이번 주","예정")))))</f>
        <v/>
      </c>
      <c r="H2234" s="25">
        <f>IF(COUNTA(A2234,B2234,D2234)=0,"",IF(D2234="","할 일을 적어 주세요",IF(NOT(ISNUMBER(A2234)),"마감일을 확인하세요",IF(AND(B2234&lt;&gt;"",ISNA(MATCH(B2234,현장번호,0))),"현장 번호를 확인하세요",IF(AND(F2234&lt;&gt;"",F2234&lt;&gt;"완료"),"끝남 칸은 '완료'만","")))))</f>
        <v/>
      </c>
      <c r="J2234">
        <f>IF(OR(G2234="밀림",G2234="오늘",G2234="이번 주"),A2234+ROW()/1E+6,"")</f>
        <v/>
      </c>
    </row>
    <row r="2235">
      <c r="A2235" s="20" t="n"/>
      <c r="B2235" s="26" t="n"/>
      <c r="C2235" s="27">
        <f>IF(D2235="","",IF(B2235="","(현장 없음)",IFERROR(INDEX(현장_고객,MATCH(B2235,현장번호,0))&amp;" · "&amp;INDEX(현장_주소,MATCH(B2235,현장번호,0)),"없는 번호")))</f>
        <v/>
      </c>
      <c r="D2235" s="21" t="n"/>
      <c r="E2235" s="21" t="n"/>
      <c r="F2235" s="26" t="n"/>
      <c r="G2235" s="28">
        <f>IF(OR(D2235="",H2235&lt;&gt;""),"",IF(F2235="완료","완료",IF(A2235&lt;기준일,"밀림",IF(A2235=기준일,"오늘",IF(A2235&lt;=기준일+7,"이번 주","예정")))))</f>
        <v/>
      </c>
      <c r="H2235" s="25">
        <f>IF(COUNTA(A2235,B2235,D2235)=0,"",IF(D2235="","할 일을 적어 주세요",IF(NOT(ISNUMBER(A2235)),"마감일을 확인하세요",IF(AND(B2235&lt;&gt;"",ISNA(MATCH(B2235,현장번호,0))),"현장 번호를 확인하세요",IF(AND(F2235&lt;&gt;"",F2235&lt;&gt;"완료"),"끝남 칸은 '완료'만","")))))</f>
        <v/>
      </c>
      <c r="J2235">
        <f>IF(OR(G2235="밀림",G2235="오늘",G2235="이번 주"),A2235+ROW()/1E+6,"")</f>
        <v/>
      </c>
    </row>
    <row r="2236">
      <c r="A2236" s="20" t="n"/>
      <c r="B2236" s="26" t="n"/>
      <c r="C2236" s="27">
        <f>IF(D2236="","",IF(B2236="","(현장 없음)",IFERROR(INDEX(현장_고객,MATCH(B2236,현장번호,0))&amp;" · "&amp;INDEX(현장_주소,MATCH(B2236,현장번호,0)),"없는 번호")))</f>
        <v/>
      </c>
      <c r="D2236" s="21" t="n"/>
      <c r="E2236" s="21" t="n"/>
      <c r="F2236" s="26" t="n"/>
      <c r="G2236" s="28">
        <f>IF(OR(D2236="",H2236&lt;&gt;""),"",IF(F2236="완료","완료",IF(A2236&lt;기준일,"밀림",IF(A2236=기준일,"오늘",IF(A2236&lt;=기준일+7,"이번 주","예정")))))</f>
        <v/>
      </c>
      <c r="H2236" s="25">
        <f>IF(COUNTA(A2236,B2236,D2236)=0,"",IF(D2236="","할 일을 적어 주세요",IF(NOT(ISNUMBER(A2236)),"마감일을 확인하세요",IF(AND(B2236&lt;&gt;"",ISNA(MATCH(B2236,현장번호,0))),"현장 번호를 확인하세요",IF(AND(F2236&lt;&gt;"",F2236&lt;&gt;"완료"),"끝남 칸은 '완료'만","")))))</f>
        <v/>
      </c>
      <c r="J2236">
        <f>IF(OR(G2236="밀림",G2236="오늘",G2236="이번 주"),A2236+ROW()/1E+6,"")</f>
        <v/>
      </c>
    </row>
    <row r="2237">
      <c r="A2237" s="20" t="n"/>
      <c r="B2237" s="26" t="n"/>
      <c r="C2237" s="27">
        <f>IF(D2237="","",IF(B2237="","(현장 없음)",IFERROR(INDEX(현장_고객,MATCH(B2237,현장번호,0))&amp;" · "&amp;INDEX(현장_주소,MATCH(B2237,현장번호,0)),"없는 번호")))</f>
        <v/>
      </c>
      <c r="D2237" s="21" t="n"/>
      <c r="E2237" s="21" t="n"/>
      <c r="F2237" s="26" t="n"/>
      <c r="G2237" s="28">
        <f>IF(OR(D2237="",H2237&lt;&gt;""),"",IF(F2237="완료","완료",IF(A2237&lt;기준일,"밀림",IF(A2237=기준일,"오늘",IF(A2237&lt;=기준일+7,"이번 주","예정")))))</f>
        <v/>
      </c>
      <c r="H2237" s="25">
        <f>IF(COUNTA(A2237,B2237,D2237)=0,"",IF(D2237="","할 일을 적어 주세요",IF(NOT(ISNUMBER(A2237)),"마감일을 확인하세요",IF(AND(B2237&lt;&gt;"",ISNA(MATCH(B2237,현장번호,0))),"현장 번호를 확인하세요",IF(AND(F2237&lt;&gt;"",F2237&lt;&gt;"완료"),"끝남 칸은 '완료'만","")))))</f>
        <v/>
      </c>
      <c r="J2237">
        <f>IF(OR(G2237="밀림",G2237="오늘",G2237="이번 주"),A2237+ROW()/1E+6,"")</f>
        <v/>
      </c>
    </row>
    <row r="2238">
      <c r="A2238" s="20" t="n"/>
      <c r="B2238" s="26" t="n"/>
      <c r="C2238" s="27">
        <f>IF(D2238="","",IF(B2238="","(현장 없음)",IFERROR(INDEX(현장_고객,MATCH(B2238,현장번호,0))&amp;" · "&amp;INDEX(현장_주소,MATCH(B2238,현장번호,0)),"없는 번호")))</f>
        <v/>
      </c>
      <c r="D2238" s="21" t="n"/>
      <c r="E2238" s="21" t="n"/>
      <c r="F2238" s="26" t="n"/>
      <c r="G2238" s="28">
        <f>IF(OR(D2238="",H2238&lt;&gt;""),"",IF(F2238="완료","완료",IF(A2238&lt;기준일,"밀림",IF(A2238=기준일,"오늘",IF(A2238&lt;=기준일+7,"이번 주","예정")))))</f>
        <v/>
      </c>
      <c r="H2238" s="25">
        <f>IF(COUNTA(A2238,B2238,D2238)=0,"",IF(D2238="","할 일을 적어 주세요",IF(NOT(ISNUMBER(A2238)),"마감일을 확인하세요",IF(AND(B2238&lt;&gt;"",ISNA(MATCH(B2238,현장번호,0))),"현장 번호를 확인하세요",IF(AND(F2238&lt;&gt;"",F2238&lt;&gt;"완료"),"끝남 칸은 '완료'만","")))))</f>
        <v/>
      </c>
      <c r="J2238">
        <f>IF(OR(G2238="밀림",G2238="오늘",G2238="이번 주"),A2238+ROW()/1E+6,"")</f>
        <v/>
      </c>
    </row>
    <row r="2239">
      <c r="A2239" s="20" t="n"/>
      <c r="B2239" s="26" t="n"/>
      <c r="C2239" s="27">
        <f>IF(D2239="","",IF(B2239="","(현장 없음)",IFERROR(INDEX(현장_고객,MATCH(B2239,현장번호,0))&amp;" · "&amp;INDEX(현장_주소,MATCH(B2239,현장번호,0)),"없는 번호")))</f>
        <v/>
      </c>
      <c r="D2239" s="21" t="n"/>
      <c r="E2239" s="21" t="n"/>
      <c r="F2239" s="26" t="n"/>
      <c r="G2239" s="28">
        <f>IF(OR(D2239="",H2239&lt;&gt;""),"",IF(F2239="완료","완료",IF(A2239&lt;기준일,"밀림",IF(A2239=기준일,"오늘",IF(A2239&lt;=기준일+7,"이번 주","예정")))))</f>
        <v/>
      </c>
      <c r="H2239" s="25">
        <f>IF(COUNTA(A2239,B2239,D2239)=0,"",IF(D2239="","할 일을 적어 주세요",IF(NOT(ISNUMBER(A2239)),"마감일을 확인하세요",IF(AND(B2239&lt;&gt;"",ISNA(MATCH(B2239,현장번호,0))),"현장 번호를 확인하세요",IF(AND(F2239&lt;&gt;"",F2239&lt;&gt;"완료"),"끝남 칸은 '완료'만","")))))</f>
        <v/>
      </c>
      <c r="J2239">
        <f>IF(OR(G2239="밀림",G2239="오늘",G2239="이번 주"),A2239+ROW()/1E+6,"")</f>
        <v/>
      </c>
    </row>
    <row r="2240">
      <c r="A2240" s="20" t="n"/>
      <c r="B2240" s="26" t="n"/>
      <c r="C2240" s="27">
        <f>IF(D2240="","",IF(B2240="","(현장 없음)",IFERROR(INDEX(현장_고객,MATCH(B2240,현장번호,0))&amp;" · "&amp;INDEX(현장_주소,MATCH(B2240,현장번호,0)),"없는 번호")))</f>
        <v/>
      </c>
      <c r="D2240" s="21" t="n"/>
      <c r="E2240" s="21" t="n"/>
      <c r="F2240" s="26" t="n"/>
      <c r="G2240" s="28">
        <f>IF(OR(D2240="",H2240&lt;&gt;""),"",IF(F2240="완료","완료",IF(A2240&lt;기준일,"밀림",IF(A2240=기준일,"오늘",IF(A2240&lt;=기준일+7,"이번 주","예정")))))</f>
        <v/>
      </c>
      <c r="H2240" s="25">
        <f>IF(COUNTA(A2240,B2240,D2240)=0,"",IF(D2240="","할 일을 적어 주세요",IF(NOT(ISNUMBER(A2240)),"마감일을 확인하세요",IF(AND(B2240&lt;&gt;"",ISNA(MATCH(B2240,현장번호,0))),"현장 번호를 확인하세요",IF(AND(F2240&lt;&gt;"",F2240&lt;&gt;"완료"),"끝남 칸은 '완료'만","")))))</f>
        <v/>
      </c>
      <c r="J2240">
        <f>IF(OR(G2240="밀림",G2240="오늘",G2240="이번 주"),A2240+ROW()/1E+6,"")</f>
        <v/>
      </c>
    </row>
    <row r="2241">
      <c r="A2241" s="20" t="n"/>
      <c r="B2241" s="26" t="n"/>
      <c r="C2241" s="27">
        <f>IF(D2241="","",IF(B2241="","(현장 없음)",IFERROR(INDEX(현장_고객,MATCH(B2241,현장번호,0))&amp;" · "&amp;INDEX(현장_주소,MATCH(B2241,현장번호,0)),"없는 번호")))</f>
        <v/>
      </c>
      <c r="D2241" s="21" t="n"/>
      <c r="E2241" s="21" t="n"/>
      <c r="F2241" s="26" t="n"/>
      <c r="G2241" s="28">
        <f>IF(OR(D2241="",H2241&lt;&gt;""),"",IF(F2241="완료","완료",IF(A2241&lt;기준일,"밀림",IF(A2241=기준일,"오늘",IF(A2241&lt;=기준일+7,"이번 주","예정")))))</f>
        <v/>
      </c>
      <c r="H2241" s="25">
        <f>IF(COUNTA(A2241,B2241,D2241)=0,"",IF(D2241="","할 일을 적어 주세요",IF(NOT(ISNUMBER(A2241)),"마감일을 확인하세요",IF(AND(B2241&lt;&gt;"",ISNA(MATCH(B2241,현장번호,0))),"현장 번호를 확인하세요",IF(AND(F2241&lt;&gt;"",F2241&lt;&gt;"완료"),"끝남 칸은 '완료'만","")))))</f>
        <v/>
      </c>
      <c r="J2241">
        <f>IF(OR(G2241="밀림",G2241="오늘",G2241="이번 주"),A2241+ROW()/1E+6,"")</f>
        <v/>
      </c>
    </row>
    <row r="2242">
      <c r="A2242" s="20" t="n"/>
      <c r="B2242" s="26" t="n"/>
      <c r="C2242" s="27">
        <f>IF(D2242="","",IF(B2242="","(현장 없음)",IFERROR(INDEX(현장_고객,MATCH(B2242,현장번호,0))&amp;" · "&amp;INDEX(현장_주소,MATCH(B2242,현장번호,0)),"없는 번호")))</f>
        <v/>
      </c>
      <c r="D2242" s="21" t="n"/>
      <c r="E2242" s="21" t="n"/>
      <c r="F2242" s="26" t="n"/>
      <c r="G2242" s="28">
        <f>IF(OR(D2242="",H2242&lt;&gt;""),"",IF(F2242="완료","완료",IF(A2242&lt;기준일,"밀림",IF(A2242=기준일,"오늘",IF(A2242&lt;=기준일+7,"이번 주","예정")))))</f>
        <v/>
      </c>
      <c r="H2242" s="25">
        <f>IF(COUNTA(A2242,B2242,D2242)=0,"",IF(D2242="","할 일을 적어 주세요",IF(NOT(ISNUMBER(A2242)),"마감일을 확인하세요",IF(AND(B2242&lt;&gt;"",ISNA(MATCH(B2242,현장번호,0))),"현장 번호를 확인하세요",IF(AND(F2242&lt;&gt;"",F2242&lt;&gt;"완료"),"끝남 칸은 '완료'만","")))))</f>
        <v/>
      </c>
      <c r="J2242">
        <f>IF(OR(G2242="밀림",G2242="오늘",G2242="이번 주"),A2242+ROW()/1E+6,"")</f>
        <v/>
      </c>
    </row>
    <row r="2243">
      <c r="A2243" s="20" t="n"/>
      <c r="B2243" s="26" t="n"/>
      <c r="C2243" s="27">
        <f>IF(D2243="","",IF(B2243="","(현장 없음)",IFERROR(INDEX(현장_고객,MATCH(B2243,현장번호,0))&amp;" · "&amp;INDEX(현장_주소,MATCH(B2243,현장번호,0)),"없는 번호")))</f>
        <v/>
      </c>
      <c r="D2243" s="21" t="n"/>
      <c r="E2243" s="21" t="n"/>
      <c r="F2243" s="26" t="n"/>
      <c r="G2243" s="28">
        <f>IF(OR(D2243="",H2243&lt;&gt;""),"",IF(F2243="완료","완료",IF(A2243&lt;기준일,"밀림",IF(A2243=기준일,"오늘",IF(A2243&lt;=기준일+7,"이번 주","예정")))))</f>
        <v/>
      </c>
      <c r="H2243" s="25">
        <f>IF(COUNTA(A2243,B2243,D2243)=0,"",IF(D2243="","할 일을 적어 주세요",IF(NOT(ISNUMBER(A2243)),"마감일을 확인하세요",IF(AND(B2243&lt;&gt;"",ISNA(MATCH(B2243,현장번호,0))),"현장 번호를 확인하세요",IF(AND(F2243&lt;&gt;"",F2243&lt;&gt;"완료"),"끝남 칸은 '완료'만","")))))</f>
        <v/>
      </c>
      <c r="J2243">
        <f>IF(OR(G2243="밀림",G2243="오늘",G2243="이번 주"),A2243+ROW()/1E+6,"")</f>
        <v/>
      </c>
    </row>
    <row r="2244">
      <c r="A2244" s="20" t="n"/>
      <c r="B2244" s="26" t="n"/>
      <c r="C2244" s="27">
        <f>IF(D2244="","",IF(B2244="","(현장 없음)",IFERROR(INDEX(현장_고객,MATCH(B2244,현장번호,0))&amp;" · "&amp;INDEX(현장_주소,MATCH(B2244,현장번호,0)),"없는 번호")))</f>
        <v/>
      </c>
      <c r="D2244" s="21" t="n"/>
      <c r="E2244" s="21" t="n"/>
      <c r="F2244" s="26" t="n"/>
      <c r="G2244" s="28">
        <f>IF(OR(D2244="",H2244&lt;&gt;""),"",IF(F2244="완료","완료",IF(A2244&lt;기준일,"밀림",IF(A2244=기준일,"오늘",IF(A2244&lt;=기준일+7,"이번 주","예정")))))</f>
        <v/>
      </c>
      <c r="H2244" s="25">
        <f>IF(COUNTA(A2244,B2244,D2244)=0,"",IF(D2244="","할 일을 적어 주세요",IF(NOT(ISNUMBER(A2244)),"마감일을 확인하세요",IF(AND(B2244&lt;&gt;"",ISNA(MATCH(B2244,현장번호,0))),"현장 번호를 확인하세요",IF(AND(F2244&lt;&gt;"",F2244&lt;&gt;"완료"),"끝남 칸은 '완료'만","")))))</f>
        <v/>
      </c>
      <c r="J2244">
        <f>IF(OR(G2244="밀림",G2244="오늘",G2244="이번 주"),A2244+ROW()/1E+6,"")</f>
        <v/>
      </c>
    </row>
    <row r="2245">
      <c r="A2245" s="20" t="n"/>
      <c r="B2245" s="26" t="n"/>
      <c r="C2245" s="27">
        <f>IF(D2245="","",IF(B2245="","(현장 없음)",IFERROR(INDEX(현장_고객,MATCH(B2245,현장번호,0))&amp;" · "&amp;INDEX(현장_주소,MATCH(B2245,현장번호,0)),"없는 번호")))</f>
        <v/>
      </c>
      <c r="D2245" s="21" t="n"/>
      <c r="E2245" s="21" t="n"/>
      <c r="F2245" s="26" t="n"/>
      <c r="G2245" s="28">
        <f>IF(OR(D2245="",H2245&lt;&gt;""),"",IF(F2245="완료","완료",IF(A2245&lt;기준일,"밀림",IF(A2245=기준일,"오늘",IF(A2245&lt;=기준일+7,"이번 주","예정")))))</f>
        <v/>
      </c>
      <c r="H2245" s="25">
        <f>IF(COUNTA(A2245,B2245,D2245)=0,"",IF(D2245="","할 일을 적어 주세요",IF(NOT(ISNUMBER(A2245)),"마감일을 확인하세요",IF(AND(B2245&lt;&gt;"",ISNA(MATCH(B2245,현장번호,0))),"현장 번호를 확인하세요",IF(AND(F2245&lt;&gt;"",F2245&lt;&gt;"완료"),"끝남 칸은 '완료'만","")))))</f>
        <v/>
      </c>
      <c r="J2245">
        <f>IF(OR(G2245="밀림",G2245="오늘",G2245="이번 주"),A2245+ROW()/1E+6,"")</f>
        <v/>
      </c>
    </row>
    <row r="2246">
      <c r="A2246" s="20" t="n"/>
      <c r="B2246" s="26" t="n"/>
      <c r="C2246" s="27">
        <f>IF(D2246="","",IF(B2246="","(현장 없음)",IFERROR(INDEX(현장_고객,MATCH(B2246,현장번호,0))&amp;" · "&amp;INDEX(현장_주소,MATCH(B2246,현장번호,0)),"없는 번호")))</f>
        <v/>
      </c>
      <c r="D2246" s="21" t="n"/>
      <c r="E2246" s="21" t="n"/>
      <c r="F2246" s="26" t="n"/>
      <c r="G2246" s="28">
        <f>IF(OR(D2246="",H2246&lt;&gt;""),"",IF(F2246="완료","완료",IF(A2246&lt;기준일,"밀림",IF(A2246=기준일,"오늘",IF(A2246&lt;=기준일+7,"이번 주","예정")))))</f>
        <v/>
      </c>
      <c r="H2246" s="25">
        <f>IF(COUNTA(A2246,B2246,D2246)=0,"",IF(D2246="","할 일을 적어 주세요",IF(NOT(ISNUMBER(A2246)),"마감일을 확인하세요",IF(AND(B2246&lt;&gt;"",ISNA(MATCH(B2246,현장번호,0))),"현장 번호를 확인하세요",IF(AND(F2246&lt;&gt;"",F2246&lt;&gt;"완료"),"끝남 칸은 '완료'만","")))))</f>
        <v/>
      </c>
      <c r="J2246">
        <f>IF(OR(G2246="밀림",G2246="오늘",G2246="이번 주"),A2246+ROW()/1E+6,"")</f>
        <v/>
      </c>
    </row>
    <row r="2247">
      <c r="A2247" s="20" t="n"/>
      <c r="B2247" s="26" t="n"/>
      <c r="C2247" s="27">
        <f>IF(D2247="","",IF(B2247="","(현장 없음)",IFERROR(INDEX(현장_고객,MATCH(B2247,현장번호,0))&amp;" · "&amp;INDEX(현장_주소,MATCH(B2247,현장번호,0)),"없는 번호")))</f>
        <v/>
      </c>
      <c r="D2247" s="21" t="n"/>
      <c r="E2247" s="21" t="n"/>
      <c r="F2247" s="26" t="n"/>
      <c r="G2247" s="28">
        <f>IF(OR(D2247="",H2247&lt;&gt;""),"",IF(F2247="완료","완료",IF(A2247&lt;기준일,"밀림",IF(A2247=기준일,"오늘",IF(A2247&lt;=기준일+7,"이번 주","예정")))))</f>
        <v/>
      </c>
      <c r="H2247" s="25">
        <f>IF(COUNTA(A2247,B2247,D2247)=0,"",IF(D2247="","할 일을 적어 주세요",IF(NOT(ISNUMBER(A2247)),"마감일을 확인하세요",IF(AND(B2247&lt;&gt;"",ISNA(MATCH(B2247,현장번호,0))),"현장 번호를 확인하세요",IF(AND(F2247&lt;&gt;"",F2247&lt;&gt;"완료"),"끝남 칸은 '완료'만","")))))</f>
        <v/>
      </c>
      <c r="J2247">
        <f>IF(OR(G2247="밀림",G2247="오늘",G2247="이번 주"),A2247+ROW()/1E+6,"")</f>
        <v/>
      </c>
    </row>
    <row r="2248">
      <c r="A2248" s="20" t="n"/>
      <c r="B2248" s="26" t="n"/>
      <c r="C2248" s="27">
        <f>IF(D2248="","",IF(B2248="","(현장 없음)",IFERROR(INDEX(현장_고객,MATCH(B2248,현장번호,0))&amp;" · "&amp;INDEX(현장_주소,MATCH(B2248,현장번호,0)),"없는 번호")))</f>
        <v/>
      </c>
      <c r="D2248" s="21" t="n"/>
      <c r="E2248" s="21" t="n"/>
      <c r="F2248" s="26" t="n"/>
      <c r="G2248" s="28">
        <f>IF(OR(D2248="",H2248&lt;&gt;""),"",IF(F2248="완료","완료",IF(A2248&lt;기준일,"밀림",IF(A2248=기준일,"오늘",IF(A2248&lt;=기준일+7,"이번 주","예정")))))</f>
        <v/>
      </c>
      <c r="H2248" s="25">
        <f>IF(COUNTA(A2248,B2248,D2248)=0,"",IF(D2248="","할 일을 적어 주세요",IF(NOT(ISNUMBER(A2248)),"마감일을 확인하세요",IF(AND(B2248&lt;&gt;"",ISNA(MATCH(B2248,현장번호,0))),"현장 번호를 확인하세요",IF(AND(F2248&lt;&gt;"",F2248&lt;&gt;"완료"),"끝남 칸은 '완료'만","")))))</f>
        <v/>
      </c>
      <c r="J2248">
        <f>IF(OR(G2248="밀림",G2248="오늘",G2248="이번 주"),A2248+ROW()/1E+6,"")</f>
        <v/>
      </c>
    </row>
    <row r="2249">
      <c r="A2249" s="20" t="n"/>
      <c r="B2249" s="26" t="n"/>
      <c r="C2249" s="27">
        <f>IF(D2249="","",IF(B2249="","(현장 없음)",IFERROR(INDEX(현장_고객,MATCH(B2249,현장번호,0))&amp;" · "&amp;INDEX(현장_주소,MATCH(B2249,현장번호,0)),"없는 번호")))</f>
        <v/>
      </c>
      <c r="D2249" s="21" t="n"/>
      <c r="E2249" s="21" t="n"/>
      <c r="F2249" s="26" t="n"/>
      <c r="G2249" s="28">
        <f>IF(OR(D2249="",H2249&lt;&gt;""),"",IF(F2249="완료","완료",IF(A2249&lt;기준일,"밀림",IF(A2249=기준일,"오늘",IF(A2249&lt;=기준일+7,"이번 주","예정")))))</f>
        <v/>
      </c>
      <c r="H2249" s="25">
        <f>IF(COUNTA(A2249,B2249,D2249)=0,"",IF(D2249="","할 일을 적어 주세요",IF(NOT(ISNUMBER(A2249)),"마감일을 확인하세요",IF(AND(B2249&lt;&gt;"",ISNA(MATCH(B2249,현장번호,0))),"현장 번호를 확인하세요",IF(AND(F2249&lt;&gt;"",F2249&lt;&gt;"완료"),"끝남 칸은 '완료'만","")))))</f>
        <v/>
      </c>
      <c r="J2249">
        <f>IF(OR(G2249="밀림",G2249="오늘",G2249="이번 주"),A2249+ROW()/1E+6,"")</f>
        <v/>
      </c>
    </row>
    <row r="2250">
      <c r="A2250" s="20" t="n"/>
      <c r="B2250" s="26" t="n"/>
      <c r="C2250" s="27">
        <f>IF(D2250="","",IF(B2250="","(현장 없음)",IFERROR(INDEX(현장_고객,MATCH(B2250,현장번호,0))&amp;" · "&amp;INDEX(현장_주소,MATCH(B2250,현장번호,0)),"없는 번호")))</f>
        <v/>
      </c>
      <c r="D2250" s="21" t="n"/>
      <c r="E2250" s="21" t="n"/>
      <c r="F2250" s="26" t="n"/>
      <c r="G2250" s="28">
        <f>IF(OR(D2250="",H2250&lt;&gt;""),"",IF(F2250="완료","완료",IF(A2250&lt;기준일,"밀림",IF(A2250=기준일,"오늘",IF(A2250&lt;=기준일+7,"이번 주","예정")))))</f>
        <v/>
      </c>
      <c r="H2250" s="25">
        <f>IF(COUNTA(A2250,B2250,D2250)=0,"",IF(D2250="","할 일을 적어 주세요",IF(NOT(ISNUMBER(A2250)),"마감일을 확인하세요",IF(AND(B2250&lt;&gt;"",ISNA(MATCH(B2250,현장번호,0))),"현장 번호를 확인하세요",IF(AND(F2250&lt;&gt;"",F2250&lt;&gt;"완료"),"끝남 칸은 '완료'만","")))))</f>
        <v/>
      </c>
      <c r="J2250">
        <f>IF(OR(G2250="밀림",G2250="오늘",G2250="이번 주"),A2250+ROW()/1E+6,"")</f>
        <v/>
      </c>
    </row>
    <row r="2251">
      <c r="A2251" s="20" t="n"/>
      <c r="B2251" s="26" t="n"/>
      <c r="C2251" s="27">
        <f>IF(D2251="","",IF(B2251="","(현장 없음)",IFERROR(INDEX(현장_고객,MATCH(B2251,현장번호,0))&amp;" · "&amp;INDEX(현장_주소,MATCH(B2251,현장번호,0)),"없는 번호")))</f>
        <v/>
      </c>
      <c r="D2251" s="21" t="n"/>
      <c r="E2251" s="21" t="n"/>
      <c r="F2251" s="26" t="n"/>
      <c r="G2251" s="28">
        <f>IF(OR(D2251="",H2251&lt;&gt;""),"",IF(F2251="완료","완료",IF(A2251&lt;기준일,"밀림",IF(A2251=기준일,"오늘",IF(A2251&lt;=기준일+7,"이번 주","예정")))))</f>
        <v/>
      </c>
      <c r="H2251" s="25">
        <f>IF(COUNTA(A2251,B2251,D2251)=0,"",IF(D2251="","할 일을 적어 주세요",IF(NOT(ISNUMBER(A2251)),"마감일을 확인하세요",IF(AND(B2251&lt;&gt;"",ISNA(MATCH(B2251,현장번호,0))),"현장 번호를 확인하세요",IF(AND(F2251&lt;&gt;"",F2251&lt;&gt;"완료"),"끝남 칸은 '완료'만","")))))</f>
        <v/>
      </c>
      <c r="J2251">
        <f>IF(OR(G2251="밀림",G2251="오늘",G2251="이번 주"),A2251+ROW()/1E+6,"")</f>
        <v/>
      </c>
    </row>
    <row r="2252">
      <c r="A2252" s="20" t="n"/>
      <c r="B2252" s="26" t="n"/>
      <c r="C2252" s="27">
        <f>IF(D2252="","",IF(B2252="","(현장 없음)",IFERROR(INDEX(현장_고객,MATCH(B2252,현장번호,0))&amp;" · "&amp;INDEX(현장_주소,MATCH(B2252,현장번호,0)),"없는 번호")))</f>
        <v/>
      </c>
      <c r="D2252" s="21" t="n"/>
      <c r="E2252" s="21" t="n"/>
      <c r="F2252" s="26" t="n"/>
      <c r="G2252" s="28">
        <f>IF(OR(D2252="",H2252&lt;&gt;""),"",IF(F2252="완료","완료",IF(A2252&lt;기준일,"밀림",IF(A2252=기준일,"오늘",IF(A2252&lt;=기준일+7,"이번 주","예정")))))</f>
        <v/>
      </c>
      <c r="H2252" s="25">
        <f>IF(COUNTA(A2252,B2252,D2252)=0,"",IF(D2252="","할 일을 적어 주세요",IF(NOT(ISNUMBER(A2252)),"마감일을 확인하세요",IF(AND(B2252&lt;&gt;"",ISNA(MATCH(B2252,현장번호,0))),"현장 번호를 확인하세요",IF(AND(F2252&lt;&gt;"",F2252&lt;&gt;"완료"),"끝남 칸은 '완료'만","")))))</f>
        <v/>
      </c>
      <c r="J2252">
        <f>IF(OR(G2252="밀림",G2252="오늘",G2252="이번 주"),A2252+ROW()/1E+6,"")</f>
        <v/>
      </c>
    </row>
    <row r="2253">
      <c r="A2253" s="20" t="n"/>
      <c r="B2253" s="26" t="n"/>
      <c r="C2253" s="27">
        <f>IF(D2253="","",IF(B2253="","(현장 없음)",IFERROR(INDEX(현장_고객,MATCH(B2253,현장번호,0))&amp;" · "&amp;INDEX(현장_주소,MATCH(B2253,현장번호,0)),"없는 번호")))</f>
        <v/>
      </c>
      <c r="D2253" s="21" t="n"/>
      <c r="E2253" s="21" t="n"/>
      <c r="F2253" s="26" t="n"/>
      <c r="G2253" s="28">
        <f>IF(OR(D2253="",H2253&lt;&gt;""),"",IF(F2253="완료","완료",IF(A2253&lt;기준일,"밀림",IF(A2253=기준일,"오늘",IF(A2253&lt;=기준일+7,"이번 주","예정")))))</f>
        <v/>
      </c>
      <c r="H2253" s="25">
        <f>IF(COUNTA(A2253,B2253,D2253)=0,"",IF(D2253="","할 일을 적어 주세요",IF(NOT(ISNUMBER(A2253)),"마감일을 확인하세요",IF(AND(B2253&lt;&gt;"",ISNA(MATCH(B2253,현장번호,0))),"현장 번호를 확인하세요",IF(AND(F2253&lt;&gt;"",F2253&lt;&gt;"완료"),"끝남 칸은 '완료'만","")))))</f>
        <v/>
      </c>
      <c r="J2253">
        <f>IF(OR(G2253="밀림",G2253="오늘",G2253="이번 주"),A2253+ROW()/1E+6,"")</f>
        <v/>
      </c>
    </row>
    <row r="2254">
      <c r="A2254" s="20" t="n"/>
      <c r="B2254" s="26" t="n"/>
      <c r="C2254" s="27">
        <f>IF(D2254="","",IF(B2254="","(현장 없음)",IFERROR(INDEX(현장_고객,MATCH(B2254,현장번호,0))&amp;" · "&amp;INDEX(현장_주소,MATCH(B2254,현장번호,0)),"없는 번호")))</f>
        <v/>
      </c>
      <c r="D2254" s="21" t="n"/>
      <c r="E2254" s="21" t="n"/>
      <c r="F2254" s="26" t="n"/>
      <c r="G2254" s="28">
        <f>IF(OR(D2254="",H2254&lt;&gt;""),"",IF(F2254="완료","완료",IF(A2254&lt;기준일,"밀림",IF(A2254=기준일,"오늘",IF(A2254&lt;=기준일+7,"이번 주","예정")))))</f>
        <v/>
      </c>
      <c r="H2254" s="25">
        <f>IF(COUNTA(A2254,B2254,D2254)=0,"",IF(D2254="","할 일을 적어 주세요",IF(NOT(ISNUMBER(A2254)),"마감일을 확인하세요",IF(AND(B2254&lt;&gt;"",ISNA(MATCH(B2254,현장번호,0))),"현장 번호를 확인하세요",IF(AND(F2254&lt;&gt;"",F2254&lt;&gt;"완료"),"끝남 칸은 '완료'만","")))))</f>
        <v/>
      </c>
      <c r="J2254">
        <f>IF(OR(G2254="밀림",G2254="오늘",G2254="이번 주"),A2254+ROW()/1E+6,"")</f>
        <v/>
      </c>
    </row>
    <row r="2255">
      <c r="A2255" s="20" t="n"/>
      <c r="B2255" s="26" t="n"/>
      <c r="C2255" s="27">
        <f>IF(D2255="","",IF(B2255="","(현장 없음)",IFERROR(INDEX(현장_고객,MATCH(B2255,현장번호,0))&amp;" · "&amp;INDEX(현장_주소,MATCH(B2255,현장번호,0)),"없는 번호")))</f>
        <v/>
      </c>
      <c r="D2255" s="21" t="n"/>
      <c r="E2255" s="21" t="n"/>
      <c r="F2255" s="26" t="n"/>
      <c r="G2255" s="28">
        <f>IF(OR(D2255="",H2255&lt;&gt;""),"",IF(F2255="완료","완료",IF(A2255&lt;기준일,"밀림",IF(A2255=기준일,"오늘",IF(A2255&lt;=기준일+7,"이번 주","예정")))))</f>
        <v/>
      </c>
      <c r="H2255" s="25">
        <f>IF(COUNTA(A2255,B2255,D2255)=0,"",IF(D2255="","할 일을 적어 주세요",IF(NOT(ISNUMBER(A2255)),"마감일을 확인하세요",IF(AND(B2255&lt;&gt;"",ISNA(MATCH(B2255,현장번호,0))),"현장 번호를 확인하세요",IF(AND(F2255&lt;&gt;"",F2255&lt;&gt;"완료"),"끝남 칸은 '완료'만","")))))</f>
        <v/>
      </c>
      <c r="J2255">
        <f>IF(OR(G2255="밀림",G2255="오늘",G2255="이번 주"),A2255+ROW()/1E+6,"")</f>
        <v/>
      </c>
    </row>
    <row r="2256">
      <c r="A2256" s="20" t="n"/>
      <c r="B2256" s="26" t="n"/>
      <c r="C2256" s="27">
        <f>IF(D2256="","",IF(B2256="","(현장 없음)",IFERROR(INDEX(현장_고객,MATCH(B2256,현장번호,0))&amp;" · "&amp;INDEX(현장_주소,MATCH(B2256,현장번호,0)),"없는 번호")))</f>
        <v/>
      </c>
      <c r="D2256" s="21" t="n"/>
      <c r="E2256" s="21" t="n"/>
      <c r="F2256" s="26" t="n"/>
      <c r="G2256" s="28">
        <f>IF(OR(D2256="",H2256&lt;&gt;""),"",IF(F2256="완료","완료",IF(A2256&lt;기준일,"밀림",IF(A2256=기준일,"오늘",IF(A2256&lt;=기준일+7,"이번 주","예정")))))</f>
        <v/>
      </c>
      <c r="H2256" s="25">
        <f>IF(COUNTA(A2256,B2256,D2256)=0,"",IF(D2256="","할 일을 적어 주세요",IF(NOT(ISNUMBER(A2256)),"마감일을 확인하세요",IF(AND(B2256&lt;&gt;"",ISNA(MATCH(B2256,현장번호,0))),"현장 번호를 확인하세요",IF(AND(F2256&lt;&gt;"",F2256&lt;&gt;"완료"),"끝남 칸은 '완료'만","")))))</f>
        <v/>
      </c>
      <c r="J2256">
        <f>IF(OR(G2256="밀림",G2256="오늘",G2256="이번 주"),A2256+ROW()/1E+6,"")</f>
        <v/>
      </c>
    </row>
    <row r="2257">
      <c r="A2257" s="20" t="n"/>
      <c r="B2257" s="26" t="n"/>
      <c r="C2257" s="27">
        <f>IF(D2257="","",IF(B2257="","(현장 없음)",IFERROR(INDEX(현장_고객,MATCH(B2257,현장번호,0))&amp;" · "&amp;INDEX(현장_주소,MATCH(B2257,현장번호,0)),"없는 번호")))</f>
        <v/>
      </c>
      <c r="D2257" s="21" t="n"/>
      <c r="E2257" s="21" t="n"/>
      <c r="F2257" s="26" t="n"/>
      <c r="G2257" s="28">
        <f>IF(OR(D2257="",H2257&lt;&gt;""),"",IF(F2257="완료","완료",IF(A2257&lt;기준일,"밀림",IF(A2257=기준일,"오늘",IF(A2257&lt;=기준일+7,"이번 주","예정")))))</f>
        <v/>
      </c>
      <c r="H2257" s="25">
        <f>IF(COUNTA(A2257,B2257,D2257)=0,"",IF(D2257="","할 일을 적어 주세요",IF(NOT(ISNUMBER(A2257)),"마감일을 확인하세요",IF(AND(B2257&lt;&gt;"",ISNA(MATCH(B2257,현장번호,0))),"현장 번호를 확인하세요",IF(AND(F2257&lt;&gt;"",F2257&lt;&gt;"완료"),"끝남 칸은 '완료'만","")))))</f>
        <v/>
      </c>
      <c r="J2257">
        <f>IF(OR(G2257="밀림",G2257="오늘",G2257="이번 주"),A2257+ROW()/1E+6,"")</f>
        <v/>
      </c>
    </row>
    <row r="2258">
      <c r="A2258" s="20" t="n"/>
      <c r="B2258" s="26" t="n"/>
      <c r="C2258" s="27">
        <f>IF(D2258="","",IF(B2258="","(현장 없음)",IFERROR(INDEX(현장_고객,MATCH(B2258,현장번호,0))&amp;" · "&amp;INDEX(현장_주소,MATCH(B2258,현장번호,0)),"없는 번호")))</f>
        <v/>
      </c>
      <c r="D2258" s="21" t="n"/>
      <c r="E2258" s="21" t="n"/>
      <c r="F2258" s="26" t="n"/>
      <c r="G2258" s="28">
        <f>IF(OR(D2258="",H2258&lt;&gt;""),"",IF(F2258="완료","완료",IF(A2258&lt;기준일,"밀림",IF(A2258=기준일,"오늘",IF(A2258&lt;=기준일+7,"이번 주","예정")))))</f>
        <v/>
      </c>
      <c r="H2258" s="25">
        <f>IF(COUNTA(A2258,B2258,D2258)=0,"",IF(D2258="","할 일을 적어 주세요",IF(NOT(ISNUMBER(A2258)),"마감일을 확인하세요",IF(AND(B2258&lt;&gt;"",ISNA(MATCH(B2258,현장번호,0))),"현장 번호를 확인하세요",IF(AND(F2258&lt;&gt;"",F2258&lt;&gt;"완료"),"끝남 칸은 '완료'만","")))))</f>
        <v/>
      </c>
      <c r="J2258">
        <f>IF(OR(G2258="밀림",G2258="오늘",G2258="이번 주"),A2258+ROW()/1E+6,"")</f>
        <v/>
      </c>
    </row>
    <row r="2259">
      <c r="A2259" s="20" t="n"/>
      <c r="B2259" s="26" t="n"/>
      <c r="C2259" s="27">
        <f>IF(D2259="","",IF(B2259="","(현장 없음)",IFERROR(INDEX(현장_고객,MATCH(B2259,현장번호,0))&amp;" · "&amp;INDEX(현장_주소,MATCH(B2259,현장번호,0)),"없는 번호")))</f>
        <v/>
      </c>
      <c r="D2259" s="21" t="n"/>
      <c r="E2259" s="21" t="n"/>
      <c r="F2259" s="26" t="n"/>
      <c r="G2259" s="28">
        <f>IF(OR(D2259="",H2259&lt;&gt;""),"",IF(F2259="완료","완료",IF(A2259&lt;기준일,"밀림",IF(A2259=기준일,"오늘",IF(A2259&lt;=기준일+7,"이번 주","예정")))))</f>
        <v/>
      </c>
      <c r="H2259" s="25">
        <f>IF(COUNTA(A2259,B2259,D2259)=0,"",IF(D2259="","할 일을 적어 주세요",IF(NOT(ISNUMBER(A2259)),"마감일을 확인하세요",IF(AND(B2259&lt;&gt;"",ISNA(MATCH(B2259,현장번호,0))),"현장 번호를 확인하세요",IF(AND(F2259&lt;&gt;"",F2259&lt;&gt;"완료"),"끝남 칸은 '완료'만","")))))</f>
        <v/>
      </c>
      <c r="J2259">
        <f>IF(OR(G2259="밀림",G2259="오늘",G2259="이번 주"),A2259+ROW()/1E+6,"")</f>
        <v/>
      </c>
    </row>
    <row r="2260">
      <c r="A2260" s="20" t="n"/>
      <c r="B2260" s="26" t="n"/>
      <c r="C2260" s="27">
        <f>IF(D2260="","",IF(B2260="","(현장 없음)",IFERROR(INDEX(현장_고객,MATCH(B2260,현장번호,0))&amp;" · "&amp;INDEX(현장_주소,MATCH(B2260,현장번호,0)),"없는 번호")))</f>
        <v/>
      </c>
      <c r="D2260" s="21" t="n"/>
      <c r="E2260" s="21" t="n"/>
      <c r="F2260" s="26" t="n"/>
      <c r="G2260" s="28">
        <f>IF(OR(D2260="",H2260&lt;&gt;""),"",IF(F2260="완료","완료",IF(A2260&lt;기준일,"밀림",IF(A2260=기준일,"오늘",IF(A2260&lt;=기준일+7,"이번 주","예정")))))</f>
        <v/>
      </c>
      <c r="H2260" s="25">
        <f>IF(COUNTA(A2260,B2260,D2260)=0,"",IF(D2260="","할 일을 적어 주세요",IF(NOT(ISNUMBER(A2260)),"마감일을 확인하세요",IF(AND(B2260&lt;&gt;"",ISNA(MATCH(B2260,현장번호,0))),"현장 번호를 확인하세요",IF(AND(F2260&lt;&gt;"",F2260&lt;&gt;"완료"),"끝남 칸은 '완료'만","")))))</f>
        <v/>
      </c>
      <c r="J2260">
        <f>IF(OR(G2260="밀림",G2260="오늘",G2260="이번 주"),A2260+ROW()/1E+6,"")</f>
        <v/>
      </c>
    </row>
    <row r="2261">
      <c r="A2261" s="20" t="n"/>
      <c r="B2261" s="26" t="n"/>
      <c r="C2261" s="27">
        <f>IF(D2261="","",IF(B2261="","(현장 없음)",IFERROR(INDEX(현장_고객,MATCH(B2261,현장번호,0))&amp;" · "&amp;INDEX(현장_주소,MATCH(B2261,현장번호,0)),"없는 번호")))</f>
        <v/>
      </c>
      <c r="D2261" s="21" t="n"/>
      <c r="E2261" s="21" t="n"/>
      <c r="F2261" s="26" t="n"/>
      <c r="G2261" s="28">
        <f>IF(OR(D2261="",H2261&lt;&gt;""),"",IF(F2261="완료","완료",IF(A2261&lt;기준일,"밀림",IF(A2261=기준일,"오늘",IF(A2261&lt;=기준일+7,"이번 주","예정")))))</f>
        <v/>
      </c>
      <c r="H2261" s="25">
        <f>IF(COUNTA(A2261,B2261,D2261)=0,"",IF(D2261="","할 일을 적어 주세요",IF(NOT(ISNUMBER(A2261)),"마감일을 확인하세요",IF(AND(B2261&lt;&gt;"",ISNA(MATCH(B2261,현장번호,0))),"현장 번호를 확인하세요",IF(AND(F2261&lt;&gt;"",F2261&lt;&gt;"완료"),"끝남 칸은 '완료'만","")))))</f>
        <v/>
      </c>
      <c r="J2261">
        <f>IF(OR(G2261="밀림",G2261="오늘",G2261="이번 주"),A2261+ROW()/1E+6,"")</f>
        <v/>
      </c>
    </row>
    <row r="2262">
      <c r="A2262" s="20" t="n"/>
      <c r="B2262" s="26" t="n"/>
      <c r="C2262" s="27">
        <f>IF(D2262="","",IF(B2262="","(현장 없음)",IFERROR(INDEX(현장_고객,MATCH(B2262,현장번호,0))&amp;" · "&amp;INDEX(현장_주소,MATCH(B2262,현장번호,0)),"없는 번호")))</f>
        <v/>
      </c>
      <c r="D2262" s="21" t="n"/>
      <c r="E2262" s="21" t="n"/>
      <c r="F2262" s="26" t="n"/>
      <c r="G2262" s="28">
        <f>IF(OR(D2262="",H2262&lt;&gt;""),"",IF(F2262="완료","완료",IF(A2262&lt;기준일,"밀림",IF(A2262=기준일,"오늘",IF(A2262&lt;=기준일+7,"이번 주","예정")))))</f>
        <v/>
      </c>
      <c r="H2262" s="25">
        <f>IF(COUNTA(A2262,B2262,D2262)=0,"",IF(D2262="","할 일을 적어 주세요",IF(NOT(ISNUMBER(A2262)),"마감일을 확인하세요",IF(AND(B2262&lt;&gt;"",ISNA(MATCH(B2262,현장번호,0))),"현장 번호를 확인하세요",IF(AND(F2262&lt;&gt;"",F2262&lt;&gt;"완료"),"끝남 칸은 '완료'만","")))))</f>
        <v/>
      </c>
      <c r="J2262">
        <f>IF(OR(G2262="밀림",G2262="오늘",G2262="이번 주"),A2262+ROW()/1E+6,"")</f>
        <v/>
      </c>
    </row>
    <row r="2263">
      <c r="A2263" s="20" t="n"/>
      <c r="B2263" s="26" t="n"/>
      <c r="C2263" s="27">
        <f>IF(D2263="","",IF(B2263="","(현장 없음)",IFERROR(INDEX(현장_고객,MATCH(B2263,현장번호,0))&amp;" · "&amp;INDEX(현장_주소,MATCH(B2263,현장번호,0)),"없는 번호")))</f>
        <v/>
      </c>
      <c r="D2263" s="21" t="n"/>
      <c r="E2263" s="21" t="n"/>
      <c r="F2263" s="26" t="n"/>
      <c r="G2263" s="28">
        <f>IF(OR(D2263="",H2263&lt;&gt;""),"",IF(F2263="완료","완료",IF(A2263&lt;기준일,"밀림",IF(A2263=기준일,"오늘",IF(A2263&lt;=기준일+7,"이번 주","예정")))))</f>
        <v/>
      </c>
      <c r="H2263" s="25">
        <f>IF(COUNTA(A2263,B2263,D2263)=0,"",IF(D2263="","할 일을 적어 주세요",IF(NOT(ISNUMBER(A2263)),"마감일을 확인하세요",IF(AND(B2263&lt;&gt;"",ISNA(MATCH(B2263,현장번호,0))),"현장 번호를 확인하세요",IF(AND(F2263&lt;&gt;"",F2263&lt;&gt;"완료"),"끝남 칸은 '완료'만","")))))</f>
        <v/>
      </c>
      <c r="J2263">
        <f>IF(OR(G2263="밀림",G2263="오늘",G2263="이번 주"),A2263+ROW()/1E+6,"")</f>
        <v/>
      </c>
    </row>
    <row r="2264">
      <c r="A2264" s="20" t="n"/>
      <c r="B2264" s="26" t="n"/>
      <c r="C2264" s="27">
        <f>IF(D2264="","",IF(B2264="","(현장 없음)",IFERROR(INDEX(현장_고객,MATCH(B2264,현장번호,0))&amp;" · "&amp;INDEX(현장_주소,MATCH(B2264,현장번호,0)),"없는 번호")))</f>
        <v/>
      </c>
      <c r="D2264" s="21" t="n"/>
      <c r="E2264" s="21" t="n"/>
      <c r="F2264" s="26" t="n"/>
      <c r="G2264" s="28">
        <f>IF(OR(D2264="",H2264&lt;&gt;""),"",IF(F2264="완료","완료",IF(A2264&lt;기준일,"밀림",IF(A2264=기준일,"오늘",IF(A2264&lt;=기준일+7,"이번 주","예정")))))</f>
        <v/>
      </c>
      <c r="H2264" s="25">
        <f>IF(COUNTA(A2264,B2264,D2264)=0,"",IF(D2264="","할 일을 적어 주세요",IF(NOT(ISNUMBER(A2264)),"마감일을 확인하세요",IF(AND(B2264&lt;&gt;"",ISNA(MATCH(B2264,현장번호,0))),"현장 번호를 확인하세요",IF(AND(F2264&lt;&gt;"",F2264&lt;&gt;"완료"),"끝남 칸은 '완료'만","")))))</f>
        <v/>
      </c>
      <c r="J2264">
        <f>IF(OR(G2264="밀림",G2264="오늘",G2264="이번 주"),A2264+ROW()/1E+6,"")</f>
        <v/>
      </c>
    </row>
    <row r="2265">
      <c r="A2265" s="20" t="n"/>
      <c r="B2265" s="26" t="n"/>
      <c r="C2265" s="27">
        <f>IF(D2265="","",IF(B2265="","(현장 없음)",IFERROR(INDEX(현장_고객,MATCH(B2265,현장번호,0))&amp;" · "&amp;INDEX(현장_주소,MATCH(B2265,현장번호,0)),"없는 번호")))</f>
        <v/>
      </c>
      <c r="D2265" s="21" t="n"/>
      <c r="E2265" s="21" t="n"/>
      <c r="F2265" s="26" t="n"/>
      <c r="G2265" s="28">
        <f>IF(OR(D2265="",H2265&lt;&gt;""),"",IF(F2265="완료","완료",IF(A2265&lt;기준일,"밀림",IF(A2265=기준일,"오늘",IF(A2265&lt;=기준일+7,"이번 주","예정")))))</f>
        <v/>
      </c>
      <c r="H2265" s="25">
        <f>IF(COUNTA(A2265,B2265,D2265)=0,"",IF(D2265="","할 일을 적어 주세요",IF(NOT(ISNUMBER(A2265)),"마감일을 확인하세요",IF(AND(B2265&lt;&gt;"",ISNA(MATCH(B2265,현장번호,0))),"현장 번호를 확인하세요",IF(AND(F2265&lt;&gt;"",F2265&lt;&gt;"완료"),"끝남 칸은 '완료'만","")))))</f>
        <v/>
      </c>
      <c r="J2265">
        <f>IF(OR(G2265="밀림",G2265="오늘",G2265="이번 주"),A2265+ROW()/1E+6,"")</f>
        <v/>
      </c>
    </row>
    <row r="2266">
      <c r="A2266" s="20" t="n"/>
      <c r="B2266" s="26" t="n"/>
      <c r="C2266" s="27">
        <f>IF(D2266="","",IF(B2266="","(현장 없음)",IFERROR(INDEX(현장_고객,MATCH(B2266,현장번호,0))&amp;" · "&amp;INDEX(현장_주소,MATCH(B2266,현장번호,0)),"없는 번호")))</f>
        <v/>
      </c>
      <c r="D2266" s="21" t="n"/>
      <c r="E2266" s="21" t="n"/>
      <c r="F2266" s="26" t="n"/>
      <c r="G2266" s="28">
        <f>IF(OR(D2266="",H2266&lt;&gt;""),"",IF(F2266="완료","완료",IF(A2266&lt;기준일,"밀림",IF(A2266=기준일,"오늘",IF(A2266&lt;=기준일+7,"이번 주","예정")))))</f>
        <v/>
      </c>
      <c r="H2266" s="25">
        <f>IF(COUNTA(A2266,B2266,D2266)=0,"",IF(D2266="","할 일을 적어 주세요",IF(NOT(ISNUMBER(A2266)),"마감일을 확인하세요",IF(AND(B2266&lt;&gt;"",ISNA(MATCH(B2266,현장번호,0))),"현장 번호를 확인하세요",IF(AND(F2266&lt;&gt;"",F2266&lt;&gt;"완료"),"끝남 칸은 '완료'만","")))))</f>
        <v/>
      </c>
      <c r="J2266">
        <f>IF(OR(G2266="밀림",G2266="오늘",G2266="이번 주"),A2266+ROW()/1E+6,"")</f>
        <v/>
      </c>
    </row>
    <row r="2267">
      <c r="A2267" s="20" t="n"/>
      <c r="B2267" s="26" t="n"/>
      <c r="C2267" s="27">
        <f>IF(D2267="","",IF(B2267="","(현장 없음)",IFERROR(INDEX(현장_고객,MATCH(B2267,현장번호,0))&amp;" · "&amp;INDEX(현장_주소,MATCH(B2267,현장번호,0)),"없는 번호")))</f>
        <v/>
      </c>
      <c r="D2267" s="21" t="n"/>
      <c r="E2267" s="21" t="n"/>
      <c r="F2267" s="26" t="n"/>
      <c r="G2267" s="28">
        <f>IF(OR(D2267="",H2267&lt;&gt;""),"",IF(F2267="완료","완료",IF(A2267&lt;기준일,"밀림",IF(A2267=기준일,"오늘",IF(A2267&lt;=기준일+7,"이번 주","예정")))))</f>
        <v/>
      </c>
      <c r="H2267" s="25">
        <f>IF(COUNTA(A2267,B2267,D2267)=0,"",IF(D2267="","할 일을 적어 주세요",IF(NOT(ISNUMBER(A2267)),"마감일을 확인하세요",IF(AND(B2267&lt;&gt;"",ISNA(MATCH(B2267,현장번호,0))),"현장 번호를 확인하세요",IF(AND(F2267&lt;&gt;"",F2267&lt;&gt;"완료"),"끝남 칸은 '완료'만","")))))</f>
        <v/>
      </c>
      <c r="J2267">
        <f>IF(OR(G2267="밀림",G2267="오늘",G2267="이번 주"),A2267+ROW()/1E+6,"")</f>
        <v/>
      </c>
    </row>
    <row r="2268">
      <c r="A2268" s="20" t="n"/>
      <c r="B2268" s="26" t="n"/>
      <c r="C2268" s="27">
        <f>IF(D2268="","",IF(B2268="","(현장 없음)",IFERROR(INDEX(현장_고객,MATCH(B2268,현장번호,0))&amp;" · "&amp;INDEX(현장_주소,MATCH(B2268,현장번호,0)),"없는 번호")))</f>
        <v/>
      </c>
      <c r="D2268" s="21" t="n"/>
      <c r="E2268" s="21" t="n"/>
      <c r="F2268" s="26" t="n"/>
      <c r="G2268" s="28">
        <f>IF(OR(D2268="",H2268&lt;&gt;""),"",IF(F2268="완료","완료",IF(A2268&lt;기준일,"밀림",IF(A2268=기준일,"오늘",IF(A2268&lt;=기준일+7,"이번 주","예정")))))</f>
        <v/>
      </c>
      <c r="H2268" s="25">
        <f>IF(COUNTA(A2268,B2268,D2268)=0,"",IF(D2268="","할 일을 적어 주세요",IF(NOT(ISNUMBER(A2268)),"마감일을 확인하세요",IF(AND(B2268&lt;&gt;"",ISNA(MATCH(B2268,현장번호,0))),"현장 번호를 확인하세요",IF(AND(F2268&lt;&gt;"",F2268&lt;&gt;"완료"),"끝남 칸은 '완료'만","")))))</f>
        <v/>
      </c>
      <c r="J2268">
        <f>IF(OR(G2268="밀림",G2268="오늘",G2268="이번 주"),A2268+ROW()/1E+6,"")</f>
        <v/>
      </c>
    </row>
    <row r="2269">
      <c r="A2269" s="20" t="n"/>
      <c r="B2269" s="26" t="n"/>
      <c r="C2269" s="27">
        <f>IF(D2269="","",IF(B2269="","(현장 없음)",IFERROR(INDEX(현장_고객,MATCH(B2269,현장번호,0))&amp;" · "&amp;INDEX(현장_주소,MATCH(B2269,현장번호,0)),"없는 번호")))</f>
        <v/>
      </c>
      <c r="D2269" s="21" t="n"/>
      <c r="E2269" s="21" t="n"/>
      <c r="F2269" s="26" t="n"/>
      <c r="G2269" s="28">
        <f>IF(OR(D2269="",H2269&lt;&gt;""),"",IF(F2269="완료","완료",IF(A2269&lt;기준일,"밀림",IF(A2269=기준일,"오늘",IF(A2269&lt;=기준일+7,"이번 주","예정")))))</f>
        <v/>
      </c>
      <c r="H2269" s="25">
        <f>IF(COUNTA(A2269,B2269,D2269)=0,"",IF(D2269="","할 일을 적어 주세요",IF(NOT(ISNUMBER(A2269)),"마감일을 확인하세요",IF(AND(B2269&lt;&gt;"",ISNA(MATCH(B2269,현장번호,0))),"현장 번호를 확인하세요",IF(AND(F2269&lt;&gt;"",F2269&lt;&gt;"완료"),"끝남 칸은 '완료'만","")))))</f>
        <v/>
      </c>
      <c r="J2269">
        <f>IF(OR(G2269="밀림",G2269="오늘",G2269="이번 주"),A2269+ROW()/1E+6,"")</f>
        <v/>
      </c>
    </row>
    <row r="2270">
      <c r="A2270" s="20" t="n"/>
      <c r="B2270" s="26" t="n"/>
      <c r="C2270" s="27">
        <f>IF(D2270="","",IF(B2270="","(현장 없음)",IFERROR(INDEX(현장_고객,MATCH(B2270,현장번호,0))&amp;" · "&amp;INDEX(현장_주소,MATCH(B2270,현장번호,0)),"없는 번호")))</f>
        <v/>
      </c>
      <c r="D2270" s="21" t="n"/>
      <c r="E2270" s="21" t="n"/>
      <c r="F2270" s="26" t="n"/>
      <c r="G2270" s="28">
        <f>IF(OR(D2270="",H2270&lt;&gt;""),"",IF(F2270="완료","완료",IF(A2270&lt;기준일,"밀림",IF(A2270=기준일,"오늘",IF(A2270&lt;=기준일+7,"이번 주","예정")))))</f>
        <v/>
      </c>
      <c r="H2270" s="25">
        <f>IF(COUNTA(A2270,B2270,D2270)=0,"",IF(D2270="","할 일을 적어 주세요",IF(NOT(ISNUMBER(A2270)),"마감일을 확인하세요",IF(AND(B2270&lt;&gt;"",ISNA(MATCH(B2270,현장번호,0))),"현장 번호를 확인하세요",IF(AND(F2270&lt;&gt;"",F2270&lt;&gt;"완료"),"끝남 칸은 '완료'만","")))))</f>
        <v/>
      </c>
      <c r="J2270">
        <f>IF(OR(G2270="밀림",G2270="오늘",G2270="이번 주"),A2270+ROW()/1E+6,"")</f>
        <v/>
      </c>
    </row>
    <row r="2271">
      <c r="A2271" s="20" t="n"/>
      <c r="B2271" s="26" t="n"/>
      <c r="C2271" s="27">
        <f>IF(D2271="","",IF(B2271="","(현장 없음)",IFERROR(INDEX(현장_고객,MATCH(B2271,현장번호,0))&amp;" · "&amp;INDEX(현장_주소,MATCH(B2271,현장번호,0)),"없는 번호")))</f>
        <v/>
      </c>
      <c r="D2271" s="21" t="n"/>
      <c r="E2271" s="21" t="n"/>
      <c r="F2271" s="26" t="n"/>
      <c r="G2271" s="28">
        <f>IF(OR(D2271="",H2271&lt;&gt;""),"",IF(F2271="완료","완료",IF(A2271&lt;기준일,"밀림",IF(A2271=기준일,"오늘",IF(A2271&lt;=기준일+7,"이번 주","예정")))))</f>
        <v/>
      </c>
      <c r="H2271" s="25">
        <f>IF(COUNTA(A2271,B2271,D2271)=0,"",IF(D2271="","할 일을 적어 주세요",IF(NOT(ISNUMBER(A2271)),"마감일을 확인하세요",IF(AND(B2271&lt;&gt;"",ISNA(MATCH(B2271,현장번호,0))),"현장 번호를 확인하세요",IF(AND(F2271&lt;&gt;"",F2271&lt;&gt;"완료"),"끝남 칸은 '완료'만","")))))</f>
        <v/>
      </c>
      <c r="J2271">
        <f>IF(OR(G2271="밀림",G2271="오늘",G2271="이번 주"),A2271+ROW()/1E+6,"")</f>
        <v/>
      </c>
    </row>
    <row r="2272">
      <c r="A2272" s="20" t="n"/>
      <c r="B2272" s="26" t="n"/>
      <c r="C2272" s="27">
        <f>IF(D2272="","",IF(B2272="","(현장 없음)",IFERROR(INDEX(현장_고객,MATCH(B2272,현장번호,0))&amp;" · "&amp;INDEX(현장_주소,MATCH(B2272,현장번호,0)),"없는 번호")))</f>
        <v/>
      </c>
      <c r="D2272" s="21" t="n"/>
      <c r="E2272" s="21" t="n"/>
      <c r="F2272" s="26" t="n"/>
      <c r="G2272" s="28">
        <f>IF(OR(D2272="",H2272&lt;&gt;""),"",IF(F2272="완료","완료",IF(A2272&lt;기준일,"밀림",IF(A2272=기준일,"오늘",IF(A2272&lt;=기준일+7,"이번 주","예정")))))</f>
        <v/>
      </c>
      <c r="H2272" s="25">
        <f>IF(COUNTA(A2272,B2272,D2272)=0,"",IF(D2272="","할 일을 적어 주세요",IF(NOT(ISNUMBER(A2272)),"마감일을 확인하세요",IF(AND(B2272&lt;&gt;"",ISNA(MATCH(B2272,현장번호,0))),"현장 번호를 확인하세요",IF(AND(F2272&lt;&gt;"",F2272&lt;&gt;"완료"),"끝남 칸은 '완료'만","")))))</f>
        <v/>
      </c>
      <c r="J2272">
        <f>IF(OR(G2272="밀림",G2272="오늘",G2272="이번 주"),A2272+ROW()/1E+6,"")</f>
        <v/>
      </c>
    </row>
    <row r="2273">
      <c r="A2273" s="20" t="n"/>
      <c r="B2273" s="26" t="n"/>
      <c r="C2273" s="27">
        <f>IF(D2273="","",IF(B2273="","(현장 없음)",IFERROR(INDEX(현장_고객,MATCH(B2273,현장번호,0))&amp;" · "&amp;INDEX(현장_주소,MATCH(B2273,현장번호,0)),"없는 번호")))</f>
        <v/>
      </c>
      <c r="D2273" s="21" t="n"/>
      <c r="E2273" s="21" t="n"/>
      <c r="F2273" s="26" t="n"/>
      <c r="G2273" s="28">
        <f>IF(OR(D2273="",H2273&lt;&gt;""),"",IF(F2273="완료","완료",IF(A2273&lt;기준일,"밀림",IF(A2273=기준일,"오늘",IF(A2273&lt;=기준일+7,"이번 주","예정")))))</f>
        <v/>
      </c>
      <c r="H2273" s="25">
        <f>IF(COUNTA(A2273,B2273,D2273)=0,"",IF(D2273="","할 일을 적어 주세요",IF(NOT(ISNUMBER(A2273)),"마감일을 확인하세요",IF(AND(B2273&lt;&gt;"",ISNA(MATCH(B2273,현장번호,0))),"현장 번호를 확인하세요",IF(AND(F2273&lt;&gt;"",F2273&lt;&gt;"완료"),"끝남 칸은 '완료'만","")))))</f>
        <v/>
      </c>
      <c r="J2273">
        <f>IF(OR(G2273="밀림",G2273="오늘",G2273="이번 주"),A2273+ROW()/1E+6,"")</f>
        <v/>
      </c>
    </row>
    <row r="2274">
      <c r="A2274" s="20" t="n"/>
      <c r="B2274" s="26" t="n"/>
      <c r="C2274" s="27">
        <f>IF(D2274="","",IF(B2274="","(현장 없음)",IFERROR(INDEX(현장_고객,MATCH(B2274,현장번호,0))&amp;" · "&amp;INDEX(현장_주소,MATCH(B2274,현장번호,0)),"없는 번호")))</f>
        <v/>
      </c>
      <c r="D2274" s="21" t="n"/>
      <c r="E2274" s="21" t="n"/>
      <c r="F2274" s="26" t="n"/>
      <c r="G2274" s="28">
        <f>IF(OR(D2274="",H2274&lt;&gt;""),"",IF(F2274="완료","완료",IF(A2274&lt;기준일,"밀림",IF(A2274=기준일,"오늘",IF(A2274&lt;=기준일+7,"이번 주","예정")))))</f>
        <v/>
      </c>
      <c r="H2274" s="25">
        <f>IF(COUNTA(A2274,B2274,D2274)=0,"",IF(D2274="","할 일을 적어 주세요",IF(NOT(ISNUMBER(A2274)),"마감일을 확인하세요",IF(AND(B2274&lt;&gt;"",ISNA(MATCH(B2274,현장번호,0))),"현장 번호를 확인하세요",IF(AND(F2274&lt;&gt;"",F2274&lt;&gt;"완료"),"끝남 칸은 '완료'만","")))))</f>
        <v/>
      </c>
      <c r="J2274">
        <f>IF(OR(G2274="밀림",G2274="오늘",G2274="이번 주"),A2274+ROW()/1E+6,"")</f>
        <v/>
      </c>
    </row>
    <row r="2275">
      <c r="A2275" s="20" t="n"/>
      <c r="B2275" s="26" t="n"/>
      <c r="C2275" s="27">
        <f>IF(D2275="","",IF(B2275="","(현장 없음)",IFERROR(INDEX(현장_고객,MATCH(B2275,현장번호,0))&amp;" · "&amp;INDEX(현장_주소,MATCH(B2275,현장번호,0)),"없는 번호")))</f>
        <v/>
      </c>
      <c r="D2275" s="21" t="n"/>
      <c r="E2275" s="21" t="n"/>
      <c r="F2275" s="26" t="n"/>
      <c r="G2275" s="28">
        <f>IF(OR(D2275="",H2275&lt;&gt;""),"",IF(F2275="완료","완료",IF(A2275&lt;기준일,"밀림",IF(A2275=기준일,"오늘",IF(A2275&lt;=기준일+7,"이번 주","예정")))))</f>
        <v/>
      </c>
      <c r="H2275" s="25">
        <f>IF(COUNTA(A2275,B2275,D2275)=0,"",IF(D2275="","할 일을 적어 주세요",IF(NOT(ISNUMBER(A2275)),"마감일을 확인하세요",IF(AND(B2275&lt;&gt;"",ISNA(MATCH(B2275,현장번호,0))),"현장 번호를 확인하세요",IF(AND(F2275&lt;&gt;"",F2275&lt;&gt;"완료"),"끝남 칸은 '완료'만","")))))</f>
        <v/>
      </c>
      <c r="J2275">
        <f>IF(OR(G2275="밀림",G2275="오늘",G2275="이번 주"),A2275+ROW()/1E+6,"")</f>
        <v/>
      </c>
    </row>
    <row r="2276">
      <c r="A2276" s="20" t="n"/>
      <c r="B2276" s="26" t="n"/>
      <c r="C2276" s="27">
        <f>IF(D2276="","",IF(B2276="","(현장 없음)",IFERROR(INDEX(현장_고객,MATCH(B2276,현장번호,0))&amp;" · "&amp;INDEX(현장_주소,MATCH(B2276,현장번호,0)),"없는 번호")))</f>
        <v/>
      </c>
      <c r="D2276" s="21" t="n"/>
      <c r="E2276" s="21" t="n"/>
      <c r="F2276" s="26" t="n"/>
      <c r="G2276" s="28">
        <f>IF(OR(D2276="",H2276&lt;&gt;""),"",IF(F2276="완료","완료",IF(A2276&lt;기준일,"밀림",IF(A2276=기준일,"오늘",IF(A2276&lt;=기준일+7,"이번 주","예정")))))</f>
        <v/>
      </c>
      <c r="H2276" s="25">
        <f>IF(COUNTA(A2276,B2276,D2276)=0,"",IF(D2276="","할 일을 적어 주세요",IF(NOT(ISNUMBER(A2276)),"마감일을 확인하세요",IF(AND(B2276&lt;&gt;"",ISNA(MATCH(B2276,현장번호,0))),"현장 번호를 확인하세요",IF(AND(F2276&lt;&gt;"",F2276&lt;&gt;"완료"),"끝남 칸은 '완료'만","")))))</f>
        <v/>
      </c>
      <c r="J2276">
        <f>IF(OR(G2276="밀림",G2276="오늘",G2276="이번 주"),A2276+ROW()/1E+6,"")</f>
        <v/>
      </c>
    </row>
    <row r="2277">
      <c r="A2277" s="20" t="n"/>
      <c r="B2277" s="26" t="n"/>
      <c r="C2277" s="27">
        <f>IF(D2277="","",IF(B2277="","(현장 없음)",IFERROR(INDEX(현장_고객,MATCH(B2277,현장번호,0))&amp;" · "&amp;INDEX(현장_주소,MATCH(B2277,현장번호,0)),"없는 번호")))</f>
        <v/>
      </c>
      <c r="D2277" s="21" t="n"/>
      <c r="E2277" s="21" t="n"/>
      <c r="F2277" s="26" t="n"/>
      <c r="G2277" s="28">
        <f>IF(OR(D2277="",H2277&lt;&gt;""),"",IF(F2277="완료","완료",IF(A2277&lt;기준일,"밀림",IF(A2277=기준일,"오늘",IF(A2277&lt;=기준일+7,"이번 주","예정")))))</f>
        <v/>
      </c>
      <c r="H2277" s="25">
        <f>IF(COUNTA(A2277,B2277,D2277)=0,"",IF(D2277="","할 일을 적어 주세요",IF(NOT(ISNUMBER(A2277)),"마감일을 확인하세요",IF(AND(B2277&lt;&gt;"",ISNA(MATCH(B2277,현장번호,0))),"현장 번호를 확인하세요",IF(AND(F2277&lt;&gt;"",F2277&lt;&gt;"완료"),"끝남 칸은 '완료'만","")))))</f>
        <v/>
      </c>
      <c r="J2277">
        <f>IF(OR(G2277="밀림",G2277="오늘",G2277="이번 주"),A2277+ROW()/1E+6,"")</f>
        <v/>
      </c>
    </row>
    <row r="2278">
      <c r="A2278" s="20" t="n"/>
      <c r="B2278" s="26" t="n"/>
      <c r="C2278" s="27">
        <f>IF(D2278="","",IF(B2278="","(현장 없음)",IFERROR(INDEX(현장_고객,MATCH(B2278,현장번호,0))&amp;" · "&amp;INDEX(현장_주소,MATCH(B2278,현장번호,0)),"없는 번호")))</f>
        <v/>
      </c>
      <c r="D2278" s="21" t="n"/>
      <c r="E2278" s="21" t="n"/>
      <c r="F2278" s="26" t="n"/>
      <c r="G2278" s="28">
        <f>IF(OR(D2278="",H2278&lt;&gt;""),"",IF(F2278="완료","완료",IF(A2278&lt;기준일,"밀림",IF(A2278=기준일,"오늘",IF(A2278&lt;=기준일+7,"이번 주","예정")))))</f>
        <v/>
      </c>
      <c r="H2278" s="25">
        <f>IF(COUNTA(A2278,B2278,D2278)=0,"",IF(D2278="","할 일을 적어 주세요",IF(NOT(ISNUMBER(A2278)),"마감일을 확인하세요",IF(AND(B2278&lt;&gt;"",ISNA(MATCH(B2278,현장번호,0))),"현장 번호를 확인하세요",IF(AND(F2278&lt;&gt;"",F2278&lt;&gt;"완료"),"끝남 칸은 '완료'만","")))))</f>
        <v/>
      </c>
      <c r="J2278">
        <f>IF(OR(G2278="밀림",G2278="오늘",G2278="이번 주"),A2278+ROW()/1E+6,"")</f>
        <v/>
      </c>
    </row>
    <row r="2279">
      <c r="A2279" s="20" t="n"/>
      <c r="B2279" s="26" t="n"/>
      <c r="C2279" s="27">
        <f>IF(D2279="","",IF(B2279="","(현장 없음)",IFERROR(INDEX(현장_고객,MATCH(B2279,현장번호,0))&amp;" · "&amp;INDEX(현장_주소,MATCH(B2279,현장번호,0)),"없는 번호")))</f>
        <v/>
      </c>
      <c r="D2279" s="21" t="n"/>
      <c r="E2279" s="21" t="n"/>
      <c r="F2279" s="26" t="n"/>
      <c r="G2279" s="28">
        <f>IF(OR(D2279="",H2279&lt;&gt;""),"",IF(F2279="완료","완료",IF(A2279&lt;기준일,"밀림",IF(A2279=기준일,"오늘",IF(A2279&lt;=기준일+7,"이번 주","예정")))))</f>
        <v/>
      </c>
      <c r="H2279" s="25">
        <f>IF(COUNTA(A2279,B2279,D2279)=0,"",IF(D2279="","할 일을 적어 주세요",IF(NOT(ISNUMBER(A2279)),"마감일을 확인하세요",IF(AND(B2279&lt;&gt;"",ISNA(MATCH(B2279,현장번호,0))),"현장 번호를 확인하세요",IF(AND(F2279&lt;&gt;"",F2279&lt;&gt;"완료"),"끝남 칸은 '완료'만","")))))</f>
        <v/>
      </c>
      <c r="J2279">
        <f>IF(OR(G2279="밀림",G2279="오늘",G2279="이번 주"),A2279+ROW()/1E+6,"")</f>
        <v/>
      </c>
    </row>
    <row r="2280">
      <c r="A2280" s="20" t="n"/>
      <c r="B2280" s="26" t="n"/>
      <c r="C2280" s="27">
        <f>IF(D2280="","",IF(B2280="","(현장 없음)",IFERROR(INDEX(현장_고객,MATCH(B2280,현장번호,0))&amp;" · "&amp;INDEX(현장_주소,MATCH(B2280,현장번호,0)),"없는 번호")))</f>
        <v/>
      </c>
      <c r="D2280" s="21" t="n"/>
      <c r="E2280" s="21" t="n"/>
      <c r="F2280" s="26" t="n"/>
      <c r="G2280" s="28">
        <f>IF(OR(D2280="",H2280&lt;&gt;""),"",IF(F2280="완료","완료",IF(A2280&lt;기준일,"밀림",IF(A2280=기준일,"오늘",IF(A2280&lt;=기준일+7,"이번 주","예정")))))</f>
        <v/>
      </c>
      <c r="H2280" s="25">
        <f>IF(COUNTA(A2280,B2280,D2280)=0,"",IF(D2280="","할 일을 적어 주세요",IF(NOT(ISNUMBER(A2280)),"마감일을 확인하세요",IF(AND(B2280&lt;&gt;"",ISNA(MATCH(B2280,현장번호,0))),"현장 번호를 확인하세요",IF(AND(F2280&lt;&gt;"",F2280&lt;&gt;"완료"),"끝남 칸은 '완료'만","")))))</f>
        <v/>
      </c>
      <c r="J2280">
        <f>IF(OR(G2280="밀림",G2280="오늘",G2280="이번 주"),A2280+ROW()/1E+6,"")</f>
        <v/>
      </c>
    </row>
    <row r="2281">
      <c r="A2281" s="20" t="n"/>
      <c r="B2281" s="26" t="n"/>
      <c r="C2281" s="27">
        <f>IF(D2281="","",IF(B2281="","(현장 없음)",IFERROR(INDEX(현장_고객,MATCH(B2281,현장번호,0))&amp;" · "&amp;INDEX(현장_주소,MATCH(B2281,현장번호,0)),"없는 번호")))</f>
        <v/>
      </c>
      <c r="D2281" s="21" t="n"/>
      <c r="E2281" s="21" t="n"/>
      <c r="F2281" s="26" t="n"/>
      <c r="G2281" s="28">
        <f>IF(OR(D2281="",H2281&lt;&gt;""),"",IF(F2281="완료","완료",IF(A2281&lt;기준일,"밀림",IF(A2281=기준일,"오늘",IF(A2281&lt;=기준일+7,"이번 주","예정")))))</f>
        <v/>
      </c>
      <c r="H2281" s="25">
        <f>IF(COUNTA(A2281,B2281,D2281)=0,"",IF(D2281="","할 일을 적어 주세요",IF(NOT(ISNUMBER(A2281)),"마감일을 확인하세요",IF(AND(B2281&lt;&gt;"",ISNA(MATCH(B2281,현장번호,0))),"현장 번호를 확인하세요",IF(AND(F2281&lt;&gt;"",F2281&lt;&gt;"완료"),"끝남 칸은 '완료'만","")))))</f>
        <v/>
      </c>
      <c r="J2281">
        <f>IF(OR(G2281="밀림",G2281="오늘",G2281="이번 주"),A2281+ROW()/1E+6,"")</f>
        <v/>
      </c>
    </row>
    <row r="2282">
      <c r="A2282" s="20" t="n"/>
      <c r="B2282" s="26" t="n"/>
      <c r="C2282" s="27">
        <f>IF(D2282="","",IF(B2282="","(현장 없음)",IFERROR(INDEX(현장_고객,MATCH(B2282,현장번호,0))&amp;" · "&amp;INDEX(현장_주소,MATCH(B2282,현장번호,0)),"없는 번호")))</f>
        <v/>
      </c>
      <c r="D2282" s="21" t="n"/>
      <c r="E2282" s="21" t="n"/>
      <c r="F2282" s="26" t="n"/>
      <c r="G2282" s="28">
        <f>IF(OR(D2282="",H2282&lt;&gt;""),"",IF(F2282="완료","완료",IF(A2282&lt;기준일,"밀림",IF(A2282=기준일,"오늘",IF(A2282&lt;=기준일+7,"이번 주","예정")))))</f>
        <v/>
      </c>
      <c r="H2282" s="25">
        <f>IF(COUNTA(A2282,B2282,D2282)=0,"",IF(D2282="","할 일을 적어 주세요",IF(NOT(ISNUMBER(A2282)),"마감일을 확인하세요",IF(AND(B2282&lt;&gt;"",ISNA(MATCH(B2282,현장번호,0))),"현장 번호를 확인하세요",IF(AND(F2282&lt;&gt;"",F2282&lt;&gt;"완료"),"끝남 칸은 '완료'만","")))))</f>
        <v/>
      </c>
      <c r="J2282">
        <f>IF(OR(G2282="밀림",G2282="오늘",G2282="이번 주"),A2282+ROW()/1E+6,"")</f>
        <v/>
      </c>
    </row>
    <row r="2283">
      <c r="A2283" s="20" t="n"/>
      <c r="B2283" s="26" t="n"/>
      <c r="C2283" s="27">
        <f>IF(D2283="","",IF(B2283="","(현장 없음)",IFERROR(INDEX(현장_고객,MATCH(B2283,현장번호,0))&amp;" · "&amp;INDEX(현장_주소,MATCH(B2283,현장번호,0)),"없는 번호")))</f>
        <v/>
      </c>
      <c r="D2283" s="21" t="n"/>
      <c r="E2283" s="21" t="n"/>
      <c r="F2283" s="26" t="n"/>
      <c r="G2283" s="28">
        <f>IF(OR(D2283="",H2283&lt;&gt;""),"",IF(F2283="완료","완료",IF(A2283&lt;기준일,"밀림",IF(A2283=기준일,"오늘",IF(A2283&lt;=기준일+7,"이번 주","예정")))))</f>
        <v/>
      </c>
      <c r="H2283" s="25">
        <f>IF(COUNTA(A2283,B2283,D2283)=0,"",IF(D2283="","할 일을 적어 주세요",IF(NOT(ISNUMBER(A2283)),"마감일을 확인하세요",IF(AND(B2283&lt;&gt;"",ISNA(MATCH(B2283,현장번호,0))),"현장 번호를 확인하세요",IF(AND(F2283&lt;&gt;"",F2283&lt;&gt;"완료"),"끝남 칸은 '완료'만","")))))</f>
        <v/>
      </c>
      <c r="J2283">
        <f>IF(OR(G2283="밀림",G2283="오늘",G2283="이번 주"),A2283+ROW()/1E+6,"")</f>
        <v/>
      </c>
    </row>
    <row r="2284">
      <c r="A2284" s="20" t="n"/>
      <c r="B2284" s="26" t="n"/>
      <c r="C2284" s="27">
        <f>IF(D2284="","",IF(B2284="","(현장 없음)",IFERROR(INDEX(현장_고객,MATCH(B2284,현장번호,0))&amp;" · "&amp;INDEX(현장_주소,MATCH(B2284,현장번호,0)),"없는 번호")))</f>
        <v/>
      </c>
      <c r="D2284" s="21" t="n"/>
      <c r="E2284" s="21" t="n"/>
      <c r="F2284" s="26" t="n"/>
      <c r="G2284" s="28">
        <f>IF(OR(D2284="",H2284&lt;&gt;""),"",IF(F2284="완료","완료",IF(A2284&lt;기준일,"밀림",IF(A2284=기준일,"오늘",IF(A2284&lt;=기준일+7,"이번 주","예정")))))</f>
        <v/>
      </c>
      <c r="H2284" s="25">
        <f>IF(COUNTA(A2284,B2284,D2284)=0,"",IF(D2284="","할 일을 적어 주세요",IF(NOT(ISNUMBER(A2284)),"마감일을 확인하세요",IF(AND(B2284&lt;&gt;"",ISNA(MATCH(B2284,현장번호,0))),"현장 번호를 확인하세요",IF(AND(F2284&lt;&gt;"",F2284&lt;&gt;"완료"),"끝남 칸은 '완료'만","")))))</f>
        <v/>
      </c>
      <c r="J2284">
        <f>IF(OR(G2284="밀림",G2284="오늘",G2284="이번 주"),A2284+ROW()/1E+6,"")</f>
        <v/>
      </c>
    </row>
    <row r="2285">
      <c r="A2285" s="20" t="n"/>
      <c r="B2285" s="26" t="n"/>
      <c r="C2285" s="27">
        <f>IF(D2285="","",IF(B2285="","(현장 없음)",IFERROR(INDEX(현장_고객,MATCH(B2285,현장번호,0))&amp;" · "&amp;INDEX(현장_주소,MATCH(B2285,현장번호,0)),"없는 번호")))</f>
        <v/>
      </c>
      <c r="D2285" s="21" t="n"/>
      <c r="E2285" s="21" t="n"/>
      <c r="F2285" s="26" t="n"/>
      <c r="G2285" s="28">
        <f>IF(OR(D2285="",H2285&lt;&gt;""),"",IF(F2285="완료","완료",IF(A2285&lt;기준일,"밀림",IF(A2285=기준일,"오늘",IF(A2285&lt;=기준일+7,"이번 주","예정")))))</f>
        <v/>
      </c>
      <c r="H2285" s="25">
        <f>IF(COUNTA(A2285,B2285,D2285)=0,"",IF(D2285="","할 일을 적어 주세요",IF(NOT(ISNUMBER(A2285)),"마감일을 확인하세요",IF(AND(B2285&lt;&gt;"",ISNA(MATCH(B2285,현장번호,0))),"현장 번호를 확인하세요",IF(AND(F2285&lt;&gt;"",F2285&lt;&gt;"완료"),"끝남 칸은 '완료'만","")))))</f>
        <v/>
      </c>
      <c r="J2285">
        <f>IF(OR(G2285="밀림",G2285="오늘",G2285="이번 주"),A2285+ROW()/1E+6,"")</f>
        <v/>
      </c>
    </row>
    <row r="2286">
      <c r="A2286" s="20" t="n"/>
      <c r="B2286" s="26" t="n"/>
      <c r="C2286" s="27">
        <f>IF(D2286="","",IF(B2286="","(현장 없음)",IFERROR(INDEX(현장_고객,MATCH(B2286,현장번호,0))&amp;" · "&amp;INDEX(현장_주소,MATCH(B2286,현장번호,0)),"없는 번호")))</f>
        <v/>
      </c>
      <c r="D2286" s="21" t="n"/>
      <c r="E2286" s="21" t="n"/>
      <c r="F2286" s="26" t="n"/>
      <c r="G2286" s="28">
        <f>IF(OR(D2286="",H2286&lt;&gt;""),"",IF(F2286="완료","완료",IF(A2286&lt;기준일,"밀림",IF(A2286=기준일,"오늘",IF(A2286&lt;=기준일+7,"이번 주","예정")))))</f>
        <v/>
      </c>
      <c r="H2286" s="25">
        <f>IF(COUNTA(A2286,B2286,D2286)=0,"",IF(D2286="","할 일을 적어 주세요",IF(NOT(ISNUMBER(A2286)),"마감일을 확인하세요",IF(AND(B2286&lt;&gt;"",ISNA(MATCH(B2286,현장번호,0))),"현장 번호를 확인하세요",IF(AND(F2286&lt;&gt;"",F2286&lt;&gt;"완료"),"끝남 칸은 '완료'만","")))))</f>
        <v/>
      </c>
      <c r="J2286">
        <f>IF(OR(G2286="밀림",G2286="오늘",G2286="이번 주"),A2286+ROW()/1E+6,"")</f>
        <v/>
      </c>
    </row>
    <row r="2287">
      <c r="A2287" s="20" t="n"/>
      <c r="B2287" s="26" t="n"/>
      <c r="C2287" s="27">
        <f>IF(D2287="","",IF(B2287="","(현장 없음)",IFERROR(INDEX(현장_고객,MATCH(B2287,현장번호,0))&amp;" · "&amp;INDEX(현장_주소,MATCH(B2287,현장번호,0)),"없는 번호")))</f>
        <v/>
      </c>
      <c r="D2287" s="21" t="n"/>
      <c r="E2287" s="21" t="n"/>
      <c r="F2287" s="26" t="n"/>
      <c r="G2287" s="28">
        <f>IF(OR(D2287="",H2287&lt;&gt;""),"",IF(F2287="완료","완료",IF(A2287&lt;기준일,"밀림",IF(A2287=기준일,"오늘",IF(A2287&lt;=기준일+7,"이번 주","예정")))))</f>
        <v/>
      </c>
      <c r="H2287" s="25">
        <f>IF(COUNTA(A2287,B2287,D2287)=0,"",IF(D2287="","할 일을 적어 주세요",IF(NOT(ISNUMBER(A2287)),"마감일을 확인하세요",IF(AND(B2287&lt;&gt;"",ISNA(MATCH(B2287,현장번호,0))),"현장 번호를 확인하세요",IF(AND(F2287&lt;&gt;"",F2287&lt;&gt;"완료"),"끝남 칸은 '완료'만","")))))</f>
        <v/>
      </c>
      <c r="J2287">
        <f>IF(OR(G2287="밀림",G2287="오늘",G2287="이번 주"),A2287+ROW()/1E+6,"")</f>
        <v/>
      </c>
    </row>
    <row r="2288">
      <c r="A2288" s="20" t="n"/>
      <c r="B2288" s="26" t="n"/>
      <c r="C2288" s="27">
        <f>IF(D2288="","",IF(B2288="","(현장 없음)",IFERROR(INDEX(현장_고객,MATCH(B2288,현장번호,0))&amp;" · "&amp;INDEX(현장_주소,MATCH(B2288,현장번호,0)),"없는 번호")))</f>
        <v/>
      </c>
      <c r="D2288" s="21" t="n"/>
      <c r="E2288" s="21" t="n"/>
      <c r="F2288" s="26" t="n"/>
      <c r="G2288" s="28">
        <f>IF(OR(D2288="",H2288&lt;&gt;""),"",IF(F2288="완료","완료",IF(A2288&lt;기준일,"밀림",IF(A2288=기준일,"오늘",IF(A2288&lt;=기준일+7,"이번 주","예정")))))</f>
        <v/>
      </c>
      <c r="H2288" s="25">
        <f>IF(COUNTA(A2288,B2288,D2288)=0,"",IF(D2288="","할 일을 적어 주세요",IF(NOT(ISNUMBER(A2288)),"마감일을 확인하세요",IF(AND(B2288&lt;&gt;"",ISNA(MATCH(B2288,현장번호,0))),"현장 번호를 확인하세요",IF(AND(F2288&lt;&gt;"",F2288&lt;&gt;"완료"),"끝남 칸은 '완료'만","")))))</f>
        <v/>
      </c>
      <c r="J2288">
        <f>IF(OR(G2288="밀림",G2288="오늘",G2288="이번 주"),A2288+ROW()/1E+6,"")</f>
        <v/>
      </c>
    </row>
    <row r="2289">
      <c r="A2289" s="20" t="n"/>
      <c r="B2289" s="26" t="n"/>
      <c r="C2289" s="27">
        <f>IF(D2289="","",IF(B2289="","(현장 없음)",IFERROR(INDEX(현장_고객,MATCH(B2289,현장번호,0))&amp;" · "&amp;INDEX(현장_주소,MATCH(B2289,현장번호,0)),"없는 번호")))</f>
        <v/>
      </c>
      <c r="D2289" s="21" t="n"/>
      <c r="E2289" s="21" t="n"/>
      <c r="F2289" s="26" t="n"/>
      <c r="G2289" s="28">
        <f>IF(OR(D2289="",H2289&lt;&gt;""),"",IF(F2289="완료","완료",IF(A2289&lt;기준일,"밀림",IF(A2289=기준일,"오늘",IF(A2289&lt;=기준일+7,"이번 주","예정")))))</f>
        <v/>
      </c>
      <c r="H2289" s="25">
        <f>IF(COUNTA(A2289,B2289,D2289)=0,"",IF(D2289="","할 일을 적어 주세요",IF(NOT(ISNUMBER(A2289)),"마감일을 확인하세요",IF(AND(B2289&lt;&gt;"",ISNA(MATCH(B2289,현장번호,0))),"현장 번호를 확인하세요",IF(AND(F2289&lt;&gt;"",F2289&lt;&gt;"완료"),"끝남 칸은 '완료'만","")))))</f>
        <v/>
      </c>
      <c r="J2289">
        <f>IF(OR(G2289="밀림",G2289="오늘",G2289="이번 주"),A2289+ROW()/1E+6,"")</f>
        <v/>
      </c>
    </row>
    <row r="2290">
      <c r="A2290" s="20" t="n"/>
      <c r="B2290" s="26" t="n"/>
      <c r="C2290" s="27">
        <f>IF(D2290="","",IF(B2290="","(현장 없음)",IFERROR(INDEX(현장_고객,MATCH(B2290,현장번호,0))&amp;" · "&amp;INDEX(현장_주소,MATCH(B2290,현장번호,0)),"없는 번호")))</f>
        <v/>
      </c>
      <c r="D2290" s="21" t="n"/>
      <c r="E2290" s="21" t="n"/>
      <c r="F2290" s="26" t="n"/>
      <c r="G2290" s="28">
        <f>IF(OR(D2290="",H2290&lt;&gt;""),"",IF(F2290="완료","완료",IF(A2290&lt;기준일,"밀림",IF(A2290=기준일,"오늘",IF(A2290&lt;=기준일+7,"이번 주","예정")))))</f>
        <v/>
      </c>
      <c r="H2290" s="25">
        <f>IF(COUNTA(A2290,B2290,D2290)=0,"",IF(D2290="","할 일을 적어 주세요",IF(NOT(ISNUMBER(A2290)),"마감일을 확인하세요",IF(AND(B2290&lt;&gt;"",ISNA(MATCH(B2290,현장번호,0))),"현장 번호를 확인하세요",IF(AND(F2290&lt;&gt;"",F2290&lt;&gt;"완료"),"끝남 칸은 '완료'만","")))))</f>
        <v/>
      </c>
      <c r="J2290">
        <f>IF(OR(G2290="밀림",G2290="오늘",G2290="이번 주"),A2290+ROW()/1E+6,"")</f>
        <v/>
      </c>
    </row>
    <row r="2291">
      <c r="A2291" s="20" t="n"/>
      <c r="B2291" s="26" t="n"/>
      <c r="C2291" s="27">
        <f>IF(D2291="","",IF(B2291="","(현장 없음)",IFERROR(INDEX(현장_고객,MATCH(B2291,현장번호,0))&amp;" · "&amp;INDEX(현장_주소,MATCH(B2291,현장번호,0)),"없는 번호")))</f>
        <v/>
      </c>
      <c r="D2291" s="21" t="n"/>
      <c r="E2291" s="21" t="n"/>
      <c r="F2291" s="26" t="n"/>
      <c r="G2291" s="28">
        <f>IF(OR(D2291="",H2291&lt;&gt;""),"",IF(F2291="완료","완료",IF(A2291&lt;기준일,"밀림",IF(A2291=기준일,"오늘",IF(A2291&lt;=기준일+7,"이번 주","예정")))))</f>
        <v/>
      </c>
      <c r="H2291" s="25">
        <f>IF(COUNTA(A2291,B2291,D2291)=0,"",IF(D2291="","할 일을 적어 주세요",IF(NOT(ISNUMBER(A2291)),"마감일을 확인하세요",IF(AND(B2291&lt;&gt;"",ISNA(MATCH(B2291,현장번호,0))),"현장 번호를 확인하세요",IF(AND(F2291&lt;&gt;"",F2291&lt;&gt;"완료"),"끝남 칸은 '완료'만","")))))</f>
        <v/>
      </c>
      <c r="J2291">
        <f>IF(OR(G2291="밀림",G2291="오늘",G2291="이번 주"),A2291+ROW()/1E+6,"")</f>
        <v/>
      </c>
    </row>
    <row r="2292">
      <c r="A2292" s="20" t="n"/>
      <c r="B2292" s="26" t="n"/>
      <c r="C2292" s="27">
        <f>IF(D2292="","",IF(B2292="","(현장 없음)",IFERROR(INDEX(현장_고객,MATCH(B2292,현장번호,0))&amp;" · "&amp;INDEX(현장_주소,MATCH(B2292,현장번호,0)),"없는 번호")))</f>
        <v/>
      </c>
      <c r="D2292" s="21" t="n"/>
      <c r="E2292" s="21" t="n"/>
      <c r="F2292" s="26" t="n"/>
      <c r="G2292" s="28">
        <f>IF(OR(D2292="",H2292&lt;&gt;""),"",IF(F2292="완료","완료",IF(A2292&lt;기준일,"밀림",IF(A2292=기준일,"오늘",IF(A2292&lt;=기준일+7,"이번 주","예정")))))</f>
        <v/>
      </c>
      <c r="H2292" s="25">
        <f>IF(COUNTA(A2292,B2292,D2292)=0,"",IF(D2292="","할 일을 적어 주세요",IF(NOT(ISNUMBER(A2292)),"마감일을 확인하세요",IF(AND(B2292&lt;&gt;"",ISNA(MATCH(B2292,현장번호,0))),"현장 번호를 확인하세요",IF(AND(F2292&lt;&gt;"",F2292&lt;&gt;"완료"),"끝남 칸은 '완료'만","")))))</f>
        <v/>
      </c>
      <c r="J2292">
        <f>IF(OR(G2292="밀림",G2292="오늘",G2292="이번 주"),A2292+ROW()/1E+6,"")</f>
        <v/>
      </c>
    </row>
    <row r="2293">
      <c r="A2293" s="20" t="n"/>
      <c r="B2293" s="26" t="n"/>
      <c r="C2293" s="27">
        <f>IF(D2293="","",IF(B2293="","(현장 없음)",IFERROR(INDEX(현장_고객,MATCH(B2293,현장번호,0))&amp;" · "&amp;INDEX(현장_주소,MATCH(B2293,현장번호,0)),"없는 번호")))</f>
        <v/>
      </c>
      <c r="D2293" s="21" t="n"/>
      <c r="E2293" s="21" t="n"/>
      <c r="F2293" s="26" t="n"/>
      <c r="G2293" s="28">
        <f>IF(OR(D2293="",H2293&lt;&gt;""),"",IF(F2293="완료","완료",IF(A2293&lt;기준일,"밀림",IF(A2293=기준일,"오늘",IF(A2293&lt;=기준일+7,"이번 주","예정")))))</f>
        <v/>
      </c>
      <c r="H2293" s="25">
        <f>IF(COUNTA(A2293,B2293,D2293)=0,"",IF(D2293="","할 일을 적어 주세요",IF(NOT(ISNUMBER(A2293)),"마감일을 확인하세요",IF(AND(B2293&lt;&gt;"",ISNA(MATCH(B2293,현장번호,0))),"현장 번호를 확인하세요",IF(AND(F2293&lt;&gt;"",F2293&lt;&gt;"완료"),"끝남 칸은 '완료'만","")))))</f>
        <v/>
      </c>
      <c r="J2293">
        <f>IF(OR(G2293="밀림",G2293="오늘",G2293="이번 주"),A2293+ROW()/1E+6,"")</f>
        <v/>
      </c>
    </row>
    <row r="2294">
      <c r="A2294" s="20" t="n"/>
      <c r="B2294" s="26" t="n"/>
      <c r="C2294" s="27">
        <f>IF(D2294="","",IF(B2294="","(현장 없음)",IFERROR(INDEX(현장_고객,MATCH(B2294,현장번호,0))&amp;" · "&amp;INDEX(현장_주소,MATCH(B2294,현장번호,0)),"없는 번호")))</f>
        <v/>
      </c>
      <c r="D2294" s="21" t="n"/>
      <c r="E2294" s="21" t="n"/>
      <c r="F2294" s="26" t="n"/>
      <c r="G2294" s="28">
        <f>IF(OR(D2294="",H2294&lt;&gt;""),"",IF(F2294="완료","완료",IF(A2294&lt;기준일,"밀림",IF(A2294=기준일,"오늘",IF(A2294&lt;=기준일+7,"이번 주","예정")))))</f>
        <v/>
      </c>
      <c r="H2294" s="25">
        <f>IF(COUNTA(A2294,B2294,D2294)=0,"",IF(D2294="","할 일을 적어 주세요",IF(NOT(ISNUMBER(A2294)),"마감일을 확인하세요",IF(AND(B2294&lt;&gt;"",ISNA(MATCH(B2294,현장번호,0))),"현장 번호를 확인하세요",IF(AND(F2294&lt;&gt;"",F2294&lt;&gt;"완료"),"끝남 칸은 '완료'만","")))))</f>
        <v/>
      </c>
      <c r="J2294">
        <f>IF(OR(G2294="밀림",G2294="오늘",G2294="이번 주"),A2294+ROW()/1E+6,"")</f>
        <v/>
      </c>
    </row>
    <row r="2295">
      <c r="A2295" s="20" t="n"/>
      <c r="B2295" s="26" t="n"/>
      <c r="C2295" s="27">
        <f>IF(D2295="","",IF(B2295="","(현장 없음)",IFERROR(INDEX(현장_고객,MATCH(B2295,현장번호,0))&amp;" · "&amp;INDEX(현장_주소,MATCH(B2295,현장번호,0)),"없는 번호")))</f>
        <v/>
      </c>
      <c r="D2295" s="21" t="n"/>
      <c r="E2295" s="21" t="n"/>
      <c r="F2295" s="26" t="n"/>
      <c r="G2295" s="28">
        <f>IF(OR(D2295="",H2295&lt;&gt;""),"",IF(F2295="완료","완료",IF(A2295&lt;기준일,"밀림",IF(A2295=기준일,"오늘",IF(A2295&lt;=기준일+7,"이번 주","예정")))))</f>
        <v/>
      </c>
      <c r="H2295" s="25">
        <f>IF(COUNTA(A2295,B2295,D2295)=0,"",IF(D2295="","할 일을 적어 주세요",IF(NOT(ISNUMBER(A2295)),"마감일을 확인하세요",IF(AND(B2295&lt;&gt;"",ISNA(MATCH(B2295,현장번호,0))),"현장 번호를 확인하세요",IF(AND(F2295&lt;&gt;"",F2295&lt;&gt;"완료"),"끝남 칸은 '완료'만","")))))</f>
        <v/>
      </c>
      <c r="J2295">
        <f>IF(OR(G2295="밀림",G2295="오늘",G2295="이번 주"),A2295+ROW()/1E+6,"")</f>
        <v/>
      </c>
    </row>
    <row r="2296">
      <c r="A2296" s="20" t="n"/>
      <c r="B2296" s="26" t="n"/>
      <c r="C2296" s="27">
        <f>IF(D2296="","",IF(B2296="","(현장 없음)",IFERROR(INDEX(현장_고객,MATCH(B2296,현장번호,0))&amp;" · "&amp;INDEX(현장_주소,MATCH(B2296,현장번호,0)),"없는 번호")))</f>
        <v/>
      </c>
      <c r="D2296" s="21" t="n"/>
      <c r="E2296" s="21" t="n"/>
      <c r="F2296" s="26" t="n"/>
      <c r="G2296" s="28">
        <f>IF(OR(D2296="",H2296&lt;&gt;""),"",IF(F2296="완료","완료",IF(A2296&lt;기준일,"밀림",IF(A2296=기준일,"오늘",IF(A2296&lt;=기준일+7,"이번 주","예정")))))</f>
        <v/>
      </c>
      <c r="H2296" s="25">
        <f>IF(COUNTA(A2296,B2296,D2296)=0,"",IF(D2296="","할 일을 적어 주세요",IF(NOT(ISNUMBER(A2296)),"마감일을 확인하세요",IF(AND(B2296&lt;&gt;"",ISNA(MATCH(B2296,현장번호,0))),"현장 번호를 확인하세요",IF(AND(F2296&lt;&gt;"",F2296&lt;&gt;"완료"),"끝남 칸은 '완료'만","")))))</f>
        <v/>
      </c>
      <c r="J2296">
        <f>IF(OR(G2296="밀림",G2296="오늘",G2296="이번 주"),A2296+ROW()/1E+6,"")</f>
        <v/>
      </c>
    </row>
    <row r="2297">
      <c r="A2297" s="20" t="n"/>
      <c r="B2297" s="26" t="n"/>
      <c r="C2297" s="27">
        <f>IF(D2297="","",IF(B2297="","(현장 없음)",IFERROR(INDEX(현장_고객,MATCH(B2297,현장번호,0))&amp;" · "&amp;INDEX(현장_주소,MATCH(B2297,현장번호,0)),"없는 번호")))</f>
        <v/>
      </c>
      <c r="D2297" s="21" t="n"/>
      <c r="E2297" s="21" t="n"/>
      <c r="F2297" s="26" t="n"/>
      <c r="G2297" s="28">
        <f>IF(OR(D2297="",H2297&lt;&gt;""),"",IF(F2297="완료","완료",IF(A2297&lt;기준일,"밀림",IF(A2297=기준일,"오늘",IF(A2297&lt;=기준일+7,"이번 주","예정")))))</f>
        <v/>
      </c>
      <c r="H2297" s="25">
        <f>IF(COUNTA(A2297,B2297,D2297)=0,"",IF(D2297="","할 일을 적어 주세요",IF(NOT(ISNUMBER(A2297)),"마감일을 확인하세요",IF(AND(B2297&lt;&gt;"",ISNA(MATCH(B2297,현장번호,0))),"현장 번호를 확인하세요",IF(AND(F2297&lt;&gt;"",F2297&lt;&gt;"완료"),"끝남 칸은 '완료'만","")))))</f>
        <v/>
      </c>
      <c r="J2297">
        <f>IF(OR(G2297="밀림",G2297="오늘",G2297="이번 주"),A2297+ROW()/1E+6,"")</f>
        <v/>
      </c>
    </row>
    <row r="2298">
      <c r="A2298" s="20" t="n"/>
      <c r="B2298" s="26" t="n"/>
      <c r="C2298" s="27">
        <f>IF(D2298="","",IF(B2298="","(현장 없음)",IFERROR(INDEX(현장_고객,MATCH(B2298,현장번호,0))&amp;" · "&amp;INDEX(현장_주소,MATCH(B2298,현장번호,0)),"없는 번호")))</f>
        <v/>
      </c>
      <c r="D2298" s="21" t="n"/>
      <c r="E2298" s="21" t="n"/>
      <c r="F2298" s="26" t="n"/>
      <c r="G2298" s="28">
        <f>IF(OR(D2298="",H2298&lt;&gt;""),"",IF(F2298="완료","완료",IF(A2298&lt;기준일,"밀림",IF(A2298=기준일,"오늘",IF(A2298&lt;=기준일+7,"이번 주","예정")))))</f>
        <v/>
      </c>
      <c r="H2298" s="25">
        <f>IF(COUNTA(A2298,B2298,D2298)=0,"",IF(D2298="","할 일을 적어 주세요",IF(NOT(ISNUMBER(A2298)),"마감일을 확인하세요",IF(AND(B2298&lt;&gt;"",ISNA(MATCH(B2298,현장번호,0))),"현장 번호를 확인하세요",IF(AND(F2298&lt;&gt;"",F2298&lt;&gt;"완료"),"끝남 칸은 '완료'만","")))))</f>
        <v/>
      </c>
      <c r="J2298">
        <f>IF(OR(G2298="밀림",G2298="오늘",G2298="이번 주"),A2298+ROW()/1E+6,"")</f>
        <v/>
      </c>
    </row>
    <row r="2299">
      <c r="A2299" s="20" t="n"/>
      <c r="B2299" s="26" t="n"/>
      <c r="C2299" s="27">
        <f>IF(D2299="","",IF(B2299="","(현장 없음)",IFERROR(INDEX(현장_고객,MATCH(B2299,현장번호,0))&amp;" · "&amp;INDEX(현장_주소,MATCH(B2299,현장번호,0)),"없는 번호")))</f>
        <v/>
      </c>
      <c r="D2299" s="21" t="n"/>
      <c r="E2299" s="21" t="n"/>
      <c r="F2299" s="26" t="n"/>
      <c r="G2299" s="28">
        <f>IF(OR(D2299="",H2299&lt;&gt;""),"",IF(F2299="완료","완료",IF(A2299&lt;기준일,"밀림",IF(A2299=기준일,"오늘",IF(A2299&lt;=기준일+7,"이번 주","예정")))))</f>
        <v/>
      </c>
      <c r="H2299" s="25">
        <f>IF(COUNTA(A2299,B2299,D2299)=0,"",IF(D2299="","할 일을 적어 주세요",IF(NOT(ISNUMBER(A2299)),"마감일을 확인하세요",IF(AND(B2299&lt;&gt;"",ISNA(MATCH(B2299,현장번호,0))),"현장 번호를 확인하세요",IF(AND(F2299&lt;&gt;"",F2299&lt;&gt;"완료"),"끝남 칸은 '완료'만","")))))</f>
        <v/>
      </c>
      <c r="J2299">
        <f>IF(OR(G2299="밀림",G2299="오늘",G2299="이번 주"),A2299+ROW()/1E+6,"")</f>
        <v/>
      </c>
    </row>
    <row r="2300">
      <c r="A2300" s="20" t="n"/>
      <c r="B2300" s="26" t="n"/>
      <c r="C2300" s="27">
        <f>IF(D2300="","",IF(B2300="","(현장 없음)",IFERROR(INDEX(현장_고객,MATCH(B2300,현장번호,0))&amp;" · "&amp;INDEX(현장_주소,MATCH(B2300,현장번호,0)),"없는 번호")))</f>
        <v/>
      </c>
      <c r="D2300" s="21" t="n"/>
      <c r="E2300" s="21" t="n"/>
      <c r="F2300" s="26" t="n"/>
      <c r="G2300" s="28">
        <f>IF(OR(D2300="",H2300&lt;&gt;""),"",IF(F2300="완료","완료",IF(A2300&lt;기준일,"밀림",IF(A2300=기준일,"오늘",IF(A2300&lt;=기준일+7,"이번 주","예정")))))</f>
        <v/>
      </c>
      <c r="H2300" s="25">
        <f>IF(COUNTA(A2300,B2300,D2300)=0,"",IF(D2300="","할 일을 적어 주세요",IF(NOT(ISNUMBER(A2300)),"마감일을 확인하세요",IF(AND(B2300&lt;&gt;"",ISNA(MATCH(B2300,현장번호,0))),"현장 번호를 확인하세요",IF(AND(F2300&lt;&gt;"",F2300&lt;&gt;"완료"),"끝남 칸은 '완료'만","")))))</f>
        <v/>
      </c>
      <c r="J2300">
        <f>IF(OR(G2300="밀림",G2300="오늘",G2300="이번 주"),A2300+ROW()/1E+6,"")</f>
        <v/>
      </c>
    </row>
    <row r="2301">
      <c r="A2301" s="20" t="n"/>
      <c r="B2301" s="26" t="n"/>
      <c r="C2301" s="27">
        <f>IF(D2301="","",IF(B2301="","(현장 없음)",IFERROR(INDEX(현장_고객,MATCH(B2301,현장번호,0))&amp;" · "&amp;INDEX(현장_주소,MATCH(B2301,현장번호,0)),"없는 번호")))</f>
        <v/>
      </c>
      <c r="D2301" s="21" t="n"/>
      <c r="E2301" s="21" t="n"/>
      <c r="F2301" s="26" t="n"/>
      <c r="G2301" s="28">
        <f>IF(OR(D2301="",H2301&lt;&gt;""),"",IF(F2301="완료","완료",IF(A2301&lt;기준일,"밀림",IF(A2301=기준일,"오늘",IF(A2301&lt;=기준일+7,"이번 주","예정")))))</f>
        <v/>
      </c>
      <c r="H2301" s="25">
        <f>IF(COUNTA(A2301,B2301,D2301)=0,"",IF(D2301="","할 일을 적어 주세요",IF(NOT(ISNUMBER(A2301)),"마감일을 확인하세요",IF(AND(B2301&lt;&gt;"",ISNA(MATCH(B2301,현장번호,0))),"현장 번호를 확인하세요",IF(AND(F2301&lt;&gt;"",F2301&lt;&gt;"완료"),"끝남 칸은 '완료'만","")))))</f>
        <v/>
      </c>
      <c r="J2301">
        <f>IF(OR(G2301="밀림",G2301="오늘",G2301="이번 주"),A2301+ROW()/1E+6,"")</f>
        <v/>
      </c>
    </row>
    <row r="2302">
      <c r="A2302" s="20" t="n"/>
      <c r="B2302" s="26" t="n"/>
      <c r="C2302" s="27">
        <f>IF(D2302="","",IF(B2302="","(현장 없음)",IFERROR(INDEX(현장_고객,MATCH(B2302,현장번호,0))&amp;" · "&amp;INDEX(현장_주소,MATCH(B2302,현장번호,0)),"없는 번호")))</f>
        <v/>
      </c>
      <c r="D2302" s="21" t="n"/>
      <c r="E2302" s="21" t="n"/>
      <c r="F2302" s="26" t="n"/>
      <c r="G2302" s="28">
        <f>IF(OR(D2302="",H2302&lt;&gt;""),"",IF(F2302="완료","완료",IF(A2302&lt;기준일,"밀림",IF(A2302=기준일,"오늘",IF(A2302&lt;=기준일+7,"이번 주","예정")))))</f>
        <v/>
      </c>
      <c r="H2302" s="25">
        <f>IF(COUNTA(A2302,B2302,D2302)=0,"",IF(D2302="","할 일을 적어 주세요",IF(NOT(ISNUMBER(A2302)),"마감일을 확인하세요",IF(AND(B2302&lt;&gt;"",ISNA(MATCH(B2302,현장번호,0))),"현장 번호를 확인하세요",IF(AND(F2302&lt;&gt;"",F2302&lt;&gt;"완료"),"끝남 칸은 '완료'만","")))))</f>
        <v/>
      </c>
      <c r="J2302">
        <f>IF(OR(G2302="밀림",G2302="오늘",G2302="이번 주"),A2302+ROW()/1E+6,"")</f>
        <v/>
      </c>
    </row>
    <row r="2303">
      <c r="A2303" s="20" t="n"/>
      <c r="B2303" s="26" t="n"/>
      <c r="C2303" s="27">
        <f>IF(D2303="","",IF(B2303="","(현장 없음)",IFERROR(INDEX(현장_고객,MATCH(B2303,현장번호,0))&amp;" · "&amp;INDEX(현장_주소,MATCH(B2303,현장번호,0)),"없는 번호")))</f>
        <v/>
      </c>
      <c r="D2303" s="21" t="n"/>
      <c r="E2303" s="21" t="n"/>
      <c r="F2303" s="26" t="n"/>
      <c r="G2303" s="28">
        <f>IF(OR(D2303="",H2303&lt;&gt;""),"",IF(F2303="완료","완료",IF(A2303&lt;기준일,"밀림",IF(A2303=기준일,"오늘",IF(A2303&lt;=기준일+7,"이번 주","예정")))))</f>
        <v/>
      </c>
      <c r="H2303" s="25">
        <f>IF(COUNTA(A2303,B2303,D2303)=0,"",IF(D2303="","할 일을 적어 주세요",IF(NOT(ISNUMBER(A2303)),"마감일을 확인하세요",IF(AND(B2303&lt;&gt;"",ISNA(MATCH(B2303,현장번호,0))),"현장 번호를 확인하세요",IF(AND(F2303&lt;&gt;"",F2303&lt;&gt;"완료"),"끝남 칸은 '완료'만","")))))</f>
        <v/>
      </c>
      <c r="J2303">
        <f>IF(OR(G2303="밀림",G2303="오늘",G2303="이번 주"),A2303+ROW()/1E+6,"")</f>
        <v/>
      </c>
    </row>
    <row r="2304">
      <c r="A2304" s="20" t="n"/>
      <c r="B2304" s="26" t="n"/>
      <c r="C2304" s="27">
        <f>IF(D2304="","",IF(B2304="","(현장 없음)",IFERROR(INDEX(현장_고객,MATCH(B2304,현장번호,0))&amp;" · "&amp;INDEX(현장_주소,MATCH(B2304,현장번호,0)),"없는 번호")))</f>
        <v/>
      </c>
      <c r="D2304" s="21" t="n"/>
      <c r="E2304" s="21" t="n"/>
      <c r="F2304" s="26" t="n"/>
      <c r="G2304" s="28">
        <f>IF(OR(D2304="",H2304&lt;&gt;""),"",IF(F2304="완료","완료",IF(A2304&lt;기준일,"밀림",IF(A2304=기준일,"오늘",IF(A2304&lt;=기준일+7,"이번 주","예정")))))</f>
        <v/>
      </c>
      <c r="H2304" s="25">
        <f>IF(COUNTA(A2304,B2304,D2304)=0,"",IF(D2304="","할 일을 적어 주세요",IF(NOT(ISNUMBER(A2304)),"마감일을 확인하세요",IF(AND(B2304&lt;&gt;"",ISNA(MATCH(B2304,현장번호,0))),"현장 번호를 확인하세요",IF(AND(F2304&lt;&gt;"",F2304&lt;&gt;"완료"),"끝남 칸은 '완료'만","")))))</f>
        <v/>
      </c>
      <c r="J2304">
        <f>IF(OR(G2304="밀림",G2304="오늘",G2304="이번 주"),A2304+ROW()/1E+6,"")</f>
        <v/>
      </c>
    </row>
    <row r="2305">
      <c r="A2305" s="20" t="n"/>
      <c r="B2305" s="26" t="n"/>
      <c r="C2305" s="27">
        <f>IF(D2305="","",IF(B2305="","(현장 없음)",IFERROR(INDEX(현장_고객,MATCH(B2305,현장번호,0))&amp;" · "&amp;INDEX(현장_주소,MATCH(B2305,현장번호,0)),"없는 번호")))</f>
        <v/>
      </c>
      <c r="D2305" s="21" t="n"/>
      <c r="E2305" s="21" t="n"/>
      <c r="F2305" s="26" t="n"/>
      <c r="G2305" s="28">
        <f>IF(OR(D2305="",H2305&lt;&gt;""),"",IF(F2305="완료","완료",IF(A2305&lt;기준일,"밀림",IF(A2305=기준일,"오늘",IF(A2305&lt;=기준일+7,"이번 주","예정")))))</f>
        <v/>
      </c>
      <c r="H2305" s="25">
        <f>IF(COUNTA(A2305,B2305,D2305)=0,"",IF(D2305="","할 일을 적어 주세요",IF(NOT(ISNUMBER(A2305)),"마감일을 확인하세요",IF(AND(B2305&lt;&gt;"",ISNA(MATCH(B2305,현장번호,0))),"현장 번호를 확인하세요",IF(AND(F2305&lt;&gt;"",F2305&lt;&gt;"완료"),"끝남 칸은 '완료'만","")))))</f>
        <v/>
      </c>
      <c r="J2305">
        <f>IF(OR(G2305="밀림",G2305="오늘",G2305="이번 주"),A2305+ROW()/1E+6,"")</f>
        <v/>
      </c>
    </row>
    <row r="2306">
      <c r="A2306" s="20" t="n"/>
      <c r="B2306" s="26" t="n"/>
      <c r="C2306" s="27">
        <f>IF(D2306="","",IF(B2306="","(현장 없음)",IFERROR(INDEX(현장_고객,MATCH(B2306,현장번호,0))&amp;" · "&amp;INDEX(현장_주소,MATCH(B2306,현장번호,0)),"없는 번호")))</f>
        <v/>
      </c>
      <c r="D2306" s="21" t="n"/>
      <c r="E2306" s="21" t="n"/>
      <c r="F2306" s="26" t="n"/>
      <c r="G2306" s="28">
        <f>IF(OR(D2306="",H2306&lt;&gt;""),"",IF(F2306="완료","완료",IF(A2306&lt;기준일,"밀림",IF(A2306=기준일,"오늘",IF(A2306&lt;=기준일+7,"이번 주","예정")))))</f>
        <v/>
      </c>
      <c r="H2306" s="25">
        <f>IF(COUNTA(A2306,B2306,D2306)=0,"",IF(D2306="","할 일을 적어 주세요",IF(NOT(ISNUMBER(A2306)),"마감일을 확인하세요",IF(AND(B2306&lt;&gt;"",ISNA(MATCH(B2306,현장번호,0))),"현장 번호를 확인하세요",IF(AND(F2306&lt;&gt;"",F2306&lt;&gt;"완료"),"끝남 칸은 '완료'만","")))))</f>
        <v/>
      </c>
      <c r="J2306">
        <f>IF(OR(G2306="밀림",G2306="오늘",G2306="이번 주"),A2306+ROW()/1E+6,"")</f>
        <v/>
      </c>
    </row>
    <row r="2307">
      <c r="A2307" s="20" t="n"/>
      <c r="B2307" s="26" t="n"/>
      <c r="C2307" s="27">
        <f>IF(D2307="","",IF(B2307="","(현장 없음)",IFERROR(INDEX(현장_고객,MATCH(B2307,현장번호,0))&amp;" · "&amp;INDEX(현장_주소,MATCH(B2307,현장번호,0)),"없는 번호")))</f>
        <v/>
      </c>
      <c r="D2307" s="21" t="n"/>
      <c r="E2307" s="21" t="n"/>
      <c r="F2307" s="26" t="n"/>
      <c r="G2307" s="28">
        <f>IF(OR(D2307="",H2307&lt;&gt;""),"",IF(F2307="완료","완료",IF(A2307&lt;기준일,"밀림",IF(A2307=기준일,"오늘",IF(A2307&lt;=기준일+7,"이번 주","예정")))))</f>
        <v/>
      </c>
      <c r="H2307" s="25">
        <f>IF(COUNTA(A2307,B2307,D2307)=0,"",IF(D2307="","할 일을 적어 주세요",IF(NOT(ISNUMBER(A2307)),"마감일을 확인하세요",IF(AND(B2307&lt;&gt;"",ISNA(MATCH(B2307,현장번호,0))),"현장 번호를 확인하세요",IF(AND(F2307&lt;&gt;"",F2307&lt;&gt;"완료"),"끝남 칸은 '완료'만","")))))</f>
        <v/>
      </c>
      <c r="J2307">
        <f>IF(OR(G2307="밀림",G2307="오늘",G2307="이번 주"),A2307+ROW()/1E+6,"")</f>
        <v/>
      </c>
    </row>
    <row r="2308">
      <c r="A2308" s="20" t="n"/>
      <c r="B2308" s="26" t="n"/>
      <c r="C2308" s="27">
        <f>IF(D2308="","",IF(B2308="","(현장 없음)",IFERROR(INDEX(현장_고객,MATCH(B2308,현장번호,0))&amp;" · "&amp;INDEX(현장_주소,MATCH(B2308,현장번호,0)),"없는 번호")))</f>
        <v/>
      </c>
      <c r="D2308" s="21" t="n"/>
      <c r="E2308" s="21" t="n"/>
      <c r="F2308" s="26" t="n"/>
      <c r="G2308" s="28">
        <f>IF(OR(D2308="",H2308&lt;&gt;""),"",IF(F2308="완료","완료",IF(A2308&lt;기준일,"밀림",IF(A2308=기준일,"오늘",IF(A2308&lt;=기준일+7,"이번 주","예정")))))</f>
        <v/>
      </c>
      <c r="H2308" s="25">
        <f>IF(COUNTA(A2308,B2308,D2308)=0,"",IF(D2308="","할 일을 적어 주세요",IF(NOT(ISNUMBER(A2308)),"마감일을 확인하세요",IF(AND(B2308&lt;&gt;"",ISNA(MATCH(B2308,현장번호,0))),"현장 번호를 확인하세요",IF(AND(F2308&lt;&gt;"",F2308&lt;&gt;"완료"),"끝남 칸은 '완료'만","")))))</f>
        <v/>
      </c>
      <c r="J2308">
        <f>IF(OR(G2308="밀림",G2308="오늘",G2308="이번 주"),A2308+ROW()/1E+6,"")</f>
        <v/>
      </c>
    </row>
    <row r="2309">
      <c r="A2309" s="20" t="n"/>
      <c r="B2309" s="26" t="n"/>
      <c r="C2309" s="27">
        <f>IF(D2309="","",IF(B2309="","(현장 없음)",IFERROR(INDEX(현장_고객,MATCH(B2309,현장번호,0))&amp;" · "&amp;INDEX(현장_주소,MATCH(B2309,현장번호,0)),"없는 번호")))</f>
        <v/>
      </c>
      <c r="D2309" s="21" t="n"/>
      <c r="E2309" s="21" t="n"/>
      <c r="F2309" s="26" t="n"/>
      <c r="G2309" s="28">
        <f>IF(OR(D2309="",H2309&lt;&gt;""),"",IF(F2309="완료","완료",IF(A2309&lt;기준일,"밀림",IF(A2309=기준일,"오늘",IF(A2309&lt;=기준일+7,"이번 주","예정")))))</f>
        <v/>
      </c>
      <c r="H2309" s="25">
        <f>IF(COUNTA(A2309,B2309,D2309)=0,"",IF(D2309="","할 일을 적어 주세요",IF(NOT(ISNUMBER(A2309)),"마감일을 확인하세요",IF(AND(B2309&lt;&gt;"",ISNA(MATCH(B2309,현장번호,0))),"현장 번호를 확인하세요",IF(AND(F2309&lt;&gt;"",F2309&lt;&gt;"완료"),"끝남 칸은 '완료'만","")))))</f>
        <v/>
      </c>
      <c r="J2309">
        <f>IF(OR(G2309="밀림",G2309="오늘",G2309="이번 주"),A2309+ROW()/1E+6,"")</f>
        <v/>
      </c>
    </row>
    <row r="2310">
      <c r="A2310" s="20" t="n"/>
      <c r="B2310" s="26" t="n"/>
      <c r="C2310" s="27">
        <f>IF(D2310="","",IF(B2310="","(현장 없음)",IFERROR(INDEX(현장_고객,MATCH(B2310,현장번호,0))&amp;" · "&amp;INDEX(현장_주소,MATCH(B2310,현장번호,0)),"없는 번호")))</f>
        <v/>
      </c>
      <c r="D2310" s="21" t="n"/>
      <c r="E2310" s="21" t="n"/>
      <c r="F2310" s="26" t="n"/>
      <c r="G2310" s="28">
        <f>IF(OR(D2310="",H2310&lt;&gt;""),"",IF(F2310="완료","완료",IF(A2310&lt;기준일,"밀림",IF(A2310=기준일,"오늘",IF(A2310&lt;=기준일+7,"이번 주","예정")))))</f>
        <v/>
      </c>
      <c r="H2310" s="25">
        <f>IF(COUNTA(A2310,B2310,D2310)=0,"",IF(D2310="","할 일을 적어 주세요",IF(NOT(ISNUMBER(A2310)),"마감일을 확인하세요",IF(AND(B2310&lt;&gt;"",ISNA(MATCH(B2310,현장번호,0))),"현장 번호를 확인하세요",IF(AND(F2310&lt;&gt;"",F2310&lt;&gt;"완료"),"끝남 칸은 '완료'만","")))))</f>
        <v/>
      </c>
      <c r="J2310">
        <f>IF(OR(G2310="밀림",G2310="오늘",G2310="이번 주"),A2310+ROW()/1E+6,"")</f>
        <v/>
      </c>
    </row>
    <row r="2311">
      <c r="A2311" s="20" t="n"/>
      <c r="B2311" s="26" t="n"/>
      <c r="C2311" s="27">
        <f>IF(D2311="","",IF(B2311="","(현장 없음)",IFERROR(INDEX(현장_고객,MATCH(B2311,현장번호,0))&amp;" · "&amp;INDEX(현장_주소,MATCH(B2311,현장번호,0)),"없는 번호")))</f>
        <v/>
      </c>
      <c r="D2311" s="21" t="n"/>
      <c r="E2311" s="21" t="n"/>
      <c r="F2311" s="26" t="n"/>
      <c r="G2311" s="28">
        <f>IF(OR(D2311="",H2311&lt;&gt;""),"",IF(F2311="완료","완료",IF(A2311&lt;기준일,"밀림",IF(A2311=기준일,"오늘",IF(A2311&lt;=기준일+7,"이번 주","예정")))))</f>
        <v/>
      </c>
      <c r="H2311" s="25">
        <f>IF(COUNTA(A2311,B2311,D2311)=0,"",IF(D2311="","할 일을 적어 주세요",IF(NOT(ISNUMBER(A2311)),"마감일을 확인하세요",IF(AND(B2311&lt;&gt;"",ISNA(MATCH(B2311,현장번호,0))),"현장 번호를 확인하세요",IF(AND(F2311&lt;&gt;"",F2311&lt;&gt;"완료"),"끝남 칸은 '완료'만","")))))</f>
        <v/>
      </c>
      <c r="J2311">
        <f>IF(OR(G2311="밀림",G2311="오늘",G2311="이번 주"),A2311+ROW()/1E+6,"")</f>
        <v/>
      </c>
    </row>
    <row r="2312">
      <c r="A2312" s="20" t="n"/>
      <c r="B2312" s="26" t="n"/>
      <c r="C2312" s="27">
        <f>IF(D2312="","",IF(B2312="","(현장 없음)",IFERROR(INDEX(현장_고객,MATCH(B2312,현장번호,0))&amp;" · "&amp;INDEX(현장_주소,MATCH(B2312,현장번호,0)),"없는 번호")))</f>
        <v/>
      </c>
      <c r="D2312" s="21" t="n"/>
      <c r="E2312" s="21" t="n"/>
      <c r="F2312" s="26" t="n"/>
      <c r="G2312" s="28">
        <f>IF(OR(D2312="",H2312&lt;&gt;""),"",IF(F2312="완료","완료",IF(A2312&lt;기준일,"밀림",IF(A2312=기준일,"오늘",IF(A2312&lt;=기준일+7,"이번 주","예정")))))</f>
        <v/>
      </c>
      <c r="H2312" s="25">
        <f>IF(COUNTA(A2312,B2312,D2312)=0,"",IF(D2312="","할 일을 적어 주세요",IF(NOT(ISNUMBER(A2312)),"마감일을 확인하세요",IF(AND(B2312&lt;&gt;"",ISNA(MATCH(B2312,현장번호,0))),"현장 번호를 확인하세요",IF(AND(F2312&lt;&gt;"",F2312&lt;&gt;"완료"),"끝남 칸은 '완료'만","")))))</f>
        <v/>
      </c>
      <c r="J2312">
        <f>IF(OR(G2312="밀림",G2312="오늘",G2312="이번 주"),A2312+ROW()/1E+6,"")</f>
        <v/>
      </c>
    </row>
    <row r="2313">
      <c r="A2313" s="20" t="n"/>
      <c r="B2313" s="26" t="n"/>
      <c r="C2313" s="27">
        <f>IF(D2313="","",IF(B2313="","(현장 없음)",IFERROR(INDEX(현장_고객,MATCH(B2313,현장번호,0))&amp;" · "&amp;INDEX(현장_주소,MATCH(B2313,현장번호,0)),"없는 번호")))</f>
        <v/>
      </c>
      <c r="D2313" s="21" t="n"/>
      <c r="E2313" s="21" t="n"/>
      <c r="F2313" s="26" t="n"/>
      <c r="G2313" s="28">
        <f>IF(OR(D2313="",H2313&lt;&gt;""),"",IF(F2313="완료","완료",IF(A2313&lt;기준일,"밀림",IF(A2313=기준일,"오늘",IF(A2313&lt;=기준일+7,"이번 주","예정")))))</f>
        <v/>
      </c>
      <c r="H2313" s="25">
        <f>IF(COUNTA(A2313,B2313,D2313)=0,"",IF(D2313="","할 일을 적어 주세요",IF(NOT(ISNUMBER(A2313)),"마감일을 확인하세요",IF(AND(B2313&lt;&gt;"",ISNA(MATCH(B2313,현장번호,0))),"현장 번호를 확인하세요",IF(AND(F2313&lt;&gt;"",F2313&lt;&gt;"완료"),"끝남 칸은 '완료'만","")))))</f>
        <v/>
      </c>
      <c r="J2313">
        <f>IF(OR(G2313="밀림",G2313="오늘",G2313="이번 주"),A2313+ROW()/1E+6,"")</f>
        <v/>
      </c>
    </row>
    <row r="2314">
      <c r="A2314" s="20" t="n"/>
      <c r="B2314" s="26" t="n"/>
      <c r="C2314" s="27">
        <f>IF(D2314="","",IF(B2314="","(현장 없음)",IFERROR(INDEX(현장_고객,MATCH(B2314,현장번호,0))&amp;" · "&amp;INDEX(현장_주소,MATCH(B2314,현장번호,0)),"없는 번호")))</f>
        <v/>
      </c>
      <c r="D2314" s="21" t="n"/>
      <c r="E2314" s="21" t="n"/>
      <c r="F2314" s="26" t="n"/>
      <c r="G2314" s="28">
        <f>IF(OR(D2314="",H2314&lt;&gt;""),"",IF(F2314="완료","완료",IF(A2314&lt;기준일,"밀림",IF(A2314=기준일,"오늘",IF(A2314&lt;=기준일+7,"이번 주","예정")))))</f>
        <v/>
      </c>
      <c r="H2314" s="25">
        <f>IF(COUNTA(A2314,B2314,D2314)=0,"",IF(D2314="","할 일을 적어 주세요",IF(NOT(ISNUMBER(A2314)),"마감일을 확인하세요",IF(AND(B2314&lt;&gt;"",ISNA(MATCH(B2314,현장번호,0))),"현장 번호를 확인하세요",IF(AND(F2314&lt;&gt;"",F2314&lt;&gt;"완료"),"끝남 칸은 '완료'만","")))))</f>
        <v/>
      </c>
      <c r="J2314">
        <f>IF(OR(G2314="밀림",G2314="오늘",G2314="이번 주"),A2314+ROW()/1E+6,"")</f>
        <v/>
      </c>
    </row>
    <row r="2315">
      <c r="A2315" s="20" t="n"/>
      <c r="B2315" s="26" t="n"/>
      <c r="C2315" s="27">
        <f>IF(D2315="","",IF(B2315="","(현장 없음)",IFERROR(INDEX(현장_고객,MATCH(B2315,현장번호,0))&amp;" · "&amp;INDEX(현장_주소,MATCH(B2315,현장번호,0)),"없는 번호")))</f>
        <v/>
      </c>
      <c r="D2315" s="21" t="n"/>
      <c r="E2315" s="21" t="n"/>
      <c r="F2315" s="26" t="n"/>
      <c r="G2315" s="28">
        <f>IF(OR(D2315="",H2315&lt;&gt;""),"",IF(F2315="완료","완료",IF(A2315&lt;기준일,"밀림",IF(A2315=기준일,"오늘",IF(A2315&lt;=기준일+7,"이번 주","예정")))))</f>
        <v/>
      </c>
      <c r="H2315" s="25">
        <f>IF(COUNTA(A2315,B2315,D2315)=0,"",IF(D2315="","할 일을 적어 주세요",IF(NOT(ISNUMBER(A2315)),"마감일을 확인하세요",IF(AND(B2315&lt;&gt;"",ISNA(MATCH(B2315,현장번호,0))),"현장 번호를 확인하세요",IF(AND(F2315&lt;&gt;"",F2315&lt;&gt;"완료"),"끝남 칸은 '완료'만","")))))</f>
        <v/>
      </c>
      <c r="J2315">
        <f>IF(OR(G2315="밀림",G2315="오늘",G2315="이번 주"),A2315+ROW()/1E+6,"")</f>
        <v/>
      </c>
    </row>
    <row r="2316">
      <c r="A2316" s="20" t="n"/>
      <c r="B2316" s="26" t="n"/>
      <c r="C2316" s="27">
        <f>IF(D2316="","",IF(B2316="","(현장 없음)",IFERROR(INDEX(현장_고객,MATCH(B2316,현장번호,0))&amp;" · "&amp;INDEX(현장_주소,MATCH(B2316,현장번호,0)),"없는 번호")))</f>
        <v/>
      </c>
      <c r="D2316" s="21" t="n"/>
      <c r="E2316" s="21" t="n"/>
      <c r="F2316" s="26" t="n"/>
      <c r="G2316" s="28">
        <f>IF(OR(D2316="",H2316&lt;&gt;""),"",IF(F2316="완료","완료",IF(A2316&lt;기준일,"밀림",IF(A2316=기준일,"오늘",IF(A2316&lt;=기준일+7,"이번 주","예정")))))</f>
        <v/>
      </c>
      <c r="H2316" s="25">
        <f>IF(COUNTA(A2316,B2316,D2316)=0,"",IF(D2316="","할 일을 적어 주세요",IF(NOT(ISNUMBER(A2316)),"마감일을 확인하세요",IF(AND(B2316&lt;&gt;"",ISNA(MATCH(B2316,현장번호,0))),"현장 번호를 확인하세요",IF(AND(F2316&lt;&gt;"",F2316&lt;&gt;"완료"),"끝남 칸은 '완료'만","")))))</f>
        <v/>
      </c>
      <c r="J2316">
        <f>IF(OR(G2316="밀림",G2316="오늘",G2316="이번 주"),A2316+ROW()/1E+6,"")</f>
        <v/>
      </c>
    </row>
    <row r="2317">
      <c r="A2317" s="20" t="n"/>
      <c r="B2317" s="26" t="n"/>
      <c r="C2317" s="27">
        <f>IF(D2317="","",IF(B2317="","(현장 없음)",IFERROR(INDEX(현장_고객,MATCH(B2317,현장번호,0))&amp;" · "&amp;INDEX(현장_주소,MATCH(B2317,현장번호,0)),"없는 번호")))</f>
        <v/>
      </c>
      <c r="D2317" s="21" t="n"/>
      <c r="E2317" s="21" t="n"/>
      <c r="F2317" s="26" t="n"/>
      <c r="G2317" s="28">
        <f>IF(OR(D2317="",H2317&lt;&gt;""),"",IF(F2317="완료","완료",IF(A2317&lt;기준일,"밀림",IF(A2317=기준일,"오늘",IF(A2317&lt;=기준일+7,"이번 주","예정")))))</f>
        <v/>
      </c>
      <c r="H2317" s="25">
        <f>IF(COUNTA(A2317,B2317,D2317)=0,"",IF(D2317="","할 일을 적어 주세요",IF(NOT(ISNUMBER(A2317)),"마감일을 확인하세요",IF(AND(B2317&lt;&gt;"",ISNA(MATCH(B2317,현장번호,0))),"현장 번호를 확인하세요",IF(AND(F2317&lt;&gt;"",F2317&lt;&gt;"완료"),"끝남 칸은 '완료'만","")))))</f>
        <v/>
      </c>
      <c r="J2317">
        <f>IF(OR(G2317="밀림",G2317="오늘",G2317="이번 주"),A2317+ROW()/1E+6,"")</f>
        <v/>
      </c>
    </row>
    <row r="2318">
      <c r="A2318" s="20" t="n"/>
      <c r="B2318" s="26" t="n"/>
      <c r="C2318" s="27">
        <f>IF(D2318="","",IF(B2318="","(현장 없음)",IFERROR(INDEX(현장_고객,MATCH(B2318,현장번호,0))&amp;" · "&amp;INDEX(현장_주소,MATCH(B2318,현장번호,0)),"없는 번호")))</f>
        <v/>
      </c>
      <c r="D2318" s="21" t="n"/>
      <c r="E2318" s="21" t="n"/>
      <c r="F2318" s="26" t="n"/>
      <c r="G2318" s="28">
        <f>IF(OR(D2318="",H2318&lt;&gt;""),"",IF(F2318="완료","완료",IF(A2318&lt;기준일,"밀림",IF(A2318=기준일,"오늘",IF(A2318&lt;=기준일+7,"이번 주","예정")))))</f>
        <v/>
      </c>
      <c r="H2318" s="25">
        <f>IF(COUNTA(A2318,B2318,D2318)=0,"",IF(D2318="","할 일을 적어 주세요",IF(NOT(ISNUMBER(A2318)),"마감일을 확인하세요",IF(AND(B2318&lt;&gt;"",ISNA(MATCH(B2318,현장번호,0))),"현장 번호를 확인하세요",IF(AND(F2318&lt;&gt;"",F2318&lt;&gt;"완료"),"끝남 칸은 '완료'만","")))))</f>
        <v/>
      </c>
      <c r="J2318">
        <f>IF(OR(G2318="밀림",G2318="오늘",G2318="이번 주"),A2318+ROW()/1E+6,"")</f>
        <v/>
      </c>
    </row>
    <row r="2319">
      <c r="A2319" s="20" t="n"/>
      <c r="B2319" s="26" t="n"/>
      <c r="C2319" s="27">
        <f>IF(D2319="","",IF(B2319="","(현장 없음)",IFERROR(INDEX(현장_고객,MATCH(B2319,현장번호,0))&amp;" · "&amp;INDEX(현장_주소,MATCH(B2319,현장번호,0)),"없는 번호")))</f>
        <v/>
      </c>
      <c r="D2319" s="21" t="n"/>
      <c r="E2319" s="21" t="n"/>
      <c r="F2319" s="26" t="n"/>
      <c r="G2319" s="28">
        <f>IF(OR(D2319="",H2319&lt;&gt;""),"",IF(F2319="완료","완료",IF(A2319&lt;기준일,"밀림",IF(A2319=기준일,"오늘",IF(A2319&lt;=기준일+7,"이번 주","예정")))))</f>
        <v/>
      </c>
      <c r="H2319" s="25">
        <f>IF(COUNTA(A2319,B2319,D2319)=0,"",IF(D2319="","할 일을 적어 주세요",IF(NOT(ISNUMBER(A2319)),"마감일을 확인하세요",IF(AND(B2319&lt;&gt;"",ISNA(MATCH(B2319,현장번호,0))),"현장 번호를 확인하세요",IF(AND(F2319&lt;&gt;"",F2319&lt;&gt;"완료"),"끝남 칸은 '완료'만","")))))</f>
        <v/>
      </c>
      <c r="J2319">
        <f>IF(OR(G2319="밀림",G2319="오늘",G2319="이번 주"),A2319+ROW()/1E+6,"")</f>
        <v/>
      </c>
    </row>
    <row r="2320">
      <c r="A2320" s="20" t="n"/>
      <c r="B2320" s="26" t="n"/>
      <c r="C2320" s="27">
        <f>IF(D2320="","",IF(B2320="","(현장 없음)",IFERROR(INDEX(현장_고객,MATCH(B2320,현장번호,0))&amp;" · "&amp;INDEX(현장_주소,MATCH(B2320,현장번호,0)),"없는 번호")))</f>
        <v/>
      </c>
      <c r="D2320" s="21" t="n"/>
      <c r="E2320" s="21" t="n"/>
      <c r="F2320" s="26" t="n"/>
      <c r="G2320" s="28">
        <f>IF(OR(D2320="",H2320&lt;&gt;""),"",IF(F2320="완료","완료",IF(A2320&lt;기준일,"밀림",IF(A2320=기준일,"오늘",IF(A2320&lt;=기준일+7,"이번 주","예정")))))</f>
        <v/>
      </c>
      <c r="H2320" s="25">
        <f>IF(COUNTA(A2320,B2320,D2320)=0,"",IF(D2320="","할 일을 적어 주세요",IF(NOT(ISNUMBER(A2320)),"마감일을 확인하세요",IF(AND(B2320&lt;&gt;"",ISNA(MATCH(B2320,현장번호,0))),"현장 번호를 확인하세요",IF(AND(F2320&lt;&gt;"",F2320&lt;&gt;"완료"),"끝남 칸은 '완료'만","")))))</f>
        <v/>
      </c>
      <c r="J2320">
        <f>IF(OR(G2320="밀림",G2320="오늘",G2320="이번 주"),A2320+ROW()/1E+6,"")</f>
        <v/>
      </c>
    </row>
    <row r="2321">
      <c r="A2321" s="20" t="n"/>
      <c r="B2321" s="26" t="n"/>
      <c r="C2321" s="27">
        <f>IF(D2321="","",IF(B2321="","(현장 없음)",IFERROR(INDEX(현장_고객,MATCH(B2321,현장번호,0))&amp;" · "&amp;INDEX(현장_주소,MATCH(B2321,현장번호,0)),"없는 번호")))</f>
        <v/>
      </c>
      <c r="D2321" s="21" t="n"/>
      <c r="E2321" s="21" t="n"/>
      <c r="F2321" s="26" t="n"/>
      <c r="G2321" s="28">
        <f>IF(OR(D2321="",H2321&lt;&gt;""),"",IF(F2321="완료","완료",IF(A2321&lt;기준일,"밀림",IF(A2321=기준일,"오늘",IF(A2321&lt;=기준일+7,"이번 주","예정")))))</f>
        <v/>
      </c>
      <c r="H2321" s="25">
        <f>IF(COUNTA(A2321,B2321,D2321)=0,"",IF(D2321="","할 일을 적어 주세요",IF(NOT(ISNUMBER(A2321)),"마감일을 확인하세요",IF(AND(B2321&lt;&gt;"",ISNA(MATCH(B2321,현장번호,0))),"현장 번호를 확인하세요",IF(AND(F2321&lt;&gt;"",F2321&lt;&gt;"완료"),"끝남 칸은 '완료'만","")))))</f>
        <v/>
      </c>
      <c r="J2321">
        <f>IF(OR(G2321="밀림",G2321="오늘",G2321="이번 주"),A2321+ROW()/1E+6,"")</f>
        <v/>
      </c>
    </row>
    <row r="2322">
      <c r="A2322" s="20" t="n"/>
      <c r="B2322" s="26" t="n"/>
      <c r="C2322" s="27">
        <f>IF(D2322="","",IF(B2322="","(현장 없음)",IFERROR(INDEX(현장_고객,MATCH(B2322,현장번호,0))&amp;" · "&amp;INDEX(현장_주소,MATCH(B2322,현장번호,0)),"없는 번호")))</f>
        <v/>
      </c>
      <c r="D2322" s="21" t="n"/>
      <c r="E2322" s="21" t="n"/>
      <c r="F2322" s="26" t="n"/>
      <c r="G2322" s="28">
        <f>IF(OR(D2322="",H2322&lt;&gt;""),"",IF(F2322="완료","완료",IF(A2322&lt;기준일,"밀림",IF(A2322=기준일,"오늘",IF(A2322&lt;=기준일+7,"이번 주","예정")))))</f>
        <v/>
      </c>
      <c r="H2322" s="25">
        <f>IF(COUNTA(A2322,B2322,D2322)=0,"",IF(D2322="","할 일을 적어 주세요",IF(NOT(ISNUMBER(A2322)),"마감일을 확인하세요",IF(AND(B2322&lt;&gt;"",ISNA(MATCH(B2322,현장번호,0))),"현장 번호를 확인하세요",IF(AND(F2322&lt;&gt;"",F2322&lt;&gt;"완료"),"끝남 칸은 '완료'만","")))))</f>
        <v/>
      </c>
      <c r="J2322">
        <f>IF(OR(G2322="밀림",G2322="오늘",G2322="이번 주"),A2322+ROW()/1E+6,"")</f>
        <v/>
      </c>
    </row>
    <row r="2323">
      <c r="A2323" s="20" t="n"/>
      <c r="B2323" s="26" t="n"/>
      <c r="C2323" s="27">
        <f>IF(D2323="","",IF(B2323="","(현장 없음)",IFERROR(INDEX(현장_고객,MATCH(B2323,현장번호,0))&amp;" · "&amp;INDEX(현장_주소,MATCH(B2323,현장번호,0)),"없는 번호")))</f>
        <v/>
      </c>
      <c r="D2323" s="21" t="n"/>
      <c r="E2323" s="21" t="n"/>
      <c r="F2323" s="26" t="n"/>
      <c r="G2323" s="28">
        <f>IF(OR(D2323="",H2323&lt;&gt;""),"",IF(F2323="완료","완료",IF(A2323&lt;기준일,"밀림",IF(A2323=기준일,"오늘",IF(A2323&lt;=기준일+7,"이번 주","예정")))))</f>
        <v/>
      </c>
      <c r="H2323" s="25">
        <f>IF(COUNTA(A2323,B2323,D2323)=0,"",IF(D2323="","할 일을 적어 주세요",IF(NOT(ISNUMBER(A2323)),"마감일을 확인하세요",IF(AND(B2323&lt;&gt;"",ISNA(MATCH(B2323,현장번호,0))),"현장 번호를 확인하세요",IF(AND(F2323&lt;&gt;"",F2323&lt;&gt;"완료"),"끝남 칸은 '완료'만","")))))</f>
        <v/>
      </c>
      <c r="J2323">
        <f>IF(OR(G2323="밀림",G2323="오늘",G2323="이번 주"),A2323+ROW()/1E+6,"")</f>
        <v/>
      </c>
    </row>
    <row r="2324">
      <c r="A2324" s="20" t="n"/>
      <c r="B2324" s="26" t="n"/>
      <c r="C2324" s="27">
        <f>IF(D2324="","",IF(B2324="","(현장 없음)",IFERROR(INDEX(현장_고객,MATCH(B2324,현장번호,0))&amp;" · "&amp;INDEX(현장_주소,MATCH(B2324,현장번호,0)),"없는 번호")))</f>
        <v/>
      </c>
      <c r="D2324" s="21" t="n"/>
      <c r="E2324" s="21" t="n"/>
      <c r="F2324" s="26" t="n"/>
      <c r="G2324" s="28">
        <f>IF(OR(D2324="",H2324&lt;&gt;""),"",IF(F2324="완료","완료",IF(A2324&lt;기준일,"밀림",IF(A2324=기준일,"오늘",IF(A2324&lt;=기준일+7,"이번 주","예정")))))</f>
        <v/>
      </c>
      <c r="H2324" s="25">
        <f>IF(COUNTA(A2324,B2324,D2324)=0,"",IF(D2324="","할 일을 적어 주세요",IF(NOT(ISNUMBER(A2324)),"마감일을 확인하세요",IF(AND(B2324&lt;&gt;"",ISNA(MATCH(B2324,현장번호,0))),"현장 번호를 확인하세요",IF(AND(F2324&lt;&gt;"",F2324&lt;&gt;"완료"),"끝남 칸은 '완료'만","")))))</f>
        <v/>
      </c>
      <c r="J2324">
        <f>IF(OR(G2324="밀림",G2324="오늘",G2324="이번 주"),A2324+ROW()/1E+6,"")</f>
        <v/>
      </c>
    </row>
    <row r="2325">
      <c r="A2325" s="20" t="n"/>
      <c r="B2325" s="26" t="n"/>
      <c r="C2325" s="27">
        <f>IF(D2325="","",IF(B2325="","(현장 없음)",IFERROR(INDEX(현장_고객,MATCH(B2325,현장번호,0))&amp;" · "&amp;INDEX(현장_주소,MATCH(B2325,현장번호,0)),"없는 번호")))</f>
        <v/>
      </c>
      <c r="D2325" s="21" t="n"/>
      <c r="E2325" s="21" t="n"/>
      <c r="F2325" s="26" t="n"/>
      <c r="G2325" s="28">
        <f>IF(OR(D2325="",H2325&lt;&gt;""),"",IF(F2325="완료","완료",IF(A2325&lt;기준일,"밀림",IF(A2325=기준일,"오늘",IF(A2325&lt;=기준일+7,"이번 주","예정")))))</f>
        <v/>
      </c>
      <c r="H2325" s="25">
        <f>IF(COUNTA(A2325,B2325,D2325)=0,"",IF(D2325="","할 일을 적어 주세요",IF(NOT(ISNUMBER(A2325)),"마감일을 확인하세요",IF(AND(B2325&lt;&gt;"",ISNA(MATCH(B2325,현장번호,0))),"현장 번호를 확인하세요",IF(AND(F2325&lt;&gt;"",F2325&lt;&gt;"완료"),"끝남 칸은 '완료'만","")))))</f>
        <v/>
      </c>
      <c r="J2325">
        <f>IF(OR(G2325="밀림",G2325="오늘",G2325="이번 주"),A2325+ROW()/1E+6,"")</f>
        <v/>
      </c>
    </row>
    <row r="2326">
      <c r="A2326" s="20" t="n"/>
      <c r="B2326" s="26" t="n"/>
      <c r="C2326" s="27">
        <f>IF(D2326="","",IF(B2326="","(현장 없음)",IFERROR(INDEX(현장_고객,MATCH(B2326,현장번호,0))&amp;" · "&amp;INDEX(현장_주소,MATCH(B2326,현장번호,0)),"없는 번호")))</f>
        <v/>
      </c>
      <c r="D2326" s="21" t="n"/>
      <c r="E2326" s="21" t="n"/>
      <c r="F2326" s="26" t="n"/>
      <c r="G2326" s="28">
        <f>IF(OR(D2326="",H2326&lt;&gt;""),"",IF(F2326="완료","완료",IF(A2326&lt;기준일,"밀림",IF(A2326=기준일,"오늘",IF(A2326&lt;=기준일+7,"이번 주","예정")))))</f>
        <v/>
      </c>
      <c r="H2326" s="25">
        <f>IF(COUNTA(A2326,B2326,D2326)=0,"",IF(D2326="","할 일을 적어 주세요",IF(NOT(ISNUMBER(A2326)),"마감일을 확인하세요",IF(AND(B2326&lt;&gt;"",ISNA(MATCH(B2326,현장번호,0))),"현장 번호를 확인하세요",IF(AND(F2326&lt;&gt;"",F2326&lt;&gt;"완료"),"끝남 칸은 '완료'만","")))))</f>
        <v/>
      </c>
      <c r="J2326">
        <f>IF(OR(G2326="밀림",G2326="오늘",G2326="이번 주"),A2326+ROW()/1E+6,"")</f>
        <v/>
      </c>
    </row>
    <row r="2327">
      <c r="A2327" s="20" t="n"/>
      <c r="B2327" s="26" t="n"/>
      <c r="C2327" s="27">
        <f>IF(D2327="","",IF(B2327="","(현장 없음)",IFERROR(INDEX(현장_고객,MATCH(B2327,현장번호,0))&amp;" · "&amp;INDEX(현장_주소,MATCH(B2327,현장번호,0)),"없는 번호")))</f>
        <v/>
      </c>
      <c r="D2327" s="21" t="n"/>
      <c r="E2327" s="21" t="n"/>
      <c r="F2327" s="26" t="n"/>
      <c r="G2327" s="28">
        <f>IF(OR(D2327="",H2327&lt;&gt;""),"",IF(F2327="완료","완료",IF(A2327&lt;기준일,"밀림",IF(A2327=기준일,"오늘",IF(A2327&lt;=기준일+7,"이번 주","예정")))))</f>
        <v/>
      </c>
      <c r="H2327" s="25">
        <f>IF(COUNTA(A2327,B2327,D2327)=0,"",IF(D2327="","할 일을 적어 주세요",IF(NOT(ISNUMBER(A2327)),"마감일을 확인하세요",IF(AND(B2327&lt;&gt;"",ISNA(MATCH(B2327,현장번호,0))),"현장 번호를 확인하세요",IF(AND(F2327&lt;&gt;"",F2327&lt;&gt;"완료"),"끝남 칸은 '완료'만","")))))</f>
        <v/>
      </c>
      <c r="J2327">
        <f>IF(OR(G2327="밀림",G2327="오늘",G2327="이번 주"),A2327+ROW()/1E+6,"")</f>
        <v/>
      </c>
    </row>
    <row r="2328">
      <c r="A2328" s="20" t="n"/>
      <c r="B2328" s="26" t="n"/>
      <c r="C2328" s="27">
        <f>IF(D2328="","",IF(B2328="","(현장 없음)",IFERROR(INDEX(현장_고객,MATCH(B2328,현장번호,0))&amp;" · "&amp;INDEX(현장_주소,MATCH(B2328,현장번호,0)),"없는 번호")))</f>
        <v/>
      </c>
      <c r="D2328" s="21" t="n"/>
      <c r="E2328" s="21" t="n"/>
      <c r="F2328" s="26" t="n"/>
      <c r="G2328" s="28">
        <f>IF(OR(D2328="",H2328&lt;&gt;""),"",IF(F2328="완료","완료",IF(A2328&lt;기준일,"밀림",IF(A2328=기준일,"오늘",IF(A2328&lt;=기준일+7,"이번 주","예정")))))</f>
        <v/>
      </c>
      <c r="H2328" s="25">
        <f>IF(COUNTA(A2328,B2328,D2328)=0,"",IF(D2328="","할 일을 적어 주세요",IF(NOT(ISNUMBER(A2328)),"마감일을 확인하세요",IF(AND(B2328&lt;&gt;"",ISNA(MATCH(B2328,현장번호,0))),"현장 번호를 확인하세요",IF(AND(F2328&lt;&gt;"",F2328&lt;&gt;"완료"),"끝남 칸은 '완료'만","")))))</f>
        <v/>
      </c>
      <c r="J2328">
        <f>IF(OR(G2328="밀림",G2328="오늘",G2328="이번 주"),A2328+ROW()/1E+6,"")</f>
        <v/>
      </c>
    </row>
    <row r="2329">
      <c r="A2329" s="20" t="n"/>
      <c r="B2329" s="26" t="n"/>
      <c r="C2329" s="27">
        <f>IF(D2329="","",IF(B2329="","(현장 없음)",IFERROR(INDEX(현장_고객,MATCH(B2329,현장번호,0))&amp;" · "&amp;INDEX(현장_주소,MATCH(B2329,현장번호,0)),"없는 번호")))</f>
        <v/>
      </c>
      <c r="D2329" s="21" t="n"/>
      <c r="E2329" s="21" t="n"/>
      <c r="F2329" s="26" t="n"/>
      <c r="G2329" s="28">
        <f>IF(OR(D2329="",H2329&lt;&gt;""),"",IF(F2329="완료","완료",IF(A2329&lt;기준일,"밀림",IF(A2329=기준일,"오늘",IF(A2329&lt;=기준일+7,"이번 주","예정")))))</f>
        <v/>
      </c>
      <c r="H2329" s="25">
        <f>IF(COUNTA(A2329,B2329,D2329)=0,"",IF(D2329="","할 일을 적어 주세요",IF(NOT(ISNUMBER(A2329)),"마감일을 확인하세요",IF(AND(B2329&lt;&gt;"",ISNA(MATCH(B2329,현장번호,0))),"현장 번호를 확인하세요",IF(AND(F2329&lt;&gt;"",F2329&lt;&gt;"완료"),"끝남 칸은 '완료'만","")))))</f>
        <v/>
      </c>
      <c r="J2329">
        <f>IF(OR(G2329="밀림",G2329="오늘",G2329="이번 주"),A2329+ROW()/1E+6,"")</f>
        <v/>
      </c>
    </row>
    <row r="2330">
      <c r="A2330" s="20" t="n"/>
      <c r="B2330" s="26" t="n"/>
      <c r="C2330" s="27">
        <f>IF(D2330="","",IF(B2330="","(현장 없음)",IFERROR(INDEX(현장_고객,MATCH(B2330,현장번호,0))&amp;" · "&amp;INDEX(현장_주소,MATCH(B2330,현장번호,0)),"없는 번호")))</f>
        <v/>
      </c>
      <c r="D2330" s="21" t="n"/>
      <c r="E2330" s="21" t="n"/>
      <c r="F2330" s="26" t="n"/>
      <c r="G2330" s="28">
        <f>IF(OR(D2330="",H2330&lt;&gt;""),"",IF(F2330="완료","완료",IF(A2330&lt;기준일,"밀림",IF(A2330=기준일,"오늘",IF(A2330&lt;=기준일+7,"이번 주","예정")))))</f>
        <v/>
      </c>
      <c r="H2330" s="25">
        <f>IF(COUNTA(A2330,B2330,D2330)=0,"",IF(D2330="","할 일을 적어 주세요",IF(NOT(ISNUMBER(A2330)),"마감일을 확인하세요",IF(AND(B2330&lt;&gt;"",ISNA(MATCH(B2330,현장번호,0))),"현장 번호를 확인하세요",IF(AND(F2330&lt;&gt;"",F2330&lt;&gt;"완료"),"끝남 칸은 '완료'만","")))))</f>
        <v/>
      </c>
      <c r="J2330">
        <f>IF(OR(G2330="밀림",G2330="오늘",G2330="이번 주"),A2330+ROW()/1E+6,"")</f>
        <v/>
      </c>
    </row>
    <row r="2331">
      <c r="A2331" s="20" t="n"/>
      <c r="B2331" s="26" t="n"/>
      <c r="C2331" s="27">
        <f>IF(D2331="","",IF(B2331="","(현장 없음)",IFERROR(INDEX(현장_고객,MATCH(B2331,현장번호,0))&amp;" · "&amp;INDEX(현장_주소,MATCH(B2331,현장번호,0)),"없는 번호")))</f>
        <v/>
      </c>
      <c r="D2331" s="21" t="n"/>
      <c r="E2331" s="21" t="n"/>
      <c r="F2331" s="26" t="n"/>
      <c r="G2331" s="28">
        <f>IF(OR(D2331="",H2331&lt;&gt;""),"",IF(F2331="완료","완료",IF(A2331&lt;기준일,"밀림",IF(A2331=기준일,"오늘",IF(A2331&lt;=기준일+7,"이번 주","예정")))))</f>
        <v/>
      </c>
      <c r="H2331" s="25">
        <f>IF(COUNTA(A2331,B2331,D2331)=0,"",IF(D2331="","할 일을 적어 주세요",IF(NOT(ISNUMBER(A2331)),"마감일을 확인하세요",IF(AND(B2331&lt;&gt;"",ISNA(MATCH(B2331,현장번호,0))),"현장 번호를 확인하세요",IF(AND(F2331&lt;&gt;"",F2331&lt;&gt;"완료"),"끝남 칸은 '완료'만","")))))</f>
        <v/>
      </c>
      <c r="J2331">
        <f>IF(OR(G2331="밀림",G2331="오늘",G2331="이번 주"),A2331+ROW()/1E+6,"")</f>
        <v/>
      </c>
    </row>
    <row r="2332">
      <c r="A2332" s="20" t="n"/>
      <c r="B2332" s="26" t="n"/>
      <c r="C2332" s="27">
        <f>IF(D2332="","",IF(B2332="","(현장 없음)",IFERROR(INDEX(현장_고객,MATCH(B2332,현장번호,0))&amp;" · "&amp;INDEX(현장_주소,MATCH(B2332,현장번호,0)),"없는 번호")))</f>
        <v/>
      </c>
      <c r="D2332" s="21" t="n"/>
      <c r="E2332" s="21" t="n"/>
      <c r="F2332" s="26" t="n"/>
      <c r="G2332" s="28">
        <f>IF(OR(D2332="",H2332&lt;&gt;""),"",IF(F2332="완료","완료",IF(A2332&lt;기준일,"밀림",IF(A2332=기준일,"오늘",IF(A2332&lt;=기준일+7,"이번 주","예정")))))</f>
        <v/>
      </c>
      <c r="H2332" s="25">
        <f>IF(COUNTA(A2332,B2332,D2332)=0,"",IF(D2332="","할 일을 적어 주세요",IF(NOT(ISNUMBER(A2332)),"마감일을 확인하세요",IF(AND(B2332&lt;&gt;"",ISNA(MATCH(B2332,현장번호,0))),"현장 번호를 확인하세요",IF(AND(F2332&lt;&gt;"",F2332&lt;&gt;"완료"),"끝남 칸은 '완료'만","")))))</f>
        <v/>
      </c>
      <c r="J2332">
        <f>IF(OR(G2332="밀림",G2332="오늘",G2332="이번 주"),A2332+ROW()/1E+6,"")</f>
        <v/>
      </c>
    </row>
    <row r="2333">
      <c r="A2333" s="20" t="n"/>
      <c r="B2333" s="26" t="n"/>
      <c r="C2333" s="27">
        <f>IF(D2333="","",IF(B2333="","(현장 없음)",IFERROR(INDEX(현장_고객,MATCH(B2333,현장번호,0))&amp;" · "&amp;INDEX(현장_주소,MATCH(B2333,현장번호,0)),"없는 번호")))</f>
        <v/>
      </c>
      <c r="D2333" s="21" t="n"/>
      <c r="E2333" s="21" t="n"/>
      <c r="F2333" s="26" t="n"/>
      <c r="G2333" s="28">
        <f>IF(OR(D2333="",H2333&lt;&gt;""),"",IF(F2333="완료","완료",IF(A2333&lt;기준일,"밀림",IF(A2333=기준일,"오늘",IF(A2333&lt;=기준일+7,"이번 주","예정")))))</f>
        <v/>
      </c>
      <c r="H2333" s="25">
        <f>IF(COUNTA(A2333,B2333,D2333)=0,"",IF(D2333="","할 일을 적어 주세요",IF(NOT(ISNUMBER(A2333)),"마감일을 확인하세요",IF(AND(B2333&lt;&gt;"",ISNA(MATCH(B2333,현장번호,0))),"현장 번호를 확인하세요",IF(AND(F2333&lt;&gt;"",F2333&lt;&gt;"완료"),"끝남 칸은 '완료'만","")))))</f>
        <v/>
      </c>
      <c r="J2333">
        <f>IF(OR(G2333="밀림",G2333="오늘",G2333="이번 주"),A2333+ROW()/1E+6,"")</f>
        <v/>
      </c>
    </row>
    <row r="2334">
      <c r="A2334" s="20" t="n"/>
      <c r="B2334" s="26" t="n"/>
      <c r="C2334" s="27">
        <f>IF(D2334="","",IF(B2334="","(현장 없음)",IFERROR(INDEX(현장_고객,MATCH(B2334,현장번호,0))&amp;" · "&amp;INDEX(현장_주소,MATCH(B2334,현장번호,0)),"없는 번호")))</f>
        <v/>
      </c>
      <c r="D2334" s="21" t="n"/>
      <c r="E2334" s="21" t="n"/>
      <c r="F2334" s="26" t="n"/>
      <c r="G2334" s="28">
        <f>IF(OR(D2334="",H2334&lt;&gt;""),"",IF(F2334="완료","완료",IF(A2334&lt;기준일,"밀림",IF(A2334=기준일,"오늘",IF(A2334&lt;=기준일+7,"이번 주","예정")))))</f>
        <v/>
      </c>
      <c r="H2334" s="25">
        <f>IF(COUNTA(A2334,B2334,D2334)=0,"",IF(D2334="","할 일을 적어 주세요",IF(NOT(ISNUMBER(A2334)),"마감일을 확인하세요",IF(AND(B2334&lt;&gt;"",ISNA(MATCH(B2334,현장번호,0))),"현장 번호를 확인하세요",IF(AND(F2334&lt;&gt;"",F2334&lt;&gt;"완료"),"끝남 칸은 '완료'만","")))))</f>
        <v/>
      </c>
      <c r="J2334">
        <f>IF(OR(G2334="밀림",G2334="오늘",G2334="이번 주"),A2334+ROW()/1E+6,"")</f>
        <v/>
      </c>
    </row>
    <row r="2335">
      <c r="A2335" s="20" t="n"/>
      <c r="B2335" s="26" t="n"/>
      <c r="C2335" s="27">
        <f>IF(D2335="","",IF(B2335="","(현장 없음)",IFERROR(INDEX(현장_고객,MATCH(B2335,현장번호,0))&amp;" · "&amp;INDEX(현장_주소,MATCH(B2335,현장번호,0)),"없는 번호")))</f>
        <v/>
      </c>
      <c r="D2335" s="21" t="n"/>
      <c r="E2335" s="21" t="n"/>
      <c r="F2335" s="26" t="n"/>
      <c r="G2335" s="28">
        <f>IF(OR(D2335="",H2335&lt;&gt;""),"",IF(F2335="완료","완료",IF(A2335&lt;기준일,"밀림",IF(A2335=기준일,"오늘",IF(A2335&lt;=기준일+7,"이번 주","예정")))))</f>
        <v/>
      </c>
      <c r="H2335" s="25">
        <f>IF(COUNTA(A2335,B2335,D2335)=0,"",IF(D2335="","할 일을 적어 주세요",IF(NOT(ISNUMBER(A2335)),"마감일을 확인하세요",IF(AND(B2335&lt;&gt;"",ISNA(MATCH(B2335,현장번호,0))),"현장 번호를 확인하세요",IF(AND(F2335&lt;&gt;"",F2335&lt;&gt;"완료"),"끝남 칸은 '완료'만","")))))</f>
        <v/>
      </c>
      <c r="J2335">
        <f>IF(OR(G2335="밀림",G2335="오늘",G2335="이번 주"),A2335+ROW()/1E+6,"")</f>
        <v/>
      </c>
    </row>
    <row r="2336">
      <c r="A2336" s="20" t="n"/>
      <c r="B2336" s="26" t="n"/>
      <c r="C2336" s="27">
        <f>IF(D2336="","",IF(B2336="","(현장 없음)",IFERROR(INDEX(현장_고객,MATCH(B2336,현장번호,0))&amp;" · "&amp;INDEX(현장_주소,MATCH(B2336,현장번호,0)),"없는 번호")))</f>
        <v/>
      </c>
      <c r="D2336" s="21" t="n"/>
      <c r="E2336" s="21" t="n"/>
      <c r="F2336" s="26" t="n"/>
      <c r="G2336" s="28">
        <f>IF(OR(D2336="",H2336&lt;&gt;""),"",IF(F2336="완료","완료",IF(A2336&lt;기준일,"밀림",IF(A2336=기준일,"오늘",IF(A2336&lt;=기준일+7,"이번 주","예정")))))</f>
        <v/>
      </c>
      <c r="H2336" s="25">
        <f>IF(COUNTA(A2336,B2336,D2336)=0,"",IF(D2336="","할 일을 적어 주세요",IF(NOT(ISNUMBER(A2336)),"마감일을 확인하세요",IF(AND(B2336&lt;&gt;"",ISNA(MATCH(B2336,현장번호,0))),"현장 번호를 확인하세요",IF(AND(F2336&lt;&gt;"",F2336&lt;&gt;"완료"),"끝남 칸은 '완료'만","")))))</f>
        <v/>
      </c>
      <c r="J2336">
        <f>IF(OR(G2336="밀림",G2336="오늘",G2336="이번 주"),A2336+ROW()/1E+6,"")</f>
        <v/>
      </c>
    </row>
    <row r="2337">
      <c r="A2337" s="20" t="n"/>
      <c r="B2337" s="26" t="n"/>
      <c r="C2337" s="27">
        <f>IF(D2337="","",IF(B2337="","(현장 없음)",IFERROR(INDEX(현장_고객,MATCH(B2337,현장번호,0))&amp;" · "&amp;INDEX(현장_주소,MATCH(B2337,현장번호,0)),"없는 번호")))</f>
        <v/>
      </c>
      <c r="D2337" s="21" t="n"/>
      <c r="E2337" s="21" t="n"/>
      <c r="F2337" s="26" t="n"/>
      <c r="G2337" s="28">
        <f>IF(OR(D2337="",H2337&lt;&gt;""),"",IF(F2337="완료","완료",IF(A2337&lt;기준일,"밀림",IF(A2337=기준일,"오늘",IF(A2337&lt;=기준일+7,"이번 주","예정")))))</f>
        <v/>
      </c>
      <c r="H2337" s="25">
        <f>IF(COUNTA(A2337,B2337,D2337)=0,"",IF(D2337="","할 일을 적어 주세요",IF(NOT(ISNUMBER(A2337)),"마감일을 확인하세요",IF(AND(B2337&lt;&gt;"",ISNA(MATCH(B2337,현장번호,0))),"현장 번호를 확인하세요",IF(AND(F2337&lt;&gt;"",F2337&lt;&gt;"완료"),"끝남 칸은 '완료'만","")))))</f>
        <v/>
      </c>
      <c r="J2337">
        <f>IF(OR(G2337="밀림",G2337="오늘",G2337="이번 주"),A2337+ROW()/1E+6,"")</f>
        <v/>
      </c>
    </row>
    <row r="2338">
      <c r="A2338" s="20" t="n"/>
      <c r="B2338" s="26" t="n"/>
      <c r="C2338" s="27">
        <f>IF(D2338="","",IF(B2338="","(현장 없음)",IFERROR(INDEX(현장_고객,MATCH(B2338,현장번호,0))&amp;" · "&amp;INDEX(현장_주소,MATCH(B2338,현장번호,0)),"없는 번호")))</f>
        <v/>
      </c>
      <c r="D2338" s="21" t="n"/>
      <c r="E2338" s="21" t="n"/>
      <c r="F2338" s="26" t="n"/>
      <c r="G2338" s="28">
        <f>IF(OR(D2338="",H2338&lt;&gt;""),"",IF(F2338="완료","완료",IF(A2338&lt;기준일,"밀림",IF(A2338=기준일,"오늘",IF(A2338&lt;=기준일+7,"이번 주","예정")))))</f>
        <v/>
      </c>
      <c r="H2338" s="25">
        <f>IF(COUNTA(A2338,B2338,D2338)=0,"",IF(D2338="","할 일을 적어 주세요",IF(NOT(ISNUMBER(A2338)),"마감일을 확인하세요",IF(AND(B2338&lt;&gt;"",ISNA(MATCH(B2338,현장번호,0))),"현장 번호를 확인하세요",IF(AND(F2338&lt;&gt;"",F2338&lt;&gt;"완료"),"끝남 칸은 '완료'만","")))))</f>
        <v/>
      </c>
      <c r="J2338">
        <f>IF(OR(G2338="밀림",G2338="오늘",G2338="이번 주"),A2338+ROW()/1E+6,"")</f>
        <v/>
      </c>
    </row>
    <row r="2339">
      <c r="A2339" s="20" t="n"/>
      <c r="B2339" s="26" t="n"/>
      <c r="C2339" s="27">
        <f>IF(D2339="","",IF(B2339="","(현장 없음)",IFERROR(INDEX(현장_고객,MATCH(B2339,현장번호,0))&amp;" · "&amp;INDEX(현장_주소,MATCH(B2339,현장번호,0)),"없는 번호")))</f>
        <v/>
      </c>
      <c r="D2339" s="21" t="n"/>
      <c r="E2339" s="21" t="n"/>
      <c r="F2339" s="26" t="n"/>
      <c r="G2339" s="28">
        <f>IF(OR(D2339="",H2339&lt;&gt;""),"",IF(F2339="완료","완료",IF(A2339&lt;기준일,"밀림",IF(A2339=기준일,"오늘",IF(A2339&lt;=기준일+7,"이번 주","예정")))))</f>
        <v/>
      </c>
      <c r="H2339" s="25">
        <f>IF(COUNTA(A2339,B2339,D2339)=0,"",IF(D2339="","할 일을 적어 주세요",IF(NOT(ISNUMBER(A2339)),"마감일을 확인하세요",IF(AND(B2339&lt;&gt;"",ISNA(MATCH(B2339,현장번호,0))),"현장 번호를 확인하세요",IF(AND(F2339&lt;&gt;"",F2339&lt;&gt;"완료"),"끝남 칸은 '완료'만","")))))</f>
        <v/>
      </c>
      <c r="J2339">
        <f>IF(OR(G2339="밀림",G2339="오늘",G2339="이번 주"),A2339+ROW()/1E+6,"")</f>
        <v/>
      </c>
    </row>
    <row r="2340">
      <c r="A2340" s="20" t="n"/>
      <c r="B2340" s="26" t="n"/>
      <c r="C2340" s="27">
        <f>IF(D2340="","",IF(B2340="","(현장 없음)",IFERROR(INDEX(현장_고객,MATCH(B2340,현장번호,0))&amp;" · "&amp;INDEX(현장_주소,MATCH(B2340,현장번호,0)),"없는 번호")))</f>
        <v/>
      </c>
      <c r="D2340" s="21" t="n"/>
      <c r="E2340" s="21" t="n"/>
      <c r="F2340" s="26" t="n"/>
      <c r="G2340" s="28">
        <f>IF(OR(D2340="",H2340&lt;&gt;""),"",IF(F2340="완료","완료",IF(A2340&lt;기준일,"밀림",IF(A2340=기준일,"오늘",IF(A2340&lt;=기준일+7,"이번 주","예정")))))</f>
        <v/>
      </c>
      <c r="H2340" s="25">
        <f>IF(COUNTA(A2340,B2340,D2340)=0,"",IF(D2340="","할 일을 적어 주세요",IF(NOT(ISNUMBER(A2340)),"마감일을 확인하세요",IF(AND(B2340&lt;&gt;"",ISNA(MATCH(B2340,현장번호,0))),"현장 번호를 확인하세요",IF(AND(F2340&lt;&gt;"",F2340&lt;&gt;"완료"),"끝남 칸은 '완료'만","")))))</f>
        <v/>
      </c>
      <c r="J2340">
        <f>IF(OR(G2340="밀림",G2340="오늘",G2340="이번 주"),A2340+ROW()/1E+6,"")</f>
        <v/>
      </c>
    </row>
    <row r="2341">
      <c r="A2341" s="20" t="n"/>
      <c r="B2341" s="26" t="n"/>
      <c r="C2341" s="27">
        <f>IF(D2341="","",IF(B2341="","(현장 없음)",IFERROR(INDEX(현장_고객,MATCH(B2341,현장번호,0))&amp;" · "&amp;INDEX(현장_주소,MATCH(B2341,현장번호,0)),"없는 번호")))</f>
        <v/>
      </c>
      <c r="D2341" s="21" t="n"/>
      <c r="E2341" s="21" t="n"/>
      <c r="F2341" s="26" t="n"/>
      <c r="G2341" s="28">
        <f>IF(OR(D2341="",H2341&lt;&gt;""),"",IF(F2341="완료","완료",IF(A2341&lt;기준일,"밀림",IF(A2341=기준일,"오늘",IF(A2341&lt;=기준일+7,"이번 주","예정")))))</f>
        <v/>
      </c>
      <c r="H2341" s="25">
        <f>IF(COUNTA(A2341,B2341,D2341)=0,"",IF(D2341="","할 일을 적어 주세요",IF(NOT(ISNUMBER(A2341)),"마감일을 확인하세요",IF(AND(B2341&lt;&gt;"",ISNA(MATCH(B2341,현장번호,0))),"현장 번호를 확인하세요",IF(AND(F2341&lt;&gt;"",F2341&lt;&gt;"완료"),"끝남 칸은 '완료'만","")))))</f>
        <v/>
      </c>
      <c r="J2341">
        <f>IF(OR(G2341="밀림",G2341="오늘",G2341="이번 주"),A2341+ROW()/1E+6,"")</f>
        <v/>
      </c>
    </row>
    <row r="2342">
      <c r="A2342" s="20" t="n"/>
      <c r="B2342" s="26" t="n"/>
      <c r="C2342" s="27">
        <f>IF(D2342="","",IF(B2342="","(현장 없음)",IFERROR(INDEX(현장_고객,MATCH(B2342,현장번호,0))&amp;" · "&amp;INDEX(현장_주소,MATCH(B2342,현장번호,0)),"없는 번호")))</f>
        <v/>
      </c>
      <c r="D2342" s="21" t="n"/>
      <c r="E2342" s="21" t="n"/>
      <c r="F2342" s="26" t="n"/>
      <c r="G2342" s="28">
        <f>IF(OR(D2342="",H2342&lt;&gt;""),"",IF(F2342="완료","완료",IF(A2342&lt;기준일,"밀림",IF(A2342=기준일,"오늘",IF(A2342&lt;=기준일+7,"이번 주","예정")))))</f>
        <v/>
      </c>
      <c r="H2342" s="25">
        <f>IF(COUNTA(A2342,B2342,D2342)=0,"",IF(D2342="","할 일을 적어 주세요",IF(NOT(ISNUMBER(A2342)),"마감일을 확인하세요",IF(AND(B2342&lt;&gt;"",ISNA(MATCH(B2342,현장번호,0))),"현장 번호를 확인하세요",IF(AND(F2342&lt;&gt;"",F2342&lt;&gt;"완료"),"끝남 칸은 '완료'만","")))))</f>
        <v/>
      </c>
      <c r="J2342">
        <f>IF(OR(G2342="밀림",G2342="오늘",G2342="이번 주"),A2342+ROW()/1E+6,"")</f>
        <v/>
      </c>
    </row>
    <row r="2343">
      <c r="A2343" s="20" t="n"/>
      <c r="B2343" s="26" t="n"/>
      <c r="C2343" s="27">
        <f>IF(D2343="","",IF(B2343="","(현장 없음)",IFERROR(INDEX(현장_고객,MATCH(B2343,현장번호,0))&amp;" · "&amp;INDEX(현장_주소,MATCH(B2343,현장번호,0)),"없는 번호")))</f>
        <v/>
      </c>
      <c r="D2343" s="21" t="n"/>
      <c r="E2343" s="21" t="n"/>
      <c r="F2343" s="26" t="n"/>
      <c r="G2343" s="28">
        <f>IF(OR(D2343="",H2343&lt;&gt;""),"",IF(F2343="완료","완료",IF(A2343&lt;기준일,"밀림",IF(A2343=기준일,"오늘",IF(A2343&lt;=기준일+7,"이번 주","예정")))))</f>
        <v/>
      </c>
      <c r="H2343" s="25">
        <f>IF(COUNTA(A2343,B2343,D2343)=0,"",IF(D2343="","할 일을 적어 주세요",IF(NOT(ISNUMBER(A2343)),"마감일을 확인하세요",IF(AND(B2343&lt;&gt;"",ISNA(MATCH(B2343,현장번호,0))),"현장 번호를 확인하세요",IF(AND(F2343&lt;&gt;"",F2343&lt;&gt;"완료"),"끝남 칸은 '완료'만","")))))</f>
        <v/>
      </c>
      <c r="J2343">
        <f>IF(OR(G2343="밀림",G2343="오늘",G2343="이번 주"),A2343+ROW()/1E+6,"")</f>
        <v/>
      </c>
    </row>
    <row r="2344">
      <c r="A2344" s="20" t="n"/>
      <c r="B2344" s="26" t="n"/>
      <c r="C2344" s="27">
        <f>IF(D2344="","",IF(B2344="","(현장 없음)",IFERROR(INDEX(현장_고객,MATCH(B2344,현장번호,0))&amp;" · "&amp;INDEX(현장_주소,MATCH(B2344,현장번호,0)),"없는 번호")))</f>
        <v/>
      </c>
      <c r="D2344" s="21" t="n"/>
      <c r="E2344" s="21" t="n"/>
      <c r="F2344" s="26" t="n"/>
      <c r="G2344" s="28">
        <f>IF(OR(D2344="",H2344&lt;&gt;""),"",IF(F2344="완료","완료",IF(A2344&lt;기준일,"밀림",IF(A2344=기준일,"오늘",IF(A2344&lt;=기준일+7,"이번 주","예정")))))</f>
        <v/>
      </c>
      <c r="H2344" s="25">
        <f>IF(COUNTA(A2344,B2344,D2344)=0,"",IF(D2344="","할 일을 적어 주세요",IF(NOT(ISNUMBER(A2344)),"마감일을 확인하세요",IF(AND(B2344&lt;&gt;"",ISNA(MATCH(B2344,현장번호,0))),"현장 번호를 확인하세요",IF(AND(F2344&lt;&gt;"",F2344&lt;&gt;"완료"),"끝남 칸은 '완료'만","")))))</f>
        <v/>
      </c>
      <c r="J2344">
        <f>IF(OR(G2344="밀림",G2344="오늘",G2344="이번 주"),A2344+ROW()/1E+6,"")</f>
        <v/>
      </c>
    </row>
    <row r="2345">
      <c r="A2345" s="20" t="n"/>
      <c r="B2345" s="26" t="n"/>
      <c r="C2345" s="27">
        <f>IF(D2345="","",IF(B2345="","(현장 없음)",IFERROR(INDEX(현장_고객,MATCH(B2345,현장번호,0))&amp;" · "&amp;INDEX(현장_주소,MATCH(B2345,현장번호,0)),"없는 번호")))</f>
        <v/>
      </c>
      <c r="D2345" s="21" t="n"/>
      <c r="E2345" s="21" t="n"/>
      <c r="F2345" s="26" t="n"/>
      <c r="G2345" s="28">
        <f>IF(OR(D2345="",H2345&lt;&gt;""),"",IF(F2345="완료","완료",IF(A2345&lt;기준일,"밀림",IF(A2345=기준일,"오늘",IF(A2345&lt;=기준일+7,"이번 주","예정")))))</f>
        <v/>
      </c>
      <c r="H2345" s="25">
        <f>IF(COUNTA(A2345,B2345,D2345)=0,"",IF(D2345="","할 일을 적어 주세요",IF(NOT(ISNUMBER(A2345)),"마감일을 확인하세요",IF(AND(B2345&lt;&gt;"",ISNA(MATCH(B2345,현장번호,0))),"현장 번호를 확인하세요",IF(AND(F2345&lt;&gt;"",F2345&lt;&gt;"완료"),"끝남 칸은 '완료'만","")))))</f>
        <v/>
      </c>
      <c r="J2345">
        <f>IF(OR(G2345="밀림",G2345="오늘",G2345="이번 주"),A2345+ROW()/1E+6,"")</f>
        <v/>
      </c>
    </row>
    <row r="2346">
      <c r="A2346" s="20" t="n"/>
      <c r="B2346" s="26" t="n"/>
      <c r="C2346" s="27">
        <f>IF(D2346="","",IF(B2346="","(현장 없음)",IFERROR(INDEX(현장_고객,MATCH(B2346,현장번호,0))&amp;" · "&amp;INDEX(현장_주소,MATCH(B2346,현장번호,0)),"없는 번호")))</f>
        <v/>
      </c>
      <c r="D2346" s="21" t="n"/>
      <c r="E2346" s="21" t="n"/>
      <c r="F2346" s="26" t="n"/>
      <c r="G2346" s="28">
        <f>IF(OR(D2346="",H2346&lt;&gt;""),"",IF(F2346="완료","완료",IF(A2346&lt;기준일,"밀림",IF(A2346=기준일,"오늘",IF(A2346&lt;=기준일+7,"이번 주","예정")))))</f>
        <v/>
      </c>
      <c r="H2346" s="25">
        <f>IF(COUNTA(A2346,B2346,D2346)=0,"",IF(D2346="","할 일을 적어 주세요",IF(NOT(ISNUMBER(A2346)),"마감일을 확인하세요",IF(AND(B2346&lt;&gt;"",ISNA(MATCH(B2346,현장번호,0))),"현장 번호를 확인하세요",IF(AND(F2346&lt;&gt;"",F2346&lt;&gt;"완료"),"끝남 칸은 '완료'만","")))))</f>
        <v/>
      </c>
      <c r="J2346">
        <f>IF(OR(G2346="밀림",G2346="오늘",G2346="이번 주"),A2346+ROW()/1E+6,"")</f>
        <v/>
      </c>
    </row>
    <row r="2347">
      <c r="A2347" s="20" t="n"/>
      <c r="B2347" s="26" t="n"/>
      <c r="C2347" s="27">
        <f>IF(D2347="","",IF(B2347="","(현장 없음)",IFERROR(INDEX(현장_고객,MATCH(B2347,현장번호,0))&amp;" · "&amp;INDEX(현장_주소,MATCH(B2347,현장번호,0)),"없는 번호")))</f>
        <v/>
      </c>
      <c r="D2347" s="21" t="n"/>
      <c r="E2347" s="21" t="n"/>
      <c r="F2347" s="26" t="n"/>
      <c r="G2347" s="28">
        <f>IF(OR(D2347="",H2347&lt;&gt;""),"",IF(F2347="완료","완료",IF(A2347&lt;기준일,"밀림",IF(A2347=기준일,"오늘",IF(A2347&lt;=기준일+7,"이번 주","예정")))))</f>
        <v/>
      </c>
      <c r="H2347" s="25">
        <f>IF(COUNTA(A2347,B2347,D2347)=0,"",IF(D2347="","할 일을 적어 주세요",IF(NOT(ISNUMBER(A2347)),"마감일을 확인하세요",IF(AND(B2347&lt;&gt;"",ISNA(MATCH(B2347,현장번호,0))),"현장 번호를 확인하세요",IF(AND(F2347&lt;&gt;"",F2347&lt;&gt;"완료"),"끝남 칸은 '완료'만","")))))</f>
        <v/>
      </c>
      <c r="J2347">
        <f>IF(OR(G2347="밀림",G2347="오늘",G2347="이번 주"),A2347+ROW()/1E+6,"")</f>
        <v/>
      </c>
    </row>
    <row r="2348">
      <c r="A2348" s="20" t="n"/>
      <c r="B2348" s="26" t="n"/>
      <c r="C2348" s="27">
        <f>IF(D2348="","",IF(B2348="","(현장 없음)",IFERROR(INDEX(현장_고객,MATCH(B2348,현장번호,0))&amp;" · "&amp;INDEX(현장_주소,MATCH(B2348,현장번호,0)),"없는 번호")))</f>
        <v/>
      </c>
      <c r="D2348" s="21" t="n"/>
      <c r="E2348" s="21" t="n"/>
      <c r="F2348" s="26" t="n"/>
      <c r="G2348" s="28">
        <f>IF(OR(D2348="",H2348&lt;&gt;""),"",IF(F2348="완료","완료",IF(A2348&lt;기준일,"밀림",IF(A2348=기준일,"오늘",IF(A2348&lt;=기준일+7,"이번 주","예정")))))</f>
        <v/>
      </c>
      <c r="H2348" s="25">
        <f>IF(COUNTA(A2348,B2348,D2348)=0,"",IF(D2348="","할 일을 적어 주세요",IF(NOT(ISNUMBER(A2348)),"마감일을 확인하세요",IF(AND(B2348&lt;&gt;"",ISNA(MATCH(B2348,현장번호,0))),"현장 번호를 확인하세요",IF(AND(F2348&lt;&gt;"",F2348&lt;&gt;"완료"),"끝남 칸은 '완료'만","")))))</f>
        <v/>
      </c>
      <c r="J2348">
        <f>IF(OR(G2348="밀림",G2348="오늘",G2348="이번 주"),A2348+ROW()/1E+6,"")</f>
        <v/>
      </c>
    </row>
    <row r="2349">
      <c r="A2349" s="20" t="n"/>
      <c r="B2349" s="26" t="n"/>
      <c r="C2349" s="27">
        <f>IF(D2349="","",IF(B2349="","(현장 없음)",IFERROR(INDEX(현장_고객,MATCH(B2349,현장번호,0))&amp;" · "&amp;INDEX(현장_주소,MATCH(B2349,현장번호,0)),"없는 번호")))</f>
        <v/>
      </c>
      <c r="D2349" s="21" t="n"/>
      <c r="E2349" s="21" t="n"/>
      <c r="F2349" s="26" t="n"/>
      <c r="G2349" s="28">
        <f>IF(OR(D2349="",H2349&lt;&gt;""),"",IF(F2349="완료","완료",IF(A2349&lt;기준일,"밀림",IF(A2349=기준일,"오늘",IF(A2349&lt;=기준일+7,"이번 주","예정")))))</f>
        <v/>
      </c>
      <c r="H2349" s="25">
        <f>IF(COUNTA(A2349,B2349,D2349)=0,"",IF(D2349="","할 일을 적어 주세요",IF(NOT(ISNUMBER(A2349)),"마감일을 확인하세요",IF(AND(B2349&lt;&gt;"",ISNA(MATCH(B2349,현장번호,0))),"현장 번호를 확인하세요",IF(AND(F2349&lt;&gt;"",F2349&lt;&gt;"완료"),"끝남 칸은 '완료'만","")))))</f>
        <v/>
      </c>
      <c r="J2349">
        <f>IF(OR(G2349="밀림",G2349="오늘",G2349="이번 주"),A2349+ROW()/1E+6,"")</f>
        <v/>
      </c>
    </row>
    <row r="2350">
      <c r="A2350" s="20" t="n"/>
      <c r="B2350" s="26" t="n"/>
      <c r="C2350" s="27">
        <f>IF(D2350="","",IF(B2350="","(현장 없음)",IFERROR(INDEX(현장_고객,MATCH(B2350,현장번호,0))&amp;" · "&amp;INDEX(현장_주소,MATCH(B2350,현장번호,0)),"없는 번호")))</f>
        <v/>
      </c>
      <c r="D2350" s="21" t="n"/>
      <c r="E2350" s="21" t="n"/>
      <c r="F2350" s="26" t="n"/>
      <c r="G2350" s="28">
        <f>IF(OR(D2350="",H2350&lt;&gt;""),"",IF(F2350="완료","완료",IF(A2350&lt;기준일,"밀림",IF(A2350=기준일,"오늘",IF(A2350&lt;=기준일+7,"이번 주","예정")))))</f>
        <v/>
      </c>
      <c r="H2350" s="25">
        <f>IF(COUNTA(A2350,B2350,D2350)=0,"",IF(D2350="","할 일을 적어 주세요",IF(NOT(ISNUMBER(A2350)),"마감일을 확인하세요",IF(AND(B2350&lt;&gt;"",ISNA(MATCH(B2350,현장번호,0))),"현장 번호를 확인하세요",IF(AND(F2350&lt;&gt;"",F2350&lt;&gt;"완료"),"끝남 칸은 '완료'만","")))))</f>
        <v/>
      </c>
      <c r="J2350">
        <f>IF(OR(G2350="밀림",G2350="오늘",G2350="이번 주"),A2350+ROW()/1E+6,"")</f>
        <v/>
      </c>
    </row>
    <row r="2351">
      <c r="A2351" s="20" t="n"/>
      <c r="B2351" s="26" t="n"/>
      <c r="C2351" s="27">
        <f>IF(D2351="","",IF(B2351="","(현장 없음)",IFERROR(INDEX(현장_고객,MATCH(B2351,현장번호,0))&amp;" · "&amp;INDEX(현장_주소,MATCH(B2351,현장번호,0)),"없는 번호")))</f>
        <v/>
      </c>
      <c r="D2351" s="21" t="n"/>
      <c r="E2351" s="21" t="n"/>
      <c r="F2351" s="26" t="n"/>
      <c r="G2351" s="28">
        <f>IF(OR(D2351="",H2351&lt;&gt;""),"",IF(F2351="완료","완료",IF(A2351&lt;기준일,"밀림",IF(A2351=기준일,"오늘",IF(A2351&lt;=기준일+7,"이번 주","예정")))))</f>
        <v/>
      </c>
      <c r="H2351" s="25">
        <f>IF(COUNTA(A2351,B2351,D2351)=0,"",IF(D2351="","할 일을 적어 주세요",IF(NOT(ISNUMBER(A2351)),"마감일을 확인하세요",IF(AND(B2351&lt;&gt;"",ISNA(MATCH(B2351,현장번호,0))),"현장 번호를 확인하세요",IF(AND(F2351&lt;&gt;"",F2351&lt;&gt;"완료"),"끝남 칸은 '완료'만","")))))</f>
        <v/>
      </c>
      <c r="J2351">
        <f>IF(OR(G2351="밀림",G2351="오늘",G2351="이번 주"),A2351+ROW()/1E+6,"")</f>
        <v/>
      </c>
    </row>
    <row r="2352">
      <c r="A2352" s="20" t="n"/>
      <c r="B2352" s="26" t="n"/>
      <c r="C2352" s="27">
        <f>IF(D2352="","",IF(B2352="","(현장 없음)",IFERROR(INDEX(현장_고객,MATCH(B2352,현장번호,0))&amp;" · "&amp;INDEX(현장_주소,MATCH(B2352,현장번호,0)),"없는 번호")))</f>
        <v/>
      </c>
      <c r="D2352" s="21" t="n"/>
      <c r="E2352" s="21" t="n"/>
      <c r="F2352" s="26" t="n"/>
      <c r="G2352" s="28">
        <f>IF(OR(D2352="",H2352&lt;&gt;""),"",IF(F2352="완료","완료",IF(A2352&lt;기준일,"밀림",IF(A2352=기준일,"오늘",IF(A2352&lt;=기준일+7,"이번 주","예정")))))</f>
        <v/>
      </c>
      <c r="H2352" s="25">
        <f>IF(COUNTA(A2352,B2352,D2352)=0,"",IF(D2352="","할 일을 적어 주세요",IF(NOT(ISNUMBER(A2352)),"마감일을 확인하세요",IF(AND(B2352&lt;&gt;"",ISNA(MATCH(B2352,현장번호,0))),"현장 번호를 확인하세요",IF(AND(F2352&lt;&gt;"",F2352&lt;&gt;"완료"),"끝남 칸은 '완료'만","")))))</f>
        <v/>
      </c>
      <c r="J2352">
        <f>IF(OR(G2352="밀림",G2352="오늘",G2352="이번 주"),A2352+ROW()/1E+6,"")</f>
        <v/>
      </c>
    </row>
    <row r="2353">
      <c r="A2353" s="20" t="n"/>
      <c r="B2353" s="26" t="n"/>
      <c r="C2353" s="27">
        <f>IF(D2353="","",IF(B2353="","(현장 없음)",IFERROR(INDEX(현장_고객,MATCH(B2353,현장번호,0))&amp;" · "&amp;INDEX(현장_주소,MATCH(B2353,현장번호,0)),"없는 번호")))</f>
        <v/>
      </c>
      <c r="D2353" s="21" t="n"/>
      <c r="E2353" s="21" t="n"/>
      <c r="F2353" s="26" t="n"/>
      <c r="G2353" s="28">
        <f>IF(OR(D2353="",H2353&lt;&gt;""),"",IF(F2353="완료","완료",IF(A2353&lt;기준일,"밀림",IF(A2353=기준일,"오늘",IF(A2353&lt;=기준일+7,"이번 주","예정")))))</f>
        <v/>
      </c>
      <c r="H2353" s="25">
        <f>IF(COUNTA(A2353,B2353,D2353)=0,"",IF(D2353="","할 일을 적어 주세요",IF(NOT(ISNUMBER(A2353)),"마감일을 확인하세요",IF(AND(B2353&lt;&gt;"",ISNA(MATCH(B2353,현장번호,0))),"현장 번호를 확인하세요",IF(AND(F2353&lt;&gt;"",F2353&lt;&gt;"완료"),"끝남 칸은 '완료'만","")))))</f>
        <v/>
      </c>
      <c r="J2353">
        <f>IF(OR(G2353="밀림",G2353="오늘",G2353="이번 주"),A2353+ROW()/1E+6,"")</f>
        <v/>
      </c>
    </row>
    <row r="2354">
      <c r="A2354" s="20" t="n"/>
      <c r="B2354" s="26" t="n"/>
      <c r="C2354" s="27">
        <f>IF(D2354="","",IF(B2354="","(현장 없음)",IFERROR(INDEX(현장_고객,MATCH(B2354,현장번호,0))&amp;" · "&amp;INDEX(현장_주소,MATCH(B2354,현장번호,0)),"없는 번호")))</f>
        <v/>
      </c>
      <c r="D2354" s="21" t="n"/>
      <c r="E2354" s="21" t="n"/>
      <c r="F2354" s="26" t="n"/>
      <c r="G2354" s="28">
        <f>IF(OR(D2354="",H2354&lt;&gt;""),"",IF(F2354="완료","완료",IF(A2354&lt;기준일,"밀림",IF(A2354=기준일,"오늘",IF(A2354&lt;=기준일+7,"이번 주","예정")))))</f>
        <v/>
      </c>
      <c r="H2354" s="25">
        <f>IF(COUNTA(A2354,B2354,D2354)=0,"",IF(D2354="","할 일을 적어 주세요",IF(NOT(ISNUMBER(A2354)),"마감일을 확인하세요",IF(AND(B2354&lt;&gt;"",ISNA(MATCH(B2354,현장번호,0))),"현장 번호를 확인하세요",IF(AND(F2354&lt;&gt;"",F2354&lt;&gt;"완료"),"끝남 칸은 '완료'만","")))))</f>
        <v/>
      </c>
      <c r="J2354">
        <f>IF(OR(G2354="밀림",G2354="오늘",G2354="이번 주"),A2354+ROW()/1E+6,"")</f>
        <v/>
      </c>
    </row>
    <row r="2355">
      <c r="A2355" s="20" t="n"/>
      <c r="B2355" s="26" t="n"/>
      <c r="C2355" s="27">
        <f>IF(D2355="","",IF(B2355="","(현장 없음)",IFERROR(INDEX(현장_고객,MATCH(B2355,현장번호,0))&amp;" · "&amp;INDEX(현장_주소,MATCH(B2355,현장번호,0)),"없는 번호")))</f>
        <v/>
      </c>
      <c r="D2355" s="21" t="n"/>
      <c r="E2355" s="21" t="n"/>
      <c r="F2355" s="26" t="n"/>
      <c r="G2355" s="28">
        <f>IF(OR(D2355="",H2355&lt;&gt;""),"",IF(F2355="완료","완료",IF(A2355&lt;기준일,"밀림",IF(A2355=기준일,"오늘",IF(A2355&lt;=기준일+7,"이번 주","예정")))))</f>
        <v/>
      </c>
      <c r="H2355" s="25">
        <f>IF(COUNTA(A2355,B2355,D2355)=0,"",IF(D2355="","할 일을 적어 주세요",IF(NOT(ISNUMBER(A2355)),"마감일을 확인하세요",IF(AND(B2355&lt;&gt;"",ISNA(MATCH(B2355,현장번호,0))),"현장 번호를 확인하세요",IF(AND(F2355&lt;&gt;"",F2355&lt;&gt;"완료"),"끝남 칸은 '완료'만","")))))</f>
        <v/>
      </c>
      <c r="J2355">
        <f>IF(OR(G2355="밀림",G2355="오늘",G2355="이번 주"),A2355+ROW()/1E+6,"")</f>
        <v/>
      </c>
    </row>
    <row r="2356">
      <c r="A2356" s="20" t="n"/>
      <c r="B2356" s="26" t="n"/>
      <c r="C2356" s="27">
        <f>IF(D2356="","",IF(B2356="","(현장 없음)",IFERROR(INDEX(현장_고객,MATCH(B2356,현장번호,0))&amp;" · "&amp;INDEX(현장_주소,MATCH(B2356,현장번호,0)),"없는 번호")))</f>
        <v/>
      </c>
      <c r="D2356" s="21" t="n"/>
      <c r="E2356" s="21" t="n"/>
      <c r="F2356" s="26" t="n"/>
      <c r="G2356" s="28">
        <f>IF(OR(D2356="",H2356&lt;&gt;""),"",IF(F2356="완료","완료",IF(A2356&lt;기준일,"밀림",IF(A2356=기준일,"오늘",IF(A2356&lt;=기준일+7,"이번 주","예정")))))</f>
        <v/>
      </c>
      <c r="H2356" s="25">
        <f>IF(COUNTA(A2356,B2356,D2356)=0,"",IF(D2356="","할 일을 적어 주세요",IF(NOT(ISNUMBER(A2356)),"마감일을 확인하세요",IF(AND(B2356&lt;&gt;"",ISNA(MATCH(B2356,현장번호,0))),"현장 번호를 확인하세요",IF(AND(F2356&lt;&gt;"",F2356&lt;&gt;"완료"),"끝남 칸은 '완료'만","")))))</f>
        <v/>
      </c>
      <c r="J2356">
        <f>IF(OR(G2356="밀림",G2356="오늘",G2356="이번 주"),A2356+ROW()/1E+6,"")</f>
        <v/>
      </c>
    </row>
    <row r="2357">
      <c r="A2357" s="20" t="n"/>
      <c r="B2357" s="26" t="n"/>
      <c r="C2357" s="27">
        <f>IF(D2357="","",IF(B2357="","(현장 없음)",IFERROR(INDEX(현장_고객,MATCH(B2357,현장번호,0))&amp;" · "&amp;INDEX(현장_주소,MATCH(B2357,현장번호,0)),"없는 번호")))</f>
        <v/>
      </c>
      <c r="D2357" s="21" t="n"/>
      <c r="E2357" s="21" t="n"/>
      <c r="F2357" s="26" t="n"/>
      <c r="G2357" s="28">
        <f>IF(OR(D2357="",H2357&lt;&gt;""),"",IF(F2357="완료","완료",IF(A2357&lt;기준일,"밀림",IF(A2357=기준일,"오늘",IF(A2357&lt;=기준일+7,"이번 주","예정")))))</f>
        <v/>
      </c>
      <c r="H2357" s="25">
        <f>IF(COUNTA(A2357,B2357,D2357)=0,"",IF(D2357="","할 일을 적어 주세요",IF(NOT(ISNUMBER(A2357)),"마감일을 확인하세요",IF(AND(B2357&lt;&gt;"",ISNA(MATCH(B2357,현장번호,0))),"현장 번호를 확인하세요",IF(AND(F2357&lt;&gt;"",F2357&lt;&gt;"완료"),"끝남 칸은 '완료'만","")))))</f>
        <v/>
      </c>
      <c r="J2357">
        <f>IF(OR(G2357="밀림",G2357="오늘",G2357="이번 주"),A2357+ROW()/1E+6,"")</f>
        <v/>
      </c>
    </row>
    <row r="2358">
      <c r="A2358" s="20" t="n"/>
      <c r="B2358" s="26" t="n"/>
      <c r="C2358" s="27">
        <f>IF(D2358="","",IF(B2358="","(현장 없음)",IFERROR(INDEX(현장_고객,MATCH(B2358,현장번호,0))&amp;" · "&amp;INDEX(현장_주소,MATCH(B2358,현장번호,0)),"없는 번호")))</f>
        <v/>
      </c>
      <c r="D2358" s="21" t="n"/>
      <c r="E2358" s="21" t="n"/>
      <c r="F2358" s="26" t="n"/>
      <c r="G2358" s="28">
        <f>IF(OR(D2358="",H2358&lt;&gt;""),"",IF(F2358="완료","완료",IF(A2358&lt;기준일,"밀림",IF(A2358=기준일,"오늘",IF(A2358&lt;=기준일+7,"이번 주","예정")))))</f>
        <v/>
      </c>
      <c r="H2358" s="25">
        <f>IF(COUNTA(A2358,B2358,D2358)=0,"",IF(D2358="","할 일을 적어 주세요",IF(NOT(ISNUMBER(A2358)),"마감일을 확인하세요",IF(AND(B2358&lt;&gt;"",ISNA(MATCH(B2358,현장번호,0))),"현장 번호를 확인하세요",IF(AND(F2358&lt;&gt;"",F2358&lt;&gt;"완료"),"끝남 칸은 '완료'만","")))))</f>
        <v/>
      </c>
      <c r="J2358">
        <f>IF(OR(G2358="밀림",G2358="오늘",G2358="이번 주"),A2358+ROW()/1E+6,"")</f>
        <v/>
      </c>
    </row>
    <row r="2359">
      <c r="A2359" s="20" t="n"/>
      <c r="B2359" s="26" t="n"/>
      <c r="C2359" s="27">
        <f>IF(D2359="","",IF(B2359="","(현장 없음)",IFERROR(INDEX(현장_고객,MATCH(B2359,현장번호,0))&amp;" · "&amp;INDEX(현장_주소,MATCH(B2359,현장번호,0)),"없는 번호")))</f>
        <v/>
      </c>
      <c r="D2359" s="21" t="n"/>
      <c r="E2359" s="21" t="n"/>
      <c r="F2359" s="26" t="n"/>
      <c r="G2359" s="28">
        <f>IF(OR(D2359="",H2359&lt;&gt;""),"",IF(F2359="완료","완료",IF(A2359&lt;기준일,"밀림",IF(A2359=기준일,"오늘",IF(A2359&lt;=기준일+7,"이번 주","예정")))))</f>
        <v/>
      </c>
      <c r="H2359" s="25">
        <f>IF(COUNTA(A2359,B2359,D2359)=0,"",IF(D2359="","할 일을 적어 주세요",IF(NOT(ISNUMBER(A2359)),"마감일을 확인하세요",IF(AND(B2359&lt;&gt;"",ISNA(MATCH(B2359,현장번호,0))),"현장 번호를 확인하세요",IF(AND(F2359&lt;&gt;"",F2359&lt;&gt;"완료"),"끝남 칸은 '완료'만","")))))</f>
        <v/>
      </c>
      <c r="J2359">
        <f>IF(OR(G2359="밀림",G2359="오늘",G2359="이번 주"),A2359+ROW()/1E+6,"")</f>
        <v/>
      </c>
    </row>
    <row r="2360">
      <c r="A2360" s="20" t="n"/>
      <c r="B2360" s="26" t="n"/>
      <c r="C2360" s="27">
        <f>IF(D2360="","",IF(B2360="","(현장 없음)",IFERROR(INDEX(현장_고객,MATCH(B2360,현장번호,0))&amp;" · "&amp;INDEX(현장_주소,MATCH(B2360,현장번호,0)),"없는 번호")))</f>
        <v/>
      </c>
      <c r="D2360" s="21" t="n"/>
      <c r="E2360" s="21" t="n"/>
      <c r="F2360" s="26" t="n"/>
      <c r="G2360" s="28">
        <f>IF(OR(D2360="",H2360&lt;&gt;""),"",IF(F2360="완료","완료",IF(A2360&lt;기준일,"밀림",IF(A2360=기준일,"오늘",IF(A2360&lt;=기준일+7,"이번 주","예정")))))</f>
        <v/>
      </c>
      <c r="H2360" s="25">
        <f>IF(COUNTA(A2360,B2360,D2360)=0,"",IF(D2360="","할 일을 적어 주세요",IF(NOT(ISNUMBER(A2360)),"마감일을 확인하세요",IF(AND(B2360&lt;&gt;"",ISNA(MATCH(B2360,현장번호,0))),"현장 번호를 확인하세요",IF(AND(F2360&lt;&gt;"",F2360&lt;&gt;"완료"),"끝남 칸은 '완료'만","")))))</f>
        <v/>
      </c>
      <c r="J2360">
        <f>IF(OR(G2360="밀림",G2360="오늘",G2360="이번 주"),A2360+ROW()/1E+6,"")</f>
        <v/>
      </c>
    </row>
    <row r="2361">
      <c r="A2361" s="20" t="n"/>
      <c r="B2361" s="26" t="n"/>
      <c r="C2361" s="27">
        <f>IF(D2361="","",IF(B2361="","(현장 없음)",IFERROR(INDEX(현장_고객,MATCH(B2361,현장번호,0))&amp;" · "&amp;INDEX(현장_주소,MATCH(B2361,현장번호,0)),"없는 번호")))</f>
        <v/>
      </c>
      <c r="D2361" s="21" t="n"/>
      <c r="E2361" s="21" t="n"/>
      <c r="F2361" s="26" t="n"/>
      <c r="G2361" s="28">
        <f>IF(OR(D2361="",H2361&lt;&gt;""),"",IF(F2361="완료","완료",IF(A2361&lt;기준일,"밀림",IF(A2361=기준일,"오늘",IF(A2361&lt;=기준일+7,"이번 주","예정")))))</f>
        <v/>
      </c>
      <c r="H2361" s="25">
        <f>IF(COUNTA(A2361,B2361,D2361)=0,"",IF(D2361="","할 일을 적어 주세요",IF(NOT(ISNUMBER(A2361)),"마감일을 확인하세요",IF(AND(B2361&lt;&gt;"",ISNA(MATCH(B2361,현장번호,0))),"현장 번호를 확인하세요",IF(AND(F2361&lt;&gt;"",F2361&lt;&gt;"완료"),"끝남 칸은 '완료'만","")))))</f>
        <v/>
      </c>
      <c r="J2361">
        <f>IF(OR(G2361="밀림",G2361="오늘",G2361="이번 주"),A2361+ROW()/1E+6,"")</f>
        <v/>
      </c>
    </row>
    <row r="2362">
      <c r="A2362" s="20" t="n"/>
      <c r="B2362" s="26" t="n"/>
      <c r="C2362" s="27">
        <f>IF(D2362="","",IF(B2362="","(현장 없음)",IFERROR(INDEX(현장_고객,MATCH(B2362,현장번호,0))&amp;" · "&amp;INDEX(현장_주소,MATCH(B2362,현장번호,0)),"없는 번호")))</f>
        <v/>
      </c>
      <c r="D2362" s="21" t="n"/>
      <c r="E2362" s="21" t="n"/>
      <c r="F2362" s="26" t="n"/>
      <c r="G2362" s="28">
        <f>IF(OR(D2362="",H2362&lt;&gt;""),"",IF(F2362="완료","완료",IF(A2362&lt;기준일,"밀림",IF(A2362=기준일,"오늘",IF(A2362&lt;=기준일+7,"이번 주","예정")))))</f>
        <v/>
      </c>
      <c r="H2362" s="25">
        <f>IF(COUNTA(A2362,B2362,D2362)=0,"",IF(D2362="","할 일을 적어 주세요",IF(NOT(ISNUMBER(A2362)),"마감일을 확인하세요",IF(AND(B2362&lt;&gt;"",ISNA(MATCH(B2362,현장번호,0))),"현장 번호를 확인하세요",IF(AND(F2362&lt;&gt;"",F2362&lt;&gt;"완료"),"끝남 칸은 '완료'만","")))))</f>
        <v/>
      </c>
      <c r="J2362">
        <f>IF(OR(G2362="밀림",G2362="오늘",G2362="이번 주"),A2362+ROW()/1E+6,"")</f>
        <v/>
      </c>
    </row>
    <row r="2363">
      <c r="A2363" s="20" t="n"/>
      <c r="B2363" s="26" t="n"/>
      <c r="C2363" s="27">
        <f>IF(D2363="","",IF(B2363="","(현장 없음)",IFERROR(INDEX(현장_고객,MATCH(B2363,현장번호,0))&amp;" · "&amp;INDEX(현장_주소,MATCH(B2363,현장번호,0)),"없는 번호")))</f>
        <v/>
      </c>
      <c r="D2363" s="21" t="n"/>
      <c r="E2363" s="21" t="n"/>
      <c r="F2363" s="26" t="n"/>
      <c r="G2363" s="28">
        <f>IF(OR(D2363="",H2363&lt;&gt;""),"",IF(F2363="완료","완료",IF(A2363&lt;기준일,"밀림",IF(A2363=기준일,"오늘",IF(A2363&lt;=기준일+7,"이번 주","예정")))))</f>
        <v/>
      </c>
      <c r="H2363" s="25">
        <f>IF(COUNTA(A2363,B2363,D2363)=0,"",IF(D2363="","할 일을 적어 주세요",IF(NOT(ISNUMBER(A2363)),"마감일을 확인하세요",IF(AND(B2363&lt;&gt;"",ISNA(MATCH(B2363,현장번호,0))),"현장 번호를 확인하세요",IF(AND(F2363&lt;&gt;"",F2363&lt;&gt;"완료"),"끝남 칸은 '완료'만","")))))</f>
        <v/>
      </c>
      <c r="J2363">
        <f>IF(OR(G2363="밀림",G2363="오늘",G2363="이번 주"),A2363+ROW()/1E+6,"")</f>
        <v/>
      </c>
    </row>
    <row r="2364">
      <c r="A2364" s="20" t="n"/>
      <c r="B2364" s="26" t="n"/>
      <c r="C2364" s="27">
        <f>IF(D2364="","",IF(B2364="","(현장 없음)",IFERROR(INDEX(현장_고객,MATCH(B2364,현장번호,0))&amp;" · "&amp;INDEX(현장_주소,MATCH(B2364,현장번호,0)),"없는 번호")))</f>
        <v/>
      </c>
      <c r="D2364" s="21" t="n"/>
      <c r="E2364" s="21" t="n"/>
      <c r="F2364" s="26" t="n"/>
      <c r="G2364" s="28">
        <f>IF(OR(D2364="",H2364&lt;&gt;""),"",IF(F2364="완료","완료",IF(A2364&lt;기준일,"밀림",IF(A2364=기준일,"오늘",IF(A2364&lt;=기준일+7,"이번 주","예정")))))</f>
        <v/>
      </c>
      <c r="H2364" s="25">
        <f>IF(COUNTA(A2364,B2364,D2364)=0,"",IF(D2364="","할 일을 적어 주세요",IF(NOT(ISNUMBER(A2364)),"마감일을 확인하세요",IF(AND(B2364&lt;&gt;"",ISNA(MATCH(B2364,현장번호,0))),"현장 번호를 확인하세요",IF(AND(F2364&lt;&gt;"",F2364&lt;&gt;"완료"),"끝남 칸은 '완료'만","")))))</f>
        <v/>
      </c>
      <c r="J2364">
        <f>IF(OR(G2364="밀림",G2364="오늘",G2364="이번 주"),A2364+ROW()/1E+6,"")</f>
        <v/>
      </c>
    </row>
    <row r="2365">
      <c r="A2365" s="20" t="n"/>
      <c r="B2365" s="26" t="n"/>
      <c r="C2365" s="27">
        <f>IF(D2365="","",IF(B2365="","(현장 없음)",IFERROR(INDEX(현장_고객,MATCH(B2365,현장번호,0))&amp;" · "&amp;INDEX(현장_주소,MATCH(B2365,현장번호,0)),"없는 번호")))</f>
        <v/>
      </c>
      <c r="D2365" s="21" t="n"/>
      <c r="E2365" s="21" t="n"/>
      <c r="F2365" s="26" t="n"/>
      <c r="G2365" s="28">
        <f>IF(OR(D2365="",H2365&lt;&gt;""),"",IF(F2365="완료","완료",IF(A2365&lt;기준일,"밀림",IF(A2365=기준일,"오늘",IF(A2365&lt;=기준일+7,"이번 주","예정")))))</f>
        <v/>
      </c>
      <c r="H2365" s="25">
        <f>IF(COUNTA(A2365,B2365,D2365)=0,"",IF(D2365="","할 일을 적어 주세요",IF(NOT(ISNUMBER(A2365)),"마감일을 확인하세요",IF(AND(B2365&lt;&gt;"",ISNA(MATCH(B2365,현장번호,0))),"현장 번호를 확인하세요",IF(AND(F2365&lt;&gt;"",F2365&lt;&gt;"완료"),"끝남 칸은 '완료'만","")))))</f>
        <v/>
      </c>
      <c r="J2365">
        <f>IF(OR(G2365="밀림",G2365="오늘",G2365="이번 주"),A2365+ROW()/1E+6,"")</f>
        <v/>
      </c>
    </row>
    <row r="2366">
      <c r="A2366" s="20" t="n"/>
      <c r="B2366" s="26" t="n"/>
      <c r="C2366" s="27">
        <f>IF(D2366="","",IF(B2366="","(현장 없음)",IFERROR(INDEX(현장_고객,MATCH(B2366,현장번호,0))&amp;" · "&amp;INDEX(현장_주소,MATCH(B2366,현장번호,0)),"없는 번호")))</f>
        <v/>
      </c>
      <c r="D2366" s="21" t="n"/>
      <c r="E2366" s="21" t="n"/>
      <c r="F2366" s="26" t="n"/>
      <c r="G2366" s="28">
        <f>IF(OR(D2366="",H2366&lt;&gt;""),"",IF(F2366="완료","완료",IF(A2366&lt;기준일,"밀림",IF(A2366=기준일,"오늘",IF(A2366&lt;=기준일+7,"이번 주","예정")))))</f>
        <v/>
      </c>
      <c r="H2366" s="25">
        <f>IF(COUNTA(A2366,B2366,D2366)=0,"",IF(D2366="","할 일을 적어 주세요",IF(NOT(ISNUMBER(A2366)),"마감일을 확인하세요",IF(AND(B2366&lt;&gt;"",ISNA(MATCH(B2366,현장번호,0))),"현장 번호를 확인하세요",IF(AND(F2366&lt;&gt;"",F2366&lt;&gt;"완료"),"끝남 칸은 '완료'만","")))))</f>
        <v/>
      </c>
      <c r="J2366">
        <f>IF(OR(G2366="밀림",G2366="오늘",G2366="이번 주"),A2366+ROW()/1E+6,"")</f>
        <v/>
      </c>
    </row>
    <row r="2367">
      <c r="A2367" s="20" t="n"/>
      <c r="B2367" s="26" t="n"/>
      <c r="C2367" s="27">
        <f>IF(D2367="","",IF(B2367="","(현장 없음)",IFERROR(INDEX(현장_고객,MATCH(B2367,현장번호,0))&amp;" · "&amp;INDEX(현장_주소,MATCH(B2367,현장번호,0)),"없는 번호")))</f>
        <v/>
      </c>
      <c r="D2367" s="21" t="n"/>
      <c r="E2367" s="21" t="n"/>
      <c r="F2367" s="26" t="n"/>
      <c r="G2367" s="28">
        <f>IF(OR(D2367="",H2367&lt;&gt;""),"",IF(F2367="완료","완료",IF(A2367&lt;기준일,"밀림",IF(A2367=기준일,"오늘",IF(A2367&lt;=기준일+7,"이번 주","예정")))))</f>
        <v/>
      </c>
      <c r="H2367" s="25">
        <f>IF(COUNTA(A2367,B2367,D2367)=0,"",IF(D2367="","할 일을 적어 주세요",IF(NOT(ISNUMBER(A2367)),"마감일을 확인하세요",IF(AND(B2367&lt;&gt;"",ISNA(MATCH(B2367,현장번호,0))),"현장 번호를 확인하세요",IF(AND(F2367&lt;&gt;"",F2367&lt;&gt;"완료"),"끝남 칸은 '완료'만","")))))</f>
        <v/>
      </c>
      <c r="J2367">
        <f>IF(OR(G2367="밀림",G2367="오늘",G2367="이번 주"),A2367+ROW()/1E+6,"")</f>
        <v/>
      </c>
    </row>
    <row r="2368">
      <c r="A2368" s="20" t="n"/>
      <c r="B2368" s="26" t="n"/>
      <c r="C2368" s="27">
        <f>IF(D2368="","",IF(B2368="","(현장 없음)",IFERROR(INDEX(현장_고객,MATCH(B2368,현장번호,0))&amp;" · "&amp;INDEX(현장_주소,MATCH(B2368,현장번호,0)),"없는 번호")))</f>
        <v/>
      </c>
      <c r="D2368" s="21" t="n"/>
      <c r="E2368" s="21" t="n"/>
      <c r="F2368" s="26" t="n"/>
      <c r="G2368" s="28">
        <f>IF(OR(D2368="",H2368&lt;&gt;""),"",IF(F2368="완료","완료",IF(A2368&lt;기준일,"밀림",IF(A2368=기준일,"오늘",IF(A2368&lt;=기준일+7,"이번 주","예정")))))</f>
        <v/>
      </c>
      <c r="H2368" s="25">
        <f>IF(COUNTA(A2368,B2368,D2368)=0,"",IF(D2368="","할 일을 적어 주세요",IF(NOT(ISNUMBER(A2368)),"마감일을 확인하세요",IF(AND(B2368&lt;&gt;"",ISNA(MATCH(B2368,현장번호,0))),"현장 번호를 확인하세요",IF(AND(F2368&lt;&gt;"",F2368&lt;&gt;"완료"),"끝남 칸은 '완료'만","")))))</f>
        <v/>
      </c>
      <c r="J2368">
        <f>IF(OR(G2368="밀림",G2368="오늘",G2368="이번 주"),A2368+ROW()/1E+6,"")</f>
        <v/>
      </c>
    </row>
    <row r="2369">
      <c r="A2369" s="20" t="n"/>
      <c r="B2369" s="26" t="n"/>
      <c r="C2369" s="27">
        <f>IF(D2369="","",IF(B2369="","(현장 없음)",IFERROR(INDEX(현장_고객,MATCH(B2369,현장번호,0))&amp;" · "&amp;INDEX(현장_주소,MATCH(B2369,현장번호,0)),"없는 번호")))</f>
        <v/>
      </c>
      <c r="D2369" s="21" t="n"/>
      <c r="E2369" s="21" t="n"/>
      <c r="F2369" s="26" t="n"/>
      <c r="G2369" s="28">
        <f>IF(OR(D2369="",H2369&lt;&gt;""),"",IF(F2369="완료","완료",IF(A2369&lt;기준일,"밀림",IF(A2369=기준일,"오늘",IF(A2369&lt;=기준일+7,"이번 주","예정")))))</f>
        <v/>
      </c>
      <c r="H2369" s="25">
        <f>IF(COUNTA(A2369,B2369,D2369)=0,"",IF(D2369="","할 일을 적어 주세요",IF(NOT(ISNUMBER(A2369)),"마감일을 확인하세요",IF(AND(B2369&lt;&gt;"",ISNA(MATCH(B2369,현장번호,0))),"현장 번호를 확인하세요",IF(AND(F2369&lt;&gt;"",F2369&lt;&gt;"완료"),"끝남 칸은 '완료'만","")))))</f>
        <v/>
      </c>
      <c r="J2369">
        <f>IF(OR(G2369="밀림",G2369="오늘",G2369="이번 주"),A2369+ROW()/1E+6,"")</f>
        <v/>
      </c>
    </row>
    <row r="2370">
      <c r="A2370" s="20" t="n"/>
      <c r="B2370" s="26" t="n"/>
      <c r="C2370" s="27">
        <f>IF(D2370="","",IF(B2370="","(현장 없음)",IFERROR(INDEX(현장_고객,MATCH(B2370,현장번호,0))&amp;" · "&amp;INDEX(현장_주소,MATCH(B2370,현장번호,0)),"없는 번호")))</f>
        <v/>
      </c>
      <c r="D2370" s="21" t="n"/>
      <c r="E2370" s="21" t="n"/>
      <c r="F2370" s="26" t="n"/>
      <c r="G2370" s="28">
        <f>IF(OR(D2370="",H2370&lt;&gt;""),"",IF(F2370="완료","완료",IF(A2370&lt;기준일,"밀림",IF(A2370=기준일,"오늘",IF(A2370&lt;=기준일+7,"이번 주","예정")))))</f>
        <v/>
      </c>
      <c r="H2370" s="25">
        <f>IF(COUNTA(A2370,B2370,D2370)=0,"",IF(D2370="","할 일을 적어 주세요",IF(NOT(ISNUMBER(A2370)),"마감일을 확인하세요",IF(AND(B2370&lt;&gt;"",ISNA(MATCH(B2370,현장번호,0))),"현장 번호를 확인하세요",IF(AND(F2370&lt;&gt;"",F2370&lt;&gt;"완료"),"끝남 칸은 '완료'만","")))))</f>
        <v/>
      </c>
      <c r="J2370">
        <f>IF(OR(G2370="밀림",G2370="오늘",G2370="이번 주"),A2370+ROW()/1E+6,"")</f>
        <v/>
      </c>
    </row>
    <row r="2371">
      <c r="A2371" s="20" t="n"/>
      <c r="B2371" s="26" t="n"/>
      <c r="C2371" s="27">
        <f>IF(D2371="","",IF(B2371="","(현장 없음)",IFERROR(INDEX(현장_고객,MATCH(B2371,현장번호,0))&amp;" · "&amp;INDEX(현장_주소,MATCH(B2371,현장번호,0)),"없는 번호")))</f>
        <v/>
      </c>
      <c r="D2371" s="21" t="n"/>
      <c r="E2371" s="21" t="n"/>
      <c r="F2371" s="26" t="n"/>
      <c r="G2371" s="28">
        <f>IF(OR(D2371="",H2371&lt;&gt;""),"",IF(F2371="완료","완료",IF(A2371&lt;기준일,"밀림",IF(A2371=기준일,"오늘",IF(A2371&lt;=기준일+7,"이번 주","예정")))))</f>
        <v/>
      </c>
      <c r="H2371" s="25">
        <f>IF(COUNTA(A2371,B2371,D2371)=0,"",IF(D2371="","할 일을 적어 주세요",IF(NOT(ISNUMBER(A2371)),"마감일을 확인하세요",IF(AND(B2371&lt;&gt;"",ISNA(MATCH(B2371,현장번호,0))),"현장 번호를 확인하세요",IF(AND(F2371&lt;&gt;"",F2371&lt;&gt;"완료"),"끝남 칸은 '완료'만","")))))</f>
        <v/>
      </c>
      <c r="J2371">
        <f>IF(OR(G2371="밀림",G2371="오늘",G2371="이번 주"),A2371+ROW()/1E+6,"")</f>
        <v/>
      </c>
    </row>
    <row r="2372">
      <c r="A2372" s="20" t="n"/>
      <c r="B2372" s="26" t="n"/>
      <c r="C2372" s="27">
        <f>IF(D2372="","",IF(B2372="","(현장 없음)",IFERROR(INDEX(현장_고객,MATCH(B2372,현장번호,0))&amp;" · "&amp;INDEX(현장_주소,MATCH(B2372,현장번호,0)),"없는 번호")))</f>
        <v/>
      </c>
      <c r="D2372" s="21" t="n"/>
      <c r="E2372" s="21" t="n"/>
      <c r="F2372" s="26" t="n"/>
      <c r="G2372" s="28">
        <f>IF(OR(D2372="",H2372&lt;&gt;""),"",IF(F2372="완료","완료",IF(A2372&lt;기준일,"밀림",IF(A2372=기준일,"오늘",IF(A2372&lt;=기준일+7,"이번 주","예정")))))</f>
        <v/>
      </c>
      <c r="H2372" s="25">
        <f>IF(COUNTA(A2372,B2372,D2372)=0,"",IF(D2372="","할 일을 적어 주세요",IF(NOT(ISNUMBER(A2372)),"마감일을 확인하세요",IF(AND(B2372&lt;&gt;"",ISNA(MATCH(B2372,현장번호,0))),"현장 번호를 확인하세요",IF(AND(F2372&lt;&gt;"",F2372&lt;&gt;"완료"),"끝남 칸은 '완료'만","")))))</f>
        <v/>
      </c>
      <c r="J2372">
        <f>IF(OR(G2372="밀림",G2372="오늘",G2372="이번 주"),A2372+ROW()/1E+6,"")</f>
        <v/>
      </c>
    </row>
    <row r="2373">
      <c r="A2373" s="20" t="n"/>
      <c r="B2373" s="26" t="n"/>
      <c r="C2373" s="27">
        <f>IF(D2373="","",IF(B2373="","(현장 없음)",IFERROR(INDEX(현장_고객,MATCH(B2373,현장번호,0))&amp;" · "&amp;INDEX(현장_주소,MATCH(B2373,현장번호,0)),"없는 번호")))</f>
        <v/>
      </c>
      <c r="D2373" s="21" t="n"/>
      <c r="E2373" s="21" t="n"/>
      <c r="F2373" s="26" t="n"/>
      <c r="G2373" s="28">
        <f>IF(OR(D2373="",H2373&lt;&gt;""),"",IF(F2373="완료","완료",IF(A2373&lt;기준일,"밀림",IF(A2373=기준일,"오늘",IF(A2373&lt;=기준일+7,"이번 주","예정")))))</f>
        <v/>
      </c>
      <c r="H2373" s="25">
        <f>IF(COUNTA(A2373,B2373,D2373)=0,"",IF(D2373="","할 일을 적어 주세요",IF(NOT(ISNUMBER(A2373)),"마감일을 확인하세요",IF(AND(B2373&lt;&gt;"",ISNA(MATCH(B2373,현장번호,0))),"현장 번호를 확인하세요",IF(AND(F2373&lt;&gt;"",F2373&lt;&gt;"완료"),"끝남 칸은 '완료'만","")))))</f>
        <v/>
      </c>
      <c r="J2373">
        <f>IF(OR(G2373="밀림",G2373="오늘",G2373="이번 주"),A2373+ROW()/1E+6,"")</f>
        <v/>
      </c>
    </row>
    <row r="2374">
      <c r="A2374" s="20" t="n"/>
      <c r="B2374" s="26" t="n"/>
      <c r="C2374" s="27">
        <f>IF(D2374="","",IF(B2374="","(현장 없음)",IFERROR(INDEX(현장_고객,MATCH(B2374,현장번호,0))&amp;" · "&amp;INDEX(현장_주소,MATCH(B2374,현장번호,0)),"없는 번호")))</f>
        <v/>
      </c>
      <c r="D2374" s="21" t="n"/>
      <c r="E2374" s="21" t="n"/>
      <c r="F2374" s="26" t="n"/>
      <c r="G2374" s="28">
        <f>IF(OR(D2374="",H2374&lt;&gt;""),"",IF(F2374="완료","완료",IF(A2374&lt;기준일,"밀림",IF(A2374=기준일,"오늘",IF(A2374&lt;=기준일+7,"이번 주","예정")))))</f>
        <v/>
      </c>
      <c r="H2374" s="25">
        <f>IF(COUNTA(A2374,B2374,D2374)=0,"",IF(D2374="","할 일을 적어 주세요",IF(NOT(ISNUMBER(A2374)),"마감일을 확인하세요",IF(AND(B2374&lt;&gt;"",ISNA(MATCH(B2374,현장번호,0))),"현장 번호를 확인하세요",IF(AND(F2374&lt;&gt;"",F2374&lt;&gt;"완료"),"끝남 칸은 '완료'만","")))))</f>
        <v/>
      </c>
      <c r="J2374">
        <f>IF(OR(G2374="밀림",G2374="오늘",G2374="이번 주"),A2374+ROW()/1E+6,"")</f>
        <v/>
      </c>
    </row>
    <row r="2375">
      <c r="A2375" s="20" t="n"/>
      <c r="B2375" s="26" t="n"/>
      <c r="C2375" s="27">
        <f>IF(D2375="","",IF(B2375="","(현장 없음)",IFERROR(INDEX(현장_고객,MATCH(B2375,현장번호,0))&amp;" · "&amp;INDEX(현장_주소,MATCH(B2375,현장번호,0)),"없는 번호")))</f>
        <v/>
      </c>
      <c r="D2375" s="21" t="n"/>
      <c r="E2375" s="21" t="n"/>
      <c r="F2375" s="26" t="n"/>
      <c r="G2375" s="28">
        <f>IF(OR(D2375="",H2375&lt;&gt;""),"",IF(F2375="완료","완료",IF(A2375&lt;기준일,"밀림",IF(A2375=기준일,"오늘",IF(A2375&lt;=기준일+7,"이번 주","예정")))))</f>
        <v/>
      </c>
      <c r="H2375" s="25">
        <f>IF(COUNTA(A2375,B2375,D2375)=0,"",IF(D2375="","할 일을 적어 주세요",IF(NOT(ISNUMBER(A2375)),"마감일을 확인하세요",IF(AND(B2375&lt;&gt;"",ISNA(MATCH(B2375,현장번호,0))),"현장 번호를 확인하세요",IF(AND(F2375&lt;&gt;"",F2375&lt;&gt;"완료"),"끝남 칸은 '완료'만","")))))</f>
        <v/>
      </c>
      <c r="J2375">
        <f>IF(OR(G2375="밀림",G2375="오늘",G2375="이번 주"),A2375+ROW()/1E+6,"")</f>
        <v/>
      </c>
    </row>
    <row r="2376">
      <c r="A2376" s="20" t="n"/>
      <c r="B2376" s="26" t="n"/>
      <c r="C2376" s="27">
        <f>IF(D2376="","",IF(B2376="","(현장 없음)",IFERROR(INDEX(현장_고객,MATCH(B2376,현장번호,0))&amp;" · "&amp;INDEX(현장_주소,MATCH(B2376,현장번호,0)),"없는 번호")))</f>
        <v/>
      </c>
      <c r="D2376" s="21" t="n"/>
      <c r="E2376" s="21" t="n"/>
      <c r="F2376" s="26" t="n"/>
      <c r="G2376" s="28">
        <f>IF(OR(D2376="",H2376&lt;&gt;""),"",IF(F2376="완료","완료",IF(A2376&lt;기준일,"밀림",IF(A2376=기준일,"오늘",IF(A2376&lt;=기준일+7,"이번 주","예정")))))</f>
        <v/>
      </c>
      <c r="H2376" s="25">
        <f>IF(COUNTA(A2376,B2376,D2376)=0,"",IF(D2376="","할 일을 적어 주세요",IF(NOT(ISNUMBER(A2376)),"마감일을 확인하세요",IF(AND(B2376&lt;&gt;"",ISNA(MATCH(B2376,현장번호,0))),"현장 번호를 확인하세요",IF(AND(F2376&lt;&gt;"",F2376&lt;&gt;"완료"),"끝남 칸은 '완료'만","")))))</f>
        <v/>
      </c>
      <c r="J2376">
        <f>IF(OR(G2376="밀림",G2376="오늘",G2376="이번 주"),A2376+ROW()/1E+6,"")</f>
        <v/>
      </c>
    </row>
    <row r="2377">
      <c r="A2377" s="20" t="n"/>
      <c r="B2377" s="26" t="n"/>
      <c r="C2377" s="27">
        <f>IF(D2377="","",IF(B2377="","(현장 없음)",IFERROR(INDEX(현장_고객,MATCH(B2377,현장번호,0))&amp;" · "&amp;INDEX(현장_주소,MATCH(B2377,현장번호,0)),"없는 번호")))</f>
        <v/>
      </c>
      <c r="D2377" s="21" t="n"/>
      <c r="E2377" s="21" t="n"/>
      <c r="F2377" s="26" t="n"/>
      <c r="G2377" s="28">
        <f>IF(OR(D2377="",H2377&lt;&gt;""),"",IF(F2377="완료","완료",IF(A2377&lt;기준일,"밀림",IF(A2377=기준일,"오늘",IF(A2377&lt;=기준일+7,"이번 주","예정")))))</f>
        <v/>
      </c>
      <c r="H2377" s="25">
        <f>IF(COUNTA(A2377,B2377,D2377)=0,"",IF(D2377="","할 일을 적어 주세요",IF(NOT(ISNUMBER(A2377)),"마감일을 확인하세요",IF(AND(B2377&lt;&gt;"",ISNA(MATCH(B2377,현장번호,0))),"현장 번호를 확인하세요",IF(AND(F2377&lt;&gt;"",F2377&lt;&gt;"완료"),"끝남 칸은 '완료'만","")))))</f>
        <v/>
      </c>
      <c r="J2377">
        <f>IF(OR(G2377="밀림",G2377="오늘",G2377="이번 주"),A2377+ROW()/1E+6,"")</f>
        <v/>
      </c>
    </row>
    <row r="2378">
      <c r="A2378" s="20" t="n"/>
      <c r="B2378" s="26" t="n"/>
      <c r="C2378" s="27">
        <f>IF(D2378="","",IF(B2378="","(현장 없음)",IFERROR(INDEX(현장_고객,MATCH(B2378,현장번호,0))&amp;" · "&amp;INDEX(현장_주소,MATCH(B2378,현장번호,0)),"없는 번호")))</f>
        <v/>
      </c>
      <c r="D2378" s="21" t="n"/>
      <c r="E2378" s="21" t="n"/>
      <c r="F2378" s="26" t="n"/>
      <c r="G2378" s="28">
        <f>IF(OR(D2378="",H2378&lt;&gt;""),"",IF(F2378="완료","완료",IF(A2378&lt;기준일,"밀림",IF(A2378=기준일,"오늘",IF(A2378&lt;=기준일+7,"이번 주","예정")))))</f>
        <v/>
      </c>
      <c r="H2378" s="25">
        <f>IF(COUNTA(A2378,B2378,D2378)=0,"",IF(D2378="","할 일을 적어 주세요",IF(NOT(ISNUMBER(A2378)),"마감일을 확인하세요",IF(AND(B2378&lt;&gt;"",ISNA(MATCH(B2378,현장번호,0))),"현장 번호를 확인하세요",IF(AND(F2378&lt;&gt;"",F2378&lt;&gt;"완료"),"끝남 칸은 '완료'만","")))))</f>
        <v/>
      </c>
      <c r="J2378">
        <f>IF(OR(G2378="밀림",G2378="오늘",G2378="이번 주"),A2378+ROW()/1E+6,"")</f>
        <v/>
      </c>
    </row>
    <row r="2379">
      <c r="A2379" s="20" t="n"/>
      <c r="B2379" s="26" t="n"/>
      <c r="C2379" s="27">
        <f>IF(D2379="","",IF(B2379="","(현장 없음)",IFERROR(INDEX(현장_고객,MATCH(B2379,현장번호,0))&amp;" · "&amp;INDEX(현장_주소,MATCH(B2379,현장번호,0)),"없는 번호")))</f>
        <v/>
      </c>
      <c r="D2379" s="21" t="n"/>
      <c r="E2379" s="21" t="n"/>
      <c r="F2379" s="26" t="n"/>
      <c r="G2379" s="28">
        <f>IF(OR(D2379="",H2379&lt;&gt;""),"",IF(F2379="완료","완료",IF(A2379&lt;기준일,"밀림",IF(A2379=기준일,"오늘",IF(A2379&lt;=기준일+7,"이번 주","예정")))))</f>
        <v/>
      </c>
      <c r="H2379" s="25">
        <f>IF(COUNTA(A2379,B2379,D2379)=0,"",IF(D2379="","할 일을 적어 주세요",IF(NOT(ISNUMBER(A2379)),"마감일을 확인하세요",IF(AND(B2379&lt;&gt;"",ISNA(MATCH(B2379,현장번호,0))),"현장 번호를 확인하세요",IF(AND(F2379&lt;&gt;"",F2379&lt;&gt;"완료"),"끝남 칸은 '완료'만","")))))</f>
        <v/>
      </c>
      <c r="J2379">
        <f>IF(OR(G2379="밀림",G2379="오늘",G2379="이번 주"),A2379+ROW()/1E+6,"")</f>
        <v/>
      </c>
    </row>
    <row r="2380">
      <c r="A2380" s="20" t="n"/>
      <c r="B2380" s="26" t="n"/>
      <c r="C2380" s="27">
        <f>IF(D2380="","",IF(B2380="","(현장 없음)",IFERROR(INDEX(현장_고객,MATCH(B2380,현장번호,0))&amp;" · "&amp;INDEX(현장_주소,MATCH(B2380,현장번호,0)),"없는 번호")))</f>
        <v/>
      </c>
      <c r="D2380" s="21" t="n"/>
      <c r="E2380" s="21" t="n"/>
      <c r="F2380" s="26" t="n"/>
      <c r="G2380" s="28">
        <f>IF(OR(D2380="",H2380&lt;&gt;""),"",IF(F2380="완료","완료",IF(A2380&lt;기준일,"밀림",IF(A2380=기준일,"오늘",IF(A2380&lt;=기준일+7,"이번 주","예정")))))</f>
        <v/>
      </c>
      <c r="H2380" s="25">
        <f>IF(COUNTA(A2380,B2380,D2380)=0,"",IF(D2380="","할 일을 적어 주세요",IF(NOT(ISNUMBER(A2380)),"마감일을 확인하세요",IF(AND(B2380&lt;&gt;"",ISNA(MATCH(B2380,현장번호,0))),"현장 번호를 확인하세요",IF(AND(F2380&lt;&gt;"",F2380&lt;&gt;"완료"),"끝남 칸은 '완료'만","")))))</f>
        <v/>
      </c>
      <c r="J2380">
        <f>IF(OR(G2380="밀림",G2380="오늘",G2380="이번 주"),A2380+ROW()/1E+6,"")</f>
        <v/>
      </c>
    </row>
    <row r="2381">
      <c r="A2381" s="20" t="n"/>
      <c r="B2381" s="26" t="n"/>
      <c r="C2381" s="27">
        <f>IF(D2381="","",IF(B2381="","(현장 없음)",IFERROR(INDEX(현장_고객,MATCH(B2381,현장번호,0))&amp;" · "&amp;INDEX(현장_주소,MATCH(B2381,현장번호,0)),"없는 번호")))</f>
        <v/>
      </c>
      <c r="D2381" s="21" t="n"/>
      <c r="E2381" s="21" t="n"/>
      <c r="F2381" s="26" t="n"/>
      <c r="G2381" s="28">
        <f>IF(OR(D2381="",H2381&lt;&gt;""),"",IF(F2381="완료","완료",IF(A2381&lt;기준일,"밀림",IF(A2381=기준일,"오늘",IF(A2381&lt;=기준일+7,"이번 주","예정")))))</f>
        <v/>
      </c>
      <c r="H2381" s="25">
        <f>IF(COUNTA(A2381,B2381,D2381)=0,"",IF(D2381="","할 일을 적어 주세요",IF(NOT(ISNUMBER(A2381)),"마감일을 확인하세요",IF(AND(B2381&lt;&gt;"",ISNA(MATCH(B2381,현장번호,0))),"현장 번호를 확인하세요",IF(AND(F2381&lt;&gt;"",F2381&lt;&gt;"완료"),"끝남 칸은 '완료'만","")))))</f>
        <v/>
      </c>
      <c r="J2381">
        <f>IF(OR(G2381="밀림",G2381="오늘",G2381="이번 주"),A2381+ROW()/1E+6,"")</f>
        <v/>
      </c>
    </row>
    <row r="2382">
      <c r="A2382" s="20" t="n"/>
      <c r="B2382" s="26" t="n"/>
      <c r="C2382" s="27">
        <f>IF(D2382="","",IF(B2382="","(현장 없음)",IFERROR(INDEX(현장_고객,MATCH(B2382,현장번호,0))&amp;" · "&amp;INDEX(현장_주소,MATCH(B2382,현장번호,0)),"없는 번호")))</f>
        <v/>
      </c>
      <c r="D2382" s="21" t="n"/>
      <c r="E2382" s="21" t="n"/>
      <c r="F2382" s="26" t="n"/>
      <c r="G2382" s="28">
        <f>IF(OR(D2382="",H2382&lt;&gt;""),"",IF(F2382="완료","완료",IF(A2382&lt;기준일,"밀림",IF(A2382=기준일,"오늘",IF(A2382&lt;=기준일+7,"이번 주","예정")))))</f>
        <v/>
      </c>
      <c r="H2382" s="25">
        <f>IF(COUNTA(A2382,B2382,D2382)=0,"",IF(D2382="","할 일을 적어 주세요",IF(NOT(ISNUMBER(A2382)),"마감일을 확인하세요",IF(AND(B2382&lt;&gt;"",ISNA(MATCH(B2382,현장번호,0))),"현장 번호를 확인하세요",IF(AND(F2382&lt;&gt;"",F2382&lt;&gt;"완료"),"끝남 칸은 '완료'만","")))))</f>
        <v/>
      </c>
      <c r="J2382">
        <f>IF(OR(G2382="밀림",G2382="오늘",G2382="이번 주"),A2382+ROW()/1E+6,"")</f>
        <v/>
      </c>
    </row>
    <row r="2383">
      <c r="A2383" s="20" t="n"/>
      <c r="B2383" s="26" t="n"/>
      <c r="C2383" s="27">
        <f>IF(D2383="","",IF(B2383="","(현장 없음)",IFERROR(INDEX(현장_고객,MATCH(B2383,현장번호,0))&amp;" · "&amp;INDEX(현장_주소,MATCH(B2383,현장번호,0)),"없는 번호")))</f>
        <v/>
      </c>
      <c r="D2383" s="21" t="n"/>
      <c r="E2383" s="21" t="n"/>
      <c r="F2383" s="26" t="n"/>
      <c r="G2383" s="28">
        <f>IF(OR(D2383="",H2383&lt;&gt;""),"",IF(F2383="완료","완료",IF(A2383&lt;기준일,"밀림",IF(A2383=기준일,"오늘",IF(A2383&lt;=기준일+7,"이번 주","예정")))))</f>
        <v/>
      </c>
      <c r="H2383" s="25">
        <f>IF(COUNTA(A2383,B2383,D2383)=0,"",IF(D2383="","할 일을 적어 주세요",IF(NOT(ISNUMBER(A2383)),"마감일을 확인하세요",IF(AND(B2383&lt;&gt;"",ISNA(MATCH(B2383,현장번호,0))),"현장 번호를 확인하세요",IF(AND(F2383&lt;&gt;"",F2383&lt;&gt;"완료"),"끝남 칸은 '완료'만","")))))</f>
        <v/>
      </c>
      <c r="J2383">
        <f>IF(OR(G2383="밀림",G2383="오늘",G2383="이번 주"),A2383+ROW()/1E+6,"")</f>
        <v/>
      </c>
    </row>
    <row r="2384">
      <c r="A2384" s="20" t="n"/>
      <c r="B2384" s="26" t="n"/>
      <c r="C2384" s="27">
        <f>IF(D2384="","",IF(B2384="","(현장 없음)",IFERROR(INDEX(현장_고객,MATCH(B2384,현장번호,0))&amp;" · "&amp;INDEX(현장_주소,MATCH(B2384,현장번호,0)),"없는 번호")))</f>
        <v/>
      </c>
      <c r="D2384" s="21" t="n"/>
      <c r="E2384" s="21" t="n"/>
      <c r="F2384" s="26" t="n"/>
      <c r="G2384" s="28">
        <f>IF(OR(D2384="",H2384&lt;&gt;""),"",IF(F2384="완료","완료",IF(A2384&lt;기준일,"밀림",IF(A2384=기준일,"오늘",IF(A2384&lt;=기준일+7,"이번 주","예정")))))</f>
        <v/>
      </c>
      <c r="H2384" s="25">
        <f>IF(COUNTA(A2384,B2384,D2384)=0,"",IF(D2384="","할 일을 적어 주세요",IF(NOT(ISNUMBER(A2384)),"마감일을 확인하세요",IF(AND(B2384&lt;&gt;"",ISNA(MATCH(B2384,현장번호,0))),"현장 번호를 확인하세요",IF(AND(F2384&lt;&gt;"",F2384&lt;&gt;"완료"),"끝남 칸은 '완료'만","")))))</f>
        <v/>
      </c>
      <c r="J2384">
        <f>IF(OR(G2384="밀림",G2384="오늘",G2384="이번 주"),A2384+ROW()/1E+6,"")</f>
        <v/>
      </c>
    </row>
    <row r="2385">
      <c r="A2385" s="20" t="n"/>
      <c r="B2385" s="26" t="n"/>
      <c r="C2385" s="27">
        <f>IF(D2385="","",IF(B2385="","(현장 없음)",IFERROR(INDEX(현장_고객,MATCH(B2385,현장번호,0))&amp;" · "&amp;INDEX(현장_주소,MATCH(B2385,현장번호,0)),"없는 번호")))</f>
        <v/>
      </c>
      <c r="D2385" s="21" t="n"/>
      <c r="E2385" s="21" t="n"/>
      <c r="F2385" s="26" t="n"/>
      <c r="G2385" s="28">
        <f>IF(OR(D2385="",H2385&lt;&gt;""),"",IF(F2385="완료","완료",IF(A2385&lt;기준일,"밀림",IF(A2385=기준일,"오늘",IF(A2385&lt;=기준일+7,"이번 주","예정")))))</f>
        <v/>
      </c>
      <c r="H2385" s="25">
        <f>IF(COUNTA(A2385,B2385,D2385)=0,"",IF(D2385="","할 일을 적어 주세요",IF(NOT(ISNUMBER(A2385)),"마감일을 확인하세요",IF(AND(B2385&lt;&gt;"",ISNA(MATCH(B2385,현장번호,0))),"현장 번호를 확인하세요",IF(AND(F2385&lt;&gt;"",F2385&lt;&gt;"완료"),"끝남 칸은 '완료'만","")))))</f>
        <v/>
      </c>
      <c r="J2385">
        <f>IF(OR(G2385="밀림",G2385="오늘",G2385="이번 주"),A2385+ROW()/1E+6,"")</f>
        <v/>
      </c>
    </row>
    <row r="2386">
      <c r="A2386" s="20" t="n"/>
      <c r="B2386" s="26" t="n"/>
      <c r="C2386" s="27">
        <f>IF(D2386="","",IF(B2386="","(현장 없음)",IFERROR(INDEX(현장_고객,MATCH(B2386,현장번호,0))&amp;" · "&amp;INDEX(현장_주소,MATCH(B2386,현장번호,0)),"없는 번호")))</f>
        <v/>
      </c>
      <c r="D2386" s="21" t="n"/>
      <c r="E2386" s="21" t="n"/>
      <c r="F2386" s="26" t="n"/>
      <c r="G2386" s="28">
        <f>IF(OR(D2386="",H2386&lt;&gt;""),"",IF(F2386="완료","완료",IF(A2386&lt;기준일,"밀림",IF(A2386=기준일,"오늘",IF(A2386&lt;=기준일+7,"이번 주","예정")))))</f>
        <v/>
      </c>
      <c r="H2386" s="25">
        <f>IF(COUNTA(A2386,B2386,D2386)=0,"",IF(D2386="","할 일을 적어 주세요",IF(NOT(ISNUMBER(A2386)),"마감일을 확인하세요",IF(AND(B2386&lt;&gt;"",ISNA(MATCH(B2386,현장번호,0))),"현장 번호를 확인하세요",IF(AND(F2386&lt;&gt;"",F2386&lt;&gt;"완료"),"끝남 칸은 '완료'만","")))))</f>
        <v/>
      </c>
      <c r="J2386">
        <f>IF(OR(G2386="밀림",G2386="오늘",G2386="이번 주"),A2386+ROW()/1E+6,"")</f>
        <v/>
      </c>
    </row>
    <row r="2387">
      <c r="A2387" s="20" t="n"/>
      <c r="B2387" s="26" t="n"/>
      <c r="C2387" s="27">
        <f>IF(D2387="","",IF(B2387="","(현장 없음)",IFERROR(INDEX(현장_고객,MATCH(B2387,현장번호,0))&amp;" · "&amp;INDEX(현장_주소,MATCH(B2387,현장번호,0)),"없는 번호")))</f>
        <v/>
      </c>
      <c r="D2387" s="21" t="n"/>
      <c r="E2387" s="21" t="n"/>
      <c r="F2387" s="26" t="n"/>
      <c r="G2387" s="28">
        <f>IF(OR(D2387="",H2387&lt;&gt;""),"",IF(F2387="완료","완료",IF(A2387&lt;기준일,"밀림",IF(A2387=기준일,"오늘",IF(A2387&lt;=기준일+7,"이번 주","예정")))))</f>
        <v/>
      </c>
      <c r="H2387" s="25">
        <f>IF(COUNTA(A2387,B2387,D2387)=0,"",IF(D2387="","할 일을 적어 주세요",IF(NOT(ISNUMBER(A2387)),"마감일을 확인하세요",IF(AND(B2387&lt;&gt;"",ISNA(MATCH(B2387,현장번호,0))),"현장 번호를 확인하세요",IF(AND(F2387&lt;&gt;"",F2387&lt;&gt;"완료"),"끝남 칸은 '완료'만","")))))</f>
        <v/>
      </c>
      <c r="J2387">
        <f>IF(OR(G2387="밀림",G2387="오늘",G2387="이번 주"),A2387+ROW()/1E+6,"")</f>
        <v/>
      </c>
    </row>
    <row r="2388">
      <c r="A2388" s="20" t="n"/>
      <c r="B2388" s="26" t="n"/>
      <c r="C2388" s="27">
        <f>IF(D2388="","",IF(B2388="","(현장 없음)",IFERROR(INDEX(현장_고객,MATCH(B2388,현장번호,0))&amp;" · "&amp;INDEX(현장_주소,MATCH(B2388,현장번호,0)),"없는 번호")))</f>
        <v/>
      </c>
      <c r="D2388" s="21" t="n"/>
      <c r="E2388" s="21" t="n"/>
      <c r="F2388" s="26" t="n"/>
      <c r="G2388" s="28">
        <f>IF(OR(D2388="",H2388&lt;&gt;""),"",IF(F2388="완료","완료",IF(A2388&lt;기준일,"밀림",IF(A2388=기준일,"오늘",IF(A2388&lt;=기준일+7,"이번 주","예정")))))</f>
        <v/>
      </c>
      <c r="H2388" s="25">
        <f>IF(COUNTA(A2388,B2388,D2388)=0,"",IF(D2388="","할 일을 적어 주세요",IF(NOT(ISNUMBER(A2388)),"마감일을 확인하세요",IF(AND(B2388&lt;&gt;"",ISNA(MATCH(B2388,현장번호,0))),"현장 번호를 확인하세요",IF(AND(F2388&lt;&gt;"",F2388&lt;&gt;"완료"),"끝남 칸은 '완료'만","")))))</f>
        <v/>
      </c>
      <c r="J2388">
        <f>IF(OR(G2388="밀림",G2388="오늘",G2388="이번 주"),A2388+ROW()/1E+6,"")</f>
        <v/>
      </c>
    </row>
    <row r="2389">
      <c r="A2389" s="20" t="n"/>
      <c r="B2389" s="26" t="n"/>
      <c r="C2389" s="27">
        <f>IF(D2389="","",IF(B2389="","(현장 없음)",IFERROR(INDEX(현장_고객,MATCH(B2389,현장번호,0))&amp;" · "&amp;INDEX(현장_주소,MATCH(B2389,현장번호,0)),"없는 번호")))</f>
        <v/>
      </c>
      <c r="D2389" s="21" t="n"/>
      <c r="E2389" s="21" t="n"/>
      <c r="F2389" s="26" t="n"/>
      <c r="G2389" s="28">
        <f>IF(OR(D2389="",H2389&lt;&gt;""),"",IF(F2389="완료","완료",IF(A2389&lt;기준일,"밀림",IF(A2389=기준일,"오늘",IF(A2389&lt;=기준일+7,"이번 주","예정")))))</f>
        <v/>
      </c>
      <c r="H2389" s="25">
        <f>IF(COUNTA(A2389,B2389,D2389)=0,"",IF(D2389="","할 일을 적어 주세요",IF(NOT(ISNUMBER(A2389)),"마감일을 확인하세요",IF(AND(B2389&lt;&gt;"",ISNA(MATCH(B2389,현장번호,0))),"현장 번호를 확인하세요",IF(AND(F2389&lt;&gt;"",F2389&lt;&gt;"완료"),"끝남 칸은 '완료'만","")))))</f>
        <v/>
      </c>
      <c r="J2389">
        <f>IF(OR(G2389="밀림",G2389="오늘",G2389="이번 주"),A2389+ROW()/1E+6,"")</f>
        <v/>
      </c>
    </row>
    <row r="2390">
      <c r="A2390" s="20" t="n"/>
      <c r="B2390" s="26" t="n"/>
      <c r="C2390" s="27">
        <f>IF(D2390="","",IF(B2390="","(현장 없음)",IFERROR(INDEX(현장_고객,MATCH(B2390,현장번호,0))&amp;" · "&amp;INDEX(현장_주소,MATCH(B2390,현장번호,0)),"없는 번호")))</f>
        <v/>
      </c>
      <c r="D2390" s="21" t="n"/>
      <c r="E2390" s="21" t="n"/>
      <c r="F2390" s="26" t="n"/>
      <c r="G2390" s="28">
        <f>IF(OR(D2390="",H2390&lt;&gt;""),"",IF(F2390="완료","완료",IF(A2390&lt;기준일,"밀림",IF(A2390=기준일,"오늘",IF(A2390&lt;=기준일+7,"이번 주","예정")))))</f>
        <v/>
      </c>
      <c r="H2390" s="25">
        <f>IF(COUNTA(A2390,B2390,D2390)=0,"",IF(D2390="","할 일을 적어 주세요",IF(NOT(ISNUMBER(A2390)),"마감일을 확인하세요",IF(AND(B2390&lt;&gt;"",ISNA(MATCH(B2390,현장번호,0))),"현장 번호를 확인하세요",IF(AND(F2390&lt;&gt;"",F2390&lt;&gt;"완료"),"끝남 칸은 '완료'만","")))))</f>
        <v/>
      </c>
      <c r="J2390">
        <f>IF(OR(G2390="밀림",G2390="오늘",G2390="이번 주"),A2390+ROW()/1E+6,"")</f>
        <v/>
      </c>
    </row>
    <row r="2391">
      <c r="A2391" s="20" t="n"/>
      <c r="B2391" s="26" t="n"/>
      <c r="C2391" s="27">
        <f>IF(D2391="","",IF(B2391="","(현장 없음)",IFERROR(INDEX(현장_고객,MATCH(B2391,현장번호,0))&amp;" · "&amp;INDEX(현장_주소,MATCH(B2391,현장번호,0)),"없는 번호")))</f>
        <v/>
      </c>
      <c r="D2391" s="21" t="n"/>
      <c r="E2391" s="21" t="n"/>
      <c r="F2391" s="26" t="n"/>
      <c r="G2391" s="28">
        <f>IF(OR(D2391="",H2391&lt;&gt;""),"",IF(F2391="완료","완료",IF(A2391&lt;기준일,"밀림",IF(A2391=기준일,"오늘",IF(A2391&lt;=기준일+7,"이번 주","예정")))))</f>
        <v/>
      </c>
      <c r="H2391" s="25">
        <f>IF(COUNTA(A2391,B2391,D2391)=0,"",IF(D2391="","할 일을 적어 주세요",IF(NOT(ISNUMBER(A2391)),"마감일을 확인하세요",IF(AND(B2391&lt;&gt;"",ISNA(MATCH(B2391,현장번호,0))),"현장 번호를 확인하세요",IF(AND(F2391&lt;&gt;"",F2391&lt;&gt;"완료"),"끝남 칸은 '완료'만","")))))</f>
        <v/>
      </c>
      <c r="J2391">
        <f>IF(OR(G2391="밀림",G2391="오늘",G2391="이번 주"),A2391+ROW()/1E+6,"")</f>
        <v/>
      </c>
    </row>
    <row r="2392">
      <c r="A2392" s="20" t="n"/>
      <c r="B2392" s="26" t="n"/>
      <c r="C2392" s="27">
        <f>IF(D2392="","",IF(B2392="","(현장 없음)",IFERROR(INDEX(현장_고객,MATCH(B2392,현장번호,0))&amp;" · "&amp;INDEX(현장_주소,MATCH(B2392,현장번호,0)),"없는 번호")))</f>
        <v/>
      </c>
      <c r="D2392" s="21" t="n"/>
      <c r="E2392" s="21" t="n"/>
      <c r="F2392" s="26" t="n"/>
      <c r="G2392" s="28">
        <f>IF(OR(D2392="",H2392&lt;&gt;""),"",IF(F2392="완료","완료",IF(A2392&lt;기준일,"밀림",IF(A2392=기준일,"오늘",IF(A2392&lt;=기준일+7,"이번 주","예정")))))</f>
        <v/>
      </c>
      <c r="H2392" s="25">
        <f>IF(COUNTA(A2392,B2392,D2392)=0,"",IF(D2392="","할 일을 적어 주세요",IF(NOT(ISNUMBER(A2392)),"마감일을 확인하세요",IF(AND(B2392&lt;&gt;"",ISNA(MATCH(B2392,현장번호,0))),"현장 번호를 확인하세요",IF(AND(F2392&lt;&gt;"",F2392&lt;&gt;"완료"),"끝남 칸은 '완료'만","")))))</f>
        <v/>
      </c>
      <c r="J2392">
        <f>IF(OR(G2392="밀림",G2392="오늘",G2392="이번 주"),A2392+ROW()/1E+6,"")</f>
        <v/>
      </c>
    </row>
    <row r="2393">
      <c r="A2393" s="20" t="n"/>
      <c r="B2393" s="26" t="n"/>
      <c r="C2393" s="27">
        <f>IF(D2393="","",IF(B2393="","(현장 없음)",IFERROR(INDEX(현장_고객,MATCH(B2393,현장번호,0))&amp;" · "&amp;INDEX(현장_주소,MATCH(B2393,현장번호,0)),"없는 번호")))</f>
        <v/>
      </c>
      <c r="D2393" s="21" t="n"/>
      <c r="E2393" s="21" t="n"/>
      <c r="F2393" s="26" t="n"/>
      <c r="G2393" s="28">
        <f>IF(OR(D2393="",H2393&lt;&gt;""),"",IF(F2393="완료","완료",IF(A2393&lt;기준일,"밀림",IF(A2393=기준일,"오늘",IF(A2393&lt;=기준일+7,"이번 주","예정")))))</f>
        <v/>
      </c>
      <c r="H2393" s="25">
        <f>IF(COUNTA(A2393,B2393,D2393)=0,"",IF(D2393="","할 일을 적어 주세요",IF(NOT(ISNUMBER(A2393)),"마감일을 확인하세요",IF(AND(B2393&lt;&gt;"",ISNA(MATCH(B2393,현장번호,0))),"현장 번호를 확인하세요",IF(AND(F2393&lt;&gt;"",F2393&lt;&gt;"완료"),"끝남 칸은 '완료'만","")))))</f>
        <v/>
      </c>
      <c r="J2393">
        <f>IF(OR(G2393="밀림",G2393="오늘",G2393="이번 주"),A2393+ROW()/1E+6,"")</f>
        <v/>
      </c>
    </row>
    <row r="2394">
      <c r="A2394" s="20" t="n"/>
      <c r="B2394" s="26" t="n"/>
      <c r="C2394" s="27">
        <f>IF(D2394="","",IF(B2394="","(현장 없음)",IFERROR(INDEX(현장_고객,MATCH(B2394,현장번호,0))&amp;" · "&amp;INDEX(현장_주소,MATCH(B2394,현장번호,0)),"없는 번호")))</f>
        <v/>
      </c>
      <c r="D2394" s="21" t="n"/>
      <c r="E2394" s="21" t="n"/>
      <c r="F2394" s="26" t="n"/>
      <c r="G2394" s="28">
        <f>IF(OR(D2394="",H2394&lt;&gt;""),"",IF(F2394="완료","완료",IF(A2394&lt;기준일,"밀림",IF(A2394=기준일,"오늘",IF(A2394&lt;=기준일+7,"이번 주","예정")))))</f>
        <v/>
      </c>
      <c r="H2394" s="25">
        <f>IF(COUNTA(A2394,B2394,D2394)=0,"",IF(D2394="","할 일을 적어 주세요",IF(NOT(ISNUMBER(A2394)),"마감일을 확인하세요",IF(AND(B2394&lt;&gt;"",ISNA(MATCH(B2394,현장번호,0))),"현장 번호를 확인하세요",IF(AND(F2394&lt;&gt;"",F2394&lt;&gt;"완료"),"끝남 칸은 '완료'만","")))))</f>
        <v/>
      </c>
      <c r="J2394">
        <f>IF(OR(G2394="밀림",G2394="오늘",G2394="이번 주"),A2394+ROW()/1E+6,"")</f>
        <v/>
      </c>
    </row>
    <row r="2395">
      <c r="A2395" s="20" t="n"/>
      <c r="B2395" s="26" t="n"/>
      <c r="C2395" s="27">
        <f>IF(D2395="","",IF(B2395="","(현장 없음)",IFERROR(INDEX(현장_고객,MATCH(B2395,현장번호,0))&amp;" · "&amp;INDEX(현장_주소,MATCH(B2395,현장번호,0)),"없는 번호")))</f>
        <v/>
      </c>
      <c r="D2395" s="21" t="n"/>
      <c r="E2395" s="21" t="n"/>
      <c r="F2395" s="26" t="n"/>
      <c r="G2395" s="28">
        <f>IF(OR(D2395="",H2395&lt;&gt;""),"",IF(F2395="완료","완료",IF(A2395&lt;기준일,"밀림",IF(A2395=기준일,"오늘",IF(A2395&lt;=기준일+7,"이번 주","예정")))))</f>
        <v/>
      </c>
      <c r="H2395" s="25">
        <f>IF(COUNTA(A2395,B2395,D2395)=0,"",IF(D2395="","할 일을 적어 주세요",IF(NOT(ISNUMBER(A2395)),"마감일을 확인하세요",IF(AND(B2395&lt;&gt;"",ISNA(MATCH(B2395,현장번호,0))),"현장 번호를 확인하세요",IF(AND(F2395&lt;&gt;"",F2395&lt;&gt;"완료"),"끝남 칸은 '완료'만","")))))</f>
        <v/>
      </c>
      <c r="J2395">
        <f>IF(OR(G2395="밀림",G2395="오늘",G2395="이번 주"),A2395+ROW()/1E+6,"")</f>
        <v/>
      </c>
    </row>
    <row r="2396">
      <c r="A2396" s="20" t="n"/>
      <c r="B2396" s="26" t="n"/>
      <c r="C2396" s="27">
        <f>IF(D2396="","",IF(B2396="","(현장 없음)",IFERROR(INDEX(현장_고객,MATCH(B2396,현장번호,0))&amp;" · "&amp;INDEX(현장_주소,MATCH(B2396,현장번호,0)),"없는 번호")))</f>
        <v/>
      </c>
      <c r="D2396" s="21" t="n"/>
      <c r="E2396" s="21" t="n"/>
      <c r="F2396" s="26" t="n"/>
      <c r="G2396" s="28">
        <f>IF(OR(D2396="",H2396&lt;&gt;""),"",IF(F2396="완료","완료",IF(A2396&lt;기준일,"밀림",IF(A2396=기준일,"오늘",IF(A2396&lt;=기준일+7,"이번 주","예정")))))</f>
        <v/>
      </c>
      <c r="H2396" s="25">
        <f>IF(COUNTA(A2396,B2396,D2396)=0,"",IF(D2396="","할 일을 적어 주세요",IF(NOT(ISNUMBER(A2396)),"마감일을 확인하세요",IF(AND(B2396&lt;&gt;"",ISNA(MATCH(B2396,현장번호,0))),"현장 번호를 확인하세요",IF(AND(F2396&lt;&gt;"",F2396&lt;&gt;"완료"),"끝남 칸은 '완료'만","")))))</f>
        <v/>
      </c>
      <c r="J2396">
        <f>IF(OR(G2396="밀림",G2396="오늘",G2396="이번 주"),A2396+ROW()/1E+6,"")</f>
        <v/>
      </c>
    </row>
    <row r="2397">
      <c r="A2397" s="20" t="n"/>
      <c r="B2397" s="26" t="n"/>
      <c r="C2397" s="27">
        <f>IF(D2397="","",IF(B2397="","(현장 없음)",IFERROR(INDEX(현장_고객,MATCH(B2397,현장번호,0))&amp;" · "&amp;INDEX(현장_주소,MATCH(B2397,현장번호,0)),"없는 번호")))</f>
        <v/>
      </c>
      <c r="D2397" s="21" t="n"/>
      <c r="E2397" s="21" t="n"/>
      <c r="F2397" s="26" t="n"/>
      <c r="G2397" s="28">
        <f>IF(OR(D2397="",H2397&lt;&gt;""),"",IF(F2397="완료","완료",IF(A2397&lt;기준일,"밀림",IF(A2397=기준일,"오늘",IF(A2397&lt;=기준일+7,"이번 주","예정")))))</f>
        <v/>
      </c>
      <c r="H2397" s="25">
        <f>IF(COUNTA(A2397,B2397,D2397)=0,"",IF(D2397="","할 일을 적어 주세요",IF(NOT(ISNUMBER(A2397)),"마감일을 확인하세요",IF(AND(B2397&lt;&gt;"",ISNA(MATCH(B2397,현장번호,0))),"현장 번호를 확인하세요",IF(AND(F2397&lt;&gt;"",F2397&lt;&gt;"완료"),"끝남 칸은 '완료'만","")))))</f>
        <v/>
      </c>
      <c r="J2397">
        <f>IF(OR(G2397="밀림",G2397="오늘",G2397="이번 주"),A2397+ROW()/1E+6,"")</f>
        <v/>
      </c>
    </row>
    <row r="2398">
      <c r="A2398" s="20" t="n"/>
      <c r="B2398" s="26" t="n"/>
      <c r="C2398" s="27">
        <f>IF(D2398="","",IF(B2398="","(현장 없음)",IFERROR(INDEX(현장_고객,MATCH(B2398,현장번호,0))&amp;" · "&amp;INDEX(현장_주소,MATCH(B2398,현장번호,0)),"없는 번호")))</f>
        <v/>
      </c>
      <c r="D2398" s="21" t="n"/>
      <c r="E2398" s="21" t="n"/>
      <c r="F2398" s="26" t="n"/>
      <c r="G2398" s="28">
        <f>IF(OR(D2398="",H2398&lt;&gt;""),"",IF(F2398="완료","완료",IF(A2398&lt;기준일,"밀림",IF(A2398=기준일,"오늘",IF(A2398&lt;=기준일+7,"이번 주","예정")))))</f>
        <v/>
      </c>
      <c r="H2398" s="25">
        <f>IF(COUNTA(A2398,B2398,D2398)=0,"",IF(D2398="","할 일을 적어 주세요",IF(NOT(ISNUMBER(A2398)),"마감일을 확인하세요",IF(AND(B2398&lt;&gt;"",ISNA(MATCH(B2398,현장번호,0))),"현장 번호를 확인하세요",IF(AND(F2398&lt;&gt;"",F2398&lt;&gt;"완료"),"끝남 칸은 '완료'만","")))))</f>
        <v/>
      </c>
      <c r="J2398">
        <f>IF(OR(G2398="밀림",G2398="오늘",G2398="이번 주"),A2398+ROW()/1E+6,"")</f>
        <v/>
      </c>
    </row>
    <row r="2399">
      <c r="A2399" s="20" t="n"/>
      <c r="B2399" s="26" t="n"/>
      <c r="C2399" s="27">
        <f>IF(D2399="","",IF(B2399="","(현장 없음)",IFERROR(INDEX(현장_고객,MATCH(B2399,현장번호,0))&amp;" · "&amp;INDEX(현장_주소,MATCH(B2399,현장번호,0)),"없는 번호")))</f>
        <v/>
      </c>
      <c r="D2399" s="21" t="n"/>
      <c r="E2399" s="21" t="n"/>
      <c r="F2399" s="26" t="n"/>
      <c r="G2399" s="28">
        <f>IF(OR(D2399="",H2399&lt;&gt;""),"",IF(F2399="완료","완료",IF(A2399&lt;기준일,"밀림",IF(A2399=기준일,"오늘",IF(A2399&lt;=기준일+7,"이번 주","예정")))))</f>
        <v/>
      </c>
      <c r="H2399" s="25">
        <f>IF(COUNTA(A2399,B2399,D2399)=0,"",IF(D2399="","할 일을 적어 주세요",IF(NOT(ISNUMBER(A2399)),"마감일을 확인하세요",IF(AND(B2399&lt;&gt;"",ISNA(MATCH(B2399,현장번호,0))),"현장 번호를 확인하세요",IF(AND(F2399&lt;&gt;"",F2399&lt;&gt;"완료"),"끝남 칸은 '완료'만","")))))</f>
        <v/>
      </c>
      <c r="J2399">
        <f>IF(OR(G2399="밀림",G2399="오늘",G2399="이번 주"),A2399+ROW()/1E+6,"")</f>
        <v/>
      </c>
    </row>
    <row r="2400">
      <c r="A2400" s="20" t="n"/>
      <c r="B2400" s="26" t="n"/>
      <c r="C2400" s="27">
        <f>IF(D2400="","",IF(B2400="","(현장 없음)",IFERROR(INDEX(현장_고객,MATCH(B2400,현장번호,0))&amp;" · "&amp;INDEX(현장_주소,MATCH(B2400,현장번호,0)),"없는 번호")))</f>
        <v/>
      </c>
      <c r="D2400" s="21" t="n"/>
      <c r="E2400" s="21" t="n"/>
      <c r="F2400" s="26" t="n"/>
      <c r="G2400" s="28">
        <f>IF(OR(D2400="",H2400&lt;&gt;""),"",IF(F2400="완료","완료",IF(A2400&lt;기준일,"밀림",IF(A2400=기준일,"오늘",IF(A2400&lt;=기준일+7,"이번 주","예정")))))</f>
        <v/>
      </c>
      <c r="H2400" s="25">
        <f>IF(COUNTA(A2400,B2400,D2400)=0,"",IF(D2400="","할 일을 적어 주세요",IF(NOT(ISNUMBER(A2400)),"마감일을 확인하세요",IF(AND(B2400&lt;&gt;"",ISNA(MATCH(B2400,현장번호,0))),"현장 번호를 확인하세요",IF(AND(F2400&lt;&gt;"",F2400&lt;&gt;"완료"),"끝남 칸은 '완료'만","")))))</f>
        <v/>
      </c>
      <c r="J2400">
        <f>IF(OR(G2400="밀림",G2400="오늘",G2400="이번 주"),A2400+ROW()/1E+6,"")</f>
        <v/>
      </c>
    </row>
    <row r="2401">
      <c r="A2401" s="20" t="n"/>
      <c r="B2401" s="26" t="n"/>
      <c r="C2401" s="27">
        <f>IF(D2401="","",IF(B2401="","(현장 없음)",IFERROR(INDEX(현장_고객,MATCH(B2401,현장번호,0))&amp;" · "&amp;INDEX(현장_주소,MATCH(B2401,현장번호,0)),"없는 번호")))</f>
        <v/>
      </c>
      <c r="D2401" s="21" t="n"/>
      <c r="E2401" s="21" t="n"/>
      <c r="F2401" s="26" t="n"/>
      <c r="G2401" s="28">
        <f>IF(OR(D2401="",H2401&lt;&gt;""),"",IF(F2401="완료","완료",IF(A2401&lt;기준일,"밀림",IF(A2401=기준일,"오늘",IF(A2401&lt;=기준일+7,"이번 주","예정")))))</f>
        <v/>
      </c>
      <c r="H2401" s="25">
        <f>IF(COUNTA(A2401,B2401,D2401)=0,"",IF(D2401="","할 일을 적어 주세요",IF(NOT(ISNUMBER(A2401)),"마감일을 확인하세요",IF(AND(B2401&lt;&gt;"",ISNA(MATCH(B2401,현장번호,0))),"현장 번호를 확인하세요",IF(AND(F2401&lt;&gt;"",F2401&lt;&gt;"완료"),"끝남 칸은 '완료'만","")))))</f>
        <v/>
      </c>
      <c r="J2401">
        <f>IF(OR(G2401="밀림",G2401="오늘",G2401="이번 주"),A2401+ROW()/1E+6,"")</f>
        <v/>
      </c>
    </row>
    <row r="2402">
      <c r="A2402" s="20" t="n"/>
      <c r="B2402" s="26" t="n"/>
      <c r="C2402" s="27">
        <f>IF(D2402="","",IF(B2402="","(현장 없음)",IFERROR(INDEX(현장_고객,MATCH(B2402,현장번호,0))&amp;" · "&amp;INDEX(현장_주소,MATCH(B2402,현장번호,0)),"없는 번호")))</f>
        <v/>
      </c>
      <c r="D2402" s="21" t="n"/>
      <c r="E2402" s="21" t="n"/>
      <c r="F2402" s="26" t="n"/>
      <c r="G2402" s="28">
        <f>IF(OR(D2402="",H2402&lt;&gt;""),"",IF(F2402="완료","완료",IF(A2402&lt;기준일,"밀림",IF(A2402=기준일,"오늘",IF(A2402&lt;=기준일+7,"이번 주","예정")))))</f>
        <v/>
      </c>
      <c r="H2402" s="25">
        <f>IF(COUNTA(A2402,B2402,D2402)=0,"",IF(D2402="","할 일을 적어 주세요",IF(NOT(ISNUMBER(A2402)),"마감일을 확인하세요",IF(AND(B2402&lt;&gt;"",ISNA(MATCH(B2402,현장번호,0))),"현장 번호를 확인하세요",IF(AND(F2402&lt;&gt;"",F2402&lt;&gt;"완료"),"끝남 칸은 '완료'만","")))))</f>
        <v/>
      </c>
      <c r="J2402">
        <f>IF(OR(G2402="밀림",G2402="오늘",G2402="이번 주"),A2402+ROW()/1E+6,"")</f>
        <v/>
      </c>
    </row>
    <row r="2403">
      <c r="A2403" s="20" t="n"/>
      <c r="B2403" s="26" t="n"/>
      <c r="C2403" s="27">
        <f>IF(D2403="","",IF(B2403="","(현장 없음)",IFERROR(INDEX(현장_고객,MATCH(B2403,현장번호,0))&amp;" · "&amp;INDEX(현장_주소,MATCH(B2403,현장번호,0)),"없는 번호")))</f>
        <v/>
      </c>
      <c r="D2403" s="21" t="n"/>
      <c r="E2403" s="21" t="n"/>
      <c r="F2403" s="26" t="n"/>
      <c r="G2403" s="28">
        <f>IF(OR(D2403="",H2403&lt;&gt;""),"",IF(F2403="완료","완료",IF(A2403&lt;기준일,"밀림",IF(A2403=기준일,"오늘",IF(A2403&lt;=기준일+7,"이번 주","예정")))))</f>
        <v/>
      </c>
      <c r="H2403" s="25">
        <f>IF(COUNTA(A2403,B2403,D2403)=0,"",IF(D2403="","할 일을 적어 주세요",IF(NOT(ISNUMBER(A2403)),"마감일을 확인하세요",IF(AND(B2403&lt;&gt;"",ISNA(MATCH(B2403,현장번호,0))),"현장 번호를 확인하세요",IF(AND(F2403&lt;&gt;"",F2403&lt;&gt;"완료"),"끝남 칸은 '완료'만","")))))</f>
        <v/>
      </c>
      <c r="J2403">
        <f>IF(OR(G2403="밀림",G2403="오늘",G2403="이번 주"),A2403+ROW()/1E+6,"")</f>
        <v/>
      </c>
    </row>
    <row r="2404">
      <c r="A2404" s="20" t="n"/>
      <c r="B2404" s="26" t="n"/>
      <c r="C2404" s="27">
        <f>IF(D2404="","",IF(B2404="","(현장 없음)",IFERROR(INDEX(현장_고객,MATCH(B2404,현장번호,0))&amp;" · "&amp;INDEX(현장_주소,MATCH(B2404,현장번호,0)),"없는 번호")))</f>
        <v/>
      </c>
      <c r="D2404" s="21" t="n"/>
      <c r="E2404" s="21" t="n"/>
      <c r="F2404" s="26" t="n"/>
      <c r="G2404" s="28">
        <f>IF(OR(D2404="",H2404&lt;&gt;""),"",IF(F2404="완료","완료",IF(A2404&lt;기준일,"밀림",IF(A2404=기준일,"오늘",IF(A2404&lt;=기준일+7,"이번 주","예정")))))</f>
        <v/>
      </c>
      <c r="H2404" s="25">
        <f>IF(COUNTA(A2404,B2404,D2404)=0,"",IF(D2404="","할 일을 적어 주세요",IF(NOT(ISNUMBER(A2404)),"마감일을 확인하세요",IF(AND(B2404&lt;&gt;"",ISNA(MATCH(B2404,현장번호,0))),"현장 번호를 확인하세요",IF(AND(F2404&lt;&gt;"",F2404&lt;&gt;"완료"),"끝남 칸은 '완료'만","")))))</f>
        <v/>
      </c>
      <c r="J2404">
        <f>IF(OR(G2404="밀림",G2404="오늘",G2404="이번 주"),A2404+ROW()/1E+6,"")</f>
        <v/>
      </c>
    </row>
    <row r="2405">
      <c r="A2405" s="20" t="n"/>
      <c r="B2405" s="26" t="n"/>
      <c r="C2405" s="27">
        <f>IF(D2405="","",IF(B2405="","(현장 없음)",IFERROR(INDEX(현장_고객,MATCH(B2405,현장번호,0))&amp;" · "&amp;INDEX(현장_주소,MATCH(B2405,현장번호,0)),"없는 번호")))</f>
        <v/>
      </c>
      <c r="D2405" s="21" t="n"/>
      <c r="E2405" s="21" t="n"/>
      <c r="F2405" s="26" t="n"/>
      <c r="G2405" s="28">
        <f>IF(OR(D2405="",H2405&lt;&gt;""),"",IF(F2405="완료","완료",IF(A2405&lt;기준일,"밀림",IF(A2405=기준일,"오늘",IF(A2405&lt;=기준일+7,"이번 주","예정")))))</f>
        <v/>
      </c>
      <c r="H2405" s="25">
        <f>IF(COUNTA(A2405,B2405,D2405)=0,"",IF(D2405="","할 일을 적어 주세요",IF(NOT(ISNUMBER(A2405)),"마감일을 확인하세요",IF(AND(B2405&lt;&gt;"",ISNA(MATCH(B2405,현장번호,0))),"현장 번호를 확인하세요",IF(AND(F2405&lt;&gt;"",F2405&lt;&gt;"완료"),"끝남 칸은 '완료'만","")))))</f>
        <v/>
      </c>
      <c r="J2405">
        <f>IF(OR(G2405="밀림",G2405="오늘",G2405="이번 주"),A2405+ROW()/1E+6,"")</f>
        <v/>
      </c>
    </row>
    <row r="2406">
      <c r="A2406" s="20" t="n"/>
      <c r="B2406" s="26" t="n"/>
      <c r="C2406" s="27">
        <f>IF(D2406="","",IF(B2406="","(현장 없음)",IFERROR(INDEX(현장_고객,MATCH(B2406,현장번호,0))&amp;" · "&amp;INDEX(현장_주소,MATCH(B2406,현장번호,0)),"없는 번호")))</f>
        <v/>
      </c>
      <c r="D2406" s="21" t="n"/>
      <c r="E2406" s="21" t="n"/>
      <c r="F2406" s="26" t="n"/>
      <c r="G2406" s="28">
        <f>IF(OR(D2406="",H2406&lt;&gt;""),"",IF(F2406="완료","완료",IF(A2406&lt;기준일,"밀림",IF(A2406=기준일,"오늘",IF(A2406&lt;=기준일+7,"이번 주","예정")))))</f>
        <v/>
      </c>
      <c r="H2406" s="25">
        <f>IF(COUNTA(A2406,B2406,D2406)=0,"",IF(D2406="","할 일을 적어 주세요",IF(NOT(ISNUMBER(A2406)),"마감일을 확인하세요",IF(AND(B2406&lt;&gt;"",ISNA(MATCH(B2406,현장번호,0))),"현장 번호를 확인하세요",IF(AND(F2406&lt;&gt;"",F2406&lt;&gt;"완료"),"끝남 칸은 '완료'만","")))))</f>
        <v/>
      </c>
      <c r="J2406">
        <f>IF(OR(G2406="밀림",G2406="오늘",G2406="이번 주"),A2406+ROW()/1E+6,"")</f>
        <v/>
      </c>
    </row>
    <row r="2407">
      <c r="A2407" s="20" t="n"/>
      <c r="B2407" s="26" t="n"/>
      <c r="C2407" s="27">
        <f>IF(D2407="","",IF(B2407="","(현장 없음)",IFERROR(INDEX(현장_고객,MATCH(B2407,현장번호,0))&amp;" · "&amp;INDEX(현장_주소,MATCH(B2407,현장번호,0)),"없는 번호")))</f>
        <v/>
      </c>
      <c r="D2407" s="21" t="n"/>
      <c r="E2407" s="21" t="n"/>
      <c r="F2407" s="26" t="n"/>
      <c r="G2407" s="28">
        <f>IF(OR(D2407="",H2407&lt;&gt;""),"",IF(F2407="완료","완료",IF(A2407&lt;기준일,"밀림",IF(A2407=기준일,"오늘",IF(A2407&lt;=기준일+7,"이번 주","예정")))))</f>
        <v/>
      </c>
      <c r="H2407" s="25">
        <f>IF(COUNTA(A2407,B2407,D2407)=0,"",IF(D2407="","할 일을 적어 주세요",IF(NOT(ISNUMBER(A2407)),"마감일을 확인하세요",IF(AND(B2407&lt;&gt;"",ISNA(MATCH(B2407,현장번호,0))),"현장 번호를 확인하세요",IF(AND(F2407&lt;&gt;"",F2407&lt;&gt;"완료"),"끝남 칸은 '완료'만","")))))</f>
        <v/>
      </c>
      <c r="J2407">
        <f>IF(OR(G2407="밀림",G2407="오늘",G2407="이번 주"),A2407+ROW()/1E+6,"")</f>
        <v/>
      </c>
    </row>
    <row r="2408">
      <c r="A2408" s="20" t="n"/>
      <c r="B2408" s="26" t="n"/>
      <c r="C2408" s="27">
        <f>IF(D2408="","",IF(B2408="","(현장 없음)",IFERROR(INDEX(현장_고객,MATCH(B2408,현장번호,0))&amp;" · "&amp;INDEX(현장_주소,MATCH(B2408,현장번호,0)),"없는 번호")))</f>
        <v/>
      </c>
      <c r="D2408" s="21" t="n"/>
      <c r="E2408" s="21" t="n"/>
      <c r="F2408" s="26" t="n"/>
      <c r="G2408" s="28">
        <f>IF(OR(D2408="",H2408&lt;&gt;""),"",IF(F2408="완료","완료",IF(A2408&lt;기준일,"밀림",IF(A2408=기준일,"오늘",IF(A2408&lt;=기준일+7,"이번 주","예정")))))</f>
        <v/>
      </c>
      <c r="H2408" s="25">
        <f>IF(COUNTA(A2408,B2408,D2408)=0,"",IF(D2408="","할 일을 적어 주세요",IF(NOT(ISNUMBER(A2408)),"마감일을 확인하세요",IF(AND(B2408&lt;&gt;"",ISNA(MATCH(B2408,현장번호,0))),"현장 번호를 확인하세요",IF(AND(F2408&lt;&gt;"",F2408&lt;&gt;"완료"),"끝남 칸은 '완료'만","")))))</f>
        <v/>
      </c>
      <c r="J2408">
        <f>IF(OR(G2408="밀림",G2408="오늘",G2408="이번 주"),A2408+ROW()/1E+6,"")</f>
        <v/>
      </c>
    </row>
    <row r="2409">
      <c r="A2409" s="20" t="n"/>
      <c r="B2409" s="26" t="n"/>
      <c r="C2409" s="27">
        <f>IF(D2409="","",IF(B2409="","(현장 없음)",IFERROR(INDEX(현장_고객,MATCH(B2409,현장번호,0))&amp;" · "&amp;INDEX(현장_주소,MATCH(B2409,현장번호,0)),"없는 번호")))</f>
        <v/>
      </c>
      <c r="D2409" s="21" t="n"/>
      <c r="E2409" s="21" t="n"/>
      <c r="F2409" s="26" t="n"/>
      <c r="G2409" s="28">
        <f>IF(OR(D2409="",H2409&lt;&gt;""),"",IF(F2409="완료","완료",IF(A2409&lt;기준일,"밀림",IF(A2409=기준일,"오늘",IF(A2409&lt;=기준일+7,"이번 주","예정")))))</f>
        <v/>
      </c>
      <c r="H2409" s="25">
        <f>IF(COUNTA(A2409,B2409,D2409)=0,"",IF(D2409="","할 일을 적어 주세요",IF(NOT(ISNUMBER(A2409)),"마감일을 확인하세요",IF(AND(B2409&lt;&gt;"",ISNA(MATCH(B2409,현장번호,0))),"현장 번호를 확인하세요",IF(AND(F2409&lt;&gt;"",F2409&lt;&gt;"완료"),"끝남 칸은 '완료'만","")))))</f>
        <v/>
      </c>
      <c r="J2409">
        <f>IF(OR(G2409="밀림",G2409="오늘",G2409="이번 주"),A2409+ROW()/1E+6,"")</f>
        <v/>
      </c>
    </row>
    <row r="2410">
      <c r="A2410" s="20" t="n"/>
      <c r="B2410" s="26" t="n"/>
      <c r="C2410" s="27">
        <f>IF(D2410="","",IF(B2410="","(현장 없음)",IFERROR(INDEX(현장_고객,MATCH(B2410,현장번호,0))&amp;" · "&amp;INDEX(현장_주소,MATCH(B2410,현장번호,0)),"없는 번호")))</f>
        <v/>
      </c>
      <c r="D2410" s="21" t="n"/>
      <c r="E2410" s="21" t="n"/>
      <c r="F2410" s="26" t="n"/>
      <c r="G2410" s="28">
        <f>IF(OR(D2410="",H2410&lt;&gt;""),"",IF(F2410="완료","완료",IF(A2410&lt;기준일,"밀림",IF(A2410=기준일,"오늘",IF(A2410&lt;=기준일+7,"이번 주","예정")))))</f>
        <v/>
      </c>
      <c r="H2410" s="25">
        <f>IF(COUNTA(A2410,B2410,D2410)=0,"",IF(D2410="","할 일을 적어 주세요",IF(NOT(ISNUMBER(A2410)),"마감일을 확인하세요",IF(AND(B2410&lt;&gt;"",ISNA(MATCH(B2410,현장번호,0))),"현장 번호를 확인하세요",IF(AND(F2410&lt;&gt;"",F2410&lt;&gt;"완료"),"끝남 칸은 '완료'만","")))))</f>
        <v/>
      </c>
      <c r="J2410">
        <f>IF(OR(G2410="밀림",G2410="오늘",G2410="이번 주"),A2410+ROW()/1E+6,"")</f>
        <v/>
      </c>
    </row>
    <row r="2411">
      <c r="A2411" s="20" t="n"/>
      <c r="B2411" s="26" t="n"/>
      <c r="C2411" s="27">
        <f>IF(D2411="","",IF(B2411="","(현장 없음)",IFERROR(INDEX(현장_고객,MATCH(B2411,현장번호,0))&amp;" · "&amp;INDEX(현장_주소,MATCH(B2411,현장번호,0)),"없는 번호")))</f>
        <v/>
      </c>
      <c r="D2411" s="21" t="n"/>
      <c r="E2411" s="21" t="n"/>
      <c r="F2411" s="26" t="n"/>
      <c r="G2411" s="28">
        <f>IF(OR(D2411="",H2411&lt;&gt;""),"",IF(F2411="완료","완료",IF(A2411&lt;기준일,"밀림",IF(A2411=기준일,"오늘",IF(A2411&lt;=기준일+7,"이번 주","예정")))))</f>
        <v/>
      </c>
      <c r="H2411" s="25">
        <f>IF(COUNTA(A2411,B2411,D2411)=0,"",IF(D2411="","할 일을 적어 주세요",IF(NOT(ISNUMBER(A2411)),"마감일을 확인하세요",IF(AND(B2411&lt;&gt;"",ISNA(MATCH(B2411,현장번호,0))),"현장 번호를 확인하세요",IF(AND(F2411&lt;&gt;"",F2411&lt;&gt;"완료"),"끝남 칸은 '완료'만","")))))</f>
        <v/>
      </c>
      <c r="J2411">
        <f>IF(OR(G2411="밀림",G2411="오늘",G2411="이번 주"),A2411+ROW()/1E+6,"")</f>
        <v/>
      </c>
    </row>
    <row r="2412">
      <c r="A2412" s="20" t="n"/>
      <c r="B2412" s="26" t="n"/>
      <c r="C2412" s="27">
        <f>IF(D2412="","",IF(B2412="","(현장 없음)",IFERROR(INDEX(현장_고객,MATCH(B2412,현장번호,0))&amp;" · "&amp;INDEX(현장_주소,MATCH(B2412,현장번호,0)),"없는 번호")))</f>
        <v/>
      </c>
      <c r="D2412" s="21" t="n"/>
      <c r="E2412" s="21" t="n"/>
      <c r="F2412" s="26" t="n"/>
      <c r="G2412" s="28">
        <f>IF(OR(D2412="",H2412&lt;&gt;""),"",IF(F2412="완료","완료",IF(A2412&lt;기준일,"밀림",IF(A2412=기준일,"오늘",IF(A2412&lt;=기준일+7,"이번 주","예정")))))</f>
        <v/>
      </c>
      <c r="H2412" s="25">
        <f>IF(COUNTA(A2412,B2412,D2412)=0,"",IF(D2412="","할 일을 적어 주세요",IF(NOT(ISNUMBER(A2412)),"마감일을 확인하세요",IF(AND(B2412&lt;&gt;"",ISNA(MATCH(B2412,현장번호,0))),"현장 번호를 확인하세요",IF(AND(F2412&lt;&gt;"",F2412&lt;&gt;"완료"),"끝남 칸은 '완료'만","")))))</f>
        <v/>
      </c>
      <c r="J2412">
        <f>IF(OR(G2412="밀림",G2412="오늘",G2412="이번 주"),A2412+ROW()/1E+6,"")</f>
        <v/>
      </c>
    </row>
    <row r="2413">
      <c r="A2413" s="20" t="n"/>
      <c r="B2413" s="26" t="n"/>
      <c r="C2413" s="27">
        <f>IF(D2413="","",IF(B2413="","(현장 없음)",IFERROR(INDEX(현장_고객,MATCH(B2413,현장번호,0))&amp;" · "&amp;INDEX(현장_주소,MATCH(B2413,현장번호,0)),"없는 번호")))</f>
        <v/>
      </c>
      <c r="D2413" s="21" t="n"/>
      <c r="E2413" s="21" t="n"/>
      <c r="F2413" s="26" t="n"/>
      <c r="G2413" s="28">
        <f>IF(OR(D2413="",H2413&lt;&gt;""),"",IF(F2413="완료","완료",IF(A2413&lt;기준일,"밀림",IF(A2413=기준일,"오늘",IF(A2413&lt;=기준일+7,"이번 주","예정")))))</f>
        <v/>
      </c>
      <c r="H2413" s="25">
        <f>IF(COUNTA(A2413,B2413,D2413)=0,"",IF(D2413="","할 일을 적어 주세요",IF(NOT(ISNUMBER(A2413)),"마감일을 확인하세요",IF(AND(B2413&lt;&gt;"",ISNA(MATCH(B2413,현장번호,0))),"현장 번호를 확인하세요",IF(AND(F2413&lt;&gt;"",F2413&lt;&gt;"완료"),"끝남 칸은 '완료'만","")))))</f>
        <v/>
      </c>
      <c r="J2413">
        <f>IF(OR(G2413="밀림",G2413="오늘",G2413="이번 주"),A2413+ROW()/1E+6,"")</f>
        <v/>
      </c>
    </row>
    <row r="2414">
      <c r="A2414" s="20" t="n"/>
      <c r="B2414" s="26" t="n"/>
      <c r="C2414" s="27">
        <f>IF(D2414="","",IF(B2414="","(현장 없음)",IFERROR(INDEX(현장_고객,MATCH(B2414,현장번호,0))&amp;" · "&amp;INDEX(현장_주소,MATCH(B2414,현장번호,0)),"없는 번호")))</f>
        <v/>
      </c>
      <c r="D2414" s="21" t="n"/>
      <c r="E2414" s="21" t="n"/>
      <c r="F2414" s="26" t="n"/>
      <c r="G2414" s="28">
        <f>IF(OR(D2414="",H2414&lt;&gt;""),"",IF(F2414="완료","완료",IF(A2414&lt;기준일,"밀림",IF(A2414=기준일,"오늘",IF(A2414&lt;=기준일+7,"이번 주","예정")))))</f>
        <v/>
      </c>
      <c r="H2414" s="25">
        <f>IF(COUNTA(A2414,B2414,D2414)=0,"",IF(D2414="","할 일을 적어 주세요",IF(NOT(ISNUMBER(A2414)),"마감일을 확인하세요",IF(AND(B2414&lt;&gt;"",ISNA(MATCH(B2414,현장번호,0))),"현장 번호를 확인하세요",IF(AND(F2414&lt;&gt;"",F2414&lt;&gt;"완료"),"끝남 칸은 '완료'만","")))))</f>
        <v/>
      </c>
      <c r="J2414">
        <f>IF(OR(G2414="밀림",G2414="오늘",G2414="이번 주"),A2414+ROW()/1E+6,"")</f>
        <v/>
      </c>
    </row>
    <row r="2415">
      <c r="A2415" s="20" t="n"/>
      <c r="B2415" s="26" t="n"/>
      <c r="C2415" s="27">
        <f>IF(D2415="","",IF(B2415="","(현장 없음)",IFERROR(INDEX(현장_고객,MATCH(B2415,현장번호,0))&amp;" · "&amp;INDEX(현장_주소,MATCH(B2415,현장번호,0)),"없는 번호")))</f>
        <v/>
      </c>
      <c r="D2415" s="21" t="n"/>
      <c r="E2415" s="21" t="n"/>
      <c r="F2415" s="26" t="n"/>
      <c r="G2415" s="28">
        <f>IF(OR(D2415="",H2415&lt;&gt;""),"",IF(F2415="완료","완료",IF(A2415&lt;기준일,"밀림",IF(A2415=기준일,"오늘",IF(A2415&lt;=기준일+7,"이번 주","예정")))))</f>
        <v/>
      </c>
      <c r="H2415" s="25">
        <f>IF(COUNTA(A2415,B2415,D2415)=0,"",IF(D2415="","할 일을 적어 주세요",IF(NOT(ISNUMBER(A2415)),"마감일을 확인하세요",IF(AND(B2415&lt;&gt;"",ISNA(MATCH(B2415,현장번호,0))),"현장 번호를 확인하세요",IF(AND(F2415&lt;&gt;"",F2415&lt;&gt;"완료"),"끝남 칸은 '완료'만","")))))</f>
        <v/>
      </c>
      <c r="J2415">
        <f>IF(OR(G2415="밀림",G2415="오늘",G2415="이번 주"),A2415+ROW()/1E+6,"")</f>
        <v/>
      </c>
    </row>
    <row r="2416">
      <c r="A2416" s="20" t="n"/>
      <c r="B2416" s="26" t="n"/>
      <c r="C2416" s="27">
        <f>IF(D2416="","",IF(B2416="","(현장 없음)",IFERROR(INDEX(현장_고객,MATCH(B2416,현장번호,0))&amp;" · "&amp;INDEX(현장_주소,MATCH(B2416,현장번호,0)),"없는 번호")))</f>
        <v/>
      </c>
      <c r="D2416" s="21" t="n"/>
      <c r="E2416" s="21" t="n"/>
      <c r="F2416" s="26" t="n"/>
      <c r="G2416" s="28">
        <f>IF(OR(D2416="",H2416&lt;&gt;""),"",IF(F2416="완료","완료",IF(A2416&lt;기준일,"밀림",IF(A2416=기준일,"오늘",IF(A2416&lt;=기준일+7,"이번 주","예정")))))</f>
        <v/>
      </c>
      <c r="H2416" s="25">
        <f>IF(COUNTA(A2416,B2416,D2416)=0,"",IF(D2416="","할 일을 적어 주세요",IF(NOT(ISNUMBER(A2416)),"마감일을 확인하세요",IF(AND(B2416&lt;&gt;"",ISNA(MATCH(B2416,현장번호,0))),"현장 번호를 확인하세요",IF(AND(F2416&lt;&gt;"",F2416&lt;&gt;"완료"),"끝남 칸은 '완료'만","")))))</f>
        <v/>
      </c>
      <c r="J2416">
        <f>IF(OR(G2416="밀림",G2416="오늘",G2416="이번 주"),A2416+ROW()/1E+6,"")</f>
        <v/>
      </c>
    </row>
    <row r="2417">
      <c r="A2417" s="20" t="n"/>
      <c r="B2417" s="26" t="n"/>
      <c r="C2417" s="27">
        <f>IF(D2417="","",IF(B2417="","(현장 없음)",IFERROR(INDEX(현장_고객,MATCH(B2417,현장번호,0))&amp;" · "&amp;INDEX(현장_주소,MATCH(B2417,현장번호,0)),"없는 번호")))</f>
        <v/>
      </c>
      <c r="D2417" s="21" t="n"/>
      <c r="E2417" s="21" t="n"/>
      <c r="F2417" s="26" t="n"/>
      <c r="G2417" s="28">
        <f>IF(OR(D2417="",H2417&lt;&gt;""),"",IF(F2417="완료","완료",IF(A2417&lt;기준일,"밀림",IF(A2417=기준일,"오늘",IF(A2417&lt;=기준일+7,"이번 주","예정")))))</f>
        <v/>
      </c>
      <c r="H2417" s="25">
        <f>IF(COUNTA(A2417,B2417,D2417)=0,"",IF(D2417="","할 일을 적어 주세요",IF(NOT(ISNUMBER(A2417)),"마감일을 확인하세요",IF(AND(B2417&lt;&gt;"",ISNA(MATCH(B2417,현장번호,0))),"현장 번호를 확인하세요",IF(AND(F2417&lt;&gt;"",F2417&lt;&gt;"완료"),"끝남 칸은 '완료'만","")))))</f>
        <v/>
      </c>
      <c r="J2417">
        <f>IF(OR(G2417="밀림",G2417="오늘",G2417="이번 주"),A2417+ROW()/1E+6,"")</f>
        <v/>
      </c>
    </row>
    <row r="2418">
      <c r="A2418" s="20" t="n"/>
      <c r="B2418" s="26" t="n"/>
      <c r="C2418" s="27">
        <f>IF(D2418="","",IF(B2418="","(현장 없음)",IFERROR(INDEX(현장_고객,MATCH(B2418,현장번호,0))&amp;" · "&amp;INDEX(현장_주소,MATCH(B2418,현장번호,0)),"없는 번호")))</f>
        <v/>
      </c>
      <c r="D2418" s="21" t="n"/>
      <c r="E2418" s="21" t="n"/>
      <c r="F2418" s="26" t="n"/>
      <c r="G2418" s="28">
        <f>IF(OR(D2418="",H2418&lt;&gt;""),"",IF(F2418="완료","완료",IF(A2418&lt;기준일,"밀림",IF(A2418=기준일,"오늘",IF(A2418&lt;=기준일+7,"이번 주","예정")))))</f>
        <v/>
      </c>
      <c r="H2418" s="25">
        <f>IF(COUNTA(A2418,B2418,D2418)=0,"",IF(D2418="","할 일을 적어 주세요",IF(NOT(ISNUMBER(A2418)),"마감일을 확인하세요",IF(AND(B2418&lt;&gt;"",ISNA(MATCH(B2418,현장번호,0))),"현장 번호를 확인하세요",IF(AND(F2418&lt;&gt;"",F2418&lt;&gt;"완료"),"끝남 칸은 '완료'만","")))))</f>
        <v/>
      </c>
      <c r="J2418">
        <f>IF(OR(G2418="밀림",G2418="오늘",G2418="이번 주"),A2418+ROW()/1E+6,"")</f>
        <v/>
      </c>
    </row>
    <row r="2419">
      <c r="A2419" s="20" t="n"/>
      <c r="B2419" s="26" t="n"/>
      <c r="C2419" s="27">
        <f>IF(D2419="","",IF(B2419="","(현장 없음)",IFERROR(INDEX(현장_고객,MATCH(B2419,현장번호,0))&amp;" · "&amp;INDEX(현장_주소,MATCH(B2419,현장번호,0)),"없는 번호")))</f>
        <v/>
      </c>
      <c r="D2419" s="21" t="n"/>
      <c r="E2419" s="21" t="n"/>
      <c r="F2419" s="26" t="n"/>
      <c r="G2419" s="28">
        <f>IF(OR(D2419="",H2419&lt;&gt;""),"",IF(F2419="완료","완료",IF(A2419&lt;기준일,"밀림",IF(A2419=기준일,"오늘",IF(A2419&lt;=기준일+7,"이번 주","예정")))))</f>
        <v/>
      </c>
      <c r="H2419" s="25">
        <f>IF(COUNTA(A2419,B2419,D2419)=0,"",IF(D2419="","할 일을 적어 주세요",IF(NOT(ISNUMBER(A2419)),"마감일을 확인하세요",IF(AND(B2419&lt;&gt;"",ISNA(MATCH(B2419,현장번호,0))),"현장 번호를 확인하세요",IF(AND(F2419&lt;&gt;"",F2419&lt;&gt;"완료"),"끝남 칸은 '완료'만","")))))</f>
        <v/>
      </c>
      <c r="J2419">
        <f>IF(OR(G2419="밀림",G2419="오늘",G2419="이번 주"),A2419+ROW()/1E+6,"")</f>
        <v/>
      </c>
    </row>
    <row r="2420">
      <c r="A2420" s="20" t="n"/>
      <c r="B2420" s="26" t="n"/>
      <c r="C2420" s="27">
        <f>IF(D2420="","",IF(B2420="","(현장 없음)",IFERROR(INDEX(현장_고객,MATCH(B2420,현장번호,0))&amp;" · "&amp;INDEX(현장_주소,MATCH(B2420,현장번호,0)),"없는 번호")))</f>
        <v/>
      </c>
      <c r="D2420" s="21" t="n"/>
      <c r="E2420" s="21" t="n"/>
      <c r="F2420" s="26" t="n"/>
      <c r="G2420" s="28">
        <f>IF(OR(D2420="",H2420&lt;&gt;""),"",IF(F2420="완료","완료",IF(A2420&lt;기준일,"밀림",IF(A2420=기준일,"오늘",IF(A2420&lt;=기준일+7,"이번 주","예정")))))</f>
        <v/>
      </c>
      <c r="H2420" s="25">
        <f>IF(COUNTA(A2420,B2420,D2420)=0,"",IF(D2420="","할 일을 적어 주세요",IF(NOT(ISNUMBER(A2420)),"마감일을 확인하세요",IF(AND(B2420&lt;&gt;"",ISNA(MATCH(B2420,현장번호,0))),"현장 번호를 확인하세요",IF(AND(F2420&lt;&gt;"",F2420&lt;&gt;"완료"),"끝남 칸은 '완료'만","")))))</f>
        <v/>
      </c>
      <c r="J2420">
        <f>IF(OR(G2420="밀림",G2420="오늘",G2420="이번 주"),A2420+ROW()/1E+6,"")</f>
        <v/>
      </c>
    </row>
    <row r="2421">
      <c r="A2421" s="20" t="n"/>
      <c r="B2421" s="26" t="n"/>
      <c r="C2421" s="27">
        <f>IF(D2421="","",IF(B2421="","(현장 없음)",IFERROR(INDEX(현장_고객,MATCH(B2421,현장번호,0))&amp;" · "&amp;INDEX(현장_주소,MATCH(B2421,현장번호,0)),"없는 번호")))</f>
        <v/>
      </c>
      <c r="D2421" s="21" t="n"/>
      <c r="E2421" s="21" t="n"/>
      <c r="F2421" s="26" t="n"/>
      <c r="G2421" s="28">
        <f>IF(OR(D2421="",H2421&lt;&gt;""),"",IF(F2421="완료","완료",IF(A2421&lt;기준일,"밀림",IF(A2421=기준일,"오늘",IF(A2421&lt;=기준일+7,"이번 주","예정")))))</f>
        <v/>
      </c>
      <c r="H2421" s="25">
        <f>IF(COUNTA(A2421,B2421,D2421)=0,"",IF(D2421="","할 일을 적어 주세요",IF(NOT(ISNUMBER(A2421)),"마감일을 확인하세요",IF(AND(B2421&lt;&gt;"",ISNA(MATCH(B2421,현장번호,0))),"현장 번호를 확인하세요",IF(AND(F2421&lt;&gt;"",F2421&lt;&gt;"완료"),"끝남 칸은 '완료'만","")))))</f>
        <v/>
      </c>
      <c r="J2421">
        <f>IF(OR(G2421="밀림",G2421="오늘",G2421="이번 주"),A2421+ROW()/1E+6,"")</f>
        <v/>
      </c>
    </row>
    <row r="2422">
      <c r="A2422" s="20" t="n"/>
      <c r="B2422" s="26" t="n"/>
      <c r="C2422" s="27">
        <f>IF(D2422="","",IF(B2422="","(현장 없음)",IFERROR(INDEX(현장_고객,MATCH(B2422,현장번호,0))&amp;" · "&amp;INDEX(현장_주소,MATCH(B2422,현장번호,0)),"없는 번호")))</f>
        <v/>
      </c>
      <c r="D2422" s="21" t="n"/>
      <c r="E2422" s="21" t="n"/>
      <c r="F2422" s="26" t="n"/>
      <c r="G2422" s="28">
        <f>IF(OR(D2422="",H2422&lt;&gt;""),"",IF(F2422="완료","완료",IF(A2422&lt;기준일,"밀림",IF(A2422=기준일,"오늘",IF(A2422&lt;=기준일+7,"이번 주","예정")))))</f>
        <v/>
      </c>
      <c r="H2422" s="25">
        <f>IF(COUNTA(A2422,B2422,D2422)=0,"",IF(D2422="","할 일을 적어 주세요",IF(NOT(ISNUMBER(A2422)),"마감일을 확인하세요",IF(AND(B2422&lt;&gt;"",ISNA(MATCH(B2422,현장번호,0))),"현장 번호를 확인하세요",IF(AND(F2422&lt;&gt;"",F2422&lt;&gt;"완료"),"끝남 칸은 '완료'만","")))))</f>
        <v/>
      </c>
      <c r="J2422">
        <f>IF(OR(G2422="밀림",G2422="오늘",G2422="이번 주"),A2422+ROW()/1E+6,"")</f>
        <v/>
      </c>
    </row>
    <row r="2423">
      <c r="A2423" s="20" t="n"/>
      <c r="B2423" s="26" t="n"/>
      <c r="C2423" s="27">
        <f>IF(D2423="","",IF(B2423="","(현장 없음)",IFERROR(INDEX(현장_고객,MATCH(B2423,현장번호,0))&amp;" · "&amp;INDEX(현장_주소,MATCH(B2423,현장번호,0)),"없는 번호")))</f>
        <v/>
      </c>
      <c r="D2423" s="21" t="n"/>
      <c r="E2423" s="21" t="n"/>
      <c r="F2423" s="26" t="n"/>
      <c r="G2423" s="28">
        <f>IF(OR(D2423="",H2423&lt;&gt;""),"",IF(F2423="완료","완료",IF(A2423&lt;기준일,"밀림",IF(A2423=기준일,"오늘",IF(A2423&lt;=기준일+7,"이번 주","예정")))))</f>
        <v/>
      </c>
      <c r="H2423" s="25">
        <f>IF(COUNTA(A2423,B2423,D2423)=0,"",IF(D2423="","할 일을 적어 주세요",IF(NOT(ISNUMBER(A2423)),"마감일을 확인하세요",IF(AND(B2423&lt;&gt;"",ISNA(MATCH(B2423,현장번호,0))),"현장 번호를 확인하세요",IF(AND(F2423&lt;&gt;"",F2423&lt;&gt;"완료"),"끝남 칸은 '완료'만","")))))</f>
        <v/>
      </c>
      <c r="J2423">
        <f>IF(OR(G2423="밀림",G2423="오늘",G2423="이번 주"),A2423+ROW()/1E+6,"")</f>
        <v/>
      </c>
    </row>
    <row r="2424">
      <c r="A2424" s="20" t="n"/>
      <c r="B2424" s="26" t="n"/>
      <c r="C2424" s="27">
        <f>IF(D2424="","",IF(B2424="","(현장 없음)",IFERROR(INDEX(현장_고객,MATCH(B2424,현장번호,0))&amp;" · "&amp;INDEX(현장_주소,MATCH(B2424,현장번호,0)),"없는 번호")))</f>
        <v/>
      </c>
      <c r="D2424" s="21" t="n"/>
      <c r="E2424" s="21" t="n"/>
      <c r="F2424" s="26" t="n"/>
      <c r="G2424" s="28">
        <f>IF(OR(D2424="",H2424&lt;&gt;""),"",IF(F2424="완료","완료",IF(A2424&lt;기준일,"밀림",IF(A2424=기준일,"오늘",IF(A2424&lt;=기준일+7,"이번 주","예정")))))</f>
        <v/>
      </c>
      <c r="H2424" s="25">
        <f>IF(COUNTA(A2424,B2424,D2424)=0,"",IF(D2424="","할 일을 적어 주세요",IF(NOT(ISNUMBER(A2424)),"마감일을 확인하세요",IF(AND(B2424&lt;&gt;"",ISNA(MATCH(B2424,현장번호,0))),"현장 번호를 확인하세요",IF(AND(F2424&lt;&gt;"",F2424&lt;&gt;"완료"),"끝남 칸은 '완료'만","")))))</f>
        <v/>
      </c>
      <c r="J2424">
        <f>IF(OR(G2424="밀림",G2424="오늘",G2424="이번 주"),A2424+ROW()/1E+6,"")</f>
        <v/>
      </c>
    </row>
    <row r="2425">
      <c r="A2425" s="20" t="n"/>
      <c r="B2425" s="26" t="n"/>
      <c r="C2425" s="27">
        <f>IF(D2425="","",IF(B2425="","(현장 없음)",IFERROR(INDEX(현장_고객,MATCH(B2425,현장번호,0))&amp;" · "&amp;INDEX(현장_주소,MATCH(B2425,현장번호,0)),"없는 번호")))</f>
        <v/>
      </c>
      <c r="D2425" s="21" t="n"/>
      <c r="E2425" s="21" t="n"/>
      <c r="F2425" s="26" t="n"/>
      <c r="G2425" s="28">
        <f>IF(OR(D2425="",H2425&lt;&gt;""),"",IF(F2425="완료","완료",IF(A2425&lt;기준일,"밀림",IF(A2425=기준일,"오늘",IF(A2425&lt;=기준일+7,"이번 주","예정")))))</f>
        <v/>
      </c>
      <c r="H2425" s="25">
        <f>IF(COUNTA(A2425,B2425,D2425)=0,"",IF(D2425="","할 일을 적어 주세요",IF(NOT(ISNUMBER(A2425)),"마감일을 확인하세요",IF(AND(B2425&lt;&gt;"",ISNA(MATCH(B2425,현장번호,0))),"현장 번호를 확인하세요",IF(AND(F2425&lt;&gt;"",F2425&lt;&gt;"완료"),"끝남 칸은 '완료'만","")))))</f>
        <v/>
      </c>
      <c r="J2425">
        <f>IF(OR(G2425="밀림",G2425="오늘",G2425="이번 주"),A2425+ROW()/1E+6,"")</f>
        <v/>
      </c>
    </row>
    <row r="2426">
      <c r="A2426" s="20" t="n"/>
      <c r="B2426" s="26" t="n"/>
      <c r="C2426" s="27">
        <f>IF(D2426="","",IF(B2426="","(현장 없음)",IFERROR(INDEX(현장_고객,MATCH(B2426,현장번호,0))&amp;" · "&amp;INDEX(현장_주소,MATCH(B2426,현장번호,0)),"없는 번호")))</f>
        <v/>
      </c>
      <c r="D2426" s="21" t="n"/>
      <c r="E2426" s="21" t="n"/>
      <c r="F2426" s="26" t="n"/>
      <c r="G2426" s="28">
        <f>IF(OR(D2426="",H2426&lt;&gt;""),"",IF(F2426="완료","완료",IF(A2426&lt;기준일,"밀림",IF(A2426=기준일,"오늘",IF(A2426&lt;=기준일+7,"이번 주","예정")))))</f>
        <v/>
      </c>
      <c r="H2426" s="25">
        <f>IF(COUNTA(A2426,B2426,D2426)=0,"",IF(D2426="","할 일을 적어 주세요",IF(NOT(ISNUMBER(A2426)),"마감일을 확인하세요",IF(AND(B2426&lt;&gt;"",ISNA(MATCH(B2426,현장번호,0))),"현장 번호를 확인하세요",IF(AND(F2426&lt;&gt;"",F2426&lt;&gt;"완료"),"끝남 칸은 '완료'만","")))))</f>
        <v/>
      </c>
      <c r="J2426">
        <f>IF(OR(G2426="밀림",G2426="오늘",G2426="이번 주"),A2426+ROW()/1E+6,"")</f>
        <v/>
      </c>
    </row>
    <row r="2427">
      <c r="A2427" s="20" t="n"/>
      <c r="B2427" s="26" t="n"/>
      <c r="C2427" s="27">
        <f>IF(D2427="","",IF(B2427="","(현장 없음)",IFERROR(INDEX(현장_고객,MATCH(B2427,현장번호,0))&amp;" · "&amp;INDEX(현장_주소,MATCH(B2427,현장번호,0)),"없는 번호")))</f>
        <v/>
      </c>
      <c r="D2427" s="21" t="n"/>
      <c r="E2427" s="21" t="n"/>
      <c r="F2427" s="26" t="n"/>
      <c r="G2427" s="28">
        <f>IF(OR(D2427="",H2427&lt;&gt;""),"",IF(F2427="완료","완료",IF(A2427&lt;기준일,"밀림",IF(A2427=기준일,"오늘",IF(A2427&lt;=기준일+7,"이번 주","예정")))))</f>
        <v/>
      </c>
      <c r="H2427" s="25">
        <f>IF(COUNTA(A2427,B2427,D2427)=0,"",IF(D2427="","할 일을 적어 주세요",IF(NOT(ISNUMBER(A2427)),"마감일을 확인하세요",IF(AND(B2427&lt;&gt;"",ISNA(MATCH(B2427,현장번호,0))),"현장 번호를 확인하세요",IF(AND(F2427&lt;&gt;"",F2427&lt;&gt;"완료"),"끝남 칸은 '완료'만","")))))</f>
        <v/>
      </c>
      <c r="J2427">
        <f>IF(OR(G2427="밀림",G2427="오늘",G2427="이번 주"),A2427+ROW()/1E+6,"")</f>
        <v/>
      </c>
    </row>
    <row r="2428">
      <c r="A2428" s="20" t="n"/>
      <c r="B2428" s="26" t="n"/>
      <c r="C2428" s="27">
        <f>IF(D2428="","",IF(B2428="","(현장 없음)",IFERROR(INDEX(현장_고객,MATCH(B2428,현장번호,0))&amp;" · "&amp;INDEX(현장_주소,MATCH(B2428,현장번호,0)),"없는 번호")))</f>
        <v/>
      </c>
      <c r="D2428" s="21" t="n"/>
      <c r="E2428" s="21" t="n"/>
      <c r="F2428" s="26" t="n"/>
      <c r="G2428" s="28">
        <f>IF(OR(D2428="",H2428&lt;&gt;""),"",IF(F2428="완료","완료",IF(A2428&lt;기준일,"밀림",IF(A2428=기준일,"오늘",IF(A2428&lt;=기준일+7,"이번 주","예정")))))</f>
        <v/>
      </c>
      <c r="H2428" s="25">
        <f>IF(COUNTA(A2428,B2428,D2428)=0,"",IF(D2428="","할 일을 적어 주세요",IF(NOT(ISNUMBER(A2428)),"마감일을 확인하세요",IF(AND(B2428&lt;&gt;"",ISNA(MATCH(B2428,현장번호,0))),"현장 번호를 확인하세요",IF(AND(F2428&lt;&gt;"",F2428&lt;&gt;"완료"),"끝남 칸은 '완료'만","")))))</f>
        <v/>
      </c>
      <c r="J2428">
        <f>IF(OR(G2428="밀림",G2428="오늘",G2428="이번 주"),A2428+ROW()/1E+6,"")</f>
        <v/>
      </c>
    </row>
    <row r="2429">
      <c r="A2429" s="20" t="n"/>
      <c r="B2429" s="26" t="n"/>
      <c r="C2429" s="27">
        <f>IF(D2429="","",IF(B2429="","(현장 없음)",IFERROR(INDEX(현장_고객,MATCH(B2429,현장번호,0))&amp;" · "&amp;INDEX(현장_주소,MATCH(B2429,현장번호,0)),"없는 번호")))</f>
        <v/>
      </c>
      <c r="D2429" s="21" t="n"/>
      <c r="E2429" s="21" t="n"/>
      <c r="F2429" s="26" t="n"/>
      <c r="G2429" s="28">
        <f>IF(OR(D2429="",H2429&lt;&gt;""),"",IF(F2429="완료","완료",IF(A2429&lt;기준일,"밀림",IF(A2429=기준일,"오늘",IF(A2429&lt;=기준일+7,"이번 주","예정")))))</f>
        <v/>
      </c>
      <c r="H2429" s="25">
        <f>IF(COUNTA(A2429,B2429,D2429)=0,"",IF(D2429="","할 일을 적어 주세요",IF(NOT(ISNUMBER(A2429)),"마감일을 확인하세요",IF(AND(B2429&lt;&gt;"",ISNA(MATCH(B2429,현장번호,0))),"현장 번호를 확인하세요",IF(AND(F2429&lt;&gt;"",F2429&lt;&gt;"완료"),"끝남 칸은 '완료'만","")))))</f>
        <v/>
      </c>
      <c r="J2429">
        <f>IF(OR(G2429="밀림",G2429="오늘",G2429="이번 주"),A2429+ROW()/1E+6,"")</f>
        <v/>
      </c>
    </row>
    <row r="2430">
      <c r="A2430" s="20" t="n"/>
      <c r="B2430" s="26" t="n"/>
      <c r="C2430" s="27">
        <f>IF(D2430="","",IF(B2430="","(현장 없음)",IFERROR(INDEX(현장_고객,MATCH(B2430,현장번호,0))&amp;" · "&amp;INDEX(현장_주소,MATCH(B2430,현장번호,0)),"없는 번호")))</f>
        <v/>
      </c>
      <c r="D2430" s="21" t="n"/>
      <c r="E2430" s="21" t="n"/>
      <c r="F2430" s="26" t="n"/>
      <c r="G2430" s="28">
        <f>IF(OR(D2430="",H2430&lt;&gt;""),"",IF(F2430="완료","완료",IF(A2430&lt;기준일,"밀림",IF(A2430=기준일,"오늘",IF(A2430&lt;=기준일+7,"이번 주","예정")))))</f>
        <v/>
      </c>
      <c r="H2430" s="25">
        <f>IF(COUNTA(A2430,B2430,D2430)=0,"",IF(D2430="","할 일을 적어 주세요",IF(NOT(ISNUMBER(A2430)),"마감일을 확인하세요",IF(AND(B2430&lt;&gt;"",ISNA(MATCH(B2430,현장번호,0))),"현장 번호를 확인하세요",IF(AND(F2430&lt;&gt;"",F2430&lt;&gt;"완료"),"끝남 칸은 '완료'만","")))))</f>
        <v/>
      </c>
      <c r="J2430">
        <f>IF(OR(G2430="밀림",G2430="오늘",G2430="이번 주"),A2430+ROW()/1E+6,"")</f>
        <v/>
      </c>
    </row>
    <row r="2431">
      <c r="A2431" s="20" t="n"/>
      <c r="B2431" s="26" t="n"/>
      <c r="C2431" s="27">
        <f>IF(D2431="","",IF(B2431="","(현장 없음)",IFERROR(INDEX(현장_고객,MATCH(B2431,현장번호,0))&amp;" · "&amp;INDEX(현장_주소,MATCH(B2431,현장번호,0)),"없는 번호")))</f>
        <v/>
      </c>
      <c r="D2431" s="21" t="n"/>
      <c r="E2431" s="21" t="n"/>
      <c r="F2431" s="26" t="n"/>
      <c r="G2431" s="28">
        <f>IF(OR(D2431="",H2431&lt;&gt;""),"",IF(F2431="완료","완료",IF(A2431&lt;기준일,"밀림",IF(A2431=기준일,"오늘",IF(A2431&lt;=기준일+7,"이번 주","예정")))))</f>
        <v/>
      </c>
      <c r="H2431" s="25">
        <f>IF(COUNTA(A2431,B2431,D2431)=0,"",IF(D2431="","할 일을 적어 주세요",IF(NOT(ISNUMBER(A2431)),"마감일을 확인하세요",IF(AND(B2431&lt;&gt;"",ISNA(MATCH(B2431,현장번호,0))),"현장 번호를 확인하세요",IF(AND(F2431&lt;&gt;"",F2431&lt;&gt;"완료"),"끝남 칸은 '완료'만","")))))</f>
        <v/>
      </c>
      <c r="J2431">
        <f>IF(OR(G2431="밀림",G2431="오늘",G2431="이번 주"),A2431+ROW()/1E+6,"")</f>
        <v/>
      </c>
    </row>
    <row r="2432">
      <c r="A2432" s="20" t="n"/>
      <c r="B2432" s="26" t="n"/>
      <c r="C2432" s="27">
        <f>IF(D2432="","",IF(B2432="","(현장 없음)",IFERROR(INDEX(현장_고객,MATCH(B2432,현장번호,0))&amp;" · "&amp;INDEX(현장_주소,MATCH(B2432,현장번호,0)),"없는 번호")))</f>
        <v/>
      </c>
      <c r="D2432" s="21" t="n"/>
      <c r="E2432" s="21" t="n"/>
      <c r="F2432" s="26" t="n"/>
      <c r="G2432" s="28">
        <f>IF(OR(D2432="",H2432&lt;&gt;""),"",IF(F2432="완료","완료",IF(A2432&lt;기준일,"밀림",IF(A2432=기준일,"오늘",IF(A2432&lt;=기준일+7,"이번 주","예정")))))</f>
        <v/>
      </c>
      <c r="H2432" s="25">
        <f>IF(COUNTA(A2432,B2432,D2432)=0,"",IF(D2432="","할 일을 적어 주세요",IF(NOT(ISNUMBER(A2432)),"마감일을 확인하세요",IF(AND(B2432&lt;&gt;"",ISNA(MATCH(B2432,현장번호,0))),"현장 번호를 확인하세요",IF(AND(F2432&lt;&gt;"",F2432&lt;&gt;"완료"),"끝남 칸은 '완료'만","")))))</f>
        <v/>
      </c>
      <c r="J2432">
        <f>IF(OR(G2432="밀림",G2432="오늘",G2432="이번 주"),A2432+ROW()/1E+6,"")</f>
        <v/>
      </c>
    </row>
    <row r="2433">
      <c r="A2433" s="20" t="n"/>
      <c r="B2433" s="26" t="n"/>
      <c r="C2433" s="27">
        <f>IF(D2433="","",IF(B2433="","(현장 없음)",IFERROR(INDEX(현장_고객,MATCH(B2433,현장번호,0))&amp;" · "&amp;INDEX(현장_주소,MATCH(B2433,현장번호,0)),"없는 번호")))</f>
        <v/>
      </c>
      <c r="D2433" s="21" t="n"/>
      <c r="E2433" s="21" t="n"/>
      <c r="F2433" s="26" t="n"/>
      <c r="G2433" s="28">
        <f>IF(OR(D2433="",H2433&lt;&gt;""),"",IF(F2433="완료","완료",IF(A2433&lt;기준일,"밀림",IF(A2433=기준일,"오늘",IF(A2433&lt;=기준일+7,"이번 주","예정")))))</f>
        <v/>
      </c>
      <c r="H2433" s="25">
        <f>IF(COUNTA(A2433,B2433,D2433)=0,"",IF(D2433="","할 일을 적어 주세요",IF(NOT(ISNUMBER(A2433)),"마감일을 확인하세요",IF(AND(B2433&lt;&gt;"",ISNA(MATCH(B2433,현장번호,0))),"현장 번호를 확인하세요",IF(AND(F2433&lt;&gt;"",F2433&lt;&gt;"완료"),"끝남 칸은 '완료'만","")))))</f>
        <v/>
      </c>
      <c r="J2433">
        <f>IF(OR(G2433="밀림",G2433="오늘",G2433="이번 주"),A2433+ROW()/1E+6,"")</f>
        <v/>
      </c>
    </row>
    <row r="2434">
      <c r="A2434" s="20" t="n"/>
      <c r="B2434" s="26" t="n"/>
      <c r="C2434" s="27">
        <f>IF(D2434="","",IF(B2434="","(현장 없음)",IFERROR(INDEX(현장_고객,MATCH(B2434,현장번호,0))&amp;" · "&amp;INDEX(현장_주소,MATCH(B2434,현장번호,0)),"없는 번호")))</f>
        <v/>
      </c>
      <c r="D2434" s="21" t="n"/>
      <c r="E2434" s="21" t="n"/>
      <c r="F2434" s="26" t="n"/>
      <c r="G2434" s="28">
        <f>IF(OR(D2434="",H2434&lt;&gt;""),"",IF(F2434="완료","완료",IF(A2434&lt;기준일,"밀림",IF(A2434=기준일,"오늘",IF(A2434&lt;=기준일+7,"이번 주","예정")))))</f>
        <v/>
      </c>
      <c r="H2434" s="25">
        <f>IF(COUNTA(A2434,B2434,D2434)=0,"",IF(D2434="","할 일을 적어 주세요",IF(NOT(ISNUMBER(A2434)),"마감일을 확인하세요",IF(AND(B2434&lt;&gt;"",ISNA(MATCH(B2434,현장번호,0))),"현장 번호를 확인하세요",IF(AND(F2434&lt;&gt;"",F2434&lt;&gt;"완료"),"끝남 칸은 '완료'만","")))))</f>
        <v/>
      </c>
      <c r="J2434">
        <f>IF(OR(G2434="밀림",G2434="오늘",G2434="이번 주"),A2434+ROW()/1E+6,"")</f>
        <v/>
      </c>
    </row>
    <row r="2435">
      <c r="A2435" s="20" t="n"/>
      <c r="B2435" s="26" t="n"/>
      <c r="C2435" s="27">
        <f>IF(D2435="","",IF(B2435="","(현장 없음)",IFERROR(INDEX(현장_고객,MATCH(B2435,현장번호,0))&amp;" · "&amp;INDEX(현장_주소,MATCH(B2435,현장번호,0)),"없는 번호")))</f>
        <v/>
      </c>
      <c r="D2435" s="21" t="n"/>
      <c r="E2435" s="21" t="n"/>
      <c r="F2435" s="26" t="n"/>
      <c r="G2435" s="28">
        <f>IF(OR(D2435="",H2435&lt;&gt;""),"",IF(F2435="완료","완료",IF(A2435&lt;기준일,"밀림",IF(A2435=기준일,"오늘",IF(A2435&lt;=기준일+7,"이번 주","예정")))))</f>
        <v/>
      </c>
      <c r="H2435" s="25">
        <f>IF(COUNTA(A2435,B2435,D2435)=0,"",IF(D2435="","할 일을 적어 주세요",IF(NOT(ISNUMBER(A2435)),"마감일을 확인하세요",IF(AND(B2435&lt;&gt;"",ISNA(MATCH(B2435,현장번호,0))),"현장 번호를 확인하세요",IF(AND(F2435&lt;&gt;"",F2435&lt;&gt;"완료"),"끝남 칸은 '완료'만","")))))</f>
        <v/>
      </c>
      <c r="J2435">
        <f>IF(OR(G2435="밀림",G2435="오늘",G2435="이번 주"),A2435+ROW()/1E+6,"")</f>
        <v/>
      </c>
    </row>
    <row r="2436">
      <c r="A2436" s="20" t="n"/>
      <c r="B2436" s="26" t="n"/>
      <c r="C2436" s="27">
        <f>IF(D2436="","",IF(B2436="","(현장 없음)",IFERROR(INDEX(현장_고객,MATCH(B2436,현장번호,0))&amp;" · "&amp;INDEX(현장_주소,MATCH(B2436,현장번호,0)),"없는 번호")))</f>
        <v/>
      </c>
      <c r="D2436" s="21" t="n"/>
      <c r="E2436" s="21" t="n"/>
      <c r="F2436" s="26" t="n"/>
      <c r="G2436" s="28">
        <f>IF(OR(D2436="",H2436&lt;&gt;""),"",IF(F2436="완료","완료",IF(A2436&lt;기준일,"밀림",IF(A2436=기준일,"오늘",IF(A2436&lt;=기준일+7,"이번 주","예정")))))</f>
        <v/>
      </c>
      <c r="H2436" s="25">
        <f>IF(COUNTA(A2436,B2436,D2436)=0,"",IF(D2436="","할 일을 적어 주세요",IF(NOT(ISNUMBER(A2436)),"마감일을 확인하세요",IF(AND(B2436&lt;&gt;"",ISNA(MATCH(B2436,현장번호,0))),"현장 번호를 확인하세요",IF(AND(F2436&lt;&gt;"",F2436&lt;&gt;"완료"),"끝남 칸은 '완료'만","")))))</f>
        <v/>
      </c>
      <c r="J2436">
        <f>IF(OR(G2436="밀림",G2436="오늘",G2436="이번 주"),A2436+ROW()/1E+6,"")</f>
        <v/>
      </c>
    </row>
    <row r="2437">
      <c r="A2437" s="20" t="n"/>
      <c r="B2437" s="26" t="n"/>
      <c r="C2437" s="27">
        <f>IF(D2437="","",IF(B2437="","(현장 없음)",IFERROR(INDEX(현장_고객,MATCH(B2437,현장번호,0))&amp;" · "&amp;INDEX(현장_주소,MATCH(B2437,현장번호,0)),"없는 번호")))</f>
        <v/>
      </c>
      <c r="D2437" s="21" t="n"/>
      <c r="E2437" s="21" t="n"/>
      <c r="F2437" s="26" t="n"/>
      <c r="G2437" s="28">
        <f>IF(OR(D2437="",H2437&lt;&gt;""),"",IF(F2437="완료","완료",IF(A2437&lt;기준일,"밀림",IF(A2437=기준일,"오늘",IF(A2437&lt;=기준일+7,"이번 주","예정")))))</f>
        <v/>
      </c>
      <c r="H2437" s="25">
        <f>IF(COUNTA(A2437,B2437,D2437)=0,"",IF(D2437="","할 일을 적어 주세요",IF(NOT(ISNUMBER(A2437)),"마감일을 확인하세요",IF(AND(B2437&lt;&gt;"",ISNA(MATCH(B2437,현장번호,0))),"현장 번호를 확인하세요",IF(AND(F2437&lt;&gt;"",F2437&lt;&gt;"완료"),"끝남 칸은 '완료'만","")))))</f>
        <v/>
      </c>
      <c r="J2437">
        <f>IF(OR(G2437="밀림",G2437="오늘",G2437="이번 주"),A2437+ROW()/1E+6,"")</f>
        <v/>
      </c>
    </row>
    <row r="2438">
      <c r="A2438" s="20" t="n"/>
      <c r="B2438" s="26" t="n"/>
      <c r="C2438" s="27">
        <f>IF(D2438="","",IF(B2438="","(현장 없음)",IFERROR(INDEX(현장_고객,MATCH(B2438,현장번호,0))&amp;" · "&amp;INDEX(현장_주소,MATCH(B2438,현장번호,0)),"없는 번호")))</f>
        <v/>
      </c>
      <c r="D2438" s="21" t="n"/>
      <c r="E2438" s="21" t="n"/>
      <c r="F2438" s="26" t="n"/>
      <c r="G2438" s="28">
        <f>IF(OR(D2438="",H2438&lt;&gt;""),"",IF(F2438="완료","완료",IF(A2438&lt;기준일,"밀림",IF(A2438=기준일,"오늘",IF(A2438&lt;=기준일+7,"이번 주","예정")))))</f>
        <v/>
      </c>
      <c r="H2438" s="25">
        <f>IF(COUNTA(A2438,B2438,D2438)=0,"",IF(D2438="","할 일을 적어 주세요",IF(NOT(ISNUMBER(A2438)),"마감일을 확인하세요",IF(AND(B2438&lt;&gt;"",ISNA(MATCH(B2438,현장번호,0))),"현장 번호를 확인하세요",IF(AND(F2438&lt;&gt;"",F2438&lt;&gt;"완료"),"끝남 칸은 '완료'만","")))))</f>
        <v/>
      </c>
      <c r="J2438">
        <f>IF(OR(G2438="밀림",G2438="오늘",G2438="이번 주"),A2438+ROW()/1E+6,"")</f>
        <v/>
      </c>
    </row>
    <row r="2439">
      <c r="A2439" s="20" t="n"/>
      <c r="B2439" s="26" t="n"/>
      <c r="C2439" s="27">
        <f>IF(D2439="","",IF(B2439="","(현장 없음)",IFERROR(INDEX(현장_고객,MATCH(B2439,현장번호,0))&amp;" · "&amp;INDEX(현장_주소,MATCH(B2439,현장번호,0)),"없는 번호")))</f>
        <v/>
      </c>
      <c r="D2439" s="21" t="n"/>
      <c r="E2439" s="21" t="n"/>
      <c r="F2439" s="26" t="n"/>
      <c r="G2439" s="28">
        <f>IF(OR(D2439="",H2439&lt;&gt;""),"",IF(F2439="완료","완료",IF(A2439&lt;기준일,"밀림",IF(A2439=기준일,"오늘",IF(A2439&lt;=기준일+7,"이번 주","예정")))))</f>
        <v/>
      </c>
      <c r="H2439" s="25">
        <f>IF(COUNTA(A2439,B2439,D2439)=0,"",IF(D2439="","할 일을 적어 주세요",IF(NOT(ISNUMBER(A2439)),"마감일을 확인하세요",IF(AND(B2439&lt;&gt;"",ISNA(MATCH(B2439,현장번호,0))),"현장 번호를 확인하세요",IF(AND(F2439&lt;&gt;"",F2439&lt;&gt;"완료"),"끝남 칸은 '완료'만","")))))</f>
        <v/>
      </c>
      <c r="J2439">
        <f>IF(OR(G2439="밀림",G2439="오늘",G2439="이번 주"),A2439+ROW()/1E+6,"")</f>
        <v/>
      </c>
    </row>
    <row r="2440">
      <c r="A2440" s="20" t="n"/>
      <c r="B2440" s="26" t="n"/>
      <c r="C2440" s="27">
        <f>IF(D2440="","",IF(B2440="","(현장 없음)",IFERROR(INDEX(현장_고객,MATCH(B2440,현장번호,0))&amp;" · "&amp;INDEX(현장_주소,MATCH(B2440,현장번호,0)),"없는 번호")))</f>
        <v/>
      </c>
      <c r="D2440" s="21" t="n"/>
      <c r="E2440" s="21" t="n"/>
      <c r="F2440" s="26" t="n"/>
      <c r="G2440" s="28">
        <f>IF(OR(D2440="",H2440&lt;&gt;""),"",IF(F2440="완료","완료",IF(A2440&lt;기준일,"밀림",IF(A2440=기준일,"오늘",IF(A2440&lt;=기준일+7,"이번 주","예정")))))</f>
        <v/>
      </c>
      <c r="H2440" s="25">
        <f>IF(COUNTA(A2440,B2440,D2440)=0,"",IF(D2440="","할 일을 적어 주세요",IF(NOT(ISNUMBER(A2440)),"마감일을 확인하세요",IF(AND(B2440&lt;&gt;"",ISNA(MATCH(B2440,현장번호,0))),"현장 번호를 확인하세요",IF(AND(F2440&lt;&gt;"",F2440&lt;&gt;"완료"),"끝남 칸은 '완료'만","")))))</f>
        <v/>
      </c>
      <c r="J2440">
        <f>IF(OR(G2440="밀림",G2440="오늘",G2440="이번 주"),A2440+ROW()/1E+6,"")</f>
        <v/>
      </c>
    </row>
    <row r="2441">
      <c r="A2441" s="20" t="n"/>
      <c r="B2441" s="26" t="n"/>
      <c r="C2441" s="27">
        <f>IF(D2441="","",IF(B2441="","(현장 없음)",IFERROR(INDEX(현장_고객,MATCH(B2441,현장번호,0))&amp;" · "&amp;INDEX(현장_주소,MATCH(B2441,현장번호,0)),"없는 번호")))</f>
        <v/>
      </c>
      <c r="D2441" s="21" t="n"/>
      <c r="E2441" s="21" t="n"/>
      <c r="F2441" s="26" t="n"/>
      <c r="G2441" s="28">
        <f>IF(OR(D2441="",H2441&lt;&gt;""),"",IF(F2441="완료","완료",IF(A2441&lt;기준일,"밀림",IF(A2441=기준일,"오늘",IF(A2441&lt;=기준일+7,"이번 주","예정")))))</f>
        <v/>
      </c>
      <c r="H2441" s="25">
        <f>IF(COUNTA(A2441,B2441,D2441)=0,"",IF(D2441="","할 일을 적어 주세요",IF(NOT(ISNUMBER(A2441)),"마감일을 확인하세요",IF(AND(B2441&lt;&gt;"",ISNA(MATCH(B2441,현장번호,0))),"현장 번호를 확인하세요",IF(AND(F2441&lt;&gt;"",F2441&lt;&gt;"완료"),"끝남 칸은 '완료'만","")))))</f>
        <v/>
      </c>
      <c r="J2441">
        <f>IF(OR(G2441="밀림",G2441="오늘",G2441="이번 주"),A2441+ROW()/1E+6,"")</f>
        <v/>
      </c>
    </row>
    <row r="2442">
      <c r="A2442" s="20" t="n"/>
      <c r="B2442" s="26" t="n"/>
      <c r="C2442" s="27">
        <f>IF(D2442="","",IF(B2442="","(현장 없음)",IFERROR(INDEX(현장_고객,MATCH(B2442,현장번호,0))&amp;" · "&amp;INDEX(현장_주소,MATCH(B2442,현장번호,0)),"없는 번호")))</f>
        <v/>
      </c>
      <c r="D2442" s="21" t="n"/>
      <c r="E2442" s="21" t="n"/>
      <c r="F2442" s="26" t="n"/>
      <c r="G2442" s="28">
        <f>IF(OR(D2442="",H2442&lt;&gt;""),"",IF(F2442="완료","완료",IF(A2442&lt;기준일,"밀림",IF(A2442=기준일,"오늘",IF(A2442&lt;=기준일+7,"이번 주","예정")))))</f>
        <v/>
      </c>
      <c r="H2442" s="25">
        <f>IF(COUNTA(A2442,B2442,D2442)=0,"",IF(D2442="","할 일을 적어 주세요",IF(NOT(ISNUMBER(A2442)),"마감일을 확인하세요",IF(AND(B2442&lt;&gt;"",ISNA(MATCH(B2442,현장번호,0))),"현장 번호를 확인하세요",IF(AND(F2442&lt;&gt;"",F2442&lt;&gt;"완료"),"끝남 칸은 '완료'만","")))))</f>
        <v/>
      </c>
      <c r="J2442">
        <f>IF(OR(G2442="밀림",G2442="오늘",G2442="이번 주"),A2442+ROW()/1E+6,"")</f>
        <v/>
      </c>
    </row>
    <row r="2443">
      <c r="A2443" s="20" t="n"/>
      <c r="B2443" s="26" t="n"/>
      <c r="C2443" s="27">
        <f>IF(D2443="","",IF(B2443="","(현장 없음)",IFERROR(INDEX(현장_고객,MATCH(B2443,현장번호,0))&amp;" · "&amp;INDEX(현장_주소,MATCH(B2443,현장번호,0)),"없는 번호")))</f>
        <v/>
      </c>
      <c r="D2443" s="21" t="n"/>
      <c r="E2443" s="21" t="n"/>
      <c r="F2443" s="26" t="n"/>
      <c r="G2443" s="28">
        <f>IF(OR(D2443="",H2443&lt;&gt;""),"",IF(F2443="완료","완료",IF(A2443&lt;기준일,"밀림",IF(A2443=기준일,"오늘",IF(A2443&lt;=기준일+7,"이번 주","예정")))))</f>
        <v/>
      </c>
      <c r="H2443" s="25">
        <f>IF(COUNTA(A2443,B2443,D2443)=0,"",IF(D2443="","할 일을 적어 주세요",IF(NOT(ISNUMBER(A2443)),"마감일을 확인하세요",IF(AND(B2443&lt;&gt;"",ISNA(MATCH(B2443,현장번호,0))),"현장 번호를 확인하세요",IF(AND(F2443&lt;&gt;"",F2443&lt;&gt;"완료"),"끝남 칸은 '완료'만","")))))</f>
        <v/>
      </c>
      <c r="J2443">
        <f>IF(OR(G2443="밀림",G2443="오늘",G2443="이번 주"),A2443+ROW()/1E+6,"")</f>
        <v/>
      </c>
    </row>
    <row r="2444">
      <c r="A2444" s="20" t="n"/>
      <c r="B2444" s="26" t="n"/>
      <c r="C2444" s="27">
        <f>IF(D2444="","",IF(B2444="","(현장 없음)",IFERROR(INDEX(현장_고객,MATCH(B2444,현장번호,0))&amp;" · "&amp;INDEX(현장_주소,MATCH(B2444,현장번호,0)),"없는 번호")))</f>
        <v/>
      </c>
      <c r="D2444" s="21" t="n"/>
      <c r="E2444" s="21" t="n"/>
      <c r="F2444" s="26" t="n"/>
      <c r="G2444" s="28">
        <f>IF(OR(D2444="",H2444&lt;&gt;""),"",IF(F2444="완료","완료",IF(A2444&lt;기준일,"밀림",IF(A2444=기준일,"오늘",IF(A2444&lt;=기준일+7,"이번 주","예정")))))</f>
        <v/>
      </c>
      <c r="H2444" s="25">
        <f>IF(COUNTA(A2444,B2444,D2444)=0,"",IF(D2444="","할 일을 적어 주세요",IF(NOT(ISNUMBER(A2444)),"마감일을 확인하세요",IF(AND(B2444&lt;&gt;"",ISNA(MATCH(B2444,현장번호,0))),"현장 번호를 확인하세요",IF(AND(F2444&lt;&gt;"",F2444&lt;&gt;"완료"),"끝남 칸은 '완료'만","")))))</f>
        <v/>
      </c>
      <c r="J2444">
        <f>IF(OR(G2444="밀림",G2444="오늘",G2444="이번 주"),A2444+ROW()/1E+6,"")</f>
        <v/>
      </c>
    </row>
    <row r="2445">
      <c r="A2445" s="20" t="n"/>
      <c r="B2445" s="26" t="n"/>
      <c r="C2445" s="27">
        <f>IF(D2445="","",IF(B2445="","(현장 없음)",IFERROR(INDEX(현장_고객,MATCH(B2445,현장번호,0))&amp;" · "&amp;INDEX(현장_주소,MATCH(B2445,현장번호,0)),"없는 번호")))</f>
        <v/>
      </c>
      <c r="D2445" s="21" t="n"/>
      <c r="E2445" s="21" t="n"/>
      <c r="F2445" s="26" t="n"/>
      <c r="G2445" s="28">
        <f>IF(OR(D2445="",H2445&lt;&gt;""),"",IF(F2445="완료","완료",IF(A2445&lt;기준일,"밀림",IF(A2445=기준일,"오늘",IF(A2445&lt;=기준일+7,"이번 주","예정")))))</f>
        <v/>
      </c>
      <c r="H2445" s="25">
        <f>IF(COUNTA(A2445,B2445,D2445)=0,"",IF(D2445="","할 일을 적어 주세요",IF(NOT(ISNUMBER(A2445)),"마감일을 확인하세요",IF(AND(B2445&lt;&gt;"",ISNA(MATCH(B2445,현장번호,0))),"현장 번호를 확인하세요",IF(AND(F2445&lt;&gt;"",F2445&lt;&gt;"완료"),"끝남 칸은 '완료'만","")))))</f>
        <v/>
      </c>
      <c r="J2445">
        <f>IF(OR(G2445="밀림",G2445="오늘",G2445="이번 주"),A2445+ROW()/1E+6,"")</f>
        <v/>
      </c>
    </row>
    <row r="2446">
      <c r="A2446" s="20" t="n"/>
      <c r="B2446" s="26" t="n"/>
      <c r="C2446" s="27">
        <f>IF(D2446="","",IF(B2446="","(현장 없음)",IFERROR(INDEX(현장_고객,MATCH(B2446,현장번호,0))&amp;" · "&amp;INDEX(현장_주소,MATCH(B2446,현장번호,0)),"없는 번호")))</f>
        <v/>
      </c>
      <c r="D2446" s="21" t="n"/>
      <c r="E2446" s="21" t="n"/>
      <c r="F2446" s="26" t="n"/>
      <c r="G2446" s="28">
        <f>IF(OR(D2446="",H2446&lt;&gt;""),"",IF(F2446="완료","완료",IF(A2446&lt;기준일,"밀림",IF(A2446=기준일,"오늘",IF(A2446&lt;=기준일+7,"이번 주","예정")))))</f>
        <v/>
      </c>
      <c r="H2446" s="25">
        <f>IF(COUNTA(A2446,B2446,D2446)=0,"",IF(D2446="","할 일을 적어 주세요",IF(NOT(ISNUMBER(A2446)),"마감일을 확인하세요",IF(AND(B2446&lt;&gt;"",ISNA(MATCH(B2446,현장번호,0))),"현장 번호를 확인하세요",IF(AND(F2446&lt;&gt;"",F2446&lt;&gt;"완료"),"끝남 칸은 '완료'만","")))))</f>
        <v/>
      </c>
      <c r="J2446">
        <f>IF(OR(G2446="밀림",G2446="오늘",G2446="이번 주"),A2446+ROW()/1E+6,"")</f>
        <v/>
      </c>
    </row>
    <row r="2447">
      <c r="A2447" s="20" t="n"/>
      <c r="B2447" s="26" t="n"/>
      <c r="C2447" s="27">
        <f>IF(D2447="","",IF(B2447="","(현장 없음)",IFERROR(INDEX(현장_고객,MATCH(B2447,현장번호,0))&amp;" · "&amp;INDEX(현장_주소,MATCH(B2447,현장번호,0)),"없는 번호")))</f>
        <v/>
      </c>
      <c r="D2447" s="21" t="n"/>
      <c r="E2447" s="21" t="n"/>
      <c r="F2447" s="26" t="n"/>
      <c r="G2447" s="28">
        <f>IF(OR(D2447="",H2447&lt;&gt;""),"",IF(F2447="완료","완료",IF(A2447&lt;기준일,"밀림",IF(A2447=기준일,"오늘",IF(A2447&lt;=기준일+7,"이번 주","예정")))))</f>
        <v/>
      </c>
      <c r="H2447" s="25">
        <f>IF(COUNTA(A2447,B2447,D2447)=0,"",IF(D2447="","할 일을 적어 주세요",IF(NOT(ISNUMBER(A2447)),"마감일을 확인하세요",IF(AND(B2447&lt;&gt;"",ISNA(MATCH(B2447,현장번호,0))),"현장 번호를 확인하세요",IF(AND(F2447&lt;&gt;"",F2447&lt;&gt;"완료"),"끝남 칸은 '완료'만","")))))</f>
        <v/>
      </c>
      <c r="J2447">
        <f>IF(OR(G2447="밀림",G2447="오늘",G2447="이번 주"),A2447+ROW()/1E+6,"")</f>
        <v/>
      </c>
    </row>
    <row r="2448">
      <c r="A2448" s="20" t="n"/>
      <c r="B2448" s="26" t="n"/>
      <c r="C2448" s="27">
        <f>IF(D2448="","",IF(B2448="","(현장 없음)",IFERROR(INDEX(현장_고객,MATCH(B2448,현장번호,0))&amp;" · "&amp;INDEX(현장_주소,MATCH(B2448,현장번호,0)),"없는 번호")))</f>
        <v/>
      </c>
      <c r="D2448" s="21" t="n"/>
      <c r="E2448" s="21" t="n"/>
      <c r="F2448" s="26" t="n"/>
      <c r="G2448" s="28">
        <f>IF(OR(D2448="",H2448&lt;&gt;""),"",IF(F2448="완료","완료",IF(A2448&lt;기준일,"밀림",IF(A2448=기준일,"오늘",IF(A2448&lt;=기준일+7,"이번 주","예정")))))</f>
        <v/>
      </c>
      <c r="H2448" s="25">
        <f>IF(COUNTA(A2448,B2448,D2448)=0,"",IF(D2448="","할 일을 적어 주세요",IF(NOT(ISNUMBER(A2448)),"마감일을 확인하세요",IF(AND(B2448&lt;&gt;"",ISNA(MATCH(B2448,현장번호,0))),"현장 번호를 확인하세요",IF(AND(F2448&lt;&gt;"",F2448&lt;&gt;"완료"),"끝남 칸은 '완료'만","")))))</f>
        <v/>
      </c>
      <c r="J2448">
        <f>IF(OR(G2448="밀림",G2448="오늘",G2448="이번 주"),A2448+ROW()/1E+6,"")</f>
        <v/>
      </c>
    </row>
    <row r="2449">
      <c r="A2449" s="20" t="n"/>
      <c r="B2449" s="26" t="n"/>
      <c r="C2449" s="27">
        <f>IF(D2449="","",IF(B2449="","(현장 없음)",IFERROR(INDEX(현장_고객,MATCH(B2449,현장번호,0))&amp;" · "&amp;INDEX(현장_주소,MATCH(B2449,현장번호,0)),"없는 번호")))</f>
        <v/>
      </c>
      <c r="D2449" s="21" t="n"/>
      <c r="E2449" s="21" t="n"/>
      <c r="F2449" s="26" t="n"/>
      <c r="G2449" s="28">
        <f>IF(OR(D2449="",H2449&lt;&gt;""),"",IF(F2449="완료","완료",IF(A2449&lt;기준일,"밀림",IF(A2449=기준일,"오늘",IF(A2449&lt;=기준일+7,"이번 주","예정")))))</f>
        <v/>
      </c>
      <c r="H2449" s="25">
        <f>IF(COUNTA(A2449,B2449,D2449)=0,"",IF(D2449="","할 일을 적어 주세요",IF(NOT(ISNUMBER(A2449)),"마감일을 확인하세요",IF(AND(B2449&lt;&gt;"",ISNA(MATCH(B2449,현장번호,0))),"현장 번호를 확인하세요",IF(AND(F2449&lt;&gt;"",F2449&lt;&gt;"완료"),"끝남 칸은 '완료'만","")))))</f>
        <v/>
      </c>
      <c r="J2449">
        <f>IF(OR(G2449="밀림",G2449="오늘",G2449="이번 주"),A2449+ROW()/1E+6,"")</f>
        <v/>
      </c>
    </row>
    <row r="2450">
      <c r="A2450" s="20" t="n"/>
      <c r="B2450" s="26" t="n"/>
      <c r="C2450" s="27">
        <f>IF(D2450="","",IF(B2450="","(현장 없음)",IFERROR(INDEX(현장_고객,MATCH(B2450,현장번호,0))&amp;" · "&amp;INDEX(현장_주소,MATCH(B2450,현장번호,0)),"없는 번호")))</f>
        <v/>
      </c>
      <c r="D2450" s="21" t="n"/>
      <c r="E2450" s="21" t="n"/>
      <c r="F2450" s="26" t="n"/>
      <c r="G2450" s="28">
        <f>IF(OR(D2450="",H2450&lt;&gt;""),"",IF(F2450="완료","완료",IF(A2450&lt;기준일,"밀림",IF(A2450=기준일,"오늘",IF(A2450&lt;=기준일+7,"이번 주","예정")))))</f>
        <v/>
      </c>
      <c r="H2450" s="25">
        <f>IF(COUNTA(A2450,B2450,D2450)=0,"",IF(D2450="","할 일을 적어 주세요",IF(NOT(ISNUMBER(A2450)),"마감일을 확인하세요",IF(AND(B2450&lt;&gt;"",ISNA(MATCH(B2450,현장번호,0))),"현장 번호를 확인하세요",IF(AND(F2450&lt;&gt;"",F2450&lt;&gt;"완료"),"끝남 칸은 '완료'만","")))))</f>
        <v/>
      </c>
      <c r="J2450">
        <f>IF(OR(G2450="밀림",G2450="오늘",G2450="이번 주"),A2450+ROW()/1E+6,"")</f>
        <v/>
      </c>
    </row>
    <row r="2451">
      <c r="A2451" s="20" t="n"/>
      <c r="B2451" s="26" t="n"/>
      <c r="C2451" s="27">
        <f>IF(D2451="","",IF(B2451="","(현장 없음)",IFERROR(INDEX(현장_고객,MATCH(B2451,현장번호,0))&amp;" · "&amp;INDEX(현장_주소,MATCH(B2451,현장번호,0)),"없는 번호")))</f>
        <v/>
      </c>
      <c r="D2451" s="21" t="n"/>
      <c r="E2451" s="21" t="n"/>
      <c r="F2451" s="26" t="n"/>
      <c r="G2451" s="28">
        <f>IF(OR(D2451="",H2451&lt;&gt;""),"",IF(F2451="완료","완료",IF(A2451&lt;기준일,"밀림",IF(A2451=기준일,"오늘",IF(A2451&lt;=기준일+7,"이번 주","예정")))))</f>
        <v/>
      </c>
      <c r="H2451" s="25">
        <f>IF(COUNTA(A2451,B2451,D2451)=0,"",IF(D2451="","할 일을 적어 주세요",IF(NOT(ISNUMBER(A2451)),"마감일을 확인하세요",IF(AND(B2451&lt;&gt;"",ISNA(MATCH(B2451,현장번호,0))),"현장 번호를 확인하세요",IF(AND(F2451&lt;&gt;"",F2451&lt;&gt;"완료"),"끝남 칸은 '완료'만","")))))</f>
        <v/>
      </c>
      <c r="J2451">
        <f>IF(OR(G2451="밀림",G2451="오늘",G2451="이번 주"),A2451+ROW()/1E+6,"")</f>
        <v/>
      </c>
    </row>
    <row r="2452">
      <c r="A2452" s="20" t="n"/>
      <c r="B2452" s="26" t="n"/>
      <c r="C2452" s="27">
        <f>IF(D2452="","",IF(B2452="","(현장 없음)",IFERROR(INDEX(현장_고객,MATCH(B2452,현장번호,0))&amp;" · "&amp;INDEX(현장_주소,MATCH(B2452,현장번호,0)),"없는 번호")))</f>
        <v/>
      </c>
      <c r="D2452" s="21" t="n"/>
      <c r="E2452" s="21" t="n"/>
      <c r="F2452" s="26" t="n"/>
      <c r="G2452" s="28">
        <f>IF(OR(D2452="",H2452&lt;&gt;""),"",IF(F2452="완료","완료",IF(A2452&lt;기준일,"밀림",IF(A2452=기준일,"오늘",IF(A2452&lt;=기준일+7,"이번 주","예정")))))</f>
        <v/>
      </c>
      <c r="H2452" s="25">
        <f>IF(COUNTA(A2452,B2452,D2452)=0,"",IF(D2452="","할 일을 적어 주세요",IF(NOT(ISNUMBER(A2452)),"마감일을 확인하세요",IF(AND(B2452&lt;&gt;"",ISNA(MATCH(B2452,현장번호,0))),"현장 번호를 확인하세요",IF(AND(F2452&lt;&gt;"",F2452&lt;&gt;"완료"),"끝남 칸은 '완료'만","")))))</f>
        <v/>
      </c>
      <c r="J2452">
        <f>IF(OR(G2452="밀림",G2452="오늘",G2452="이번 주"),A2452+ROW()/1E+6,"")</f>
        <v/>
      </c>
    </row>
    <row r="2453">
      <c r="A2453" s="20" t="n"/>
      <c r="B2453" s="26" t="n"/>
      <c r="C2453" s="27">
        <f>IF(D2453="","",IF(B2453="","(현장 없음)",IFERROR(INDEX(현장_고객,MATCH(B2453,현장번호,0))&amp;" · "&amp;INDEX(현장_주소,MATCH(B2453,현장번호,0)),"없는 번호")))</f>
        <v/>
      </c>
      <c r="D2453" s="21" t="n"/>
      <c r="E2453" s="21" t="n"/>
      <c r="F2453" s="26" t="n"/>
      <c r="G2453" s="28">
        <f>IF(OR(D2453="",H2453&lt;&gt;""),"",IF(F2453="완료","완료",IF(A2453&lt;기준일,"밀림",IF(A2453=기준일,"오늘",IF(A2453&lt;=기준일+7,"이번 주","예정")))))</f>
        <v/>
      </c>
      <c r="H2453" s="25">
        <f>IF(COUNTA(A2453,B2453,D2453)=0,"",IF(D2453="","할 일을 적어 주세요",IF(NOT(ISNUMBER(A2453)),"마감일을 확인하세요",IF(AND(B2453&lt;&gt;"",ISNA(MATCH(B2453,현장번호,0))),"현장 번호를 확인하세요",IF(AND(F2453&lt;&gt;"",F2453&lt;&gt;"완료"),"끝남 칸은 '완료'만","")))))</f>
        <v/>
      </c>
      <c r="J2453">
        <f>IF(OR(G2453="밀림",G2453="오늘",G2453="이번 주"),A2453+ROW()/1E+6,"")</f>
        <v/>
      </c>
    </row>
    <row r="2454">
      <c r="A2454" s="20" t="n"/>
      <c r="B2454" s="26" t="n"/>
      <c r="C2454" s="27">
        <f>IF(D2454="","",IF(B2454="","(현장 없음)",IFERROR(INDEX(현장_고객,MATCH(B2454,현장번호,0))&amp;" · "&amp;INDEX(현장_주소,MATCH(B2454,현장번호,0)),"없는 번호")))</f>
        <v/>
      </c>
      <c r="D2454" s="21" t="n"/>
      <c r="E2454" s="21" t="n"/>
      <c r="F2454" s="26" t="n"/>
      <c r="G2454" s="28">
        <f>IF(OR(D2454="",H2454&lt;&gt;""),"",IF(F2454="완료","완료",IF(A2454&lt;기준일,"밀림",IF(A2454=기준일,"오늘",IF(A2454&lt;=기준일+7,"이번 주","예정")))))</f>
        <v/>
      </c>
      <c r="H2454" s="25">
        <f>IF(COUNTA(A2454,B2454,D2454)=0,"",IF(D2454="","할 일을 적어 주세요",IF(NOT(ISNUMBER(A2454)),"마감일을 확인하세요",IF(AND(B2454&lt;&gt;"",ISNA(MATCH(B2454,현장번호,0))),"현장 번호를 확인하세요",IF(AND(F2454&lt;&gt;"",F2454&lt;&gt;"완료"),"끝남 칸은 '완료'만","")))))</f>
        <v/>
      </c>
      <c r="J2454">
        <f>IF(OR(G2454="밀림",G2454="오늘",G2454="이번 주"),A2454+ROW()/1E+6,"")</f>
        <v/>
      </c>
    </row>
    <row r="2455">
      <c r="A2455" s="20" t="n"/>
      <c r="B2455" s="26" t="n"/>
      <c r="C2455" s="27">
        <f>IF(D2455="","",IF(B2455="","(현장 없음)",IFERROR(INDEX(현장_고객,MATCH(B2455,현장번호,0))&amp;" · "&amp;INDEX(현장_주소,MATCH(B2455,현장번호,0)),"없는 번호")))</f>
        <v/>
      </c>
      <c r="D2455" s="21" t="n"/>
      <c r="E2455" s="21" t="n"/>
      <c r="F2455" s="26" t="n"/>
      <c r="G2455" s="28">
        <f>IF(OR(D2455="",H2455&lt;&gt;""),"",IF(F2455="완료","완료",IF(A2455&lt;기준일,"밀림",IF(A2455=기준일,"오늘",IF(A2455&lt;=기준일+7,"이번 주","예정")))))</f>
        <v/>
      </c>
      <c r="H2455" s="25">
        <f>IF(COUNTA(A2455,B2455,D2455)=0,"",IF(D2455="","할 일을 적어 주세요",IF(NOT(ISNUMBER(A2455)),"마감일을 확인하세요",IF(AND(B2455&lt;&gt;"",ISNA(MATCH(B2455,현장번호,0))),"현장 번호를 확인하세요",IF(AND(F2455&lt;&gt;"",F2455&lt;&gt;"완료"),"끝남 칸은 '완료'만","")))))</f>
        <v/>
      </c>
      <c r="J2455">
        <f>IF(OR(G2455="밀림",G2455="오늘",G2455="이번 주"),A2455+ROW()/1E+6,"")</f>
        <v/>
      </c>
    </row>
    <row r="2456">
      <c r="A2456" s="20" t="n"/>
      <c r="B2456" s="26" t="n"/>
      <c r="C2456" s="27">
        <f>IF(D2456="","",IF(B2456="","(현장 없음)",IFERROR(INDEX(현장_고객,MATCH(B2456,현장번호,0))&amp;" · "&amp;INDEX(현장_주소,MATCH(B2456,현장번호,0)),"없는 번호")))</f>
        <v/>
      </c>
      <c r="D2456" s="21" t="n"/>
      <c r="E2456" s="21" t="n"/>
      <c r="F2456" s="26" t="n"/>
      <c r="G2456" s="28">
        <f>IF(OR(D2456="",H2456&lt;&gt;""),"",IF(F2456="완료","완료",IF(A2456&lt;기준일,"밀림",IF(A2456=기준일,"오늘",IF(A2456&lt;=기준일+7,"이번 주","예정")))))</f>
        <v/>
      </c>
      <c r="H2456" s="25">
        <f>IF(COUNTA(A2456,B2456,D2456)=0,"",IF(D2456="","할 일을 적어 주세요",IF(NOT(ISNUMBER(A2456)),"마감일을 확인하세요",IF(AND(B2456&lt;&gt;"",ISNA(MATCH(B2456,현장번호,0))),"현장 번호를 확인하세요",IF(AND(F2456&lt;&gt;"",F2456&lt;&gt;"완료"),"끝남 칸은 '완료'만","")))))</f>
        <v/>
      </c>
      <c r="J2456">
        <f>IF(OR(G2456="밀림",G2456="오늘",G2456="이번 주"),A2456+ROW()/1E+6,"")</f>
        <v/>
      </c>
    </row>
    <row r="2457">
      <c r="A2457" s="20" t="n"/>
      <c r="B2457" s="26" t="n"/>
      <c r="C2457" s="27">
        <f>IF(D2457="","",IF(B2457="","(현장 없음)",IFERROR(INDEX(현장_고객,MATCH(B2457,현장번호,0))&amp;" · "&amp;INDEX(현장_주소,MATCH(B2457,현장번호,0)),"없는 번호")))</f>
        <v/>
      </c>
      <c r="D2457" s="21" t="n"/>
      <c r="E2457" s="21" t="n"/>
      <c r="F2457" s="26" t="n"/>
      <c r="G2457" s="28">
        <f>IF(OR(D2457="",H2457&lt;&gt;""),"",IF(F2457="완료","완료",IF(A2457&lt;기준일,"밀림",IF(A2457=기준일,"오늘",IF(A2457&lt;=기준일+7,"이번 주","예정")))))</f>
        <v/>
      </c>
      <c r="H2457" s="25">
        <f>IF(COUNTA(A2457,B2457,D2457)=0,"",IF(D2457="","할 일을 적어 주세요",IF(NOT(ISNUMBER(A2457)),"마감일을 확인하세요",IF(AND(B2457&lt;&gt;"",ISNA(MATCH(B2457,현장번호,0))),"현장 번호를 확인하세요",IF(AND(F2457&lt;&gt;"",F2457&lt;&gt;"완료"),"끝남 칸은 '완료'만","")))))</f>
        <v/>
      </c>
      <c r="J2457">
        <f>IF(OR(G2457="밀림",G2457="오늘",G2457="이번 주"),A2457+ROW()/1E+6,"")</f>
        <v/>
      </c>
    </row>
    <row r="2458">
      <c r="A2458" s="20" t="n"/>
      <c r="B2458" s="26" t="n"/>
      <c r="C2458" s="27">
        <f>IF(D2458="","",IF(B2458="","(현장 없음)",IFERROR(INDEX(현장_고객,MATCH(B2458,현장번호,0))&amp;" · "&amp;INDEX(현장_주소,MATCH(B2458,현장번호,0)),"없는 번호")))</f>
        <v/>
      </c>
      <c r="D2458" s="21" t="n"/>
      <c r="E2458" s="21" t="n"/>
      <c r="F2458" s="26" t="n"/>
      <c r="G2458" s="28">
        <f>IF(OR(D2458="",H2458&lt;&gt;""),"",IF(F2458="완료","완료",IF(A2458&lt;기준일,"밀림",IF(A2458=기준일,"오늘",IF(A2458&lt;=기준일+7,"이번 주","예정")))))</f>
        <v/>
      </c>
      <c r="H2458" s="25">
        <f>IF(COUNTA(A2458,B2458,D2458)=0,"",IF(D2458="","할 일을 적어 주세요",IF(NOT(ISNUMBER(A2458)),"마감일을 확인하세요",IF(AND(B2458&lt;&gt;"",ISNA(MATCH(B2458,현장번호,0))),"현장 번호를 확인하세요",IF(AND(F2458&lt;&gt;"",F2458&lt;&gt;"완료"),"끝남 칸은 '완료'만","")))))</f>
        <v/>
      </c>
      <c r="J2458">
        <f>IF(OR(G2458="밀림",G2458="오늘",G2458="이번 주"),A2458+ROW()/1E+6,"")</f>
        <v/>
      </c>
    </row>
    <row r="2459">
      <c r="A2459" s="20" t="n"/>
      <c r="B2459" s="26" t="n"/>
      <c r="C2459" s="27">
        <f>IF(D2459="","",IF(B2459="","(현장 없음)",IFERROR(INDEX(현장_고객,MATCH(B2459,현장번호,0))&amp;" · "&amp;INDEX(현장_주소,MATCH(B2459,현장번호,0)),"없는 번호")))</f>
        <v/>
      </c>
      <c r="D2459" s="21" t="n"/>
      <c r="E2459" s="21" t="n"/>
      <c r="F2459" s="26" t="n"/>
      <c r="G2459" s="28">
        <f>IF(OR(D2459="",H2459&lt;&gt;""),"",IF(F2459="완료","완료",IF(A2459&lt;기준일,"밀림",IF(A2459=기준일,"오늘",IF(A2459&lt;=기준일+7,"이번 주","예정")))))</f>
        <v/>
      </c>
      <c r="H2459" s="25">
        <f>IF(COUNTA(A2459,B2459,D2459)=0,"",IF(D2459="","할 일을 적어 주세요",IF(NOT(ISNUMBER(A2459)),"마감일을 확인하세요",IF(AND(B2459&lt;&gt;"",ISNA(MATCH(B2459,현장번호,0))),"현장 번호를 확인하세요",IF(AND(F2459&lt;&gt;"",F2459&lt;&gt;"완료"),"끝남 칸은 '완료'만","")))))</f>
        <v/>
      </c>
      <c r="J2459">
        <f>IF(OR(G2459="밀림",G2459="오늘",G2459="이번 주"),A2459+ROW()/1E+6,"")</f>
        <v/>
      </c>
    </row>
    <row r="2460">
      <c r="A2460" s="20" t="n"/>
      <c r="B2460" s="26" t="n"/>
      <c r="C2460" s="27">
        <f>IF(D2460="","",IF(B2460="","(현장 없음)",IFERROR(INDEX(현장_고객,MATCH(B2460,현장번호,0))&amp;" · "&amp;INDEX(현장_주소,MATCH(B2460,현장번호,0)),"없는 번호")))</f>
        <v/>
      </c>
      <c r="D2460" s="21" t="n"/>
      <c r="E2460" s="21" t="n"/>
      <c r="F2460" s="26" t="n"/>
      <c r="G2460" s="28">
        <f>IF(OR(D2460="",H2460&lt;&gt;""),"",IF(F2460="완료","완료",IF(A2460&lt;기준일,"밀림",IF(A2460=기준일,"오늘",IF(A2460&lt;=기준일+7,"이번 주","예정")))))</f>
        <v/>
      </c>
      <c r="H2460" s="25">
        <f>IF(COUNTA(A2460,B2460,D2460)=0,"",IF(D2460="","할 일을 적어 주세요",IF(NOT(ISNUMBER(A2460)),"마감일을 확인하세요",IF(AND(B2460&lt;&gt;"",ISNA(MATCH(B2460,현장번호,0))),"현장 번호를 확인하세요",IF(AND(F2460&lt;&gt;"",F2460&lt;&gt;"완료"),"끝남 칸은 '완료'만","")))))</f>
        <v/>
      </c>
      <c r="J2460">
        <f>IF(OR(G2460="밀림",G2460="오늘",G2460="이번 주"),A2460+ROW()/1E+6,"")</f>
        <v/>
      </c>
    </row>
    <row r="2461">
      <c r="A2461" s="20" t="n"/>
      <c r="B2461" s="26" t="n"/>
      <c r="C2461" s="27">
        <f>IF(D2461="","",IF(B2461="","(현장 없음)",IFERROR(INDEX(현장_고객,MATCH(B2461,현장번호,0))&amp;" · "&amp;INDEX(현장_주소,MATCH(B2461,현장번호,0)),"없는 번호")))</f>
        <v/>
      </c>
      <c r="D2461" s="21" t="n"/>
      <c r="E2461" s="21" t="n"/>
      <c r="F2461" s="26" t="n"/>
      <c r="G2461" s="28">
        <f>IF(OR(D2461="",H2461&lt;&gt;""),"",IF(F2461="완료","완료",IF(A2461&lt;기준일,"밀림",IF(A2461=기준일,"오늘",IF(A2461&lt;=기준일+7,"이번 주","예정")))))</f>
        <v/>
      </c>
      <c r="H2461" s="25">
        <f>IF(COUNTA(A2461,B2461,D2461)=0,"",IF(D2461="","할 일을 적어 주세요",IF(NOT(ISNUMBER(A2461)),"마감일을 확인하세요",IF(AND(B2461&lt;&gt;"",ISNA(MATCH(B2461,현장번호,0))),"현장 번호를 확인하세요",IF(AND(F2461&lt;&gt;"",F2461&lt;&gt;"완료"),"끝남 칸은 '완료'만","")))))</f>
        <v/>
      </c>
      <c r="J2461">
        <f>IF(OR(G2461="밀림",G2461="오늘",G2461="이번 주"),A2461+ROW()/1E+6,"")</f>
        <v/>
      </c>
    </row>
    <row r="2462">
      <c r="A2462" s="20" t="n"/>
      <c r="B2462" s="26" t="n"/>
      <c r="C2462" s="27">
        <f>IF(D2462="","",IF(B2462="","(현장 없음)",IFERROR(INDEX(현장_고객,MATCH(B2462,현장번호,0))&amp;" · "&amp;INDEX(현장_주소,MATCH(B2462,현장번호,0)),"없는 번호")))</f>
        <v/>
      </c>
      <c r="D2462" s="21" t="n"/>
      <c r="E2462" s="21" t="n"/>
      <c r="F2462" s="26" t="n"/>
      <c r="G2462" s="28">
        <f>IF(OR(D2462="",H2462&lt;&gt;""),"",IF(F2462="완료","완료",IF(A2462&lt;기준일,"밀림",IF(A2462=기준일,"오늘",IF(A2462&lt;=기준일+7,"이번 주","예정")))))</f>
        <v/>
      </c>
      <c r="H2462" s="25">
        <f>IF(COUNTA(A2462,B2462,D2462)=0,"",IF(D2462="","할 일을 적어 주세요",IF(NOT(ISNUMBER(A2462)),"마감일을 확인하세요",IF(AND(B2462&lt;&gt;"",ISNA(MATCH(B2462,현장번호,0))),"현장 번호를 확인하세요",IF(AND(F2462&lt;&gt;"",F2462&lt;&gt;"완료"),"끝남 칸은 '완료'만","")))))</f>
        <v/>
      </c>
      <c r="J2462">
        <f>IF(OR(G2462="밀림",G2462="오늘",G2462="이번 주"),A2462+ROW()/1E+6,"")</f>
        <v/>
      </c>
    </row>
    <row r="2463">
      <c r="A2463" s="20" t="n"/>
      <c r="B2463" s="26" t="n"/>
      <c r="C2463" s="27">
        <f>IF(D2463="","",IF(B2463="","(현장 없음)",IFERROR(INDEX(현장_고객,MATCH(B2463,현장번호,0))&amp;" · "&amp;INDEX(현장_주소,MATCH(B2463,현장번호,0)),"없는 번호")))</f>
        <v/>
      </c>
      <c r="D2463" s="21" t="n"/>
      <c r="E2463" s="21" t="n"/>
      <c r="F2463" s="26" t="n"/>
      <c r="G2463" s="28">
        <f>IF(OR(D2463="",H2463&lt;&gt;""),"",IF(F2463="완료","완료",IF(A2463&lt;기준일,"밀림",IF(A2463=기준일,"오늘",IF(A2463&lt;=기준일+7,"이번 주","예정")))))</f>
        <v/>
      </c>
      <c r="H2463" s="25">
        <f>IF(COUNTA(A2463,B2463,D2463)=0,"",IF(D2463="","할 일을 적어 주세요",IF(NOT(ISNUMBER(A2463)),"마감일을 확인하세요",IF(AND(B2463&lt;&gt;"",ISNA(MATCH(B2463,현장번호,0))),"현장 번호를 확인하세요",IF(AND(F2463&lt;&gt;"",F2463&lt;&gt;"완료"),"끝남 칸은 '완료'만","")))))</f>
        <v/>
      </c>
      <c r="J2463">
        <f>IF(OR(G2463="밀림",G2463="오늘",G2463="이번 주"),A2463+ROW()/1E+6,"")</f>
        <v/>
      </c>
    </row>
    <row r="2464">
      <c r="A2464" s="20" t="n"/>
      <c r="B2464" s="26" t="n"/>
      <c r="C2464" s="27">
        <f>IF(D2464="","",IF(B2464="","(현장 없음)",IFERROR(INDEX(현장_고객,MATCH(B2464,현장번호,0))&amp;" · "&amp;INDEX(현장_주소,MATCH(B2464,현장번호,0)),"없는 번호")))</f>
        <v/>
      </c>
      <c r="D2464" s="21" t="n"/>
      <c r="E2464" s="21" t="n"/>
      <c r="F2464" s="26" t="n"/>
      <c r="G2464" s="28">
        <f>IF(OR(D2464="",H2464&lt;&gt;""),"",IF(F2464="완료","완료",IF(A2464&lt;기준일,"밀림",IF(A2464=기준일,"오늘",IF(A2464&lt;=기준일+7,"이번 주","예정")))))</f>
        <v/>
      </c>
      <c r="H2464" s="25">
        <f>IF(COUNTA(A2464,B2464,D2464)=0,"",IF(D2464="","할 일을 적어 주세요",IF(NOT(ISNUMBER(A2464)),"마감일을 확인하세요",IF(AND(B2464&lt;&gt;"",ISNA(MATCH(B2464,현장번호,0))),"현장 번호를 확인하세요",IF(AND(F2464&lt;&gt;"",F2464&lt;&gt;"완료"),"끝남 칸은 '완료'만","")))))</f>
        <v/>
      </c>
      <c r="J2464">
        <f>IF(OR(G2464="밀림",G2464="오늘",G2464="이번 주"),A2464+ROW()/1E+6,"")</f>
        <v/>
      </c>
    </row>
    <row r="2465">
      <c r="A2465" s="20" t="n"/>
      <c r="B2465" s="26" t="n"/>
      <c r="C2465" s="27">
        <f>IF(D2465="","",IF(B2465="","(현장 없음)",IFERROR(INDEX(현장_고객,MATCH(B2465,현장번호,0))&amp;" · "&amp;INDEX(현장_주소,MATCH(B2465,현장번호,0)),"없는 번호")))</f>
        <v/>
      </c>
      <c r="D2465" s="21" t="n"/>
      <c r="E2465" s="21" t="n"/>
      <c r="F2465" s="26" t="n"/>
      <c r="G2465" s="28">
        <f>IF(OR(D2465="",H2465&lt;&gt;""),"",IF(F2465="완료","완료",IF(A2465&lt;기준일,"밀림",IF(A2465=기준일,"오늘",IF(A2465&lt;=기준일+7,"이번 주","예정")))))</f>
        <v/>
      </c>
      <c r="H2465" s="25">
        <f>IF(COUNTA(A2465,B2465,D2465)=0,"",IF(D2465="","할 일을 적어 주세요",IF(NOT(ISNUMBER(A2465)),"마감일을 확인하세요",IF(AND(B2465&lt;&gt;"",ISNA(MATCH(B2465,현장번호,0))),"현장 번호를 확인하세요",IF(AND(F2465&lt;&gt;"",F2465&lt;&gt;"완료"),"끝남 칸은 '완료'만","")))))</f>
        <v/>
      </c>
      <c r="J2465">
        <f>IF(OR(G2465="밀림",G2465="오늘",G2465="이번 주"),A2465+ROW()/1E+6,"")</f>
        <v/>
      </c>
    </row>
    <row r="2466">
      <c r="A2466" s="20" t="n"/>
      <c r="B2466" s="26" t="n"/>
      <c r="C2466" s="27">
        <f>IF(D2466="","",IF(B2466="","(현장 없음)",IFERROR(INDEX(현장_고객,MATCH(B2466,현장번호,0))&amp;" · "&amp;INDEX(현장_주소,MATCH(B2466,현장번호,0)),"없는 번호")))</f>
        <v/>
      </c>
      <c r="D2466" s="21" t="n"/>
      <c r="E2466" s="21" t="n"/>
      <c r="F2466" s="26" t="n"/>
      <c r="G2466" s="28">
        <f>IF(OR(D2466="",H2466&lt;&gt;""),"",IF(F2466="완료","완료",IF(A2466&lt;기준일,"밀림",IF(A2466=기준일,"오늘",IF(A2466&lt;=기준일+7,"이번 주","예정")))))</f>
        <v/>
      </c>
      <c r="H2466" s="25">
        <f>IF(COUNTA(A2466,B2466,D2466)=0,"",IF(D2466="","할 일을 적어 주세요",IF(NOT(ISNUMBER(A2466)),"마감일을 확인하세요",IF(AND(B2466&lt;&gt;"",ISNA(MATCH(B2466,현장번호,0))),"현장 번호를 확인하세요",IF(AND(F2466&lt;&gt;"",F2466&lt;&gt;"완료"),"끝남 칸은 '완료'만","")))))</f>
        <v/>
      </c>
      <c r="J2466">
        <f>IF(OR(G2466="밀림",G2466="오늘",G2466="이번 주"),A2466+ROW()/1E+6,"")</f>
        <v/>
      </c>
    </row>
    <row r="2467">
      <c r="A2467" s="20" t="n"/>
      <c r="B2467" s="26" t="n"/>
      <c r="C2467" s="27">
        <f>IF(D2467="","",IF(B2467="","(현장 없음)",IFERROR(INDEX(현장_고객,MATCH(B2467,현장번호,0))&amp;" · "&amp;INDEX(현장_주소,MATCH(B2467,현장번호,0)),"없는 번호")))</f>
        <v/>
      </c>
      <c r="D2467" s="21" t="n"/>
      <c r="E2467" s="21" t="n"/>
      <c r="F2467" s="26" t="n"/>
      <c r="G2467" s="28">
        <f>IF(OR(D2467="",H2467&lt;&gt;""),"",IF(F2467="완료","완료",IF(A2467&lt;기준일,"밀림",IF(A2467=기준일,"오늘",IF(A2467&lt;=기준일+7,"이번 주","예정")))))</f>
        <v/>
      </c>
      <c r="H2467" s="25">
        <f>IF(COUNTA(A2467,B2467,D2467)=0,"",IF(D2467="","할 일을 적어 주세요",IF(NOT(ISNUMBER(A2467)),"마감일을 확인하세요",IF(AND(B2467&lt;&gt;"",ISNA(MATCH(B2467,현장번호,0))),"현장 번호를 확인하세요",IF(AND(F2467&lt;&gt;"",F2467&lt;&gt;"완료"),"끝남 칸은 '완료'만","")))))</f>
        <v/>
      </c>
      <c r="J2467">
        <f>IF(OR(G2467="밀림",G2467="오늘",G2467="이번 주"),A2467+ROW()/1E+6,"")</f>
        <v/>
      </c>
    </row>
    <row r="2468">
      <c r="A2468" s="20" t="n"/>
      <c r="B2468" s="26" t="n"/>
      <c r="C2468" s="27">
        <f>IF(D2468="","",IF(B2468="","(현장 없음)",IFERROR(INDEX(현장_고객,MATCH(B2468,현장번호,0))&amp;" · "&amp;INDEX(현장_주소,MATCH(B2468,현장번호,0)),"없는 번호")))</f>
        <v/>
      </c>
      <c r="D2468" s="21" t="n"/>
      <c r="E2468" s="21" t="n"/>
      <c r="F2468" s="26" t="n"/>
      <c r="G2468" s="28">
        <f>IF(OR(D2468="",H2468&lt;&gt;""),"",IF(F2468="완료","완료",IF(A2468&lt;기준일,"밀림",IF(A2468=기준일,"오늘",IF(A2468&lt;=기준일+7,"이번 주","예정")))))</f>
        <v/>
      </c>
      <c r="H2468" s="25">
        <f>IF(COUNTA(A2468,B2468,D2468)=0,"",IF(D2468="","할 일을 적어 주세요",IF(NOT(ISNUMBER(A2468)),"마감일을 확인하세요",IF(AND(B2468&lt;&gt;"",ISNA(MATCH(B2468,현장번호,0))),"현장 번호를 확인하세요",IF(AND(F2468&lt;&gt;"",F2468&lt;&gt;"완료"),"끝남 칸은 '완료'만","")))))</f>
        <v/>
      </c>
      <c r="J2468">
        <f>IF(OR(G2468="밀림",G2468="오늘",G2468="이번 주"),A2468+ROW()/1E+6,"")</f>
        <v/>
      </c>
    </row>
    <row r="2469">
      <c r="A2469" s="20" t="n"/>
      <c r="B2469" s="26" t="n"/>
      <c r="C2469" s="27">
        <f>IF(D2469="","",IF(B2469="","(현장 없음)",IFERROR(INDEX(현장_고객,MATCH(B2469,현장번호,0))&amp;" · "&amp;INDEX(현장_주소,MATCH(B2469,현장번호,0)),"없는 번호")))</f>
        <v/>
      </c>
      <c r="D2469" s="21" t="n"/>
      <c r="E2469" s="21" t="n"/>
      <c r="F2469" s="26" t="n"/>
      <c r="G2469" s="28">
        <f>IF(OR(D2469="",H2469&lt;&gt;""),"",IF(F2469="완료","완료",IF(A2469&lt;기준일,"밀림",IF(A2469=기준일,"오늘",IF(A2469&lt;=기준일+7,"이번 주","예정")))))</f>
        <v/>
      </c>
      <c r="H2469" s="25">
        <f>IF(COUNTA(A2469,B2469,D2469)=0,"",IF(D2469="","할 일을 적어 주세요",IF(NOT(ISNUMBER(A2469)),"마감일을 확인하세요",IF(AND(B2469&lt;&gt;"",ISNA(MATCH(B2469,현장번호,0))),"현장 번호를 확인하세요",IF(AND(F2469&lt;&gt;"",F2469&lt;&gt;"완료"),"끝남 칸은 '완료'만","")))))</f>
        <v/>
      </c>
      <c r="J2469">
        <f>IF(OR(G2469="밀림",G2469="오늘",G2469="이번 주"),A2469+ROW()/1E+6,"")</f>
        <v/>
      </c>
    </row>
    <row r="2470">
      <c r="A2470" s="20" t="n"/>
      <c r="B2470" s="26" t="n"/>
      <c r="C2470" s="27">
        <f>IF(D2470="","",IF(B2470="","(현장 없음)",IFERROR(INDEX(현장_고객,MATCH(B2470,현장번호,0))&amp;" · "&amp;INDEX(현장_주소,MATCH(B2470,현장번호,0)),"없는 번호")))</f>
        <v/>
      </c>
      <c r="D2470" s="21" t="n"/>
      <c r="E2470" s="21" t="n"/>
      <c r="F2470" s="26" t="n"/>
      <c r="G2470" s="28">
        <f>IF(OR(D2470="",H2470&lt;&gt;""),"",IF(F2470="완료","완료",IF(A2470&lt;기준일,"밀림",IF(A2470=기준일,"오늘",IF(A2470&lt;=기준일+7,"이번 주","예정")))))</f>
        <v/>
      </c>
      <c r="H2470" s="25">
        <f>IF(COUNTA(A2470,B2470,D2470)=0,"",IF(D2470="","할 일을 적어 주세요",IF(NOT(ISNUMBER(A2470)),"마감일을 확인하세요",IF(AND(B2470&lt;&gt;"",ISNA(MATCH(B2470,현장번호,0))),"현장 번호를 확인하세요",IF(AND(F2470&lt;&gt;"",F2470&lt;&gt;"완료"),"끝남 칸은 '완료'만","")))))</f>
        <v/>
      </c>
      <c r="J2470">
        <f>IF(OR(G2470="밀림",G2470="오늘",G2470="이번 주"),A2470+ROW()/1E+6,"")</f>
        <v/>
      </c>
    </row>
    <row r="2471">
      <c r="A2471" s="20" t="n"/>
      <c r="B2471" s="26" t="n"/>
      <c r="C2471" s="27">
        <f>IF(D2471="","",IF(B2471="","(현장 없음)",IFERROR(INDEX(현장_고객,MATCH(B2471,현장번호,0))&amp;" · "&amp;INDEX(현장_주소,MATCH(B2471,현장번호,0)),"없는 번호")))</f>
        <v/>
      </c>
      <c r="D2471" s="21" t="n"/>
      <c r="E2471" s="21" t="n"/>
      <c r="F2471" s="26" t="n"/>
      <c r="G2471" s="28">
        <f>IF(OR(D2471="",H2471&lt;&gt;""),"",IF(F2471="완료","완료",IF(A2471&lt;기준일,"밀림",IF(A2471=기준일,"오늘",IF(A2471&lt;=기준일+7,"이번 주","예정")))))</f>
        <v/>
      </c>
      <c r="H2471" s="25">
        <f>IF(COUNTA(A2471,B2471,D2471)=0,"",IF(D2471="","할 일을 적어 주세요",IF(NOT(ISNUMBER(A2471)),"마감일을 확인하세요",IF(AND(B2471&lt;&gt;"",ISNA(MATCH(B2471,현장번호,0))),"현장 번호를 확인하세요",IF(AND(F2471&lt;&gt;"",F2471&lt;&gt;"완료"),"끝남 칸은 '완료'만","")))))</f>
        <v/>
      </c>
      <c r="J2471">
        <f>IF(OR(G2471="밀림",G2471="오늘",G2471="이번 주"),A2471+ROW()/1E+6,"")</f>
        <v/>
      </c>
    </row>
    <row r="2472">
      <c r="A2472" s="20" t="n"/>
      <c r="B2472" s="26" t="n"/>
      <c r="C2472" s="27">
        <f>IF(D2472="","",IF(B2472="","(현장 없음)",IFERROR(INDEX(현장_고객,MATCH(B2472,현장번호,0))&amp;" · "&amp;INDEX(현장_주소,MATCH(B2472,현장번호,0)),"없는 번호")))</f>
        <v/>
      </c>
      <c r="D2472" s="21" t="n"/>
      <c r="E2472" s="21" t="n"/>
      <c r="F2472" s="26" t="n"/>
      <c r="G2472" s="28">
        <f>IF(OR(D2472="",H2472&lt;&gt;""),"",IF(F2472="완료","완료",IF(A2472&lt;기준일,"밀림",IF(A2472=기준일,"오늘",IF(A2472&lt;=기준일+7,"이번 주","예정")))))</f>
        <v/>
      </c>
      <c r="H2472" s="25">
        <f>IF(COUNTA(A2472,B2472,D2472)=0,"",IF(D2472="","할 일을 적어 주세요",IF(NOT(ISNUMBER(A2472)),"마감일을 확인하세요",IF(AND(B2472&lt;&gt;"",ISNA(MATCH(B2472,현장번호,0))),"현장 번호를 확인하세요",IF(AND(F2472&lt;&gt;"",F2472&lt;&gt;"완료"),"끝남 칸은 '완료'만","")))))</f>
        <v/>
      </c>
      <c r="J2472">
        <f>IF(OR(G2472="밀림",G2472="오늘",G2472="이번 주"),A2472+ROW()/1E+6,"")</f>
        <v/>
      </c>
    </row>
    <row r="2473">
      <c r="A2473" s="20" t="n"/>
      <c r="B2473" s="26" t="n"/>
      <c r="C2473" s="27">
        <f>IF(D2473="","",IF(B2473="","(현장 없음)",IFERROR(INDEX(현장_고객,MATCH(B2473,현장번호,0))&amp;" · "&amp;INDEX(현장_주소,MATCH(B2473,현장번호,0)),"없는 번호")))</f>
        <v/>
      </c>
      <c r="D2473" s="21" t="n"/>
      <c r="E2473" s="21" t="n"/>
      <c r="F2473" s="26" t="n"/>
      <c r="G2473" s="28">
        <f>IF(OR(D2473="",H2473&lt;&gt;""),"",IF(F2473="완료","완료",IF(A2473&lt;기준일,"밀림",IF(A2473=기준일,"오늘",IF(A2473&lt;=기준일+7,"이번 주","예정")))))</f>
        <v/>
      </c>
      <c r="H2473" s="25">
        <f>IF(COUNTA(A2473,B2473,D2473)=0,"",IF(D2473="","할 일을 적어 주세요",IF(NOT(ISNUMBER(A2473)),"마감일을 확인하세요",IF(AND(B2473&lt;&gt;"",ISNA(MATCH(B2473,현장번호,0))),"현장 번호를 확인하세요",IF(AND(F2473&lt;&gt;"",F2473&lt;&gt;"완료"),"끝남 칸은 '완료'만","")))))</f>
        <v/>
      </c>
      <c r="J2473">
        <f>IF(OR(G2473="밀림",G2473="오늘",G2473="이번 주"),A2473+ROW()/1E+6,"")</f>
        <v/>
      </c>
    </row>
    <row r="2474">
      <c r="A2474" s="20" t="n"/>
      <c r="B2474" s="26" t="n"/>
      <c r="C2474" s="27">
        <f>IF(D2474="","",IF(B2474="","(현장 없음)",IFERROR(INDEX(현장_고객,MATCH(B2474,현장번호,0))&amp;" · "&amp;INDEX(현장_주소,MATCH(B2474,현장번호,0)),"없는 번호")))</f>
        <v/>
      </c>
      <c r="D2474" s="21" t="n"/>
      <c r="E2474" s="21" t="n"/>
      <c r="F2474" s="26" t="n"/>
      <c r="G2474" s="28">
        <f>IF(OR(D2474="",H2474&lt;&gt;""),"",IF(F2474="완료","완료",IF(A2474&lt;기준일,"밀림",IF(A2474=기준일,"오늘",IF(A2474&lt;=기준일+7,"이번 주","예정")))))</f>
        <v/>
      </c>
      <c r="H2474" s="25">
        <f>IF(COUNTA(A2474,B2474,D2474)=0,"",IF(D2474="","할 일을 적어 주세요",IF(NOT(ISNUMBER(A2474)),"마감일을 확인하세요",IF(AND(B2474&lt;&gt;"",ISNA(MATCH(B2474,현장번호,0))),"현장 번호를 확인하세요",IF(AND(F2474&lt;&gt;"",F2474&lt;&gt;"완료"),"끝남 칸은 '완료'만","")))))</f>
        <v/>
      </c>
      <c r="J2474">
        <f>IF(OR(G2474="밀림",G2474="오늘",G2474="이번 주"),A2474+ROW()/1E+6,"")</f>
        <v/>
      </c>
    </row>
    <row r="2475">
      <c r="A2475" s="20" t="n"/>
      <c r="B2475" s="26" t="n"/>
      <c r="C2475" s="27">
        <f>IF(D2475="","",IF(B2475="","(현장 없음)",IFERROR(INDEX(현장_고객,MATCH(B2475,현장번호,0))&amp;" · "&amp;INDEX(현장_주소,MATCH(B2475,현장번호,0)),"없는 번호")))</f>
        <v/>
      </c>
      <c r="D2475" s="21" t="n"/>
      <c r="E2475" s="21" t="n"/>
      <c r="F2475" s="26" t="n"/>
      <c r="G2475" s="28">
        <f>IF(OR(D2475="",H2475&lt;&gt;""),"",IF(F2475="완료","완료",IF(A2475&lt;기준일,"밀림",IF(A2475=기준일,"오늘",IF(A2475&lt;=기준일+7,"이번 주","예정")))))</f>
        <v/>
      </c>
      <c r="H2475" s="25">
        <f>IF(COUNTA(A2475,B2475,D2475)=0,"",IF(D2475="","할 일을 적어 주세요",IF(NOT(ISNUMBER(A2475)),"마감일을 확인하세요",IF(AND(B2475&lt;&gt;"",ISNA(MATCH(B2475,현장번호,0))),"현장 번호를 확인하세요",IF(AND(F2475&lt;&gt;"",F2475&lt;&gt;"완료"),"끝남 칸은 '완료'만","")))))</f>
        <v/>
      </c>
      <c r="J2475">
        <f>IF(OR(G2475="밀림",G2475="오늘",G2475="이번 주"),A2475+ROW()/1E+6,"")</f>
        <v/>
      </c>
    </row>
    <row r="2476">
      <c r="A2476" s="20" t="n"/>
      <c r="B2476" s="26" t="n"/>
      <c r="C2476" s="27">
        <f>IF(D2476="","",IF(B2476="","(현장 없음)",IFERROR(INDEX(현장_고객,MATCH(B2476,현장번호,0))&amp;" · "&amp;INDEX(현장_주소,MATCH(B2476,현장번호,0)),"없는 번호")))</f>
        <v/>
      </c>
      <c r="D2476" s="21" t="n"/>
      <c r="E2476" s="21" t="n"/>
      <c r="F2476" s="26" t="n"/>
      <c r="G2476" s="28">
        <f>IF(OR(D2476="",H2476&lt;&gt;""),"",IF(F2476="완료","완료",IF(A2476&lt;기준일,"밀림",IF(A2476=기준일,"오늘",IF(A2476&lt;=기준일+7,"이번 주","예정")))))</f>
        <v/>
      </c>
      <c r="H2476" s="25">
        <f>IF(COUNTA(A2476,B2476,D2476)=0,"",IF(D2476="","할 일을 적어 주세요",IF(NOT(ISNUMBER(A2476)),"마감일을 확인하세요",IF(AND(B2476&lt;&gt;"",ISNA(MATCH(B2476,현장번호,0))),"현장 번호를 확인하세요",IF(AND(F2476&lt;&gt;"",F2476&lt;&gt;"완료"),"끝남 칸은 '완료'만","")))))</f>
        <v/>
      </c>
      <c r="J2476">
        <f>IF(OR(G2476="밀림",G2476="오늘",G2476="이번 주"),A2476+ROW()/1E+6,"")</f>
        <v/>
      </c>
    </row>
    <row r="2477">
      <c r="A2477" s="20" t="n"/>
      <c r="B2477" s="26" t="n"/>
      <c r="C2477" s="27">
        <f>IF(D2477="","",IF(B2477="","(현장 없음)",IFERROR(INDEX(현장_고객,MATCH(B2477,현장번호,0))&amp;" · "&amp;INDEX(현장_주소,MATCH(B2477,현장번호,0)),"없는 번호")))</f>
        <v/>
      </c>
      <c r="D2477" s="21" t="n"/>
      <c r="E2477" s="21" t="n"/>
      <c r="F2477" s="26" t="n"/>
      <c r="G2477" s="28">
        <f>IF(OR(D2477="",H2477&lt;&gt;""),"",IF(F2477="완료","완료",IF(A2477&lt;기준일,"밀림",IF(A2477=기준일,"오늘",IF(A2477&lt;=기준일+7,"이번 주","예정")))))</f>
        <v/>
      </c>
      <c r="H2477" s="25">
        <f>IF(COUNTA(A2477,B2477,D2477)=0,"",IF(D2477="","할 일을 적어 주세요",IF(NOT(ISNUMBER(A2477)),"마감일을 확인하세요",IF(AND(B2477&lt;&gt;"",ISNA(MATCH(B2477,현장번호,0))),"현장 번호를 확인하세요",IF(AND(F2477&lt;&gt;"",F2477&lt;&gt;"완료"),"끝남 칸은 '완료'만","")))))</f>
        <v/>
      </c>
      <c r="J2477">
        <f>IF(OR(G2477="밀림",G2477="오늘",G2477="이번 주"),A2477+ROW()/1E+6,"")</f>
        <v/>
      </c>
    </row>
    <row r="2478">
      <c r="A2478" s="20" t="n"/>
      <c r="B2478" s="26" t="n"/>
      <c r="C2478" s="27">
        <f>IF(D2478="","",IF(B2478="","(현장 없음)",IFERROR(INDEX(현장_고객,MATCH(B2478,현장번호,0))&amp;" · "&amp;INDEX(현장_주소,MATCH(B2478,현장번호,0)),"없는 번호")))</f>
        <v/>
      </c>
      <c r="D2478" s="21" t="n"/>
      <c r="E2478" s="21" t="n"/>
      <c r="F2478" s="26" t="n"/>
      <c r="G2478" s="28">
        <f>IF(OR(D2478="",H2478&lt;&gt;""),"",IF(F2478="완료","완료",IF(A2478&lt;기준일,"밀림",IF(A2478=기준일,"오늘",IF(A2478&lt;=기준일+7,"이번 주","예정")))))</f>
        <v/>
      </c>
      <c r="H2478" s="25">
        <f>IF(COUNTA(A2478,B2478,D2478)=0,"",IF(D2478="","할 일을 적어 주세요",IF(NOT(ISNUMBER(A2478)),"마감일을 확인하세요",IF(AND(B2478&lt;&gt;"",ISNA(MATCH(B2478,현장번호,0))),"현장 번호를 확인하세요",IF(AND(F2478&lt;&gt;"",F2478&lt;&gt;"완료"),"끝남 칸은 '완료'만","")))))</f>
        <v/>
      </c>
      <c r="J2478">
        <f>IF(OR(G2478="밀림",G2478="오늘",G2478="이번 주"),A2478+ROW()/1E+6,"")</f>
        <v/>
      </c>
    </row>
    <row r="2479">
      <c r="A2479" s="20" t="n"/>
      <c r="B2479" s="26" t="n"/>
      <c r="C2479" s="27">
        <f>IF(D2479="","",IF(B2479="","(현장 없음)",IFERROR(INDEX(현장_고객,MATCH(B2479,현장번호,0))&amp;" · "&amp;INDEX(현장_주소,MATCH(B2479,현장번호,0)),"없는 번호")))</f>
        <v/>
      </c>
      <c r="D2479" s="21" t="n"/>
      <c r="E2479" s="21" t="n"/>
      <c r="F2479" s="26" t="n"/>
      <c r="G2479" s="28">
        <f>IF(OR(D2479="",H2479&lt;&gt;""),"",IF(F2479="완료","완료",IF(A2479&lt;기준일,"밀림",IF(A2479=기준일,"오늘",IF(A2479&lt;=기준일+7,"이번 주","예정")))))</f>
        <v/>
      </c>
      <c r="H2479" s="25">
        <f>IF(COUNTA(A2479,B2479,D2479)=0,"",IF(D2479="","할 일을 적어 주세요",IF(NOT(ISNUMBER(A2479)),"마감일을 확인하세요",IF(AND(B2479&lt;&gt;"",ISNA(MATCH(B2479,현장번호,0))),"현장 번호를 확인하세요",IF(AND(F2479&lt;&gt;"",F2479&lt;&gt;"완료"),"끝남 칸은 '완료'만","")))))</f>
        <v/>
      </c>
      <c r="J2479">
        <f>IF(OR(G2479="밀림",G2479="오늘",G2479="이번 주"),A2479+ROW()/1E+6,"")</f>
        <v/>
      </c>
    </row>
    <row r="2480">
      <c r="A2480" s="20" t="n"/>
      <c r="B2480" s="26" t="n"/>
      <c r="C2480" s="27">
        <f>IF(D2480="","",IF(B2480="","(현장 없음)",IFERROR(INDEX(현장_고객,MATCH(B2480,현장번호,0))&amp;" · "&amp;INDEX(현장_주소,MATCH(B2480,현장번호,0)),"없는 번호")))</f>
        <v/>
      </c>
      <c r="D2480" s="21" t="n"/>
      <c r="E2480" s="21" t="n"/>
      <c r="F2480" s="26" t="n"/>
      <c r="G2480" s="28">
        <f>IF(OR(D2480="",H2480&lt;&gt;""),"",IF(F2480="완료","완료",IF(A2480&lt;기준일,"밀림",IF(A2480=기준일,"오늘",IF(A2480&lt;=기준일+7,"이번 주","예정")))))</f>
        <v/>
      </c>
      <c r="H2480" s="25">
        <f>IF(COUNTA(A2480,B2480,D2480)=0,"",IF(D2480="","할 일을 적어 주세요",IF(NOT(ISNUMBER(A2480)),"마감일을 확인하세요",IF(AND(B2480&lt;&gt;"",ISNA(MATCH(B2480,현장번호,0))),"현장 번호를 확인하세요",IF(AND(F2480&lt;&gt;"",F2480&lt;&gt;"완료"),"끝남 칸은 '완료'만","")))))</f>
        <v/>
      </c>
      <c r="J2480">
        <f>IF(OR(G2480="밀림",G2480="오늘",G2480="이번 주"),A2480+ROW()/1E+6,"")</f>
        <v/>
      </c>
    </row>
    <row r="2481">
      <c r="A2481" s="20" t="n"/>
      <c r="B2481" s="26" t="n"/>
      <c r="C2481" s="27">
        <f>IF(D2481="","",IF(B2481="","(현장 없음)",IFERROR(INDEX(현장_고객,MATCH(B2481,현장번호,0))&amp;" · "&amp;INDEX(현장_주소,MATCH(B2481,현장번호,0)),"없는 번호")))</f>
        <v/>
      </c>
      <c r="D2481" s="21" t="n"/>
      <c r="E2481" s="21" t="n"/>
      <c r="F2481" s="26" t="n"/>
      <c r="G2481" s="28">
        <f>IF(OR(D2481="",H2481&lt;&gt;""),"",IF(F2481="완료","완료",IF(A2481&lt;기준일,"밀림",IF(A2481=기준일,"오늘",IF(A2481&lt;=기준일+7,"이번 주","예정")))))</f>
        <v/>
      </c>
      <c r="H2481" s="25">
        <f>IF(COUNTA(A2481,B2481,D2481)=0,"",IF(D2481="","할 일을 적어 주세요",IF(NOT(ISNUMBER(A2481)),"마감일을 확인하세요",IF(AND(B2481&lt;&gt;"",ISNA(MATCH(B2481,현장번호,0))),"현장 번호를 확인하세요",IF(AND(F2481&lt;&gt;"",F2481&lt;&gt;"완료"),"끝남 칸은 '완료'만","")))))</f>
        <v/>
      </c>
      <c r="J2481">
        <f>IF(OR(G2481="밀림",G2481="오늘",G2481="이번 주"),A2481+ROW()/1E+6,"")</f>
        <v/>
      </c>
    </row>
    <row r="2482">
      <c r="A2482" s="20" t="n"/>
      <c r="B2482" s="26" t="n"/>
      <c r="C2482" s="27">
        <f>IF(D2482="","",IF(B2482="","(현장 없음)",IFERROR(INDEX(현장_고객,MATCH(B2482,현장번호,0))&amp;" · "&amp;INDEX(현장_주소,MATCH(B2482,현장번호,0)),"없는 번호")))</f>
        <v/>
      </c>
      <c r="D2482" s="21" t="n"/>
      <c r="E2482" s="21" t="n"/>
      <c r="F2482" s="26" t="n"/>
      <c r="G2482" s="28">
        <f>IF(OR(D2482="",H2482&lt;&gt;""),"",IF(F2482="완료","완료",IF(A2482&lt;기준일,"밀림",IF(A2482=기준일,"오늘",IF(A2482&lt;=기준일+7,"이번 주","예정")))))</f>
        <v/>
      </c>
      <c r="H2482" s="25">
        <f>IF(COUNTA(A2482,B2482,D2482)=0,"",IF(D2482="","할 일을 적어 주세요",IF(NOT(ISNUMBER(A2482)),"마감일을 확인하세요",IF(AND(B2482&lt;&gt;"",ISNA(MATCH(B2482,현장번호,0))),"현장 번호를 확인하세요",IF(AND(F2482&lt;&gt;"",F2482&lt;&gt;"완료"),"끝남 칸은 '완료'만","")))))</f>
        <v/>
      </c>
      <c r="J2482">
        <f>IF(OR(G2482="밀림",G2482="오늘",G2482="이번 주"),A2482+ROW()/1E+6,"")</f>
        <v/>
      </c>
    </row>
    <row r="2483">
      <c r="A2483" s="20" t="n"/>
      <c r="B2483" s="26" t="n"/>
      <c r="C2483" s="27">
        <f>IF(D2483="","",IF(B2483="","(현장 없음)",IFERROR(INDEX(현장_고객,MATCH(B2483,현장번호,0))&amp;" · "&amp;INDEX(현장_주소,MATCH(B2483,현장번호,0)),"없는 번호")))</f>
        <v/>
      </c>
      <c r="D2483" s="21" t="n"/>
      <c r="E2483" s="21" t="n"/>
      <c r="F2483" s="26" t="n"/>
      <c r="G2483" s="28">
        <f>IF(OR(D2483="",H2483&lt;&gt;""),"",IF(F2483="완료","완료",IF(A2483&lt;기준일,"밀림",IF(A2483=기준일,"오늘",IF(A2483&lt;=기준일+7,"이번 주","예정")))))</f>
        <v/>
      </c>
      <c r="H2483" s="25">
        <f>IF(COUNTA(A2483,B2483,D2483)=0,"",IF(D2483="","할 일을 적어 주세요",IF(NOT(ISNUMBER(A2483)),"마감일을 확인하세요",IF(AND(B2483&lt;&gt;"",ISNA(MATCH(B2483,현장번호,0))),"현장 번호를 확인하세요",IF(AND(F2483&lt;&gt;"",F2483&lt;&gt;"완료"),"끝남 칸은 '완료'만","")))))</f>
        <v/>
      </c>
      <c r="J2483">
        <f>IF(OR(G2483="밀림",G2483="오늘",G2483="이번 주"),A2483+ROW()/1E+6,"")</f>
        <v/>
      </c>
    </row>
    <row r="2484">
      <c r="A2484" s="20" t="n"/>
      <c r="B2484" s="26" t="n"/>
      <c r="C2484" s="27">
        <f>IF(D2484="","",IF(B2484="","(현장 없음)",IFERROR(INDEX(현장_고객,MATCH(B2484,현장번호,0))&amp;" · "&amp;INDEX(현장_주소,MATCH(B2484,현장번호,0)),"없는 번호")))</f>
        <v/>
      </c>
      <c r="D2484" s="21" t="n"/>
      <c r="E2484" s="21" t="n"/>
      <c r="F2484" s="26" t="n"/>
      <c r="G2484" s="28">
        <f>IF(OR(D2484="",H2484&lt;&gt;""),"",IF(F2484="완료","완료",IF(A2484&lt;기준일,"밀림",IF(A2484=기준일,"오늘",IF(A2484&lt;=기준일+7,"이번 주","예정")))))</f>
        <v/>
      </c>
      <c r="H2484" s="25">
        <f>IF(COUNTA(A2484,B2484,D2484)=0,"",IF(D2484="","할 일을 적어 주세요",IF(NOT(ISNUMBER(A2484)),"마감일을 확인하세요",IF(AND(B2484&lt;&gt;"",ISNA(MATCH(B2484,현장번호,0))),"현장 번호를 확인하세요",IF(AND(F2484&lt;&gt;"",F2484&lt;&gt;"완료"),"끝남 칸은 '완료'만","")))))</f>
        <v/>
      </c>
      <c r="J2484">
        <f>IF(OR(G2484="밀림",G2484="오늘",G2484="이번 주"),A2484+ROW()/1E+6,"")</f>
        <v/>
      </c>
    </row>
    <row r="2485">
      <c r="A2485" s="20" t="n"/>
      <c r="B2485" s="26" t="n"/>
      <c r="C2485" s="27">
        <f>IF(D2485="","",IF(B2485="","(현장 없음)",IFERROR(INDEX(현장_고객,MATCH(B2485,현장번호,0))&amp;" · "&amp;INDEX(현장_주소,MATCH(B2485,현장번호,0)),"없는 번호")))</f>
        <v/>
      </c>
      <c r="D2485" s="21" t="n"/>
      <c r="E2485" s="21" t="n"/>
      <c r="F2485" s="26" t="n"/>
      <c r="G2485" s="28">
        <f>IF(OR(D2485="",H2485&lt;&gt;""),"",IF(F2485="완료","완료",IF(A2485&lt;기준일,"밀림",IF(A2485=기준일,"오늘",IF(A2485&lt;=기준일+7,"이번 주","예정")))))</f>
        <v/>
      </c>
      <c r="H2485" s="25">
        <f>IF(COUNTA(A2485,B2485,D2485)=0,"",IF(D2485="","할 일을 적어 주세요",IF(NOT(ISNUMBER(A2485)),"마감일을 확인하세요",IF(AND(B2485&lt;&gt;"",ISNA(MATCH(B2485,현장번호,0))),"현장 번호를 확인하세요",IF(AND(F2485&lt;&gt;"",F2485&lt;&gt;"완료"),"끝남 칸은 '완료'만","")))))</f>
        <v/>
      </c>
      <c r="J2485">
        <f>IF(OR(G2485="밀림",G2485="오늘",G2485="이번 주"),A2485+ROW()/1E+6,"")</f>
        <v/>
      </c>
    </row>
    <row r="2486">
      <c r="A2486" s="20" t="n"/>
      <c r="B2486" s="26" t="n"/>
      <c r="C2486" s="27">
        <f>IF(D2486="","",IF(B2486="","(현장 없음)",IFERROR(INDEX(현장_고객,MATCH(B2486,현장번호,0))&amp;" · "&amp;INDEX(현장_주소,MATCH(B2486,현장번호,0)),"없는 번호")))</f>
        <v/>
      </c>
      <c r="D2486" s="21" t="n"/>
      <c r="E2486" s="21" t="n"/>
      <c r="F2486" s="26" t="n"/>
      <c r="G2486" s="28">
        <f>IF(OR(D2486="",H2486&lt;&gt;""),"",IF(F2486="완료","완료",IF(A2486&lt;기준일,"밀림",IF(A2486=기준일,"오늘",IF(A2486&lt;=기준일+7,"이번 주","예정")))))</f>
        <v/>
      </c>
      <c r="H2486" s="25">
        <f>IF(COUNTA(A2486,B2486,D2486)=0,"",IF(D2486="","할 일을 적어 주세요",IF(NOT(ISNUMBER(A2486)),"마감일을 확인하세요",IF(AND(B2486&lt;&gt;"",ISNA(MATCH(B2486,현장번호,0))),"현장 번호를 확인하세요",IF(AND(F2486&lt;&gt;"",F2486&lt;&gt;"완료"),"끝남 칸은 '완료'만","")))))</f>
        <v/>
      </c>
      <c r="J2486">
        <f>IF(OR(G2486="밀림",G2486="오늘",G2486="이번 주"),A2486+ROW()/1E+6,"")</f>
        <v/>
      </c>
    </row>
    <row r="2487">
      <c r="A2487" s="20" t="n"/>
      <c r="B2487" s="26" t="n"/>
      <c r="C2487" s="27">
        <f>IF(D2487="","",IF(B2487="","(현장 없음)",IFERROR(INDEX(현장_고객,MATCH(B2487,현장번호,0))&amp;" · "&amp;INDEX(현장_주소,MATCH(B2487,현장번호,0)),"없는 번호")))</f>
        <v/>
      </c>
      <c r="D2487" s="21" t="n"/>
      <c r="E2487" s="21" t="n"/>
      <c r="F2487" s="26" t="n"/>
      <c r="G2487" s="28">
        <f>IF(OR(D2487="",H2487&lt;&gt;""),"",IF(F2487="완료","완료",IF(A2487&lt;기준일,"밀림",IF(A2487=기준일,"오늘",IF(A2487&lt;=기준일+7,"이번 주","예정")))))</f>
        <v/>
      </c>
      <c r="H2487" s="25">
        <f>IF(COUNTA(A2487,B2487,D2487)=0,"",IF(D2487="","할 일을 적어 주세요",IF(NOT(ISNUMBER(A2487)),"마감일을 확인하세요",IF(AND(B2487&lt;&gt;"",ISNA(MATCH(B2487,현장번호,0))),"현장 번호를 확인하세요",IF(AND(F2487&lt;&gt;"",F2487&lt;&gt;"완료"),"끝남 칸은 '완료'만","")))))</f>
        <v/>
      </c>
      <c r="J2487">
        <f>IF(OR(G2487="밀림",G2487="오늘",G2487="이번 주"),A2487+ROW()/1E+6,"")</f>
        <v/>
      </c>
    </row>
    <row r="2488">
      <c r="A2488" s="20" t="n"/>
      <c r="B2488" s="26" t="n"/>
      <c r="C2488" s="27">
        <f>IF(D2488="","",IF(B2488="","(현장 없음)",IFERROR(INDEX(현장_고객,MATCH(B2488,현장번호,0))&amp;" · "&amp;INDEX(현장_주소,MATCH(B2488,현장번호,0)),"없는 번호")))</f>
        <v/>
      </c>
      <c r="D2488" s="21" t="n"/>
      <c r="E2488" s="21" t="n"/>
      <c r="F2488" s="26" t="n"/>
      <c r="G2488" s="28">
        <f>IF(OR(D2488="",H2488&lt;&gt;""),"",IF(F2488="완료","완료",IF(A2488&lt;기준일,"밀림",IF(A2488=기준일,"오늘",IF(A2488&lt;=기준일+7,"이번 주","예정")))))</f>
        <v/>
      </c>
      <c r="H2488" s="25">
        <f>IF(COUNTA(A2488,B2488,D2488)=0,"",IF(D2488="","할 일을 적어 주세요",IF(NOT(ISNUMBER(A2488)),"마감일을 확인하세요",IF(AND(B2488&lt;&gt;"",ISNA(MATCH(B2488,현장번호,0))),"현장 번호를 확인하세요",IF(AND(F2488&lt;&gt;"",F2488&lt;&gt;"완료"),"끝남 칸은 '완료'만","")))))</f>
        <v/>
      </c>
      <c r="J2488">
        <f>IF(OR(G2488="밀림",G2488="오늘",G2488="이번 주"),A2488+ROW()/1E+6,"")</f>
        <v/>
      </c>
    </row>
    <row r="2489">
      <c r="A2489" s="20" t="n"/>
      <c r="B2489" s="26" t="n"/>
      <c r="C2489" s="27">
        <f>IF(D2489="","",IF(B2489="","(현장 없음)",IFERROR(INDEX(현장_고객,MATCH(B2489,현장번호,0))&amp;" · "&amp;INDEX(현장_주소,MATCH(B2489,현장번호,0)),"없는 번호")))</f>
        <v/>
      </c>
      <c r="D2489" s="21" t="n"/>
      <c r="E2489" s="21" t="n"/>
      <c r="F2489" s="26" t="n"/>
      <c r="G2489" s="28">
        <f>IF(OR(D2489="",H2489&lt;&gt;""),"",IF(F2489="완료","완료",IF(A2489&lt;기준일,"밀림",IF(A2489=기준일,"오늘",IF(A2489&lt;=기준일+7,"이번 주","예정")))))</f>
        <v/>
      </c>
      <c r="H2489" s="25">
        <f>IF(COUNTA(A2489,B2489,D2489)=0,"",IF(D2489="","할 일을 적어 주세요",IF(NOT(ISNUMBER(A2489)),"마감일을 확인하세요",IF(AND(B2489&lt;&gt;"",ISNA(MATCH(B2489,현장번호,0))),"현장 번호를 확인하세요",IF(AND(F2489&lt;&gt;"",F2489&lt;&gt;"완료"),"끝남 칸은 '완료'만","")))))</f>
        <v/>
      </c>
      <c r="J2489">
        <f>IF(OR(G2489="밀림",G2489="오늘",G2489="이번 주"),A2489+ROW()/1E+6,"")</f>
        <v/>
      </c>
    </row>
    <row r="2490">
      <c r="A2490" s="20" t="n"/>
      <c r="B2490" s="26" t="n"/>
      <c r="C2490" s="27">
        <f>IF(D2490="","",IF(B2490="","(현장 없음)",IFERROR(INDEX(현장_고객,MATCH(B2490,현장번호,0))&amp;" · "&amp;INDEX(현장_주소,MATCH(B2490,현장번호,0)),"없는 번호")))</f>
        <v/>
      </c>
      <c r="D2490" s="21" t="n"/>
      <c r="E2490" s="21" t="n"/>
      <c r="F2490" s="26" t="n"/>
      <c r="G2490" s="28">
        <f>IF(OR(D2490="",H2490&lt;&gt;""),"",IF(F2490="완료","완료",IF(A2490&lt;기준일,"밀림",IF(A2490=기준일,"오늘",IF(A2490&lt;=기준일+7,"이번 주","예정")))))</f>
        <v/>
      </c>
      <c r="H2490" s="25">
        <f>IF(COUNTA(A2490,B2490,D2490)=0,"",IF(D2490="","할 일을 적어 주세요",IF(NOT(ISNUMBER(A2490)),"마감일을 확인하세요",IF(AND(B2490&lt;&gt;"",ISNA(MATCH(B2490,현장번호,0))),"현장 번호를 확인하세요",IF(AND(F2490&lt;&gt;"",F2490&lt;&gt;"완료"),"끝남 칸은 '완료'만","")))))</f>
        <v/>
      </c>
      <c r="J2490">
        <f>IF(OR(G2490="밀림",G2490="오늘",G2490="이번 주"),A2490+ROW()/1E+6,"")</f>
        <v/>
      </c>
    </row>
    <row r="2491">
      <c r="A2491" s="20" t="n"/>
      <c r="B2491" s="26" t="n"/>
      <c r="C2491" s="27">
        <f>IF(D2491="","",IF(B2491="","(현장 없음)",IFERROR(INDEX(현장_고객,MATCH(B2491,현장번호,0))&amp;" · "&amp;INDEX(현장_주소,MATCH(B2491,현장번호,0)),"없는 번호")))</f>
        <v/>
      </c>
      <c r="D2491" s="21" t="n"/>
      <c r="E2491" s="21" t="n"/>
      <c r="F2491" s="26" t="n"/>
      <c r="G2491" s="28">
        <f>IF(OR(D2491="",H2491&lt;&gt;""),"",IF(F2491="완료","완료",IF(A2491&lt;기준일,"밀림",IF(A2491=기준일,"오늘",IF(A2491&lt;=기준일+7,"이번 주","예정")))))</f>
        <v/>
      </c>
      <c r="H2491" s="25">
        <f>IF(COUNTA(A2491,B2491,D2491)=0,"",IF(D2491="","할 일을 적어 주세요",IF(NOT(ISNUMBER(A2491)),"마감일을 확인하세요",IF(AND(B2491&lt;&gt;"",ISNA(MATCH(B2491,현장번호,0))),"현장 번호를 확인하세요",IF(AND(F2491&lt;&gt;"",F2491&lt;&gt;"완료"),"끝남 칸은 '완료'만","")))))</f>
        <v/>
      </c>
      <c r="J2491">
        <f>IF(OR(G2491="밀림",G2491="오늘",G2491="이번 주"),A2491+ROW()/1E+6,"")</f>
        <v/>
      </c>
    </row>
    <row r="2492">
      <c r="A2492" s="20" t="n"/>
      <c r="B2492" s="26" t="n"/>
      <c r="C2492" s="27">
        <f>IF(D2492="","",IF(B2492="","(현장 없음)",IFERROR(INDEX(현장_고객,MATCH(B2492,현장번호,0))&amp;" · "&amp;INDEX(현장_주소,MATCH(B2492,현장번호,0)),"없는 번호")))</f>
        <v/>
      </c>
      <c r="D2492" s="21" t="n"/>
      <c r="E2492" s="21" t="n"/>
      <c r="F2492" s="26" t="n"/>
      <c r="G2492" s="28">
        <f>IF(OR(D2492="",H2492&lt;&gt;""),"",IF(F2492="완료","완료",IF(A2492&lt;기준일,"밀림",IF(A2492=기준일,"오늘",IF(A2492&lt;=기준일+7,"이번 주","예정")))))</f>
        <v/>
      </c>
      <c r="H2492" s="25">
        <f>IF(COUNTA(A2492,B2492,D2492)=0,"",IF(D2492="","할 일을 적어 주세요",IF(NOT(ISNUMBER(A2492)),"마감일을 확인하세요",IF(AND(B2492&lt;&gt;"",ISNA(MATCH(B2492,현장번호,0))),"현장 번호를 확인하세요",IF(AND(F2492&lt;&gt;"",F2492&lt;&gt;"완료"),"끝남 칸은 '완료'만","")))))</f>
        <v/>
      </c>
      <c r="J2492">
        <f>IF(OR(G2492="밀림",G2492="오늘",G2492="이번 주"),A2492+ROW()/1E+6,"")</f>
        <v/>
      </c>
    </row>
    <row r="2493">
      <c r="A2493" s="20" t="n"/>
      <c r="B2493" s="26" t="n"/>
      <c r="C2493" s="27">
        <f>IF(D2493="","",IF(B2493="","(현장 없음)",IFERROR(INDEX(현장_고객,MATCH(B2493,현장번호,0))&amp;" · "&amp;INDEX(현장_주소,MATCH(B2493,현장번호,0)),"없는 번호")))</f>
        <v/>
      </c>
      <c r="D2493" s="21" t="n"/>
      <c r="E2493" s="21" t="n"/>
      <c r="F2493" s="26" t="n"/>
      <c r="G2493" s="28">
        <f>IF(OR(D2493="",H2493&lt;&gt;""),"",IF(F2493="완료","완료",IF(A2493&lt;기준일,"밀림",IF(A2493=기준일,"오늘",IF(A2493&lt;=기준일+7,"이번 주","예정")))))</f>
        <v/>
      </c>
      <c r="H2493" s="25">
        <f>IF(COUNTA(A2493,B2493,D2493)=0,"",IF(D2493="","할 일을 적어 주세요",IF(NOT(ISNUMBER(A2493)),"마감일을 확인하세요",IF(AND(B2493&lt;&gt;"",ISNA(MATCH(B2493,현장번호,0))),"현장 번호를 확인하세요",IF(AND(F2493&lt;&gt;"",F2493&lt;&gt;"완료"),"끝남 칸은 '완료'만","")))))</f>
        <v/>
      </c>
      <c r="J2493">
        <f>IF(OR(G2493="밀림",G2493="오늘",G2493="이번 주"),A2493+ROW()/1E+6,"")</f>
        <v/>
      </c>
    </row>
    <row r="2494">
      <c r="A2494" s="20" t="n"/>
      <c r="B2494" s="26" t="n"/>
      <c r="C2494" s="27">
        <f>IF(D2494="","",IF(B2494="","(현장 없음)",IFERROR(INDEX(현장_고객,MATCH(B2494,현장번호,0))&amp;" · "&amp;INDEX(현장_주소,MATCH(B2494,현장번호,0)),"없는 번호")))</f>
        <v/>
      </c>
      <c r="D2494" s="21" t="n"/>
      <c r="E2494" s="21" t="n"/>
      <c r="F2494" s="26" t="n"/>
      <c r="G2494" s="28">
        <f>IF(OR(D2494="",H2494&lt;&gt;""),"",IF(F2494="완료","완료",IF(A2494&lt;기준일,"밀림",IF(A2494=기준일,"오늘",IF(A2494&lt;=기준일+7,"이번 주","예정")))))</f>
        <v/>
      </c>
      <c r="H2494" s="25">
        <f>IF(COUNTA(A2494,B2494,D2494)=0,"",IF(D2494="","할 일을 적어 주세요",IF(NOT(ISNUMBER(A2494)),"마감일을 확인하세요",IF(AND(B2494&lt;&gt;"",ISNA(MATCH(B2494,현장번호,0))),"현장 번호를 확인하세요",IF(AND(F2494&lt;&gt;"",F2494&lt;&gt;"완료"),"끝남 칸은 '완료'만","")))))</f>
        <v/>
      </c>
      <c r="J2494">
        <f>IF(OR(G2494="밀림",G2494="오늘",G2494="이번 주"),A2494+ROW()/1E+6,"")</f>
        <v/>
      </c>
    </row>
    <row r="2495">
      <c r="A2495" s="20" t="n"/>
      <c r="B2495" s="26" t="n"/>
      <c r="C2495" s="27">
        <f>IF(D2495="","",IF(B2495="","(현장 없음)",IFERROR(INDEX(현장_고객,MATCH(B2495,현장번호,0))&amp;" · "&amp;INDEX(현장_주소,MATCH(B2495,현장번호,0)),"없는 번호")))</f>
        <v/>
      </c>
      <c r="D2495" s="21" t="n"/>
      <c r="E2495" s="21" t="n"/>
      <c r="F2495" s="26" t="n"/>
      <c r="G2495" s="28">
        <f>IF(OR(D2495="",H2495&lt;&gt;""),"",IF(F2495="완료","완료",IF(A2495&lt;기준일,"밀림",IF(A2495=기준일,"오늘",IF(A2495&lt;=기준일+7,"이번 주","예정")))))</f>
        <v/>
      </c>
      <c r="H2495" s="25">
        <f>IF(COUNTA(A2495,B2495,D2495)=0,"",IF(D2495="","할 일을 적어 주세요",IF(NOT(ISNUMBER(A2495)),"마감일을 확인하세요",IF(AND(B2495&lt;&gt;"",ISNA(MATCH(B2495,현장번호,0))),"현장 번호를 확인하세요",IF(AND(F2495&lt;&gt;"",F2495&lt;&gt;"완료"),"끝남 칸은 '완료'만","")))))</f>
        <v/>
      </c>
      <c r="J2495">
        <f>IF(OR(G2495="밀림",G2495="오늘",G2495="이번 주"),A2495+ROW()/1E+6,"")</f>
        <v/>
      </c>
    </row>
    <row r="2496">
      <c r="A2496" s="20" t="n"/>
      <c r="B2496" s="26" t="n"/>
      <c r="C2496" s="27">
        <f>IF(D2496="","",IF(B2496="","(현장 없음)",IFERROR(INDEX(현장_고객,MATCH(B2496,현장번호,0))&amp;" · "&amp;INDEX(현장_주소,MATCH(B2496,현장번호,0)),"없는 번호")))</f>
        <v/>
      </c>
      <c r="D2496" s="21" t="n"/>
      <c r="E2496" s="21" t="n"/>
      <c r="F2496" s="26" t="n"/>
      <c r="G2496" s="28">
        <f>IF(OR(D2496="",H2496&lt;&gt;""),"",IF(F2496="완료","완료",IF(A2496&lt;기준일,"밀림",IF(A2496=기준일,"오늘",IF(A2496&lt;=기준일+7,"이번 주","예정")))))</f>
        <v/>
      </c>
      <c r="H2496" s="25">
        <f>IF(COUNTA(A2496,B2496,D2496)=0,"",IF(D2496="","할 일을 적어 주세요",IF(NOT(ISNUMBER(A2496)),"마감일을 확인하세요",IF(AND(B2496&lt;&gt;"",ISNA(MATCH(B2496,현장번호,0))),"현장 번호를 확인하세요",IF(AND(F2496&lt;&gt;"",F2496&lt;&gt;"완료"),"끝남 칸은 '완료'만","")))))</f>
        <v/>
      </c>
      <c r="J2496">
        <f>IF(OR(G2496="밀림",G2496="오늘",G2496="이번 주"),A2496+ROW()/1E+6,"")</f>
        <v/>
      </c>
    </row>
    <row r="2497">
      <c r="A2497" s="20" t="n"/>
      <c r="B2497" s="26" t="n"/>
      <c r="C2497" s="27">
        <f>IF(D2497="","",IF(B2497="","(현장 없음)",IFERROR(INDEX(현장_고객,MATCH(B2497,현장번호,0))&amp;" · "&amp;INDEX(현장_주소,MATCH(B2497,현장번호,0)),"없는 번호")))</f>
        <v/>
      </c>
      <c r="D2497" s="21" t="n"/>
      <c r="E2497" s="21" t="n"/>
      <c r="F2497" s="26" t="n"/>
      <c r="G2497" s="28">
        <f>IF(OR(D2497="",H2497&lt;&gt;""),"",IF(F2497="완료","완료",IF(A2497&lt;기준일,"밀림",IF(A2497=기준일,"오늘",IF(A2497&lt;=기준일+7,"이번 주","예정")))))</f>
        <v/>
      </c>
      <c r="H2497" s="25">
        <f>IF(COUNTA(A2497,B2497,D2497)=0,"",IF(D2497="","할 일을 적어 주세요",IF(NOT(ISNUMBER(A2497)),"마감일을 확인하세요",IF(AND(B2497&lt;&gt;"",ISNA(MATCH(B2497,현장번호,0))),"현장 번호를 확인하세요",IF(AND(F2497&lt;&gt;"",F2497&lt;&gt;"완료"),"끝남 칸은 '완료'만","")))))</f>
        <v/>
      </c>
      <c r="J2497">
        <f>IF(OR(G2497="밀림",G2497="오늘",G2497="이번 주"),A2497+ROW()/1E+6,"")</f>
        <v/>
      </c>
    </row>
    <row r="2498">
      <c r="A2498" s="20" t="n"/>
      <c r="B2498" s="26" t="n"/>
      <c r="C2498" s="27">
        <f>IF(D2498="","",IF(B2498="","(현장 없음)",IFERROR(INDEX(현장_고객,MATCH(B2498,현장번호,0))&amp;" · "&amp;INDEX(현장_주소,MATCH(B2498,현장번호,0)),"없는 번호")))</f>
        <v/>
      </c>
      <c r="D2498" s="21" t="n"/>
      <c r="E2498" s="21" t="n"/>
      <c r="F2498" s="26" t="n"/>
      <c r="G2498" s="28">
        <f>IF(OR(D2498="",H2498&lt;&gt;""),"",IF(F2498="완료","완료",IF(A2498&lt;기준일,"밀림",IF(A2498=기준일,"오늘",IF(A2498&lt;=기준일+7,"이번 주","예정")))))</f>
        <v/>
      </c>
      <c r="H2498" s="25">
        <f>IF(COUNTA(A2498,B2498,D2498)=0,"",IF(D2498="","할 일을 적어 주세요",IF(NOT(ISNUMBER(A2498)),"마감일을 확인하세요",IF(AND(B2498&lt;&gt;"",ISNA(MATCH(B2498,현장번호,0))),"현장 번호를 확인하세요",IF(AND(F2498&lt;&gt;"",F2498&lt;&gt;"완료"),"끝남 칸은 '완료'만","")))))</f>
        <v/>
      </c>
      <c r="J2498">
        <f>IF(OR(G2498="밀림",G2498="오늘",G2498="이번 주"),A2498+ROW()/1E+6,"")</f>
        <v/>
      </c>
    </row>
    <row r="2499">
      <c r="A2499" s="20" t="n"/>
      <c r="B2499" s="26" t="n"/>
      <c r="C2499" s="27">
        <f>IF(D2499="","",IF(B2499="","(현장 없음)",IFERROR(INDEX(현장_고객,MATCH(B2499,현장번호,0))&amp;" · "&amp;INDEX(현장_주소,MATCH(B2499,현장번호,0)),"없는 번호")))</f>
        <v/>
      </c>
      <c r="D2499" s="21" t="n"/>
      <c r="E2499" s="21" t="n"/>
      <c r="F2499" s="26" t="n"/>
      <c r="G2499" s="28">
        <f>IF(OR(D2499="",H2499&lt;&gt;""),"",IF(F2499="완료","완료",IF(A2499&lt;기준일,"밀림",IF(A2499=기준일,"오늘",IF(A2499&lt;=기준일+7,"이번 주","예정")))))</f>
        <v/>
      </c>
      <c r="H2499" s="25">
        <f>IF(COUNTA(A2499,B2499,D2499)=0,"",IF(D2499="","할 일을 적어 주세요",IF(NOT(ISNUMBER(A2499)),"마감일을 확인하세요",IF(AND(B2499&lt;&gt;"",ISNA(MATCH(B2499,현장번호,0))),"현장 번호를 확인하세요",IF(AND(F2499&lt;&gt;"",F2499&lt;&gt;"완료"),"끝남 칸은 '완료'만","")))))</f>
        <v/>
      </c>
      <c r="J2499">
        <f>IF(OR(G2499="밀림",G2499="오늘",G2499="이번 주"),A2499+ROW()/1E+6,"")</f>
        <v/>
      </c>
    </row>
    <row r="2500">
      <c r="A2500" s="20" t="n"/>
      <c r="B2500" s="26" t="n"/>
      <c r="C2500" s="27">
        <f>IF(D2500="","",IF(B2500="","(현장 없음)",IFERROR(INDEX(현장_고객,MATCH(B2500,현장번호,0))&amp;" · "&amp;INDEX(현장_주소,MATCH(B2500,현장번호,0)),"없는 번호")))</f>
        <v/>
      </c>
      <c r="D2500" s="21" t="n"/>
      <c r="E2500" s="21" t="n"/>
      <c r="F2500" s="26" t="n"/>
      <c r="G2500" s="28">
        <f>IF(OR(D2500="",H2500&lt;&gt;""),"",IF(F2500="완료","완료",IF(A2500&lt;기준일,"밀림",IF(A2500=기준일,"오늘",IF(A2500&lt;=기준일+7,"이번 주","예정")))))</f>
        <v/>
      </c>
      <c r="H2500" s="25">
        <f>IF(COUNTA(A2500,B2500,D2500)=0,"",IF(D2500="","할 일을 적어 주세요",IF(NOT(ISNUMBER(A2500)),"마감일을 확인하세요",IF(AND(B2500&lt;&gt;"",ISNA(MATCH(B2500,현장번호,0))),"현장 번호를 확인하세요",IF(AND(F2500&lt;&gt;"",F2500&lt;&gt;"완료"),"끝남 칸은 '완료'만","")))))</f>
        <v/>
      </c>
      <c r="J2500">
        <f>IF(OR(G2500="밀림",G2500="오늘",G2500="이번 주"),A2500+ROW()/1E+6,"")</f>
        <v/>
      </c>
    </row>
    <row r="2501">
      <c r="A2501" s="20" t="n"/>
      <c r="B2501" s="26" t="n"/>
      <c r="C2501" s="27">
        <f>IF(D2501="","",IF(B2501="","(현장 없음)",IFERROR(INDEX(현장_고객,MATCH(B2501,현장번호,0))&amp;" · "&amp;INDEX(현장_주소,MATCH(B2501,현장번호,0)),"없는 번호")))</f>
        <v/>
      </c>
      <c r="D2501" s="21" t="n"/>
      <c r="E2501" s="21" t="n"/>
      <c r="F2501" s="26" t="n"/>
      <c r="G2501" s="28">
        <f>IF(OR(D2501="",H2501&lt;&gt;""),"",IF(F2501="완료","완료",IF(A2501&lt;기준일,"밀림",IF(A2501=기준일,"오늘",IF(A2501&lt;=기준일+7,"이번 주","예정")))))</f>
        <v/>
      </c>
      <c r="H2501" s="25">
        <f>IF(COUNTA(A2501,B2501,D2501)=0,"",IF(D2501="","할 일을 적어 주세요",IF(NOT(ISNUMBER(A2501)),"마감일을 확인하세요",IF(AND(B2501&lt;&gt;"",ISNA(MATCH(B2501,현장번호,0))),"현장 번호를 확인하세요",IF(AND(F2501&lt;&gt;"",F2501&lt;&gt;"완료"),"끝남 칸은 '완료'만","")))))</f>
        <v/>
      </c>
      <c r="J2501">
        <f>IF(OR(G2501="밀림",G2501="오늘",G2501="이번 주"),A2501+ROW()/1E+6,"")</f>
        <v/>
      </c>
    </row>
    <row r="2502">
      <c r="A2502" s="20" t="n"/>
      <c r="B2502" s="26" t="n"/>
      <c r="C2502" s="27">
        <f>IF(D2502="","",IF(B2502="","(현장 없음)",IFERROR(INDEX(현장_고객,MATCH(B2502,현장번호,0))&amp;" · "&amp;INDEX(현장_주소,MATCH(B2502,현장번호,0)),"없는 번호")))</f>
        <v/>
      </c>
      <c r="D2502" s="21" t="n"/>
      <c r="E2502" s="21" t="n"/>
      <c r="F2502" s="26" t="n"/>
      <c r="G2502" s="28">
        <f>IF(OR(D2502="",H2502&lt;&gt;""),"",IF(F2502="완료","완료",IF(A2502&lt;기준일,"밀림",IF(A2502=기준일,"오늘",IF(A2502&lt;=기준일+7,"이번 주","예정")))))</f>
        <v/>
      </c>
      <c r="H2502" s="25">
        <f>IF(COUNTA(A2502,B2502,D2502)=0,"",IF(D2502="","할 일을 적어 주세요",IF(NOT(ISNUMBER(A2502)),"마감일을 확인하세요",IF(AND(B2502&lt;&gt;"",ISNA(MATCH(B2502,현장번호,0))),"현장 번호를 확인하세요",IF(AND(F2502&lt;&gt;"",F2502&lt;&gt;"완료"),"끝남 칸은 '완료'만","")))))</f>
        <v/>
      </c>
      <c r="J2502">
        <f>IF(OR(G2502="밀림",G2502="오늘",G2502="이번 주"),A2502+ROW()/1E+6,"")</f>
        <v/>
      </c>
    </row>
    <row r="2503">
      <c r="A2503" s="20" t="n"/>
      <c r="B2503" s="26" t="n"/>
      <c r="C2503" s="27">
        <f>IF(D2503="","",IF(B2503="","(현장 없음)",IFERROR(INDEX(현장_고객,MATCH(B2503,현장번호,0))&amp;" · "&amp;INDEX(현장_주소,MATCH(B2503,현장번호,0)),"없는 번호")))</f>
        <v/>
      </c>
      <c r="D2503" s="21" t="n"/>
      <c r="E2503" s="21" t="n"/>
      <c r="F2503" s="26" t="n"/>
      <c r="G2503" s="28">
        <f>IF(OR(D2503="",H2503&lt;&gt;""),"",IF(F2503="완료","완료",IF(A2503&lt;기준일,"밀림",IF(A2503=기준일,"오늘",IF(A2503&lt;=기준일+7,"이번 주","예정")))))</f>
        <v/>
      </c>
      <c r="H2503" s="25">
        <f>IF(COUNTA(A2503,B2503,D2503)=0,"",IF(D2503="","할 일을 적어 주세요",IF(NOT(ISNUMBER(A2503)),"마감일을 확인하세요",IF(AND(B2503&lt;&gt;"",ISNA(MATCH(B2503,현장번호,0))),"현장 번호를 확인하세요",IF(AND(F2503&lt;&gt;"",F2503&lt;&gt;"완료"),"끝남 칸은 '완료'만","")))))</f>
        <v/>
      </c>
      <c r="J2503">
        <f>IF(OR(G2503="밀림",G2503="오늘",G2503="이번 주"),A2503+ROW()/1E+6,"")</f>
        <v/>
      </c>
    </row>
    <row r="2504">
      <c r="A2504" s="20" t="n"/>
      <c r="B2504" s="26" t="n"/>
      <c r="C2504" s="27">
        <f>IF(D2504="","",IF(B2504="","(현장 없음)",IFERROR(INDEX(현장_고객,MATCH(B2504,현장번호,0))&amp;" · "&amp;INDEX(현장_주소,MATCH(B2504,현장번호,0)),"없는 번호")))</f>
        <v/>
      </c>
      <c r="D2504" s="21" t="n"/>
      <c r="E2504" s="21" t="n"/>
      <c r="F2504" s="26" t="n"/>
      <c r="G2504" s="28">
        <f>IF(OR(D2504="",H2504&lt;&gt;""),"",IF(F2504="완료","완료",IF(A2504&lt;기준일,"밀림",IF(A2504=기준일,"오늘",IF(A2504&lt;=기준일+7,"이번 주","예정")))))</f>
        <v/>
      </c>
      <c r="H2504" s="25">
        <f>IF(COUNTA(A2504,B2504,D2504)=0,"",IF(D2504="","할 일을 적어 주세요",IF(NOT(ISNUMBER(A2504)),"마감일을 확인하세요",IF(AND(B2504&lt;&gt;"",ISNA(MATCH(B2504,현장번호,0))),"현장 번호를 확인하세요",IF(AND(F2504&lt;&gt;"",F2504&lt;&gt;"완료"),"끝남 칸은 '완료'만","")))))</f>
        <v/>
      </c>
      <c r="J2504">
        <f>IF(OR(G2504="밀림",G2504="오늘",G2504="이번 주"),A2504+ROW()/1E+6,"")</f>
        <v/>
      </c>
    </row>
    <row r="2505">
      <c r="A2505" s="20" t="n"/>
      <c r="B2505" s="26" t="n"/>
      <c r="C2505" s="27">
        <f>IF(D2505="","",IF(B2505="","(현장 없음)",IFERROR(INDEX(현장_고객,MATCH(B2505,현장번호,0))&amp;" · "&amp;INDEX(현장_주소,MATCH(B2505,현장번호,0)),"없는 번호")))</f>
        <v/>
      </c>
      <c r="D2505" s="21" t="n"/>
      <c r="E2505" s="21" t="n"/>
      <c r="F2505" s="26" t="n"/>
      <c r="G2505" s="28">
        <f>IF(OR(D2505="",H2505&lt;&gt;""),"",IF(F2505="완료","완료",IF(A2505&lt;기준일,"밀림",IF(A2505=기준일,"오늘",IF(A2505&lt;=기준일+7,"이번 주","예정")))))</f>
        <v/>
      </c>
      <c r="H2505" s="25">
        <f>IF(COUNTA(A2505,B2505,D2505)=0,"",IF(D2505="","할 일을 적어 주세요",IF(NOT(ISNUMBER(A2505)),"마감일을 확인하세요",IF(AND(B2505&lt;&gt;"",ISNA(MATCH(B2505,현장번호,0))),"현장 번호를 확인하세요",IF(AND(F2505&lt;&gt;"",F2505&lt;&gt;"완료"),"끝남 칸은 '완료'만","")))))</f>
        <v/>
      </c>
      <c r="J2505">
        <f>IF(OR(G2505="밀림",G2505="오늘",G2505="이번 주"),A2505+ROW()/1E+6,"")</f>
        <v/>
      </c>
    </row>
    <row r="2506">
      <c r="A2506" s="20" t="n"/>
      <c r="B2506" s="26" t="n"/>
      <c r="C2506" s="27">
        <f>IF(D2506="","",IF(B2506="","(현장 없음)",IFERROR(INDEX(현장_고객,MATCH(B2506,현장번호,0))&amp;" · "&amp;INDEX(현장_주소,MATCH(B2506,현장번호,0)),"없는 번호")))</f>
        <v/>
      </c>
      <c r="D2506" s="21" t="n"/>
      <c r="E2506" s="21" t="n"/>
      <c r="F2506" s="26" t="n"/>
      <c r="G2506" s="28">
        <f>IF(OR(D2506="",H2506&lt;&gt;""),"",IF(F2506="완료","완료",IF(A2506&lt;기준일,"밀림",IF(A2506=기준일,"오늘",IF(A2506&lt;=기준일+7,"이번 주","예정")))))</f>
        <v/>
      </c>
      <c r="H2506" s="25">
        <f>IF(COUNTA(A2506,B2506,D2506)=0,"",IF(D2506="","할 일을 적어 주세요",IF(NOT(ISNUMBER(A2506)),"마감일을 확인하세요",IF(AND(B2506&lt;&gt;"",ISNA(MATCH(B2506,현장번호,0))),"현장 번호를 확인하세요",IF(AND(F2506&lt;&gt;"",F2506&lt;&gt;"완료"),"끝남 칸은 '완료'만","")))))</f>
        <v/>
      </c>
      <c r="J2506">
        <f>IF(OR(G2506="밀림",G2506="오늘",G2506="이번 주"),A2506+ROW()/1E+6,"")</f>
        <v/>
      </c>
    </row>
    <row r="2507">
      <c r="A2507" s="20" t="n"/>
      <c r="B2507" s="26" t="n"/>
      <c r="C2507" s="27">
        <f>IF(D2507="","",IF(B2507="","(현장 없음)",IFERROR(INDEX(현장_고객,MATCH(B2507,현장번호,0))&amp;" · "&amp;INDEX(현장_주소,MATCH(B2507,현장번호,0)),"없는 번호")))</f>
        <v/>
      </c>
      <c r="D2507" s="21" t="n"/>
      <c r="E2507" s="21" t="n"/>
      <c r="F2507" s="26" t="n"/>
      <c r="G2507" s="28">
        <f>IF(OR(D2507="",H2507&lt;&gt;""),"",IF(F2507="완료","완료",IF(A2507&lt;기준일,"밀림",IF(A2507=기준일,"오늘",IF(A2507&lt;=기준일+7,"이번 주","예정")))))</f>
        <v/>
      </c>
      <c r="H2507" s="25">
        <f>IF(COUNTA(A2507,B2507,D2507)=0,"",IF(D2507="","할 일을 적어 주세요",IF(NOT(ISNUMBER(A2507)),"마감일을 확인하세요",IF(AND(B2507&lt;&gt;"",ISNA(MATCH(B2507,현장번호,0))),"현장 번호를 확인하세요",IF(AND(F2507&lt;&gt;"",F2507&lt;&gt;"완료"),"끝남 칸은 '완료'만","")))))</f>
        <v/>
      </c>
      <c r="J2507">
        <f>IF(OR(G2507="밀림",G2507="오늘",G2507="이번 주"),A2507+ROW()/1E+6,"")</f>
        <v/>
      </c>
    </row>
    <row r="2508">
      <c r="A2508" s="20" t="n"/>
      <c r="B2508" s="26" t="n"/>
      <c r="C2508" s="27">
        <f>IF(D2508="","",IF(B2508="","(현장 없음)",IFERROR(INDEX(현장_고객,MATCH(B2508,현장번호,0))&amp;" · "&amp;INDEX(현장_주소,MATCH(B2508,현장번호,0)),"없는 번호")))</f>
        <v/>
      </c>
      <c r="D2508" s="21" t="n"/>
      <c r="E2508" s="21" t="n"/>
      <c r="F2508" s="26" t="n"/>
      <c r="G2508" s="28">
        <f>IF(OR(D2508="",H2508&lt;&gt;""),"",IF(F2508="완료","완료",IF(A2508&lt;기준일,"밀림",IF(A2508=기준일,"오늘",IF(A2508&lt;=기준일+7,"이번 주","예정")))))</f>
        <v/>
      </c>
      <c r="H2508" s="25">
        <f>IF(COUNTA(A2508,B2508,D2508)=0,"",IF(D2508="","할 일을 적어 주세요",IF(NOT(ISNUMBER(A2508)),"마감일을 확인하세요",IF(AND(B2508&lt;&gt;"",ISNA(MATCH(B2508,현장번호,0))),"현장 번호를 확인하세요",IF(AND(F2508&lt;&gt;"",F2508&lt;&gt;"완료"),"끝남 칸은 '완료'만","")))))</f>
        <v/>
      </c>
      <c r="J2508">
        <f>IF(OR(G2508="밀림",G2508="오늘",G2508="이번 주"),A2508+ROW()/1E+6,"")</f>
        <v/>
      </c>
    </row>
    <row r="2509">
      <c r="A2509" s="20" t="n"/>
      <c r="B2509" s="26" t="n"/>
      <c r="C2509" s="27">
        <f>IF(D2509="","",IF(B2509="","(현장 없음)",IFERROR(INDEX(현장_고객,MATCH(B2509,현장번호,0))&amp;" · "&amp;INDEX(현장_주소,MATCH(B2509,현장번호,0)),"없는 번호")))</f>
        <v/>
      </c>
      <c r="D2509" s="21" t="n"/>
      <c r="E2509" s="21" t="n"/>
      <c r="F2509" s="26" t="n"/>
      <c r="G2509" s="28">
        <f>IF(OR(D2509="",H2509&lt;&gt;""),"",IF(F2509="완료","완료",IF(A2509&lt;기준일,"밀림",IF(A2509=기준일,"오늘",IF(A2509&lt;=기준일+7,"이번 주","예정")))))</f>
        <v/>
      </c>
      <c r="H2509" s="25">
        <f>IF(COUNTA(A2509,B2509,D2509)=0,"",IF(D2509="","할 일을 적어 주세요",IF(NOT(ISNUMBER(A2509)),"마감일을 확인하세요",IF(AND(B2509&lt;&gt;"",ISNA(MATCH(B2509,현장번호,0))),"현장 번호를 확인하세요",IF(AND(F2509&lt;&gt;"",F2509&lt;&gt;"완료"),"끝남 칸은 '완료'만","")))))</f>
        <v/>
      </c>
      <c r="J2509">
        <f>IF(OR(G2509="밀림",G2509="오늘",G2509="이번 주"),A2509+ROW()/1E+6,"")</f>
        <v/>
      </c>
    </row>
    <row r="2510">
      <c r="A2510" s="20" t="n"/>
      <c r="B2510" s="26" t="n"/>
      <c r="C2510" s="27">
        <f>IF(D2510="","",IF(B2510="","(현장 없음)",IFERROR(INDEX(현장_고객,MATCH(B2510,현장번호,0))&amp;" · "&amp;INDEX(현장_주소,MATCH(B2510,현장번호,0)),"없는 번호")))</f>
        <v/>
      </c>
      <c r="D2510" s="21" t="n"/>
      <c r="E2510" s="21" t="n"/>
      <c r="F2510" s="26" t="n"/>
      <c r="G2510" s="28">
        <f>IF(OR(D2510="",H2510&lt;&gt;""),"",IF(F2510="완료","완료",IF(A2510&lt;기준일,"밀림",IF(A2510=기준일,"오늘",IF(A2510&lt;=기준일+7,"이번 주","예정")))))</f>
        <v/>
      </c>
      <c r="H2510" s="25">
        <f>IF(COUNTA(A2510,B2510,D2510)=0,"",IF(D2510="","할 일을 적어 주세요",IF(NOT(ISNUMBER(A2510)),"마감일을 확인하세요",IF(AND(B2510&lt;&gt;"",ISNA(MATCH(B2510,현장번호,0))),"현장 번호를 확인하세요",IF(AND(F2510&lt;&gt;"",F2510&lt;&gt;"완료"),"끝남 칸은 '완료'만","")))))</f>
        <v/>
      </c>
      <c r="J2510">
        <f>IF(OR(G2510="밀림",G2510="오늘",G2510="이번 주"),A2510+ROW()/1E+6,"")</f>
        <v/>
      </c>
    </row>
    <row r="2511">
      <c r="A2511" s="20" t="n"/>
      <c r="B2511" s="26" t="n"/>
      <c r="C2511" s="27">
        <f>IF(D2511="","",IF(B2511="","(현장 없음)",IFERROR(INDEX(현장_고객,MATCH(B2511,현장번호,0))&amp;" · "&amp;INDEX(현장_주소,MATCH(B2511,현장번호,0)),"없는 번호")))</f>
        <v/>
      </c>
      <c r="D2511" s="21" t="n"/>
      <c r="E2511" s="21" t="n"/>
      <c r="F2511" s="26" t="n"/>
      <c r="G2511" s="28">
        <f>IF(OR(D2511="",H2511&lt;&gt;""),"",IF(F2511="완료","완료",IF(A2511&lt;기준일,"밀림",IF(A2511=기준일,"오늘",IF(A2511&lt;=기준일+7,"이번 주","예정")))))</f>
        <v/>
      </c>
      <c r="H2511" s="25">
        <f>IF(COUNTA(A2511,B2511,D2511)=0,"",IF(D2511="","할 일을 적어 주세요",IF(NOT(ISNUMBER(A2511)),"마감일을 확인하세요",IF(AND(B2511&lt;&gt;"",ISNA(MATCH(B2511,현장번호,0))),"현장 번호를 확인하세요",IF(AND(F2511&lt;&gt;"",F2511&lt;&gt;"완료"),"끝남 칸은 '완료'만","")))))</f>
        <v/>
      </c>
      <c r="J2511">
        <f>IF(OR(G2511="밀림",G2511="오늘",G2511="이번 주"),A2511+ROW()/1E+6,"")</f>
        <v/>
      </c>
    </row>
    <row r="2512">
      <c r="A2512" s="20" t="n"/>
      <c r="B2512" s="26" t="n"/>
      <c r="C2512" s="27">
        <f>IF(D2512="","",IF(B2512="","(현장 없음)",IFERROR(INDEX(현장_고객,MATCH(B2512,현장번호,0))&amp;" · "&amp;INDEX(현장_주소,MATCH(B2512,현장번호,0)),"없는 번호")))</f>
        <v/>
      </c>
      <c r="D2512" s="21" t="n"/>
      <c r="E2512" s="21" t="n"/>
      <c r="F2512" s="26" t="n"/>
      <c r="G2512" s="28">
        <f>IF(OR(D2512="",H2512&lt;&gt;""),"",IF(F2512="완료","완료",IF(A2512&lt;기준일,"밀림",IF(A2512=기준일,"오늘",IF(A2512&lt;=기준일+7,"이번 주","예정")))))</f>
        <v/>
      </c>
      <c r="H2512" s="25">
        <f>IF(COUNTA(A2512,B2512,D2512)=0,"",IF(D2512="","할 일을 적어 주세요",IF(NOT(ISNUMBER(A2512)),"마감일을 확인하세요",IF(AND(B2512&lt;&gt;"",ISNA(MATCH(B2512,현장번호,0))),"현장 번호를 확인하세요",IF(AND(F2512&lt;&gt;"",F2512&lt;&gt;"완료"),"끝남 칸은 '완료'만","")))))</f>
        <v/>
      </c>
      <c r="J2512">
        <f>IF(OR(G2512="밀림",G2512="오늘",G2512="이번 주"),A2512+ROW()/1E+6,"")</f>
        <v/>
      </c>
    </row>
    <row r="2513">
      <c r="A2513" s="20" t="n"/>
      <c r="B2513" s="26" t="n"/>
      <c r="C2513" s="27">
        <f>IF(D2513="","",IF(B2513="","(현장 없음)",IFERROR(INDEX(현장_고객,MATCH(B2513,현장번호,0))&amp;" · "&amp;INDEX(현장_주소,MATCH(B2513,현장번호,0)),"없는 번호")))</f>
        <v/>
      </c>
      <c r="D2513" s="21" t="n"/>
      <c r="E2513" s="21" t="n"/>
      <c r="F2513" s="26" t="n"/>
      <c r="G2513" s="28">
        <f>IF(OR(D2513="",H2513&lt;&gt;""),"",IF(F2513="완료","완료",IF(A2513&lt;기준일,"밀림",IF(A2513=기준일,"오늘",IF(A2513&lt;=기준일+7,"이번 주","예정")))))</f>
        <v/>
      </c>
      <c r="H2513" s="25">
        <f>IF(COUNTA(A2513,B2513,D2513)=0,"",IF(D2513="","할 일을 적어 주세요",IF(NOT(ISNUMBER(A2513)),"마감일을 확인하세요",IF(AND(B2513&lt;&gt;"",ISNA(MATCH(B2513,현장번호,0))),"현장 번호를 확인하세요",IF(AND(F2513&lt;&gt;"",F2513&lt;&gt;"완료"),"끝남 칸은 '완료'만","")))))</f>
        <v/>
      </c>
      <c r="J2513">
        <f>IF(OR(G2513="밀림",G2513="오늘",G2513="이번 주"),A2513+ROW()/1E+6,"")</f>
        <v/>
      </c>
    </row>
    <row r="2514">
      <c r="A2514" s="20" t="n"/>
      <c r="B2514" s="26" t="n"/>
      <c r="C2514" s="27">
        <f>IF(D2514="","",IF(B2514="","(현장 없음)",IFERROR(INDEX(현장_고객,MATCH(B2514,현장번호,0))&amp;" · "&amp;INDEX(현장_주소,MATCH(B2514,현장번호,0)),"없는 번호")))</f>
        <v/>
      </c>
      <c r="D2514" s="21" t="n"/>
      <c r="E2514" s="21" t="n"/>
      <c r="F2514" s="26" t="n"/>
      <c r="G2514" s="28">
        <f>IF(OR(D2514="",H2514&lt;&gt;""),"",IF(F2514="완료","완료",IF(A2514&lt;기준일,"밀림",IF(A2514=기준일,"오늘",IF(A2514&lt;=기준일+7,"이번 주","예정")))))</f>
        <v/>
      </c>
      <c r="H2514" s="25">
        <f>IF(COUNTA(A2514,B2514,D2514)=0,"",IF(D2514="","할 일을 적어 주세요",IF(NOT(ISNUMBER(A2514)),"마감일을 확인하세요",IF(AND(B2514&lt;&gt;"",ISNA(MATCH(B2514,현장번호,0))),"현장 번호를 확인하세요",IF(AND(F2514&lt;&gt;"",F2514&lt;&gt;"완료"),"끝남 칸은 '완료'만","")))))</f>
        <v/>
      </c>
      <c r="J2514">
        <f>IF(OR(G2514="밀림",G2514="오늘",G2514="이번 주"),A2514+ROW()/1E+6,"")</f>
        <v/>
      </c>
    </row>
    <row r="2515">
      <c r="A2515" s="20" t="n"/>
      <c r="B2515" s="26" t="n"/>
      <c r="C2515" s="27">
        <f>IF(D2515="","",IF(B2515="","(현장 없음)",IFERROR(INDEX(현장_고객,MATCH(B2515,현장번호,0))&amp;" · "&amp;INDEX(현장_주소,MATCH(B2515,현장번호,0)),"없는 번호")))</f>
        <v/>
      </c>
      <c r="D2515" s="21" t="n"/>
      <c r="E2515" s="21" t="n"/>
      <c r="F2515" s="26" t="n"/>
      <c r="G2515" s="28">
        <f>IF(OR(D2515="",H2515&lt;&gt;""),"",IF(F2515="완료","완료",IF(A2515&lt;기준일,"밀림",IF(A2515=기준일,"오늘",IF(A2515&lt;=기준일+7,"이번 주","예정")))))</f>
        <v/>
      </c>
      <c r="H2515" s="25">
        <f>IF(COUNTA(A2515,B2515,D2515)=0,"",IF(D2515="","할 일을 적어 주세요",IF(NOT(ISNUMBER(A2515)),"마감일을 확인하세요",IF(AND(B2515&lt;&gt;"",ISNA(MATCH(B2515,현장번호,0))),"현장 번호를 확인하세요",IF(AND(F2515&lt;&gt;"",F2515&lt;&gt;"완료"),"끝남 칸은 '완료'만","")))))</f>
        <v/>
      </c>
      <c r="J2515">
        <f>IF(OR(G2515="밀림",G2515="오늘",G2515="이번 주"),A2515+ROW()/1E+6,"")</f>
        <v/>
      </c>
    </row>
    <row r="2516">
      <c r="A2516" s="20" t="n"/>
      <c r="B2516" s="26" t="n"/>
      <c r="C2516" s="27">
        <f>IF(D2516="","",IF(B2516="","(현장 없음)",IFERROR(INDEX(현장_고객,MATCH(B2516,현장번호,0))&amp;" · "&amp;INDEX(현장_주소,MATCH(B2516,현장번호,0)),"없는 번호")))</f>
        <v/>
      </c>
      <c r="D2516" s="21" t="n"/>
      <c r="E2516" s="21" t="n"/>
      <c r="F2516" s="26" t="n"/>
      <c r="G2516" s="28">
        <f>IF(OR(D2516="",H2516&lt;&gt;""),"",IF(F2516="완료","완료",IF(A2516&lt;기준일,"밀림",IF(A2516=기준일,"오늘",IF(A2516&lt;=기준일+7,"이번 주","예정")))))</f>
        <v/>
      </c>
      <c r="H2516" s="25">
        <f>IF(COUNTA(A2516,B2516,D2516)=0,"",IF(D2516="","할 일을 적어 주세요",IF(NOT(ISNUMBER(A2516)),"마감일을 확인하세요",IF(AND(B2516&lt;&gt;"",ISNA(MATCH(B2516,현장번호,0))),"현장 번호를 확인하세요",IF(AND(F2516&lt;&gt;"",F2516&lt;&gt;"완료"),"끝남 칸은 '완료'만","")))))</f>
        <v/>
      </c>
      <c r="J2516">
        <f>IF(OR(G2516="밀림",G2516="오늘",G2516="이번 주"),A2516+ROW()/1E+6,"")</f>
        <v/>
      </c>
    </row>
    <row r="2517">
      <c r="A2517" s="20" t="n"/>
      <c r="B2517" s="26" t="n"/>
      <c r="C2517" s="27">
        <f>IF(D2517="","",IF(B2517="","(현장 없음)",IFERROR(INDEX(현장_고객,MATCH(B2517,현장번호,0))&amp;" · "&amp;INDEX(현장_주소,MATCH(B2517,현장번호,0)),"없는 번호")))</f>
        <v/>
      </c>
      <c r="D2517" s="21" t="n"/>
      <c r="E2517" s="21" t="n"/>
      <c r="F2517" s="26" t="n"/>
      <c r="G2517" s="28">
        <f>IF(OR(D2517="",H2517&lt;&gt;""),"",IF(F2517="완료","완료",IF(A2517&lt;기준일,"밀림",IF(A2517=기준일,"오늘",IF(A2517&lt;=기준일+7,"이번 주","예정")))))</f>
        <v/>
      </c>
      <c r="H2517" s="25">
        <f>IF(COUNTA(A2517,B2517,D2517)=0,"",IF(D2517="","할 일을 적어 주세요",IF(NOT(ISNUMBER(A2517)),"마감일을 확인하세요",IF(AND(B2517&lt;&gt;"",ISNA(MATCH(B2517,현장번호,0))),"현장 번호를 확인하세요",IF(AND(F2517&lt;&gt;"",F2517&lt;&gt;"완료"),"끝남 칸은 '완료'만","")))))</f>
        <v/>
      </c>
      <c r="J2517">
        <f>IF(OR(G2517="밀림",G2517="오늘",G2517="이번 주"),A2517+ROW()/1E+6,"")</f>
        <v/>
      </c>
    </row>
    <row r="2518">
      <c r="A2518" s="20" t="n"/>
      <c r="B2518" s="26" t="n"/>
      <c r="C2518" s="27">
        <f>IF(D2518="","",IF(B2518="","(현장 없음)",IFERROR(INDEX(현장_고객,MATCH(B2518,현장번호,0))&amp;" · "&amp;INDEX(현장_주소,MATCH(B2518,현장번호,0)),"없는 번호")))</f>
        <v/>
      </c>
      <c r="D2518" s="21" t="n"/>
      <c r="E2518" s="21" t="n"/>
      <c r="F2518" s="26" t="n"/>
      <c r="G2518" s="28">
        <f>IF(OR(D2518="",H2518&lt;&gt;""),"",IF(F2518="완료","완료",IF(A2518&lt;기준일,"밀림",IF(A2518=기준일,"오늘",IF(A2518&lt;=기준일+7,"이번 주","예정")))))</f>
        <v/>
      </c>
      <c r="H2518" s="25">
        <f>IF(COUNTA(A2518,B2518,D2518)=0,"",IF(D2518="","할 일을 적어 주세요",IF(NOT(ISNUMBER(A2518)),"마감일을 확인하세요",IF(AND(B2518&lt;&gt;"",ISNA(MATCH(B2518,현장번호,0))),"현장 번호를 확인하세요",IF(AND(F2518&lt;&gt;"",F2518&lt;&gt;"완료"),"끝남 칸은 '완료'만","")))))</f>
        <v/>
      </c>
      <c r="J2518">
        <f>IF(OR(G2518="밀림",G2518="오늘",G2518="이번 주"),A2518+ROW()/1E+6,"")</f>
        <v/>
      </c>
    </row>
    <row r="2519">
      <c r="A2519" s="20" t="n"/>
      <c r="B2519" s="26" t="n"/>
      <c r="C2519" s="27">
        <f>IF(D2519="","",IF(B2519="","(현장 없음)",IFERROR(INDEX(현장_고객,MATCH(B2519,현장번호,0))&amp;" · "&amp;INDEX(현장_주소,MATCH(B2519,현장번호,0)),"없는 번호")))</f>
        <v/>
      </c>
      <c r="D2519" s="21" t="n"/>
      <c r="E2519" s="21" t="n"/>
      <c r="F2519" s="26" t="n"/>
      <c r="G2519" s="28">
        <f>IF(OR(D2519="",H2519&lt;&gt;""),"",IF(F2519="완료","완료",IF(A2519&lt;기준일,"밀림",IF(A2519=기준일,"오늘",IF(A2519&lt;=기준일+7,"이번 주","예정")))))</f>
        <v/>
      </c>
      <c r="H2519" s="25">
        <f>IF(COUNTA(A2519,B2519,D2519)=0,"",IF(D2519="","할 일을 적어 주세요",IF(NOT(ISNUMBER(A2519)),"마감일을 확인하세요",IF(AND(B2519&lt;&gt;"",ISNA(MATCH(B2519,현장번호,0))),"현장 번호를 확인하세요",IF(AND(F2519&lt;&gt;"",F2519&lt;&gt;"완료"),"끝남 칸은 '완료'만","")))))</f>
        <v/>
      </c>
      <c r="J2519">
        <f>IF(OR(G2519="밀림",G2519="오늘",G2519="이번 주"),A2519+ROW()/1E+6,"")</f>
        <v/>
      </c>
    </row>
    <row r="2520">
      <c r="A2520" s="20" t="n"/>
      <c r="B2520" s="26" t="n"/>
      <c r="C2520" s="27">
        <f>IF(D2520="","",IF(B2520="","(현장 없음)",IFERROR(INDEX(현장_고객,MATCH(B2520,현장번호,0))&amp;" · "&amp;INDEX(현장_주소,MATCH(B2520,현장번호,0)),"없는 번호")))</f>
        <v/>
      </c>
      <c r="D2520" s="21" t="n"/>
      <c r="E2520" s="21" t="n"/>
      <c r="F2520" s="26" t="n"/>
      <c r="G2520" s="28">
        <f>IF(OR(D2520="",H2520&lt;&gt;""),"",IF(F2520="완료","완료",IF(A2520&lt;기준일,"밀림",IF(A2520=기준일,"오늘",IF(A2520&lt;=기준일+7,"이번 주","예정")))))</f>
        <v/>
      </c>
      <c r="H2520" s="25">
        <f>IF(COUNTA(A2520,B2520,D2520)=0,"",IF(D2520="","할 일을 적어 주세요",IF(NOT(ISNUMBER(A2520)),"마감일을 확인하세요",IF(AND(B2520&lt;&gt;"",ISNA(MATCH(B2520,현장번호,0))),"현장 번호를 확인하세요",IF(AND(F2520&lt;&gt;"",F2520&lt;&gt;"완료"),"끝남 칸은 '완료'만","")))))</f>
        <v/>
      </c>
      <c r="J2520">
        <f>IF(OR(G2520="밀림",G2520="오늘",G2520="이번 주"),A2520+ROW()/1E+6,"")</f>
        <v/>
      </c>
    </row>
    <row r="2521">
      <c r="A2521" s="20" t="n"/>
      <c r="B2521" s="26" t="n"/>
      <c r="C2521" s="27">
        <f>IF(D2521="","",IF(B2521="","(현장 없음)",IFERROR(INDEX(현장_고객,MATCH(B2521,현장번호,0))&amp;" · "&amp;INDEX(현장_주소,MATCH(B2521,현장번호,0)),"없는 번호")))</f>
        <v/>
      </c>
      <c r="D2521" s="21" t="n"/>
      <c r="E2521" s="21" t="n"/>
      <c r="F2521" s="26" t="n"/>
      <c r="G2521" s="28">
        <f>IF(OR(D2521="",H2521&lt;&gt;""),"",IF(F2521="완료","완료",IF(A2521&lt;기준일,"밀림",IF(A2521=기준일,"오늘",IF(A2521&lt;=기준일+7,"이번 주","예정")))))</f>
        <v/>
      </c>
      <c r="H2521" s="25">
        <f>IF(COUNTA(A2521,B2521,D2521)=0,"",IF(D2521="","할 일을 적어 주세요",IF(NOT(ISNUMBER(A2521)),"마감일을 확인하세요",IF(AND(B2521&lt;&gt;"",ISNA(MATCH(B2521,현장번호,0))),"현장 번호를 확인하세요",IF(AND(F2521&lt;&gt;"",F2521&lt;&gt;"완료"),"끝남 칸은 '완료'만","")))))</f>
        <v/>
      </c>
      <c r="J2521">
        <f>IF(OR(G2521="밀림",G2521="오늘",G2521="이번 주"),A2521+ROW()/1E+6,"")</f>
        <v/>
      </c>
    </row>
    <row r="2522">
      <c r="A2522" s="20" t="n"/>
      <c r="B2522" s="26" t="n"/>
      <c r="C2522" s="27">
        <f>IF(D2522="","",IF(B2522="","(현장 없음)",IFERROR(INDEX(현장_고객,MATCH(B2522,현장번호,0))&amp;" · "&amp;INDEX(현장_주소,MATCH(B2522,현장번호,0)),"없는 번호")))</f>
        <v/>
      </c>
      <c r="D2522" s="21" t="n"/>
      <c r="E2522" s="21" t="n"/>
      <c r="F2522" s="26" t="n"/>
      <c r="G2522" s="28">
        <f>IF(OR(D2522="",H2522&lt;&gt;""),"",IF(F2522="완료","완료",IF(A2522&lt;기준일,"밀림",IF(A2522=기준일,"오늘",IF(A2522&lt;=기준일+7,"이번 주","예정")))))</f>
        <v/>
      </c>
      <c r="H2522" s="25">
        <f>IF(COUNTA(A2522,B2522,D2522)=0,"",IF(D2522="","할 일을 적어 주세요",IF(NOT(ISNUMBER(A2522)),"마감일을 확인하세요",IF(AND(B2522&lt;&gt;"",ISNA(MATCH(B2522,현장번호,0))),"현장 번호를 확인하세요",IF(AND(F2522&lt;&gt;"",F2522&lt;&gt;"완료"),"끝남 칸은 '완료'만","")))))</f>
        <v/>
      </c>
      <c r="J2522">
        <f>IF(OR(G2522="밀림",G2522="오늘",G2522="이번 주"),A2522+ROW()/1E+6,"")</f>
        <v/>
      </c>
    </row>
    <row r="2523">
      <c r="A2523" s="20" t="n"/>
      <c r="B2523" s="26" t="n"/>
      <c r="C2523" s="27">
        <f>IF(D2523="","",IF(B2523="","(현장 없음)",IFERROR(INDEX(현장_고객,MATCH(B2523,현장번호,0))&amp;" · "&amp;INDEX(현장_주소,MATCH(B2523,현장번호,0)),"없는 번호")))</f>
        <v/>
      </c>
      <c r="D2523" s="21" t="n"/>
      <c r="E2523" s="21" t="n"/>
      <c r="F2523" s="26" t="n"/>
      <c r="G2523" s="28">
        <f>IF(OR(D2523="",H2523&lt;&gt;""),"",IF(F2523="완료","완료",IF(A2523&lt;기준일,"밀림",IF(A2523=기준일,"오늘",IF(A2523&lt;=기준일+7,"이번 주","예정")))))</f>
        <v/>
      </c>
      <c r="H2523" s="25">
        <f>IF(COUNTA(A2523,B2523,D2523)=0,"",IF(D2523="","할 일을 적어 주세요",IF(NOT(ISNUMBER(A2523)),"마감일을 확인하세요",IF(AND(B2523&lt;&gt;"",ISNA(MATCH(B2523,현장번호,0))),"현장 번호를 확인하세요",IF(AND(F2523&lt;&gt;"",F2523&lt;&gt;"완료"),"끝남 칸은 '완료'만","")))))</f>
        <v/>
      </c>
      <c r="J2523">
        <f>IF(OR(G2523="밀림",G2523="오늘",G2523="이번 주"),A2523+ROW()/1E+6,"")</f>
        <v/>
      </c>
    </row>
    <row r="2524">
      <c r="A2524" s="20" t="n"/>
      <c r="B2524" s="26" t="n"/>
      <c r="C2524" s="27">
        <f>IF(D2524="","",IF(B2524="","(현장 없음)",IFERROR(INDEX(현장_고객,MATCH(B2524,현장번호,0))&amp;" · "&amp;INDEX(현장_주소,MATCH(B2524,현장번호,0)),"없는 번호")))</f>
        <v/>
      </c>
      <c r="D2524" s="21" t="n"/>
      <c r="E2524" s="21" t="n"/>
      <c r="F2524" s="26" t="n"/>
      <c r="G2524" s="28">
        <f>IF(OR(D2524="",H2524&lt;&gt;""),"",IF(F2524="완료","완료",IF(A2524&lt;기준일,"밀림",IF(A2524=기준일,"오늘",IF(A2524&lt;=기준일+7,"이번 주","예정")))))</f>
        <v/>
      </c>
      <c r="H2524" s="25">
        <f>IF(COUNTA(A2524,B2524,D2524)=0,"",IF(D2524="","할 일을 적어 주세요",IF(NOT(ISNUMBER(A2524)),"마감일을 확인하세요",IF(AND(B2524&lt;&gt;"",ISNA(MATCH(B2524,현장번호,0))),"현장 번호를 확인하세요",IF(AND(F2524&lt;&gt;"",F2524&lt;&gt;"완료"),"끝남 칸은 '완료'만","")))))</f>
        <v/>
      </c>
      <c r="J2524">
        <f>IF(OR(G2524="밀림",G2524="오늘",G2524="이번 주"),A2524+ROW()/1E+6,"")</f>
        <v/>
      </c>
    </row>
    <row r="2525">
      <c r="A2525" s="20" t="n"/>
      <c r="B2525" s="26" t="n"/>
      <c r="C2525" s="27">
        <f>IF(D2525="","",IF(B2525="","(현장 없음)",IFERROR(INDEX(현장_고객,MATCH(B2525,현장번호,0))&amp;" · "&amp;INDEX(현장_주소,MATCH(B2525,현장번호,0)),"없는 번호")))</f>
        <v/>
      </c>
      <c r="D2525" s="21" t="n"/>
      <c r="E2525" s="21" t="n"/>
      <c r="F2525" s="26" t="n"/>
      <c r="G2525" s="28">
        <f>IF(OR(D2525="",H2525&lt;&gt;""),"",IF(F2525="완료","완료",IF(A2525&lt;기준일,"밀림",IF(A2525=기준일,"오늘",IF(A2525&lt;=기준일+7,"이번 주","예정")))))</f>
        <v/>
      </c>
      <c r="H2525" s="25">
        <f>IF(COUNTA(A2525,B2525,D2525)=0,"",IF(D2525="","할 일을 적어 주세요",IF(NOT(ISNUMBER(A2525)),"마감일을 확인하세요",IF(AND(B2525&lt;&gt;"",ISNA(MATCH(B2525,현장번호,0))),"현장 번호를 확인하세요",IF(AND(F2525&lt;&gt;"",F2525&lt;&gt;"완료"),"끝남 칸은 '완료'만","")))))</f>
        <v/>
      </c>
      <c r="J2525">
        <f>IF(OR(G2525="밀림",G2525="오늘",G2525="이번 주"),A2525+ROW()/1E+6,"")</f>
        <v/>
      </c>
    </row>
    <row r="2526">
      <c r="A2526" s="20" t="n"/>
      <c r="B2526" s="26" t="n"/>
      <c r="C2526" s="27">
        <f>IF(D2526="","",IF(B2526="","(현장 없음)",IFERROR(INDEX(현장_고객,MATCH(B2526,현장번호,0))&amp;" · "&amp;INDEX(현장_주소,MATCH(B2526,현장번호,0)),"없는 번호")))</f>
        <v/>
      </c>
      <c r="D2526" s="21" t="n"/>
      <c r="E2526" s="21" t="n"/>
      <c r="F2526" s="26" t="n"/>
      <c r="G2526" s="28">
        <f>IF(OR(D2526="",H2526&lt;&gt;""),"",IF(F2526="완료","완료",IF(A2526&lt;기준일,"밀림",IF(A2526=기준일,"오늘",IF(A2526&lt;=기준일+7,"이번 주","예정")))))</f>
        <v/>
      </c>
      <c r="H2526" s="25">
        <f>IF(COUNTA(A2526,B2526,D2526)=0,"",IF(D2526="","할 일을 적어 주세요",IF(NOT(ISNUMBER(A2526)),"마감일을 확인하세요",IF(AND(B2526&lt;&gt;"",ISNA(MATCH(B2526,현장번호,0))),"현장 번호를 확인하세요",IF(AND(F2526&lt;&gt;"",F2526&lt;&gt;"완료"),"끝남 칸은 '완료'만","")))))</f>
        <v/>
      </c>
      <c r="J2526">
        <f>IF(OR(G2526="밀림",G2526="오늘",G2526="이번 주"),A2526+ROW()/1E+6,"")</f>
        <v/>
      </c>
    </row>
    <row r="2527">
      <c r="A2527" s="20" t="n"/>
      <c r="B2527" s="26" t="n"/>
      <c r="C2527" s="27">
        <f>IF(D2527="","",IF(B2527="","(현장 없음)",IFERROR(INDEX(현장_고객,MATCH(B2527,현장번호,0))&amp;" · "&amp;INDEX(현장_주소,MATCH(B2527,현장번호,0)),"없는 번호")))</f>
        <v/>
      </c>
      <c r="D2527" s="21" t="n"/>
      <c r="E2527" s="21" t="n"/>
      <c r="F2527" s="26" t="n"/>
      <c r="G2527" s="28">
        <f>IF(OR(D2527="",H2527&lt;&gt;""),"",IF(F2527="완료","완료",IF(A2527&lt;기준일,"밀림",IF(A2527=기준일,"오늘",IF(A2527&lt;=기준일+7,"이번 주","예정")))))</f>
        <v/>
      </c>
      <c r="H2527" s="25">
        <f>IF(COUNTA(A2527,B2527,D2527)=0,"",IF(D2527="","할 일을 적어 주세요",IF(NOT(ISNUMBER(A2527)),"마감일을 확인하세요",IF(AND(B2527&lt;&gt;"",ISNA(MATCH(B2527,현장번호,0))),"현장 번호를 확인하세요",IF(AND(F2527&lt;&gt;"",F2527&lt;&gt;"완료"),"끝남 칸은 '완료'만","")))))</f>
        <v/>
      </c>
      <c r="J2527">
        <f>IF(OR(G2527="밀림",G2527="오늘",G2527="이번 주"),A2527+ROW()/1E+6,"")</f>
        <v/>
      </c>
    </row>
    <row r="2528">
      <c r="A2528" s="20" t="n"/>
      <c r="B2528" s="26" t="n"/>
      <c r="C2528" s="27">
        <f>IF(D2528="","",IF(B2528="","(현장 없음)",IFERROR(INDEX(현장_고객,MATCH(B2528,현장번호,0))&amp;" · "&amp;INDEX(현장_주소,MATCH(B2528,현장번호,0)),"없는 번호")))</f>
        <v/>
      </c>
      <c r="D2528" s="21" t="n"/>
      <c r="E2528" s="21" t="n"/>
      <c r="F2528" s="26" t="n"/>
      <c r="G2528" s="28">
        <f>IF(OR(D2528="",H2528&lt;&gt;""),"",IF(F2528="완료","완료",IF(A2528&lt;기준일,"밀림",IF(A2528=기준일,"오늘",IF(A2528&lt;=기준일+7,"이번 주","예정")))))</f>
        <v/>
      </c>
      <c r="H2528" s="25">
        <f>IF(COUNTA(A2528,B2528,D2528)=0,"",IF(D2528="","할 일을 적어 주세요",IF(NOT(ISNUMBER(A2528)),"마감일을 확인하세요",IF(AND(B2528&lt;&gt;"",ISNA(MATCH(B2528,현장번호,0))),"현장 번호를 확인하세요",IF(AND(F2528&lt;&gt;"",F2528&lt;&gt;"완료"),"끝남 칸은 '완료'만","")))))</f>
        <v/>
      </c>
      <c r="J2528">
        <f>IF(OR(G2528="밀림",G2528="오늘",G2528="이번 주"),A2528+ROW()/1E+6,"")</f>
        <v/>
      </c>
    </row>
    <row r="2529">
      <c r="A2529" s="20" t="n"/>
      <c r="B2529" s="26" t="n"/>
      <c r="C2529" s="27">
        <f>IF(D2529="","",IF(B2529="","(현장 없음)",IFERROR(INDEX(현장_고객,MATCH(B2529,현장번호,0))&amp;" · "&amp;INDEX(현장_주소,MATCH(B2529,현장번호,0)),"없는 번호")))</f>
        <v/>
      </c>
      <c r="D2529" s="21" t="n"/>
      <c r="E2529" s="21" t="n"/>
      <c r="F2529" s="26" t="n"/>
      <c r="G2529" s="28">
        <f>IF(OR(D2529="",H2529&lt;&gt;""),"",IF(F2529="완료","완료",IF(A2529&lt;기준일,"밀림",IF(A2529=기준일,"오늘",IF(A2529&lt;=기준일+7,"이번 주","예정")))))</f>
        <v/>
      </c>
      <c r="H2529" s="25">
        <f>IF(COUNTA(A2529,B2529,D2529)=0,"",IF(D2529="","할 일을 적어 주세요",IF(NOT(ISNUMBER(A2529)),"마감일을 확인하세요",IF(AND(B2529&lt;&gt;"",ISNA(MATCH(B2529,현장번호,0))),"현장 번호를 확인하세요",IF(AND(F2529&lt;&gt;"",F2529&lt;&gt;"완료"),"끝남 칸은 '완료'만","")))))</f>
        <v/>
      </c>
      <c r="J2529">
        <f>IF(OR(G2529="밀림",G2529="오늘",G2529="이번 주"),A2529+ROW()/1E+6,"")</f>
        <v/>
      </c>
    </row>
    <row r="2530">
      <c r="A2530" s="20" t="n"/>
      <c r="B2530" s="26" t="n"/>
      <c r="C2530" s="27">
        <f>IF(D2530="","",IF(B2530="","(현장 없음)",IFERROR(INDEX(현장_고객,MATCH(B2530,현장번호,0))&amp;" · "&amp;INDEX(현장_주소,MATCH(B2530,현장번호,0)),"없는 번호")))</f>
        <v/>
      </c>
      <c r="D2530" s="21" t="n"/>
      <c r="E2530" s="21" t="n"/>
      <c r="F2530" s="26" t="n"/>
      <c r="G2530" s="28">
        <f>IF(OR(D2530="",H2530&lt;&gt;""),"",IF(F2530="완료","완료",IF(A2530&lt;기준일,"밀림",IF(A2530=기준일,"오늘",IF(A2530&lt;=기준일+7,"이번 주","예정")))))</f>
        <v/>
      </c>
      <c r="H2530" s="25">
        <f>IF(COUNTA(A2530,B2530,D2530)=0,"",IF(D2530="","할 일을 적어 주세요",IF(NOT(ISNUMBER(A2530)),"마감일을 확인하세요",IF(AND(B2530&lt;&gt;"",ISNA(MATCH(B2530,현장번호,0))),"현장 번호를 확인하세요",IF(AND(F2530&lt;&gt;"",F2530&lt;&gt;"완료"),"끝남 칸은 '완료'만","")))))</f>
        <v/>
      </c>
      <c r="J2530">
        <f>IF(OR(G2530="밀림",G2530="오늘",G2530="이번 주"),A2530+ROW()/1E+6,"")</f>
        <v/>
      </c>
    </row>
    <row r="2531">
      <c r="A2531" s="20" t="n"/>
      <c r="B2531" s="26" t="n"/>
      <c r="C2531" s="27">
        <f>IF(D2531="","",IF(B2531="","(현장 없음)",IFERROR(INDEX(현장_고객,MATCH(B2531,현장번호,0))&amp;" · "&amp;INDEX(현장_주소,MATCH(B2531,현장번호,0)),"없는 번호")))</f>
        <v/>
      </c>
      <c r="D2531" s="21" t="n"/>
      <c r="E2531" s="21" t="n"/>
      <c r="F2531" s="26" t="n"/>
      <c r="G2531" s="28">
        <f>IF(OR(D2531="",H2531&lt;&gt;""),"",IF(F2531="완료","완료",IF(A2531&lt;기준일,"밀림",IF(A2531=기준일,"오늘",IF(A2531&lt;=기준일+7,"이번 주","예정")))))</f>
        <v/>
      </c>
      <c r="H2531" s="25">
        <f>IF(COUNTA(A2531,B2531,D2531)=0,"",IF(D2531="","할 일을 적어 주세요",IF(NOT(ISNUMBER(A2531)),"마감일을 확인하세요",IF(AND(B2531&lt;&gt;"",ISNA(MATCH(B2531,현장번호,0))),"현장 번호를 확인하세요",IF(AND(F2531&lt;&gt;"",F2531&lt;&gt;"완료"),"끝남 칸은 '완료'만","")))))</f>
        <v/>
      </c>
      <c r="J2531">
        <f>IF(OR(G2531="밀림",G2531="오늘",G2531="이번 주"),A2531+ROW()/1E+6,"")</f>
        <v/>
      </c>
    </row>
    <row r="2532">
      <c r="A2532" s="20" t="n"/>
      <c r="B2532" s="26" t="n"/>
      <c r="C2532" s="27">
        <f>IF(D2532="","",IF(B2532="","(현장 없음)",IFERROR(INDEX(현장_고객,MATCH(B2532,현장번호,0))&amp;" · "&amp;INDEX(현장_주소,MATCH(B2532,현장번호,0)),"없는 번호")))</f>
        <v/>
      </c>
      <c r="D2532" s="21" t="n"/>
      <c r="E2532" s="21" t="n"/>
      <c r="F2532" s="26" t="n"/>
      <c r="G2532" s="28">
        <f>IF(OR(D2532="",H2532&lt;&gt;""),"",IF(F2532="완료","완료",IF(A2532&lt;기준일,"밀림",IF(A2532=기준일,"오늘",IF(A2532&lt;=기준일+7,"이번 주","예정")))))</f>
        <v/>
      </c>
      <c r="H2532" s="25">
        <f>IF(COUNTA(A2532,B2532,D2532)=0,"",IF(D2532="","할 일을 적어 주세요",IF(NOT(ISNUMBER(A2532)),"마감일을 확인하세요",IF(AND(B2532&lt;&gt;"",ISNA(MATCH(B2532,현장번호,0))),"현장 번호를 확인하세요",IF(AND(F2532&lt;&gt;"",F2532&lt;&gt;"완료"),"끝남 칸은 '완료'만","")))))</f>
        <v/>
      </c>
      <c r="J2532">
        <f>IF(OR(G2532="밀림",G2532="오늘",G2532="이번 주"),A2532+ROW()/1E+6,"")</f>
        <v/>
      </c>
    </row>
    <row r="2533">
      <c r="A2533" s="20" t="n"/>
      <c r="B2533" s="26" t="n"/>
      <c r="C2533" s="27">
        <f>IF(D2533="","",IF(B2533="","(현장 없음)",IFERROR(INDEX(현장_고객,MATCH(B2533,현장번호,0))&amp;" · "&amp;INDEX(현장_주소,MATCH(B2533,현장번호,0)),"없는 번호")))</f>
        <v/>
      </c>
      <c r="D2533" s="21" t="n"/>
      <c r="E2533" s="21" t="n"/>
      <c r="F2533" s="26" t="n"/>
      <c r="G2533" s="28">
        <f>IF(OR(D2533="",H2533&lt;&gt;""),"",IF(F2533="완료","완료",IF(A2533&lt;기준일,"밀림",IF(A2533=기준일,"오늘",IF(A2533&lt;=기준일+7,"이번 주","예정")))))</f>
        <v/>
      </c>
      <c r="H2533" s="25">
        <f>IF(COUNTA(A2533,B2533,D2533)=0,"",IF(D2533="","할 일을 적어 주세요",IF(NOT(ISNUMBER(A2533)),"마감일을 확인하세요",IF(AND(B2533&lt;&gt;"",ISNA(MATCH(B2533,현장번호,0))),"현장 번호를 확인하세요",IF(AND(F2533&lt;&gt;"",F2533&lt;&gt;"완료"),"끝남 칸은 '완료'만","")))))</f>
        <v/>
      </c>
      <c r="J2533">
        <f>IF(OR(G2533="밀림",G2533="오늘",G2533="이번 주"),A2533+ROW()/1E+6,"")</f>
        <v/>
      </c>
    </row>
    <row r="2534">
      <c r="A2534" s="20" t="n"/>
      <c r="B2534" s="26" t="n"/>
      <c r="C2534" s="27">
        <f>IF(D2534="","",IF(B2534="","(현장 없음)",IFERROR(INDEX(현장_고객,MATCH(B2534,현장번호,0))&amp;" · "&amp;INDEX(현장_주소,MATCH(B2534,현장번호,0)),"없는 번호")))</f>
        <v/>
      </c>
      <c r="D2534" s="21" t="n"/>
      <c r="E2534" s="21" t="n"/>
      <c r="F2534" s="26" t="n"/>
      <c r="G2534" s="28">
        <f>IF(OR(D2534="",H2534&lt;&gt;""),"",IF(F2534="완료","완료",IF(A2534&lt;기준일,"밀림",IF(A2534=기준일,"오늘",IF(A2534&lt;=기준일+7,"이번 주","예정")))))</f>
        <v/>
      </c>
      <c r="H2534" s="25">
        <f>IF(COUNTA(A2534,B2534,D2534)=0,"",IF(D2534="","할 일을 적어 주세요",IF(NOT(ISNUMBER(A2534)),"마감일을 확인하세요",IF(AND(B2534&lt;&gt;"",ISNA(MATCH(B2534,현장번호,0))),"현장 번호를 확인하세요",IF(AND(F2534&lt;&gt;"",F2534&lt;&gt;"완료"),"끝남 칸은 '완료'만","")))))</f>
        <v/>
      </c>
      <c r="J2534">
        <f>IF(OR(G2534="밀림",G2534="오늘",G2534="이번 주"),A2534+ROW()/1E+6,"")</f>
        <v/>
      </c>
    </row>
    <row r="2535">
      <c r="A2535" s="20" t="n"/>
      <c r="B2535" s="26" t="n"/>
      <c r="C2535" s="27">
        <f>IF(D2535="","",IF(B2535="","(현장 없음)",IFERROR(INDEX(현장_고객,MATCH(B2535,현장번호,0))&amp;" · "&amp;INDEX(현장_주소,MATCH(B2535,현장번호,0)),"없는 번호")))</f>
        <v/>
      </c>
      <c r="D2535" s="21" t="n"/>
      <c r="E2535" s="21" t="n"/>
      <c r="F2535" s="26" t="n"/>
      <c r="G2535" s="28">
        <f>IF(OR(D2535="",H2535&lt;&gt;""),"",IF(F2535="완료","완료",IF(A2535&lt;기준일,"밀림",IF(A2535=기준일,"오늘",IF(A2535&lt;=기준일+7,"이번 주","예정")))))</f>
        <v/>
      </c>
      <c r="H2535" s="25">
        <f>IF(COUNTA(A2535,B2535,D2535)=0,"",IF(D2535="","할 일을 적어 주세요",IF(NOT(ISNUMBER(A2535)),"마감일을 확인하세요",IF(AND(B2535&lt;&gt;"",ISNA(MATCH(B2535,현장번호,0))),"현장 번호를 확인하세요",IF(AND(F2535&lt;&gt;"",F2535&lt;&gt;"완료"),"끝남 칸은 '완료'만","")))))</f>
        <v/>
      </c>
      <c r="J2535">
        <f>IF(OR(G2535="밀림",G2535="오늘",G2535="이번 주"),A2535+ROW()/1E+6,"")</f>
        <v/>
      </c>
    </row>
    <row r="2536">
      <c r="A2536" s="20" t="n"/>
      <c r="B2536" s="26" t="n"/>
      <c r="C2536" s="27">
        <f>IF(D2536="","",IF(B2536="","(현장 없음)",IFERROR(INDEX(현장_고객,MATCH(B2536,현장번호,0))&amp;" · "&amp;INDEX(현장_주소,MATCH(B2536,현장번호,0)),"없는 번호")))</f>
        <v/>
      </c>
      <c r="D2536" s="21" t="n"/>
      <c r="E2536" s="21" t="n"/>
      <c r="F2536" s="26" t="n"/>
      <c r="G2536" s="28">
        <f>IF(OR(D2536="",H2536&lt;&gt;""),"",IF(F2536="완료","완료",IF(A2536&lt;기준일,"밀림",IF(A2536=기준일,"오늘",IF(A2536&lt;=기준일+7,"이번 주","예정")))))</f>
        <v/>
      </c>
      <c r="H2536" s="25">
        <f>IF(COUNTA(A2536,B2536,D2536)=0,"",IF(D2536="","할 일을 적어 주세요",IF(NOT(ISNUMBER(A2536)),"마감일을 확인하세요",IF(AND(B2536&lt;&gt;"",ISNA(MATCH(B2536,현장번호,0))),"현장 번호를 확인하세요",IF(AND(F2536&lt;&gt;"",F2536&lt;&gt;"완료"),"끝남 칸은 '완료'만","")))))</f>
        <v/>
      </c>
      <c r="J2536">
        <f>IF(OR(G2536="밀림",G2536="오늘",G2536="이번 주"),A2536+ROW()/1E+6,"")</f>
        <v/>
      </c>
    </row>
    <row r="2537">
      <c r="A2537" s="20" t="n"/>
      <c r="B2537" s="26" t="n"/>
      <c r="C2537" s="27">
        <f>IF(D2537="","",IF(B2537="","(현장 없음)",IFERROR(INDEX(현장_고객,MATCH(B2537,현장번호,0))&amp;" · "&amp;INDEX(현장_주소,MATCH(B2537,현장번호,0)),"없는 번호")))</f>
        <v/>
      </c>
      <c r="D2537" s="21" t="n"/>
      <c r="E2537" s="21" t="n"/>
      <c r="F2537" s="26" t="n"/>
      <c r="G2537" s="28">
        <f>IF(OR(D2537="",H2537&lt;&gt;""),"",IF(F2537="완료","완료",IF(A2537&lt;기준일,"밀림",IF(A2537=기준일,"오늘",IF(A2537&lt;=기준일+7,"이번 주","예정")))))</f>
        <v/>
      </c>
      <c r="H2537" s="25">
        <f>IF(COUNTA(A2537,B2537,D2537)=0,"",IF(D2537="","할 일을 적어 주세요",IF(NOT(ISNUMBER(A2537)),"마감일을 확인하세요",IF(AND(B2537&lt;&gt;"",ISNA(MATCH(B2537,현장번호,0))),"현장 번호를 확인하세요",IF(AND(F2537&lt;&gt;"",F2537&lt;&gt;"완료"),"끝남 칸은 '완료'만","")))))</f>
        <v/>
      </c>
      <c r="J2537">
        <f>IF(OR(G2537="밀림",G2537="오늘",G2537="이번 주"),A2537+ROW()/1E+6,"")</f>
        <v/>
      </c>
    </row>
    <row r="2538">
      <c r="A2538" s="20" t="n"/>
      <c r="B2538" s="26" t="n"/>
      <c r="C2538" s="27">
        <f>IF(D2538="","",IF(B2538="","(현장 없음)",IFERROR(INDEX(현장_고객,MATCH(B2538,현장번호,0))&amp;" · "&amp;INDEX(현장_주소,MATCH(B2538,현장번호,0)),"없는 번호")))</f>
        <v/>
      </c>
      <c r="D2538" s="21" t="n"/>
      <c r="E2538" s="21" t="n"/>
      <c r="F2538" s="26" t="n"/>
      <c r="G2538" s="28">
        <f>IF(OR(D2538="",H2538&lt;&gt;""),"",IF(F2538="완료","완료",IF(A2538&lt;기준일,"밀림",IF(A2538=기준일,"오늘",IF(A2538&lt;=기준일+7,"이번 주","예정")))))</f>
        <v/>
      </c>
      <c r="H2538" s="25">
        <f>IF(COUNTA(A2538,B2538,D2538)=0,"",IF(D2538="","할 일을 적어 주세요",IF(NOT(ISNUMBER(A2538)),"마감일을 확인하세요",IF(AND(B2538&lt;&gt;"",ISNA(MATCH(B2538,현장번호,0))),"현장 번호를 확인하세요",IF(AND(F2538&lt;&gt;"",F2538&lt;&gt;"완료"),"끝남 칸은 '완료'만","")))))</f>
        <v/>
      </c>
      <c r="J2538">
        <f>IF(OR(G2538="밀림",G2538="오늘",G2538="이번 주"),A2538+ROW()/1E+6,"")</f>
        <v/>
      </c>
    </row>
    <row r="2539">
      <c r="A2539" s="20" t="n"/>
      <c r="B2539" s="26" t="n"/>
      <c r="C2539" s="27">
        <f>IF(D2539="","",IF(B2539="","(현장 없음)",IFERROR(INDEX(현장_고객,MATCH(B2539,현장번호,0))&amp;" · "&amp;INDEX(현장_주소,MATCH(B2539,현장번호,0)),"없는 번호")))</f>
        <v/>
      </c>
      <c r="D2539" s="21" t="n"/>
      <c r="E2539" s="21" t="n"/>
      <c r="F2539" s="26" t="n"/>
      <c r="G2539" s="28">
        <f>IF(OR(D2539="",H2539&lt;&gt;""),"",IF(F2539="완료","완료",IF(A2539&lt;기준일,"밀림",IF(A2539=기준일,"오늘",IF(A2539&lt;=기준일+7,"이번 주","예정")))))</f>
        <v/>
      </c>
      <c r="H2539" s="25">
        <f>IF(COUNTA(A2539,B2539,D2539)=0,"",IF(D2539="","할 일을 적어 주세요",IF(NOT(ISNUMBER(A2539)),"마감일을 확인하세요",IF(AND(B2539&lt;&gt;"",ISNA(MATCH(B2539,현장번호,0))),"현장 번호를 확인하세요",IF(AND(F2539&lt;&gt;"",F2539&lt;&gt;"완료"),"끝남 칸은 '완료'만","")))))</f>
        <v/>
      </c>
      <c r="J2539">
        <f>IF(OR(G2539="밀림",G2539="오늘",G2539="이번 주"),A2539+ROW()/1E+6,"")</f>
        <v/>
      </c>
    </row>
    <row r="2540">
      <c r="A2540" s="20" t="n"/>
      <c r="B2540" s="26" t="n"/>
      <c r="C2540" s="27">
        <f>IF(D2540="","",IF(B2540="","(현장 없음)",IFERROR(INDEX(현장_고객,MATCH(B2540,현장번호,0))&amp;" · "&amp;INDEX(현장_주소,MATCH(B2540,현장번호,0)),"없는 번호")))</f>
        <v/>
      </c>
      <c r="D2540" s="21" t="n"/>
      <c r="E2540" s="21" t="n"/>
      <c r="F2540" s="26" t="n"/>
      <c r="G2540" s="28">
        <f>IF(OR(D2540="",H2540&lt;&gt;""),"",IF(F2540="완료","완료",IF(A2540&lt;기준일,"밀림",IF(A2540=기준일,"오늘",IF(A2540&lt;=기준일+7,"이번 주","예정")))))</f>
        <v/>
      </c>
      <c r="H2540" s="25">
        <f>IF(COUNTA(A2540,B2540,D2540)=0,"",IF(D2540="","할 일을 적어 주세요",IF(NOT(ISNUMBER(A2540)),"마감일을 확인하세요",IF(AND(B2540&lt;&gt;"",ISNA(MATCH(B2540,현장번호,0))),"현장 번호를 확인하세요",IF(AND(F2540&lt;&gt;"",F2540&lt;&gt;"완료"),"끝남 칸은 '완료'만","")))))</f>
        <v/>
      </c>
      <c r="J2540">
        <f>IF(OR(G2540="밀림",G2540="오늘",G2540="이번 주"),A2540+ROW()/1E+6,"")</f>
        <v/>
      </c>
    </row>
    <row r="2541">
      <c r="A2541" s="20" t="n"/>
      <c r="B2541" s="26" t="n"/>
      <c r="C2541" s="27">
        <f>IF(D2541="","",IF(B2541="","(현장 없음)",IFERROR(INDEX(현장_고객,MATCH(B2541,현장번호,0))&amp;" · "&amp;INDEX(현장_주소,MATCH(B2541,현장번호,0)),"없는 번호")))</f>
        <v/>
      </c>
      <c r="D2541" s="21" t="n"/>
      <c r="E2541" s="21" t="n"/>
      <c r="F2541" s="26" t="n"/>
      <c r="G2541" s="28">
        <f>IF(OR(D2541="",H2541&lt;&gt;""),"",IF(F2541="완료","완료",IF(A2541&lt;기준일,"밀림",IF(A2541=기준일,"오늘",IF(A2541&lt;=기준일+7,"이번 주","예정")))))</f>
        <v/>
      </c>
      <c r="H2541" s="25">
        <f>IF(COUNTA(A2541,B2541,D2541)=0,"",IF(D2541="","할 일을 적어 주세요",IF(NOT(ISNUMBER(A2541)),"마감일을 확인하세요",IF(AND(B2541&lt;&gt;"",ISNA(MATCH(B2541,현장번호,0))),"현장 번호를 확인하세요",IF(AND(F2541&lt;&gt;"",F2541&lt;&gt;"완료"),"끝남 칸은 '완료'만","")))))</f>
        <v/>
      </c>
      <c r="J2541">
        <f>IF(OR(G2541="밀림",G2541="오늘",G2541="이번 주"),A2541+ROW()/1E+6,"")</f>
        <v/>
      </c>
    </row>
    <row r="2542">
      <c r="A2542" s="20" t="n"/>
      <c r="B2542" s="26" t="n"/>
      <c r="C2542" s="27">
        <f>IF(D2542="","",IF(B2542="","(현장 없음)",IFERROR(INDEX(현장_고객,MATCH(B2542,현장번호,0))&amp;" · "&amp;INDEX(현장_주소,MATCH(B2542,현장번호,0)),"없는 번호")))</f>
        <v/>
      </c>
      <c r="D2542" s="21" t="n"/>
      <c r="E2542" s="21" t="n"/>
      <c r="F2542" s="26" t="n"/>
      <c r="G2542" s="28">
        <f>IF(OR(D2542="",H2542&lt;&gt;""),"",IF(F2542="완료","완료",IF(A2542&lt;기준일,"밀림",IF(A2542=기준일,"오늘",IF(A2542&lt;=기준일+7,"이번 주","예정")))))</f>
        <v/>
      </c>
      <c r="H2542" s="25">
        <f>IF(COUNTA(A2542,B2542,D2542)=0,"",IF(D2542="","할 일을 적어 주세요",IF(NOT(ISNUMBER(A2542)),"마감일을 확인하세요",IF(AND(B2542&lt;&gt;"",ISNA(MATCH(B2542,현장번호,0))),"현장 번호를 확인하세요",IF(AND(F2542&lt;&gt;"",F2542&lt;&gt;"완료"),"끝남 칸은 '완료'만","")))))</f>
        <v/>
      </c>
      <c r="J2542">
        <f>IF(OR(G2542="밀림",G2542="오늘",G2542="이번 주"),A2542+ROW()/1E+6,"")</f>
        <v/>
      </c>
    </row>
    <row r="2543">
      <c r="A2543" s="20" t="n"/>
      <c r="B2543" s="26" t="n"/>
      <c r="C2543" s="27">
        <f>IF(D2543="","",IF(B2543="","(현장 없음)",IFERROR(INDEX(현장_고객,MATCH(B2543,현장번호,0))&amp;" · "&amp;INDEX(현장_주소,MATCH(B2543,현장번호,0)),"없는 번호")))</f>
        <v/>
      </c>
      <c r="D2543" s="21" t="n"/>
      <c r="E2543" s="21" t="n"/>
      <c r="F2543" s="26" t="n"/>
      <c r="G2543" s="28">
        <f>IF(OR(D2543="",H2543&lt;&gt;""),"",IF(F2543="완료","완료",IF(A2543&lt;기준일,"밀림",IF(A2543=기준일,"오늘",IF(A2543&lt;=기준일+7,"이번 주","예정")))))</f>
        <v/>
      </c>
      <c r="H2543" s="25">
        <f>IF(COUNTA(A2543,B2543,D2543)=0,"",IF(D2543="","할 일을 적어 주세요",IF(NOT(ISNUMBER(A2543)),"마감일을 확인하세요",IF(AND(B2543&lt;&gt;"",ISNA(MATCH(B2543,현장번호,0))),"현장 번호를 확인하세요",IF(AND(F2543&lt;&gt;"",F2543&lt;&gt;"완료"),"끝남 칸은 '완료'만","")))))</f>
        <v/>
      </c>
      <c r="J2543">
        <f>IF(OR(G2543="밀림",G2543="오늘",G2543="이번 주"),A2543+ROW()/1E+6,"")</f>
        <v/>
      </c>
    </row>
    <row r="2544">
      <c r="A2544" s="20" t="n"/>
      <c r="B2544" s="26" t="n"/>
      <c r="C2544" s="27">
        <f>IF(D2544="","",IF(B2544="","(현장 없음)",IFERROR(INDEX(현장_고객,MATCH(B2544,현장번호,0))&amp;" · "&amp;INDEX(현장_주소,MATCH(B2544,현장번호,0)),"없는 번호")))</f>
        <v/>
      </c>
      <c r="D2544" s="21" t="n"/>
      <c r="E2544" s="21" t="n"/>
      <c r="F2544" s="26" t="n"/>
      <c r="G2544" s="28">
        <f>IF(OR(D2544="",H2544&lt;&gt;""),"",IF(F2544="완료","완료",IF(A2544&lt;기준일,"밀림",IF(A2544=기준일,"오늘",IF(A2544&lt;=기준일+7,"이번 주","예정")))))</f>
        <v/>
      </c>
      <c r="H2544" s="25">
        <f>IF(COUNTA(A2544,B2544,D2544)=0,"",IF(D2544="","할 일을 적어 주세요",IF(NOT(ISNUMBER(A2544)),"마감일을 확인하세요",IF(AND(B2544&lt;&gt;"",ISNA(MATCH(B2544,현장번호,0))),"현장 번호를 확인하세요",IF(AND(F2544&lt;&gt;"",F2544&lt;&gt;"완료"),"끝남 칸은 '완료'만","")))))</f>
        <v/>
      </c>
      <c r="J2544">
        <f>IF(OR(G2544="밀림",G2544="오늘",G2544="이번 주"),A2544+ROW()/1E+6,"")</f>
        <v/>
      </c>
    </row>
    <row r="2545">
      <c r="A2545" s="20" t="n"/>
      <c r="B2545" s="26" t="n"/>
      <c r="C2545" s="27">
        <f>IF(D2545="","",IF(B2545="","(현장 없음)",IFERROR(INDEX(현장_고객,MATCH(B2545,현장번호,0))&amp;" · "&amp;INDEX(현장_주소,MATCH(B2545,현장번호,0)),"없는 번호")))</f>
        <v/>
      </c>
      <c r="D2545" s="21" t="n"/>
      <c r="E2545" s="21" t="n"/>
      <c r="F2545" s="26" t="n"/>
      <c r="G2545" s="28">
        <f>IF(OR(D2545="",H2545&lt;&gt;""),"",IF(F2545="완료","완료",IF(A2545&lt;기준일,"밀림",IF(A2545=기준일,"오늘",IF(A2545&lt;=기준일+7,"이번 주","예정")))))</f>
        <v/>
      </c>
      <c r="H2545" s="25">
        <f>IF(COUNTA(A2545,B2545,D2545)=0,"",IF(D2545="","할 일을 적어 주세요",IF(NOT(ISNUMBER(A2545)),"마감일을 확인하세요",IF(AND(B2545&lt;&gt;"",ISNA(MATCH(B2545,현장번호,0))),"현장 번호를 확인하세요",IF(AND(F2545&lt;&gt;"",F2545&lt;&gt;"완료"),"끝남 칸은 '완료'만","")))))</f>
        <v/>
      </c>
      <c r="J2545">
        <f>IF(OR(G2545="밀림",G2545="오늘",G2545="이번 주"),A2545+ROW()/1E+6,"")</f>
        <v/>
      </c>
    </row>
    <row r="2546">
      <c r="A2546" s="20" t="n"/>
      <c r="B2546" s="26" t="n"/>
      <c r="C2546" s="27">
        <f>IF(D2546="","",IF(B2546="","(현장 없음)",IFERROR(INDEX(현장_고객,MATCH(B2546,현장번호,0))&amp;" · "&amp;INDEX(현장_주소,MATCH(B2546,현장번호,0)),"없는 번호")))</f>
        <v/>
      </c>
      <c r="D2546" s="21" t="n"/>
      <c r="E2546" s="21" t="n"/>
      <c r="F2546" s="26" t="n"/>
      <c r="G2546" s="28">
        <f>IF(OR(D2546="",H2546&lt;&gt;""),"",IF(F2546="완료","완료",IF(A2546&lt;기준일,"밀림",IF(A2546=기준일,"오늘",IF(A2546&lt;=기준일+7,"이번 주","예정")))))</f>
        <v/>
      </c>
      <c r="H2546" s="25">
        <f>IF(COUNTA(A2546,B2546,D2546)=0,"",IF(D2546="","할 일을 적어 주세요",IF(NOT(ISNUMBER(A2546)),"마감일을 확인하세요",IF(AND(B2546&lt;&gt;"",ISNA(MATCH(B2546,현장번호,0))),"현장 번호를 확인하세요",IF(AND(F2546&lt;&gt;"",F2546&lt;&gt;"완료"),"끝남 칸은 '완료'만","")))))</f>
        <v/>
      </c>
      <c r="J2546">
        <f>IF(OR(G2546="밀림",G2546="오늘",G2546="이번 주"),A2546+ROW()/1E+6,"")</f>
        <v/>
      </c>
    </row>
    <row r="2547">
      <c r="A2547" s="20" t="n"/>
      <c r="B2547" s="26" t="n"/>
      <c r="C2547" s="27">
        <f>IF(D2547="","",IF(B2547="","(현장 없음)",IFERROR(INDEX(현장_고객,MATCH(B2547,현장번호,0))&amp;" · "&amp;INDEX(현장_주소,MATCH(B2547,현장번호,0)),"없는 번호")))</f>
        <v/>
      </c>
      <c r="D2547" s="21" t="n"/>
      <c r="E2547" s="21" t="n"/>
      <c r="F2547" s="26" t="n"/>
      <c r="G2547" s="28">
        <f>IF(OR(D2547="",H2547&lt;&gt;""),"",IF(F2547="완료","완료",IF(A2547&lt;기준일,"밀림",IF(A2547=기준일,"오늘",IF(A2547&lt;=기준일+7,"이번 주","예정")))))</f>
        <v/>
      </c>
      <c r="H2547" s="25">
        <f>IF(COUNTA(A2547,B2547,D2547)=0,"",IF(D2547="","할 일을 적어 주세요",IF(NOT(ISNUMBER(A2547)),"마감일을 확인하세요",IF(AND(B2547&lt;&gt;"",ISNA(MATCH(B2547,현장번호,0))),"현장 번호를 확인하세요",IF(AND(F2547&lt;&gt;"",F2547&lt;&gt;"완료"),"끝남 칸은 '완료'만","")))))</f>
        <v/>
      </c>
      <c r="J2547">
        <f>IF(OR(G2547="밀림",G2547="오늘",G2547="이번 주"),A2547+ROW()/1E+6,"")</f>
        <v/>
      </c>
    </row>
    <row r="2548">
      <c r="A2548" s="20" t="n"/>
      <c r="B2548" s="26" t="n"/>
      <c r="C2548" s="27">
        <f>IF(D2548="","",IF(B2548="","(현장 없음)",IFERROR(INDEX(현장_고객,MATCH(B2548,현장번호,0))&amp;" · "&amp;INDEX(현장_주소,MATCH(B2548,현장번호,0)),"없는 번호")))</f>
        <v/>
      </c>
      <c r="D2548" s="21" t="n"/>
      <c r="E2548" s="21" t="n"/>
      <c r="F2548" s="26" t="n"/>
      <c r="G2548" s="28">
        <f>IF(OR(D2548="",H2548&lt;&gt;""),"",IF(F2548="완료","완료",IF(A2548&lt;기준일,"밀림",IF(A2548=기준일,"오늘",IF(A2548&lt;=기준일+7,"이번 주","예정")))))</f>
        <v/>
      </c>
      <c r="H2548" s="25">
        <f>IF(COUNTA(A2548,B2548,D2548)=0,"",IF(D2548="","할 일을 적어 주세요",IF(NOT(ISNUMBER(A2548)),"마감일을 확인하세요",IF(AND(B2548&lt;&gt;"",ISNA(MATCH(B2548,현장번호,0))),"현장 번호를 확인하세요",IF(AND(F2548&lt;&gt;"",F2548&lt;&gt;"완료"),"끝남 칸은 '완료'만","")))))</f>
        <v/>
      </c>
      <c r="J2548">
        <f>IF(OR(G2548="밀림",G2548="오늘",G2548="이번 주"),A2548+ROW()/1E+6,"")</f>
        <v/>
      </c>
    </row>
    <row r="2549">
      <c r="A2549" s="20" t="n"/>
      <c r="B2549" s="26" t="n"/>
      <c r="C2549" s="27">
        <f>IF(D2549="","",IF(B2549="","(현장 없음)",IFERROR(INDEX(현장_고객,MATCH(B2549,현장번호,0))&amp;" · "&amp;INDEX(현장_주소,MATCH(B2549,현장번호,0)),"없는 번호")))</f>
        <v/>
      </c>
      <c r="D2549" s="21" t="n"/>
      <c r="E2549" s="21" t="n"/>
      <c r="F2549" s="26" t="n"/>
      <c r="G2549" s="28">
        <f>IF(OR(D2549="",H2549&lt;&gt;""),"",IF(F2549="완료","완료",IF(A2549&lt;기준일,"밀림",IF(A2549=기준일,"오늘",IF(A2549&lt;=기준일+7,"이번 주","예정")))))</f>
        <v/>
      </c>
      <c r="H2549" s="25">
        <f>IF(COUNTA(A2549,B2549,D2549)=0,"",IF(D2549="","할 일을 적어 주세요",IF(NOT(ISNUMBER(A2549)),"마감일을 확인하세요",IF(AND(B2549&lt;&gt;"",ISNA(MATCH(B2549,현장번호,0))),"현장 번호를 확인하세요",IF(AND(F2549&lt;&gt;"",F2549&lt;&gt;"완료"),"끝남 칸은 '완료'만","")))))</f>
        <v/>
      </c>
      <c r="J2549">
        <f>IF(OR(G2549="밀림",G2549="오늘",G2549="이번 주"),A2549+ROW()/1E+6,"")</f>
        <v/>
      </c>
    </row>
    <row r="2550">
      <c r="A2550" s="20" t="n"/>
      <c r="B2550" s="26" t="n"/>
      <c r="C2550" s="27">
        <f>IF(D2550="","",IF(B2550="","(현장 없음)",IFERROR(INDEX(현장_고객,MATCH(B2550,현장번호,0))&amp;" · "&amp;INDEX(현장_주소,MATCH(B2550,현장번호,0)),"없는 번호")))</f>
        <v/>
      </c>
      <c r="D2550" s="21" t="n"/>
      <c r="E2550" s="21" t="n"/>
      <c r="F2550" s="26" t="n"/>
      <c r="G2550" s="28">
        <f>IF(OR(D2550="",H2550&lt;&gt;""),"",IF(F2550="완료","완료",IF(A2550&lt;기준일,"밀림",IF(A2550=기준일,"오늘",IF(A2550&lt;=기준일+7,"이번 주","예정")))))</f>
        <v/>
      </c>
      <c r="H2550" s="25">
        <f>IF(COUNTA(A2550,B2550,D2550)=0,"",IF(D2550="","할 일을 적어 주세요",IF(NOT(ISNUMBER(A2550)),"마감일을 확인하세요",IF(AND(B2550&lt;&gt;"",ISNA(MATCH(B2550,현장번호,0))),"현장 번호를 확인하세요",IF(AND(F2550&lt;&gt;"",F2550&lt;&gt;"완료"),"끝남 칸은 '완료'만","")))))</f>
        <v/>
      </c>
      <c r="J2550">
        <f>IF(OR(G2550="밀림",G2550="오늘",G2550="이번 주"),A2550+ROW()/1E+6,"")</f>
        <v/>
      </c>
    </row>
    <row r="2551">
      <c r="A2551" s="20" t="n"/>
      <c r="B2551" s="26" t="n"/>
      <c r="C2551" s="27">
        <f>IF(D2551="","",IF(B2551="","(현장 없음)",IFERROR(INDEX(현장_고객,MATCH(B2551,현장번호,0))&amp;" · "&amp;INDEX(현장_주소,MATCH(B2551,현장번호,0)),"없는 번호")))</f>
        <v/>
      </c>
      <c r="D2551" s="21" t="n"/>
      <c r="E2551" s="21" t="n"/>
      <c r="F2551" s="26" t="n"/>
      <c r="G2551" s="28">
        <f>IF(OR(D2551="",H2551&lt;&gt;""),"",IF(F2551="완료","완료",IF(A2551&lt;기준일,"밀림",IF(A2551=기준일,"오늘",IF(A2551&lt;=기준일+7,"이번 주","예정")))))</f>
        <v/>
      </c>
      <c r="H2551" s="25">
        <f>IF(COUNTA(A2551,B2551,D2551)=0,"",IF(D2551="","할 일을 적어 주세요",IF(NOT(ISNUMBER(A2551)),"마감일을 확인하세요",IF(AND(B2551&lt;&gt;"",ISNA(MATCH(B2551,현장번호,0))),"현장 번호를 확인하세요",IF(AND(F2551&lt;&gt;"",F2551&lt;&gt;"완료"),"끝남 칸은 '완료'만","")))))</f>
        <v/>
      </c>
      <c r="J2551">
        <f>IF(OR(G2551="밀림",G2551="오늘",G2551="이번 주"),A2551+ROW()/1E+6,"")</f>
        <v/>
      </c>
    </row>
    <row r="2552">
      <c r="A2552" s="20" t="n"/>
      <c r="B2552" s="26" t="n"/>
      <c r="C2552" s="27">
        <f>IF(D2552="","",IF(B2552="","(현장 없음)",IFERROR(INDEX(현장_고객,MATCH(B2552,현장번호,0))&amp;" · "&amp;INDEX(현장_주소,MATCH(B2552,현장번호,0)),"없는 번호")))</f>
        <v/>
      </c>
      <c r="D2552" s="21" t="n"/>
      <c r="E2552" s="21" t="n"/>
      <c r="F2552" s="26" t="n"/>
      <c r="G2552" s="28">
        <f>IF(OR(D2552="",H2552&lt;&gt;""),"",IF(F2552="완료","완료",IF(A2552&lt;기준일,"밀림",IF(A2552=기준일,"오늘",IF(A2552&lt;=기준일+7,"이번 주","예정")))))</f>
        <v/>
      </c>
      <c r="H2552" s="25">
        <f>IF(COUNTA(A2552,B2552,D2552)=0,"",IF(D2552="","할 일을 적어 주세요",IF(NOT(ISNUMBER(A2552)),"마감일을 확인하세요",IF(AND(B2552&lt;&gt;"",ISNA(MATCH(B2552,현장번호,0))),"현장 번호를 확인하세요",IF(AND(F2552&lt;&gt;"",F2552&lt;&gt;"완료"),"끝남 칸은 '완료'만","")))))</f>
        <v/>
      </c>
      <c r="J2552">
        <f>IF(OR(G2552="밀림",G2552="오늘",G2552="이번 주"),A2552+ROW()/1E+6,"")</f>
        <v/>
      </c>
    </row>
    <row r="2553">
      <c r="A2553" s="20" t="n"/>
      <c r="B2553" s="26" t="n"/>
      <c r="C2553" s="27">
        <f>IF(D2553="","",IF(B2553="","(현장 없음)",IFERROR(INDEX(현장_고객,MATCH(B2553,현장번호,0))&amp;" · "&amp;INDEX(현장_주소,MATCH(B2553,현장번호,0)),"없는 번호")))</f>
        <v/>
      </c>
      <c r="D2553" s="21" t="n"/>
      <c r="E2553" s="21" t="n"/>
      <c r="F2553" s="26" t="n"/>
      <c r="G2553" s="28">
        <f>IF(OR(D2553="",H2553&lt;&gt;""),"",IF(F2553="완료","완료",IF(A2553&lt;기준일,"밀림",IF(A2553=기준일,"오늘",IF(A2553&lt;=기준일+7,"이번 주","예정")))))</f>
        <v/>
      </c>
      <c r="H2553" s="25">
        <f>IF(COUNTA(A2553,B2553,D2553)=0,"",IF(D2553="","할 일을 적어 주세요",IF(NOT(ISNUMBER(A2553)),"마감일을 확인하세요",IF(AND(B2553&lt;&gt;"",ISNA(MATCH(B2553,현장번호,0))),"현장 번호를 확인하세요",IF(AND(F2553&lt;&gt;"",F2553&lt;&gt;"완료"),"끝남 칸은 '완료'만","")))))</f>
        <v/>
      </c>
      <c r="J2553">
        <f>IF(OR(G2553="밀림",G2553="오늘",G2553="이번 주"),A2553+ROW()/1E+6,"")</f>
        <v/>
      </c>
    </row>
    <row r="2554">
      <c r="A2554" s="20" t="n"/>
      <c r="B2554" s="26" t="n"/>
      <c r="C2554" s="27">
        <f>IF(D2554="","",IF(B2554="","(현장 없음)",IFERROR(INDEX(현장_고객,MATCH(B2554,현장번호,0))&amp;" · "&amp;INDEX(현장_주소,MATCH(B2554,현장번호,0)),"없는 번호")))</f>
        <v/>
      </c>
      <c r="D2554" s="21" t="n"/>
      <c r="E2554" s="21" t="n"/>
      <c r="F2554" s="26" t="n"/>
      <c r="G2554" s="28">
        <f>IF(OR(D2554="",H2554&lt;&gt;""),"",IF(F2554="완료","완료",IF(A2554&lt;기준일,"밀림",IF(A2554=기준일,"오늘",IF(A2554&lt;=기준일+7,"이번 주","예정")))))</f>
        <v/>
      </c>
      <c r="H2554" s="25">
        <f>IF(COUNTA(A2554,B2554,D2554)=0,"",IF(D2554="","할 일을 적어 주세요",IF(NOT(ISNUMBER(A2554)),"마감일을 확인하세요",IF(AND(B2554&lt;&gt;"",ISNA(MATCH(B2554,현장번호,0))),"현장 번호를 확인하세요",IF(AND(F2554&lt;&gt;"",F2554&lt;&gt;"완료"),"끝남 칸은 '완료'만","")))))</f>
        <v/>
      </c>
      <c r="J2554">
        <f>IF(OR(G2554="밀림",G2554="오늘",G2554="이번 주"),A2554+ROW()/1E+6,"")</f>
        <v/>
      </c>
    </row>
    <row r="2555">
      <c r="A2555" s="20" t="n"/>
      <c r="B2555" s="26" t="n"/>
      <c r="C2555" s="27">
        <f>IF(D2555="","",IF(B2555="","(현장 없음)",IFERROR(INDEX(현장_고객,MATCH(B2555,현장번호,0))&amp;" · "&amp;INDEX(현장_주소,MATCH(B2555,현장번호,0)),"없는 번호")))</f>
        <v/>
      </c>
      <c r="D2555" s="21" t="n"/>
      <c r="E2555" s="21" t="n"/>
      <c r="F2555" s="26" t="n"/>
      <c r="G2555" s="28">
        <f>IF(OR(D2555="",H2555&lt;&gt;""),"",IF(F2555="완료","완료",IF(A2555&lt;기준일,"밀림",IF(A2555=기준일,"오늘",IF(A2555&lt;=기준일+7,"이번 주","예정")))))</f>
        <v/>
      </c>
      <c r="H2555" s="25">
        <f>IF(COUNTA(A2555,B2555,D2555)=0,"",IF(D2555="","할 일을 적어 주세요",IF(NOT(ISNUMBER(A2555)),"마감일을 확인하세요",IF(AND(B2555&lt;&gt;"",ISNA(MATCH(B2555,현장번호,0))),"현장 번호를 확인하세요",IF(AND(F2555&lt;&gt;"",F2555&lt;&gt;"완료"),"끝남 칸은 '완료'만","")))))</f>
        <v/>
      </c>
      <c r="J2555">
        <f>IF(OR(G2555="밀림",G2555="오늘",G2555="이번 주"),A2555+ROW()/1E+6,"")</f>
        <v/>
      </c>
    </row>
    <row r="2556">
      <c r="A2556" s="20" t="n"/>
      <c r="B2556" s="26" t="n"/>
      <c r="C2556" s="27">
        <f>IF(D2556="","",IF(B2556="","(현장 없음)",IFERROR(INDEX(현장_고객,MATCH(B2556,현장번호,0))&amp;" · "&amp;INDEX(현장_주소,MATCH(B2556,현장번호,0)),"없는 번호")))</f>
        <v/>
      </c>
      <c r="D2556" s="21" t="n"/>
      <c r="E2556" s="21" t="n"/>
      <c r="F2556" s="26" t="n"/>
      <c r="G2556" s="28">
        <f>IF(OR(D2556="",H2556&lt;&gt;""),"",IF(F2556="완료","완료",IF(A2556&lt;기준일,"밀림",IF(A2556=기준일,"오늘",IF(A2556&lt;=기준일+7,"이번 주","예정")))))</f>
        <v/>
      </c>
      <c r="H2556" s="25">
        <f>IF(COUNTA(A2556,B2556,D2556)=0,"",IF(D2556="","할 일을 적어 주세요",IF(NOT(ISNUMBER(A2556)),"마감일을 확인하세요",IF(AND(B2556&lt;&gt;"",ISNA(MATCH(B2556,현장번호,0))),"현장 번호를 확인하세요",IF(AND(F2556&lt;&gt;"",F2556&lt;&gt;"완료"),"끝남 칸은 '완료'만","")))))</f>
        <v/>
      </c>
      <c r="J2556">
        <f>IF(OR(G2556="밀림",G2556="오늘",G2556="이번 주"),A2556+ROW()/1E+6,"")</f>
        <v/>
      </c>
    </row>
    <row r="2557">
      <c r="A2557" s="20" t="n"/>
      <c r="B2557" s="26" t="n"/>
      <c r="C2557" s="27">
        <f>IF(D2557="","",IF(B2557="","(현장 없음)",IFERROR(INDEX(현장_고객,MATCH(B2557,현장번호,0))&amp;" · "&amp;INDEX(현장_주소,MATCH(B2557,현장번호,0)),"없는 번호")))</f>
        <v/>
      </c>
      <c r="D2557" s="21" t="n"/>
      <c r="E2557" s="21" t="n"/>
      <c r="F2557" s="26" t="n"/>
      <c r="G2557" s="28">
        <f>IF(OR(D2557="",H2557&lt;&gt;""),"",IF(F2557="완료","완료",IF(A2557&lt;기준일,"밀림",IF(A2557=기준일,"오늘",IF(A2557&lt;=기준일+7,"이번 주","예정")))))</f>
        <v/>
      </c>
      <c r="H2557" s="25">
        <f>IF(COUNTA(A2557,B2557,D2557)=0,"",IF(D2557="","할 일을 적어 주세요",IF(NOT(ISNUMBER(A2557)),"마감일을 확인하세요",IF(AND(B2557&lt;&gt;"",ISNA(MATCH(B2557,현장번호,0))),"현장 번호를 확인하세요",IF(AND(F2557&lt;&gt;"",F2557&lt;&gt;"완료"),"끝남 칸은 '완료'만","")))))</f>
        <v/>
      </c>
      <c r="J2557">
        <f>IF(OR(G2557="밀림",G2557="오늘",G2557="이번 주"),A2557+ROW()/1E+6,"")</f>
        <v/>
      </c>
    </row>
    <row r="2558">
      <c r="A2558" s="20" t="n"/>
      <c r="B2558" s="26" t="n"/>
      <c r="C2558" s="27">
        <f>IF(D2558="","",IF(B2558="","(현장 없음)",IFERROR(INDEX(현장_고객,MATCH(B2558,현장번호,0))&amp;" · "&amp;INDEX(현장_주소,MATCH(B2558,현장번호,0)),"없는 번호")))</f>
        <v/>
      </c>
      <c r="D2558" s="21" t="n"/>
      <c r="E2558" s="21" t="n"/>
      <c r="F2558" s="26" t="n"/>
      <c r="G2558" s="28">
        <f>IF(OR(D2558="",H2558&lt;&gt;""),"",IF(F2558="완료","완료",IF(A2558&lt;기준일,"밀림",IF(A2558=기준일,"오늘",IF(A2558&lt;=기준일+7,"이번 주","예정")))))</f>
        <v/>
      </c>
      <c r="H2558" s="25">
        <f>IF(COUNTA(A2558,B2558,D2558)=0,"",IF(D2558="","할 일을 적어 주세요",IF(NOT(ISNUMBER(A2558)),"마감일을 확인하세요",IF(AND(B2558&lt;&gt;"",ISNA(MATCH(B2558,현장번호,0))),"현장 번호를 확인하세요",IF(AND(F2558&lt;&gt;"",F2558&lt;&gt;"완료"),"끝남 칸은 '완료'만","")))))</f>
        <v/>
      </c>
      <c r="J2558">
        <f>IF(OR(G2558="밀림",G2558="오늘",G2558="이번 주"),A2558+ROW()/1E+6,"")</f>
        <v/>
      </c>
    </row>
    <row r="2559">
      <c r="A2559" s="20" t="n"/>
      <c r="B2559" s="26" t="n"/>
      <c r="C2559" s="27">
        <f>IF(D2559="","",IF(B2559="","(현장 없음)",IFERROR(INDEX(현장_고객,MATCH(B2559,현장번호,0))&amp;" · "&amp;INDEX(현장_주소,MATCH(B2559,현장번호,0)),"없는 번호")))</f>
        <v/>
      </c>
      <c r="D2559" s="21" t="n"/>
      <c r="E2559" s="21" t="n"/>
      <c r="F2559" s="26" t="n"/>
      <c r="G2559" s="28">
        <f>IF(OR(D2559="",H2559&lt;&gt;""),"",IF(F2559="완료","완료",IF(A2559&lt;기준일,"밀림",IF(A2559=기준일,"오늘",IF(A2559&lt;=기준일+7,"이번 주","예정")))))</f>
        <v/>
      </c>
      <c r="H2559" s="25">
        <f>IF(COUNTA(A2559,B2559,D2559)=0,"",IF(D2559="","할 일을 적어 주세요",IF(NOT(ISNUMBER(A2559)),"마감일을 확인하세요",IF(AND(B2559&lt;&gt;"",ISNA(MATCH(B2559,현장번호,0))),"현장 번호를 확인하세요",IF(AND(F2559&lt;&gt;"",F2559&lt;&gt;"완료"),"끝남 칸은 '완료'만","")))))</f>
        <v/>
      </c>
      <c r="J2559">
        <f>IF(OR(G2559="밀림",G2559="오늘",G2559="이번 주"),A2559+ROW()/1E+6,"")</f>
        <v/>
      </c>
    </row>
    <row r="2560">
      <c r="A2560" s="20" t="n"/>
      <c r="B2560" s="26" t="n"/>
      <c r="C2560" s="27">
        <f>IF(D2560="","",IF(B2560="","(현장 없음)",IFERROR(INDEX(현장_고객,MATCH(B2560,현장번호,0))&amp;" · "&amp;INDEX(현장_주소,MATCH(B2560,현장번호,0)),"없는 번호")))</f>
        <v/>
      </c>
      <c r="D2560" s="21" t="n"/>
      <c r="E2560" s="21" t="n"/>
      <c r="F2560" s="26" t="n"/>
      <c r="G2560" s="28">
        <f>IF(OR(D2560="",H2560&lt;&gt;""),"",IF(F2560="완료","완료",IF(A2560&lt;기준일,"밀림",IF(A2560=기준일,"오늘",IF(A2560&lt;=기준일+7,"이번 주","예정")))))</f>
        <v/>
      </c>
      <c r="H2560" s="25">
        <f>IF(COUNTA(A2560,B2560,D2560)=0,"",IF(D2560="","할 일을 적어 주세요",IF(NOT(ISNUMBER(A2560)),"마감일을 확인하세요",IF(AND(B2560&lt;&gt;"",ISNA(MATCH(B2560,현장번호,0))),"현장 번호를 확인하세요",IF(AND(F2560&lt;&gt;"",F2560&lt;&gt;"완료"),"끝남 칸은 '완료'만","")))))</f>
        <v/>
      </c>
      <c r="J2560">
        <f>IF(OR(G2560="밀림",G2560="오늘",G2560="이번 주"),A2560+ROW()/1E+6,"")</f>
        <v/>
      </c>
    </row>
    <row r="2561">
      <c r="A2561" s="20" t="n"/>
      <c r="B2561" s="26" t="n"/>
      <c r="C2561" s="27">
        <f>IF(D2561="","",IF(B2561="","(현장 없음)",IFERROR(INDEX(현장_고객,MATCH(B2561,현장번호,0))&amp;" · "&amp;INDEX(현장_주소,MATCH(B2561,현장번호,0)),"없는 번호")))</f>
        <v/>
      </c>
      <c r="D2561" s="21" t="n"/>
      <c r="E2561" s="21" t="n"/>
      <c r="F2561" s="26" t="n"/>
      <c r="G2561" s="28">
        <f>IF(OR(D2561="",H2561&lt;&gt;""),"",IF(F2561="완료","완료",IF(A2561&lt;기준일,"밀림",IF(A2561=기준일,"오늘",IF(A2561&lt;=기준일+7,"이번 주","예정")))))</f>
        <v/>
      </c>
      <c r="H2561" s="25">
        <f>IF(COUNTA(A2561,B2561,D2561)=0,"",IF(D2561="","할 일을 적어 주세요",IF(NOT(ISNUMBER(A2561)),"마감일을 확인하세요",IF(AND(B2561&lt;&gt;"",ISNA(MATCH(B2561,현장번호,0))),"현장 번호를 확인하세요",IF(AND(F2561&lt;&gt;"",F2561&lt;&gt;"완료"),"끝남 칸은 '완료'만","")))))</f>
        <v/>
      </c>
      <c r="J2561">
        <f>IF(OR(G2561="밀림",G2561="오늘",G2561="이번 주"),A2561+ROW()/1E+6,"")</f>
        <v/>
      </c>
    </row>
    <row r="2562">
      <c r="A2562" s="20" t="n"/>
      <c r="B2562" s="26" t="n"/>
      <c r="C2562" s="27">
        <f>IF(D2562="","",IF(B2562="","(현장 없음)",IFERROR(INDEX(현장_고객,MATCH(B2562,현장번호,0))&amp;" · "&amp;INDEX(현장_주소,MATCH(B2562,현장번호,0)),"없는 번호")))</f>
        <v/>
      </c>
      <c r="D2562" s="21" t="n"/>
      <c r="E2562" s="21" t="n"/>
      <c r="F2562" s="26" t="n"/>
      <c r="G2562" s="28">
        <f>IF(OR(D2562="",H2562&lt;&gt;""),"",IF(F2562="완료","완료",IF(A2562&lt;기준일,"밀림",IF(A2562=기준일,"오늘",IF(A2562&lt;=기준일+7,"이번 주","예정")))))</f>
        <v/>
      </c>
      <c r="H2562" s="25">
        <f>IF(COUNTA(A2562,B2562,D2562)=0,"",IF(D2562="","할 일을 적어 주세요",IF(NOT(ISNUMBER(A2562)),"마감일을 확인하세요",IF(AND(B2562&lt;&gt;"",ISNA(MATCH(B2562,현장번호,0))),"현장 번호를 확인하세요",IF(AND(F2562&lt;&gt;"",F2562&lt;&gt;"완료"),"끝남 칸은 '완료'만","")))))</f>
        <v/>
      </c>
      <c r="J2562">
        <f>IF(OR(G2562="밀림",G2562="오늘",G2562="이번 주"),A2562+ROW()/1E+6,"")</f>
        <v/>
      </c>
    </row>
    <row r="2563">
      <c r="A2563" s="20" t="n"/>
      <c r="B2563" s="26" t="n"/>
      <c r="C2563" s="27">
        <f>IF(D2563="","",IF(B2563="","(현장 없음)",IFERROR(INDEX(현장_고객,MATCH(B2563,현장번호,0))&amp;" · "&amp;INDEX(현장_주소,MATCH(B2563,현장번호,0)),"없는 번호")))</f>
        <v/>
      </c>
      <c r="D2563" s="21" t="n"/>
      <c r="E2563" s="21" t="n"/>
      <c r="F2563" s="26" t="n"/>
      <c r="G2563" s="28">
        <f>IF(OR(D2563="",H2563&lt;&gt;""),"",IF(F2563="완료","완료",IF(A2563&lt;기준일,"밀림",IF(A2563=기준일,"오늘",IF(A2563&lt;=기준일+7,"이번 주","예정")))))</f>
        <v/>
      </c>
      <c r="H2563" s="25">
        <f>IF(COUNTA(A2563,B2563,D2563)=0,"",IF(D2563="","할 일을 적어 주세요",IF(NOT(ISNUMBER(A2563)),"마감일을 확인하세요",IF(AND(B2563&lt;&gt;"",ISNA(MATCH(B2563,현장번호,0))),"현장 번호를 확인하세요",IF(AND(F2563&lt;&gt;"",F2563&lt;&gt;"완료"),"끝남 칸은 '완료'만","")))))</f>
        <v/>
      </c>
      <c r="J2563">
        <f>IF(OR(G2563="밀림",G2563="오늘",G2563="이번 주"),A2563+ROW()/1E+6,"")</f>
        <v/>
      </c>
    </row>
    <row r="2564">
      <c r="A2564" s="20" t="n"/>
      <c r="B2564" s="26" t="n"/>
      <c r="C2564" s="27">
        <f>IF(D2564="","",IF(B2564="","(현장 없음)",IFERROR(INDEX(현장_고객,MATCH(B2564,현장번호,0))&amp;" · "&amp;INDEX(현장_주소,MATCH(B2564,현장번호,0)),"없는 번호")))</f>
        <v/>
      </c>
      <c r="D2564" s="21" t="n"/>
      <c r="E2564" s="21" t="n"/>
      <c r="F2564" s="26" t="n"/>
      <c r="G2564" s="28">
        <f>IF(OR(D2564="",H2564&lt;&gt;""),"",IF(F2564="완료","완료",IF(A2564&lt;기준일,"밀림",IF(A2564=기준일,"오늘",IF(A2564&lt;=기준일+7,"이번 주","예정")))))</f>
        <v/>
      </c>
      <c r="H2564" s="25">
        <f>IF(COUNTA(A2564,B2564,D2564)=0,"",IF(D2564="","할 일을 적어 주세요",IF(NOT(ISNUMBER(A2564)),"마감일을 확인하세요",IF(AND(B2564&lt;&gt;"",ISNA(MATCH(B2564,현장번호,0))),"현장 번호를 확인하세요",IF(AND(F2564&lt;&gt;"",F2564&lt;&gt;"완료"),"끝남 칸은 '완료'만","")))))</f>
        <v/>
      </c>
      <c r="J2564">
        <f>IF(OR(G2564="밀림",G2564="오늘",G2564="이번 주"),A2564+ROW()/1E+6,"")</f>
        <v/>
      </c>
    </row>
    <row r="2565">
      <c r="A2565" s="20" t="n"/>
      <c r="B2565" s="26" t="n"/>
      <c r="C2565" s="27">
        <f>IF(D2565="","",IF(B2565="","(현장 없음)",IFERROR(INDEX(현장_고객,MATCH(B2565,현장번호,0))&amp;" · "&amp;INDEX(현장_주소,MATCH(B2565,현장번호,0)),"없는 번호")))</f>
        <v/>
      </c>
      <c r="D2565" s="21" t="n"/>
      <c r="E2565" s="21" t="n"/>
      <c r="F2565" s="26" t="n"/>
      <c r="G2565" s="28">
        <f>IF(OR(D2565="",H2565&lt;&gt;""),"",IF(F2565="완료","완료",IF(A2565&lt;기준일,"밀림",IF(A2565=기준일,"오늘",IF(A2565&lt;=기준일+7,"이번 주","예정")))))</f>
        <v/>
      </c>
      <c r="H2565" s="25">
        <f>IF(COUNTA(A2565,B2565,D2565)=0,"",IF(D2565="","할 일을 적어 주세요",IF(NOT(ISNUMBER(A2565)),"마감일을 확인하세요",IF(AND(B2565&lt;&gt;"",ISNA(MATCH(B2565,현장번호,0))),"현장 번호를 확인하세요",IF(AND(F2565&lt;&gt;"",F2565&lt;&gt;"완료"),"끝남 칸은 '완료'만","")))))</f>
        <v/>
      </c>
      <c r="J2565">
        <f>IF(OR(G2565="밀림",G2565="오늘",G2565="이번 주"),A2565+ROW()/1E+6,"")</f>
        <v/>
      </c>
    </row>
    <row r="2566">
      <c r="A2566" s="20" t="n"/>
      <c r="B2566" s="26" t="n"/>
      <c r="C2566" s="27">
        <f>IF(D2566="","",IF(B2566="","(현장 없음)",IFERROR(INDEX(현장_고객,MATCH(B2566,현장번호,0))&amp;" · "&amp;INDEX(현장_주소,MATCH(B2566,현장번호,0)),"없는 번호")))</f>
        <v/>
      </c>
      <c r="D2566" s="21" t="n"/>
      <c r="E2566" s="21" t="n"/>
      <c r="F2566" s="26" t="n"/>
      <c r="G2566" s="28">
        <f>IF(OR(D2566="",H2566&lt;&gt;""),"",IF(F2566="완료","완료",IF(A2566&lt;기준일,"밀림",IF(A2566=기준일,"오늘",IF(A2566&lt;=기준일+7,"이번 주","예정")))))</f>
        <v/>
      </c>
      <c r="H2566" s="25">
        <f>IF(COUNTA(A2566,B2566,D2566)=0,"",IF(D2566="","할 일을 적어 주세요",IF(NOT(ISNUMBER(A2566)),"마감일을 확인하세요",IF(AND(B2566&lt;&gt;"",ISNA(MATCH(B2566,현장번호,0))),"현장 번호를 확인하세요",IF(AND(F2566&lt;&gt;"",F2566&lt;&gt;"완료"),"끝남 칸은 '완료'만","")))))</f>
        <v/>
      </c>
      <c r="J2566">
        <f>IF(OR(G2566="밀림",G2566="오늘",G2566="이번 주"),A2566+ROW()/1E+6,"")</f>
        <v/>
      </c>
    </row>
    <row r="2567">
      <c r="A2567" s="20" t="n"/>
      <c r="B2567" s="26" t="n"/>
      <c r="C2567" s="27">
        <f>IF(D2567="","",IF(B2567="","(현장 없음)",IFERROR(INDEX(현장_고객,MATCH(B2567,현장번호,0))&amp;" · "&amp;INDEX(현장_주소,MATCH(B2567,현장번호,0)),"없는 번호")))</f>
        <v/>
      </c>
      <c r="D2567" s="21" t="n"/>
      <c r="E2567" s="21" t="n"/>
      <c r="F2567" s="26" t="n"/>
      <c r="G2567" s="28">
        <f>IF(OR(D2567="",H2567&lt;&gt;""),"",IF(F2567="완료","완료",IF(A2567&lt;기준일,"밀림",IF(A2567=기준일,"오늘",IF(A2567&lt;=기준일+7,"이번 주","예정")))))</f>
        <v/>
      </c>
      <c r="H2567" s="25">
        <f>IF(COUNTA(A2567,B2567,D2567)=0,"",IF(D2567="","할 일을 적어 주세요",IF(NOT(ISNUMBER(A2567)),"마감일을 확인하세요",IF(AND(B2567&lt;&gt;"",ISNA(MATCH(B2567,현장번호,0))),"현장 번호를 확인하세요",IF(AND(F2567&lt;&gt;"",F2567&lt;&gt;"완료"),"끝남 칸은 '완료'만","")))))</f>
        <v/>
      </c>
      <c r="J2567">
        <f>IF(OR(G2567="밀림",G2567="오늘",G2567="이번 주"),A2567+ROW()/1E+6,"")</f>
        <v/>
      </c>
    </row>
    <row r="2568">
      <c r="A2568" s="20" t="n"/>
      <c r="B2568" s="26" t="n"/>
      <c r="C2568" s="27">
        <f>IF(D2568="","",IF(B2568="","(현장 없음)",IFERROR(INDEX(현장_고객,MATCH(B2568,현장번호,0))&amp;" · "&amp;INDEX(현장_주소,MATCH(B2568,현장번호,0)),"없는 번호")))</f>
        <v/>
      </c>
      <c r="D2568" s="21" t="n"/>
      <c r="E2568" s="21" t="n"/>
      <c r="F2568" s="26" t="n"/>
      <c r="G2568" s="28">
        <f>IF(OR(D2568="",H2568&lt;&gt;""),"",IF(F2568="완료","완료",IF(A2568&lt;기준일,"밀림",IF(A2568=기준일,"오늘",IF(A2568&lt;=기준일+7,"이번 주","예정")))))</f>
        <v/>
      </c>
      <c r="H2568" s="25">
        <f>IF(COUNTA(A2568,B2568,D2568)=0,"",IF(D2568="","할 일을 적어 주세요",IF(NOT(ISNUMBER(A2568)),"마감일을 확인하세요",IF(AND(B2568&lt;&gt;"",ISNA(MATCH(B2568,현장번호,0))),"현장 번호를 확인하세요",IF(AND(F2568&lt;&gt;"",F2568&lt;&gt;"완료"),"끝남 칸은 '완료'만","")))))</f>
        <v/>
      </c>
      <c r="J2568">
        <f>IF(OR(G2568="밀림",G2568="오늘",G2568="이번 주"),A2568+ROW()/1E+6,"")</f>
        <v/>
      </c>
    </row>
    <row r="2569">
      <c r="A2569" s="20" t="n"/>
      <c r="B2569" s="26" t="n"/>
      <c r="C2569" s="27">
        <f>IF(D2569="","",IF(B2569="","(현장 없음)",IFERROR(INDEX(현장_고객,MATCH(B2569,현장번호,0))&amp;" · "&amp;INDEX(현장_주소,MATCH(B2569,현장번호,0)),"없는 번호")))</f>
        <v/>
      </c>
      <c r="D2569" s="21" t="n"/>
      <c r="E2569" s="21" t="n"/>
      <c r="F2569" s="26" t="n"/>
      <c r="G2569" s="28">
        <f>IF(OR(D2569="",H2569&lt;&gt;""),"",IF(F2569="완료","완료",IF(A2569&lt;기준일,"밀림",IF(A2569=기준일,"오늘",IF(A2569&lt;=기준일+7,"이번 주","예정")))))</f>
        <v/>
      </c>
      <c r="H2569" s="25">
        <f>IF(COUNTA(A2569,B2569,D2569)=0,"",IF(D2569="","할 일을 적어 주세요",IF(NOT(ISNUMBER(A2569)),"마감일을 확인하세요",IF(AND(B2569&lt;&gt;"",ISNA(MATCH(B2569,현장번호,0))),"현장 번호를 확인하세요",IF(AND(F2569&lt;&gt;"",F2569&lt;&gt;"완료"),"끝남 칸은 '완료'만","")))))</f>
        <v/>
      </c>
      <c r="J2569">
        <f>IF(OR(G2569="밀림",G2569="오늘",G2569="이번 주"),A2569+ROW()/1E+6,"")</f>
        <v/>
      </c>
    </row>
    <row r="2570">
      <c r="A2570" s="20" t="n"/>
      <c r="B2570" s="26" t="n"/>
      <c r="C2570" s="27">
        <f>IF(D2570="","",IF(B2570="","(현장 없음)",IFERROR(INDEX(현장_고객,MATCH(B2570,현장번호,0))&amp;" · "&amp;INDEX(현장_주소,MATCH(B2570,현장번호,0)),"없는 번호")))</f>
        <v/>
      </c>
      <c r="D2570" s="21" t="n"/>
      <c r="E2570" s="21" t="n"/>
      <c r="F2570" s="26" t="n"/>
      <c r="G2570" s="28">
        <f>IF(OR(D2570="",H2570&lt;&gt;""),"",IF(F2570="완료","완료",IF(A2570&lt;기준일,"밀림",IF(A2570=기준일,"오늘",IF(A2570&lt;=기준일+7,"이번 주","예정")))))</f>
        <v/>
      </c>
      <c r="H2570" s="25">
        <f>IF(COUNTA(A2570,B2570,D2570)=0,"",IF(D2570="","할 일을 적어 주세요",IF(NOT(ISNUMBER(A2570)),"마감일을 확인하세요",IF(AND(B2570&lt;&gt;"",ISNA(MATCH(B2570,현장번호,0))),"현장 번호를 확인하세요",IF(AND(F2570&lt;&gt;"",F2570&lt;&gt;"완료"),"끝남 칸은 '완료'만","")))))</f>
        <v/>
      </c>
      <c r="J2570">
        <f>IF(OR(G2570="밀림",G2570="오늘",G2570="이번 주"),A2570+ROW()/1E+6,"")</f>
        <v/>
      </c>
    </row>
    <row r="2571">
      <c r="A2571" s="20" t="n"/>
      <c r="B2571" s="26" t="n"/>
      <c r="C2571" s="27">
        <f>IF(D2571="","",IF(B2571="","(현장 없음)",IFERROR(INDEX(현장_고객,MATCH(B2571,현장번호,0))&amp;" · "&amp;INDEX(현장_주소,MATCH(B2571,현장번호,0)),"없는 번호")))</f>
        <v/>
      </c>
      <c r="D2571" s="21" t="n"/>
      <c r="E2571" s="21" t="n"/>
      <c r="F2571" s="26" t="n"/>
      <c r="G2571" s="28">
        <f>IF(OR(D2571="",H2571&lt;&gt;""),"",IF(F2571="완료","완료",IF(A2571&lt;기준일,"밀림",IF(A2571=기준일,"오늘",IF(A2571&lt;=기준일+7,"이번 주","예정")))))</f>
        <v/>
      </c>
      <c r="H2571" s="25">
        <f>IF(COUNTA(A2571,B2571,D2571)=0,"",IF(D2571="","할 일을 적어 주세요",IF(NOT(ISNUMBER(A2571)),"마감일을 확인하세요",IF(AND(B2571&lt;&gt;"",ISNA(MATCH(B2571,현장번호,0))),"현장 번호를 확인하세요",IF(AND(F2571&lt;&gt;"",F2571&lt;&gt;"완료"),"끝남 칸은 '완료'만","")))))</f>
        <v/>
      </c>
      <c r="J2571">
        <f>IF(OR(G2571="밀림",G2571="오늘",G2571="이번 주"),A2571+ROW()/1E+6,"")</f>
        <v/>
      </c>
    </row>
    <row r="2572">
      <c r="A2572" s="20" t="n"/>
      <c r="B2572" s="26" t="n"/>
      <c r="C2572" s="27">
        <f>IF(D2572="","",IF(B2572="","(현장 없음)",IFERROR(INDEX(현장_고객,MATCH(B2572,현장번호,0))&amp;" · "&amp;INDEX(현장_주소,MATCH(B2572,현장번호,0)),"없는 번호")))</f>
        <v/>
      </c>
      <c r="D2572" s="21" t="n"/>
      <c r="E2572" s="21" t="n"/>
      <c r="F2572" s="26" t="n"/>
      <c r="G2572" s="28">
        <f>IF(OR(D2572="",H2572&lt;&gt;""),"",IF(F2572="완료","완료",IF(A2572&lt;기준일,"밀림",IF(A2572=기준일,"오늘",IF(A2572&lt;=기준일+7,"이번 주","예정")))))</f>
        <v/>
      </c>
      <c r="H2572" s="25">
        <f>IF(COUNTA(A2572,B2572,D2572)=0,"",IF(D2572="","할 일을 적어 주세요",IF(NOT(ISNUMBER(A2572)),"마감일을 확인하세요",IF(AND(B2572&lt;&gt;"",ISNA(MATCH(B2572,현장번호,0))),"현장 번호를 확인하세요",IF(AND(F2572&lt;&gt;"",F2572&lt;&gt;"완료"),"끝남 칸은 '완료'만","")))))</f>
        <v/>
      </c>
      <c r="J2572">
        <f>IF(OR(G2572="밀림",G2572="오늘",G2572="이번 주"),A2572+ROW()/1E+6,"")</f>
        <v/>
      </c>
    </row>
    <row r="2573">
      <c r="A2573" s="20" t="n"/>
      <c r="B2573" s="26" t="n"/>
      <c r="C2573" s="27">
        <f>IF(D2573="","",IF(B2573="","(현장 없음)",IFERROR(INDEX(현장_고객,MATCH(B2573,현장번호,0))&amp;" · "&amp;INDEX(현장_주소,MATCH(B2573,현장번호,0)),"없는 번호")))</f>
        <v/>
      </c>
      <c r="D2573" s="21" t="n"/>
      <c r="E2573" s="21" t="n"/>
      <c r="F2573" s="26" t="n"/>
      <c r="G2573" s="28">
        <f>IF(OR(D2573="",H2573&lt;&gt;""),"",IF(F2573="완료","완료",IF(A2573&lt;기준일,"밀림",IF(A2573=기준일,"오늘",IF(A2573&lt;=기준일+7,"이번 주","예정")))))</f>
        <v/>
      </c>
      <c r="H2573" s="25">
        <f>IF(COUNTA(A2573,B2573,D2573)=0,"",IF(D2573="","할 일을 적어 주세요",IF(NOT(ISNUMBER(A2573)),"마감일을 확인하세요",IF(AND(B2573&lt;&gt;"",ISNA(MATCH(B2573,현장번호,0))),"현장 번호를 확인하세요",IF(AND(F2573&lt;&gt;"",F2573&lt;&gt;"완료"),"끝남 칸은 '완료'만","")))))</f>
        <v/>
      </c>
      <c r="J2573">
        <f>IF(OR(G2573="밀림",G2573="오늘",G2573="이번 주"),A2573+ROW()/1E+6,"")</f>
        <v/>
      </c>
    </row>
    <row r="2574">
      <c r="A2574" s="20" t="n"/>
      <c r="B2574" s="26" t="n"/>
      <c r="C2574" s="27">
        <f>IF(D2574="","",IF(B2574="","(현장 없음)",IFERROR(INDEX(현장_고객,MATCH(B2574,현장번호,0))&amp;" · "&amp;INDEX(현장_주소,MATCH(B2574,현장번호,0)),"없는 번호")))</f>
        <v/>
      </c>
      <c r="D2574" s="21" t="n"/>
      <c r="E2574" s="21" t="n"/>
      <c r="F2574" s="26" t="n"/>
      <c r="G2574" s="28">
        <f>IF(OR(D2574="",H2574&lt;&gt;""),"",IF(F2574="완료","완료",IF(A2574&lt;기준일,"밀림",IF(A2574=기준일,"오늘",IF(A2574&lt;=기준일+7,"이번 주","예정")))))</f>
        <v/>
      </c>
      <c r="H2574" s="25">
        <f>IF(COUNTA(A2574,B2574,D2574)=0,"",IF(D2574="","할 일을 적어 주세요",IF(NOT(ISNUMBER(A2574)),"마감일을 확인하세요",IF(AND(B2574&lt;&gt;"",ISNA(MATCH(B2574,현장번호,0))),"현장 번호를 확인하세요",IF(AND(F2574&lt;&gt;"",F2574&lt;&gt;"완료"),"끝남 칸은 '완료'만","")))))</f>
        <v/>
      </c>
      <c r="J2574">
        <f>IF(OR(G2574="밀림",G2574="오늘",G2574="이번 주"),A2574+ROW()/1E+6,"")</f>
        <v/>
      </c>
    </row>
    <row r="2575">
      <c r="A2575" s="20" t="n"/>
      <c r="B2575" s="26" t="n"/>
      <c r="C2575" s="27">
        <f>IF(D2575="","",IF(B2575="","(현장 없음)",IFERROR(INDEX(현장_고객,MATCH(B2575,현장번호,0))&amp;" · "&amp;INDEX(현장_주소,MATCH(B2575,현장번호,0)),"없는 번호")))</f>
        <v/>
      </c>
      <c r="D2575" s="21" t="n"/>
      <c r="E2575" s="21" t="n"/>
      <c r="F2575" s="26" t="n"/>
      <c r="G2575" s="28">
        <f>IF(OR(D2575="",H2575&lt;&gt;""),"",IF(F2575="완료","완료",IF(A2575&lt;기준일,"밀림",IF(A2575=기준일,"오늘",IF(A2575&lt;=기준일+7,"이번 주","예정")))))</f>
        <v/>
      </c>
      <c r="H2575" s="25">
        <f>IF(COUNTA(A2575,B2575,D2575)=0,"",IF(D2575="","할 일을 적어 주세요",IF(NOT(ISNUMBER(A2575)),"마감일을 확인하세요",IF(AND(B2575&lt;&gt;"",ISNA(MATCH(B2575,현장번호,0))),"현장 번호를 확인하세요",IF(AND(F2575&lt;&gt;"",F2575&lt;&gt;"완료"),"끝남 칸은 '완료'만","")))))</f>
        <v/>
      </c>
      <c r="J2575">
        <f>IF(OR(G2575="밀림",G2575="오늘",G2575="이번 주"),A2575+ROW()/1E+6,"")</f>
        <v/>
      </c>
    </row>
    <row r="2576">
      <c r="A2576" s="20" t="n"/>
      <c r="B2576" s="26" t="n"/>
      <c r="C2576" s="27">
        <f>IF(D2576="","",IF(B2576="","(현장 없음)",IFERROR(INDEX(현장_고객,MATCH(B2576,현장번호,0))&amp;" · "&amp;INDEX(현장_주소,MATCH(B2576,현장번호,0)),"없는 번호")))</f>
        <v/>
      </c>
      <c r="D2576" s="21" t="n"/>
      <c r="E2576" s="21" t="n"/>
      <c r="F2576" s="26" t="n"/>
      <c r="G2576" s="28">
        <f>IF(OR(D2576="",H2576&lt;&gt;""),"",IF(F2576="완료","완료",IF(A2576&lt;기준일,"밀림",IF(A2576=기준일,"오늘",IF(A2576&lt;=기준일+7,"이번 주","예정")))))</f>
        <v/>
      </c>
      <c r="H2576" s="25">
        <f>IF(COUNTA(A2576,B2576,D2576)=0,"",IF(D2576="","할 일을 적어 주세요",IF(NOT(ISNUMBER(A2576)),"마감일을 확인하세요",IF(AND(B2576&lt;&gt;"",ISNA(MATCH(B2576,현장번호,0))),"현장 번호를 확인하세요",IF(AND(F2576&lt;&gt;"",F2576&lt;&gt;"완료"),"끝남 칸은 '완료'만","")))))</f>
        <v/>
      </c>
      <c r="J2576">
        <f>IF(OR(G2576="밀림",G2576="오늘",G2576="이번 주"),A2576+ROW()/1E+6,"")</f>
        <v/>
      </c>
    </row>
    <row r="2577">
      <c r="A2577" s="20" t="n"/>
      <c r="B2577" s="26" t="n"/>
      <c r="C2577" s="27">
        <f>IF(D2577="","",IF(B2577="","(현장 없음)",IFERROR(INDEX(현장_고객,MATCH(B2577,현장번호,0))&amp;" · "&amp;INDEX(현장_주소,MATCH(B2577,현장번호,0)),"없는 번호")))</f>
        <v/>
      </c>
      <c r="D2577" s="21" t="n"/>
      <c r="E2577" s="21" t="n"/>
      <c r="F2577" s="26" t="n"/>
      <c r="G2577" s="28">
        <f>IF(OR(D2577="",H2577&lt;&gt;""),"",IF(F2577="완료","완료",IF(A2577&lt;기준일,"밀림",IF(A2577=기준일,"오늘",IF(A2577&lt;=기준일+7,"이번 주","예정")))))</f>
        <v/>
      </c>
      <c r="H2577" s="25">
        <f>IF(COUNTA(A2577,B2577,D2577)=0,"",IF(D2577="","할 일을 적어 주세요",IF(NOT(ISNUMBER(A2577)),"마감일을 확인하세요",IF(AND(B2577&lt;&gt;"",ISNA(MATCH(B2577,현장번호,0))),"현장 번호를 확인하세요",IF(AND(F2577&lt;&gt;"",F2577&lt;&gt;"완료"),"끝남 칸은 '완료'만","")))))</f>
        <v/>
      </c>
      <c r="J2577">
        <f>IF(OR(G2577="밀림",G2577="오늘",G2577="이번 주"),A2577+ROW()/1E+6,"")</f>
        <v/>
      </c>
    </row>
    <row r="2578">
      <c r="A2578" s="20" t="n"/>
      <c r="B2578" s="26" t="n"/>
      <c r="C2578" s="27">
        <f>IF(D2578="","",IF(B2578="","(현장 없음)",IFERROR(INDEX(현장_고객,MATCH(B2578,현장번호,0))&amp;" · "&amp;INDEX(현장_주소,MATCH(B2578,현장번호,0)),"없는 번호")))</f>
        <v/>
      </c>
      <c r="D2578" s="21" t="n"/>
      <c r="E2578" s="21" t="n"/>
      <c r="F2578" s="26" t="n"/>
      <c r="G2578" s="28">
        <f>IF(OR(D2578="",H2578&lt;&gt;""),"",IF(F2578="완료","완료",IF(A2578&lt;기준일,"밀림",IF(A2578=기준일,"오늘",IF(A2578&lt;=기준일+7,"이번 주","예정")))))</f>
        <v/>
      </c>
      <c r="H2578" s="25">
        <f>IF(COUNTA(A2578,B2578,D2578)=0,"",IF(D2578="","할 일을 적어 주세요",IF(NOT(ISNUMBER(A2578)),"마감일을 확인하세요",IF(AND(B2578&lt;&gt;"",ISNA(MATCH(B2578,현장번호,0))),"현장 번호를 확인하세요",IF(AND(F2578&lt;&gt;"",F2578&lt;&gt;"완료"),"끝남 칸은 '완료'만","")))))</f>
        <v/>
      </c>
      <c r="J2578">
        <f>IF(OR(G2578="밀림",G2578="오늘",G2578="이번 주"),A2578+ROW()/1E+6,"")</f>
        <v/>
      </c>
    </row>
    <row r="2579">
      <c r="A2579" s="20" t="n"/>
      <c r="B2579" s="26" t="n"/>
      <c r="C2579" s="27">
        <f>IF(D2579="","",IF(B2579="","(현장 없음)",IFERROR(INDEX(현장_고객,MATCH(B2579,현장번호,0))&amp;" · "&amp;INDEX(현장_주소,MATCH(B2579,현장번호,0)),"없는 번호")))</f>
        <v/>
      </c>
      <c r="D2579" s="21" t="n"/>
      <c r="E2579" s="21" t="n"/>
      <c r="F2579" s="26" t="n"/>
      <c r="G2579" s="28">
        <f>IF(OR(D2579="",H2579&lt;&gt;""),"",IF(F2579="완료","완료",IF(A2579&lt;기준일,"밀림",IF(A2579=기준일,"오늘",IF(A2579&lt;=기준일+7,"이번 주","예정")))))</f>
        <v/>
      </c>
      <c r="H2579" s="25">
        <f>IF(COUNTA(A2579,B2579,D2579)=0,"",IF(D2579="","할 일을 적어 주세요",IF(NOT(ISNUMBER(A2579)),"마감일을 확인하세요",IF(AND(B2579&lt;&gt;"",ISNA(MATCH(B2579,현장번호,0))),"현장 번호를 확인하세요",IF(AND(F2579&lt;&gt;"",F2579&lt;&gt;"완료"),"끝남 칸은 '완료'만","")))))</f>
        <v/>
      </c>
      <c r="J2579">
        <f>IF(OR(G2579="밀림",G2579="오늘",G2579="이번 주"),A2579+ROW()/1E+6,"")</f>
        <v/>
      </c>
    </row>
    <row r="2580">
      <c r="A2580" s="20" t="n"/>
      <c r="B2580" s="26" t="n"/>
      <c r="C2580" s="27">
        <f>IF(D2580="","",IF(B2580="","(현장 없음)",IFERROR(INDEX(현장_고객,MATCH(B2580,현장번호,0))&amp;" · "&amp;INDEX(현장_주소,MATCH(B2580,현장번호,0)),"없는 번호")))</f>
        <v/>
      </c>
      <c r="D2580" s="21" t="n"/>
      <c r="E2580" s="21" t="n"/>
      <c r="F2580" s="26" t="n"/>
      <c r="G2580" s="28">
        <f>IF(OR(D2580="",H2580&lt;&gt;""),"",IF(F2580="완료","완료",IF(A2580&lt;기준일,"밀림",IF(A2580=기준일,"오늘",IF(A2580&lt;=기준일+7,"이번 주","예정")))))</f>
        <v/>
      </c>
      <c r="H2580" s="25">
        <f>IF(COUNTA(A2580,B2580,D2580)=0,"",IF(D2580="","할 일을 적어 주세요",IF(NOT(ISNUMBER(A2580)),"마감일을 확인하세요",IF(AND(B2580&lt;&gt;"",ISNA(MATCH(B2580,현장번호,0))),"현장 번호를 확인하세요",IF(AND(F2580&lt;&gt;"",F2580&lt;&gt;"완료"),"끝남 칸은 '완료'만","")))))</f>
        <v/>
      </c>
      <c r="J2580">
        <f>IF(OR(G2580="밀림",G2580="오늘",G2580="이번 주"),A2580+ROW()/1E+6,"")</f>
        <v/>
      </c>
    </row>
    <row r="2581">
      <c r="A2581" s="20" t="n"/>
      <c r="B2581" s="26" t="n"/>
      <c r="C2581" s="27">
        <f>IF(D2581="","",IF(B2581="","(현장 없음)",IFERROR(INDEX(현장_고객,MATCH(B2581,현장번호,0))&amp;" · "&amp;INDEX(현장_주소,MATCH(B2581,현장번호,0)),"없는 번호")))</f>
        <v/>
      </c>
      <c r="D2581" s="21" t="n"/>
      <c r="E2581" s="21" t="n"/>
      <c r="F2581" s="26" t="n"/>
      <c r="G2581" s="28">
        <f>IF(OR(D2581="",H2581&lt;&gt;""),"",IF(F2581="완료","완료",IF(A2581&lt;기준일,"밀림",IF(A2581=기준일,"오늘",IF(A2581&lt;=기준일+7,"이번 주","예정")))))</f>
        <v/>
      </c>
      <c r="H2581" s="25">
        <f>IF(COUNTA(A2581,B2581,D2581)=0,"",IF(D2581="","할 일을 적어 주세요",IF(NOT(ISNUMBER(A2581)),"마감일을 확인하세요",IF(AND(B2581&lt;&gt;"",ISNA(MATCH(B2581,현장번호,0))),"현장 번호를 확인하세요",IF(AND(F2581&lt;&gt;"",F2581&lt;&gt;"완료"),"끝남 칸은 '완료'만","")))))</f>
        <v/>
      </c>
      <c r="J2581">
        <f>IF(OR(G2581="밀림",G2581="오늘",G2581="이번 주"),A2581+ROW()/1E+6,"")</f>
        <v/>
      </c>
    </row>
    <row r="2582">
      <c r="A2582" s="20" t="n"/>
      <c r="B2582" s="26" t="n"/>
      <c r="C2582" s="27">
        <f>IF(D2582="","",IF(B2582="","(현장 없음)",IFERROR(INDEX(현장_고객,MATCH(B2582,현장번호,0))&amp;" · "&amp;INDEX(현장_주소,MATCH(B2582,현장번호,0)),"없는 번호")))</f>
        <v/>
      </c>
      <c r="D2582" s="21" t="n"/>
      <c r="E2582" s="21" t="n"/>
      <c r="F2582" s="26" t="n"/>
      <c r="G2582" s="28">
        <f>IF(OR(D2582="",H2582&lt;&gt;""),"",IF(F2582="완료","완료",IF(A2582&lt;기준일,"밀림",IF(A2582=기준일,"오늘",IF(A2582&lt;=기준일+7,"이번 주","예정")))))</f>
        <v/>
      </c>
      <c r="H2582" s="25">
        <f>IF(COUNTA(A2582,B2582,D2582)=0,"",IF(D2582="","할 일을 적어 주세요",IF(NOT(ISNUMBER(A2582)),"마감일을 확인하세요",IF(AND(B2582&lt;&gt;"",ISNA(MATCH(B2582,현장번호,0))),"현장 번호를 확인하세요",IF(AND(F2582&lt;&gt;"",F2582&lt;&gt;"완료"),"끝남 칸은 '완료'만","")))))</f>
        <v/>
      </c>
      <c r="J2582">
        <f>IF(OR(G2582="밀림",G2582="오늘",G2582="이번 주"),A2582+ROW()/1E+6,"")</f>
        <v/>
      </c>
    </row>
    <row r="2583">
      <c r="A2583" s="20" t="n"/>
      <c r="B2583" s="26" t="n"/>
      <c r="C2583" s="27">
        <f>IF(D2583="","",IF(B2583="","(현장 없음)",IFERROR(INDEX(현장_고객,MATCH(B2583,현장번호,0))&amp;" · "&amp;INDEX(현장_주소,MATCH(B2583,현장번호,0)),"없는 번호")))</f>
        <v/>
      </c>
      <c r="D2583" s="21" t="n"/>
      <c r="E2583" s="21" t="n"/>
      <c r="F2583" s="26" t="n"/>
      <c r="G2583" s="28">
        <f>IF(OR(D2583="",H2583&lt;&gt;""),"",IF(F2583="완료","완료",IF(A2583&lt;기준일,"밀림",IF(A2583=기준일,"오늘",IF(A2583&lt;=기준일+7,"이번 주","예정")))))</f>
        <v/>
      </c>
      <c r="H2583" s="25">
        <f>IF(COUNTA(A2583,B2583,D2583)=0,"",IF(D2583="","할 일을 적어 주세요",IF(NOT(ISNUMBER(A2583)),"마감일을 확인하세요",IF(AND(B2583&lt;&gt;"",ISNA(MATCH(B2583,현장번호,0))),"현장 번호를 확인하세요",IF(AND(F2583&lt;&gt;"",F2583&lt;&gt;"완료"),"끝남 칸은 '완료'만","")))))</f>
        <v/>
      </c>
      <c r="J2583">
        <f>IF(OR(G2583="밀림",G2583="오늘",G2583="이번 주"),A2583+ROW()/1E+6,"")</f>
        <v/>
      </c>
    </row>
    <row r="2584">
      <c r="A2584" s="20" t="n"/>
      <c r="B2584" s="26" t="n"/>
      <c r="C2584" s="27">
        <f>IF(D2584="","",IF(B2584="","(현장 없음)",IFERROR(INDEX(현장_고객,MATCH(B2584,현장번호,0))&amp;" · "&amp;INDEX(현장_주소,MATCH(B2584,현장번호,0)),"없는 번호")))</f>
        <v/>
      </c>
      <c r="D2584" s="21" t="n"/>
      <c r="E2584" s="21" t="n"/>
      <c r="F2584" s="26" t="n"/>
      <c r="G2584" s="28">
        <f>IF(OR(D2584="",H2584&lt;&gt;""),"",IF(F2584="완료","완료",IF(A2584&lt;기준일,"밀림",IF(A2584=기준일,"오늘",IF(A2584&lt;=기준일+7,"이번 주","예정")))))</f>
        <v/>
      </c>
      <c r="H2584" s="25">
        <f>IF(COUNTA(A2584,B2584,D2584)=0,"",IF(D2584="","할 일을 적어 주세요",IF(NOT(ISNUMBER(A2584)),"마감일을 확인하세요",IF(AND(B2584&lt;&gt;"",ISNA(MATCH(B2584,현장번호,0))),"현장 번호를 확인하세요",IF(AND(F2584&lt;&gt;"",F2584&lt;&gt;"완료"),"끝남 칸은 '완료'만","")))))</f>
        <v/>
      </c>
      <c r="J2584">
        <f>IF(OR(G2584="밀림",G2584="오늘",G2584="이번 주"),A2584+ROW()/1E+6,"")</f>
        <v/>
      </c>
    </row>
    <row r="2585">
      <c r="A2585" s="20" t="n"/>
      <c r="B2585" s="26" t="n"/>
      <c r="C2585" s="27">
        <f>IF(D2585="","",IF(B2585="","(현장 없음)",IFERROR(INDEX(현장_고객,MATCH(B2585,현장번호,0))&amp;" · "&amp;INDEX(현장_주소,MATCH(B2585,현장번호,0)),"없는 번호")))</f>
        <v/>
      </c>
      <c r="D2585" s="21" t="n"/>
      <c r="E2585" s="21" t="n"/>
      <c r="F2585" s="26" t="n"/>
      <c r="G2585" s="28">
        <f>IF(OR(D2585="",H2585&lt;&gt;""),"",IF(F2585="완료","완료",IF(A2585&lt;기준일,"밀림",IF(A2585=기준일,"오늘",IF(A2585&lt;=기준일+7,"이번 주","예정")))))</f>
        <v/>
      </c>
      <c r="H2585" s="25">
        <f>IF(COUNTA(A2585,B2585,D2585)=0,"",IF(D2585="","할 일을 적어 주세요",IF(NOT(ISNUMBER(A2585)),"마감일을 확인하세요",IF(AND(B2585&lt;&gt;"",ISNA(MATCH(B2585,현장번호,0))),"현장 번호를 확인하세요",IF(AND(F2585&lt;&gt;"",F2585&lt;&gt;"완료"),"끝남 칸은 '완료'만","")))))</f>
        <v/>
      </c>
      <c r="J2585">
        <f>IF(OR(G2585="밀림",G2585="오늘",G2585="이번 주"),A2585+ROW()/1E+6,"")</f>
        <v/>
      </c>
    </row>
    <row r="2586">
      <c r="A2586" s="20" t="n"/>
      <c r="B2586" s="26" t="n"/>
      <c r="C2586" s="27">
        <f>IF(D2586="","",IF(B2586="","(현장 없음)",IFERROR(INDEX(현장_고객,MATCH(B2586,현장번호,0))&amp;" · "&amp;INDEX(현장_주소,MATCH(B2586,현장번호,0)),"없는 번호")))</f>
        <v/>
      </c>
      <c r="D2586" s="21" t="n"/>
      <c r="E2586" s="21" t="n"/>
      <c r="F2586" s="26" t="n"/>
      <c r="G2586" s="28">
        <f>IF(OR(D2586="",H2586&lt;&gt;""),"",IF(F2586="완료","완료",IF(A2586&lt;기준일,"밀림",IF(A2586=기준일,"오늘",IF(A2586&lt;=기준일+7,"이번 주","예정")))))</f>
        <v/>
      </c>
      <c r="H2586" s="25">
        <f>IF(COUNTA(A2586,B2586,D2586)=0,"",IF(D2586="","할 일을 적어 주세요",IF(NOT(ISNUMBER(A2586)),"마감일을 확인하세요",IF(AND(B2586&lt;&gt;"",ISNA(MATCH(B2586,현장번호,0))),"현장 번호를 확인하세요",IF(AND(F2586&lt;&gt;"",F2586&lt;&gt;"완료"),"끝남 칸은 '완료'만","")))))</f>
        <v/>
      </c>
      <c r="J2586">
        <f>IF(OR(G2586="밀림",G2586="오늘",G2586="이번 주"),A2586+ROW()/1E+6,"")</f>
        <v/>
      </c>
    </row>
    <row r="2587">
      <c r="A2587" s="20" t="n"/>
      <c r="B2587" s="26" t="n"/>
      <c r="C2587" s="27">
        <f>IF(D2587="","",IF(B2587="","(현장 없음)",IFERROR(INDEX(현장_고객,MATCH(B2587,현장번호,0))&amp;" · "&amp;INDEX(현장_주소,MATCH(B2587,현장번호,0)),"없는 번호")))</f>
        <v/>
      </c>
      <c r="D2587" s="21" t="n"/>
      <c r="E2587" s="21" t="n"/>
      <c r="F2587" s="26" t="n"/>
      <c r="G2587" s="28">
        <f>IF(OR(D2587="",H2587&lt;&gt;""),"",IF(F2587="완료","완료",IF(A2587&lt;기준일,"밀림",IF(A2587=기준일,"오늘",IF(A2587&lt;=기준일+7,"이번 주","예정")))))</f>
        <v/>
      </c>
      <c r="H2587" s="25">
        <f>IF(COUNTA(A2587,B2587,D2587)=0,"",IF(D2587="","할 일을 적어 주세요",IF(NOT(ISNUMBER(A2587)),"마감일을 확인하세요",IF(AND(B2587&lt;&gt;"",ISNA(MATCH(B2587,현장번호,0))),"현장 번호를 확인하세요",IF(AND(F2587&lt;&gt;"",F2587&lt;&gt;"완료"),"끝남 칸은 '완료'만","")))))</f>
        <v/>
      </c>
      <c r="J2587">
        <f>IF(OR(G2587="밀림",G2587="오늘",G2587="이번 주"),A2587+ROW()/1E+6,"")</f>
        <v/>
      </c>
    </row>
    <row r="2588">
      <c r="A2588" s="20" t="n"/>
      <c r="B2588" s="26" t="n"/>
      <c r="C2588" s="27">
        <f>IF(D2588="","",IF(B2588="","(현장 없음)",IFERROR(INDEX(현장_고객,MATCH(B2588,현장번호,0))&amp;" · "&amp;INDEX(현장_주소,MATCH(B2588,현장번호,0)),"없는 번호")))</f>
        <v/>
      </c>
      <c r="D2588" s="21" t="n"/>
      <c r="E2588" s="21" t="n"/>
      <c r="F2588" s="26" t="n"/>
      <c r="G2588" s="28">
        <f>IF(OR(D2588="",H2588&lt;&gt;""),"",IF(F2588="완료","완료",IF(A2588&lt;기준일,"밀림",IF(A2588=기준일,"오늘",IF(A2588&lt;=기준일+7,"이번 주","예정")))))</f>
        <v/>
      </c>
      <c r="H2588" s="25">
        <f>IF(COUNTA(A2588,B2588,D2588)=0,"",IF(D2588="","할 일을 적어 주세요",IF(NOT(ISNUMBER(A2588)),"마감일을 확인하세요",IF(AND(B2588&lt;&gt;"",ISNA(MATCH(B2588,현장번호,0))),"현장 번호를 확인하세요",IF(AND(F2588&lt;&gt;"",F2588&lt;&gt;"완료"),"끝남 칸은 '완료'만","")))))</f>
        <v/>
      </c>
      <c r="J2588">
        <f>IF(OR(G2588="밀림",G2588="오늘",G2588="이번 주"),A2588+ROW()/1E+6,"")</f>
        <v/>
      </c>
    </row>
    <row r="2589">
      <c r="A2589" s="20" t="n"/>
      <c r="B2589" s="26" t="n"/>
      <c r="C2589" s="27">
        <f>IF(D2589="","",IF(B2589="","(현장 없음)",IFERROR(INDEX(현장_고객,MATCH(B2589,현장번호,0))&amp;" · "&amp;INDEX(현장_주소,MATCH(B2589,현장번호,0)),"없는 번호")))</f>
        <v/>
      </c>
      <c r="D2589" s="21" t="n"/>
      <c r="E2589" s="21" t="n"/>
      <c r="F2589" s="26" t="n"/>
      <c r="G2589" s="28">
        <f>IF(OR(D2589="",H2589&lt;&gt;""),"",IF(F2589="완료","완료",IF(A2589&lt;기준일,"밀림",IF(A2589=기준일,"오늘",IF(A2589&lt;=기준일+7,"이번 주","예정")))))</f>
        <v/>
      </c>
      <c r="H2589" s="25">
        <f>IF(COUNTA(A2589,B2589,D2589)=0,"",IF(D2589="","할 일을 적어 주세요",IF(NOT(ISNUMBER(A2589)),"마감일을 확인하세요",IF(AND(B2589&lt;&gt;"",ISNA(MATCH(B2589,현장번호,0))),"현장 번호를 확인하세요",IF(AND(F2589&lt;&gt;"",F2589&lt;&gt;"완료"),"끝남 칸은 '완료'만","")))))</f>
        <v/>
      </c>
      <c r="J2589">
        <f>IF(OR(G2589="밀림",G2589="오늘",G2589="이번 주"),A2589+ROW()/1E+6,"")</f>
        <v/>
      </c>
    </row>
    <row r="2590">
      <c r="A2590" s="20" t="n"/>
      <c r="B2590" s="26" t="n"/>
      <c r="C2590" s="27">
        <f>IF(D2590="","",IF(B2590="","(현장 없음)",IFERROR(INDEX(현장_고객,MATCH(B2590,현장번호,0))&amp;" · "&amp;INDEX(현장_주소,MATCH(B2590,현장번호,0)),"없는 번호")))</f>
        <v/>
      </c>
      <c r="D2590" s="21" t="n"/>
      <c r="E2590" s="21" t="n"/>
      <c r="F2590" s="26" t="n"/>
      <c r="G2590" s="28">
        <f>IF(OR(D2590="",H2590&lt;&gt;""),"",IF(F2590="완료","완료",IF(A2590&lt;기준일,"밀림",IF(A2590=기준일,"오늘",IF(A2590&lt;=기준일+7,"이번 주","예정")))))</f>
        <v/>
      </c>
      <c r="H2590" s="25">
        <f>IF(COUNTA(A2590,B2590,D2590)=0,"",IF(D2590="","할 일을 적어 주세요",IF(NOT(ISNUMBER(A2590)),"마감일을 확인하세요",IF(AND(B2590&lt;&gt;"",ISNA(MATCH(B2590,현장번호,0))),"현장 번호를 확인하세요",IF(AND(F2590&lt;&gt;"",F2590&lt;&gt;"완료"),"끝남 칸은 '완료'만","")))))</f>
        <v/>
      </c>
      <c r="J2590">
        <f>IF(OR(G2590="밀림",G2590="오늘",G2590="이번 주"),A2590+ROW()/1E+6,"")</f>
        <v/>
      </c>
    </row>
    <row r="2591">
      <c r="A2591" s="20" t="n"/>
      <c r="B2591" s="26" t="n"/>
      <c r="C2591" s="27">
        <f>IF(D2591="","",IF(B2591="","(현장 없음)",IFERROR(INDEX(현장_고객,MATCH(B2591,현장번호,0))&amp;" · "&amp;INDEX(현장_주소,MATCH(B2591,현장번호,0)),"없는 번호")))</f>
        <v/>
      </c>
      <c r="D2591" s="21" t="n"/>
      <c r="E2591" s="21" t="n"/>
      <c r="F2591" s="26" t="n"/>
      <c r="G2591" s="28">
        <f>IF(OR(D2591="",H2591&lt;&gt;""),"",IF(F2591="완료","완료",IF(A2591&lt;기준일,"밀림",IF(A2591=기준일,"오늘",IF(A2591&lt;=기준일+7,"이번 주","예정")))))</f>
        <v/>
      </c>
      <c r="H2591" s="25">
        <f>IF(COUNTA(A2591,B2591,D2591)=0,"",IF(D2591="","할 일을 적어 주세요",IF(NOT(ISNUMBER(A2591)),"마감일을 확인하세요",IF(AND(B2591&lt;&gt;"",ISNA(MATCH(B2591,현장번호,0))),"현장 번호를 확인하세요",IF(AND(F2591&lt;&gt;"",F2591&lt;&gt;"완료"),"끝남 칸은 '완료'만","")))))</f>
        <v/>
      </c>
      <c r="J2591">
        <f>IF(OR(G2591="밀림",G2591="오늘",G2591="이번 주"),A2591+ROW()/1E+6,"")</f>
        <v/>
      </c>
    </row>
    <row r="2592">
      <c r="A2592" s="20" t="n"/>
      <c r="B2592" s="26" t="n"/>
      <c r="C2592" s="27">
        <f>IF(D2592="","",IF(B2592="","(현장 없음)",IFERROR(INDEX(현장_고객,MATCH(B2592,현장번호,0))&amp;" · "&amp;INDEX(현장_주소,MATCH(B2592,현장번호,0)),"없는 번호")))</f>
        <v/>
      </c>
      <c r="D2592" s="21" t="n"/>
      <c r="E2592" s="21" t="n"/>
      <c r="F2592" s="26" t="n"/>
      <c r="G2592" s="28">
        <f>IF(OR(D2592="",H2592&lt;&gt;""),"",IF(F2592="완료","완료",IF(A2592&lt;기준일,"밀림",IF(A2592=기준일,"오늘",IF(A2592&lt;=기준일+7,"이번 주","예정")))))</f>
        <v/>
      </c>
      <c r="H2592" s="25">
        <f>IF(COUNTA(A2592,B2592,D2592)=0,"",IF(D2592="","할 일을 적어 주세요",IF(NOT(ISNUMBER(A2592)),"마감일을 확인하세요",IF(AND(B2592&lt;&gt;"",ISNA(MATCH(B2592,현장번호,0))),"현장 번호를 확인하세요",IF(AND(F2592&lt;&gt;"",F2592&lt;&gt;"완료"),"끝남 칸은 '완료'만","")))))</f>
        <v/>
      </c>
      <c r="J2592">
        <f>IF(OR(G2592="밀림",G2592="오늘",G2592="이번 주"),A2592+ROW()/1E+6,"")</f>
        <v/>
      </c>
    </row>
    <row r="2593">
      <c r="A2593" s="20" t="n"/>
      <c r="B2593" s="26" t="n"/>
      <c r="C2593" s="27">
        <f>IF(D2593="","",IF(B2593="","(현장 없음)",IFERROR(INDEX(현장_고객,MATCH(B2593,현장번호,0))&amp;" · "&amp;INDEX(현장_주소,MATCH(B2593,현장번호,0)),"없는 번호")))</f>
        <v/>
      </c>
      <c r="D2593" s="21" t="n"/>
      <c r="E2593" s="21" t="n"/>
      <c r="F2593" s="26" t="n"/>
      <c r="G2593" s="28">
        <f>IF(OR(D2593="",H2593&lt;&gt;""),"",IF(F2593="완료","완료",IF(A2593&lt;기준일,"밀림",IF(A2593=기준일,"오늘",IF(A2593&lt;=기준일+7,"이번 주","예정")))))</f>
        <v/>
      </c>
      <c r="H2593" s="25">
        <f>IF(COUNTA(A2593,B2593,D2593)=0,"",IF(D2593="","할 일을 적어 주세요",IF(NOT(ISNUMBER(A2593)),"마감일을 확인하세요",IF(AND(B2593&lt;&gt;"",ISNA(MATCH(B2593,현장번호,0))),"현장 번호를 확인하세요",IF(AND(F2593&lt;&gt;"",F2593&lt;&gt;"완료"),"끝남 칸은 '완료'만","")))))</f>
        <v/>
      </c>
      <c r="J2593">
        <f>IF(OR(G2593="밀림",G2593="오늘",G2593="이번 주"),A2593+ROW()/1E+6,"")</f>
        <v/>
      </c>
    </row>
    <row r="2594">
      <c r="A2594" s="20" t="n"/>
      <c r="B2594" s="26" t="n"/>
      <c r="C2594" s="27">
        <f>IF(D2594="","",IF(B2594="","(현장 없음)",IFERROR(INDEX(현장_고객,MATCH(B2594,현장번호,0))&amp;" · "&amp;INDEX(현장_주소,MATCH(B2594,현장번호,0)),"없는 번호")))</f>
        <v/>
      </c>
      <c r="D2594" s="21" t="n"/>
      <c r="E2594" s="21" t="n"/>
      <c r="F2594" s="26" t="n"/>
      <c r="G2594" s="28">
        <f>IF(OR(D2594="",H2594&lt;&gt;""),"",IF(F2594="완료","완료",IF(A2594&lt;기준일,"밀림",IF(A2594=기준일,"오늘",IF(A2594&lt;=기준일+7,"이번 주","예정")))))</f>
        <v/>
      </c>
      <c r="H2594" s="25">
        <f>IF(COUNTA(A2594,B2594,D2594)=0,"",IF(D2594="","할 일을 적어 주세요",IF(NOT(ISNUMBER(A2594)),"마감일을 확인하세요",IF(AND(B2594&lt;&gt;"",ISNA(MATCH(B2594,현장번호,0))),"현장 번호를 확인하세요",IF(AND(F2594&lt;&gt;"",F2594&lt;&gt;"완료"),"끝남 칸은 '완료'만","")))))</f>
        <v/>
      </c>
      <c r="J2594">
        <f>IF(OR(G2594="밀림",G2594="오늘",G2594="이번 주"),A2594+ROW()/1E+6,"")</f>
        <v/>
      </c>
    </row>
    <row r="2595">
      <c r="A2595" s="20" t="n"/>
      <c r="B2595" s="26" t="n"/>
      <c r="C2595" s="27">
        <f>IF(D2595="","",IF(B2595="","(현장 없음)",IFERROR(INDEX(현장_고객,MATCH(B2595,현장번호,0))&amp;" · "&amp;INDEX(현장_주소,MATCH(B2595,현장번호,0)),"없는 번호")))</f>
        <v/>
      </c>
      <c r="D2595" s="21" t="n"/>
      <c r="E2595" s="21" t="n"/>
      <c r="F2595" s="26" t="n"/>
      <c r="G2595" s="28">
        <f>IF(OR(D2595="",H2595&lt;&gt;""),"",IF(F2595="완료","완료",IF(A2595&lt;기준일,"밀림",IF(A2595=기준일,"오늘",IF(A2595&lt;=기준일+7,"이번 주","예정")))))</f>
        <v/>
      </c>
      <c r="H2595" s="25">
        <f>IF(COUNTA(A2595,B2595,D2595)=0,"",IF(D2595="","할 일을 적어 주세요",IF(NOT(ISNUMBER(A2595)),"마감일을 확인하세요",IF(AND(B2595&lt;&gt;"",ISNA(MATCH(B2595,현장번호,0))),"현장 번호를 확인하세요",IF(AND(F2595&lt;&gt;"",F2595&lt;&gt;"완료"),"끝남 칸은 '완료'만","")))))</f>
        <v/>
      </c>
      <c r="J2595">
        <f>IF(OR(G2595="밀림",G2595="오늘",G2595="이번 주"),A2595+ROW()/1E+6,"")</f>
        <v/>
      </c>
    </row>
    <row r="2596">
      <c r="A2596" s="20" t="n"/>
      <c r="B2596" s="26" t="n"/>
      <c r="C2596" s="27">
        <f>IF(D2596="","",IF(B2596="","(현장 없음)",IFERROR(INDEX(현장_고객,MATCH(B2596,현장번호,0))&amp;" · "&amp;INDEX(현장_주소,MATCH(B2596,현장번호,0)),"없는 번호")))</f>
        <v/>
      </c>
      <c r="D2596" s="21" t="n"/>
      <c r="E2596" s="21" t="n"/>
      <c r="F2596" s="26" t="n"/>
      <c r="G2596" s="28">
        <f>IF(OR(D2596="",H2596&lt;&gt;""),"",IF(F2596="완료","완료",IF(A2596&lt;기준일,"밀림",IF(A2596=기준일,"오늘",IF(A2596&lt;=기준일+7,"이번 주","예정")))))</f>
        <v/>
      </c>
      <c r="H2596" s="25">
        <f>IF(COUNTA(A2596,B2596,D2596)=0,"",IF(D2596="","할 일을 적어 주세요",IF(NOT(ISNUMBER(A2596)),"마감일을 확인하세요",IF(AND(B2596&lt;&gt;"",ISNA(MATCH(B2596,현장번호,0))),"현장 번호를 확인하세요",IF(AND(F2596&lt;&gt;"",F2596&lt;&gt;"완료"),"끝남 칸은 '완료'만","")))))</f>
        <v/>
      </c>
      <c r="J2596">
        <f>IF(OR(G2596="밀림",G2596="오늘",G2596="이번 주"),A2596+ROW()/1E+6,"")</f>
        <v/>
      </c>
    </row>
    <row r="2597">
      <c r="A2597" s="20" t="n"/>
      <c r="B2597" s="26" t="n"/>
      <c r="C2597" s="27">
        <f>IF(D2597="","",IF(B2597="","(현장 없음)",IFERROR(INDEX(현장_고객,MATCH(B2597,현장번호,0))&amp;" · "&amp;INDEX(현장_주소,MATCH(B2597,현장번호,0)),"없는 번호")))</f>
        <v/>
      </c>
      <c r="D2597" s="21" t="n"/>
      <c r="E2597" s="21" t="n"/>
      <c r="F2597" s="26" t="n"/>
      <c r="G2597" s="28">
        <f>IF(OR(D2597="",H2597&lt;&gt;""),"",IF(F2597="완료","완료",IF(A2597&lt;기준일,"밀림",IF(A2597=기준일,"오늘",IF(A2597&lt;=기준일+7,"이번 주","예정")))))</f>
        <v/>
      </c>
      <c r="H2597" s="25">
        <f>IF(COUNTA(A2597,B2597,D2597)=0,"",IF(D2597="","할 일을 적어 주세요",IF(NOT(ISNUMBER(A2597)),"마감일을 확인하세요",IF(AND(B2597&lt;&gt;"",ISNA(MATCH(B2597,현장번호,0))),"현장 번호를 확인하세요",IF(AND(F2597&lt;&gt;"",F2597&lt;&gt;"완료"),"끝남 칸은 '완료'만","")))))</f>
        <v/>
      </c>
      <c r="J2597">
        <f>IF(OR(G2597="밀림",G2597="오늘",G2597="이번 주"),A2597+ROW()/1E+6,"")</f>
        <v/>
      </c>
    </row>
    <row r="2598">
      <c r="A2598" s="20" t="n"/>
      <c r="B2598" s="26" t="n"/>
      <c r="C2598" s="27">
        <f>IF(D2598="","",IF(B2598="","(현장 없음)",IFERROR(INDEX(현장_고객,MATCH(B2598,현장번호,0))&amp;" · "&amp;INDEX(현장_주소,MATCH(B2598,현장번호,0)),"없는 번호")))</f>
        <v/>
      </c>
      <c r="D2598" s="21" t="n"/>
      <c r="E2598" s="21" t="n"/>
      <c r="F2598" s="26" t="n"/>
      <c r="G2598" s="28">
        <f>IF(OR(D2598="",H2598&lt;&gt;""),"",IF(F2598="완료","완료",IF(A2598&lt;기준일,"밀림",IF(A2598=기준일,"오늘",IF(A2598&lt;=기준일+7,"이번 주","예정")))))</f>
        <v/>
      </c>
      <c r="H2598" s="25">
        <f>IF(COUNTA(A2598,B2598,D2598)=0,"",IF(D2598="","할 일을 적어 주세요",IF(NOT(ISNUMBER(A2598)),"마감일을 확인하세요",IF(AND(B2598&lt;&gt;"",ISNA(MATCH(B2598,현장번호,0))),"현장 번호를 확인하세요",IF(AND(F2598&lt;&gt;"",F2598&lt;&gt;"완료"),"끝남 칸은 '완료'만","")))))</f>
        <v/>
      </c>
      <c r="J2598">
        <f>IF(OR(G2598="밀림",G2598="오늘",G2598="이번 주"),A2598+ROW()/1E+6,"")</f>
        <v/>
      </c>
    </row>
    <row r="2599">
      <c r="A2599" s="20" t="n"/>
      <c r="B2599" s="26" t="n"/>
      <c r="C2599" s="27">
        <f>IF(D2599="","",IF(B2599="","(현장 없음)",IFERROR(INDEX(현장_고객,MATCH(B2599,현장번호,0))&amp;" · "&amp;INDEX(현장_주소,MATCH(B2599,현장번호,0)),"없는 번호")))</f>
        <v/>
      </c>
      <c r="D2599" s="21" t="n"/>
      <c r="E2599" s="21" t="n"/>
      <c r="F2599" s="26" t="n"/>
      <c r="G2599" s="28">
        <f>IF(OR(D2599="",H2599&lt;&gt;""),"",IF(F2599="완료","완료",IF(A2599&lt;기준일,"밀림",IF(A2599=기준일,"오늘",IF(A2599&lt;=기준일+7,"이번 주","예정")))))</f>
        <v/>
      </c>
      <c r="H2599" s="25">
        <f>IF(COUNTA(A2599,B2599,D2599)=0,"",IF(D2599="","할 일을 적어 주세요",IF(NOT(ISNUMBER(A2599)),"마감일을 확인하세요",IF(AND(B2599&lt;&gt;"",ISNA(MATCH(B2599,현장번호,0))),"현장 번호를 확인하세요",IF(AND(F2599&lt;&gt;"",F2599&lt;&gt;"완료"),"끝남 칸은 '완료'만","")))))</f>
        <v/>
      </c>
      <c r="J2599">
        <f>IF(OR(G2599="밀림",G2599="오늘",G2599="이번 주"),A2599+ROW()/1E+6,"")</f>
        <v/>
      </c>
    </row>
    <row r="2600">
      <c r="A2600" s="20" t="n"/>
      <c r="B2600" s="26" t="n"/>
      <c r="C2600" s="27">
        <f>IF(D2600="","",IF(B2600="","(현장 없음)",IFERROR(INDEX(현장_고객,MATCH(B2600,현장번호,0))&amp;" · "&amp;INDEX(현장_주소,MATCH(B2600,현장번호,0)),"없는 번호")))</f>
        <v/>
      </c>
      <c r="D2600" s="21" t="n"/>
      <c r="E2600" s="21" t="n"/>
      <c r="F2600" s="26" t="n"/>
      <c r="G2600" s="28">
        <f>IF(OR(D2600="",H2600&lt;&gt;""),"",IF(F2600="완료","완료",IF(A2600&lt;기준일,"밀림",IF(A2600=기준일,"오늘",IF(A2600&lt;=기준일+7,"이번 주","예정")))))</f>
        <v/>
      </c>
      <c r="H2600" s="25">
        <f>IF(COUNTA(A2600,B2600,D2600)=0,"",IF(D2600="","할 일을 적어 주세요",IF(NOT(ISNUMBER(A2600)),"마감일을 확인하세요",IF(AND(B2600&lt;&gt;"",ISNA(MATCH(B2600,현장번호,0))),"현장 번호를 확인하세요",IF(AND(F2600&lt;&gt;"",F2600&lt;&gt;"완료"),"끝남 칸은 '완료'만","")))))</f>
        <v/>
      </c>
      <c r="J2600">
        <f>IF(OR(G2600="밀림",G2600="오늘",G2600="이번 주"),A2600+ROW()/1E+6,"")</f>
        <v/>
      </c>
    </row>
    <row r="2601">
      <c r="A2601" s="20" t="n"/>
      <c r="B2601" s="26" t="n"/>
      <c r="C2601" s="27">
        <f>IF(D2601="","",IF(B2601="","(현장 없음)",IFERROR(INDEX(현장_고객,MATCH(B2601,현장번호,0))&amp;" · "&amp;INDEX(현장_주소,MATCH(B2601,현장번호,0)),"없는 번호")))</f>
        <v/>
      </c>
      <c r="D2601" s="21" t="n"/>
      <c r="E2601" s="21" t="n"/>
      <c r="F2601" s="26" t="n"/>
      <c r="G2601" s="28">
        <f>IF(OR(D2601="",H2601&lt;&gt;""),"",IF(F2601="완료","완료",IF(A2601&lt;기준일,"밀림",IF(A2601=기준일,"오늘",IF(A2601&lt;=기준일+7,"이번 주","예정")))))</f>
        <v/>
      </c>
      <c r="H2601" s="25">
        <f>IF(COUNTA(A2601,B2601,D2601)=0,"",IF(D2601="","할 일을 적어 주세요",IF(NOT(ISNUMBER(A2601)),"마감일을 확인하세요",IF(AND(B2601&lt;&gt;"",ISNA(MATCH(B2601,현장번호,0))),"현장 번호를 확인하세요",IF(AND(F2601&lt;&gt;"",F2601&lt;&gt;"완료"),"끝남 칸은 '완료'만","")))))</f>
        <v/>
      </c>
      <c r="J2601">
        <f>IF(OR(G2601="밀림",G2601="오늘",G2601="이번 주"),A2601+ROW()/1E+6,"")</f>
        <v/>
      </c>
    </row>
    <row r="2602">
      <c r="A2602" s="20" t="n"/>
      <c r="B2602" s="26" t="n"/>
      <c r="C2602" s="27">
        <f>IF(D2602="","",IF(B2602="","(현장 없음)",IFERROR(INDEX(현장_고객,MATCH(B2602,현장번호,0))&amp;" · "&amp;INDEX(현장_주소,MATCH(B2602,현장번호,0)),"없는 번호")))</f>
        <v/>
      </c>
      <c r="D2602" s="21" t="n"/>
      <c r="E2602" s="21" t="n"/>
      <c r="F2602" s="26" t="n"/>
      <c r="G2602" s="28">
        <f>IF(OR(D2602="",H2602&lt;&gt;""),"",IF(F2602="완료","완료",IF(A2602&lt;기준일,"밀림",IF(A2602=기준일,"오늘",IF(A2602&lt;=기준일+7,"이번 주","예정")))))</f>
        <v/>
      </c>
      <c r="H2602" s="25">
        <f>IF(COUNTA(A2602,B2602,D2602)=0,"",IF(D2602="","할 일을 적어 주세요",IF(NOT(ISNUMBER(A2602)),"마감일을 확인하세요",IF(AND(B2602&lt;&gt;"",ISNA(MATCH(B2602,현장번호,0))),"현장 번호를 확인하세요",IF(AND(F2602&lt;&gt;"",F2602&lt;&gt;"완료"),"끝남 칸은 '완료'만","")))))</f>
        <v/>
      </c>
      <c r="J2602">
        <f>IF(OR(G2602="밀림",G2602="오늘",G2602="이번 주"),A2602+ROW()/1E+6,"")</f>
        <v/>
      </c>
    </row>
    <row r="2603">
      <c r="A2603" s="20" t="n"/>
      <c r="B2603" s="26" t="n"/>
      <c r="C2603" s="27">
        <f>IF(D2603="","",IF(B2603="","(현장 없음)",IFERROR(INDEX(현장_고객,MATCH(B2603,현장번호,0))&amp;" · "&amp;INDEX(현장_주소,MATCH(B2603,현장번호,0)),"없는 번호")))</f>
        <v/>
      </c>
      <c r="D2603" s="21" t="n"/>
      <c r="E2603" s="21" t="n"/>
      <c r="F2603" s="26" t="n"/>
      <c r="G2603" s="28">
        <f>IF(OR(D2603="",H2603&lt;&gt;""),"",IF(F2603="완료","완료",IF(A2603&lt;기준일,"밀림",IF(A2603=기준일,"오늘",IF(A2603&lt;=기준일+7,"이번 주","예정")))))</f>
        <v/>
      </c>
      <c r="H2603" s="25">
        <f>IF(COUNTA(A2603,B2603,D2603)=0,"",IF(D2603="","할 일을 적어 주세요",IF(NOT(ISNUMBER(A2603)),"마감일을 확인하세요",IF(AND(B2603&lt;&gt;"",ISNA(MATCH(B2603,현장번호,0))),"현장 번호를 확인하세요",IF(AND(F2603&lt;&gt;"",F2603&lt;&gt;"완료"),"끝남 칸은 '완료'만","")))))</f>
        <v/>
      </c>
      <c r="J2603">
        <f>IF(OR(G2603="밀림",G2603="오늘",G2603="이번 주"),A2603+ROW()/1E+6,"")</f>
        <v/>
      </c>
    </row>
    <row r="2604">
      <c r="A2604" s="20" t="n"/>
      <c r="B2604" s="26" t="n"/>
      <c r="C2604" s="27">
        <f>IF(D2604="","",IF(B2604="","(현장 없음)",IFERROR(INDEX(현장_고객,MATCH(B2604,현장번호,0))&amp;" · "&amp;INDEX(현장_주소,MATCH(B2604,현장번호,0)),"없는 번호")))</f>
        <v/>
      </c>
      <c r="D2604" s="21" t="n"/>
      <c r="E2604" s="21" t="n"/>
      <c r="F2604" s="26" t="n"/>
      <c r="G2604" s="28">
        <f>IF(OR(D2604="",H2604&lt;&gt;""),"",IF(F2604="완료","완료",IF(A2604&lt;기준일,"밀림",IF(A2604=기준일,"오늘",IF(A2604&lt;=기준일+7,"이번 주","예정")))))</f>
        <v/>
      </c>
      <c r="H2604" s="25">
        <f>IF(COUNTA(A2604,B2604,D2604)=0,"",IF(D2604="","할 일을 적어 주세요",IF(NOT(ISNUMBER(A2604)),"마감일을 확인하세요",IF(AND(B2604&lt;&gt;"",ISNA(MATCH(B2604,현장번호,0))),"현장 번호를 확인하세요",IF(AND(F2604&lt;&gt;"",F2604&lt;&gt;"완료"),"끝남 칸은 '완료'만","")))))</f>
        <v/>
      </c>
      <c r="J2604">
        <f>IF(OR(G2604="밀림",G2604="오늘",G2604="이번 주"),A2604+ROW()/1E+6,"")</f>
        <v/>
      </c>
    </row>
    <row r="2605">
      <c r="A2605" s="20" t="n"/>
      <c r="B2605" s="26" t="n"/>
      <c r="C2605" s="27">
        <f>IF(D2605="","",IF(B2605="","(현장 없음)",IFERROR(INDEX(현장_고객,MATCH(B2605,현장번호,0))&amp;" · "&amp;INDEX(현장_주소,MATCH(B2605,현장번호,0)),"없는 번호")))</f>
        <v/>
      </c>
      <c r="D2605" s="21" t="n"/>
      <c r="E2605" s="21" t="n"/>
      <c r="F2605" s="26" t="n"/>
      <c r="G2605" s="28">
        <f>IF(OR(D2605="",H2605&lt;&gt;""),"",IF(F2605="완료","완료",IF(A2605&lt;기준일,"밀림",IF(A2605=기준일,"오늘",IF(A2605&lt;=기준일+7,"이번 주","예정")))))</f>
        <v/>
      </c>
      <c r="H2605" s="25">
        <f>IF(COUNTA(A2605,B2605,D2605)=0,"",IF(D2605="","할 일을 적어 주세요",IF(NOT(ISNUMBER(A2605)),"마감일을 확인하세요",IF(AND(B2605&lt;&gt;"",ISNA(MATCH(B2605,현장번호,0))),"현장 번호를 확인하세요",IF(AND(F2605&lt;&gt;"",F2605&lt;&gt;"완료"),"끝남 칸은 '완료'만","")))))</f>
        <v/>
      </c>
      <c r="J2605">
        <f>IF(OR(G2605="밀림",G2605="오늘",G2605="이번 주"),A2605+ROW()/1E+6,"")</f>
        <v/>
      </c>
    </row>
    <row r="2606">
      <c r="A2606" s="20" t="n"/>
      <c r="B2606" s="26" t="n"/>
      <c r="C2606" s="27">
        <f>IF(D2606="","",IF(B2606="","(현장 없음)",IFERROR(INDEX(현장_고객,MATCH(B2606,현장번호,0))&amp;" · "&amp;INDEX(현장_주소,MATCH(B2606,현장번호,0)),"없는 번호")))</f>
        <v/>
      </c>
      <c r="D2606" s="21" t="n"/>
      <c r="E2606" s="21" t="n"/>
      <c r="F2606" s="26" t="n"/>
      <c r="G2606" s="28">
        <f>IF(OR(D2606="",H2606&lt;&gt;""),"",IF(F2606="완료","완료",IF(A2606&lt;기준일,"밀림",IF(A2606=기준일,"오늘",IF(A2606&lt;=기준일+7,"이번 주","예정")))))</f>
        <v/>
      </c>
      <c r="H2606" s="25">
        <f>IF(COUNTA(A2606,B2606,D2606)=0,"",IF(D2606="","할 일을 적어 주세요",IF(NOT(ISNUMBER(A2606)),"마감일을 확인하세요",IF(AND(B2606&lt;&gt;"",ISNA(MATCH(B2606,현장번호,0))),"현장 번호를 확인하세요",IF(AND(F2606&lt;&gt;"",F2606&lt;&gt;"완료"),"끝남 칸은 '완료'만","")))))</f>
        <v/>
      </c>
      <c r="J2606">
        <f>IF(OR(G2606="밀림",G2606="오늘",G2606="이번 주"),A2606+ROW()/1E+6,"")</f>
        <v/>
      </c>
    </row>
    <row r="2607">
      <c r="A2607" s="20" t="n"/>
      <c r="B2607" s="26" t="n"/>
      <c r="C2607" s="27">
        <f>IF(D2607="","",IF(B2607="","(현장 없음)",IFERROR(INDEX(현장_고객,MATCH(B2607,현장번호,0))&amp;" · "&amp;INDEX(현장_주소,MATCH(B2607,현장번호,0)),"없는 번호")))</f>
        <v/>
      </c>
      <c r="D2607" s="21" t="n"/>
      <c r="E2607" s="21" t="n"/>
      <c r="F2607" s="26" t="n"/>
      <c r="G2607" s="28">
        <f>IF(OR(D2607="",H2607&lt;&gt;""),"",IF(F2607="완료","완료",IF(A2607&lt;기준일,"밀림",IF(A2607=기준일,"오늘",IF(A2607&lt;=기준일+7,"이번 주","예정")))))</f>
        <v/>
      </c>
      <c r="H2607" s="25">
        <f>IF(COUNTA(A2607,B2607,D2607)=0,"",IF(D2607="","할 일을 적어 주세요",IF(NOT(ISNUMBER(A2607)),"마감일을 확인하세요",IF(AND(B2607&lt;&gt;"",ISNA(MATCH(B2607,현장번호,0))),"현장 번호를 확인하세요",IF(AND(F2607&lt;&gt;"",F2607&lt;&gt;"완료"),"끝남 칸은 '완료'만","")))))</f>
        <v/>
      </c>
      <c r="J2607">
        <f>IF(OR(G2607="밀림",G2607="오늘",G2607="이번 주"),A2607+ROW()/1E+6,"")</f>
        <v/>
      </c>
    </row>
    <row r="2608">
      <c r="A2608" s="20" t="n"/>
      <c r="B2608" s="26" t="n"/>
      <c r="C2608" s="27">
        <f>IF(D2608="","",IF(B2608="","(현장 없음)",IFERROR(INDEX(현장_고객,MATCH(B2608,현장번호,0))&amp;" · "&amp;INDEX(현장_주소,MATCH(B2608,현장번호,0)),"없는 번호")))</f>
        <v/>
      </c>
      <c r="D2608" s="21" t="n"/>
      <c r="E2608" s="21" t="n"/>
      <c r="F2608" s="26" t="n"/>
      <c r="G2608" s="28">
        <f>IF(OR(D2608="",H2608&lt;&gt;""),"",IF(F2608="완료","완료",IF(A2608&lt;기준일,"밀림",IF(A2608=기준일,"오늘",IF(A2608&lt;=기준일+7,"이번 주","예정")))))</f>
        <v/>
      </c>
      <c r="H2608" s="25">
        <f>IF(COUNTA(A2608,B2608,D2608)=0,"",IF(D2608="","할 일을 적어 주세요",IF(NOT(ISNUMBER(A2608)),"마감일을 확인하세요",IF(AND(B2608&lt;&gt;"",ISNA(MATCH(B2608,현장번호,0))),"현장 번호를 확인하세요",IF(AND(F2608&lt;&gt;"",F2608&lt;&gt;"완료"),"끝남 칸은 '완료'만","")))))</f>
        <v/>
      </c>
      <c r="J2608">
        <f>IF(OR(G2608="밀림",G2608="오늘",G2608="이번 주"),A2608+ROW()/1E+6,"")</f>
        <v/>
      </c>
    </row>
    <row r="2609">
      <c r="A2609" s="20" t="n"/>
      <c r="B2609" s="26" t="n"/>
      <c r="C2609" s="27">
        <f>IF(D2609="","",IF(B2609="","(현장 없음)",IFERROR(INDEX(현장_고객,MATCH(B2609,현장번호,0))&amp;" · "&amp;INDEX(현장_주소,MATCH(B2609,현장번호,0)),"없는 번호")))</f>
        <v/>
      </c>
      <c r="D2609" s="21" t="n"/>
      <c r="E2609" s="21" t="n"/>
      <c r="F2609" s="26" t="n"/>
      <c r="G2609" s="28">
        <f>IF(OR(D2609="",H2609&lt;&gt;""),"",IF(F2609="완료","완료",IF(A2609&lt;기준일,"밀림",IF(A2609=기준일,"오늘",IF(A2609&lt;=기준일+7,"이번 주","예정")))))</f>
        <v/>
      </c>
      <c r="H2609" s="25">
        <f>IF(COUNTA(A2609,B2609,D2609)=0,"",IF(D2609="","할 일을 적어 주세요",IF(NOT(ISNUMBER(A2609)),"마감일을 확인하세요",IF(AND(B2609&lt;&gt;"",ISNA(MATCH(B2609,현장번호,0))),"현장 번호를 확인하세요",IF(AND(F2609&lt;&gt;"",F2609&lt;&gt;"완료"),"끝남 칸은 '완료'만","")))))</f>
        <v/>
      </c>
      <c r="J2609">
        <f>IF(OR(G2609="밀림",G2609="오늘",G2609="이번 주"),A2609+ROW()/1E+6,"")</f>
        <v/>
      </c>
    </row>
    <row r="2610">
      <c r="A2610" s="20" t="n"/>
      <c r="B2610" s="26" t="n"/>
      <c r="C2610" s="27">
        <f>IF(D2610="","",IF(B2610="","(현장 없음)",IFERROR(INDEX(현장_고객,MATCH(B2610,현장번호,0))&amp;" · "&amp;INDEX(현장_주소,MATCH(B2610,현장번호,0)),"없는 번호")))</f>
        <v/>
      </c>
      <c r="D2610" s="21" t="n"/>
      <c r="E2610" s="21" t="n"/>
      <c r="F2610" s="26" t="n"/>
      <c r="G2610" s="28">
        <f>IF(OR(D2610="",H2610&lt;&gt;""),"",IF(F2610="완료","완료",IF(A2610&lt;기준일,"밀림",IF(A2610=기준일,"오늘",IF(A2610&lt;=기준일+7,"이번 주","예정")))))</f>
        <v/>
      </c>
      <c r="H2610" s="25">
        <f>IF(COUNTA(A2610,B2610,D2610)=0,"",IF(D2610="","할 일을 적어 주세요",IF(NOT(ISNUMBER(A2610)),"마감일을 확인하세요",IF(AND(B2610&lt;&gt;"",ISNA(MATCH(B2610,현장번호,0))),"현장 번호를 확인하세요",IF(AND(F2610&lt;&gt;"",F2610&lt;&gt;"완료"),"끝남 칸은 '완료'만","")))))</f>
        <v/>
      </c>
      <c r="J2610">
        <f>IF(OR(G2610="밀림",G2610="오늘",G2610="이번 주"),A2610+ROW()/1E+6,"")</f>
        <v/>
      </c>
    </row>
    <row r="2611">
      <c r="A2611" s="20" t="n"/>
      <c r="B2611" s="26" t="n"/>
      <c r="C2611" s="27">
        <f>IF(D2611="","",IF(B2611="","(현장 없음)",IFERROR(INDEX(현장_고객,MATCH(B2611,현장번호,0))&amp;" · "&amp;INDEX(현장_주소,MATCH(B2611,현장번호,0)),"없는 번호")))</f>
        <v/>
      </c>
      <c r="D2611" s="21" t="n"/>
      <c r="E2611" s="21" t="n"/>
      <c r="F2611" s="26" t="n"/>
      <c r="G2611" s="28">
        <f>IF(OR(D2611="",H2611&lt;&gt;""),"",IF(F2611="완료","완료",IF(A2611&lt;기준일,"밀림",IF(A2611=기준일,"오늘",IF(A2611&lt;=기준일+7,"이번 주","예정")))))</f>
        <v/>
      </c>
      <c r="H2611" s="25">
        <f>IF(COUNTA(A2611,B2611,D2611)=0,"",IF(D2611="","할 일을 적어 주세요",IF(NOT(ISNUMBER(A2611)),"마감일을 확인하세요",IF(AND(B2611&lt;&gt;"",ISNA(MATCH(B2611,현장번호,0))),"현장 번호를 확인하세요",IF(AND(F2611&lt;&gt;"",F2611&lt;&gt;"완료"),"끝남 칸은 '완료'만","")))))</f>
        <v/>
      </c>
      <c r="J2611">
        <f>IF(OR(G2611="밀림",G2611="오늘",G2611="이번 주"),A2611+ROW()/1E+6,"")</f>
        <v/>
      </c>
    </row>
    <row r="2612">
      <c r="A2612" s="20" t="n"/>
      <c r="B2612" s="26" t="n"/>
      <c r="C2612" s="27">
        <f>IF(D2612="","",IF(B2612="","(현장 없음)",IFERROR(INDEX(현장_고객,MATCH(B2612,현장번호,0))&amp;" · "&amp;INDEX(현장_주소,MATCH(B2612,현장번호,0)),"없는 번호")))</f>
        <v/>
      </c>
      <c r="D2612" s="21" t="n"/>
      <c r="E2612" s="21" t="n"/>
      <c r="F2612" s="26" t="n"/>
      <c r="G2612" s="28">
        <f>IF(OR(D2612="",H2612&lt;&gt;""),"",IF(F2612="완료","완료",IF(A2612&lt;기준일,"밀림",IF(A2612=기준일,"오늘",IF(A2612&lt;=기준일+7,"이번 주","예정")))))</f>
        <v/>
      </c>
      <c r="H2612" s="25">
        <f>IF(COUNTA(A2612,B2612,D2612)=0,"",IF(D2612="","할 일을 적어 주세요",IF(NOT(ISNUMBER(A2612)),"마감일을 확인하세요",IF(AND(B2612&lt;&gt;"",ISNA(MATCH(B2612,현장번호,0))),"현장 번호를 확인하세요",IF(AND(F2612&lt;&gt;"",F2612&lt;&gt;"완료"),"끝남 칸은 '완료'만","")))))</f>
        <v/>
      </c>
      <c r="J2612">
        <f>IF(OR(G2612="밀림",G2612="오늘",G2612="이번 주"),A2612+ROW()/1E+6,"")</f>
        <v/>
      </c>
    </row>
    <row r="2613">
      <c r="A2613" s="20" t="n"/>
      <c r="B2613" s="26" t="n"/>
      <c r="C2613" s="27">
        <f>IF(D2613="","",IF(B2613="","(현장 없음)",IFERROR(INDEX(현장_고객,MATCH(B2613,현장번호,0))&amp;" · "&amp;INDEX(현장_주소,MATCH(B2613,현장번호,0)),"없는 번호")))</f>
        <v/>
      </c>
      <c r="D2613" s="21" t="n"/>
      <c r="E2613" s="21" t="n"/>
      <c r="F2613" s="26" t="n"/>
      <c r="G2613" s="28">
        <f>IF(OR(D2613="",H2613&lt;&gt;""),"",IF(F2613="완료","완료",IF(A2613&lt;기준일,"밀림",IF(A2613=기준일,"오늘",IF(A2613&lt;=기준일+7,"이번 주","예정")))))</f>
        <v/>
      </c>
      <c r="H2613" s="25">
        <f>IF(COUNTA(A2613,B2613,D2613)=0,"",IF(D2613="","할 일을 적어 주세요",IF(NOT(ISNUMBER(A2613)),"마감일을 확인하세요",IF(AND(B2613&lt;&gt;"",ISNA(MATCH(B2613,현장번호,0))),"현장 번호를 확인하세요",IF(AND(F2613&lt;&gt;"",F2613&lt;&gt;"완료"),"끝남 칸은 '완료'만","")))))</f>
        <v/>
      </c>
      <c r="J2613">
        <f>IF(OR(G2613="밀림",G2613="오늘",G2613="이번 주"),A2613+ROW()/1E+6,"")</f>
        <v/>
      </c>
    </row>
    <row r="2614">
      <c r="A2614" s="20" t="n"/>
      <c r="B2614" s="26" t="n"/>
      <c r="C2614" s="27">
        <f>IF(D2614="","",IF(B2614="","(현장 없음)",IFERROR(INDEX(현장_고객,MATCH(B2614,현장번호,0))&amp;" · "&amp;INDEX(현장_주소,MATCH(B2614,현장번호,0)),"없는 번호")))</f>
        <v/>
      </c>
      <c r="D2614" s="21" t="n"/>
      <c r="E2614" s="21" t="n"/>
      <c r="F2614" s="26" t="n"/>
      <c r="G2614" s="28">
        <f>IF(OR(D2614="",H2614&lt;&gt;""),"",IF(F2614="완료","완료",IF(A2614&lt;기준일,"밀림",IF(A2614=기준일,"오늘",IF(A2614&lt;=기준일+7,"이번 주","예정")))))</f>
        <v/>
      </c>
      <c r="H2614" s="25">
        <f>IF(COUNTA(A2614,B2614,D2614)=0,"",IF(D2614="","할 일을 적어 주세요",IF(NOT(ISNUMBER(A2614)),"마감일을 확인하세요",IF(AND(B2614&lt;&gt;"",ISNA(MATCH(B2614,현장번호,0))),"현장 번호를 확인하세요",IF(AND(F2614&lt;&gt;"",F2614&lt;&gt;"완료"),"끝남 칸은 '완료'만","")))))</f>
        <v/>
      </c>
      <c r="J2614">
        <f>IF(OR(G2614="밀림",G2614="오늘",G2614="이번 주"),A2614+ROW()/1E+6,"")</f>
        <v/>
      </c>
    </row>
    <row r="2615">
      <c r="A2615" s="20" t="n"/>
      <c r="B2615" s="26" t="n"/>
      <c r="C2615" s="27">
        <f>IF(D2615="","",IF(B2615="","(현장 없음)",IFERROR(INDEX(현장_고객,MATCH(B2615,현장번호,0))&amp;" · "&amp;INDEX(현장_주소,MATCH(B2615,현장번호,0)),"없는 번호")))</f>
        <v/>
      </c>
      <c r="D2615" s="21" t="n"/>
      <c r="E2615" s="21" t="n"/>
      <c r="F2615" s="26" t="n"/>
      <c r="G2615" s="28">
        <f>IF(OR(D2615="",H2615&lt;&gt;""),"",IF(F2615="완료","완료",IF(A2615&lt;기준일,"밀림",IF(A2615=기준일,"오늘",IF(A2615&lt;=기준일+7,"이번 주","예정")))))</f>
        <v/>
      </c>
      <c r="H2615" s="25">
        <f>IF(COUNTA(A2615,B2615,D2615)=0,"",IF(D2615="","할 일을 적어 주세요",IF(NOT(ISNUMBER(A2615)),"마감일을 확인하세요",IF(AND(B2615&lt;&gt;"",ISNA(MATCH(B2615,현장번호,0))),"현장 번호를 확인하세요",IF(AND(F2615&lt;&gt;"",F2615&lt;&gt;"완료"),"끝남 칸은 '완료'만","")))))</f>
        <v/>
      </c>
      <c r="J2615">
        <f>IF(OR(G2615="밀림",G2615="오늘",G2615="이번 주"),A2615+ROW()/1E+6,"")</f>
        <v/>
      </c>
    </row>
    <row r="2616">
      <c r="A2616" s="20" t="n"/>
      <c r="B2616" s="26" t="n"/>
      <c r="C2616" s="27">
        <f>IF(D2616="","",IF(B2616="","(현장 없음)",IFERROR(INDEX(현장_고객,MATCH(B2616,현장번호,0))&amp;" · "&amp;INDEX(현장_주소,MATCH(B2616,현장번호,0)),"없는 번호")))</f>
        <v/>
      </c>
      <c r="D2616" s="21" t="n"/>
      <c r="E2616" s="21" t="n"/>
      <c r="F2616" s="26" t="n"/>
      <c r="G2616" s="28">
        <f>IF(OR(D2616="",H2616&lt;&gt;""),"",IF(F2616="완료","완료",IF(A2616&lt;기준일,"밀림",IF(A2616=기준일,"오늘",IF(A2616&lt;=기준일+7,"이번 주","예정")))))</f>
        <v/>
      </c>
      <c r="H2616" s="25">
        <f>IF(COUNTA(A2616,B2616,D2616)=0,"",IF(D2616="","할 일을 적어 주세요",IF(NOT(ISNUMBER(A2616)),"마감일을 확인하세요",IF(AND(B2616&lt;&gt;"",ISNA(MATCH(B2616,현장번호,0))),"현장 번호를 확인하세요",IF(AND(F2616&lt;&gt;"",F2616&lt;&gt;"완료"),"끝남 칸은 '완료'만","")))))</f>
        <v/>
      </c>
      <c r="J2616">
        <f>IF(OR(G2616="밀림",G2616="오늘",G2616="이번 주"),A2616+ROW()/1E+6,"")</f>
        <v/>
      </c>
    </row>
    <row r="2617">
      <c r="A2617" s="20" t="n"/>
      <c r="B2617" s="26" t="n"/>
      <c r="C2617" s="27">
        <f>IF(D2617="","",IF(B2617="","(현장 없음)",IFERROR(INDEX(현장_고객,MATCH(B2617,현장번호,0))&amp;" · "&amp;INDEX(현장_주소,MATCH(B2617,현장번호,0)),"없는 번호")))</f>
        <v/>
      </c>
      <c r="D2617" s="21" t="n"/>
      <c r="E2617" s="21" t="n"/>
      <c r="F2617" s="26" t="n"/>
      <c r="G2617" s="28">
        <f>IF(OR(D2617="",H2617&lt;&gt;""),"",IF(F2617="완료","완료",IF(A2617&lt;기준일,"밀림",IF(A2617=기준일,"오늘",IF(A2617&lt;=기준일+7,"이번 주","예정")))))</f>
        <v/>
      </c>
      <c r="H2617" s="25">
        <f>IF(COUNTA(A2617,B2617,D2617)=0,"",IF(D2617="","할 일을 적어 주세요",IF(NOT(ISNUMBER(A2617)),"마감일을 확인하세요",IF(AND(B2617&lt;&gt;"",ISNA(MATCH(B2617,현장번호,0))),"현장 번호를 확인하세요",IF(AND(F2617&lt;&gt;"",F2617&lt;&gt;"완료"),"끝남 칸은 '완료'만","")))))</f>
        <v/>
      </c>
      <c r="J2617">
        <f>IF(OR(G2617="밀림",G2617="오늘",G2617="이번 주"),A2617+ROW()/1E+6,"")</f>
        <v/>
      </c>
    </row>
    <row r="2618">
      <c r="A2618" s="20" t="n"/>
      <c r="B2618" s="26" t="n"/>
      <c r="C2618" s="27">
        <f>IF(D2618="","",IF(B2618="","(현장 없음)",IFERROR(INDEX(현장_고객,MATCH(B2618,현장번호,0))&amp;" · "&amp;INDEX(현장_주소,MATCH(B2618,현장번호,0)),"없는 번호")))</f>
        <v/>
      </c>
      <c r="D2618" s="21" t="n"/>
      <c r="E2618" s="21" t="n"/>
      <c r="F2618" s="26" t="n"/>
      <c r="G2618" s="28">
        <f>IF(OR(D2618="",H2618&lt;&gt;""),"",IF(F2618="완료","완료",IF(A2618&lt;기준일,"밀림",IF(A2618=기준일,"오늘",IF(A2618&lt;=기준일+7,"이번 주","예정")))))</f>
        <v/>
      </c>
      <c r="H2618" s="25">
        <f>IF(COUNTA(A2618,B2618,D2618)=0,"",IF(D2618="","할 일을 적어 주세요",IF(NOT(ISNUMBER(A2618)),"마감일을 확인하세요",IF(AND(B2618&lt;&gt;"",ISNA(MATCH(B2618,현장번호,0))),"현장 번호를 확인하세요",IF(AND(F2618&lt;&gt;"",F2618&lt;&gt;"완료"),"끝남 칸은 '완료'만","")))))</f>
        <v/>
      </c>
      <c r="J2618">
        <f>IF(OR(G2618="밀림",G2618="오늘",G2618="이번 주"),A2618+ROW()/1E+6,"")</f>
        <v/>
      </c>
    </row>
    <row r="2619">
      <c r="A2619" s="20" t="n"/>
      <c r="B2619" s="26" t="n"/>
      <c r="C2619" s="27">
        <f>IF(D2619="","",IF(B2619="","(현장 없음)",IFERROR(INDEX(현장_고객,MATCH(B2619,현장번호,0))&amp;" · "&amp;INDEX(현장_주소,MATCH(B2619,현장번호,0)),"없는 번호")))</f>
        <v/>
      </c>
      <c r="D2619" s="21" t="n"/>
      <c r="E2619" s="21" t="n"/>
      <c r="F2619" s="26" t="n"/>
      <c r="G2619" s="28">
        <f>IF(OR(D2619="",H2619&lt;&gt;""),"",IF(F2619="완료","완료",IF(A2619&lt;기준일,"밀림",IF(A2619=기준일,"오늘",IF(A2619&lt;=기준일+7,"이번 주","예정")))))</f>
        <v/>
      </c>
      <c r="H2619" s="25">
        <f>IF(COUNTA(A2619,B2619,D2619)=0,"",IF(D2619="","할 일을 적어 주세요",IF(NOT(ISNUMBER(A2619)),"마감일을 확인하세요",IF(AND(B2619&lt;&gt;"",ISNA(MATCH(B2619,현장번호,0))),"현장 번호를 확인하세요",IF(AND(F2619&lt;&gt;"",F2619&lt;&gt;"완료"),"끝남 칸은 '완료'만","")))))</f>
        <v/>
      </c>
      <c r="J2619">
        <f>IF(OR(G2619="밀림",G2619="오늘",G2619="이번 주"),A2619+ROW()/1E+6,"")</f>
        <v/>
      </c>
    </row>
    <row r="2620">
      <c r="A2620" s="20" t="n"/>
      <c r="B2620" s="26" t="n"/>
      <c r="C2620" s="27">
        <f>IF(D2620="","",IF(B2620="","(현장 없음)",IFERROR(INDEX(현장_고객,MATCH(B2620,현장번호,0))&amp;" · "&amp;INDEX(현장_주소,MATCH(B2620,현장번호,0)),"없는 번호")))</f>
        <v/>
      </c>
      <c r="D2620" s="21" t="n"/>
      <c r="E2620" s="21" t="n"/>
      <c r="F2620" s="26" t="n"/>
      <c r="G2620" s="28">
        <f>IF(OR(D2620="",H2620&lt;&gt;""),"",IF(F2620="완료","완료",IF(A2620&lt;기준일,"밀림",IF(A2620=기준일,"오늘",IF(A2620&lt;=기준일+7,"이번 주","예정")))))</f>
        <v/>
      </c>
      <c r="H2620" s="25">
        <f>IF(COUNTA(A2620,B2620,D2620)=0,"",IF(D2620="","할 일을 적어 주세요",IF(NOT(ISNUMBER(A2620)),"마감일을 확인하세요",IF(AND(B2620&lt;&gt;"",ISNA(MATCH(B2620,현장번호,0))),"현장 번호를 확인하세요",IF(AND(F2620&lt;&gt;"",F2620&lt;&gt;"완료"),"끝남 칸은 '완료'만","")))))</f>
        <v/>
      </c>
      <c r="J2620">
        <f>IF(OR(G2620="밀림",G2620="오늘",G2620="이번 주"),A2620+ROW()/1E+6,"")</f>
        <v/>
      </c>
    </row>
    <row r="2621">
      <c r="A2621" s="20" t="n"/>
      <c r="B2621" s="26" t="n"/>
      <c r="C2621" s="27">
        <f>IF(D2621="","",IF(B2621="","(현장 없음)",IFERROR(INDEX(현장_고객,MATCH(B2621,현장번호,0))&amp;" · "&amp;INDEX(현장_주소,MATCH(B2621,현장번호,0)),"없는 번호")))</f>
        <v/>
      </c>
      <c r="D2621" s="21" t="n"/>
      <c r="E2621" s="21" t="n"/>
      <c r="F2621" s="26" t="n"/>
      <c r="G2621" s="28">
        <f>IF(OR(D2621="",H2621&lt;&gt;""),"",IF(F2621="완료","완료",IF(A2621&lt;기준일,"밀림",IF(A2621=기준일,"오늘",IF(A2621&lt;=기준일+7,"이번 주","예정")))))</f>
        <v/>
      </c>
      <c r="H2621" s="25">
        <f>IF(COUNTA(A2621,B2621,D2621)=0,"",IF(D2621="","할 일을 적어 주세요",IF(NOT(ISNUMBER(A2621)),"마감일을 확인하세요",IF(AND(B2621&lt;&gt;"",ISNA(MATCH(B2621,현장번호,0))),"현장 번호를 확인하세요",IF(AND(F2621&lt;&gt;"",F2621&lt;&gt;"완료"),"끝남 칸은 '완료'만","")))))</f>
        <v/>
      </c>
      <c r="J2621">
        <f>IF(OR(G2621="밀림",G2621="오늘",G2621="이번 주"),A2621+ROW()/1E+6,"")</f>
        <v/>
      </c>
    </row>
    <row r="2622">
      <c r="A2622" s="20" t="n"/>
      <c r="B2622" s="26" t="n"/>
      <c r="C2622" s="27">
        <f>IF(D2622="","",IF(B2622="","(현장 없음)",IFERROR(INDEX(현장_고객,MATCH(B2622,현장번호,0))&amp;" · "&amp;INDEX(현장_주소,MATCH(B2622,현장번호,0)),"없는 번호")))</f>
        <v/>
      </c>
      <c r="D2622" s="21" t="n"/>
      <c r="E2622" s="21" t="n"/>
      <c r="F2622" s="26" t="n"/>
      <c r="G2622" s="28">
        <f>IF(OR(D2622="",H2622&lt;&gt;""),"",IF(F2622="완료","완료",IF(A2622&lt;기준일,"밀림",IF(A2622=기준일,"오늘",IF(A2622&lt;=기준일+7,"이번 주","예정")))))</f>
        <v/>
      </c>
      <c r="H2622" s="25">
        <f>IF(COUNTA(A2622,B2622,D2622)=0,"",IF(D2622="","할 일을 적어 주세요",IF(NOT(ISNUMBER(A2622)),"마감일을 확인하세요",IF(AND(B2622&lt;&gt;"",ISNA(MATCH(B2622,현장번호,0))),"현장 번호를 확인하세요",IF(AND(F2622&lt;&gt;"",F2622&lt;&gt;"완료"),"끝남 칸은 '완료'만","")))))</f>
        <v/>
      </c>
      <c r="J2622">
        <f>IF(OR(G2622="밀림",G2622="오늘",G2622="이번 주"),A2622+ROW()/1E+6,"")</f>
        <v/>
      </c>
    </row>
    <row r="2623">
      <c r="A2623" s="20" t="n"/>
      <c r="B2623" s="26" t="n"/>
      <c r="C2623" s="27">
        <f>IF(D2623="","",IF(B2623="","(현장 없음)",IFERROR(INDEX(현장_고객,MATCH(B2623,현장번호,0))&amp;" · "&amp;INDEX(현장_주소,MATCH(B2623,현장번호,0)),"없는 번호")))</f>
        <v/>
      </c>
      <c r="D2623" s="21" t="n"/>
      <c r="E2623" s="21" t="n"/>
      <c r="F2623" s="26" t="n"/>
      <c r="G2623" s="28">
        <f>IF(OR(D2623="",H2623&lt;&gt;""),"",IF(F2623="완료","완료",IF(A2623&lt;기준일,"밀림",IF(A2623=기준일,"오늘",IF(A2623&lt;=기준일+7,"이번 주","예정")))))</f>
        <v/>
      </c>
      <c r="H2623" s="25">
        <f>IF(COUNTA(A2623,B2623,D2623)=0,"",IF(D2623="","할 일을 적어 주세요",IF(NOT(ISNUMBER(A2623)),"마감일을 확인하세요",IF(AND(B2623&lt;&gt;"",ISNA(MATCH(B2623,현장번호,0))),"현장 번호를 확인하세요",IF(AND(F2623&lt;&gt;"",F2623&lt;&gt;"완료"),"끝남 칸은 '완료'만","")))))</f>
        <v/>
      </c>
      <c r="J2623">
        <f>IF(OR(G2623="밀림",G2623="오늘",G2623="이번 주"),A2623+ROW()/1E+6,"")</f>
        <v/>
      </c>
    </row>
    <row r="2624">
      <c r="A2624" s="20" t="n"/>
      <c r="B2624" s="26" t="n"/>
      <c r="C2624" s="27">
        <f>IF(D2624="","",IF(B2624="","(현장 없음)",IFERROR(INDEX(현장_고객,MATCH(B2624,현장번호,0))&amp;" · "&amp;INDEX(현장_주소,MATCH(B2624,현장번호,0)),"없는 번호")))</f>
        <v/>
      </c>
      <c r="D2624" s="21" t="n"/>
      <c r="E2624" s="21" t="n"/>
      <c r="F2624" s="26" t="n"/>
      <c r="G2624" s="28">
        <f>IF(OR(D2624="",H2624&lt;&gt;""),"",IF(F2624="완료","완료",IF(A2624&lt;기준일,"밀림",IF(A2624=기준일,"오늘",IF(A2624&lt;=기준일+7,"이번 주","예정")))))</f>
        <v/>
      </c>
      <c r="H2624" s="25">
        <f>IF(COUNTA(A2624,B2624,D2624)=0,"",IF(D2624="","할 일을 적어 주세요",IF(NOT(ISNUMBER(A2624)),"마감일을 확인하세요",IF(AND(B2624&lt;&gt;"",ISNA(MATCH(B2624,현장번호,0))),"현장 번호를 확인하세요",IF(AND(F2624&lt;&gt;"",F2624&lt;&gt;"완료"),"끝남 칸은 '완료'만","")))))</f>
        <v/>
      </c>
      <c r="J2624">
        <f>IF(OR(G2624="밀림",G2624="오늘",G2624="이번 주"),A2624+ROW()/1E+6,"")</f>
        <v/>
      </c>
    </row>
    <row r="2625">
      <c r="A2625" s="20" t="n"/>
      <c r="B2625" s="26" t="n"/>
      <c r="C2625" s="27">
        <f>IF(D2625="","",IF(B2625="","(현장 없음)",IFERROR(INDEX(현장_고객,MATCH(B2625,현장번호,0))&amp;" · "&amp;INDEX(현장_주소,MATCH(B2625,현장번호,0)),"없는 번호")))</f>
        <v/>
      </c>
      <c r="D2625" s="21" t="n"/>
      <c r="E2625" s="21" t="n"/>
      <c r="F2625" s="26" t="n"/>
      <c r="G2625" s="28">
        <f>IF(OR(D2625="",H2625&lt;&gt;""),"",IF(F2625="완료","완료",IF(A2625&lt;기준일,"밀림",IF(A2625=기준일,"오늘",IF(A2625&lt;=기준일+7,"이번 주","예정")))))</f>
        <v/>
      </c>
      <c r="H2625" s="25">
        <f>IF(COUNTA(A2625,B2625,D2625)=0,"",IF(D2625="","할 일을 적어 주세요",IF(NOT(ISNUMBER(A2625)),"마감일을 확인하세요",IF(AND(B2625&lt;&gt;"",ISNA(MATCH(B2625,현장번호,0))),"현장 번호를 확인하세요",IF(AND(F2625&lt;&gt;"",F2625&lt;&gt;"완료"),"끝남 칸은 '완료'만","")))))</f>
        <v/>
      </c>
      <c r="J2625">
        <f>IF(OR(G2625="밀림",G2625="오늘",G2625="이번 주"),A2625+ROW()/1E+6,"")</f>
        <v/>
      </c>
    </row>
    <row r="2626">
      <c r="A2626" s="20" t="n"/>
      <c r="B2626" s="26" t="n"/>
      <c r="C2626" s="27">
        <f>IF(D2626="","",IF(B2626="","(현장 없음)",IFERROR(INDEX(현장_고객,MATCH(B2626,현장번호,0))&amp;" · "&amp;INDEX(현장_주소,MATCH(B2626,현장번호,0)),"없는 번호")))</f>
        <v/>
      </c>
      <c r="D2626" s="21" t="n"/>
      <c r="E2626" s="21" t="n"/>
      <c r="F2626" s="26" t="n"/>
      <c r="G2626" s="28">
        <f>IF(OR(D2626="",H2626&lt;&gt;""),"",IF(F2626="완료","완료",IF(A2626&lt;기준일,"밀림",IF(A2626=기준일,"오늘",IF(A2626&lt;=기준일+7,"이번 주","예정")))))</f>
        <v/>
      </c>
      <c r="H2626" s="25">
        <f>IF(COUNTA(A2626,B2626,D2626)=0,"",IF(D2626="","할 일을 적어 주세요",IF(NOT(ISNUMBER(A2626)),"마감일을 확인하세요",IF(AND(B2626&lt;&gt;"",ISNA(MATCH(B2626,현장번호,0))),"현장 번호를 확인하세요",IF(AND(F2626&lt;&gt;"",F2626&lt;&gt;"완료"),"끝남 칸은 '완료'만","")))))</f>
        <v/>
      </c>
      <c r="J2626">
        <f>IF(OR(G2626="밀림",G2626="오늘",G2626="이번 주"),A2626+ROW()/1E+6,"")</f>
        <v/>
      </c>
    </row>
    <row r="2627">
      <c r="A2627" s="20" t="n"/>
      <c r="B2627" s="26" t="n"/>
      <c r="C2627" s="27">
        <f>IF(D2627="","",IF(B2627="","(현장 없음)",IFERROR(INDEX(현장_고객,MATCH(B2627,현장번호,0))&amp;" · "&amp;INDEX(현장_주소,MATCH(B2627,현장번호,0)),"없는 번호")))</f>
        <v/>
      </c>
      <c r="D2627" s="21" t="n"/>
      <c r="E2627" s="21" t="n"/>
      <c r="F2627" s="26" t="n"/>
      <c r="G2627" s="28">
        <f>IF(OR(D2627="",H2627&lt;&gt;""),"",IF(F2627="완료","완료",IF(A2627&lt;기준일,"밀림",IF(A2627=기준일,"오늘",IF(A2627&lt;=기준일+7,"이번 주","예정")))))</f>
        <v/>
      </c>
      <c r="H2627" s="25">
        <f>IF(COUNTA(A2627,B2627,D2627)=0,"",IF(D2627="","할 일을 적어 주세요",IF(NOT(ISNUMBER(A2627)),"마감일을 확인하세요",IF(AND(B2627&lt;&gt;"",ISNA(MATCH(B2627,현장번호,0))),"현장 번호를 확인하세요",IF(AND(F2627&lt;&gt;"",F2627&lt;&gt;"완료"),"끝남 칸은 '완료'만","")))))</f>
        <v/>
      </c>
      <c r="J2627">
        <f>IF(OR(G2627="밀림",G2627="오늘",G2627="이번 주"),A2627+ROW()/1E+6,"")</f>
        <v/>
      </c>
    </row>
    <row r="2628">
      <c r="A2628" s="20" t="n"/>
      <c r="B2628" s="26" t="n"/>
      <c r="C2628" s="27">
        <f>IF(D2628="","",IF(B2628="","(현장 없음)",IFERROR(INDEX(현장_고객,MATCH(B2628,현장번호,0))&amp;" · "&amp;INDEX(현장_주소,MATCH(B2628,현장번호,0)),"없는 번호")))</f>
        <v/>
      </c>
      <c r="D2628" s="21" t="n"/>
      <c r="E2628" s="21" t="n"/>
      <c r="F2628" s="26" t="n"/>
      <c r="G2628" s="28">
        <f>IF(OR(D2628="",H2628&lt;&gt;""),"",IF(F2628="완료","완료",IF(A2628&lt;기준일,"밀림",IF(A2628=기준일,"오늘",IF(A2628&lt;=기준일+7,"이번 주","예정")))))</f>
        <v/>
      </c>
      <c r="H2628" s="25">
        <f>IF(COUNTA(A2628,B2628,D2628)=0,"",IF(D2628="","할 일을 적어 주세요",IF(NOT(ISNUMBER(A2628)),"마감일을 확인하세요",IF(AND(B2628&lt;&gt;"",ISNA(MATCH(B2628,현장번호,0))),"현장 번호를 확인하세요",IF(AND(F2628&lt;&gt;"",F2628&lt;&gt;"완료"),"끝남 칸은 '완료'만","")))))</f>
        <v/>
      </c>
      <c r="J2628">
        <f>IF(OR(G2628="밀림",G2628="오늘",G2628="이번 주"),A2628+ROW()/1E+6,"")</f>
        <v/>
      </c>
    </row>
    <row r="2629">
      <c r="A2629" s="20" t="n"/>
      <c r="B2629" s="26" t="n"/>
      <c r="C2629" s="27">
        <f>IF(D2629="","",IF(B2629="","(현장 없음)",IFERROR(INDEX(현장_고객,MATCH(B2629,현장번호,0))&amp;" · "&amp;INDEX(현장_주소,MATCH(B2629,현장번호,0)),"없는 번호")))</f>
        <v/>
      </c>
      <c r="D2629" s="21" t="n"/>
      <c r="E2629" s="21" t="n"/>
      <c r="F2629" s="26" t="n"/>
      <c r="G2629" s="28">
        <f>IF(OR(D2629="",H2629&lt;&gt;""),"",IF(F2629="완료","완료",IF(A2629&lt;기준일,"밀림",IF(A2629=기준일,"오늘",IF(A2629&lt;=기준일+7,"이번 주","예정")))))</f>
        <v/>
      </c>
      <c r="H2629" s="25">
        <f>IF(COUNTA(A2629,B2629,D2629)=0,"",IF(D2629="","할 일을 적어 주세요",IF(NOT(ISNUMBER(A2629)),"마감일을 확인하세요",IF(AND(B2629&lt;&gt;"",ISNA(MATCH(B2629,현장번호,0))),"현장 번호를 확인하세요",IF(AND(F2629&lt;&gt;"",F2629&lt;&gt;"완료"),"끝남 칸은 '완료'만","")))))</f>
        <v/>
      </c>
      <c r="J2629">
        <f>IF(OR(G2629="밀림",G2629="오늘",G2629="이번 주"),A2629+ROW()/1E+6,"")</f>
        <v/>
      </c>
    </row>
    <row r="2630">
      <c r="A2630" s="20" t="n"/>
      <c r="B2630" s="26" t="n"/>
      <c r="C2630" s="27">
        <f>IF(D2630="","",IF(B2630="","(현장 없음)",IFERROR(INDEX(현장_고객,MATCH(B2630,현장번호,0))&amp;" · "&amp;INDEX(현장_주소,MATCH(B2630,현장번호,0)),"없는 번호")))</f>
        <v/>
      </c>
      <c r="D2630" s="21" t="n"/>
      <c r="E2630" s="21" t="n"/>
      <c r="F2630" s="26" t="n"/>
      <c r="G2630" s="28">
        <f>IF(OR(D2630="",H2630&lt;&gt;""),"",IF(F2630="완료","완료",IF(A2630&lt;기준일,"밀림",IF(A2630=기준일,"오늘",IF(A2630&lt;=기준일+7,"이번 주","예정")))))</f>
        <v/>
      </c>
      <c r="H2630" s="25">
        <f>IF(COUNTA(A2630,B2630,D2630)=0,"",IF(D2630="","할 일을 적어 주세요",IF(NOT(ISNUMBER(A2630)),"마감일을 확인하세요",IF(AND(B2630&lt;&gt;"",ISNA(MATCH(B2630,현장번호,0))),"현장 번호를 확인하세요",IF(AND(F2630&lt;&gt;"",F2630&lt;&gt;"완료"),"끝남 칸은 '완료'만","")))))</f>
        <v/>
      </c>
      <c r="J2630">
        <f>IF(OR(G2630="밀림",G2630="오늘",G2630="이번 주"),A2630+ROW()/1E+6,"")</f>
        <v/>
      </c>
    </row>
    <row r="2631">
      <c r="A2631" s="20" t="n"/>
      <c r="B2631" s="26" t="n"/>
      <c r="C2631" s="27">
        <f>IF(D2631="","",IF(B2631="","(현장 없음)",IFERROR(INDEX(현장_고객,MATCH(B2631,현장번호,0))&amp;" · "&amp;INDEX(현장_주소,MATCH(B2631,현장번호,0)),"없는 번호")))</f>
        <v/>
      </c>
      <c r="D2631" s="21" t="n"/>
      <c r="E2631" s="21" t="n"/>
      <c r="F2631" s="26" t="n"/>
      <c r="G2631" s="28">
        <f>IF(OR(D2631="",H2631&lt;&gt;""),"",IF(F2631="완료","완료",IF(A2631&lt;기준일,"밀림",IF(A2631=기준일,"오늘",IF(A2631&lt;=기준일+7,"이번 주","예정")))))</f>
        <v/>
      </c>
      <c r="H2631" s="25">
        <f>IF(COUNTA(A2631,B2631,D2631)=0,"",IF(D2631="","할 일을 적어 주세요",IF(NOT(ISNUMBER(A2631)),"마감일을 확인하세요",IF(AND(B2631&lt;&gt;"",ISNA(MATCH(B2631,현장번호,0))),"현장 번호를 확인하세요",IF(AND(F2631&lt;&gt;"",F2631&lt;&gt;"완료"),"끝남 칸은 '완료'만","")))))</f>
        <v/>
      </c>
      <c r="J2631">
        <f>IF(OR(G2631="밀림",G2631="오늘",G2631="이번 주"),A2631+ROW()/1E+6,"")</f>
        <v/>
      </c>
    </row>
    <row r="2632">
      <c r="A2632" s="20" t="n"/>
      <c r="B2632" s="26" t="n"/>
      <c r="C2632" s="27">
        <f>IF(D2632="","",IF(B2632="","(현장 없음)",IFERROR(INDEX(현장_고객,MATCH(B2632,현장번호,0))&amp;" · "&amp;INDEX(현장_주소,MATCH(B2632,현장번호,0)),"없는 번호")))</f>
        <v/>
      </c>
      <c r="D2632" s="21" t="n"/>
      <c r="E2632" s="21" t="n"/>
      <c r="F2632" s="26" t="n"/>
      <c r="G2632" s="28">
        <f>IF(OR(D2632="",H2632&lt;&gt;""),"",IF(F2632="완료","완료",IF(A2632&lt;기준일,"밀림",IF(A2632=기준일,"오늘",IF(A2632&lt;=기준일+7,"이번 주","예정")))))</f>
        <v/>
      </c>
      <c r="H2632" s="25">
        <f>IF(COUNTA(A2632,B2632,D2632)=0,"",IF(D2632="","할 일을 적어 주세요",IF(NOT(ISNUMBER(A2632)),"마감일을 확인하세요",IF(AND(B2632&lt;&gt;"",ISNA(MATCH(B2632,현장번호,0))),"현장 번호를 확인하세요",IF(AND(F2632&lt;&gt;"",F2632&lt;&gt;"완료"),"끝남 칸은 '완료'만","")))))</f>
        <v/>
      </c>
      <c r="J2632">
        <f>IF(OR(G2632="밀림",G2632="오늘",G2632="이번 주"),A2632+ROW()/1E+6,"")</f>
        <v/>
      </c>
    </row>
    <row r="2633">
      <c r="A2633" s="20" t="n"/>
      <c r="B2633" s="26" t="n"/>
      <c r="C2633" s="27">
        <f>IF(D2633="","",IF(B2633="","(현장 없음)",IFERROR(INDEX(현장_고객,MATCH(B2633,현장번호,0))&amp;" · "&amp;INDEX(현장_주소,MATCH(B2633,현장번호,0)),"없는 번호")))</f>
        <v/>
      </c>
      <c r="D2633" s="21" t="n"/>
      <c r="E2633" s="21" t="n"/>
      <c r="F2633" s="26" t="n"/>
      <c r="G2633" s="28">
        <f>IF(OR(D2633="",H2633&lt;&gt;""),"",IF(F2633="완료","완료",IF(A2633&lt;기준일,"밀림",IF(A2633=기준일,"오늘",IF(A2633&lt;=기준일+7,"이번 주","예정")))))</f>
        <v/>
      </c>
      <c r="H2633" s="25">
        <f>IF(COUNTA(A2633,B2633,D2633)=0,"",IF(D2633="","할 일을 적어 주세요",IF(NOT(ISNUMBER(A2633)),"마감일을 확인하세요",IF(AND(B2633&lt;&gt;"",ISNA(MATCH(B2633,현장번호,0))),"현장 번호를 확인하세요",IF(AND(F2633&lt;&gt;"",F2633&lt;&gt;"완료"),"끝남 칸은 '완료'만","")))))</f>
        <v/>
      </c>
      <c r="J2633">
        <f>IF(OR(G2633="밀림",G2633="오늘",G2633="이번 주"),A2633+ROW()/1E+6,"")</f>
        <v/>
      </c>
    </row>
    <row r="2634">
      <c r="A2634" s="20" t="n"/>
      <c r="B2634" s="26" t="n"/>
      <c r="C2634" s="27">
        <f>IF(D2634="","",IF(B2634="","(현장 없음)",IFERROR(INDEX(현장_고객,MATCH(B2634,현장번호,0))&amp;" · "&amp;INDEX(현장_주소,MATCH(B2634,현장번호,0)),"없는 번호")))</f>
        <v/>
      </c>
      <c r="D2634" s="21" t="n"/>
      <c r="E2634" s="21" t="n"/>
      <c r="F2634" s="26" t="n"/>
      <c r="G2634" s="28">
        <f>IF(OR(D2634="",H2634&lt;&gt;""),"",IF(F2634="완료","완료",IF(A2634&lt;기준일,"밀림",IF(A2634=기준일,"오늘",IF(A2634&lt;=기준일+7,"이번 주","예정")))))</f>
        <v/>
      </c>
      <c r="H2634" s="25">
        <f>IF(COUNTA(A2634,B2634,D2634)=0,"",IF(D2634="","할 일을 적어 주세요",IF(NOT(ISNUMBER(A2634)),"마감일을 확인하세요",IF(AND(B2634&lt;&gt;"",ISNA(MATCH(B2634,현장번호,0))),"현장 번호를 확인하세요",IF(AND(F2634&lt;&gt;"",F2634&lt;&gt;"완료"),"끝남 칸은 '완료'만","")))))</f>
        <v/>
      </c>
      <c r="J2634">
        <f>IF(OR(G2634="밀림",G2634="오늘",G2634="이번 주"),A2634+ROW()/1E+6,"")</f>
        <v/>
      </c>
    </row>
    <row r="2635">
      <c r="A2635" s="20" t="n"/>
      <c r="B2635" s="26" t="n"/>
      <c r="C2635" s="27">
        <f>IF(D2635="","",IF(B2635="","(현장 없음)",IFERROR(INDEX(현장_고객,MATCH(B2635,현장번호,0))&amp;" · "&amp;INDEX(현장_주소,MATCH(B2635,현장번호,0)),"없는 번호")))</f>
        <v/>
      </c>
      <c r="D2635" s="21" t="n"/>
      <c r="E2635" s="21" t="n"/>
      <c r="F2635" s="26" t="n"/>
      <c r="G2635" s="28">
        <f>IF(OR(D2635="",H2635&lt;&gt;""),"",IF(F2635="완료","완료",IF(A2635&lt;기준일,"밀림",IF(A2635=기준일,"오늘",IF(A2635&lt;=기준일+7,"이번 주","예정")))))</f>
        <v/>
      </c>
      <c r="H2635" s="25">
        <f>IF(COUNTA(A2635,B2635,D2635)=0,"",IF(D2635="","할 일을 적어 주세요",IF(NOT(ISNUMBER(A2635)),"마감일을 확인하세요",IF(AND(B2635&lt;&gt;"",ISNA(MATCH(B2635,현장번호,0))),"현장 번호를 확인하세요",IF(AND(F2635&lt;&gt;"",F2635&lt;&gt;"완료"),"끝남 칸은 '완료'만","")))))</f>
        <v/>
      </c>
      <c r="J2635">
        <f>IF(OR(G2635="밀림",G2635="오늘",G2635="이번 주"),A2635+ROW()/1E+6,"")</f>
        <v/>
      </c>
    </row>
    <row r="2636">
      <c r="A2636" s="20" t="n"/>
      <c r="B2636" s="26" t="n"/>
      <c r="C2636" s="27">
        <f>IF(D2636="","",IF(B2636="","(현장 없음)",IFERROR(INDEX(현장_고객,MATCH(B2636,현장번호,0))&amp;" · "&amp;INDEX(현장_주소,MATCH(B2636,현장번호,0)),"없는 번호")))</f>
        <v/>
      </c>
      <c r="D2636" s="21" t="n"/>
      <c r="E2636" s="21" t="n"/>
      <c r="F2636" s="26" t="n"/>
      <c r="G2636" s="28">
        <f>IF(OR(D2636="",H2636&lt;&gt;""),"",IF(F2636="완료","완료",IF(A2636&lt;기준일,"밀림",IF(A2636=기준일,"오늘",IF(A2636&lt;=기준일+7,"이번 주","예정")))))</f>
        <v/>
      </c>
      <c r="H2636" s="25">
        <f>IF(COUNTA(A2636,B2636,D2636)=0,"",IF(D2636="","할 일을 적어 주세요",IF(NOT(ISNUMBER(A2636)),"마감일을 확인하세요",IF(AND(B2636&lt;&gt;"",ISNA(MATCH(B2636,현장번호,0))),"현장 번호를 확인하세요",IF(AND(F2636&lt;&gt;"",F2636&lt;&gt;"완료"),"끝남 칸은 '완료'만","")))))</f>
        <v/>
      </c>
      <c r="J2636">
        <f>IF(OR(G2636="밀림",G2636="오늘",G2636="이번 주"),A2636+ROW()/1E+6,"")</f>
        <v/>
      </c>
    </row>
    <row r="2637">
      <c r="A2637" s="20" t="n"/>
      <c r="B2637" s="26" t="n"/>
      <c r="C2637" s="27">
        <f>IF(D2637="","",IF(B2637="","(현장 없음)",IFERROR(INDEX(현장_고객,MATCH(B2637,현장번호,0))&amp;" · "&amp;INDEX(현장_주소,MATCH(B2637,현장번호,0)),"없는 번호")))</f>
        <v/>
      </c>
      <c r="D2637" s="21" t="n"/>
      <c r="E2637" s="21" t="n"/>
      <c r="F2637" s="26" t="n"/>
      <c r="G2637" s="28">
        <f>IF(OR(D2637="",H2637&lt;&gt;""),"",IF(F2637="완료","완료",IF(A2637&lt;기준일,"밀림",IF(A2637=기준일,"오늘",IF(A2637&lt;=기준일+7,"이번 주","예정")))))</f>
        <v/>
      </c>
      <c r="H2637" s="25">
        <f>IF(COUNTA(A2637,B2637,D2637)=0,"",IF(D2637="","할 일을 적어 주세요",IF(NOT(ISNUMBER(A2637)),"마감일을 확인하세요",IF(AND(B2637&lt;&gt;"",ISNA(MATCH(B2637,현장번호,0))),"현장 번호를 확인하세요",IF(AND(F2637&lt;&gt;"",F2637&lt;&gt;"완료"),"끝남 칸은 '완료'만","")))))</f>
        <v/>
      </c>
      <c r="J2637">
        <f>IF(OR(G2637="밀림",G2637="오늘",G2637="이번 주"),A2637+ROW()/1E+6,"")</f>
        <v/>
      </c>
    </row>
    <row r="2638">
      <c r="A2638" s="20" t="n"/>
      <c r="B2638" s="26" t="n"/>
      <c r="C2638" s="27">
        <f>IF(D2638="","",IF(B2638="","(현장 없음)",IFERROR(INDEX(현장_고객,MATCH(B2638,현장번호,0))&amp;" · "&amp;INDEX(현장_주소,MATCH(B2638,현장번호,0)),"없는 번호")))</f>
        <v/>
      </c>
      <c r="D2638" s="21" t="n"/>
      <c r="E2638" s="21" t="n"/>
      <c r="F2638" s="26" t="n"/>
      <c r="G2638" s="28">
        <f>IF(OR(D2638="",H2638&lt;&gt;""),"",IF(F2638="완료","완료",IF(A2638&lt;기준일,"밀림",IF(A2638=기준일,"오늘",IF(A2638&lt;=기준일+7,"이번 주","예정")))))</f>
        <v/>
      </c>
      <c r="H2638" s="25">
        <f>IF(COUNTA(A2638,B2638,D2638)=0,"",IF(D2638="","할 일을 적어 주세요",IF(NOT(ISNUMBER(A2638)),"마감일을 확인하세요",IF(AND(B2638&lt;&gt;"",ISNA(MATCH(B2638,현장번호,0))),"현장 번호를 확인하세요",IF(AND(F2638&lt;&gt;"",F2638&lt;&gt;"완료"),"끝남 칸은 '완료'만","")))))</f>
        <v/>
      </c>
      <c r="J2638">
        <f>IF(OR(G2638="밀림",G2638="오늘",G2638="이번 주"),A2638+ROW()/1E+6,"")</f>
        <v/>
      </c>
    </row>
    <row r="2639">
      <c r="A2639" s="20" t="n"/>
      <c r="B2639" s="26" t="n"/>
      <c r="C2639" s="27">
        <f>IF(D2639="","",IF(B2639="","(현장 없음)",IFERROR(INDEX(현장_고객,MATCH(B2639,현장번호,0))&amp;" · "&amp;INDEX(현장_주소,MATCH(B2639,현장번호,0)),"없는 번호")))</f>
        <v/>
      </c>
      <c r="D2639" s="21" t="n"/>
      <c r="E2639" s="21" t="n"/>
      <c r="F2639" s="26" t="n"/>
      <c r="G2639" s="28">
        <f>IF(OR(D2639="",H2639&lt;&gt;""),"",IF(F2639="완료","완료",IF(A2639&lt;기준일,"밀림",IF(A2639=기준일,"오늘",IF(A2639&lt;=기준일+7,"이번 주","예정")))))</f>
        <v/>
      </c>
      <c r="H2639" s="25">
        <f>IF(COUNTA(A2639,B2639,D2639)=0,"",IF(D2639="","할 일을 적어 주세요",IF(NOT(ISNUMBER(A2639)),"마감일을 확인하세요",IF(AND(B2639&lt;&gt;"",ISNA(MATCH(B2639,현장번호,0))),"현장 번호를 확인하세요",IF(AND(F2639&lt;&gt;"",F2639&lt;&gt;"완료"),"끝남 칸은 '완료'만","")))))</f>
        <v/>
      </c>
      <c r="J2639">
        <f>IF(OR(G2639="밀림",G2639="오늘",G2639="이번 주"),A2639+ROW()/1E+6,"")</f>
        <v/>
      </c>
    </row>
    <row r="2640">
      <c r="A2640" s="20" t="n"/>
      <c r="B2640" s="26" t="n"/>
      <c r="C2640" s="27">
        <f>IF(D2640="","",IF(B2640="","(현장 없음)",IFERROR(INDEX(현장_고객,MATCH(B2640,현장번호,0))&amp;" · "&amp;INDEX(현장_주소,MATCH(B2640,현장번호,0)),"없는 번호")))</f>
        <v/>
      </c>
      <c r="D2640" s="21" t="n"/>
      <c r="E2640" s="21" t="n"/>
      <c r="F2640" s="26" t="n"/>
      <c r="G2640" s="28">
        <f>IF(OR(D2640="",H2640&lt;&gt;""),"",IF(F2640="완료","완료",IF(A2640&lt;기준일,"밀림",IF(A2640=기준일,"오늘",IF(A2640&lt;=기준일+7,"이번 주","예정")))))</f>
        <v/>
      </c>
      <c r="H2640" s="25">
        <f>IF(COUNTA(A2640,B2640,D2640)=0,"",IF(D2640="","할 일을 적어 주세요",IF(NOT(ISNUMBER(A2640)),"마감일을 확인하세요",IF(AND(B2640&lt;&gt;"",ISNA(MATCH(B2640,현장번호,0))),"현장 번호를 확인하세요",IF(AND(F2640&lt;&gt;"",F2640&lt;&gt;"완료"),"끝남 칸은 '완료'만","")))))</f>
        <v/>
      </c>
      <c r="J2640">
        <f>IF(OR(G2640="밀림",G2640="오늘",G2640="이번 주"),A2640+ROW()/1E+6,"")</f>
        <v/>
      </c>
    </row>
    <row r="2641">
      <c r="A2641" s="20" t="n"/>
      <c r="B2641" s="26" t="n"/>
      <c r="C2641" s="27">
        <f>IF(D2641="","",IF(B2641="","(현장 없음)",IFERROR(INDEX(현장_고객,MATCH(B2641,현장번호,0))&amp;" · "&amp;INDEX(현장_주소,MATCH(B2641,현장번호,0)),"없는 번호")))</f>
        <v/>
      </c>
      <c r="D2641" s="21" t="n"/>
      <c r="E2641" s="21" t="n"/>
      <c r="F2641" s="26" t="n"/>
      <c r="G2641" s="28">
        <f>IF(OR(D2641="",H2641&lt;&gt;""),"",IF(F2641="완료","완료",IF(A2641&lt;기준일,"밀림",IF(A2641=기준일,"오늘",IF(A2641&lt;=기준일+7,"이번 주","예정")))))</f>
        <v/>
      </c>
      <c r="H2641" s="25">
        <f>IF(COUNTA(A2641,B2641,D2641)=0,"",IF(D2641="","할 일을 적어 주세요",IF(NOT(ISNUMBER(A2641)),"마감일을 확인하세요",IF(AND(B2641&lt;&gt;"",ISNA(MATCH(B2641,현장번호,0))),"현장 번호를 확인하세요",IF(AND(F2641&lt;&gt;"",F2641&lt;&gt;"완료"),"끝남 칸은 '완료'만","")))))</f>
        <v/>
      </c>
      <c r="J2641">
        <f>IF(OR(G2641="밀림",G2641="오늘",G2641="이번 주"),A2641+ROW()/1E+6,"")</f>
        <v/>
      </c>
    </row>
    <row r="2642">
      <c r="A2642" s="20" t="n"/>
      <c r="B2642" s="26" t="n"/>
      <c r="C2642" s="27">
        <f>IF(D2642="","",IF(B2642="","(현장 없음)",IFERROR(INDEX(현장_고객,MATCH(B2642,현장번호,0))&amp;" · "&amp;INDEX(현장_주소,MATCH(B2642,현장번호,0)),"없는 번호")))</f>
        <v/>
      </c>
      <c r="D2642" s="21" t="n"/>
      <c r="E2642" s="21" t="n"/>
      <c r="F2642" s="26" t="n"/>
      <c r="G2642" s="28">
        <f>IF(OR(D2642="",H2642&lt;&gt;""),"",IF(F2642="완료","완료",IF(A2642&lt;기준일,"밀림",IF(A2642=기준일,"오늘",IF(A2642&lt;=기준일+7,"이번 주","예정")))))</f>
        <v/>
      </c>
      <c r="H2642" s="25">
        <f>IF(COUNTA(A2642,B2642,D2642)=0,"",IF(D2642="","할 일을 적어 주세요",IF(NOT(ISNUMBER(A2642)),"마감일을 확인하세요",IF(AND(B2642&lt;&gt;"",ISNA(MATCH(B2642,현장번호,0))),"현장 번호를 확인하세요",IF(AND(F2642&lt;&gt;"",F2642&lt;&gt;"완료"),"끝남 칸은 '완료'만","")))))</f>
        <v/>
      </c>
      <c r="J2642">
        <f>IF(OR(G2642="밀림",G2642="오늘",G2642="이번 주"),A2642+ROW()/1E+6,"")</f>
        <v/>
      </c>
    </row>
    <row r="2643">
      <c r="A2643" s="20" t="n"/>
      <c r="B2643" s="26" t="n"/>
      <c r="C2643" s="27">
        <f>IF(D2643="","",IF(B2643="","(현장 없음)",IFERROR(INDEX(현장_고객,MATCH(B2643,현장번호,0))&amp;" · "&amp;INDEX(현장_주소,MATCH(B2643,현장번호,0)),"없는 번호")))</f>
        <v/>
      </c>
      <c r="D2643" s="21" t="n"/>
      <c r="E2643" s="21" t="n"/>
      <c r="F2643" s="26" t="n"/>
      <c r="G2643" s="28">
        <f>IF(OR(D2643="",H2643&lt;&gt;""),"",IF(F2643="완료","완료",IF(A2643&lt;기준일,"밀림",IF(A2643=기준일,"오늘",IF(A2643&lt;=기준일+7,"이번 주","예정")))))</f>
        <v/>
      </c>
      <c r="H2643" s="25">
        <f>IF(COUNTA(A2643,B2643,D2643)=0,"",IF(D2643="","할 일을 적어 주세요",IF(NOT(ISNUMBER(A2643)),"마감일을 확인하세요",IF(AND(B2643&lt;&gt;"",ISNA(MATCH(B2643,현장번호,0))),"현장 번호를 확인하세요",IF(AND(F2643&lt;&gt;"",F2643&lt;&gt;"완료"),"끝남 칸은 '완료'만","")))))</f>
        <v/>
      </c>
      <c r="J2643">
        <f>IF(OR(G2643="밀림",G2643="오늘",G2643="이번 주"),A2643+ROW()/1E+6,"")</f>
        <v/>
      </c>
    </row>
    <row r="2644">
      <c r="A2644" s="20" t="n"/>
      <c r="B2644" s="26" t="n"/>
      <c r="C2644" s="27">
        <f>IF(D2644="","",IF(B2644="","(현장 없음)",IFERROR(INDEX(현장_고객,MATCH(B2644,현장번호,0))&amp;" · "&amp;INDEX(현장_주소,MATCH(B2644,현장번호,0)),"없는 번호")))</f>
        <v/>
      </c>
      <c r="D2644" s="21" t="n"/>
      <c r="E2644" s="21" t="n"/>
      <c r="F2644" s="26" t="n"/>
      <c r="G2644" s="28">
        <f>IF(OR(D2644="",H2644&lt;&gt;""),"",IF(F2644="완료","완료",IF(A2644&lt;기준일,"밀림",IF(A2644=기준일,"오늘",IF(A2644&lt;=기준일+7,"이번 주","예정")))))</f>
        <v/>
      </c>
      <c r="H2644" s="25">
        <f>IF(COUNTA(A2644,B2644,D2644)=0,"",IF(D2644="","할 일을 적어 주세요",IF(NOT(ISNUMBER(A2644)),"마감일을 확인하세요",IF(AND(B2644&lt;&gt;"",ISNA(MATCH(B2644,현장번호,0))),"현장 번호를 확인하세요",IF(AND(F2644&lt;&gt;"",F2644&lt;&gt;"완료"),"끝남 칸은 '완료'만","")))))</f>
        <v/>
      </c>
      <c r="J2644">
        <f>IF(OR(G2644="밀림",G2644="오늘",G2644="이번 주"),A2644+ROW()/1E+6,"")</f>
        <v/>
      </c>
    </row>
    <row r="2645">
      <c r="A2645" s="20" t="n"/>
      <c r="B2645" s="26" t="n"/>
      <c r="C2645" s="27">
        <f>IF(D2645="","",IF(B2645="","(현장 없음)",IFERROR(INDEX(현장_고객,MATCH(B2645,현장번호,0))&amp;" · "&amp;INDEX(현장_주소,MATCH(B2645,현장번호,0)),"없는 번호")))</f>
        <v/>
      </c>
      <c r="D2645" s="21" t="n"/>
      <c r="E2645" s="21" t="n"/>
      <c r="F2645" s="26" t="n"/>
      <c r="G2645" s="28">
        <f>IF(OR(D2645="",H2645&lt;&gt;""),"",IF(F2645="완료","완료",IF(A2645&lt;기준일,"밀림",IF(A2645=기준일,"오늘",IF(A2645&lt;=기준일+7,"이번 주","예정")))))</f>
        <v/>
      </c>
      <c r="H2645" s="25">
        <f>IF(COUNTA(A2645,B2645,D2645)=0,"",IF(D2645="","할 일을 적어 주세요",IF(NOT(ISNUMBER(A2645)),"마감일을 확인하세요",IF(AND(B2645&lt;&gt;"",ISNA(MATCH(B2645,현장번호,0))),"현장 번호를 확인하세요",IF(AND(F2645&lt;&gt;"",F2645&lt;&gt;"완료"),"끝남 칸은 '완료'만","")))))</f>
        <v/>
      </c>
      <c r="J2645">
        <f>IF(OR(G2645="밀림",G2645="오늘",G2645="이번 주"),A2645+ROW()/1E+6,"")</f>
        <v/>
      </c>
    </row>
    <row r="2646">
      <c r="A2646" s="20" t="n"/>
      <c r="B2646" s="26" t="n"/>
      <c r="C2646" s="27">
        <f>IF(D2646="","",IF(B2646="","(현장 없음)",IFERROR(INDEX(현장_고객,MATCH(B2646,현장번호,0))&amp;" · "&amp;INDEX(현장_주소,MATCH(B2646,현장번호,0)),"없는 번호")))</f>
        <v/>
      </c>
      <c r="D2646" s="21" t="n"/>
      <c r="E2646" s="21" t="n"/>
      <c r="F2646" s="26" t="n"/>
      <c r="G2646" s="28">
        <f>IF(OR(D2646="",H2646&lt;&gt;""),"",IF(F2646="완료","완료",IF(A2646&lt;기준일,"밀림",IF(A2646=기준일,"오늘",IF(A2646&lt;=기준일+7,"이번 주","예정")))))</f>
        <v/>
      </c>
      <c r="H2646" s="25">
        <f>IF(COUNTA(A2646,B2646,D2646)=0,"",IF(D2646="","할 일을 적어 주세요",IF(NOT(ISNUMBER(A2646)),"마감일을 확인하세요",IF(AND(B2646&lt;&gt;"",ISNA(MATCH(B2646,현장번호,0))),"현장 번호를 확인하세요",IF(AND(F2646&lt;&gt;"",F2646&lt;&gt;"완료"),"끝남 칸은 '완료'만","")))))</f>
        <v/>
      </c>
      <c r="J2646">
        <f>IF(OR(G2646="밀림",G2646="오늘",G2646="이번 주"),A2646+ROW()/1E+6,"")</f>
        <v/>
      </c>
    </row>
    <row r="2647">
      <c r="A2647" s="20" t="n"/>
      <c r="B2647" s="26" t="n"/>
      <c r="C2647" s="27">
        <f>IF(D2647="","",IF(B2647="","(현장 없음)",IFERROR(INDEX(현장_고객,MATCH(B2647,현장번호,0))&amp;" · "&amp;INDEX(현장_주소,MATCH(B2647,현장번호,0)),"없는 번호")))</f>
        <v/>
      </c>
      <c r="D2647" s="21" t="n"/>
      <c r="E2647" s="21" t="n"/>
      <c r="F2647" s="26" t="n"/>
      <c r="G2647" s="28">
        <f>IF(OR(D2647="",H2647&lt;&gt;""),"",IF(F2647="완료","완료",IF(A2647&lt;기준일,"밀림",IF(A2647=기준일,"오늘",IF(A2647&lt;=기준일+7,"이번 주","예정")))))</f>
        <v/>
      </c>
      <c r="H2647" s="25">
        <f>IF(COUNTA(A2647,B2647,D2647)=0,"",IF(D2647="","할 일을 적어 주세요",IF(NOT(ISNUMBER(A2647)),"마감일을 확인하세요",IF(AND(B2647&lt;&gt;"",ISNA(MATCH(B2647,현장번호,0))),"현장 번호를 확인하세요",IF(AND(F2647&lt;&gt;"",F2647&lt;&gt;"완료"),"끝남 칸은 '완료'만","")))))</f>
        <v/>
      </c>
      <c r="J2647">
        <f>IF(OR(G2647="밀림",G2647="오늘",G2647="이번 주"),A2647+ROW()/1E+6,"")</f>
        <v/>
      </c>
    </row>
    <row r="2648">
      <c r="A2648" s="20" t="n"/>
      <c r="B2648" s="26" t="n"/>
      <c r="C2648" s="27">
        <f>IF(D2648="","",IF(B2648="","(현장 없음)",IFERROR(INDEX(현장_고객,MATCH(B2648,현장번호,0))&amp;" · "&amp;INDEX(현장_주소,MATCH(B2648,현장번호,0)),"없는 번호")))</f>
        <v/>
      </c>
      <c r="D2648" s="21" t="n"/>
      <c r="E2648" s="21" t="n"/>
      <c r="F2648" s="26" t="n"/>
      <c r="G2648" s="28">
        <f>IF(OR(D2648="",H2648&lt;&gt;""),"",IF(F2648="완료","완료",IF(A2648&lt;기준일,"밀림",IF(A2648=기준일,"오늘",IF(A2648&lt;=기준일+7,"이번 주","예정")))))</f>
        <v/>
      </c>
      <c r="H2648" s="25">
        <f>IF(COUNTA(A2648,B2648,D2648)=0,"",IF(D2648="","할 일을 적어 주세요",IF(NOT(ISNUMBER(A2648)),"마감일을 확인하세요",IF(AND(B2648&lt;&gt;"",ISNA(MATCH(B2648,현장번호,0))),"현장 번호를 확인하세요",IF(AND(F2648&lt;&gt;"",F2648&lt;&gt;"완료"),"끝남 칸은 '완료'만","")))))</f>
        <v/>
      </c>
      <c r="J2648">
        <f>IF(OR(G2648="밀림",G2648="오늘",G2648="이번 주"),A2648+ROW()/1E+6,"")</f>
        <v/>
      </c>
    </row>
    <row r="2649">
      <c r="A2649" s="20" t="n"/>
      <c r="B2649" s="26" t="n"/>
      <c r="C2649" s="27">
        <f>IF(D2649="","",IF(B2649="","(현장 없음)",IFERROR(INDEX(현장_고객,MATCH(B2649,현장번호,0))&amp;" · "&amp;INDEX(현장_주소,MATCH(B2649,현장번호,0)),"없는 번호")))</f>
        <v/>
      </c>
      <c r="D2649" s="21" t="n"/>
      <c r="E2649" s="21" t="n"/>
      <c r="F2649" s="26" t="n"/>
      <c r="G2649" s="28">
        <f>IF(OR(D2649="",H2649&lt;&gt;""),"",IF(F2649="완료","완료",IF(A2649&lt;기준일,"밀림",IF(A2649=기준일,"오늘",IF(A2649&lt;=기준일+7,"이번 주","예정")))))</f>
        <v/>
      </c>
      <c r="H2649" s="25">
        <f>IF(COUNTA(A2649,B2649,D2649)=0,"",IF(D2649="","할 일을 적어 주세요",IF(NOT(ISNUMBER(A2649)),"마감일을 확인하세요",IF(AND(B2649&lt;&gt;"",ISNA(MATCH(B2649,현장번호,0))),"현장 번호를 확인하세요",IF(AND(F2649&lt;&gt;"",F2649&lt;&gt;"완료"),"끝남 칸은 '완료'만","")))))</f>
        <v/>
      </c>
      <c r="J2649">
        <f>IF(OR(G2649="밀림",G2649="오늘",G2649="이번 주"),A2649+ROW()/1E+6,"")</f>
        <v/>
      </c>
    </row>
    <row r="2650">
      <c r="A2650" s="20" t="n"/>
      <c r="B2650" s="26" t="n"/>
      <c r="C2650" s="27">
        <f>IF(D2650="","",IF(B2650="","(현장 없음)",IFERROR(INDEX(현장_고객,MATCH(B2650,현장번호,0))&amp;" · "&amp;INDEX(현장_주소,MATCH(B2650,현장번호,0)),"없는 번호")))</f>
        <v/>
      </c>
      <c r="D2650" s="21" t="n"/>
      <c r="E2650" s="21" t="n"/>
      <c r="F2650" s="26" t="n"/>
      <c r="G2650" s="28">
        <f>IF(OR(D2650="",H2650&lt;&gt;""),"",IF(F2650="완료","완료",IF(A2650&lt;기준일,"밀림",IF(A2650=기준일,"오늘",IF(A2650&lt;=기준일+7,"이번 주","예정")))))</f>
        <v/>
      </c>
      <c r="H2650" s="25">
        <f>IF(COUNTA(A2650,B2650,D2650)=0,"",IF(D2650="","할 일을 적어 주세요",IF(NOT(ISNUMBER(A2650)),"마감일을 확인하세요",IF(AND(B2650&lt;&gt;"",ISNA(MATCH(B2650,현장번호,0))),"현장 번호를 확인하세요",IF(AND(F2650&lt;&gt;"",F2650&lt;&gt;"완료"),"끝남 칸은 '완료'만","")))))</f>
        <v/>
      </c>
      <c r="J2650">
        <f>IF(OR(G2650="밀림",G2650="오늘",G2650="이번 주"),A2650+ROW()/1E+6,"")</f>
        <v/>
      </c>
    </row>
    <row r="2651">
      <c r="A2651" s="20" t="n"/>
      <c r="B2651" s="26" t="n"/>
      <c r="C2651" s="27">
        <f>IF(D2651="","",IF(B2651="","(현장 없음)",IFERROR(INDEX(현장_고객,MATCH(B2651,현장번호,0))&amp;" · "&amp;INDEX(현장_주소,MATCH(B2651,현장번호,0)),"없는 번호")))</f>
        <v/>
      </c>
      <c r="D2651" s="21" t="n"/>
      <c r="E2651" s="21" t="n"/>
      <c r="F2651" s="26" t="n"/>
      <c r="G2651" s="28">
        <f>IF(OR(D2651="",H2651&lt;&gt;""),"",IF(F2651="완료","완료",IF(A2651&lt;기준일,"밀림",IF(A2651=기준일,"오늘",IF(A2651&lt;=기준일+7,"이번 주","예정")))))</f>
        <v/>
      </c>
      <c r="H2651" s="25">
        <f>IF(COUNTA(A2651,B2651,D2651)=0,"",IF(D2651="","할 일을 적어 주세요",IF(NOT(ISNUMBER(A2651)),"마감일을 확인하세요",IF(AND(B2651&lt;&gt;"",ISNA(MATCH(B2651,현장번호,0))),"현장 번호를 확인하세요",IF(AND(F2651&lt;&gt;"",F2651&lt;&gt;"완료"),"끝남 칸은 '완료'만","")))))</f>
        <v/>
      </c>
      <c r="J2651">
        <f>IF(OR(G2651="밀림",G2651="오늘",G2651="이번 주"),A2651+ROW()/1E+6,"")</f>
        <v/>
      </c>
    </row>
    <row r="2652">
      <c r="A2652" s="20" t="n"/>
      <c r="B2652" s="26" t="n"/>
      <c r="C2652" s="27">
        <f>IF(D2652="","",IF(B2652="","(현장 없음)",IFERROR(INDEX(현장_고객,MATCH(B2652,현장번호,0))&amp;" · "&amp;INDEX(현장_주소,MATCH(B2652,현장번호,0)),"없는 번호")))</f>
        <v/>
      </c>
      <c r="D2652" s="21" t="n"/>
      <c r="E2652" s="21" t="n"/>
      <c r="F2652" s="26" t="n"/>
      <c r="G2652" s="28">
        <f>IF(OR(D2652="",H2652&lt;&gt;""),"",IF(F2652="완료","완료",IF(A2652&lt;기준일,"밀림",IF(A2652=기준일,"오늘",IF(A2652&lt;=기준일+7,"이번 주","예정")))))</f>
        <v/>
      </c>
      <c r="H2652" s="25">
        <f>IF(COUNTA(A2652,B2652,D2652)=0,"",IF(D2652="","할 일을 적어 주세요",IF(NOT(ISNUMBER(A2652)),"마감일을 확인하세요",IF(AND(B2652&lt;&gt;"",ISNA(MATCH(B2652,현장번호,0))),"현장 번호를 확인하세요",IF(AND(F2652&lt;&gt;"",F2652&lt;&gt;"완료"),"끝남 칸은 '완료'만","")))))</f>
        <v/>
      </c>
      <c r="J2652">
        <f>IF(OR(G2652="밀림",G2652="오늘",G2652="이번 주"),A2652+ROW()/1E+6,"")</f>
        <v/>
      </c>
    </row>
    <row r="2653">
      <c r="A2653" s="20" t="n"/>
      <c r="B2653" s="26" t="n"/>
      <c r="C2653" s="27">
        <f>IF(D2653="","",IF(B2653="","(현장 없음)",IFERROR(INDEX(현장_고객,MATCH(B2653,현장번호,0))&amp;" · "&amp;INDEX(현장_주소,MATCH(B2653,현장번호,0)),"없는 번호")))</f>
        <v/>
      </c>
      <c r="D2653" s="21" t="n"/>
      <c r="E2653" s="21" t="n"/>
      <c r="F2653" s="26" t="n"/>
      <c r="G2653" s="28">
        <f>IF(OR(D2653="",H2653&lt;&gt;""),"",IF(F2653="완료","완료",IF(A2653&lt;기준일,"밀림",IF(A2653=기준일,"오늘",IF(A2653&lt;=기준일+7,"이번 주","예정")))))</f>
        <v/>
      </c>
      <c r="H2653" s="25">
        <f>IF(COUNTA(A2653,B2653,D2653)=0,"",IF(D2653="","할 일을 적어 주세요",IF(NOT(ISNUMBER(A2653)),"마감일을 확인하세요",IF(AND(B2653&lt;&gt;"",ISNA(MATCH(B2653,현장번호,0))),"현장 번호를 확인하세요",IF(AND(F2653&lt;&gt;"",F2653&lt;&gt;"완료"),"끝남 칸은 '완료'만","")))))</f>
        <v/>
      </c>
      <c r="J2653">
        <f>IF(OR(G2653="밀림",G2653="오늘",G2653="이번 주"),A2653+ROW()/1E+6,"")</f>
        <v/>
      </c>
    </row>
    <row r="2654">
      <c r="A2654" s="20" t="n"/>
      <c r="B2654" s="26" t="n"/>
      <c r="C2654" s="27">
        <f>IF(D2654="","",IF(B2654="","(현장 없음)",IFERROR(INDEX(현장_고객,MATCH(B2654,현장번호,0))&amp;" · "&amp;INDEX(현장_주소,MATCH(B2654,현장번호,0)),"없는 번호")))</f>
        <v/>
      </c>
      <c r="D2654" s="21" t="n"/>
      <c r="E2654" s="21" t="n"/>
      <c r="F2654" s="26" t="n"/>
      <c r="G2654" s="28">
        <f>IF(OR(D2654="",H2654&lt;&gt;""),"",IF(F2654="완료","완료",IF(A2654&lt;기준일,"밀림",IF(A2654=기준일,"오늘",IF(A2654&lt;=기준일+7,"이번 주","예정")))))</f>
        <v/>
      </c>
      <c r="H2654" s="25">
        <f>IF(COUNTA(A2654,B2654,D2654)=0,"",IF(D2654="","할 일을 적어 주세요",IF(NOT(ISNUMBER(A2654)),"마감일을 확인하세요",IF(AND(B2654&lt;&gt;"",ISNA(MATCH(B2654,현장번호,0))),"현장 번호를 확인하세요",IF(AND(F2654&lt;&gt;"",F2654&lt;&gt;"완료"),"끝남 칸은 '완료'만","")))))</f>
        <v/>
      </c>
      <c r="J2654">
        <f>IF(OR(G2654="밀림",G2654="오늘",G2654="이번 주"),A2654+ROW()/1E+6,"")</f>
        <v/>
      </c>
    </row>
    <row r="2655">
      <c r="A2655" s="20" t="n"/>
      <c r="B2655" s="26" t="n"/>
      <c r="C2655" s="27">
        <f>IF(D2655="","",IF(B2655="","(현장 없음)",IFERROR(INDEX(현장_고객,MATCH(B2655,현장번호,0))&amp;" · "&amp;INDEX(현장_주소,MATCH(B2655,현장번호,0)),"없는 번호")))</f>
        <v/>
      </c>
      <c r="D2655" s="21" t="n"/>
      <c r="E2655" s="21" t="n"/>
      <c r="F2655" s="26" t="n"/>
      <c r="G2655" s="28">
        <f>IF(OR(D2655="",H2655&lt;&gt;""),"",IF(F2655="완료","완료",IF(A2655&lt;기준일,"밀림",IF(A2655=기준일,"오늘",IF(A2655&lt;=기준일+7,"이번 주","예정")))))</f>
        <v/>
      </c>
      <c r="H2655" s="25">
        <f>IF(COUNTA(A2655,B2655,D2655)=0,"",IF(D2655="","할 일을 적어 주세요",IF(NOT(ISNUMBER(A2655)),"마감일을 확인하세요",IF(AND(B2655&lt;&gt;"",ISNA(MATCH(B2655,현장번호,0))),"현장 번호를 확인하세요",IF(AND(F2655&lt;&gt;"",F2655&lt;&gt;"완료"),"끝남 칸은 '완료'만","")))))</f>
        <v/>
      </c>
      <c r="J2655">
        <f>IF(OR(G2655="밀림",G2655="오늘",G2655="이번 주"),A2655+ROW()/1E+6,"")</f>
        <v/>
      </c>
    </row>
    <row r="2656">
      <c r="A2656" s="20" t="n"/>
      <c r="B2656" s="26" t="n"/>
      <c r="C2656" s="27">
        <f>IF(D2656="","",IF(B2656="","(현장 없음)",IFERROR(INDEX(현장_고객,MATCH(B2656,현장번호,0))&amp;" · "&amp;INDEX(현장_주소,MATCH(B2656,현장번호,0)),"없는 번호")))</f>
        <v/>
      </c>
      <c r="D2656" s="21" t="n"/>
      <c r="E2656" s="21" t="n"/>
      <c r="F2656" s="26" t="n"/>
      <c r="G2656" s="28">
        <f>IF(OR(D2656="",H2656&lt;&gt;""),"",IF(F2656="완료","완료",IF(A2656&lt;기준일,"밀림",IF(A2656=기준일,"오늘",IF(A2656&lt;=기준일+7,"이번 주","예정")))))</f>
        <v/>
      </c>
      <c r="H2656" s="25">
        <f>IF(COUNTA(A2656,B2656,D2656)=0,"",IF(D2656="","할 일을 적어 주세요",IF(NOT(ISNUMBER(A2656)),"마감일을 확인하세요",IF(AND(B2656&lt;&gt;"",ISNA(MATCH(B2656,현장번호,0))),"현장 번호를 확인하세요",IF(AND(F2656&lt;&gt;"",F2656&lt;&gt;"완료"),"끝남 칸은 '완료'만","")))))</f>
        <v/>
      </c>
      <c r="J2656">
        <f>IF(OR(G2656="밀림",G2656="오늘",G2656="이번 주"),A2656+ROW()/1E+6,"")</f>
        <v/>
      </c>
    </row>
    <row r="2657">
      <c r="A2657" s="20" t="n"/>
      <c r="B2657" s="26" t="n"/>
      <c r="C2657" s="27">
        <f>IF(D2657="","",IF(B2657="","(현장 없음)",IFERROR(INDEX(현장_고객,MATCH(B2657,현장번호,0))&amp;" · "&amp;INDEX(현장_주소,MATCH(B2657,현장번호,0)),"없는 번호")))</f>
        <v/>
      </c>
      <c r="D2657" s="21" t="n"/>
      <c r="E2657" s="21" t="n"/>
      <c r="F2657" s="26" t="n"/>
      <c r="G2657" s="28">
        <f>IF(OR(D2657="",H2657&lt;&gt;""),"",IF(F2657="완료","완료",IF(A2657&lt;기준일,"밀림",IF(A2657=기준일,"오늘",IF(A2657&lt;=기준일+7,"이번 주","예정")))))</f>
        <v/>
      </c>
      <c r="H2657" s="25">
        <f>IF(COUNTA(A2657,B2657,D2657)=0,"",IF(D2657="","할 일을 적어 주세요",IF(NOT(ISNUMBER(A2657)),"마감일을 확인하세요",IF(AND(B2657&lt;&gt;"",ISNA(MATCH(B2657,현장번호,0))),"현장 번호를 확인하세요",IF(AND(F2657&lt;&gt;"",F2657&lt;&gt;"완료"),"끝남 칸은 '완료'만","")))))</f>
        <v/>
      </c>
      <c r="J2657">
        <f>IF(OR(G2657="밀림",G2657="오늘",G2657="이번 주"),A2657+ROW()/1E+6,"")</f>
        <v/>
      </c>
    </row>
    <row r="2658">
      <c r="A2658" s="20" t="n"/>
      <c r="B2658" s="26" t="n"/>
      <c r="C2658" s="27">
        <f>IF(D2658="","",IF(B2658="","(현장 없음)",IFERROR(INDEX(현장_고객,MATCH(B2658,현장번호,0))&amp;" · "&amp;INDEX(현장_주소,MATCH(B2658,현장번호,0)),"없는 번호")))</f>
        <v/>
      </c>
      <c r="D2658" s="21" t="n"/>
      <c r="E2658" s="21" t="n"/>
      <c r="F2658" s="26" t="n"/>
      <c r="G2658" s="28">
        <f>IF(OR(D2658="",H2658&lt;&gt;""),"",IF(F2658="완료","완료",IF(A2658&lt;기준일,"밀림",IF(A2658=기준일,"오늘",IF(A2658&lt;=기준일+7,"이번 주","예정")))))</f>
        <v/>
      </c>
      <c r="H2658" s="25">
        <f>IF(COUNTA(A2658,B2658,D2658)=0,"",IF(D2658="","할 일을 적어 주세요",IF(NOT(ISNUMBER(A2658)),"마감일을 확인하세요",IF(AND(B2658&lt;&gt;"",ISNA(MATCH(B2658,현장번호,0))),"현장 번호를 확인하세요",IF(AND(F2658&lt;&gt;"",F2658&lt;&gt;"완료"),"끝남 칸은 '완료'만","")))))</f>
        <v/>
      </c>
      <c r="J2658">
        <f>IF(OR(G2658="밀림",G2658="오늘",G2658="이번 주"),A2658+ROW()/1E+6,"")</f>
        <v/>
      </c>
    </row>
    <row r="2659">
      <c r="A2659" s="20" t="n"/>
      <c r="B2659" s="26" t="n"/>
      <c r="C2659" s="27">
        <f>IF(D2659="","",IF(B2659="","(현장 없음)",IFERROR(INDEX(현장_고객,MATCH(B2659,현장번호,0))&amp;" · "&amp;INDEX(현장_주소,MATCH(B2659,현장번호,0)),"없는 번호")))</f>
        <v/>
      </c>
      <c r="D2659" s="21" t="n"/>
      <c r="E2659" s="21" t="n"/>
      <c r="F2659" s="26" t="n"/>
      <c r="G2659" s="28">
        <f>IF(OR(D2659="",H2659&lt;&gt;""),"",IF(F2659="완료","완료",IF(A2659&lt;기준일,"밀림",IF(A2659=기준일,"오늘",IF(A2659&lt;=기준일+7,"이번 주","예정")))))</f>
        <v/>
      </c>
      <c r="H2659" s="25">
        <f>IF(COUNTA(A2659,B2659,D2659)=0,"",IF(D2659="","할 일을 적어 주세요",IF(NOT(ISNUMBER(A2659)),"마감일을 확인하세요",IF(AND(B2659&lt;&gt;"",ISNA(MATCH(B2659,현장번호,0))),"현장 번호를 확인하세요",IF(AND(F2659&lt;&gt;"",F2659&lt;&gt;"완료"),"끝남 칸은 '완료'만","")))))</f>
        <v/>
      </c>
      <c r="J2659">
        <f>IF(OR(G2659="밀림",G2659="오늘",G2659="이번 주"),A2659+ROW()/1E+6,"")</f>
        <v/>
      </c>
    </row>
    <row r="2660">
      <c r="A2660" s="20" t="n"/>
      <c r="B2660" s="26" t="n"/>
      <c r="C2660" s="27">
        <f>IF(D2660="","",IF(B2660="","(현장 없음)",IFERROR(INDEX(현장_고객,MATCH(B2660,현장번호,0))&amp;" · "&amp;INDEX(현장_주소,MATCH(B2660,현장번호,0)),"없는 번호")))</f>
        <v/>
      </c>
      <c r="D2660" s="21" t="n"/>
      <c r="E2660" s="21" t="n"/>
      <c r="F2660" s="26" t="n"/>
      <c r="G2660" s="28">
        <f>IF(OR(D2660="",H2660&lt;&gt;""),"",IF(F2660="완료","완료",IF(A2660&lt;기준일,"밀림",IF(A2660=기준일,"오늘",IF(A2660&lt;=기준일+7,"이번 주","예정")))))</f>
        <v/>
      </c>
      <c r="H2660" s="25">
        <f>IF(COUNTA(A2660,B2660,D2660)=0,"",IF(D2660="","할 일을 적어 주세요",IF(NOT(ISNUMBER(A2660)),"마감일을 확인하세요",IF(AND(B2660&lt;&gt;"",ISNA(MATCH(B2660,현장번호,0))),"현장 번호를 확인하세요",IF(AND(F2660&lt;&gt;"",F2660&lt;&gt;"완료"),"끝남 칸은 '완료'만","")))))</f>
        <v/>
      </c>
      <c r="J2660">
        <f>IF(OR(G2660="밀림",G2660="오늘",G2660="이번 주"),A2660+ROW()/1E+6,"")</f>
        <v/>
      </c>
    </row>
    <row r="2661">
      <c r="A2661" s="20" t="n"/>
      <c r="B2661" s="26" t="n"/>
      <c r="C2661" s="27">
        <f>IF(D2661="","",IF(B2661="","(현장 없음)",IFERROR(INDEX(현장_고객,MATCH(B2661,현장번호,0))&amp;" · "&amp;INDEX(현장_주소,MATCH(B2661,현장번호,0)),"없는 번호")))</f>
        <v/>
      </c>
      <c r="D2661" s="21" t="n"/>
      <c r="E2661" s="21" t="n"/>
      <c r="F2661" s="26" t="n"/>
      <c r="G2661" s="28">
        <f>IF(OR(D2661="",H2661&lt;&gt;""),"",IF(F2661="완료","완료",IF(A2661&lt;기준일,"밀림",IF(A2661=기준일,"오늘",IF(A2661&lt;=기준일+7,"이번 주","예정")))))</f>
        <v/>
      </c>
      <c r="H2661" s="25">
        <f>IF(COUNTA(A2661,B2661,D2661)=0,"",IF(D2661="","할 일을 적어 주세요",IF(NOT(ISNUMBER(A2661)),"마감일을 확인하세요",IF(AND(B2661&lt;&gt;"",ISNA(MATCH(B2661,현장번호,0))),"현장 번호를 확인하세요",IF(AND(F2661&lt;&gt;"",F2661&lt;&gt;"완료"),"끝남 칸은 '완료'만","")))))</f>
        <v/>
      </c>
      <c r="J2661">
        <f>IF(OR(G2661="밀림",G2661="오늘",G2661="이번 주"),A2661+ROW()/1E+6,"")</f>
        <v/>
      </c>
    </row>
    <row r="2662">
      <c r="A2662" s="20" t="n"/>
      <c r="B2662" s="26" t="n"/>
      <c r="C2662" s="27">
        <f>IF(D2662="","",IF(B2662="","(현장 없음)",IFERROR(INDEX(현장_고객,MATCH(B2662,현장번호,0))&amp;" · "&amp;INDEX(현장_주소,MATCH(B2662,현장번호,0)),"없는 번호")))</f>
        <v/>
      </c>
      <c r="D2662" s="21" t="n"/>
      <c r="E2662" s="21" t="n"/>
      <c r="F2662" s="26" t="n"/>
      <c r="G2662" s="28">
        <f>IF(OR(D2662="",H2662&lt;&gt;""),"",IF(F2662="완료","완료",IF(A2662&lt;기준일,"밀림",IF(A2662=기준일,"오늘",IF(A2662&lt;=기준일+7,"이번 주","예정")))))</f>
        <v/>
      </c>
      <c r="H2662" s="25">
        <f>IF(COUNTA(A2662,B2662,D2662)=0,"",IF(D2662="","할 일을 적어 주세요",IF(NOT(ISNUMBER(A2662)),"마감일을 확인하세요",IF(AND(B2662&lt;&gt;"",ISNA(MATCH(B2662,현장번호,0))),"현장 번호를 확인하세요",IF(AND(F2662&lt;&gt;"",F2662&lt;&gt;"완료"),"끝남 칸은 '완료'만","")))))</f>
        <v/>
      </c>
      <c r="J2662">
        <f>IF(OR(G2662="밀림",G2662="오늘",G2662="이번 주"),A2662+ROW()/1E+6,"")</f>
        <v/>
      </c>
    </row>
    <row r="2663">
      <c r="A2663" s="20" t="n"/>
      <c r="B2663" s="26" t="n"/>
      <c r="C2663" s="27">
        <f>IF(D2663="","",IF(B2663="","(현장 없음)",IFERROR(INDEX(현장_고객,MATCH(B2663,현장번호,0))&amp;" · "&amp;INDEX(현장_주소,MATCH(B2663,현장번호,0)),"없는 번호")))</f>
        <v/>
      </c>
      <c r="D2663" s="21" t="n"/>
      <c r="E2663" s="21" t="n"/>
      <c r="F2663" s="26" t="n"/>
      <c r="G2663" s="28">
        <f>IF(OR(D2663="",H2663&lt;&gt;""),"",IF(F2663="완료","완료",IF(A2663&lt;기준일,"밀림",IF(A2663=기준일,"오늘",IF(A2663&lt;=기준일+7,"이번 주","예정")))))</f>
        <v/>
      </c>
      <c r="H2663" s="25">
        <f>IF(COUNTA(A2663,B2663,D2663)=0,"",IF(D2663="","할 일을 적어 주세요",IF(NOT(ISNUMBER(A2663)),"마감일을 확인하세요",IF(AND(B2663&lt;&gt;"",ISNA(MATCH(B2663,현장번호,0))),"현장 번호를 확인하세요",IF(AND(F2663&lt;&gt;"",F2663&lt;&gt;"완료"),"끝남 칸은 '완료'만","")))))</f>
        <v/>
      </c>
      <c r="J2663">
        <f>IF(OR(G2663="밀림",G2663="오늘",G2663="이번 주"),A2663+ROW()/1E+6,"")</f>
        <v/>
      </c>
    </row>
    <row r="2664">
      <c r="A2664" s="20" t="n"/>
      <c r="B2664" s="26" t="n"/>
      <c r="C2664" s="27">
        <f>IF(D2664="","",IF(B2664="","(현장 없음)",IFERROR(INDEX(현장_고객,MATCH(B2664,현장번호,0))&amp;" · "&amp;INDEX(현장_주소,MATCH(B2664,현장번호,0)),"없는 번호")))</f>
        <v/>
      </c>
      <c r="D2664" s="21" t="n"/>
      <c r="E2664" s="21" t="n"/>
      <c r="F2664" s="26" t="n"/>
      <c r="G2664" s="28">
        <f>IF(OR(D2664="",H2664&lt;&gt;""),"",IF(F2664="완료","완료",IF(A2664&lt;기준일,"밀림",IF(A2664=기준일,"오늘",IF(A2664&lt;=기준일+7,"이번 주","예정")))))</f>
        <v/>
      </c>
      <c r="H2664" s="25">
        <f>IF(COUNTA(A2664,B2664,D2664)=0,"",IF(D2664="","할 일을 적어 주세요",IF(NOT(ISNUMBER(A2664)),"마감일을 확인하세요",IF(AND(B2664&lt;&gt;"",ISNA(MATCH(B2664,현장번호,0))),"현장 번호를 확인하세요",IF(AND(F2664&lt;&gt;"",F2664&lt;&gt;"완료"),"끝남 칸은 '완료'만","")))))</f>
        <v/>
      </c>
      <c r="J2664">
        <f>IF(OR(G2664="밀림",G2664="오늘",G2664="이번 주"),A2664+ROW()/1E+6,"")</f>
        <v/>
      </c>
    </row>
    <row r="2665">
      <c r="A2665" s="20" t="n"/>
      <c r="B2665" s="26" t="n"/>
      <c r="C2665" s="27">
        <f>IF(D2665="","",IF(B2665="","(현장 없음)",IFERROR(INDEX(현장_고객,MATCH(B2665,현장번호,0))&amp;" · "&amp;INDEX(현장_주소,MATCH(B2665,현장번호,0)),"없는 번호")))</f>
        <v/>
      </c>
      <c r="D2665" s="21" t="n"/>
      <c r="E2665" s="21" t="n"/>
      <c r="F2665" s="26" t="n"/>
      <c r="G2665" s="28">
        <f>IF(OR(D2665="",H2665&lt;&gt;""),"",IF(F2665="완료","완료",IF(A2665&lt;기준일,"밀림",IF(A2665=기준일,"오늘",IF(A2665&lt;=기준일+7,"이번 주","예정")))))</f>
        <v/>
      </c>
      <c r="H2665" s="25">
        <f>IF(COUNTA(A2665,B2665,D2665)=0,"",IF(D2665="","할 일을 적어 주세요",IF(NOT(ISNUMBER(A2665)),"마감일을 확인하세요",IF(AND(B2665&lt;&gt;"",ISNA(MATCH(B2665,현장번호,0))),"현장 번호를 확인하세요",IF(AND(F2665&lt;&gt;"",F2665&lt;&gt;"완료"),"끝남 칸은 '완료'만","")))))</f>
        <v/>
      </c>
      <c r="J2665">
        <f>IF(OR(G2665="밀림",G2665="오늘",G2665="이번 주"),A2665+ROW()/1E+6,"")</f>
        <v/>
      </c>
    </row>
    <row r="2666">
      <c r="A2666" s="20" t="n"/>
      <c r="B2666" s="26" t="n"/>
      <c r="C2666" s="27">
        <f>IF(D2666="","",IF(B2666="","(현장 없음)",IFERROR(INDEX(현장_고객,MATCH(B2666,현장번호,0))&amp;" · "&amp;INDEX(현장_주소,MATCH(B2666,현장번호,0)),"없는 번호")))</f>
        <v/>
      </c>
      <c r="D2666" s="21" t="n"/>
      <c r="E2666" s="21" t="n"/>
      <c r="F2666" s="26" t="n"/>
      <c r="G2666" s="28">
        <f>IF(OR(D2666="",H2666&lt;&gt;""),"",IF(F2666="완료","완료",IF(A2666&lt;기준일,"밀림",IF(A2666=기준일,"오늘",IF(A2666&lt;=기준일+7,"이번 주","예정")))))</f>
        <v/>
      </c>
      <c r="H2666" s="25">
        <f>IF(COUNTA(A2666,B2666,D2666)=0,"",IF(D2666="","할 일을 적어 주세요",IF(NOT(ISNUMBER(A2666)),"마감일을 확인하세요",IF(AND(B2666&lt;&gt;"",ISNA(MATCH(B2666,현장번호,0))),"현장 번호를 확인하세요",IF(AND(F2666&lt;&gt;"",F2666&lt;&gt;"완료"),"끝남 칸은 '완료'만","")))))</f>
        <v/>
      </c>
      <c r="J2666">
        <f>IF(OR(G2666="밀림",G2666="오늘",G2666="이번 주"),A2666+ROW()/1E+6,"")</f>
        <v/>
      </c>
    </row>
    <row r="2667">
      <c r="A2667" s="20" t="n"/>
      <c r="B2667" s="26" t="n"/>
      <c r="C2667" s="27">
        <f>IF(D2667="","",IF(B2667="","(현장 없음)",IFERROR(INDEX(현장_고객,MATCH(B2667,현장번호,0))&amp;" · "&amp;INDEX(현장_주소,MATCH(B2667,현장번호,0)),"없는 번호")))</f>
        <v/>
      </c>
      <c r="D2667" s="21" t="n"/>
      <c r="E2667" s="21" t="n"/>
      <c r="F2667" s="26" t="n"/>
      <c r="G2667" s="28">
        <f>IF(OR(D2667="",H2667&lt;&gt;""),"",IF(F2667="완료","완료",IF(A2667&lt;기준일,"밀림",IF(A2667=기준일,"오늘",IF(A2667&lt;=기준일+7,"이번 주","예정")))))</f>
        <v/>
      </c>
      <c r="H2667" s="25">
        <f>IF(COUNTA(A2667,B2667,D2667)=0,"",IF(D2667="","할 일을 적어 주세요",IF(NOT(ISNUMBER(A2667)),"마감일을 확인하세요",IF(AND(B2667&lt;&gt;"",ISNA(MATCH(B2667,현장번호,0))),"현장 번호를 확인하세요",IF(AND(F2667&lt;&gt;"",F2667&lt;&gt;"완료"),"끝남 칸은 '완료'만","")))))</f>
        <v/>
      </c>
      <c r="J2667">
        <f>IF(OR(G2667="밀림",G2667="오늘",G2667="이번 주"),A2667+ROW()/1E+6,"")</f>
        <v/>
      </c>
    </row>
    <row r="2668">
      <c r="A2668" s="20" t="n"/>
      <c r="B2668" s="26" t="n"/>
      <c r="C2668" s="27">
        <f>IF(D2668="","",IF(B2668="","(현장 없음)",IFERROR(INDEX(현장_고객,MATCH(B2668,현장번호,0))&amp;" · "&amp;INDEX(현장_주소,MATCH(B2668,현장번호,0)),"없는 번호")))</f>
        <v/>
      </c>
      <c r="D2668" s="21" t="n"/>
      <c r="E2668" s="21" t="n"/>
      <c r="F2668" s="26" t="n"/>
      <c r="G2668" s="28">
        <f>IF(OR(D2668="",H2668&lt;&gt;""),"",IF(F2668="완료","완료",IF(A2668&lt;기준일,"밀림",IF(A2668=기준일,"오늘",IF(A2668&lt;=기준일+7,"이번 주","예정")))))</f>
        <v/>
      </c>
      <c r="H2668" s="25">
        <f>IF(COUNTA(A2668,B2668,D2668)=0,"",IF(D2668="","할 일을 적어 주세요",IF(NOT(ISNUMBER(A2668)),"마감일을 확인하세요",IF(AND(B2668&lt;&gt;"",ISNA(MATCH(B2668,현장번호,0))),"현장 번호를 확인하세요",IF(AND(F2668&lt;&gt;"",F2668&lt;&gt;"완료"),"끝남 칸은 '완료'만","")))))</f>
        <v/>
      </c>
      <c r="J2668">
        <f>IF(OR(G2668="밀림",G2668="오늘",G2668="이번 주"),A2668+ROW()/1E+6,"")</f>
        <v/>
      </c>
    </row>
    <row r="2669">
      <c r="A2669" s="20" t="n"/>
      <c r="B2669" s="26" t="n"/>
      <c r="C2669" s="27">
        <f>IF(D2669="","",IF(B2669="","(현장 없음)",IFERROR(INDEX(현장_고객,MATCH(B2669,현장번호,0))&amp;" · "&amp;INDEX(현장_주소,MATCH(B2669,현장번호,0)),"없는 번호")))</f>
        <v/>
      </c>
      <c r="D2669" s="21" t="n"/>
      <c r="E2669" s="21" t="n"/>
      <c r="F2669" s="26" t="n"/>
      <c r="G2669" s="28">
        <f>IF(OR(D2669="",H2669&lt;&gt;""),"",IF(F2669="완료","완료",IF(A2669&lt;기준일,"밀림",IF(A2669=기준일,"오늘",IF(A2669&lt;=기준일+7,"이번 주","예정")))))</f>
        <v/>
      </c>
      <c r="H2669" s="25">
        <f>IF(COUNTA(A2669,B2669,D2669)=0,"",IF(D2669="","할 일을 적어 주세요",IF(NOT(ISNUMBER(A2669)),"마감일을 확인하세요",IF(AND(B2669&lt;&gt;"",ISNA(MATCH(B2669,현장번호,0))),"현장 번호를 확인하세요",IF(AND(F2669&lt;&gt;"",F2669&lt;&gt;"완료"),"끝남 칸은 '완료'만","")))))</f>
        <v/>
      </c>
      <c r="J2669">
        <f>IF(OR(G2669="밀림",G2669="오늘",G2669="이번 주"),A2669+ROW()/1E+6,"")</f>
        <v/>
      </c>
    </row>
    <row r="2670">
      <c r="A2670" s="20" t="n"/>
      <c r="B2670" s="26" t="n"/>
      <c r="C2670" s="27">
        <f>IF(D2670="","",IF(B2670="","(현장 없음)",IFERROR(INDEX(현장_고객,MATCH(B2670,현장번호,0))&amp;" · "&amp;INDEX(현장_주소,MATCH(B2670,현장번호,0)),"없는 번호")))</f>
        <v/>
      </c>
      <c r="D2670" s="21" t="n"/>
      <c r="E2670" s="21" t="n"/>
      <c r="F2670" s="26" t="n"/>
      <c r="G2670" s="28">
        <f>IF(OR(D2670="",H2670&lt;&gt;""),"",IF(F2670="완료","완료",IF(A2670&lt;기준일,"밀림",IF(A2670=기준일,"오늘",IF(A2670&lt;=기준일+7,"이번 주","예정")))))</f>
        <v/>
      </c>
      <c r="H2670" s="25">
        <f>IF(COUNTA(A2670,B2670,D2670)=0,"",IF(D2670="","할 일을 적어 주세요",IF(NOT(ISNUMBER(A2670)),"마감일을 확인하세요",IF(AND(B2670&lt;&gt;"",ISNA(MATCH(B2670,현장번호,0))),"현장 번호를 확인하세요",IF(AND(F2670&lt;&gt;"",F2670&lt;&gt;"완료"),"끝남 칸은 '완료'만","")))))</f>
        <v/>
      </c>
      <c r="J2670">
        <f>IF(OR(G2670="밀림",G2670="오늘",G2670="이번 주"),A2670+ROW()/1E+6,"")</f>
        <v/>
      </c>
    </row>
    <row r="2671">
      <c r="A2671" s="20" t="n"/>
      <c r="B2671" s="26" t="n"/>
      <c r="C2671" s="27">
        <f>IF(D2671="","",IF(B2671="","(현장 없음)",IFERROR(INDEX(현장_고객,MATCH(B2671,현장번호,0))&amp;" · "&amp;INDEX(현장_주소,MATCH(B2671,현장번호,0)),"없는 번호")))</f>
        <v/>
      </c>
      <c r="D2671" s="21" t="n"/>
      <c r="E2671" s="21" t="n"/>
      <c r="F2671" s="26" t="n"/>
      <c r="G2671" s="28">
        <f>IF(OR(D2671="",H2671&lt;&gt;""),"",IF(F2671="완료","완료",IF(A2671&lt;기준일,"밀림",IF(A2671=기준일,"오늘",IF(A2671&lt;=기준일+7,"이번 주","예정")))))</f>
        <v/>
      </c>
      <c r="H2671" s="25">
        <f>IF(COUNTA(A2671,B2671,D2671)=0,"",IF(D2671="","할 일을 적어 주세요",IF(NOT(ISNUMBER(A2671)),"마감일을 확인하세요",IF(AND(B2671&lt;&gt;"",ISNA(MATCH(B2671,현장번호,0))),"현장 번호를 확인하세요",IF(AND(F2671&lt;&gt;"",F2671&lt;&gt;"완료"),"끝남 칸은 '완료'만","")))))</f>
        <v/>
      </c>
      <c r="J2671">
        <f>IF(OR(G2671="밀림",G2671="오늘",G2671="이번 주"),A2671+ROW()/1E+6,"")</f>
        <v/>
      </c>
    </row>
    <row r="2672">
      <c r="A2672" s="20" t="n"/>
      <c r="B2672" s="26" t="n"/>
      <c r="C2672" s="27">
        <f>IF(D2672="","",IF(B2672="","(현장 없음)",IFERROR(INDEX(현장_고객,MATCH(B2672,현장번호,0))&amp;" · "&amp;INDEX(현장_주소,MATCH(B2672,현장번호,0)),"없는 번호")))</f>
        <v/>
      </c>
      <c r="D2672" s="21" t="n"/>
      <c r="E2672" s="21" t="n"/>
      <c r="F2672" s="26" t="n"/>
      <c r="G2672" s="28">
        <f>IF(OR(D2672="",H2672&lt;&gt;""),"",IF(F2672="완료","완료",IF(A2672&lt;기준일,"밀림",IF(A2672=기준일,"오늘",IF(A2672&lt;=기준일+7,"이번 주","예정")))))</f>
        <v/>
      </c>
      <c r="H2672" s="25">
        <f>IF(COUNTA(A2672,B2672,D2672)=0,"",IF(D2672="","할 일을 적어 주세요",IF(NOT(ISNUMBER(A2672)),"마감일을 확인하세요",IF(AND(B2672&lt;&gt;"",ISNA(MATCH(B2672,현장번호,0))),"현장 번호를 확인하세요",IF(AND(F2672&lt;&gt;"",F2672&lt;&gt;"완료"),"끝남 칸은 '완료'만","")))))</f>
        <v/>
      </c>
      <c r="J2672">
        <f>IF(OR(G2672="밀림",G2672="오늘",G2672="이번 주"),A2672+ROW()/1E+6,"")</f>
        <v/>
      </c>
    </row>
    <row r="2673">
      <c r="A2673" s="20" t="n"/>
      <c r="B2673" s="26" t="n"/>
      <c r="C2673" s="27">
        <f>IF(D2673="","",IF(B2673="","(현장 없음)",IFERROR(INDEX(현장_고객,MATCH(B2673,현장번호,0))&amp;" · "&amp;INDEX(현장_주소,MATCH(B2673,현장번호,0)),"없는 번호")))</f>
        <v/>
      </c>
      <c r="D2673" s="21" t="n"/>
      <c r="E2673" s="21" t="n"/>
      <c r="F2673" s="26" t="n"/>
      <c r="G2673" s="28">
        <f>IF(OR(D2673="",H2673&lt;&gt;""),"",IF(F2673="완료","완료",IF(A2673&lt;기준일,"밀림",IF(A2673=기준일,"오늘",IF(A2673&lt;=기준일+7,"이번 주","예정")))))</f>
        <v/>
      </c>
      <c r="H2673" s="25">
        <f>IF(COUNTA(A2673,B2673,D2673)=0,"",IF(D2673="","할 일을 적어 주세요",IF(NOT(ISNUMBER(A2673)),"마감일을 확인하세요",IF(AND(B2673&lt;&gt;"",ISNA(MATCH(B2673,현장번호,0))),"현장 번호를 확인하세요",IF(AND(F2673&lt;&gt;"",F2673&lt;&gt;"완료"),"끝남 칸은 '완료'만","")))))</f>
        <v/>
      </c>
      <c r="J2673">
        <f>IF(OR(G2673="밀림",G2673="오늘",G2673="이번 주"),A2673+ROW()/1E+6,"")</f>
        <v/>
      </c>
    </row>
    <row r="2674">
      <c r="A2674" s="20" t="n"/>
      <c r="B2674" s="26" t="n"/>
      <c r="C2674" s="27">
        <f>IF(D2674="","",IF(B2674="","(현장 없음)",IFERROR(INDEX(현장_고객,MATCH(B2674,현장번호,0))&amp;" · "&amp;INDEX(현장_주소,MATCH(B2674,현장번호,0)),"없는 번호")))</f>
        <v/>
      </c>
      <c r="D2674" s="21" t="n"/>
      <c r="E2674" s="21" t="n"/>
      <c r="F2674" s="26" t="n"/>
      <c r="G2674" s="28">
        <f>IF(OR(D2674="",H2674&lt;&gt;""),"",IF(F2674="완료","완료",IF(A2674&lt;기준일,"밀림",IF(A2674=기준일,"오늘",IF(A2674&lt;=기준일+7,"이번 주","예정")))))</f>
        <v/>
      </c>
      <c r="H2674" s="25">
        <f>IF(COUNTA(A2674,B2674,D2674)=0,"",IF(D2674="","할 일을 적어 주세요",IF(NOT(ISNUMBER(A2674)),"마감일을 확인하세요",IF(AND(B2674&lt;&gt;"",ISNA(MATCH(B2674,현장번호,0))),"현장 번호를 확인하세요",IF(AND(F2674&lt;&gt;"",F2674&lt;&gt;"완료"),"끝남 칸은 '완료'만","")))))</f>
        <v/>
      </c>
      <c r="J2674">
        <f>IF(OR(G2674="밀림",G2674="오늘",G2674="이번 주"),A2674+ROW()/1E+6,"")</f>
        <v/>
      </c>
    </row>
    <row r="2675">
      <c r="A2675" s="20" t="n"/>
      <c r="B2675" s="26" t="n"/>
      <c r="C2675" s="27">
        <f>IF(D2675="","",IF(B2675="","(현장 없음)",IFERROR(INDEX(현장_고객,MATCH(B2675,현장번호,0))&amp;" · "&amp;INDEX(현장_주소,MATCH(B2675,현장번호,0)),"없는 번호")))</f>
        <v/>
      </c>
      <c r="D2675" s="21" t="n"/>
      <c r="E2675" s="21" t="n"/>
      <c r="F2675" s="26" t="n"/>
      <c r="G2675" s="28">
        <f>IF(OR(D2675="",H2675&lt;&gt;""),"",IF(F2675="완료","완료",IF(A2675&lt;기준일,"밀림",IF(A2675=기준일,"오늘",IF(A2675&lt;=기준일+7,"이번 주","예정")))))</f>
        <v/>
      </c>
      <c r="H2675" s="25">
        <f>IF(COUNTA(A2675,B2675,D2675)=0,"",IF(D2675="","할 일을 적어 주세요",IF(NOT(ISNUMBER(A2675)),"마감일을 확인하세요",IF(AND(B2675&lt;&gt;"",ISNA(MATCH(B2675,현장번호,0))),"현장 번호를 확인하세요",IF(AND(F2675&lt;&gt;"",F2675&lt;&gt;"완료"),"끝남 칸은 '완료'만","")))))</f>
        <v/>
      </c>
      <c r="J2675">
        <f>IF(OR(G2675="밀림",G2675="오늘",G2675="이번 주"),A2675+ROW()/1E+6,"")</f>
        <v/>
      </c>
    </row>
    <row r="2676">
      <c r="A2676" s="20" t="n"/>
      <c r="B2676" s="26" t="n"/>
      <c r="C2676" s="27">
        <f>IF(D2676="","",IF(B2676="","(현장 없음)",IFERROR(INDEX(현장_고객,MATCH(B2676,현장번호,0))&amp;" · "&amp;INDEX(현장_주소,MATCH(B2676,현장번호,0)),"없는 번호")))</f>
        <v/>
      </c>
      <c r="D2676" s="21" t="n"/>
      <c r="E2676" s="21" t="n"/>
      <c r="F2676" s="26" t="n"/>
      <c r="G2676" s="28">
        <f>IF(OR(D2676="",H2676&lt;&gt;""),"",IF(F2676="완료","완료",IF(A2676&lt;기준일,"밀림",IF(A2676=기준일,"오늘",IF(A2676&lt;=기준일+7,"이번 주","예정")))))</f>
        <v/>
      </c>
      <c r="H2676" s="25">
        <f>IF(COUNTA(A2676,B2676,D2676)=0,"",IF(D2676="","할 일을 적어 주세요",IF(NOT(ISNUMBER(A2676)),"마감일을 확인하세요",IF(AND(B2676&lt;&gt;"",ISNA(MATCH(B2676,현장번호,0))),"현장 번호를 확인하세요",IF(AND(F2676&lt;&gt;"",F2676&lt;&gt;"완료"),"끝남 칸은 '완료'만","")))))</f>
        <v/>
      </c>
      <c r="J2676">
        <f>IF(OR(G2676="밀림",G2676="오늘",G2676="이번 주"),A2676+ROW()/1E+6,"")</f>
        <v/>
      </c>
    </row>
    <row r="2677">
      <c r="A2677" s="20" t="n"/>
      <c r="B2677" s="26" t="n"/>
      <c r="C2677" s="27">
        <f>IF(D2677="","",IF(B2677="","(현장 없음)",IFERROR(INDEX(현장_고객,MATCH(B2677,현장번호,0))&amp;" · "&amp;INDEX(현장_주소,MATCH(B2677,현장번호,0)),"없는 번호")))</f>
        <v/>
      </c>
      <c r="D2677" s="21" t="n"/>
      <c r="E2677" s="21" t="n"/>
      <c r="F2677" s="26" t="n"/>
      <c r="G2677" s="28">
        <f>IF(OR(D2677="",H2677&lt;&gt;""),"",IF(F2677="완료","완료",IF(A2677&lt;기준일,"밀림",IF(A2677=기준일,"오늘",IF(A2677&lt;=기준일+7,"이번 주","예정")))))</f>
        <v/>
      </c>
      <c r="H2677" s="25">
        <f>IF(COUNTA(A2677,B2677,D2677)=0,"",IF(D2677="","할 일을 적어 주세요",IF(NOT(ISNUMBER(A2677)),"마감일을 확인하세요",IF(AND(B2677&lt;&gt;"",ISNA(MATCH(B2677,현장번호,0))),"현장 번호를 확인하세요",IF(AND(F2677&lt;&gt;"",F2677&lt;&gt;"완료"),"끝남 칸은 '완료'만","")))))</f>
        <v/>
      </c>
      <c r="J2677">
        <f>IF(OR(G2677="밀림",G2677="오늘",G2677="이번 주"),A2677+ROW()/1E+6,"")</f>
        <v/>
      </c>
    </row>
    <row r="2678">
      <c r="A2678" s="20" t="n"/>
      <c r="B2678" s="26" t="n"/>
      <c r="C2678" s="27">
        <f>IF(D2678="","",IF(B2678="","(현장 없음)",IFERROR(INDEX(현장_고객,MATCH(B2678,현장번호,0))&amp;" · "&amp;INDEX(현장_주소,MATCH(B2678,현장번호,0)),"없는 번호")))</f>
        <v/>
      </c>
      <c r="D2678" s="21" t="n"/>
      <c r="E2678" s="21" t="n"/>
      <c r="F2678" s="26" t="n"/>
      <c r="G2678" s="28">
        <f>IF(OR(D2678="",H2678&lt;&gt;""),"",IF(F2678="완료","완료",IF(A2678&lt;기준일,"밀림",IF(A2678=기준일,"오늘",IF(A2678&lt;=기준일+7,"이번 주","예정")))))</f>
        <v/>
      </c>
      <c r="H2678" s="25">
        <f>IF(COUNTA(A2678,B2678,D2678)=0,"",IF(D2678="","할 일을 적어 주세요",IF(NOT(ISNUMBER(A2678)),"마감일을 확인하세요",IF(AND(B2678&lt;&gt;"",ISNA(MATCH(B2678,현장번호,0))),"현장 번호를 확인하세요",IF(AND(F2678&lt;&gt;"",F2678&lt;&gt;"완료"),"끝남 칸은 '완료'만","")))))</f>
        <v/>
      </c>
      <c r="J2678">
        <f>IF(OR(G2678="밀림",G2678="오늘",G2678="이번 주"),A2678+ROW()/1E+6,"")</f>
        <v/>
      </c>
    </row>
    <row r="2679">
      <c r="A2679" s="20" t="n"/>
      <c r="B2679" s="26" t="n"/>
      <c r="C2679" s="27">
        <f>IF(D2679="","",IF(B2679="","(현장 없음)",IFERROR(INDEX(현장_고객,MATCH(B2679,현장번호,0))&amp;" · "&amp;INDEX(현장_주소,MATCH(B2679,현장번호,0)),"없는 번호")))</f>
        <v/>
      </c>
      <c r="D2679" s="21" t="n"/>
      <c r="E2679" s="21" t="n"/>
      <c r="F2679" s="26" t="n"/>
      <c r="G2679" s="28">
        <f>IF(OR(D2679="",H2679&lt;&gt;""),"",IF(F2679="완료","완료",IF(A2679&lt;기준일,"밀림",IF(A2679=기준일,"오늘",IF(A2679&lt;=기준일+7,"이번 주","예정")))))</f>
        <v/>
      </c>
      <c r="H2679" s="25">
        <f>IF(COUNTA(A2679,B2679,D2679)=0,"",IF(D2679="","할 일을 적어 주세요",IF(NOT(ISNUMBER(A2679)),"마감일을 확인하세요",IF(AND(B2679&lt;&gt;"",ISNA(MATCH(B2679,현장번호,0))),"현장 번호를 확인하세요",IF(AND(F2679&lt;&gt;"",F2679&lt;&gt;"완료"),"끝남 칸은 '완료'만","")))))</f>
        <v/>
      </c>
      <c r="J2679">
        <f>IF(OR(G2679="밀림",G2679="오늘",G2679="이번 주"),A2679+ROW()/1E+6,"")</f>
        <v/>
      </c>
    </row>
    <row r="2680">
      <c r="A2680" s="20" t="n"/>
      <c r="B2680" s="26" t="n"/>
      <c r="C2680" s="27">
        <f>IF(D2680="","",IF(B2680="","(현장 없음)",IFERROR(INDEX(현장_고객,MATCH(B2680,현장번호,0))&amp;" · "&amp;INDEX(현장_주소,MATCH(B2680,현장번호,0)),"없는 번호")))</f>
        <v/>
      </c>
      <c r="D2680" s="21" t="n"/>
      <c r="E2680" s="21" t="n"/>
      <c r="F2680" s="26" t="n"/>
      <c r="G2680" s="28">
        <f>IF(OR(D2680="",H2680&lt;&gt;""),"",IF(F2680="완료","완료",IF(A2680&lt;기준일,"밀림",IF(A2680=기준일,"오늘",IF(A2680&lt;=기준일+7,"이번 주","예정")))))</f>
        <v/>
      </c>
      <c r="H2680" s="25">
        <f>IF(COUNTA(A2680,B2680,D2680)=0,"",IF(D2680="","할 일을 적어 주세요",IF(NOT(ISNUMBER(A2680)),"마감일을 확인하세요",IF(AND(B2680&lt;&gt;"",ISNA(MATCH(B2680,현장번호,0))),"현장 번호를 확인하세요",IF(AND(F2680&lt;&gt;"",F2680&lt;&gt;"완료"),"끝남 칸은 '완료'만","")))))</f>
        <v/>
      </c>
      <c r="J2680">
        <f>IF(OR(G2680="밀림",G2680="오늘",G2680="이번 주"),A2680+ROW()/1E+6,"")</f>
        <v/>
      </c>
    </row>
    <row r="2681">
      <c r="A2681" s="20" t="n"/>
      <c r="B2681" s="26" t="n"/>
      <c r="C2681" s="27">
        <f>IF(D2681="","",IF(B2681="","(현장 없음)",IFERROR(INDEX(현장_고객,MATCH(B2681,현장번호,0))&amp;" · "&amp;INDEX(현장_주소,MATCH(B2681,현장번호,0)),"없는 번호")))</f>
        <v/>
      </c>
      <c r="D2681" s="21" t="n"/>
      <c r="E2681" s="21" t="n"/>
      <c r="F2681" s="26" t="n"/>
      <c r="G2681" s="28">
        <f>IF(OR(D2681="",H2681&lt;&gt;""),"",IF(F2681="완료","완료",IF(A2681&lt;기준일,"밀림",IF(A2681=기준일,"오늘",IF(A2681&lt;=기준일+7,"이번 주","예정")))))</f>
        <v/>
      </c>
      <c r="H2681" s="25">
        <f>IF(COUNTA(A2681,B2681,D2681)=0,"",IF(D2681="","할 일을 적어 주세요",IF(NOT(ISNUMBER(A2681)),"마감일을 확인하세요",IF(AND(B2681&lt;&gt;"",ISNA(MATCH(B2681,현장번호,0))),"현장 번호를 확인하세요",IF(AND(F2681&lt;&gt;"",F2681&lt;&gt;"완료"),"끝남 칸은 '완료'만","")))))</f>
        <v/>
      </c>
      <c r="J2681">
        <f>IF(OR(G2681="밀림",G2681="오늘",G2681="이번 주"),A2681+ROW()/1E+6,"")</f>
        <v/>
      </c>
    </row>
    <row r="2682">
      <c r="A2682" s="20" t="n"/>
      <c r="B2682" s="26" t="n"/>
      <c r="C2682" s="27">
        <f>IF(D2682="","",IF(B2682="","(현장 없음)",IFERROR(INDEX(현장_고객,MATCH(B2682,현장번호,0))&amp;" · "&amp;INDEX(현장_주소,MATCH(B2682,현장번호,0)),"없는 번호")))</f>
        <v/>
      </c>
      <c r="D2682" s="21" t="n"/>
      <c r="E2682" s="21" t="n"/>
      <c r="F2682" s="26" t="n"/>
      <c r="G2682" s="28">
        <f>IF(OR(D2682="",H2682&lt;&gt;""),"",IF(F2682="완료","완료",IF(A2682&lt;기준일,"밀림",IF(A2682=기준일,"오늘",IF(A2682&lt;=기준일+7,"이번 주","예정")))))</f>
        <v/>
      </c>
      <c r="H2682" s="25">
        <f>IF(COUNTA(A2682,B2682,D2682)=0,"",IF(D2682="","할 일을 적어 주세요",IF(NOT(ISNUMBER(A2682)),"마감일을 확인하세요",IF(AND(B2682&lt;&gt;"",ISNA(MATCH(B2682,현장번호,0))),"현장 번호를 확인하세요",IF(AND(F2682&lt;&gt;"",F2682&lt;&gt;"완료"),"끝남 칸은 '완료'만","")))))</f>
        <v/>
      </c>
      <c r="J2682">
        <f>IF(OR(G2682="밀림",G2682="오늘",G2682="이번 주"),A2682+ROW()/1E+6,"")</f>
        <v/>
      </c>
    </row>
    <row r="2683">
      <c r="A2683" s="20" t="n"/>
      <c r="B2683" s="26" t="n"/>
      <c r="C2683" s="27">
        <f>IF(D2683="","",IF(B2683="","(현장 없음)",IFERROR(INDEX(현장_고객,MATCH(B2683,현장번호,0))&amp;" · "&amp;INDEX(현장_주소,MATCH(B2683,현장번호,0)),"없는 번호")))</f>
        <v/>
      </c>
      <c r="D2683" s="21" t="n"/>
      <c r="E2683" s="21" t="n"/>
      <c r="F2683" s="26" t="n"/>
      <c r="G2683" s="28">
        <f>IF(OR(D2683="",H2683&lt;&gt;""),"",IF(F2683="완료","완료",IF(A2683&lt;기준일,"밀림",IF(A2683=기준일,"오늘",IF(A2683&lt;=기준일+7,"이번 주","예정")))))</f>
        <v/>
      </c>
      <c r="H2683" s="25">
        <f>IF(COUNTA(A2683,B2683,D2683)=0,"",IF(D2683="","할 일을 적어 주세요",IF(NOT(ISNUMBER(A2683)),"마감일을 확인하세요",IF(AND(B2683&lt;&gt;"",ISNA(MATCH(B2683,현장번호,0))),"현장 번호를 확인하세요",IF(AND(F2683&lt;&gt;"",F2683&lt;&gt;"완료"),"끝남 칸은 '완료'만","")))))</f>
        <v/>
      </c>
      <c r="J2683">
        <f>IF(OR(G2683="밀림",G2683="오늘",G2683="이번 주"),A2683+ROW()/1E+6,"")</f>
        <v/>
      </c>
    </row>
    <row r="2684">
      <c r="A2684" s="20" t="n"/>
      <c r="B2684" s="26" t="n"/>
      <c r="C2684" s="27">
        <f>IF(D2684="","",IF(B2684="","(현장 없음)",IFERROR(INDEX(현장_고객,MATCH(B2684,현장번호,0))&amp;" · "&amp;INDEX(현장_주소,MATCH(B2684,현장번호,0)),"없는 번호")))</f>
        <v/>
      </c>
      <c r="D2684" s="21" t="n"/>
      <c r="E2684" s="21" t="n"/>
      <c r="F2684" s="26" t="n"/>
      <c r="G2684" s="28">
        <f>IF(OR(D2684="",H2684&lt;&gt;""),"",IF(F2684="완료","완료",IF(A2684&lt;기준일,"밀림",IF(A2684=기준일,"오늘",IF(A2684&lt;=기준일+7,"이번 주","예정")))))</f>
        <v/>
      </c>
      <c r="H2684" s="25">
        <f>IF(COUNTA(A2684,B2684,D2684)=0,"",IF(D2684="","할 일을 적어 주세요",IF(NOT(ISNUMBER(A2684)),"마감일을 확인하세요",IF(AND(B2684&lt;&gt;"",ISNA(MATCH(B2684,현장번호,0))),"현장 번호를 확인하세요",IF(AND(F2684&lt;&gt;"",F2684&lt;&gt;"완료"),"끝남 칸은 '완료'만","")))))</f>
        <v/>
      </c>
      <c r="J2684">
        <f>IF(OR(G2684="밀림",G2684="오늘",G2684="이번 주"),A2684+ROW()/1E+6,"")</f>
        <v/>
      </c>
    </row>
    <row r="2685">
      <c r="A2685" s="20" t="n"/>
      <c r="B2685" s="26" t="n"/>
      <c r="C2685" s="27">
        <f>IF(D2685="","",IF(B2685="","(현장 없음)",IFERROR(INDEX(현장_고객,MATCH(B2685,현장번호,0))&amp;" · "&amp;INDEX(현장_주소,MATCH(B2685,현장번호,0)),"없는 번호")))</f>
        <v/>
      </c>
      <c r="D2685" s="21" t="n"/>
      <c r="E2685" s="21" t="n"/>
      <c r="F2685" s="26" t="n"/>
      <c r="G2685" s="28">
        <f>IF(OR(D2685="",H2685&lt;&gt;""),"",IF(F2685="완료","완료",IF(A2685&lt;기준일,"밀림",IF(A2685=기준일,"오늘",IF(A2685&lt;=기준일+7,"이번 주","예정")))))</f>
        <v/>
      </c>
      <c r="H2685" s="25">
        <f>IF(COUNTA(A2685,B2685,D2685)=0,"",IF(D2685="","할 일을 적어 주세요",IF(NOT(ISNUMBER(A2685)),"마감일을 확인하세요",IF(AND(B2685&lt;&gt;"",ISNA(MATCH(B2685,현장번호,0))),"현장 번호를 확인하세요",IF(AND(F2685&lt;&gt;"",F2685&lt;&gt;"완료"),"끝남 칸은 '완료'만","")))))</f>
        <v/>
      </c>
      <c r="J2685">
        <f>IF(OR(G2685="밀림",G2685="오늘",G2685="이번 주"),A2685+ROW()/1E+6,"")</f>
        <v/>
      </c>
    </row>
    <row r="2686">
      <c r="A2686" s="20" t="n"/>
      <c r="B2686" s="26" t="n"/>
      <c r="C2686" s="27">
        <f>IF(D2686="","",IF(B2686="","(현장 없음)",IFERROR(INDEX(현장_고객,MATCH(B2686,현장번호,0))&amp;" · "&amp;INDEX(현장_주소,MATCH(B2686,현장번호,0)),"없는 번호")))</f>
        <v/>
      </c>
      <c r="D2686" s="21" t="n"/>
      <c r="E2686" s="21" t="n"/>
      <c r="F2686" s="26" t="n"/>
      <c r="G2686" s="28">
        <f>IF(OR(D2686="",H2686&lt;&gt;""),"",IF(F2686="완료","완료",IF(A2686&lt;기준일,"밀림",IF(A2686=기준일,"오늘",IF(A2686&lt;=기준일+7,"이번 주","예정")))))</f>
        <v/>
      </c>
      <c r="H2686" s="25">
        <f>IF(COUNTA(A2686,B2686,D2686)=0,"",IF(D2686="","할 일을 적어 주세요",IF(NOT(ISNUMBER(A2686)),"마감일을 확인하세요",IF(AND(B2686&lt;&gt;"",ISNA(MATCH(B2686,현장번호,0))),"현장 번호를 확인하세요",IF(AND(F2686&lt;&gt;"",F2686&lt;&gt;"완료"),"끝남 칸은 '완료'만","")))))</f>
        <v/>
      </c>
      <c r="J2686">
        <f>IF(OR(G2686="밀림",G2686="오늘",G2686="이번 주"),A2686+ROW()/1E+6,"")</f>
        <v/>
      </c>
    </row>
    <row r="2687">
      <c r="A2687" s="20" t="n"/>
      <c r="B2687" s="26" t="n"/>
      <c r="C2687" s="27">
        <f>IF(D2687="","",IF(B2687="","(현장 없음)",IFERROR(INDEX(현장_고객,MATCH(B2687,현장번호,0))&amp;" · "&amp;INDEX(현장_주소,MATCH(B2687,현장번호,0)),"없는 번호")))</f>
        <v/>
      </c>
      <c r="D2687" s="21" t="n"/>
      <c r="E2687" s="21" t="n"/>
      <c r="F2687" s="26" t="n"/>
      <c r="G2687" s="28">
        <f>IF(OR(D2687="",H2687&lt;&gt;""),"",IF(F2687="완료","완료",IF(A2687&lt;기준일,"밀림",IF(A2687=기준일,"오늘",IF(A2687&lt;=기준일+7,"이번 주","예정")))))</f>
        <v/>
      </c>
      <c r="H2687" s="25">
        <f>IF(COUNTA(A2687,B2687,D2687)=0,"",IF(D2687="","할 일을 적어 주세요",IF(NOT(ISNUMBER(A2687)),"마감일을 확인하세요",IF(AND(B2687&lt;&gt;"",ISNA(MATCH(B2687,현장번호,0))),"현장 번호를 확인하세요",IF(AND(F2687&lt;&gt;"",F2687&lt;&gt;"완료"),"끝남 칸은 '완료'만","")))))</f>
        <v/>
      </c>
      <c r="J2687">
        <f>IF(OR(G2687="밀림",G2687="오늘",G2687="이번 주"),A2687+ROW()/1E+6,"")</f>
        <v/>
      </c>
    </row>
    <row r="2688">
      <c r="A2688" s="20" t="n"/>
      <c r="B2688" s="26" t="n"/>
      <c r="C2688" s="27">
        <f>IF(D2688="","",IF(B2688="","(현장 없음)",IFERROR(INDEX(현장_고객,MATCH(B2688,현장번호,0))&amp;" · "&amp;INDEX(현장_주소,MATCH(B2688,현장번호,0)),"없는 번호")))</f>
        <v/>
      </c>
      <c r="D2688" s="21" t="n"/>
      <c r="E2688" s="21" t="n"/>
      <c r="F2688" s="26" t="n"/>
      <c r="G2688" s="28">
        <f>IF(OR(D2688="",H2688&lt;&gt;""),"",IF(F2688="완료","완료",IF(A2688&lt;기준일,"밀림",IF(A2688=기준일,"오늘",IF(A2688&lt;=기준일+7,"이번 주","예정")))))</f>
        <v/>
      </c>
      <c r="H2688" s="25">
        <f>IF(COUNTA(A2688,B2688,D2688)=0,"",IF(D2688="","할 일을 적어 주세요",IF(NOT(ISNUMBER(A2688)),"마감일을 확인하세요",IF(AND(B2688&lt;&gt;"",ISNA(MATCH(B2688,현장번호,0))),"현장 번호를 확인하세요",IF(AND(F2688&lt;&gt;"",F2688&lt;&gt;"완료"),"끝남 칸은 '완료'만","")))))</f>
        <v/>
      </c>
      <c r="J2688">
        <f>IF(OR(G2688="밀림",G2688="오늘",G2688="이번 주"),A2688+ROW()/1E+6,"")</f>
        <v/>
      </c>
    </row>
    <row r="2689">
      <c r="A2689" s="20" t="n"/>
      <c r="B2689" s="26" t="n"/>
      <c r="C2689" s="27">
        <f>IF(D2689="","",IF(B2689="","(현장 없음)",IFERROR(INDEX(현장_고객,MATCH(B2689,현장번호,0))&amp;" · "&amp;INDEX(현장_주소,MATCH(B2689,현장번호,0)),"없는 번호")))</f>
        <v/>
      </c>
      <c r="D2689" s="21" t="n"/>
      <c r="E2689" s="21" t="n"/>
      <c r="F2689" s="26" t="n"/>
      <c r="G2689" s="28">
        <f>IF(OR(D2689="",H2689&lt;&gt;""),"",IF(F2689="완료","완료",IF(A2689&lt;기준일,"밀림",IF(A2689=기준일,"오늘",IF(A2689&lt;=기준일+7,"이번 주","예정")))))</f>
        <v/>
      </c>
      <c r="H2689" s="25">
        <f>IF(COUNTA(A2689,B2689,D2689)=0,"",IF(D2689="","할 일을 적어 주세요",IF(NOT(ISNUMBER(A2689)),"마감일을 확인하세요",IF(AND(B2689&lt;&gt;"",ISNA(MATCH(B2689,현장번호,0))),"현장 번호를 확인하세요",IF(AND(F2689&lt;&gt;"",F2689&lt;&gt;"완료"),"끝남 칸은 '완료'만","")))))</f>
        <v/>
      </c>
      <c r="J2689">
        <f>IF(OR(G2689="밀림",G2689="오늘",G2689="이번 주"),A2689+ROW()/1E+6,"")</f>
        <v/>
      </c>
    </row>
    <row r="2690">
      <c r="A2690" s="20" t="n"/>
      <c r="B2690" s="26" t="n"/>
      <c r="C2690" s="27">
        <f>IF(D2690="","",IF(B2690="","(현장 없음)",IFERROR(INDEX(현장_고객,MATCH(B2690,현장번호,0))&amp;" · "&amp;INDEX(현장_주소,MATCH(B2690,현장번호,0)),"없는 번호")))</f>
        <v/>
      </c>
      <c r="D2690" s="21" t="n"/>
      <c r="E2690" s="21" t="n"/>
      <c r="F2690" s="26" t="n"/>
      <c r="G2690" s="28">
        <f>IF(OR(D2690="",H2690&lt;&gt;""),"",IF(F2690="완료","완료",IF(A2690&lt;기준일,"밀림",IF(A2690=기준일,"오늘",IF(A2690&lt;=기준일+7,"이번 주","예정")))))</f>
        <v/>
      </c>
      <c r="H2690" s="25">
        <f>IF(COUNTA(A2690,B2690,D2690)=0,"",IF(D2690="","할 일을 적어 주세요",IF(NOT(ISNUMBER(A2690)),"마감일을 확인하세요",IF(AND(B2690&lt;&gt;"",ISNA(MATCH(B2690,현장번호,0))),"현장 번호를 확인하세요",IF(AND(F2690&lt;&gt;"",F2690&lt;&gt;"완료"),"끝남 칸은 '완료'만","")))))</f>
        <v/>
      </c>
      <c r="J2690">
        <f>IF(OR(G2690="밀림",G2690="오늘",G2690="이번 주"),A2690+ROW()/1E+6,"")</f>
        <v/>
      </c>
    </row>
    <row r="2691">
      <c r="A2691" s="20" t="n"/>
      <c r="B2691" s="26" t="n"/>
      <c r="C2691" s="27">
        <f>IF(D2691="","",IF(B2691="","(현장 없음)",IFERROR(INDEX(현장_고객,MATCH(B2691,현장번호,0))&amp;" · "&amp;INDEX(현장_주소,MATCH(B2691,현장번호,0)),"없는 번호")))</f>
        <v/>
      </c>
      <c r="D2691" s="21" t="n"/>
      <c r="E2691" s="21" t="n"/>
      <c r="F2691" s="26" t="n"/>
      <c r="G2691" s="28">
        <f>IF(OR(D2691="",H2691&lt;&gt;""),"",IF(F2691="완료","완료",IF(A2691&lt;기준일,"밀림",IF(A2691=기준일,"오늘",IF(A2691&lt;=기준일+7,"이번 주","예정")))))</f>
        <v/>
      </c>
      <c r="H2691" s="25">
        <f>IF(COUNTA(A2691,B2691,D2691)=0,"",IF(D2691="","할 일을 적어 주세요",IF(NOT(ISNUMBER(A2691)),"마감일을 확인하세요",IF(AND(B2691&lt;&gt;"",ISNA(MATCH(B2691,현장번호,0))),"현장 번호를 확인하세요",IF(AND(F2691&lt;&gt;"",F2691&lt;&gt;"완료"),"끝남 칸은 '완료'만","")))))</f>
        <v/>
      </c>
      <c r="J2691">
        <f>IF(OR(G2691="밀림",G2691="오늘",G2691="이번 주"),A2691+ROW()/1E+6,"")</f>
        <v/>
      </c>
    </row>
    <row r="2692">
      <c r="A2692" s="20" t="n"/>
      <c r="B2692" s="26" t="n"/>
      <c r="C2692" s="27">
        <f>IF(D2692="","",IF(B2692="","(현장 없음)",IFERROR(INDEX(현장_고객,MATCH(B2692,현장번호,0))&amp;" · "&amp;INDEX(현장_주소,MATCH(B2692,현장번호,0)),"없는 번호")))</f>
        <v/>
      </c>
      <c r="D2692" s="21" t="n"/>
      <c r="E2692" s="21" t="n"/>
      <c r="F2692" s="26" t="n"/>
      <c r="G2692" s="28">
        <f>IF(OR(D2692="",H2692&lt;&gt;""),"",IF(F2692="완료","완료",IF(A2692&lt;기준일,"밀림",IF(A2692=기준일,"오늘",IF(A2692&lt;=기준일+7,"이번 주","예정")))))</f>
        <v/>
      </c>
      <c r="H2692" s="25">
        <f>IF(COUNTA(A2692,B2692,D2692)=0,"",IF(D2692="","할 일을 적어 주세요",IF(NOT(ISNUMBER(A2692)),"마감일을 확인하세요",IF(AND(B2692&lt;&gt;"",ISNA(MATCH(B2692,현장번호,0))),"현장 번호를 확인하세요",IF(AND(F2692&lt;&gt;"",F2692&lt;&gt;"완료"),"끝남 칸은 '완료'만","")))))</f>
        <v/>
      </c>
      <c r="J2692">
        <f>IF(OR(G2692="밀림",G2692="오늘",G2692="이번 주"),A2692+ROW()/1E+6,"")</f>
        <v/>
      </c>
    </row>
    <row r="2693">
      <c r="A2693" s="20" t="n"/>
      <c r="B2693" s="26" t="n"/>
      <c r="C2693" s="27">
        <f>IF(D2693="","",IF(B2693="","(현장 없음)",IFERROR(INDEX(현장_고객,MATCH(B2693,현장번호,0))&amp;" · "&amp;INDEX(현장_주소,MATCH(B2693,현장번호,0)),"없는 번호")))</f>
        <v/>
      </c>
      <c r="D2693" s="21" t="n"/>
      <c r="E2693" s="21" t="n"/>
      <c r="F2693" s="26" t="n"/>
      <c r="G2693" s="28">
        <f>IF(OR(D2693="",H2693&lt;&gt;""),"",IF(F2693="완료","완료",IF(A2693&lt;기준일,"밀림",IF(A2693=기준일,"오늘",IF(A2693&lt;=기준일+7,"이번 주","예정")))))</f>
        <v/>
      </c>
      <c r="H2693" s="25">
        <f>IF(COUNTA(A2693,B2693,D2693)=0,"",IF(D2693="","할 일을 적어 주세요",IF(NOT(ISNUMBER(A2693)),"마감일을 확인하세요",IF(AND(B2693&lt;&gt;"",ISNA(MATCH(B2693,현장번호,0))),"현장 번호를 확인하세요",IF(AND(F2693&lt;&gt;"",F2693&lt;&gt;"완료"),"끝남 칸은 '완료'만","")))))</f>
        <v/>
      </c>
      <c r="J2693">
        <f>IF(OR(G2693="밀림",G2693="오늘",G2693="이번 주"),A2693+ROW()/1E+6,"")</f>
        <v/>
      </c>
    </row>
    <row r="2694">
      <c r="A2694" s="20" t="n"/>
      <c r="B2694" s="26" t="n"/>
      <c r="C2694" s="27">
        <f>IF(D2694="","",IF(B2694="","(현장 없음)",IFERROR(INDEX(현장_고객,MATCH(B2694,현장번호,0))&amp;" · "&amp;INDEX(현장_주소,MATCH(B2694,현장번호,0)),"없는 번호")))</f>
        <v/>
      </c>
      <c r="D2694" s="21" t="n"/>
      <c r="E2694" s="21" t="n"/>
      <c r="F2694" s="26" t="n"/>
      <c r="G2694" s="28">
        <f>IF(OR(D2694="",H2694&lt;&gt;""),"",IF(F2694="완료","완료",IF(A2694&lt;기준일,"밀림",IF(A2694=기준일,"오늘",IF(A2694&lt;=기준일+7,"이번 주","예정")))))</f>
        <v/>
      </c>
      <c r="H2694" s="25">
        <f>IF(COUNTA(A2694,B2694,D2694)=0,"",IF(D2694="","할 일을 적어 주세요",IF(NOT(ISNUMBER(A2694)),"마감일을 확인하세요",IF(AND(B2694&lt;&gt;"",ISNA(MATCH(B2694,현장번호,0))),"현장 번호를 확인하세요",IF(AND(F2694&lt;&gt;"",F2694&lt;&gt;"완료"),"끝남 칸은 '완료'만","")))))</f>
        <v/>
      </c>
      <c r="J2694">
        <f>IF(OR(G2694="밀림",G2694="오늘",G2694="이번 주"),A2694+ROW()/1E+6,"")</f>
        <v/>
      </c>
    </row>
    <row r="2695">
      <c r="A2695" s="20" t="n"/>
      <c r="B2695" s="26" t="n"/>
      <c r="C2695" s="27">
        <f>IF(D2695="","",IF(B2695="","(현장 없음)",IFERROR(INDEX(현장_고객,MATCH(B2695,현장번호,0))&amp;" · "&amp;INDEX(현장_주소,MATCH(B2695,현장번호,0)),"없는 번호")))</f>
        <v/>
      </c>
      <c r="D2695" s="21" t="n"/>
      <c r="E2695" s="21" t="n"/>
      <c r="F2695" s="26" t="n"/>
      <c r="G2695" s="28">
        <f>IF(OR(D2695="",H2695&lt;&gt;""),"",IF(F2695="완료","완료",IF(A2695&lt;기준일,"밀림",IF(A2695=기준일,"오늘",IF(A2695&lt;=기준일+7,"이번 주","예정")))))</f>
        <v/>
      </c>
      <c r="H2695" s="25">
        <f>IF(COUNTA(A2695,B2695,D2695)=0,"",IF(D2695="","할 일을 적어 주세요",IF(NOT(ISNUMBER(A2695)),"마감일을 확인하세요",IF(AND(B2695&lt;&gt;"",ISNA(MATCH(B2695,현장번호,0))),"현장 번호를 확인하세요",IF(AND(F2695&lt;&gt;"",F2695&lt;&gt;"완료"),"끝남 칸은 '완료'만","")))))</f>
        <v/>
      </c>
      <c r="J2695">
        <f>IF(OR(G2695="밀림",G2695="오늘",G2695="이번 주"),A2695+ROW()/1E+6,"")</f>
        <v/>
      </c>
    </row>
    <row r="2696">
      <c r="A2696" s="20" t="n"/>
      <c r="B2696" s="26" t="n"/>
      <c r="C2696" s="27">
        <f>IF(D2696="","",IF(B2696="","(현장 없음)",IFERROR(INDEX(현장_고객,MATCH(B2696,현장번호,0))&amp;" · "&amp;INDEX(현장_주소,MATCH(B2696,현장번호,0)),"없는 번호")))</f>
        <v/>
      </c>
      <c r="D2696" s="21" t="n"/>
      <c r="E2696" s="21" t="n"/>
      <c r="F2696" s="26" t="n"/>
      <c r="G2696" s="28">
        <f>IF(OR(D2696="",H2696&lt;&gt;""),"",IF(F2696="완료","완료",IF(A2696&lt;기준일,"밀림",IF(A2696=기준일,"오늘",IF(A2696&lt;=기준일+7,"이번 주","예정")))))</f>
        <v/>
      </c>
      <c r="H2696" s="25">
        <f>IF(COUNTA(A2696,B2696,D2696)=0,"",IF(D2696="","할 일을 적어 주세요",IF(NOT(ISNUMBER(A2696)),"마감일을 확인하세요",IF(AND(B2696&lt;&gt;"",ISNA(MATCH(B2696,현장번호,0))),"현장 번호를 확인하세요",IF(AND(F2696&lt;&gt;"",F2696&lt;&gt;"완료"),"끝남 칸은 '완료'만","")))))</f>
        <v/>
      </c>
      <c r="J2696">
        <f>IF(OR(G2696="밀림",G2696="오늘",G2696="이번 주"),A2696+ROW()/1E+6,"")</f>
        <v/>
      </c>
    </row>
    <row r="2697">
      <c r="A2697" s="20" t="n"/>
      <c r="B2697" s="26" t="n"/>
      <c r="C2697" s="27">
        <f>IF(D2697="","",IF(B2697="","(현장 없음)",IFERROR(INDEX(현장_고객,MATCH(B2697,현장번호,0))&amp;" · "&amp;INDEX(현장_주소,MATCH(B2697,현장번호,0)),"없는 번호")))</f>
        <v/>
      </c>
      <c r="D2697" s="21" t="n"/>
      <c r="E2697" s="21" t="n"/>
      <c r="F2697" s="26" t="n"/>
      <c r="G2697" s="28">
        <f>IF(OR(D2697="",H2697&lt;&gt;""),"",IF(F2697="완료","완료",IF(A2697&lt;기준일,"밀림",IF(A2697=기준일,"오늘",IF(A2697&lt;=기준일+7,"이번 주","예정")))))</f>
        <v/>
      </c>
      <c r="H2697" s="25">
        <f>IF(COUNTA(A2697,B2697,D2697)=0,"",IF(D2697="","할 일을 적어 주세요",IF(NOT(ISNUMBER(A2697)),"마감일을 확인하세요",IF(AND(B2697&lt;&gt;"",ISNA(MATCH(B2697,현장번호,0))),"현장 번호를 확인하세요",IF(AND(F2697&lt;&gt;"",F2697&lt;&gt;"완료"),"끝남 칸은 '완료'만","")))))</f>
        <v/>
      </c>
      <c r="J2697">
        <f>IF(OR(G2697="밀림",G2697="오늘",G2697="이번 주"),A2697+ROW()/1E+6,"")</f>
        <v/>
      </c>
    </row>
    <row r="2698">
      <c r="A2698" s="20" t="n"/>
      <c r="B2698" s="26" t="n"/>
      <c r="C2698" s="27">
        <f>IF(D2698="","",IF(B2698="","(현장 없음)",IFERROR(INDEX(현장_고객,MATCH(B2698,현장번호,0))&amp;" · "&amp;INDEX(현장_주소,MATCH(B2698,현장번호,0)),"없는 번호")))</f>
        <v/>
      </c>
      <c r="D2698" s="21" t="n"/>
      <c r="E2698" s="21" t="n"/>
      <c r="F2698" s="26" t="n"/>
      <c r="G2698" s="28">
        <f>IF(OR(D2698="",H2698&lt;&gt;""),"",IF(F2698="완료","완료",IF(A2698&lt;기준일,"밀림",IF(A2698=기준일,"오늘",IF(A2698&lt;=기준일+7,"이번 주","예정")))))</f>
        <v/>
      </c>
      <c r="H2698" s="25">
        <f>IF(COUNTA(A2698,B2698,D2698)=0,"",IF(D2698="","할 일을 적어 주세요",IF(NOT(ISNUMBER(A2698)),"마감일을 확인하세요",IF(AND(B2698&lt;&gt;"",ISNA(MATCH(B2698,현장번호,0))),"현장 번호를 확인하세요",IF(AND(F2698&lt;&gt;"",F2698&lt;&gt;"완료"),"끝남 칸은 '완료'만","")))))</f>
        <v/>
      </c>
      <c r="J2698">
        <f>IF(OR(G2698="밀림",G2698="오늘",G2698="이번 주"),A2698+ROW()/1E+6,"")</f>
        <v/>
      </c>
    </row>
    <row r="2699">
      <c r="A2699" s="20" t="n"/>
      <c r="B2699" s="26" t="n"/>
      <c r="C2699" s="27">
        <f>IF(D2699="","",IF(B2699="","(현장 없음)",IFERROR(INDEX(현장_고객,MATCH(B2699,현장번호,0))&amp;" · "&amp;INDEX(현장_주소,MATCH(B2699,현장번호,0)),"없는 번호")))</f>
        <v/>
      </c>
      <c r="D2699" s="21" t="n"/>
      <c r="E2699" s="21" t="n"/>
      <c r="F2699" s="26" t="n"/>
      <c r="G2699" s="28">
        <f>IF(OR(D2699="",H2699&lt;&gt;""),"",IF(F2699="완료","완료",IF(A2699&lt;기준일,"밀림",IF(A2699=기준일,"오늘",IF(A2699&lt;=기준일+7,"이번 주","예정")))))</f>
        <v/>
      </c>
      <c r="H2699" s="25">
        <f>IF(COUNTA(A2699,B2699,D2699)=0,"",IF(D2699="","할 일을 적어 주세요",IF(NOT(ISNUMBER(A2699)),"마감일을 확인하세요",IF(AND(B2699&lt;&gt;"",ISNA(MATCH(B2699,현장번호,0))),"현장 번호를 확인하세요",IF(AND(F2699&lt;&gt;"",F2699&lt;&gt;"완료"),"끝남 칸은 '완료'만","")))))</f>
        <v/>
      </c>
      <c r="J2699">
        <f>IF(OR(G2699="밀림",G2699="오늘",G2699="이번 주"),A2699+ROW()/1E+6,"")</f>
        <v/>
      </c>
    </row>
    <row r="2700">
      <c r="A2700" s="20" t="n"/>
      <c r="B2700" s="26" t="n"/>
      <c r="C2700" s="27">
        <f>IF(D2700="","",IF(B2700="","(현장 없음)",IFERROR(INDEX(현장_고객,MATCH(B2700,현장번호,0))&amp;" · "&amp;INDEX(현장_주소,MATCH(B2700,현장번호,0)),"없는 번호")))</f>
        <v/>
      </c>
      <c r="D2700" s="21" t="n"/>
      <c r="E2700" s="21" t="n"/>
      <c r="F2700" s="26" t="n"/>
      <c r="G2700" s="28">
        <f>IF(OR(D2700="",H2700&lt;&gt;""),"",IF(F2700="완료","완료",IF(A2700&lt;기준일,"밀림",IF(A2700=기준일,"오늘",IF(A2700&lt;=기준일+7,"이번 주","예정")))))</f>
        <v/>
      </c>
      <c r="H2700" s="25">
        <f>IF(COUNTA(A2700,B2700,D2700)=0,"",IF(D2700="","할 일을 적어 주세요",IF(NOT(ISNUMBER(A2700)),"마감일을 확인하세요",IF(AND(B2700&lt;&gt;"",ISNA(MATCH(B2700,현장번호,0))),"현장 번호를 확인하세요",IF(AND(F2700&lt;&gt;"",F2700&lt;&gt;"완료"),"끝남 칸은 '완료'만","")))))</f>
        <v/>
      </c>
      <c r="J2700">
        <f>IF(OR(G2700="밀림",G2700="오늘",G2700="이번 주"),A2700+ROW()/1E+6,"")</f>
        <v/>
      </c>
    </row>
    <row r="2701">
      <c r="A2701" s="20" t="n"/>
      <c r="B2701" s="26" t="n"/>
      <c r="C2701" s="27">
        <f>IF(D2701="","",IF(B2701="","(현장 없음)",IFERROR(INDEX(현장_고객,MATCH(B2701,현장번호,0))&amp;" · "&amp;INDEX(현장_주소,MATCH(B2701,현장번호,0)),"없는 번호")))</f>
        <v/>
      </c>
      <c r="D2701" s="21" t="n"/>
      <c r="E2701" s="21" t="n"/>
      <c r="F2701" s="26" t="n"/>
      <c r="G2701" s="28">
        <f>IF(OR(D2701="",H2701&lt;&gt;""),"",IF(F2701="완료","완료",IF(A2701&lt;기준일,"밀림",IF(A2701=기준일,"오늘",IF(A2701&lt;=기준일+7,"이번 주","예정")))))</f>
        <v/>
      </c>
      <c r="H2701" s="25">
        <f>IF(COUNTA(A2701,B2701,D2701)=0,"",IF(D2701="","할 일을 적어 주세요",IF(NOT(ISNUMBER(A2701)),"마감일을 확인하세요",IF(AND(B2701&lt;&gt;"",ISNA(MATCH(B2701,현장번호,0))),"현장 번호를 확인하세요",IF(AND(F2701&lt;&gt;"",F2701&lt;&gt;"완료"),"끝남 칸은 '완료'만","")))))</f>
        <v/>
      </c>
      <c r="J2701">
        <f>IF(OR(G2701="밀림",G2701="오늘",G2701="이번 주"),A2701+ROW()/1E+6,"")</f>
        <v/>
      </c>
    </row>
    <row r="2702">
      <c r="A2702" s="20" t="n"/>
      <c r="B2702" s="26" t="n"/>
      <c r="C2702" s="27">
        <f>IF(D2702="","",IF(B2702="","(현장 없음)",IFERROR(INDEX(현장_고객,MATCH(B2702,현장번호,0))&amp;" · "&amp;INDEX(현장_주소,MATCH(B2702,현장번호,0)),"없는 번호")))</f>
        <v/>
      </c>
      <c r="D2702" s="21" t="n"/>
      <c r="E2702" s="21" t="n"/>
      <c r="F2702" s="26" t="n"/>
      <c r="G2702" s="28">
        <f>IF(OR(D2702="",H2702&lt;&gt;""),"",IF(F2702="완료","완료",IF(A2702&lt;기준일,"밀림",IF(A2702=기준일,"오늘",IF(A2702&lt;=기준일+7,"이번 주","예정")))))</f>
        <v/>
      </c>
      <c r="H2702" s="25">
        <f>IF(COUNTA(A2702,B2702,D2702)=0,"",IF(D2702="","할 일을 적어 주세요",IF(NOT(ISNUMBER(A2702)),"마감일을 확인하세요",IF(AND(B2702&lt;&gt;"",ISNA(MATCH(B2702,현장번호,0))),"현장 번호를 확인하세요",IF(AND(F2702&lt;&gt;"",F2702&lt;&gt;"완료"),"끝남 칸은 '완료'만","")))))</f>
        <v/>
      </c>
      <c r="J2702">
        <f>IF(OR(G2702="밀림",G2702="오늘",G2702="이번 주"),A2702+ROW()/1E+6,"")</f>
        <v/>
      </c>
    </row>
    <row r="2703">
      <c r="A2703" s="20" t="n"/>
      <c r="B2703" s="26" t="n"/>
      <c r="C2703" s="27">
        <f>IF(D2703="","",IF(B2703="","(현장 없음)",IFERROR(INDEX(현장_고객,MATCH(B2703,현장번호,0))&amp;" · "&amp;INDEX(현장_주소,MATCH(B2703,현장번호,0)),"없는 번호")))</f>
        <v/>
      </c>
      <c r="D2703" s="21" t="n"/>
      <c r="E2703" s="21" t="n"/>
      <c r="F2703" s="26" t="n"/>
      <c r="G2703" s="28">
        <f>IF(OR(D2703="",H2703&lt;&gt;""),"",IF(F2703="완료","완료",IF(A2703&lt;기준일,"밀림",IF(A2703=기준일,"오늘",IF(A2703&lt;=기준일+7,"이번 주","예정")))))</f>
        <v/>
      </c>
      <c r="H2703" s="25">
        <f>IF(COUNTA(A2703,B2703,D2703)=0,"",IF(D2703="","할 일을 적어 주세요",IF(NOT(ISNUMBER(A2703)),"마감일을 확인하세요",IF(AND(B2703&lt;&gt;"",ISNA(MATCH(B2703,현장번호,0))),"현장 번호를 확인하세요",IF(AND(F2703&lt;&gt;"",F2703&lt;&gt;"완료"),"끝남 칸은 '완료'만","")))))</f>
        <v/>
      </c>
      <c r="J2703">
        <f>IF(OR(G2703="밀림",G2703="오늘",G2703="이번 주"),A2703+ROW()/1E+6,"")</f>
        <v/>
      </c>
    </row>
    <row r="2704">
      <c r="A2704" s="20" t="n"/>
      <c r="B2704" s="26" t="n"/>
      <c r="C2704" s="27">
        <f>IF(D2704="","",IF(B2704="","(현장 없음)",IFERROR(INDEX(현장_고객,MATCH(B2704,현장번호,0))&amp;" · "&amp;INDEX(현장_주소,MATCH(B2704,현장번호,0)),"없는 번호")))</f>
        <v/>
      </c>
      <c r="D2704" s="21" t="n"/>
      <c r="E2704" s="21" t="n"/>
      <c r="F2704" s="26" t="n"/>
      <c r="G2704" s="28">
        <f>IF(OR(D2704="",H2704&lt;&gt;""),"",IF(F2704="완료","완료",IF(A2704&lt;기준일,"밀림",IF(A2704=기준일,"오늘",IF(A2704&lt;=기준일+7,"이번 주","예정")))))</f>
        <v/>
      </c>
      <c r="H2704" s="25">
        <f>IF(COUNTA(A2704,B2704,D2704)=0,"",IF(D2704="","할 일을 적어 주세요",IF(NOT(ISNUMBER(A2704)),"마감일을 확인하세요",IF(AND(B2704&lt;&gt;"",ISNA(MATCH(B2704,현장번호,0))),"현장 번호를 확인하세요",IF(AND(F2704&lt;&gt;"",F2704&lt;&gt;"완료"),"끝남 칸은 '완료'만","")))))</f>
        <v/>
      </c>
      <c r="J2704">
        <f>IF(OR(G2704="밀림",G2704="오늘",G2704="이번 주"),A2704+ROW()/1E+6,"")</f>
        <v/>
      </c>
    </row>
    <row r="2705">
      <c r="A2705" s="20" t="n"/>
      <c r="B2705" s="26" t="n"/>
      <c r="C2705" s="27">
        <f>IF(D2705="","",IF(B2705="","(현장 없음)",IFERROR(INDEX(현장_고객,MATCH(B2705,현장번호,0))&amp;" · "&amp;INDEX(현장_주소,MATCH(B2705,현장번호,0)),"없는 번호")))</f>
        <v/>
      </c>
      <c r="D2705" s="21" t="n"/>
      <c r="E2705" s="21" t="n"/>
      <c r="F2705" s="26" t="n"/>
      <c r="G2705" s="28">
        <f>IF(OR(D2705="",H2705&lt;&gt;""),"",IF(F2705="완료","완료",IF(A2705&lt;기준일,"밀림",IF(A2705=기준일,"오늘",IF(A2705&lt;=기준일+7,"이번 주","예정")))))</f>
        <v/>
      </c>
      <c r="H2705" s="25">
        <f>IF(COUNTA(A2705,B2705,D2705)=0,"",IF(D2705="","할 일을 적어 주세요",IF(NOT(ISNUMBER(A2705)),"마감일을 확인하세요",IF(AND(B2705&lt;&gt;"",ISNA(MATCH(B2705,현장번호,0))),"현장 번호를 확인하세요",IF(AND(F2705&lt;&gt;"",F2705&lt;&gt;"완료"),"끝남 칸은 '완료'만","")))))</f>
        <v/>
      </c>
      <c r="J2705">
        <f>IF(OR(G2705="밀림",G2705="오늘",G2705="이번 주"),A2705+ROW()/1E+6,"")</f>
        <v/>
      </c>
    </row>
    <row r="2706">
      <c r="A2706" s="20" t="n"/>
      <c r="B2706" s="26" t="n"/>
      <c r="C2706" s="27">
        <f>IF(D2706="","",IF(B2706="","(현장 없음)",IFERROR(INDEX(현장_고객,MATCH(B2706,현장번호,0))&amp;" · "&amp;INDEX(현장_주소,MATCH(B2706,현장번호,0)),"없는 번호")))</f>
        <v/>
      </c>
      <c r="D2706" s="21" t="n"/>
      <c r="E2706" s="21" t="n"/>
      <c r="F2706" s="26" t="n"/>
      <c r="G2706" s="28">
        <f>IF(OR(D2706="",H2706&lt;&gt;""),"",IF(F2706="완료","완료",IF(A2706&lt;기준일,"밀림",IF(A2706=기준일,"오늘",IF(A2706&lt;=기준일+7,"이번 주","예정")))))</f>
        <v/>
      </c>
      <c r="H2706" s="25">
        <f>IF(COUNTA(A2706,B2706,D2706)=0,"",IF(D2706="","할 일을 적어 주세요",IF(NOT(ISNUMBER(A2706)),"마감일을 확인하세요",IF(AND(B2706&lt;&gt;"",ISNA(MATCH(B2706,현장번호,0))),"현장 번호를 확인하세요",IF(AND(F2706&lt;&gt;"",F2706&lt;&gt;"완료"),"끝남 칸은 '완료'만","")))))</f>
        <v/>
      </c>
      <c r="J2706">
        <f>IF(OR(G2706="밀림",G2706="오늘",G2706="이번 주"),A2706+ROW()/1E+6,"")</f>
        <v/>
      </c>
    </row>
    <row r="2707">
      <c r="A2707" s="20" t="n"/>
      <c r="B2707" s="26" t="n"/>
      <c r="C2707" s="27">
        <f>IF(D2707="","",IF(B2707="","(현장 없음)",IFERROR(INDEX(현장_고객,MATCH(B2707,현장번호,0))&amp;" · "&amp;INDEX(현장_주소,MATCH(B2707,현장번호,0)),"없는 번호")))</f>
        <v/>
      </c>
      <c r="D2707" s="21" t="n"/>
      <c r="E2707" s="21" t="n"/>
      <c r="F2707" s="26" t="n"/>
      <c r="G2707" s="28">
        <f>IF(OR(D2707="",H2707&lt;&gt;""),"",IF(F2707="완료","완료",IF(A2707&lt;기준일,"밀림",IF(A2707=기준일,"오늘",IF(A2707&lt;=기준일+7,"이번 주","예정")))))</f>
        <v/>
      </c>
      <c r="H2707" s="25">
        <f>IF(COUNTA(A2707,B2707,D2707)=0,"",IF(D2707="","할 일을 적어 주세요",IF(NOT(ISNUMBER(A2707)),"마감일을 확인하세요",IF(AND(B2707&lt;&gt;"",ISNA(MATCH(B2707,현장번호,0))),"현장 번호를 확인하세요",IF(AND(F2707&lt;&gt;"",F2707&lt;&gt;"완료"),"끝남 칸은 '완료'만","")))))</f>
        <v/>
      </c>
      <c r="J2707">
        <f>IF(OR(G2707="밀림",G2707="오늘",G2707="이번 주"),A2707+ROW()/1E+6,"")</f>
        <v/>
      </c>
    </row>
    <row r="2708">
      <c r="A2708" s="20" t="n"/>
      <c r="B2708" s="26" t="n"/>
      <c r="C2708" s="27">
        <f>IF(D2708="","",IF(B2708="","(현장 없음)",IFERROR(INDEX(현장_고객,MATCH(B2708,현장번호,0))&amp;" · "&amp;INDEX(현장_주소,MATCH(B2708,현장번호,0)),"없는 번호")))</f>
        <v/>
      </c>
      <c r="D2708" s="21" t="n"/>
      <c r="E2708" s="21" t="n"/>
      <c r="F2708" s="26" t="n"/>
      <c r="G2708" s="28">
        <f>IF(OR(D2708="",H2708&lt;&gt;""),"",IF(F2708="완료","완료",IF(A2708&lt;기준일,"밀림",IF(A2708=기준일,"오늘",IF(A2708&lt;=기준일+7,"이번 주","예정")))))</f>
        <v/>
      </c>
      <c r="H2708" s="25">
        <f>IF(COUNTA(A2708,B2708,D2708)=0,"",IF(D2708="","할 일을 적어 주세요",IF(NOT(ISNUMBER(A2708)),"마감일을 확인하세요",IF(AND(B2708&lt;&gt;"",ISNA(MATCH(B2708,현장번호,0))),"현장 번호를 확인하세요",IF(AND(F2708&lt;&gt;"",F2708&lt;&gt;"완료"),"끝남 칸은 '완료'만","")))))</f>
        <v/>
      </c>
      <c r="J2708">
        <f>IF(OR(G2708="밀림",G2708="오늘",G2708="이번 주"),A2708+ROW()/1E+6,"")</f>
        <v/>
      </c>
    </row>
    <row r="2709">
      <c r="A2709" s="20" t="n"/>
      <c r="B2709" s="26" t="n"/>
      <c r="C2709" s="27">
        <f>IF(D2709="","",IF(B2709="","(현장 없음)",IFERROR(INDEX(현장_고객,MATCH(B2709,현장번호,0))&amp;" · "&amp;INDEX(현장_주소,MATCH(B2709,현장번호,0)),"없는 번호")))</f>
        <v/>
      </c>
      <c r="D2709" s="21" t="n"/>
      <c r="E2709" s="21" t="n"/>
      <c r="F2709" s="26" t="n"/>
      <c r="G2709" s="28">
        <f>IF(OR(D2709="",H2709&lt;&gt;""),"",IF(F2709="완료","완료",IF(A2709&lt;기준일,"밀림",IF(A2709=기준일,"오늘",IF(A2709&lt;=기준일+7,"이번 주","예정")))))</f>
        <v/>
      </c>
      <c r="H2709" s="25">
        <f>IF(COUNTA(A2709,B2709,D2709)=0,"",IF(D2709="","할 일을 적어 주세요",IF(NOT(ISNUMBER(A2709)),"마감일을 확인하세요",IF(AND(B2709&lt;&gt;"",ISNA(MATCH(B2709,현장번호,0))),"현장 번호를 확인하세요",IF(AND(F2709&lt;&gt;"",F2709&lt;&gt;"완료"),"끝남 칸은 '완료'만","")))))</f>
        <v/>
      </c>
      <c r="J2709">
        <f>IF(OR(G2709="밀림",G2709="오늘",G2709="이번 주"),A2709+ROW()/1E+6,"")</f>
        <v/>
      </c>
    </row>
    <row r="2710">
      <c r="A2710" s="20" t="n"/>
      <c r="B2710" s="26" t="n"/>
      <c r="C2710" s="27">
        <f>IF(D2710="","",IF(B2710="","(현장 없음)",IFERROR(INDEX(현장_고객,MATCH(B2710,현장번호,0))&amp;" · "&amp;INDEX(현장_주소,MATCH(B2710,현장번호,0)),"없는 번호")))</f>
        <v/>
      </c>
      <c r="D2710" s="21" t="n"/>
      <c r="E2710" s="21" t="n"/>
      <c r="F2710" s="26" t="n"/>
      <c r="G2710" s="28">
        <f>IF(OR(D2710="",H2710&lt;&gt;""),"",IF(F2710="완료","완료",IF(A2710&lt;기준일,"밀림",IF(A2710=기준일,"오늘",IF(A2710&lt;=기준일+7,"이번 주","예정")))))</f>
        <v/>
      </c>
      <c r="H2710" s="25">
        <f>IF(COUNTA(A2710,B2710,D2710)=0,"",IF(D2710="","할 일을 적어 주세요",IF(NOT(ISNUMBER(A2710)),"마감일을 확인하세요",IF(AND(B2710&lt;&gt;"",ISNA(MATCH(B2710,현장번호,0))),"현장 번호를 확인하세요",IF(AND(F2710&lt;&gt;"",F2710&lt;&gt;"완료"),"끝남 칸은 '완료'만","")))))</f>
        <v/>
      </c>
      <c r="J2710">
        <f>IF(OR(G2710="밀림",G2710="오늘",G2710="이번 주"),A2710+ROW()/1E+6,"")</f>
        <v/>
      </c>
    </row>
    <row r="2711">
      <c r="A2711" s="20" t="n"/>
      <c r="B2711" s="26" t="n"/>
      <c r="C2711" s="27">
        <f>IF(D2711="","",IF(B2711="","(현장 없음)",IFERROR(INDEX(현장_고객,MATCH(B2711,현장번호,0))&amp;" · "&amp;INDEX(현장_주소,MATCH(B2711,현장번호,0)),"없는 번호")))</f>
        <v/>
      </c>
      <c r="D2711" s="21" t="n"/>
      <c r="E2711" s="21" t="n"/>
      <c r="F2711" s="26" t="n"/>
      <c r="G2711" s="28">
        <f>IF(OR(D2711="",H2711&lt;&gt;""),"",IF(F2711="완료","완료",IF(A2711&lt;기준일,"밀림",IF(A2711=기준일,"오늘",IF(A2711&lt;=기준일+7,"이번 주","예정")))))</f>
        <v/>
      </c>
      <c r="H2711" s="25">
        <f>IF(COUNTA(A2711,B2711,D2711)=0,"",IF(D2711="","할 일을 적어 주세요",IF(NOT(ISNUMBER(A2711)),"마감일을 확인하세요",IF(AND(B2711&lt;&gt;"",ISNA(MATCH(B2711,현장번호,0))),"현장 번호를 확인하세요",IF(AND(F2711&lt;&gt;"",F2711&lt;&gt;"완료"),"끝남 칸은 '완료'만","")))))</f>
        <v/>
      </c>
      <c r="J2711">
        <f>IF(OR(G2711="밀림",G2711="오늘",G2711="이번 주"),A2711+ROW()/1E+6,"")</f>
        <v/>
      </c>
    </row>
    <row r="2712">
      <c r="A2712" s="20" t="n"/>
      <c r="B2712" s="26" t="n"/>
      <c r="C2712" s="27">
        <f>IF(D2712="","",IF(B2712="","(현장 없음)",IFERROR(INDEX(현장_고객,MATCH(B2712,현장번호,0))&amp;" · "&amp;INDEX(현장_주소,MATCH(B2712,현장번호,0)),"없는 번호")))</f>
        <v/>
      </c>
      <c r="D2712" s="21" t="n"/>
      <c r="E2712" s="21" t="n"/>
      <c r="F2712" s="26" t="n"/>
      <c r="G2712" s="28">
        <f>IF(OR(D2712="",H2712&lt;&gt;""),"",IF(F2712="완료","완료",IF(A2712&lt;기준일,"밀림",IF(A2712=기준일,"오늘",IF(A2712&lt;=기준일+7,"이번 주","예정")))))</f>
        <v/>
      </c>
      <c r="H2712" s="25">
        <f>IF(COUNTA(A2712,B2712,D2712)=0,"",IF(D2712="","할 일을 적어 주세요",IF(NOT(ISNUMBER(A2712)),"마감일을 확인하세요",IF(AND(B2712&lt;&gt;"",ISNA(MATCH(B2712,현장번호,0))),"현장 번호를 확인하세요",IF(AND(F2712&lt;&gt;"",F2712&lt;&gt;"완료"),"끝남 칸은 '완료'만","")))))</f>
        <v/>
      </c>
      <c r="J2712">
        <f>IF(OR(G2712="밀림",G2712="오늘",G2712="이번 주"),A2712+ROW()/1E+6,"")</f>
        <v/>
      </c>
    </row>
    <row r="2713">
      <c r="A2713" s="20" t="n"/>
      <c r="B2713" s="26" t="n"/>
      <c r="C2713" s="27">
        <f>IF(D2713="","",IF(B2713="","(현장 없음)",IFERROR(INDEX(현장_고객,MATCH(B2713,현장번호,0))&amp;" · "&amp;INDEX(현장_주소,MATCH(B2713,현장번호,0)),"없는 번호")))</f>
        <v/>
      </c>
      <c r="D2713" s="21" t="n"/>
      <c r="E2713" s="21" t="n"/>
      <c r="F2713" s="26" t="n"/>
      <c r="G2713" s="28">
        <f>IF(OR(D2713="",H2713&lt;&gt;""),"",IF(F2713="완료","완료",IF(A2713&lt;기준일,"밀림",IF(A2713=기준일,"오늘",IF(A2713&lt;=기준일+7,"이번 주","예정")))))</f>
        <v/>
      </c>
      <c r="H2713" s="25">
        <f>IF(COUNTA(A2713,B2713,D2713)=0,"",IF(D2713="","할 일을 적어 주세요",IF(NOT(ISNUMBER(A2713)),"마감일을 확인하세요",IF(AND(B2713&lt;&gt;"",ISNA(MATCH(B2713,현장번호,0))),"현장 번호를 확인하세요",IF(AND(F2713&lt;&gt;"",F2713&lt;&gt;"완료"),"끝남 칸은 '완료'만","")))))</f>
        <v/>
      </c>
      <c r="J2713">
        <f>IF(OR(G2713="밀림",G2713="오늘",G2713="이번 주"),A2713+ROW()/1E+6,"")</f>
        <v/>
      </c>
    </row>
    <row r="2714">
      <c r="A2714" s="20" t="n"/>
      <c r="B2714" s="26" t="n"/>
      <c r="C2714" s="27">
        <f>IF(D2714="","",IF(B2714="","(현장 없음)",IFERROR(INDEX(현장_고객,MATCH(B2714,현장번호,0))&amp;" · "&amp;INDEX(현장_주소,MATCH(B2714,현장번호,0)),"없는 번호")))</f>
        <v/>
      </c>
      <c r="D2714" s="21" t="n"/>
      <c r="E2714" s="21" t="n"/>
      <c r="F2714" s="26" t="n"/>
      <c r="G2714" s="28">
        <f>IF(OR(D2714="",H2714&lt;&gt;""),"",IF(F2714="완료","완료",IF(A2714&lt;기준일,"밀림",IF(A2714=기준일,"오늘",IF(A2714&lt;=기준일+7,"이번 주","예정")))))</f>
        <v/>
      </c>
      <c r="H2714" s="25">
        <f>IF(COUNTA(A2714,B2714,D2714)=0,"",IF(D2714="","할 일을 적어 주세요",IF(NOT(ISNUMBER(A2714)),"마감일을 확인하세요",IF(AND(B2714&lt;&gt;"",ISNA(MATCH(B2714,현장번호,0))),"현장 번호를 확인하세요",IF(AND(F2714&lt;&gt;"",F2714&lt;&gt;"완료"),"끝남 칸은 '완료'만","")))))</f>
        <v/>
      </c>
      <c r="J2714">
        <f>IF(OR(G2714="밀림",G2714="오늘",G2714="이번 주"),A2714+ROW()/1E+6,"")</f>
        <v/>
      </c>
    </row>
    <row r="2715">
      <c r="A2715" s="20" t="n"/>
      <c r="B2715" s="26" t="n"/>
      <c r="C2715" s="27">
        <f>IF(D2715="","",IF(B2715="","(현장 없음)",IFERROR(INDEX(현장_고객,MATCH(B2715,현장번호,0))&amp;" · "&amp;INDEX(현장_주소,MATCH(B2715,현장번호,0)),"없는 번호")))</f>
        <v/>
      </c>
      <c r="D2715" s="21" t="n"/>
      <c r="E2715" s="21" t="n"/>
      <c r="F2715" s="26" t="n"/>
      <c r="G2715" s="28">
        <f>IF(OR(D2715="",H2715&lt;&gt;""),"",IF(F2715="완료","완료",IF(A2715&lt;기준일,"밀림",IF(A2715=기준일,"오늘",IF(A2715&lt;=기준일+7,"이번 주","예정")))))</f>
        <v/>
      </c>
      <c r="H2715" s="25">
        <f>IF(COUNTA(A2715,B2715,D2715)=0,"",IF(D2715="","할 일을 적어 주세요",IF(NOT(ISNUMBER(A2715)),"마감일을 확인하세요",IF(AND(B2715&lt;&gt;"",ISNA(MATCH(B2715,현장번호,0))),"현장 번호를 확인하세요",IF(AND(F2715&lt;&gt;"",F2715&lt;&gt;"완료"),"끝남 칸은 '완료'만","")))))</f>
        <v/>
      </c>
      <c r="J2715">
        <f>IF(OR(G2715="밀림",G2715="오늘",G2715="이번 주"),A2715+ROW()/1E+6,"")</f>
        <v/>
      </c>
    </row>
    <row r="2716">
      <c r="A2716" s="20" t="n"/>
      <c r="B2716" s="26" t="n"/>
      <c r="C2716" s="27">
        <f>IF(D2716="","",IF(B2716="","(현장 없음)",IFERROR(INDEX(현장_고객,MATCH(B2716,현장번호,0))&amp;" · "&amp;INDEX(현장_주소,MATCH(B2716,현장번호,0)),"없는 번호")))</f>
        <v/>
      </c>
      <c r="D2716" s="21" t="n"/>
      <c r="E2716" s="21" t="n"/>
      <c r="F2716" s="26" t="n"/>
      <c r="G2716" s="28">
        <f>IF(OR(D2716="",H2716&lt;&gt;""),"",IF(F2716="완료","완료",IF(A2716&lt;기준일,"밀림",IF(A2716=기준일,"오늘",IF(A2716&lt;=기준일+7,"이번 주","예정")))))</f>
        <v/>
      </c>
      <c r="H2716" s="25">
        <f>IF(COUNTA(A2716,B2716,D2716)=0,"",IF(D2716="","할 일을 적어 주세요",IF(NOT(ISNUMBER(A2716)),"마감일을 확인하세요",IF(AND(B2716&lt;&gt;"",ISNA(MATCH(B2716,현장번호,0))),"현장 번호를 확인하세요",IF(AND(F2716&lt;&gt;"",F2716&lt;&gt;"완료"),"끝남 칸은 '완료'만","")))))</f>
        <v/>
      </c>
      <c r="J2716">
        <f>IF(OR(G2716="밀림",G2716="오늘",G2716="이번 주"),A2716+ROW()/1E+6,"")</f>
        <v/>
      </c>
    </row>
    <row r="2717">
      <c r="A2717" s="20" t="n"/>
      <c r="B2717" s="26" t="n"/>
      <c r="C2717" s="27">
        <f>IF(D2717="","",IF(B2717="","(현장 없음)",IFERROR(INDEX(현장_고객,MATCH(B2717,현장번호,0))&amp;" · "&amp;INDEX(현장_주소,MATCH(B2717,현장번호,0)),"없는 번호")))</f>
        <v/>
      </c>
      <c r="D2717" s="21" t="n"/>
      <c r="E2717" s="21" t="n"/>
      <c r="F2717" s="26" t="n"/>
      <c r="G2717" s="28">
        <f>IF(OR(D2717="",H2717&lt;&gt;""),"",IF(F2717="완료","완료",IF(A2717&lt;기준일,"밀림",IF(A2717=기준일,"오늘",IF(A2717&lt;=기준일+7,"이번 주","예정")))))</f>
        <v/>
      </c>
      <c r="H2717" s="25">
        <f>IF(COUNTA(A2717,B2717,D2717)=0,"",IF(D2717="","할 일을 적어 주세요",IF(NOT(ISNUMBER(A2717)),"마감일을 확인하세요",IF(AND(B2717&lt;&gt;"",ISNA(MATCH(B2717,현장번호,0))),"현장 번호를 확인하세요",IF(AND(F2717&lt;&gt;"",F2717&lt;&gt;"완료"),"끝남 칸은 '완료'만","")))))</f>
        <v/>
      </c>
      <c r="J2717">
        <f>IF(OR(G2717="밀림",G2717="오늘",G2717="이번 주"),A2717+ROW()/1E+6,"")</f>
        <v/>
      </c>
    </row>
    <row r="2718">
      <c r="A2718" s="20" t="n"/>
      <c r="B2718" s="26" t="n"/>
      <c r="C2718" s="27">
        <f>IF(D2718="","",IF(B2718="","(현장 없음)",IFERROR(INDEX(현장_고객,MATCH(B2718,현장번호,0))&amp;" · "&amp;INDEX(현장_주소,MATCH(B2718,현장번호,0)),"없는 번호")))</f>
        <v/>
      </c>
      <c r="D2718" s="21" t="n"/>
      <c r="E2718" s="21" t="n"/>
      <c r="F2718" s="26" t="n"/>
      <c r="G2718" s="28">
        <f>IF(OR(D2718="",H2718&lt;&gt;""),"",IF(F2718="완료","완료",IF(A2718&lt;기준일,"밀림",IF(A2718=기준일,"오늘",IF(A2718&lt;=기준일+7,"이번 주","예정")))))</f>
        <v/>
      </c>
      <c r="H2718" s="25">
        <f>IF(COUNTA(A2718,B2718,D2718)=0,"",IF(D2718="","할 일을 적어 주세요",IF(NOT(ISNUMBER(A2718)),"마감일을 확인하세요",IF(AND(B2718&lt;&gt;"",ISNA(MATCH(B2718,현장번호,0))),"현장 번호를 확인하세요",IF(AND(F2718&lt;&gt;"",F2718&lt;&gt;"완료"),"끝남 칸은 '완료'만","")))))</f>
        <v/>
      </c>
      <c r="J2718">
        <f>IF(OR(G2718="밀림",G2718="오늘",G2718="이번 주"),A2718+ROW()/1E+6,"")</f>
        <v/>
      </c>
    </row>
    <row r="2719">
      <c r="A2719" s="20" t="n"/>
      <c r="B2719" s="26" t="n"/>
      <c r="C2719" s="27">
        <f>IF(D2719="","",IF(B2719="","(현장 없음)",IFERROR(INDEX(현장_고객,MATCH(B2719,현장번호,0))&amp;" · "&amp;INDEX(현장_주소,MATCH(B2719,현장번호,0)),"없는 번호")))</f>
        <v/>
      </c>
      <c r="D2719" s="21" t="n"/>
      <c r="E2719" s="21" t="n"/>
      <c r="F2719" s="26" t="n"/>
      <c r="G2719" s="28">
        <f>IF(OR(D2719="",H2719&lt;&gt;""),"",IF(F2719="완료","완료",IF(A2719&lt;기준일,"밀림",IF(A2719=기준일,"오늘",IF(A2719&lt;=기준일+7,"이번 주","예정")))))</f>
        <v/>
      </c>
      <c r="H2719" s="25">
        <f>IF(COUNTA(A2719,B2719,D2719)=0,"",IF(D2719="","할 일을 적어 주세요",IF(NOT(ISNUMBER(A2719)),"마감일을 확인하세요",IF(AND(B2719&lt;&gt;"",ISNA(MATCH(B2719,현장번호,0))),"현장 번호를 확인하세요",IF(AND(F2719&lt;&gt;"",F2719&lt;&gt;"완료"),"끝남 칸은 '완료'만","")))))</f>
        <v/>
      </c>
      <c r="J2719">
        <f>IF(OR(G2719="밀림",G2719="오늘",G2719="이번 주"),A2719+ROW()/1E+6,"")</f>
        <v/>
      </c>
    </row>
    <row r="2720">
      <c r="A2720" s="20" t="n"/>
      <c r="B2720" s="26" t="n"/>
      <c r="C2720" s="27">
        <f>IF(D2720="","",IF(B2720="","(현장 없음)",IFERROR(INDEX(현장_고객,MATCH(B2720,현장번호,0))&amp;" · "&amp;INDEX(현장_주소,MATCH(B2720,현장번호,0)),"없는 번호")))</f>
        <v/>
      </c>
      <c r="D2720" s="21" t="n"/>
      <c r="E2720" s="21" t="n"/>
      <c r="F2720" s="26" t="n"/>
      <c r="G2720" s="28">
        <f>IF(OR(D2720="",H2720&lt;&gt;""),"",IF(F2720="완료","완료",IF(A2720&lt;기준일,"밀림",IF(A2720=기준일,"오늘",IF(A2720&lt;=기준일+7,"이번 주","예정")))))</f>
        <v/>
      </c>
      <c r="H2720" s="25">
        <f>IF(COUNTA(A2720,B2720,D2720)=0,"",IF(D2720="","할 일을 적어 주세요",IF(NOT(ISNUMBER(A2720)),"마감일을 확인하세요",IF(AND(B2720&lt;&gt;"",ISNA(MATCH(B2720,현장번호,0))),"현장 번호를 확인하세요",IF(AND(F2720&lt;&gt;"",F2720&lt;&gt;"완료"),"끝남 칸은 '완료'만","")))))</f>
        <v/>
      </c>
      <c r="J2720">
        <f>IF(OR(G2720="밀림",G2720="오늘",G2720="이번 주"),A2720+ROW()/1E+6,"")</f>
        <v/>
      </c>
    </row>
    <row r="2721">
      <c r="A2721" s="20" t="n"/>
      <c r="B2721" s="26" t="n"/>
      <c r="C2721" s="27">
        <f>IF(D2721="","",IF(B2721="","(현장 없음)",IFERROR(INDEX(현장_고객,MATCH(B2721,현장번호,0))&amp;" · "&amp;INDEX(현장_주소,MATCH(B2721,현장번호,0)),"없는 번호")))</f>
        <v/>
      </c>
      <c r="D2721" s="21" t="n"/>
      <c r="E2721" s="21" t="n"/>
      <c r="F2721" s="26" t="n"/>
      <c r="G2721" s="28">
        <f>IF(OR(D2721="",H2721&lt;&gt;""),"",IF(F2721="완료","완료",IF(A2721&lt;기준일,"밀림",IF(A2721=기준일,"오늘",IF(A2721&lt;=기준일+7,"이번 주","예정")))))</f>
        <v/>
      </c>
      <c r="H2721" s="25">
        <f>IF(COUNTA(A2721,B2721,D2721)=0,"",IF(D2721="","할 일을 적어 주세요",IF(NOT(ISNUMBER(A2721)),"마감일을 확인하세요",IF(AND(B2721&lt;&gt;"",ISNA(MATCH(B2721,현장번호,0))),"현장 번호를 확인하세요",IF(AND(F2721&lt;&gt;"",F2721&lt;&gt;"완료"),"끝남 칸은 '완료'만","")))))</f>
        <v/>
      </c>
      <c r="J2721">
        <f>IF(OR(G2721="밀림",G2721="오늘",G2721="이번 주"),A2721+ROW()/1E+6,"")</f>
        <v/>
      </c>
    </row>
    <row r="2722">
      <c r="A2722" s="20" t="n"/>
      <c r="B2722" s="26" t="n"/>
      <c r="C2722" s="27">
        <f>IF(D2722="","",IF(B2722="","(현장 없음)",IFERROR(INDEX(현장_고객,MATCH(B2722,현장번호,0))&amp;" · "&amp;INDEX(현장_주소,MATCH(B2722,현장번호,0)),"없는 번호")))</f>
        <v/>
      </c>
      <c r="D2722" s="21" t="n"/>
      <c r="E2722" s="21" t="n"/>
      <c r="F2722" s="26" t="n"/>
      <c r="G2722" s="28">
        <f>IF(OR(D2722="",H2722&lt;&gt;""),"",IF(F2722="완료","완료",IF(A2722&lt;기준일,"밀림",IF(A2722=기준일,"오늘",IF(A2722&lt;=기준일+7,"이번 주","예정")))))</f>
        <v/>
      </c>
      <c r="H2722" s="25">
        <f>IF(COUNTA(A2722,B2722,D2722)=0,"",IF(D2722="","할 일을 적어 주세요",IF(NOT(ISNUMBER(A2722)),"마감일을 확인하세요",IF(AND(B2722&lt;&gt;"",ISNA(MATCH(B2722,현장번호,0))),"현장 번호를 확인하세요",IF(AND(F2722&lt;&gt;"",F2722&lt;&gt;"완료"),"끝남 칸은 '완료'만","")))))</f>
        <v/>
      </c>
      <c r="J2722">
        <f>IF(OR(G2722="밀림",G2722="오늘",G2722="이번 주"),A2722+ROW()/1E+6,"")</f>
        <v/>
      </c>
    </row>
    <row r="2723">
      <c r="A2723" s="20" t="n"/>
      <c r="B2723" s="26" t="n"/>
      <c r="C2723" s="27">
        <f>IF(D2723="","",IF(B2723="","(현장 없음)",IFERROR(INDEX(현장_고객,MATCH(B2723,현장번호,0))&amp;" · "&amp;INDEX(현장_주소,MATCH(B2723,현장번호,0)),"없는 번호")))</f>
        <v/>
      </c>
      <c r="D2723" s="21" t="n"/>
      <c r="E2723" s="21" t="n"/>
      <c r="F2723" s="26" t="n"/>
      <c r="G2723" s="28">
        <f>IF(OR(D2723="",H2723&lt;&gt;""),"",IF(F2723="완료","완료",IF(A2723&lt;기준일,"밀림",IF(A2723=기준일,"오늘",IF(A2723&lt;=기준일+7,"이번 주","예정")))))</f>
        <v/>
      </c>
      <c r="H2723" s="25">
        <f>IF(COUNTA(A2723,B2723,D2723)=0,"",IF(D2723="","할 일을 적어 주세요",IF(NOT(ISNUMBER(A2723)),"마감일을 확인하세요",IF(AND(B2723&lt;&gt;"",ISNA(MATCH(B2723,현장번호,0))),"현장 번호를 확인하세요",IF(AND(F2723&lt;&gt;"",F2723&lt;&gt;"완료"),"끝남 칸은 '완료'만","")))))</f>
        <v/>
      </c>
      <c r="J2723">
        <f>IF(OR(G2723="밀림",G2723="오늘",G2723="이번 주"),A2723+ROW()/1E+6,"")</f>
        <v/>
      </c>
    </row>
    <row r="2724">
      <c r="A2724" s="20" t="n"/>
      <c r="B2724" s="26" t="n"/>
      <c r="C2724" s="27">
        <f>IF(D2724="","",IF(B2724="","(현장 없음)",IFERROR(INDEX(현장_고객,MATCH(B2724,현장번호,0))&amp;" · "&amp;INDEX(현장_주소,MATCH(B2724,현장번호,0)),"없는 번호")))</f>
        <v/>
      </c>
      <c r="D2724" s="21" t="n"/>
      <c r="E2724" s="21" t="n"/>
      <c r="F2724" s="26" t="n"/>
      <c r="G2724" s="28">
        <f>IF(OR(D2724="",H2724&lt;&gt;""),"",IF(F2724="완료","완료",IF(A2724&lt;기준일,"밀림",IF(A2724=기준일,"오늘",IF(A2724&lt;=기준일+7,"이번 주","예정")))))</f>
        <v/>
      </c>
      <c r="H2724" s="25">
        <f>IF(COUNTA(A2724,B2724,D2724)=0,"",IF(D2724="","할 일을 적어 주세요",IF(NOT(ISNUMBER(A2724)),"마감일을 확인하세요",IF(AND(B2724&lt;&gt;"",ISNA(MATCH(B2724,현장번호,0))),"현장 번호를 확인하세요",IF(AND(F2724&lt;&gt;"",F2724&lt;&gt;"완료"),"끝남 칸은 '완료'만","")))))</f>
        <v/>
      </c>
      <c r="J2724">
        <f>IF(OR(G2724="밀림",G2724="오늘",G2724="이번 주"),A2724+ROW()/1E+6,"")</f>
        <v/>
      </c>
    </row>
    <row r="2725">
      <c r="A2725" s="20" t="n"/>
      <c r="B2725" s="26" t="n"/>
      <c r="C2725" s="27">
        <f>IF(D2725="","",IF(B2725="","(현장 없음)",IFERROR(INDEX(현장_고객,MATCH(B2725,현장번호,0))&amp;" · "&amp;INDEX(현장_주소,MATCH(B2725,현장번호,0)),"없는 번호")))</f>
        <v/>
      </c>
      <c r="D2725" s="21" t="n"/>
      <c r="E2725" s="21" t="n"/>
      <c r="F2725" s="26" t="n"/>
      <c r="G2725" s="28">
        <f>IF(OR(D2725="",H2725&lt;&gt;""),"",IF(F2725="완료","완료",IF(A2725&lt;기준일,"밀림",IF(A2725=기준일,"오늘",IF(A2725&lt;=기준일+7,"이번 주","예정")))))</f>
        <v/>
      </c>
      <c r="H2725" s="25">
        <f>IF(COUNTA(A2725,B2725,D2725)=0,"",IF(D2725="","할 일을 적어 주세요",IF(NOT(ISNUMBER(A2725)),"마감일을 확인하세요",IF(AND(B2725&lt;&gt;"",ISNA(MATCH(B2725,현장번호,0))),"현장 번호를 확인하세요",IF(AND(F2725&lt;&gt;"",F2725&lt;&gt;"완료"),"끝남 칸은 '완료'만","")))))</f>
        <v/>
      </c>
      <c r="J2725">
        <f>IF(OR(G2725="밀림",G2725="오늘",G2725="이번 주"),A2725+ROW()/1E+6,"")</f>
        <v/>
      </c>
    </row>
    <row r="2726">
      <c r="A2726" s="20" t="n"/>
      <c r="B2726" s="26" t="n"/>
      <c r="C2726" s="27">
        <f>IF(D2726="","",IF(B2726="","(현장 없음)",IFERROR(INDEX(현장_고객,MATCH(B2726,현장번호,0))&amp;" · "&amp;INDEX(현장_주소,MATCH(B2726,현장번호,0)),"없는 번호")))</f>
        <v/>
      </c>
      <c r="D2726" s="21" t="n"/>
      <c r="E2726" s="21" t="n"/>
      <c r="F2726" s="26" t="n"/>
      <c r="G2726" s="28">
        <f>IF(OR(D2726="",H2726&lt;&gt;""),"",IF(F2726="완료","완료",IF(A2726&lt;기준일,"밀림",IF(A2726=기준일,"오늘",IF(A2726&lt;=기준일+7,"이번 주","예정")))))</f>
        <v/>
      </c>
      <c r="H2726" s="25">
        <f>IF(COUNTA(A2726,B2726,D2726)=0,"",IF(D2726="","할 일을 적어 주세요",IF(NOT(ISNUMBER(A2726)),"마감일을 확인하세요",IF(AND(B2726&lt;&gt;"",ISNA(MATCH(B2726,현장번호,0))),"현장 번호를 확인하세요",IF(AND(F2726&lt;&gt;"",F2726&lt;&gt;"완료"),"끝남 칸은 '완료'만","")))))</f>
        <v/>
      </c>
      <c r="J2726">
        <f>IF(OR(G2726="밀림",G2726="오늘",G2726="이번 주"),A2726+ROW()/1E+6,"")</f>
        <v/>
      </c>
    </row>
    <row r="2727">
      <c r="A2727" s="20" t="n"/>
      <c r="B2727" s="26" t="n"/>
      <c r="C2727" s="27">
        <f>IF(D2727="","",IF(B2727="","(현장 없음)",IFERROR(INDEX(현장_고객,MATCH(B2727,현장번호,0))&amp;" · "&amp;INDEX(현장_주소,MATCH(B2727,현장번호,0)),"없는 번호")))</f>
        <v/>
      </c>
      <c r="D2727" s="21" t="n"/>
      <c r="E2727" s="21" t="n"/>
      <c r="F2727" s="26" t="n"/>
      <c r="G2727" s="28">
        <f>IF(OR(D2727="",H2727&lt;&gt;""),"",IF(F2727="완료","완료",IF(A2727&lt;기준일,"밀림",IF(A2727=기준일,"오늘",IF(A2727&lt;=기준일+7,"이번 주","예정")))))</f>
        <v/>
      </c>
      <c r="H2727" s="25">
        <f>IF(COUNTA(A2727,B2727,D2727)=0,"",IF(D2727="","할 일을 적어 주세요",IF(NOT(ISNUMBER(A2727)),"마감일을 확인하세요",IF(AND(B2727&lt;&gt;"",ISNA(MATCH(B2727,현장번호,0))),"현장 번호를 확인하세요",IF(AND(F2727&lt;&gt;"",F2727&lt;&gt;"완료"),"끝남 칸은 '완료'만","")))))</f>
        <v/>
      </c>
      <c r="J2727">
        <f>IF(OR(G2727="밀림",G2727="오늘",G2727="이번 주"),A2727+ROW()/1E+6,"")</f>
        <v/>
      </c>
    </row>
    <row r="2728">
      <c r="A2728" s="20" t="n"/>
      <c r="B2728" s="26" t="n"/>
      <c r="C2728" s="27">
        <f>IF(D2728="","",IF(B2728="","(현장 없음)",IFERROR(INDEX(현장_고객,MATCH(B2728,현장번호,0))&amp;" · "&amp;INDEX(현장_주소,MATCH(B2728,현장번호,0)),"없는 번호")))</f>
        <v/>
      </c>
      <c r="D2728" s="21" t="n"/>
      <c r="E2728" s="21" t="n"/>
      <c r="F2728" s="26" t="n"/>
      <c r="G2728" s="28">
        <f>IF(OR(D2728="",H2728&lt;&gt;""),"",IF(F2728="완료","완료",IF(A2728&lt;기준일,"밀림",IF(A2728=기준일,"오늘",IF(A2728&lt;=기준일+7,"이번 주","예정")))))</f>
        <v/>
      </c>
      <c r="H2728" s="25">
        <f>IF(COUNTA(A2728,B2728,D2728)=0,"",IF(D2728="","할 일을 적어 주세요",IF(NOT(ISNUMBER(A2728)),"마감일을 확인하세요",IF(AND(B2728&lt;&gt;"",ISNA(MATCH(B2728,현장번호,0))),"현장 번호를 확인하세요",IF(AND(F2728&lt;&gt;"",F2728&lt;&gt;"완료"),"끝남 칸은 '완료'만","")))))</f>
        <v/>
      </c>
      <c r="J2728">
        <f>IF(OR(G2728="밀림",G2728="오늘",G2728="이번 주"),A2728+ROW()/1E+6,"")</f>
        <v/>
      </c>
    </row>
    <row r="2729">
      <c r="A2729" s="20" t="n"/>
      <c r="B2729" s="26" t="n"/>
      <c r="C2729" s="27">
        <f>IF(D2729="","",IF(B2729="","(현장 없음)",IFERROR(INDEX(현장_고객,MATCH(B2729,현장번호,0))&amp;" · "&amp;INDEX(현장_주소,MATCH(B2729,현장번호,0)),"없는 번호")))</f>
        <v/>
      </c>
      <c r="D2729" s="21" t="n"/>
      <c r="E2729" s="21" t="n"/>
      <c r="F2729" s="26" t="n"/>
      <c r="G2729" s="28">
        <f>IF(OR(D2729="",H2729&lt;&gt;""),"",IF(F2729="완료","완료",IF(A2729&lt;기준일,"밀림",IF(A2729=기준일,"오늘",IF(A2729&lt;=기준일+7,"이번 주","예정")))))</f>
        <v/>
      </c>
      <c r="H2729" s="25">
        <f>IF(COUNTA(A2729,B2729,D2729)=0,"",IF(D2729="","할 일을 적어 주세요",IF(NOT(ISNUMBER(A2729)),"마감일을 확인하세요",IF(AND(B2729&lt;&gt;"",ISNA(MATCH(B2729,현장번호,0))),"현장 번호를 확인하세요",IF(AND(F2729&lt;&gt;"",F2729&lt;&gt;"완료"),"끝남 칸은 '완료'만","")))))</f>
        <v/>
      </c>
      <c r="J2729">
        <f>IF(OR(G2729="밀림",G2729="오늘",G2729="이번 주"),A2729+ROW()/1E+6,"")</f>
        <v/>
      </c>
    </row>
    <row r="2730">
      <c r="A2730" s="20" t="n"/>
      <c r="B2730" s="26" t="n"/>
      <c r="C2730" s="27">
        <f>IF(D2730="","",IF(B2730="","(현장 없음)",IFERROR(INDEX(현장_고객,MATCH(B2730,현장번호,0))&amp;" · "&amp;INDEX(현장_주소,MATCH(B2730,현장번호,0)),"없는 번호")))</f>
        <v/>
      </c>
      <c r="D2730" s="21" t="n"/>
      <c r="E2730" s="21" t="n"/>
      <c r="F2730" s="26" t="n"/>
      <c r="G2730" s="28">
        <f>IF(OR(D2730="",H2730&lt;&gt;""),"",IF(F2730="완료","완료",IF(A2730&lt;기준일,"밀림",IF(A2730=기준일,"오늘",IF(A2730&lt;=기준일+7,"이번 주","예정")))))</f>
        <v/>
      </c>
      <c r="H2730" s="25">
        <f>IF(COUNTA(A2730,B2730,D2730)=0,"",IF(D2730="","할 일을 적어 주세요",IF(NOT(ISNUMBER(A2730)),"마감일을 확인하세요",IF(AND(B2730&lt;&gt;"",ISNA(MATCH(B2730,현장번호,0))),"현장 번호를 확인하세요",IF(AND(F2730&lt;&gt;"",F2730&lt;&gt;"완료"),"끝남 칸은 '완료'만","")))))</f>
        <v/>
      </c>
      <c r="J2730">
        <f>IF(OR(G2730="밀림",G2730="오늘",G2730="이번 주"),A2730+ROW()/1E+6,"")</f>
        <v/>
      </c>
    </row>
    <row r="2731">
      <c r="A2731" s="20" t="n"/>
      <c r="B2731" s="26" t="n"/>
      <c r="C2731" s="27">
        <f>IF(D2731="","",IF(B2731="","(현장 없음)",IFERROR(INDEX(현장_고객,MATCH(B2731,현장번호,0))&amp;" · "&amp;INDEX(현장_주소,MATCH(B2731,현장번호,0)),"없는 번호")))</f>
        <v/>
      </c>
      <c r="D2731" s="21" t="n"/>
      <c r="E2731" s="21" t="n"/>
      <c r="F2731" s="26" t="n"/>
      <c r="G2731" s="28">
        <f>IF(OR(D2731="",H2731&lt;&gt;""),"",IF(F2731="완료","완료",IF(A2731&lt;기준일,"밀림",IF(A2731=기준일,"오늘",IF(A2731&lt;=기준일+7,"이번 주","예정")))))</f>
        <v/>
      </c>
      <c r="H2731" s="25">
        <f>IF(COUNTA(A2731,B2731,D2731)=0,"",IF(D2731="","할 일을 적어 주세요",IF(NOT(ISNUMBER(A2731)),"마감일을 확인하세요",IF(AND(B2731&lt;&gt;"",ISNA(MATCH(B2731,현장번호,0))),"현장 번호를 확인하세요",IF(AND(F2731&lt;&gt;"",F2731&lt;&gt;"완료"),"끝남 칸은 '완료'만","")))))</f>
        <v/>
      </c>
      <c r="J2731">
        <f>IF(OR(G2731="밀림",G2731="오늘",G2731="이번 주"),A2731+ROW()/1E+6,"")</f>
        <v/>
      </c>
    </row>
    <row r="2732">
      <c r="A2732" s="20" t="n"/>
      <c r="B2732" s="26" t="n"/>
      <c r="C2732" s="27">
        <f>IF(D2732="","",IF(B2732="","(현장 없음)",IFERROR(INDEX(현장_고객,MATCH(B2732,현장번호,0))&amp;" · "&amp;INDEX(현장_주소,MATCH(B2732,현장번호,0)),"없는 번호")))</f>
        <v/>
      </c>
      <c r="D2732" s="21" t="n"/>
      <c r="E2732" s="21" t="n"/>
      <c r="F2732" s="26" t="n"/>
      <c r="G2732" s="28">
        <f>IF(OR(D2732="",H2732&lt;&gt;""),"",IF(F2732="완료","완료",IF(A2732&lt;기준일,"밀림",IF(A2732=기준일,"오늘",IF(A2732&lt;=기준일+7,"이번 주","예정")))))</f>
        <v/>
      </c>
      <c r="H2732" s="25">
        <f>IF(COUNTA(A2732,B2732,D2732)=0,"",IF(D2732="","할 일을 적어 주세요",IF(NOT(ISNUMBER(A2732)),"마감일을 확인하세요",IF(AND(B2732&lt;&gt;"",ISNA(MATCH(B2732,현장번호,0))),"현장 번호를 확인하세요",IF(AND(F2732&lt;&gt;"",F2732&lt;&gt;"완료"),"끝남 칸은 '완료'만","")))))</f>
        <v/>
      </c>
      <c r="J2732">
        <f>IF(OR(G2732="밀림",G2732="오늘",G2732="이번 주"),A2732+ROW()/1E+6,"")</f>
        <v/>
      </c>
    </row>
    <row r="2733">
      <c r="A2733" s="20" t="n"/>
      <c r="B2733" s="26" t="n"/>
      <c r="C2733" s="27">
        <f>IF(D2733="","",IF(B2733="","(현장 없음)",IFERROR(INDEX(현장_고객,MATCH(B2733,현장번호,0))&amp;" · "&amp;INDEX(현장_주소,MATCH(B2733,현장번호,0)),"없는 번호")))</f>
        <v/>
      </c>
      <c r="D2733" s="21" t="n"/>
      <c r="E2733" s="21" t="n"/>
      <c r="F2733" s="26" t="n"/>
      <c r="G2733" s="28">
        <f>IF(OR(D2733="",H2733&lt;&gt;""),"",IF(F2733="완료","완료",IF(A2733&lt;기준일,"밀림",IF(A2733=기준일,"오늘",IF(A2733&lt;=기준일+7,"이번 주","예정")))))</f>
        <v/>
      </c>
      <c r="H2733" s="25">
        <f>IF(COUNTA(A2733,B2733,D2733)=0,"",IF(D2733="","할 일을 적어 주세요",IF(NOT(ISNUMBER(A2733)),"마감일을 확인하세요",IF(AND(B2733&lt;&gt;"",ISNA(MATCH(B2733,현장번호,0))),"현장 번호를 확인하세요",IF(AND(F2733&lt;&gt;"",F2733&lt;&gt;"완료"),"끝남 칸은 '완료'만","")))))</f>
        <v/>
      </c>
      <c r="J2733">
        <f>IF(OR(G2733="밀림",G2733="오늘",G2733="이번 주"),A2733+ROW()/1E+6,"")</f>
        <v/>
      </c>
    </row>
    <row r="2734">
      <c r="A2734" s="20" t="n"/>
      <c r="B2734" s="26" t="n"/>
      <c r="C2734" s="27">
        <f>IF(D2734="","",IF(B2734="","(현장 없음)",IFERROR(INDEX(현장_고객,MATCH(B2734,현장번호,0))&amp;" · "&amp;INDEX(현장_주소,MATCH(B2734,현장번호,0)),"없는 번호")))</f>
        <v/>
      </c>
      <c r="D2734" s="21" t="n"/>
      <c r="E2734" s="21" t="n"/>
      <c r="F2734" s="26" t="n"/>
      <c r="G2734" s="28">
        <f>IF(OR(D2734="",H2734&lt;&gt;""),"",IF(F2734="완료","완료",IF(A2734&lt;기준일,"밀림",IF(A2734=기준일,"오늘",IF(A2734&lt;=기준일+7,"이번 주","예정")))))</f>
        <v/>
      </c>
      <c r="H2734" s="25">
        <f>IF(COUNTA(A2734,B2734,D2734)=0,"",IF(D2734="","할 일을 적어 주세요",IF(NOT(ISNUMBER(A2734)),"마감일을 확인하세요",IF(AND(B2734&lt;&gt;"",ISNA(MATCH(B2734,현장번호,0))),"현장 번호를 확인하세요",IF(AND(F2734&lt;&gt;"",F2734&lt;&gt;"완료"),"끝남 칸은 '완료'만","")))))</f>
        <v/>
      </c>
      <c r="J2734">
        <f>IF(OR(G2734="밀림",G2734="오늘",G2734="이번 주"),A2734+ROW()/1E+6,"")</f>
        <v/>
      </c>
    </row>
    <row r="2735">
      <c r="A2735" s="20" t="n"/>
      <c r="B2735" s="26" t="n"/>
      <c r="C2735" s="27">
        <f>IF(D2735="","",IF(B2735="","(현장 없음)",IFERROR(INDEX(현장_고객,MATCH(B2735,현장번호,0))&amp;" · "&amp;INDEX(현장_주소,MATCH(B2735,현장번호,0)),"없는 번호")))</f>
        <v/>
      </c>
      <c r="D2735" s="21" t="n"/>
      <c r="E2735" s="21" t="n"/>
      <c r="F2735" s="26" t="n"/>
      <c r="G2735" s="28">
        <f>IF(OR(D2735="",H2735&lt;&gt;""),"",IF(F2735="완료","완료",IF(A2735&lt;기준일,"밀림",IF(A2735=기준일,"오늘",IF(A2735&lt;=기준일+7,"이번 주","예정")))))</f>
        <v/>
      </c>
      <c r="H2735" s="25">
        <f>IF(COUNTA(A2735,B2735,D2735)=0,"",IF(D2735="","할 일을 적어 주세요",IF(NOT(ISNUMBER(A2735)),"마감일을 확인하세요",IF(AND(B2735&lt;&gt;"",ISNA(MATCH(B2735,현장번호,0))),"현장 번호를 확인하세요",IF(AND(F2735&lt;&gt;"",F2735&lt;&gt;"완료"),"끝남 칸은 '완료'만","")))))</f>
        <v/>
      </c>
      <c r="J2735">
        <f>IF(OR(G2735="밀림",G2735="오늘",G2735="이번 주"),A2735+ROW()/1E+6,"")</f>
        <v/>
      </c>
    </row>
    <row r="2736">
      <c r="A2736" s="20" t="n"/>
      <c r="B2736" s="26" t="n"/>
      <c r="C2736" s="27">
        <f>IF(D2736="","",IF(B2736="","(현장 없음)",IFERROR(INDEX(현장_고객,MATCH(B2736,현장번호,0))&amp;" · "&amp;INDEX(현장_주소,MATCH(B2736,현장번호,0)),"없는 번호")))</f>
        <v/>
      </c>
      <c r="D2736" s="21" t="n"/>
      <c r="E2736" s="21" t="n"/>
      <c r="F2736" s="26" t="n"/>
      <c r="G2736" s="28">
        <f>IF(OR(D2736="",H2736&lt;&gt;""),"",IF(F2736="완료","완료",IF(A2736&lt;기준일,"밀림",IF(A2736=기준일,"오늘",IF(A2736&lt;=기준일+7,"이번 주","예정")))))</f>
        <v/>
      </c>
      <c r="H2736" s="25">
        <f>IF(COUNTA(A2736,B2736,D2736)=0,"",IF(D2736="","할 일을 적어 주세요",IF(NOT(ISNUMBER(A2736)),"마감일을 확인하세요",IF(AND(B2736&lt;&gt;"",ISNA(MATCH(B2736,현장번호,0))),"현장 번호를 확인하세요",IF(AND(F2736&lt;&gt;"",F2736&lt;&gt;"완료"),"끝남 칸은 '완료'만","")))))</f>
        <v/>
      </c>
      <c r="J2736">
        <f>IF(OR(G2736="밀림",G2736="오늘",G2736="이번 주"),A2736+ROW()/1E+6,"")</f>
        <v/>
      </c>
    </row>
    <row r="2737">
      <c r="A2737" s="20" t="n"/>
      <c r="B2737" s="26" t="n"/>
      <c r="C2737" s="27">
        <f>IF(D2737="","",IF(B2737="","(현장 없음)",IFERROR(INDEX(현장_고객,MATCH(B2737,현장번호,0))&amp;" · "&amp;INDEX(현장_주소,MATCH(B2737,현장번호,0)),"없는 번호")))</f>
        <v/>
      </c>
      <c r="D2737" s="21" t="n"/>
      <c r="E2737" s="21" t="n"/>
      <c r="F2737" s="26" t="n"/>
      <c r="G2737" s="28">
        <f>IF(OR(D2737="",H2737&lt;&gt;""),"",IF(F2737="완료","완료",IF(A2737&lt;기준일,"밀림",IF(A2737=기준일,"오늘",IF(A2737&lt;=기준일+7,"이번 주","예정")))))</f>
        <v/>
      </c>
      <c r="H2737" s="25">
        <f>IF(COUNTA(A2737,B2737,D2737)=0,"",IF(D2737="","할 일을 적어 주세요",IF(NOT(ISNUMBER(A2737)),"마감일을 확인하세요",IF(AND(B2737&lt;&gt;"",ISNA(MATCH(B2737,현장번호,0))),"현장 번호를 확인하세요",IF(AND(F2737&lt;&gt;"",F2737&lt;&gt;"완료"),"끝남 칸은 '완료'만","")))))</f>
        <v/>
      </c>
      <c r="J2737">
        <f>IF(OR(G2737="밀림",G2737="오늘",G2737="이번 주"),A2737+ROW()/1E+6,"")</f>
        <v/>
      </c>
    </row>
    <row r="2738">
      <c r="A2738" s="20" t="n"/>
      <c r="B2738" s="26" t="n"/>
      <c r="C2738" s="27">
        <f>IF(D2738="","",IF(B2738="","(현장 없음)",IFERROR(INDEX(현장_고객,MATCH(B2738,현장번호,0))&amp;" · "&amp;INDEX(현장_주소,MATCH(B2738,현장번호,0)),"없는 번호")))</f>
        <v/>
      </c>
      <c r="D2738" s="21" t="n"/>
      <c r="E2738" s="21" t="n"/>
      <c r="F2738" s="26" t="n"/>
      <c r="G2738" s="28">
        <f>IF(OR(D2738="",H2738&lt;&gt;""),"",IF(F2738="완료","완료",IF(A2738&lt;기준일,"밀림",IF(A2738=기준일,"오늘",IF(A2738&lt;=기준일+7,"이번 주","예정")))))</f>
        <v/>
      </c>
      <c r="H2738" s="25">
        <f>IF(COUNTA(A2738,B2738,D2738)=0,"",IF(D2738="","할 일을 적어 주세요",IF(NOT(ISNUMBER(A2738)),"마감일을 확인하세요",IF(AND(B2738&lt;&gt;"",ISNA(MATCH(B2738,현장번호,0))),"현장 번호를 확인하세요",IF(AND(F2738&lt;&gt;"",F2738&lt;&gt;"완료"),"끝남 칸은 '완료'만","")))))</f>
        <v/>
      </c>
      <c r="J2738">
        <f>IF(OR(G2738="밀림",G2738="오늘",G2738="이번 주"),A2738+ROW()/1E+6,"")</f>
        <v/>
      </c>
    </row>
    <row r="2739">
      <c r="A2739" s="20" t="n"/>
      <c r="B2739" s="26" t="n"/>
      <c r="C2739" s="27">
        <f>IF(D2739="","",IF(B2739="","(현장 없음)",IFERROR(INDEX(현장_고객,MATCH(B2739,현장번호,0))&amp;" · "&amp;INDEX(현장_주소,MATCH(B2739,현장번호,0)),"없는 번호")))</f>
        <v/>
      </c>
      <c r="D2739" s="21" t="n"/>
      <c r="E2739" s="21" t="n"/>
      <c r="F2739" s="26" t="n"/>
      <c r="G2739" s="28">
        <f>IF(OR(D2739="",H2739&lt;&gt;""),"",IF(F2739="완료","완료",IF(A2739&lt;기준일,"밀림",IF(A2739=기준일,"오늘",IF(A2739&lt;=기준일+7,"이번 주","예정")))))</f>
        <v/>
      </c>
      <c r="H2739" s="25">
        <f>IF(COUNTA(A2739,B2739,D2739)=0,"",IF(D2739="","할 일을 적어 주세요",IF(NOT(ISNUMBER(A2739)),"마감일을 확인하세요",IF(AND(B2739&lt;&gt;"",ISNA(MATCH(B2739,현장번호,0))),"현장 번호를 확인하세요",IF(AND(F2739&lt;&gt;"",F2739&lt;&gt;"완료"),"끝남 칸은 '완료'만","")))))</f>
        <v/>
      </c>
      <c r="J2739">
        <f>IF(OR(G2739="밀림",G2739="오늘",G2739="이번 주"),A2739+ROW()/1E+6,"")</f>
        <v/>
      </c>
    </row>
    <row r="2740">
      <c r="A2740" s="20" t="n"/>
      <c r="B2740" s="26" t="n"/>
      <c r="C2740" s="27">
        <f>IF(D2740="","",IF(B2740="","(현장 없음)",IFERROR(INDEX(현장_고객,MATCH(B2740,현장번호,0))&amp;" · "&amp;INDEX(현장_주소,MATCH(B2740,현장번호,0)),"없는 번호")))</f>
        <v/>
      </c>
      <c r="D2740" s="21" t="n"/>
      <c r="E2740" s="21" t="n"/>
      <c r="F2740" s="26" t="n"/>
      <c r="G2740" s="28">
        <f>IF(OR(D2740="",H2740&lt;&gt;""),"",IF(F2740="완료","완료",IF(A2740&lt;기준일,"밀림",IF(A2740=기준일,"오늘",IF(A2740&lt;=기준일+7,"이번 주","예정")))))</f>
        <v/>
      </c>
      <c r="H2740" s="25">
        <f>IF(COUNTA(A2740,B2740,D2740)=0,"",IF(D2740="","할 일을 적어 주세요",IF(NOT(ISNUMBER(A2740)),"마감일을 확인하세요",IF(AND(B2740&lt;&gt;"",ISNA(MATCH(B2740,현장번호,0))),"현장 번호를 확인하세요",IF(AND(F2740&lt;&gt;"",F2740&lt;&gt;"완료"),"끝남 칸은 '완료'만","")))))</f>
        <v/>
      </c>
      <c r="J2740">
        <f>IF(OR(G2740="밀림",G2740="오늘",G2740="이번 주"),A2740+ROW()/1E+6,"")</f>
        <v/>
      </c>
    </row>
    <row r="2741">
      <c r="A2741" s="20" t="n"/>
      <c r="B2741" s="26" t="n"/>
      <c r="C2741" s="27">
        <f>IF(D2741="","",IF(B2741="","(현장 없음)",IFERROR(INDEX(현장_고객,MATCH(B2741,현장번호,0))&amp;" · "&amp;INDEX(현장_주소,MATCH(B2741,현장번호,0)),"없는 번호")))</f>
        <v/>
      </c>
      <c r="D2741" s="21" t="n"/>
      <c r="E2741" s="21" t="n"/>
      <c r="F2741" s="26" t="n"/>
      <c r="G2741" s="28">
        <f>IF(OR(D2741="",H2741&lt;&gt;""),"",IF(F2741="완료","완료",IF(A2741&lt;기준일,"밀림",IF(A2741=기준일,"오늘",IF(A2741&lt;=기준일+7,"이번 주","예정")))))</f>
        <v/>
      </c>
      <c r="H2741" s="25">
        <f>IF(COUNTA(A2741,B2741,D2741)=0,"",IF(D2741="","할 일을 적어 주세요",IF(NOT(ISNUMBER(A2741)),"마감일을 확인하세요",IF(AND(B2741&lt;&gt;"",ISNA(MATCH(B2741,현장번호,0))),"현장 번호를 확인하세요",IF(AND(F2741&lt;&gt;"",F2741&lt;&gt;"완료"),"끝남 칸은 '완료'만","")))))</f>
        <v/>
      </c>
      <c r="J2741">
        <f>IF(OR(G2741="밀림",G2741="오늘",G2741="이번 주"),A2741+ROW()/1E+6,"")</f>
        <v/>
      </c>
    </row>
    <row r="2742">
      <c r="A2742" s="20" t="n"/>
      <c r="B2742" s="26" t="n"/>
      <c r="C2742" s="27">
        <f>IF(D2742="","",IF(B2742="","(현장 없음)",IFERROR(INDEX(현장_고객,MATCH(B2742,현장번호,0))&amp;" · "&amp;INDEX(현장_주소,MATCH(B2742,현장번호,0)),"없는 번호")))</f>
        <v/>
      </c>
      <c r="D2742" s="21" t="n"/>
      <c r="E2742" s="21" t="n"/>
      <c r="F2742" s="26" t="n"/>
      <c r="G2742" s="28">
        <f>IF(OR(D2742="",H2742&lt;&gt;""),"",IF(F2742="완료","완료",IF(A2742&lt;기준일,"밀림",IF(A2742=기준일,"오늘",IF(A2742&lt;=기준일+7,"이번 주","예정")))))</f>
        <v/>
      </c>
      <c r="H2742" s="25">
        <f>IF(COUNTA(A2742,B2742,D2742)=0,"",IF(D2742="","할 일을 적어 주세요",IF(NOT(ISNUMBER(A2742)),"마감일을 확인하세요",IF(AND(B2742&lt;&gt;"",ISNA(MATCH(B2742,현장번호,0))),"현장 번호를 확인하세요",IF(AND(F2742&lt;&gt;"",F2742&lt;&gt;"완료"),"끝남 칸은 '완료'만","")))))</f>
        <v/>
      </c>
      <c r="J2742">
        <f>IF(OR(G2742="밀림",G2742="오늘",G2742="이번 주"),A2742+ROW()/1E+6,"")</f>
        <v/>
      </c>
    </row>
    <row r="2743">
      <c r="A2743" s="20" t="n"/>
      <c r="B2743" s="26" t="n"/>
      <c r="C2743" s="27">
        <f>IF(D2743="","",IF(B2743="","(현장 없음)",IFERROR(INDEX(현장_고객,MATCH(B2743,현장번호,0))&amp;" · "&amp;INDEX(현장_주소,MATCH(B2743,현장번호,0)),"없는 번호")))</f>
        <v/>
      </c>
      <c r="D2743" s="21" t="n"/>
      <c r="E2743" s="21" t="n"/>
      <c r="F2743" s="26" t="n"/>
      <c r="G2743" s="28">
        <f>IF(OR(D2743="",H2743&lt;&gt;""),"",IF(F2743="완료","완료",IF(A2743&lt;기준일,"밀림",IF(A2743=기준일,"오늘",IF(A2743&lt;=기준일+7,"이번 주","예정")))))</f>
        <v/>
      </c>
      <c r="H2743" s="25">
        <f>IF(COUNTA(A2743,B2743,D2743)=0,"",IF(D2743="","할 일을 적어 주세요",IF(NOT(ISNUMBER(A2743)),"마감일을 확인하세요",IF(AND(B2743&lt;&gt;"",ISNA(MATCH(B2743,현장번호,0))),"현장 번호를 확인하세요",IF(AND(F2743&lt;&gt;"",F2743&lt;&gt;"완료"),"끝남 칸은 '완료'만","")))))</f>
        <v/>
      </c>
      <c r="J2743">
        <f>IF(OR(G2743="밀림",G2743="오늘",G2743="이번 주"),A2743+ROW()/1E+6,"")</f>
        <v/>
      </c>
    </row>
    <row r="2744">
      <c r="A2744" s="20" t="n"/>
      <c r="B2744" s="26" t="n"/>
      <c r="C2744" s="27">
        <f>IF(D2744="","",IF(B2744="","(현장 없음)",IFERROR(INDEX(현장_고객,MATCH(B2744,현장번호,0))&amp;" · "&amp;INDEX(현장_주소,MATCH(B2744,현장번호,0)),"없는 번호")))</f>
        <v/>
      </c>
      <c r="D2744" s="21" t="n"/>
      <c r="E2744" s="21" t="n"/>
      <c r="F2744" s="26" t="n"/>
      <c r="G2744" s="28">
        <f>IF(OR(D2744="",H2744&lt;&gt;""),"",IF(F2744="완료","완료",IF(A2744&lt;기준일,"밀림",IF(A2744=기준일,"오늘",IF(A2744&lt;=기준일+7,"이번 주","예정")))))</f>
        <v/>
      </c>
      <c r="H2744" s="25">
        <f>IF(COUNTA(A2744,B2744,D2744)=0,"",IF(D2744="","할 일을 적어 주세요",IF(NOT(ISNUMBER(A2744)),"마감일을 확인하세요",IF(AND(B2744&lt;&gt;"",ISNA(MATCH(B2744,현장번호,0))),"현장 번호를 확인하세요",IF(AND(F2744&lt;&gt;"",F2744&lt;&gt;"완료"),"끝남 칸은 '완료'만","")))))</f>
        <v/>
      </c>
      <c r="J2744">
        <f>IF(OR(G2744="밀림",G2744="오늘",G2744="이번 주"),A2744+ROW()/1E+6,"")</f>
        <v/>
      </c>
    </row>
    <row r="2745">
      <c r="A2745" s="20" t="n"/>
      <c r="B2745" s="26" t="n"/>
      <c r="C2745" s="27">
        <f>IF(D2745="","",IF(B2745="","(현장 없음)",IFERROR(INDEX(현장_고객,MATCH(B2745,현장번호,0))&amp;" · "&amp;INDEX(현장_주소,MATCH(B2745,현장번호,0)),"없는 번호")))</f>
        <v/>
      </c>
      <c r="D2745" s="21" t="n"/>
      <c r="E2745" s="21" t="n"/>
      <c r="F2745" s="26" t="n"/>
      <c r="G2745" s="28">
        <f>IF(OR(D2745="",H2745&lt;&gt;""),"",IF(F2745="완료","완료",IF(A2745&lt;기준일,"밀림",IF(A2745=기준일,"오늘",IF(A2745&lt;=기준일+7,"이번 주","예정")))))</f>
        <v/>
      </c>
      <c r="H2745" s="25">
        <f>IF(COUNTA(A2745,B2745,D2745)=0,"",IF(D2745="","할 일을 적어 주세요",IF(NOT(ISNUMBER(A2745)),"마감일을 확인하세요",IF(AND(B2745&lt;&gt;"",ISNA(MATCH(B2745,현장번호,0))),"현장 번호를 확인하세요",IF(AND(F2745&lt;&gt;"",F2745&lt;&gt;"완료"),"끝남 칸은 '완료'만","")))))</f>
        <v/>
      </c>
      <c r="J2745">
        <f>IF(OR(G2745="밀림",G2745="오늘",G2745="이번 주"),A2745+ROW()/1E+6,"")</f>
        <v/>
      </c>
    </row>
    <row r="2746">
      <c r="A2746" s="20" t="n"/>
      <c r="B2746" s="26" t="n"/>
      <c r="C2746" s="27">
        <f>IF(D2746="","",IF(B2746="","(현장 없음)",IFERROR(INDEX(현장_고객,MATCH(B2746,현장번호,0))&amp;" · "&amp;INDEX(현장_주소,MATCH(B2746,현장번호,0)),"없는 번호")))</f>
        <v/>
      </c>
      <c r="D2746" s="21" t="n"/>
      <c r="E2746" s="21" t="n"/>
      <c r="F2746" s="26" t="n"/>
      <c r="G2746" s="28">
        <f>IF(OR(D2746="",H2746&lt;&gt;""),"",IF(F2746="완료","완료",IF(A2746&lt;기준일,"밀림",IF(A2746=기준일,"오늘",IF(A2746&lt;=기준일+7,"이번 주","예정")))))</f>
        <v/>
      </c>
      <c r="H2746" s="25">
        <f>IF(COUNTA(A2746,B2746,D2746)=0,"",IF(D2746="","할 일을 적어 주세요",IF(NOT(ISNUMBER(A2746)),"마감일을 확인하세요",IF(AND(B2746&lt;&gt;"",ISNA(MATCH(B2746,현장번호,0))),"현장 번호를 확인하세요",IF(AND(F2746&lt;&gt;"",F2746&lt;&gt;"완료"),"끝남 칸은 '완료'만","")))))</f>
        <v/>
      </c>
      <c r="J2746">
        <f>IF(OR(G2746="밀림",G2746="오늘",G2746="이번 주"),A2746+ROW()/1E+6,"")</f>
        <v/>
      </c>
    </row>
    <row r="2747">
      <c r="A2747" s="20" t="n"/>
      <c r="B2747" s="26" t="n"/>
      <c r="C2747" s="27">
        <f>IF(D2747="","",IF(B2747="","(현장 없음)",IFERROR(INDEX(현장_고객,MATCH(B2747,현장번호,0))&amp;" · "&amp;INDEX(현장_주소,MATCH(B2747,현장번호,0)),"없는 번호")))</f>
        <v/>
      </c>
      <c r="D2747" s="21" t="n"/>
      <c r="E2747" s="21" t="n"/>
      <c r="F2747" s="26" t="n"/>
      <c r="G2747" s="28">
        <f>IF(OR(D2747="",H2747&lt;&gt;""),"",IF(F2747="완료","완료",IF(A2747&lt;기준일,"밀림",IF(A2747=기준일,"오늘",IF(A2747&lt;=기준일+7,"이번 주","예정")))))</f>
        <v/>
      </c>
      <c r="H2747" s="25">
        <f>IF(COUNTA(A2747,B2747,D2747)=0,"",IF(D2747="","할 일을 적어 주세요",IF(NOT(ISNUMBER(A2747)),"마감일을 확인하세요",IF(AND(B2747&lt;&gt;"",ISNA(MATCH(B2747,현장번호,0))),"현장 번호를 확인하세요",IF(AND(F2747&lt;&gt;"",F2747&lt;&gt;"완료"),"끝남 칸은 '완료'만","")))))</f>
        <v/>
      </c>
      <c r="J2747">
        <f>IF(OR(G2747="밀림",G2747="오늘",G2747="이번 주"),A2747+ROW()/1E+6,"")</f>
        <v/>
      </c>
    </row>
    <row r="2748">
      <c r="A2748" s="20" t="n"/>
      <c r="B2748" s="26" t="n"/>
      <c r="C2748" s="27">
        <f>IF(D2748="","",IF(B2748="","(현장 없음)",IFERROR(INDEX(현장_고객,MATCH(B2748,현장번호,0))&amp;" · "&amp;INDEX(현장_주소,MATCH(B2748,현장번호,0)),"없는 번호")))</f>
        <v/>
      </c>
      <c r="D2748" s="21" t="n"/>
      <c r="E2748" s="21" t="n"/>
      <c r="F2748" s="26" t="n"/>
      <c r="G2748" s="28">
        <f>IF(OR(D2748="",H2748&lt;&gt;""),"",IF(F2748="완료","완료",IF(A2748&lt;기준일,"밀림",IF(A2748=기준일,"오늘",IF(A2748&lt;=기준일+7,"이번 주","예정")))))</f>
        <v/>
      </c>
      <c r="H2748" s="25">
        <f>IF(COUNTA(A2748,B2748,D2748)=0,"",IF(D2748="","할 일을 적어 주세요",IF(NOT(ISNUMBER(A2748)),"마감일을 확인하세요",IF(AND(B2748&lt;&gt;"",ISNA(MATCH(B2748,현장번호,0))),"현장 번호를 확인하세요",IF(AND(F2748&lt;&gt;"",F2748&lt;&gt;"완료"),"끝남 칸은 '완료'만","")))))</f>
        <v/>
      </c>
      <c r="J2748">
        <f>IF(OR(G2748="밀림",G2748="오늘",G2748="이번 주"),A2748+ROW()/1E+6,"")</f>
        <v/>
      </c>
    </row>
    <row r="2749">
      <c r="A2749" s="20" t="n"/>
      <c r="B2749" s="26" t="n"/>
      <c r="C2749" s="27">
        <f>IF(D2749="","",IF(B2749="","(현장 없음)",IFERROR(INDEX(현장_고객,MATCH(B2749,현장번호,0))&amp;" · "&amp;INDEX(현장_주소,MATCH(B2749,현장번호,0)),"없는 번호")))</f>
        <v/>
      </c>
      <c r="D2749" s="21" t="n"/>
      <c r="E2749" s="21" t="n"/>
      <c r="F2749" s="26" t="n"/>
      <c r="G2749" s="28">
        <f>IF(OR(D2749="",H2749&lt;&gt;""),"",IF(F2749="완료","완료",IF(A2749&lt;기준일,"밀림",IF(A2749=기준일,"오늘",IF(A2749&lt;=기준일+7,"이번 주","예정")))))</f>
        <v/>
      </c>
      <c r="H2749" s="25">
        <f>IF(COUNTA(A2749,B2749,D2749)=0,"",IF(D2749="","할 일을 적어 주세요",IF(NOT(ISNUMBER(A2749)),"마감일을 확인하세요",IF(AND(B2749&lt;&gt;"",ISNA(MATCH(B2749,현장번호,0))),"현장 번호를 확인하세요",IF(AND(F2749&lt;&gt;"",F2749&lt;&gt;"완료"),"끝남 칸은 '완료'만","")))))</f>
        <v/>
      </c>
      <c r="J2749">
        <f>IF(OR(G2749="밀림",G2749="오늘",G2749="이번 주"),A2749+ROW()/1E+6,"")</f>
        <v/>
      </c>
    </row>
    <row r="2750">
      <c r="A2750" s="20" t="n"/>
      <c r="B2750" s="26" t="n"/>
      <c r="C2750" s="27">
        <f>IF(D2750="","",IF(B2750="","(현장 없음)",IFERROR(INDEX(현장_고객,MATCH(B2750,현장번호,0))&amp;" · "&amp;INDEX(현장_주소,MATCH(B2750,현장번호,0)),"없는 번호")))</f>
        <v/>
      </c>
      <c r="D2750" s="21" t="n"/>
      <c r="E2750" s="21" t="n"/>
      <c r="F2750" s="26" t="n"/>
      <c r="G2750" s="28">
        <f>IF(OR(D2750="",H2750&lt;&gt;""),"",IF(F2750="완료","완료",IF(A2750&lt;기준일,"밀림",IF(A2750=기준일,"오늘",IF(A2750&lt;=기준일+7,"이번 주","예정")))))</f>
        <v/>
      </c>
      <c r="H2750" s="25">
        <f>IF(COUNTA(A2750,B2750,D2750)=0,"",IF(D2750="","할 일을 적어 주세요",IF(NOT(ISNUMBER(A2750)),"마감일을 확인하세요",IF(AND(B2750&lt;&gt;"",ISNA(MATCH(B2750,현장번호,0))),"현장 번호를 확인하세요",IF(AND(F2750&lt;&gt;"",F2750&lt;&gt;"완료"),"끝남 칸은 '완료'만","")))))</f>
        <v/>
      </c>
      <c r="J2750">
        <f>IF(OR(G2750="밀림",G2750="오늘",G2750="이번 주"),A2750+ROW()/1E+6,"")</f>
        <v/>
      </c>
    </row>
    <row r="2751">
      <c r="A2751" s="20" t="n"/>
      <c r="B2751" s="26" t="n"/>
      <c r="C2751" s="27">
        <f>IF(D2751="","",IF(B2751="","(현장 없음)",IFERROR(INDEX(현장_고객,MATCH(B2751,현장번호,0))&amp;" · "&amp;INDEX(현장_주소,MATCH(B2751,현장번호,0)),"없는 번호")))</f>
        <v/>
      </c>
      <c r="D2751" s="21" t="n"/>
      <c r="E2751" s="21" t="n"/>
      <c r="F2751" s="26" t="n"/>
      <c r="G2751" s="28">
        <f>IF(OR(D2751="",H2751&lt;&gt;""),"",IF(F2751="완료","완료",IF(A2751&lt;기준일,"밀림",IF(A2751=기준일,"오늘",IF(A2751&lt;=기준일+7,"이번 주","예정")))))</f>
        <v/>
      </c>
      <c r="H2751" s="25">
        <f>IF(COUNTA(A2751,B2751,D2751)=0,"",IF(D2751="","할 일을 적어 주세요",IF(NOT(ISNUMBER(A2751)),"마감일을 확인하세요",IF(AND(B2751&lt;&gt;"",ISNA(MATCH(B2751,현장번호,0))),"현장 번호를 확인하세요",IF(AND(F2751&lt;&gt;"",F2751&lt;&gt;"완료"),"끝남 칸은 '완료'만","")))))</f>
        <v/>
      </c>
      <c r="J2751">
        <f>IF(OR(G2751="밀림",G2751="오늘",G2751="이번 주"),A2751+ROW()/1E+6,"")</f>
        <v/>
      </c>
    </row>
    <row r="2752">
      <c r="A2752" s="20" t="n"/>
      <c r="B2752" s="26" t="n"/>
      <c r="C2752" s="27">
        <f>IF(D2752="","",IF(B2752="","(현장 없음)",IFERROR(INDEX(현장_고객,MATCH(B2752,현장번호,0))&amp;" · "&amp;INDEX(현장_주소,MATCH(B2752,현장번호,0)),"없는 번호")))</f>
        <v/>
      </c>
      <c r="D2752" s="21" t="n"/>
      <c r="E2752" s="21" t="n"/>
      <c r="F2752" s="26" t="n"/>
      <c r="G2752" s="28">
        <f>IF(OR(D2752="",H2752&lt;&gt;""),"",IF(F2752="완료","완료",IF(A2752&lt;기준일,"밀림",IF(A2752=기준일,"오늘",IF(A2752&lt;=기준일+7,"이번 주","예정")))))</f>
        <v/>
      </c>
      <c r="H2752" s="25">
        <f>IF(COUNTA(A2752,B2752,D2752)=0,"",IF(D2752="","할 일을 적어 주세요",IF(NOT(ISNUMBER(A2752)),"마감일을 확인하세요",IF(AND(B2752&lt;&gt;"",ISNA(MATCH(B2752,현장번호,0))),"현장 번호를 확인하세요",IF(AND(F2752&lt;&gt;"",F2752&lt;&gt;"완료"),"끝남 칸은 '완료'만","")))))</f>
        <v/>
      </c>
      <c r="J2752">
        <f>IF(OR(G2752="밀림",G2752="오늘",G2752="이번 주"),A2752+ROW()/1E+6,"")</f>
        <v/>
      </c>
    </row>
    <row r="2753">
      <c r="A2753" s="20" t="n"/>
      <c r="B2753" s="26" t="n"/>
      <c r="C2753" s="27">
        <f>IF(D2753="","",IF(B2753="","(현장 없음)",IFERROR(INDEX(현장_고객,MATCH(B2753,현장번호,0))&amp;" · "&amp;INDEX(현장_주소,MATCH(B2753,현장번호,0)),"없는 번호")))</f>
        <v/>
      </c>
      <c r="D2753" s="21" t="n"/>
      <c r="E2753" s="21" t="n"/>
      <c r="F2753" s="26" t="n"/>
      <c r="G2753" s="28">
        <f>IF(OR(D2753="",H2753&lt;&gt;""),"",IF(F2753="완료","완료",IF(A2753&lt;기준일,"밀림",IF(A2753=기준일,"오늘",IF(A2753&lt;=기준일+7,"이번 주","예정")))))</f>
        <v/>
      </c>
      <c r="H2753" s="25">
        <f>IF(COUNTA(A2753,B2753,D2753)=0,"",IF(D2753="","할 일을 적어 주세요",IF(NOT(ISNUMBER(A2753)),"마감일을 확인하세요",IF(AND(B2753&lt;&gt;"",ISNA(MATCH(B2753,현장번호,0))),"현장 번호를 확인하세요",IF(AND(F2753&lt;&gt;"",F2753&lt;&gt;"완료"),"끝남 칸은 '완료'만","")))))</f>
        <v/>
      </c>
      <c r="J2753">
        <f>IF(OR(G2753="밀림",G2753="오늘",G2753="이번 주"),A2753+ROW()/1E+6,"")</f>
        <v/>
      </c>
    </row>
    <row r="2754">
      <c r="A2754" s="20" t="n"/>
      <c r="B2754" s="26" t="n"/>
      <c r="C2754" s="27">
        <f>IF(D2754="","",IF(B2754="","(현장 없음)",IFERROR(INDEX(현장_고객,MATCH(B2754,현장번호,0))&amp;" · "&amp;INDEX(현장_주소,MATCH(B2754,현장번호,0)),"없는 번호")))</f>
        <v/>
      </c>
      <c r="D2754" s="21" t="n"/>
      <c r="E2754" s="21" t="n"/>
      <c r="F2754" s="26" t="n"/>
      <c r="G2754" s="28">
        <f>IF(OR(D2754="",H2754&lt;&gt;""),"",IF(F2754="완료","완료",IF(A2754&lt;기준일,"밀림",IF(A2754=기준일,"오늘",IF(A2754&lt;=기준일+7,"이번 주","예정")))))</f>
        <v/>
      </c>
      <c r="H2754" s="25">
        <f>IF(COUNTA(A2754,B2754,D2754)=0,"",IF(D2754="","할 일을 적어 주세요",IF(NOT(ISNUMBER(A2754)),"마감일을 확인하세요",IF(AND(B2754&lt;&gt;"",ISNA(MATCH(B2754,현장번호,0))),"현장 번호를 확인하세요",IF(AND(F2754&lt;&gt;"",F2754&lt;&gt;"완료"),"끝남 칸은 '완료'만","")))))</f>
        <v/>
      </c>
      <c r="J2754">
        <f>IF(OR(G2754="밀림",G2754="오늘",G2754="이번 주"),A2754+ROW()/1E+6,"")</f>
        <v/>
      </c>
    </row>
    <row r="2755">
      <c r="A2755" s="20" t="n"/>
      <c r="B2755" s="26" t="n"/>
      <c r="C2755" s="27">
        <f>IF(D2755="","",IF(B2755="","(현장 없음)",IFERROR(INDEX(현장_고객,MATCH(B2755,현장번호,0))&amp;" · "&amp;INDEX(현장_주소,MATCH(B2755,현장번호,0)),"없는 번호")))</f>
        <v/>
      </c>
      <c r="D2755" s="21" t="n"/>
      <c r="E2755" s="21" t="n"/>
      <c r="F2755" s="26" t="n"/>
      <c r="G2755" s="28">
        <f>IF(OR(D2755="",H2755&lt;&gt;""),"",IF(F2755="완료","완료",IF(A2755&lt;기준일,"밀림",IF(A2755=기준일,"오늘",IF(A2755&lt;=기준일+7,"이번 주","예정")))))</f>
        <v/>
      </c>
      <c r="H2755" s="25">
        <f>IF(COUNTA(A2755,B2755,D2755)=0,"",IF(D2755="","할 일을 적어 주세요",IF(NOT(ISNUMBER(A2755)),"마감일을 확인하세요",IF(AND(B2755&lt;&gt;"",ISNA(MATCH(B2755,현장번호,0))),"현장 번호를 확인하세요",IF(AND(F2755&lt;&gt;"",F2755&lt;&gt;"완료"),"끝남 칸은 '완료'만","")))))</f>
        <v/>
      </c>
      <c r="J2755">
        <f>IF(OR(G2755="밀림",G2755="오늘",G2755="이번 주"),A2755+ROW()/1E+6,"")</f>
        <v/>
      </c>
    </row>
    <row r="2756">
      <c r="A2756" s="20" t="n"/>
      <c r="B2756" s="26" t="n"/>
      <c r="C2756" s="27">
        <f>IF(D2756="","",IF(B2756="","(현장 없음)",IFERROR(INDEX(현장_고객,MATCH(B2756,현장번호,0))&amp;" · "&amp;INDEX(현장_주소,MATCH(B2756,현장번호,0)),"없는 번호")))</f>
        <v/>
      </c>
      <c r="D2756" s="21" t="n"/>
      <c r="E2756" s="21" t="n"/>
      <c r="F2756" s="26" t="n"/>
      <c r="G2756" s="28">
        <f>IF(OR(D2756="",H2756&lt;&gt;""),"",IF(F2756="완료","완료",IF(A2756&lt;기준일,"밀림",IF(A2756=기준일,"오늘",IF(A2756&lt;=기준일+7,"이번 주","예정")))))</f>
        <v/>
      </c>
      <c r="H2756" s="25">
        <f>IF(COUNTA(A2756,B2756,D2756)=0,"",IF(D2756="","할 일을 적어 주세요",IF(NOT(ISNUMBER(A2756)),"마감일을 확인하세요",IF(AND(B2756&lt;&gt;"",ISNA(MATCH(B2756,현장번호,0))),"현장 번호를 확인하세요",IF(AND(F2756&lt;&gt;"",F2756&lt;&gt;"완료"),"끝남 칸은 '완료'만","")))))</f>
        <v/>
      </c>
      <c r="J2756">
        <f>IF(OR(G2756="밀림",G2756="오늘",G2756="이번 주"),A2756+ROW()/1E+6,"")</f>
        <v/>
      </c>
    </row>
    <row r="2757">
      <c r="A2757" s="20" t="n"/>
      <c r="B2757" s="26" t="n"/>
      <c r="C2757" s="27">
        <f>IF(D2757="","",IF(B2757="","(현장 없음)",IFERROR(INDEX(현장_고객,MATCH(B2757,현장번호,0))&amp;" · "&amp;INDEX(현장_주소,MATCH(B2757,현장번호,0)),"없는 번호")))</f>
        <v/>
      </c>
      <c r="D2757" s="21" t="n"/>
      <c r="E2757" s="21" t="n"/>
      <c r="F2757" s="26" t="n"/>
      <c r="G2757" s="28">
        <f>IF(OR(D2757="",H2757&lt;&gt;""),"",IF(F2757="완료","완료",IF(A2757&lt;기준일,"밀림",IF(A2757=기준일,"오늘",IF(A2757&lt;=기준일+7,"이번 주","예정")))))</f>
        <v/>
      </c>
      <c r="H2757" s="25">
        <f>IF(COUNTA(A2757,B2757,D2757)=0,"",IF(D2757="","할 일을 적어 주세요",IF(NOT(ISNUMBER(A2757)),"마감일을 확인하세요",IF(AND(B2757&lt;&gt;"",ISNA(MATCH(B2757,현장번호,0))),"현장 번호를 확인하세요",IF(AND(F2757&lt;&gt;"",F2757&lt;&gt;"완료"),"끝남 칸은 '완료'만","")))))</f>
        <v/>
      </c>
      <c r="J2757">
        <f>IF(OR(G2757="밀림",G2757="오늘",G2757="이번 주"),A2757+ROW()/1E+6,"")</f>
        <v/>
      </c>
    </row>
    <row r="2758">
      <c r="A2758" s="20" t="n"/>
      <c r="B2758" s="26" t="n"/>
      <c r="C2758" s="27">
        <f>IF(D2758="","",IF(B2758="","(현장 없음)",IFERROR(INDEX(현장_고객,MATCH(B2758,현장번호,0))&amp;" · "&amp;INDEX(현장_주소,MATCH(B2758,현장번호,0)),"없는 번호")))</f>
        <v/>
      </c>
      <c r="D2758" s="21" t="n"/>
      <c r="E2758" s="21" t="n"/>
      <c r="F2758" s="26" t="n"/>
      <c r="G2758" s="28">
        <f>IF(OR(D2758="",H2758&lt;&gt;""),"",IF(F2758="완료","완료",IF(A2758&lt;기준일,"밀림",IF(A2758=기준일,"오늘",IF(A2758&lt;=기준일+7,"이번 주","예정")))))</f>
        <v/>
      </c>
      <c r="H2758" s="25">
        <f>IF(COUNTA(A2758,B2758,D2758)=0,"",IF(D2758="","할 일을 적어 주세요",IF(NOT(ISNUMBER(A2758)),"마감일을 확인하세요",IF(AND(B2758&lt;&gt;"",ISNA(MATCH(B2758,현장번호,0))),"현장 번호를 확인하세요",IF(AND(F2758&lt;&gt;"",F2758&lt;&gt;"완료"),"끝남 칸은 '완료'만","")))))</f>
        <v/>
      </c>
      <c r="J2758">
        <f>IF(OR(G2758="밀림",G2758="오늘",G2758="이번 주"),A2758+ROW()/1E+6,"")</f>
        <v/>
      </c>
    </row>
    <row r="2759">
      <c r="A2759" s="20" t="n"/>
      <c r="B2759" s="26" t="n"/>
      <c r="C2759" s="27">
        <f>IF(D2759="","",IF(B2759="","(현장 없음)",IFERROR(INDEX(현장_고객,MATCH(B2759,현장번호,0))&amp;" · "&amp;INDEX(현장_주소,MATCH(B2759,현장번호,0)),"없는 번호")))</f>
        <v/>
      </c>
      <c r="D2759" s="21" t="n"/>
      <c r="E2759" s="21" t="n"/>
      <c r="F2759" s="26" t="n"/>
      <c r="G2759" s="28">
        <f>IF(OR(D2759="",H2759&lt;&gt;""),"",IF(F2759="완료","완료",IF(A2759&lt;기준일,"밀림",IF(A2759=기준일,"오늘",IF(A2759&lt;=기준일+7,"이번 주","예정")))))</f>
        <v/>
      </c>
      <c r="H2759" s="25">
        <f>IF(COUNTA(A2759,B2759,D2759)=0,"",IF(D2759="","할 일을 적어 주세요",IF(NOT(ISNUMBER(A2759)),"마감일을 확인하세요",IF(AND(B2759&lt;&gt;"",ISNA(MATCH(B2759,현장번호,0))),"현장 번호를 확인하세요",IF(AND(F2759&lt;&gt;"",F2759&lt;&gt;"완료"),"끝남 칸은 '완료'만","")))))</f>
        <v/>
      </c>
      <c r="J2759">
        <f>IF(OR(G2759="밀림",G2759="오늘",G2759="이번 주"),A2759+ROW()/1E+6,"")</f>
        <v/>
      </c>
    </row>
    <row r="2760">
      <c r="A2760" s="20" t="n"/>
      <c r="B2760" s="26" t="n"/>
      <c r="C2760" s="27">
        <f>IF(D2760="","",IF(B2760="","(현장 없음)",IFERROR(INDEX(현장_고객,MATCH(B2760,현장번호,0))&amp;" · "&amp;INDEX(현장_주소,MATCH(B2760,현장번호,0)),"없는 번호")))</f>
        <v/>
      </c>
      <c r="D2760" s="21" t="n"/>
      <c r="E2760" s="21" t="n"/>
      <c r="F2760" s="26" t="n"/>
      <c r="G2760" s="28">
        <f>IF(OR(D2760="",H2760&lt;&gt;""),"",IF(F2760="완료","완료",IF(A2760&lt;기준일,"밀림",IF(A2760=기준일,"오늘",IF(A2760&lt;=기준일+7,"이번 주","예정")))))</f>
        <v/>
      </c>
      <c r="H2760" s="25">
        <f>IF(COUNTA(A2760,B2760,D2760)=0,"",IF(D2760="","할 일을 적어 주세요",IF(NOT(ISNUMBER(A2760)),"마감일을 확인하세요",IF(AND(B2760&lt;&gt;"",ISNA(MATCH(B2760,현장번호,0))),"현장 번호를 확인하세요",IF(AND(F2760&lt;&gt;"",F2760&lt;&gt;"완료"),"끝남 칸은 '완료'만","")))))</f>
        <v/>
      </c>
      <c r="J2760">
        <f>IF(OR(G2760="밀림",G2760="오늘",G2760="이번 주"),A2760+ROW()/1E+6,"")</f>
        <v/>
      </c>
    </row>
    <row r="2761">
      <c r="A2761" s="20" t="n"/>
      <c r="B2761" s="26" t="n"/>
      <c r="C2761" s="27">
        <f>IF(D2761="","",IF(B2761="","(현장 없음)",IFERROR(INDEX(현장_고객,MATCH(B2761,현장번호,0))&amp;" · "&amp;INDEX(현장_주소,MATCH(B2761,현장번호,0)),"없는 번호")))</f>
        <v/>
      </c>
      <c r="D2761" s="21" t="n"/>
      <c r="E2761" s="21" t="n"/>
      <c r="F2761" s="26" t="n"/>
      <c r="G2761" s="28">
        <f>IF(OR(D2761="",H2761&lt;&gt;""),"",IF(F2761="완료","완료",IF(A2761&lt;기준일,"밀림",IF(A2761=기준일,"오늘",IF(A2761&lt;=기준일+7,"이번 주","예정")))))</f>
        <v/>
      </c>
      <c r="H2761" s="25">
        <f>IF(COUNTA(A2761,B2761,D2761)=0,"",IF(D2761="","할 일을 적어 주세요",IF(NOT(ISNUMBER(A2761)),"마감일을 확인하세요",IF(AND(B2761&lt;&gt;"",ISNA(MATCH(B2761,현장번호,0))),"현장 번호를 확인하세요",IF(AND(F2761&lt;&gt;"",F2761&lt;&gt;"완료"),"끝남 칸은 '완료'만","")))))</f>
        <v/>
      </c>
      <c r="J2761">
        <f>IF(OR(G2761="밀림",G2761="오늘",G2761="이번 주"),A2761+ROW()/1E+6,"")</f>
        <v/>
      </c>
    </row>
    <row r="2762">
      <c r="A2762" s="20" t="n"/>
      <c r="B2762" s="26" t="n"/>
      <c r="C2762" s="27">
        <f>IF(D2762="","",IF(B2762="","(현장 없음)",IFERROR(INDEX(현장_고객,MATCH(B2762,현장번호,0))&amp;" · "&amp;INDEX(현장_주소,MATCH(B2762,현장번호,0)),"없는 번호")))</f>
        <v/>
      </c>
      <c r="D2762" s="21" t="n"/>
      <c r="E2762" s="21" t="n"/>
      <c r="F2762" s="26" t="n"/>
      <c r="G2762" s="28">
        <f>IF(OR(D2762="",H2762&lt;&gt;""),"",IF(F2762="완료","완료",IF(A2762&lt;기준일,"밀림",IF(A2762=기준일,"오늘",IF(A2762&lt;=기준일+7,"이번 주","예정")))))</f>
        <v/>
      </c>
      <c r="H2762" s="25">
        <f>IF(COUNTA(A2762,B2762,D2762)=0,"",IF(D2762="","할 일을 적어 주세요",IF(NOT(ISNUMBER(A2762)),"마감일을 확인하세요",IF(AND(B2762&lt;&gt;"",ISNA(MATCH(B2762,현장번호,0))),"현장 번호를 확인하세요",IF(AND(F2762&lt;&gt;"",F2762&lt;&gt;"완료"),"끝남 칸은 '완료'만","")))))</f>
        <v/>
      </c>
      <c r="J2762">
        <f>IF(OR(G2762="밀림",G2762="오늘",G2762="이번 주"),A2762+ROW()/1E+6,"")</f>
        <v/>
      </c>
    </row>
    <row r="2763">
      <c r="A2763" s="20" t="n"/>
      <c r="B2763" s="26" t="n"/>
      <c r="C2763" s="27">
        <f>IF(D2763="","",IF(B2763="","(현장 없음)",IFERROR(INDEX(현장_고객,MATCH(B2763,현장번호,0))&amp;" · "&amp;INDEX(현장_주소,MATCH(B2763,현장번호,0)),"없는 번호")))</f>
        <v/>
      </c>
      <c r="D2763" s="21" t="n"/>
      <c r="E2763" s="21" t="n"/>
      <c r="F2763" s="26" t="n"/>
      <c r="G2763" s="28">
        <f>IF(OR(D2763="",H2763&lt;&gt;""),"",IF(F2763="완료","완료",IF(A2763&lt;기준일,"밀림",IF(A2763=기준일,"오늘",IF(A2763&lt;=기준일+7,"이번 주","예정")))))</f>
        <v/>
      </c>
      <c r="H2763" s="25">
        <f>IF(COUNTA(A2763,B2763,D2763)=0,"",IF(D2763="","할 일을 적어 주세요",IF(NOT(ISNUMBER(A2763)),"마감일을 확인하세요",IF(AND(B2763&lt;&gt;"",ISNA(MATCH(B2763,현장번호,0))),"현장 번호를 확인하세요",IF(AND(F2763&lt;&gt;"",F2763&lt;&gt;"완료"),"끝남 칸은 '완료'만","")))))</f>
        <v/>
      </c>
      <c r="J2763">
        <f>IF(OR(G2763="밀림",G2763="오늘",G2763="이번 주"),A2763+ROW()/1E+6,"")</f>
        <v/>
      </c>
    </row>
    <row r="2764">
      <c r="A2764" s="20" t="n"/>
      <c r="B2764" s="26" t="n"/>
      <c r="C2764" s="27">
        <f>IF(D2764="","",IF(B2764="","(현장 없음)",IFERROR(INDEX(현장_고객,MATCH(B2764,현장번호,0))&amp;" · "&amp;INDEX(현장_주소,MATCH(B2764,현장번호,0)),"없는 번호")))</f>
        <v/>
      </c>
      <c r="D2764" s="21" t="n"/>
      <c r="E2764" s="21" t="n"/>
      <c r="F2764" s="26" t="n"/>
      <c r="G2764" s="28">
        <f>IF(OR(D2764="",H2764&lt;&gt;""),"",IF(F2764="완료","완료",IF(A2764&lt;기준일,"밀림",IF(A2764=기준일,"오늘",IF(A2764&lt;=기준일+7,"이번 주","예정")))))</f>
        <v/>
      </c>
      <c r="H2764" s="25">
        <f>IF(COUNTA(A2764,B2764,D2764)=0,"",IF(D2764="","할 일을 적어 주세요",IF(NOT(ISNUMBER(A2764)),"마감일을 확인하세요",IF(AND(B2764&lt;&gt;"",ISNA(MATCH(B2764,현장번호,0))),"현장 번호를 확인하세요",IF(AND(F2764&lt;&gt;"",F2764&lt;&gt;"완료"),"끝남 칸은 '완료'만","")))))</f>
        <v/>
      </c>
      <c r="J2764">
        <f>IF(OR(G2764="밀림",G2764="오늘",G2764="이번 주"),A2764+ROW()/1E+6,"")</f>
        <v/>
      </c>
    </row>
    <row r="2765">
      <c r="A2765" s="20" t="n"/>
      <c r="B2765" s="26" t="n"/>
      <c r="C2765" s="27">
        <f>IF(D2765="","",IF(B2765="","(현장 없음)",IFERROR(INDEX(현장_고객,MATCH(B2765,현장번호,0))&amp;" · "&amp;INDEX(현장_주소,MATCH(B2765,현장번호,0)),"없는 번호")))</f>
        <v/>
      </c>
      <c r="D2765" s="21" t="n"/>
      <c r="E2765" s="21" t="n"/>
      <c r="F2765" s="26" t="n"/>
      <c r="G2765" s="28">
        <f>IF(OR(D2765="",H2765&lt;&gt;""),"",IF(F2765="완료","완료",IF(A2765&lt;기준일,"밀림",IF(A2765=기준일,"오늘",IF(A2765&lt;=기준일+7,"이번 주","예정")))))</f>
        <v/>
      </c>
      <c r="H2765" s="25">
        <f>IF(COUNTA(A2765,B2765,D2765)=0,"",IF(D2765="","할 일을 적어 주세요",IF(NOT(ISNUMBER(A2765)),"마감일을 확인하세요",IF(AND(B2765&lt;&gt;"",ISNA(MATCH(B2765,현장번호,0))),"현장 번호를 확인하세요",IF(AND(F2765&lt;&gt;"",F2765&lt;&gt;"완료"),"끝남 칸은 '완료'만","")))))</f>
        <v/>
      </c>
      <c r="J2765">
        <f>IF(OR(G2765="밀림",G2765="오늘",G2765="이번 주"),A2765+ROW()/1E+6,"")</f>
        <v/>
      </c>
    </row>
    <row r="2766">
      <c r="A2766" s="20" t="n"/>
      <c r="B2766" s="26" t="n"/>
      <c r="C2766" s="27">
        <f>IF(D2766="","",IF(B2766="","(현장 없음)",IFERROR(INDEX(현장_고객,MATCH(B2766,현장번호,0))&amp;" · "&amp;INDEX(현장_주소,MATCH(B2766,현장번호,0)),"없는 번호")))</f>
        <v/>
      </c>
      <c r="D2766" s="21" t="n"/>
      <c r="E2766" s="21" t="n"/>
      <c r="F2766" s="26" t="n"/>
      <c r="G2766" s="28">
        <f>IF(OR(D2766="",H2766&lt;&gt;""),"",IF(F2766="완료","완료",IF(A2766&lt;기준일,"밀림",IF(A2766=기준일,"오늘",IF(A2766&lt;=기준일+7,"이번 주","예정")))))</f>
        <v/>
      </c>
      <c r="H2766" s="25">
        <f>IF(COUNTA(A2766,B2766,D2766)=0,"",IF(D2766="","할 일을 적어 주세요",IF(NOT(ISNUMBER(A2766)),"마감일을 확인하세요",IF(AND(B2766&lt;&gt;"",ISNA(MATCH(B2766,현장번호,0))),"현장 번호를 확인하세요",IF(AND(F2766&lt;&gt;"",F2766&lt;&gt;"완료"),"끝남 칸은 '완료'만","")))))</f>
        <v/>
      </c>
      <c r="J2766">
        <f>IF(OR(G2766="밀림",G2766="오늘",G2766="이번 주"),A2766+ROW()/1E+6,"")</f>
        <v/>
      </c>
    </row>
    <row r="2767">
      <c r="A2767" s="20" t="n"/>
      <c r="B2767" s="26" t="n"/>
      <c r="C2767" s="27">
        <f>IF(D2767="","",IF(B2767="","(현장 없음)",IFERROR(INDEX(현장_고객,MATCH(B2767,현장번호,0))&amp;" · "&amp;INDEX(현장_주소,MATCH(B2767,현장번호,0)),"없는 번호")))</f>
        <v/>
      </c>
      <c r="D2767" s="21" t="n"/>
      <c r="E2767" s="21" t="n"/>
      <c r="F2767" s="26" t="n"/>
      <c r="G2767" s="28">
        <f>IF(OR(D2767="",H2767&lt;&gt;""),"",IF(F2767="완료","완료",IF(A2767&lt;기준일,"밀림",IF(A2767=기준일,"오늘",IF(A2767&lt;=기준일+7,"이번 주","예정")))))</f>
        <v/>
      </c>
      <c r="H2767" s="25">
        <f>IF(COUNTA(A2767,B2767,D2767)=0,"",IF(D2767="","할 일을 적어 주세요",IF(NOT(ISNUMBER(A2767)),"마감일을 확인하세요",IF(AND(B2767&lt;&gt;"",ISNA(MATCH(B2767,현장번호,0))),"현장 번호를 확인하세요",IF(AND(F2767&lt;&gt;"",F2767&lt;&gt;"완료"),"끝남 칸은 '완료'만","")))))</f>
        <v/>
      </c>
      <c r="J2767">
        <f>IF(OR(G2767="밀림",G2767="오늘",G2767="이번 주"),A2767+ROW()/1E+6,"")</f>
        <v/>
      </c>
    </row>
    <row r="2768">
      <c r="A2768" s="20" t="n"/>
      <c r="B2768" s="26" t="n"/>
      <c r="C2768" s="27">
        <f>IF(D2768="","",IF(B2768="","(현장 없음)",IFERROR(INDEX(현장_고객,MATCH(B2768,현장번호,0))&amp;" · "&amp;INDEX(현장_주소,MATCH(B2768,현장번호,0)),"없는 번호")))</f>
        <v/>
      </c>
      <c r="D2768" s="21" t="n"/>
      <c r="E2768" s="21" t="n"/>
      <c r="F2768" s="26" t="n"/>
      <c r="G2768" s="28">
        <f>IF(OR(D2768="",H2768&lt;&gt;""),"",IF(F2768="완료","완료",IF(A2768&lt;기준일,"밀림",IF(A2768=기준일,"오늘",IF(A2768&lt;=기준일+7,"이번 주","예정")))))</f>
        <v/>
      </c>
      <c r="H2768" s="25">
        <f>IF(COUNTA(A2768,B2768,D2768)=0,"",IF(D2768="","할 일을 적어 주세요",IF(NOT(ISNUMBER(A2768)),"마감일을 확인하세요",IF(AND(B2768&lt;&gt;"",ISNA(MATCH(B2768,현장번호,0))),"현장 번호를 확인하세요",IF(AND(F2768&lt;&gt;"",F2768&lt;&gt;"완료"),"끝남 칸은 '완료'만","")))))</f>
        <v/>
      </c>
      <c r="J2768">
        <f>IF(OR(G2768="밀림",G2768="오늘",G2768="이번 주"),A2768+ROW()/1E+6,"")</f>
        <v/>
      </c>
    </row>
    <row r="2769">
      <c r="A2769" s="20" t="n"/>
      <c r="B2769" s="26" t="n"/>
      <c r="C2769" s="27">
        <f>IF(D2769="","",IF(B2769="","(현장 없음)",IFERROR(INDEX(현장_고객,MATCH(B2769,현장번호,0))&amp;" · "&amp;INDEX(현장_주소,MATCH(B2769,현장번호,0)),"없는 번호")))</f>
        <v/>
      </c>
      <c r="D2769" s="21" t="n"/>
      <c r="E2769" s="21" t="n"/>
      <c r="F2769" s="26" t="n"/>
      <c r="G2769" s="28">
        <f>IF(OR(D2769="",H2769&lt;&gt;""),"",IF(F2769="완료","완료",IF(A2769&lt;기준일,"밀림",IF(A2769=기준일,"오늘",IF(A2769&lt;=기준일+7,"이번 주","예정")))))</f>
        <v/>
      </c>
      <c r="H2769" s="25">
        <f>IF(COUNTA(A2769,B2769,D2769)=0,"",IF(D2769="","할 일을 적어 주세요",IF(NOT(ISNUMBER(A2769)),"마감일을 확인하세요",IF(AND(B2769&lt;&gt;"",ISNA(MATCH(B2769,현장번호,0))),"현장 번호를 확인하세요",IF(AND(F2769&lt;&gt;"",F2769&lt;&gt;"완료"),"끝남 칸은 '완료'만","")))))</f>
        <v/>
      </c>
      <c r="J2769">
        <f>IF(OR(G2769="밀림",G2769="오늘",G2769="이번 주"),A2769+ROW()/1E+6,"")</f>
        <v/>
      </c>
    </row>
    <row r="2770">
      <c r="A2770" s="20" t="n"/>
      <c r="B2770" s="26" t="n"/>
      <c r="C2770" s="27">
        <f>IF(D2770="","",IF(B2770="","(현장 없음)",IFERROR(INDEX(현장_고객,MATCH(B2770,현장번호,0))&amp;" · "&amp;INDEX(현장_주소,MATCH(B2770,현장번호,0)),"없는 번호")))</f>
        <v/>
      </c>
      <c r="D2770" s="21" t="n"/>
      <c r="E2770" s="21" t="n"/>
      <c r="F2770" s="26" t="n"/>
      <c r="G2770" s="28">
        <f>IF(OR(D2770="",H2770&lt;&gt;""),"",IF(F2770="완료","완료",IF(A2770&lt;기준일,"밀림",IF(A2770=기준일,"오늘",IF(A2770&lt;=기준일+7,"이번 주","예정")))))</f>
        <v/>
      </c>
      <c r="H2770" s="25">
        <f>IF(COUNTA(A2770,B2770,D2770)=0,"",IF(D2770="","할 일을 적어 주세요",IF(NOT(ISNUMBER(A2770)),"마감일을 확인하세요",IF(AND(B2770&lt;&gt;"",ISNA(MATCH(B2770,현장번호,0))),"현장 번호를 확인하세요",IF(AND(F2770&lt;&gt;"",F2770&lt;&gt;"완료"),"끝남 칸은 '완료'만","")))))</f>
        <v/>
      </c>
      <c r="J2770">
        <f>IF(OR(G2770="밀림",G2770="오늘",G2770="이번 주"),A2770+ROW()/1E+6,"")</f>
        <v/>
      </c>
    </row>
    <row r="2771">
      <c r="A2771" s="20" t="n"/>
      <c r="B2771" s="26" t="n"/>
      <c r="C2771" s="27">
        <f>IF(D2771="","",IF(B2771="","(현장 없음)",IFERROR(INDEX(현장_고객,MATCH(B2771,현장번호,0))&amp;" · "&amp;INDEX(현장_주소,MATCH(B2771,현장번호,0)),"없는 번호")))</f>
        <v/>
      </c>
      <c r="D2771" s="21" t="n"/>
      <c r="E2771" s="21" t="n"/>
      <c r="F2771" s="26" t="n"/>
      <c r="G2771" s="28">
        <f>IF(OR(D2771="",H2771&lt;&gt;""),"",IF(F2771="완료","완료",IF(A2771&lt;기준일,"밀림",IF(A2771=기준일,"오늘",IF(A2771&lt;=기준일+7,"이번 주","예정")))))</f>
        <v/>
      </c>
      <c r="H2771" s="25">
        <f>IF(COUNTA(A2771,B2771,D2771)=0,"",IF(D2771="","할 일을 적어 주세요",IF(NOT(ISNUMBER(A2771)),"마감일을 확인하세요",IF(AND(B2771&lt;&gt;"",ISNA(MATCH(B2771,현장번호,0))),"현장 번호를 확인하세요",IF(AND(F2771&lt;&gt;"",F2771&lt;&gt;"완료"),"끝남 칸은 '완료'만","")))))</f>
        <v/>
      </c>
      <c r="J2771">
        <f>IF(OR(G2771="밀림",G2771="오늘",G2771="이번 주"),A2771+ROW()/1E+6,"")</f>
        <v/>
      </c>
    </row>
    <row r="2772">
      <c r="A2772" s="20" t="n"/>
      <c r="B2772" s="26" t="n"/>
      <c r="C2772" s="27">
        <f>IF(D2772="","",IF(B2772="","(현장 없음)",IFERROR(INDEX(현장_고객,MATCH(B2772,현장번호,0))&amp;" · "&amp;INDEX(현장_주소,MATCH(B2772,현장번호,0)),"없는 번호")))</f>
        <v/>
      </c>
      <c r="D2772" s="21" t="n"/>
      <c r="E2772" s="21" t="n"/>
      <c r="F2772" s="26" t="n"/>
      <c r="G2772" s="28">
        <f>IF(OR(D2772="",H2772&lt;&gt;""),"",IF(F2772="완료","완료",IF(A2772&lt;기준일,"밀림",IF(A2772=기준일,"오늘",IF(A2772&lt;=기준일+7,"이번 주","예정")))))</f>
        <v/>
      </c>
      <c r="H2772" s="25">
        <f>IF(COUNTA(A2772,B2772,D2772)=0,"",IF(D2772="","할 일을 적어 주세요",IF(NOT(ISNUMBER(A2772)),"마감일을 확인하세요",IF(AND(B2772&lt;&gt;"",ISNA(MATCH(B2772,현장번호,0))),"현장 번호를 확인하세요",IF(AND(F2772&lt;&gt;"",F2772&lt;&gt;"완료"),"끝남 칸은 '완료'만","")))))</f>
        <v/>
      </c>
      <c r="J2772">
        <f>IF(OR(G2772="밀림",G2772="오늘",G2772="이번 주"),A2772+ROW()/1E+6,"")</f>
        <v/>
      </c>
    </row>
    <row r="2773">
      <c r="A2773" s="20" t="n"/>
      <c r="B2773" s="26" t="n"/>
      <c r="C2773" s="27">
        <f>IF(D2773="","",IF(B2773="","(현장 없음)",IFERROR(INDEX(현장_고객,MATCH(B2773,현장번호,0))&amp;" · "&amp;INDEX(현장_주소,MATCH(B2773,현장번호,0)),"없는 번호")))</f>
        <v/>
      </c>
      <c r="D2773" s="21" t="n"/>
      <c r="E2773" s="21" t="n"/>
      <c r="F2773" s="26" t="n"/>
      <c r="G2773" s="28">
        <f>IF(OR(D2773="",H2773&lt;&gt;""),"",IF(F2773="완료","완료",IF(A2773&lt;기준일,"밀림",IF(A2773=기준일,"오늘",IF(A2773&lt;=기준일+7,"이번 주","예정")))))</f>
        <v/>
      </c>
      <c r="H2773" s="25">
        <f>IF(COUNTA(A2773,B2773,D2773)=0,"",IF(D2773="","할 일을 적어 주세요",IF(NOT(ISNUMBER(A2773)),"마감일을 확인하세요",IF(AND(B2773&lt;&gt;"",ISNA(MATCH(B2773,현장번호,0))),"현장 번호를 확인하세요",IF(AND(F2773&lt;&gt;"",F2773&lt;&gt;"완료"),"끝남 칸은 '완료'만","")))))</f>
        <v/>
      </c>
      <c r="J2773">
        <f>IF(OR(G2773="밀림",G2773="오늘",G2773="이번 주"),A2773+ROW()/1E+6,"")</f>
        <v/>
      </c>
    </row>
    <row r="2774">
      <c r="A2774" s="20" t="n"/>
      <c r="B2774" s="26" t="n"/>
      <c r="C2774" s="27">
        <f>IF(D2774="","",IF(B2774="","(현장 없음)",IFERROR(INDEX(현장_고객,MATCH(B2774,현장번호,0))&amp;" · "&amp;INDEX(현장_주소,MATCH(B2774,현장번호,0)),"없는 번호")))</f>
        <v/>
      </c>
      <c r="D2774" s="21" t="n"/>
      <c r="E2774" s="21" t="n"/>
      <c r="F2774" s="26" t="n"/>
      <c r="G2774" s="28">
        <f>IF(OR(D2774="",H2774&lt;&gt;""),"",IF(F2774="완료","완료",IF(A2774&lt;기준일,"밀림",IF(A2774=기준일,"오늘",IF(A2774&lt;=기준일+7,"이번 주","예정")))))</f>
        <v/>
      </c>
      <c r="H2774" s="25">
        <f>IF(COUNTA(A2774,B2774,D2774)=0,"",IF(D2774="","할 일을 적어 주세요",IF(NOT(ISNUMBER(A2774)),"마감일을 확인하세요",IF(AND(B2774&lt;&gt;"",ISNA(MATCH(B2774,현장번호,0))),"현장 번호를 확인하세요",IF(AND(F2774&lt;&gt;"",F2774&lt;&gt;"완료"),"끝남 칸은 '완료'만","")))))</f>
        <v/>
      </c>
      <c r="J2774">
        <f>IF(OR(G2774="밀림",G2774="오늘",G2774="이번 주"),A2774+ROW()/1E+6,"")</f>
        <v/>
      </c>
    </row>
    <row r="2775">
      <c r="A2775" s="20" t="n"/>
      <c r="B2775" s="26" t="n"/>
      <c r="C2775" s="27">
        <f>IF(D2775="","",IF(B2775="","(현장 없음)",IFERROR(INDEX(현장_고객,MATCH(B2775,현장번호,0))&amp;" · "&amp;INDEX(현장_주소,MATCH(B2775,현장번호,0)),"없는 번호")))</f>
        <v/>
      </c>
      <c r="D2775" s="21" t="n"/>
      <c r="E2775" s="21" t="n"/>
      <c r="F2775" s="26" t="n"/>
      <c r="G2775" s="28">
        <f>IF(OR(D2775="",H2775&lt;&gt;""),"",IF(F2775="완료","완료",IF(A2775&lt;기준일,"밀림",IF(A2775=기준일,"오늘",IF(A2775&lt;=기준일+7,"이번 주","예정")))))</f>
        <v/>
      </c>
      <c r="H2775" s="25">
        <f>IF(COUNTA(A2775,B2775,D2775)=0,"",IF(D2775="","할 일을 적어 주세요",IF(NOT(ISNUMBER(A2775)),"마감일을 확인하세요",IF(AND(B2775&lt;&gt;"",ISNA(MATCH(B2775,현장번호,0))),"현장 번호를 확인하세요",IF(AND(F2775&lt;&gt;"",F2775&lt;&gt;"완료"),"끝남 칸은 '완료'만","")))))</f>
        <v/>
      </c>
      <c r="J2775">
        <f>IF(OR(G2775="밀림",G2775="오늘",G2775="이번 주"),A2775+ROW()/1E+6,"")</f>
        <v/>
      </c>
    </row>
    <row r="2776">
      <c r="A2776" s="20" t="n"/>
      <c r="B2776" s="26" t="n"/>
      <c r="C2776" s="27">
        <f>IF(D2776="","",IF(B2776="","(현장 없음)",IFERROR(INDEX(현장_고객,MATCH(B2776,현장번호,0))&amp;" · "&amp;INDEX(현장_주소,MATCH(B2776,현장번호,0)),"없는 번호")))</f>
        <v/>
      </c>
      <c r="D2776" s="21" t="n"/>
      <c r="E2776" s="21" t="n"/>
      <c r="F2776" s="26" t="n"/>
      <c r="G2776" s="28">
        <f>IF(OR(D2776="",H2776&lt;&gt;""),"",IF(F2776="완료","완료",IF(A2776&lt;기준일,"밀림",IF(A2776=기준일,"오늘",IF(A2776&lt;=기준일+7,"이번 주","예정")))))</f>
        <v/>
      </c>
      <c r="H2776" s="25">
        <f>IF(COUNTA(A2776,B2776,D2776)=0,"",IF(D2776="","할 일을 적어 주세요",IF(NOT(ISNUMBER(A2776)),"마감일을 확인하세요",IF(AND(B2776&lt;&gt;"",ISNA(MATCH(B2776,현장번호,0))),"현장 번호를 확인하세요",IF(AND(F2776&lt;&gt;"",F2776&lt;&gt;"완료"),"끝남 칸은 '완료'만","")))))</f>
        <v/>
      </c>
      <c r="J2776">
        <f>IF(OR(G2776="밀림",G2776="오늘",G2776="이번 주"),A2776+ROW()/1E+6,"")</f>
        <v/>
      </c>
    </row>
    <row r="2777">
      <c r="A2777" s="20" t="n"/>
      <c r="B2777" s="26" t="n"/>
      <c r="C2777" s="27">
        <f>IF(D2777="","",IF(B2777="","(현장 없음)",IFERROR(INDEX(현장_고객,MATCH(B2777,현장번호,0))&amp;" · "&amp;INDEX(현장_주소,MATCH(B2777,현장번호,0)),"없는 번호")))</f>
        <v/>
      </c>
      <c r="D2777" s="21" t="n"/>
      <c r="E2777" s="21" t="n"/>
      <c r="F2777" s="26" t="n"/>
      <c r="G2777" s="28">
        <f>IF(OR(D2777="",H2777&lt;&gt;""),"",IF(F2777="완료","완료",IF(A2777&lt;기준일,"밀림",IF(A2777=기준일,"오늘",IF(A2777&lt;=기준일+7,"이번 주","예정")))))</f>
        <v/>
      </c>
      <c r="H2777" s="25">
        <f>IF(COUNTA(A2777,B2777,D2777)=0,"",IF(D2777="","할 일을 적어 주세요",IF(NOT(ISNUMBER(A2777)),"마감일을 확인하세요",IF(AND(B2777&lt;&gt;"",ISNA(MATCH(B2777,현장번호,0))),"현장 번호를 확인하세요",IF(AND(F2777&lt;&gt;"",F2777&lt;&gt;"완료"),"끝남 칸은 '완료'만","")))))</f>
        <v/>
      </c>
      <c r="J2777">
        <f>IF(OR(G2777="밀림",G2777="오늘",G2777="이번 주"),A2777+ROW()/1E+6,"")</f>
        <v/>
      </c>
    </row>
    <row r="2778">
      <c r="A2778" s="20" t="n"/>
      <c r="B2778" s="26" t="n"/>
      <c r="C2778" s="27">
        <f>IF(D2778="","",IF(B2778="","(현장 없음)",IFERROR(INDEX(현장_고객,MATCH(B2778,현장번호,0))&amp;" · "&amp;INDEX(현장_주소,MATCH(B2778,현장번호,0)),"없는 번호")))</f>
        <v/>
      </c>
      <c r="D2778" s="21" t="n"/>
      <c r="E2778" s="21" t="n"/>
      <c r="F2778" s="26" t="n"/>
      <c r="G2778" s="28">
        <f>IF(OR(D2778="",H2778&lt;&gt;""),"",IF(F2778="완료","완료",IF(A2778&lt;기준일,"밀림",IF(A2778=기준일,"오늘",IF(A2778&lt;=기준일+7,"이번 주","예정")))))</f>
        <v/>
      </c>
      <c r="H2778" s="25">
        <f>IF(COUNTA(A2778,B2778,D2778)=0,"",IF(D2778="","할 일을 적어 주세요",IF(NOT(ISNUMBER(A2778)),"마감일을 확인하세요",IF(AND(B2778&lt;&gt;"",ISNA(MATCH(B2778,현장번호,0))),"현장 번호를 확인하세요",IF(AND(F2778&lt;&gt;"",F2778&lt;&gt;"완료"),"끝남 칸은 '완료'만","")))))</f>
        <v/>
      </c>
      <c r="J2778">
        <f>IF(OR(G2778="밀림",G2778="오늘",G2778="이번 주"),A2778+ROW()/1E+6,"")</f>
        <v/>
      </c>
    </row>
    <row r="2779">
      <c r="A2779" s="20" t="n"/>
      <c r="B2779" s="26" t="n"/>
      <c r="C2779" s="27">
        <f>IF(D2779="","",IF(B2779="","(현장 없음)",IFERROR(INDEX(현장_고객,MATCH(B2779,현장번호,0))&amp;" · "&amp;INDEX(현장_주소,MATCH(B2779,현장번호,0)),"없는 번호")))</f>
        <v/>
      </c>
      <c r="D2779" s="21" t="n"/>
      <c r="E2779" s="21" t="n"/>
      <c r="F2779" s="26" t="n"/>
      <c r="G2779" s="28">
        <f>IF(OR(D2779="",H2779&lt;&gt;""),"",IF(F2779="완료","완료",IF(A2779&lt;기준일,"밀림",IF(A2779=기준일,"오늘",IF(A2779&lt;=기준일+7,"이번 주","예정")))))</f>
        <v/>
      </c>
      <c r="H2779" s="25">
        <f>IF(COUNTA(A2779,B2779,D2779)=0,"",IF(D2779="","할 일을 적어 주세요",IF(NOT(ISNUMBER(A2779)),"마감일을 확인하세요",IF(AND(B2779&lt;&gt;"",ISNA(MATCH(B2779,현장번호,0))),"현장 번호를 확인하세요",IF(AND(F2779&lt;&gt;"",F2779&lt;&gt;"완료"),"끝남 칸은 '완료'만","")))))</f>
        <v/>
      </c>
      <c r="J2779">
        <f>IF(OR(G2779="밀림",G2779="오늘",G2779="이번 주"),A2779+ROW()/1E+6,"")</f>
        <v/>
      </c>
    </row>
    <row r="2780">
      <c r="A2780" s="20" t="n"/>
      <c r="B2780" s="26" t="n"/>
      <c r="C2780" s="27">
        <f>IF(D2780="","",IF(B2780="","(현장 없음)",IFERROR(INDEX(현장_고객,MATCH(B2780,현장번호,0))&amp;" · "&amp;INDEX(현장_주소,MATCH(B2780,현장번호,0)),"없는 번호")))</f>
        <v/>
      </c>
      <c r="D2780" s="21" t="n"/>
      <c r="E2780" s="21" t="n"/>
      <c r="F2780" s="26" t="n"/>
      <c r="G2780" s="28">
        <f>IF(OR(D2780="",H2780&lt;&gt;""),"",IF(F2780="완료","완료",IF(A2780&lt;기준일,"밀림",IF(A2780=기준일,"오늘",IF(A2780&lt;=기준일+7,"이번 주","예정")))))</f>
        <v/>
      </c>
      <c r="H2780" s="25">
        <f>IF(COUNTA(A2780,B2780,D2780)=0,"",IF(D2780="","할 일을 적어 주세요",IF(NOT(ISNUMBER(A2780)),"마감일을 확인하세요",IF(AND(B2780&lt;&gt;"",ISNA(MATCH(B2780,현장번호,0))),"현장 번호를 확인하세요",IF(AND(F2780&lt;&gt;"",F2780&lt;&gt;"완료"),"끝남 칸은 '완료'만","")))))</f>
        <v/>
      </c>
      <c r="J2780">
        <f>IF(OR(G2780="밀림",G2780="오늘",G2780="이번 주"),A2780+ROW()/1E+6,"")</f>
        <v/>
      </c>
    </row>
    <row r="2781">
      <c r="A2781" s="20" t="n"/>
      <c r="B2781" s="26" t="n"/>
      <c r="C2781" s="27">
        <f>IF(D2781="","",IF(B2781="","(현장 없음)",IFERROR(INDEX(현장_고객,MATCH(B2781,현장번호,0))&amp;" · "&amp;INDEX(현장_주소,MATCH(B2781,현장번호,0)),"없는 번호")))</f>
        <v/>
      </c>
      <c r="D2781" s="21" t="n"/>
      <c r="E2781" s="21" t="n"/>
      <c r="F2781" s="26" t="n"/>
      <c r="G2781" s="28">
        <f>IF(OR(D2781="",H2781&lt;&gt;""),"",IF(F2781="완료","완료",IF(A2781&lt;기준일,"밀림",IF(A2781=기준일,"오늘",IF(A2781&lt;=기준일+7,"이번 주","예정")))))</f>
        <v/>
      </c>
      <c r="H2781" s="25">
        <f>IF(COUNTA(A2781,B2781,D2781)=0,"",IF(D2781="","할 일을 적어 주세요",IF(NOT(ISNUMBER(A2781)),"마감일을 확인하세요",IF(AND(B2781&lt;&gt;"",ISNA(MATCH(B2781,현장번호,0))),"현장 번호를 확인하세요",IF(AND(F2781&lt;&gt;"",F2781&lt;&gt;"완료"),"끝남 칸은 '완료'만","")))))</f>
        <v/>
      </c>
      <c r="J2781">
        <f>IF(OR(G2781="밀림",G2781="오늘",G2781="이번 주"),A2781+ROW()/1E+6,"")</f>
        <v/>
      </c>
    </row>
    <row r="2782">
      <c r="A2782" s="20" t="n"/>
      <c r="B2782" s="26" t="n"/>
      <c r="C2782" s="27">
        <f>IF(D2782="","",IF(B2782="","(현장 없음)",IFERROR(INDEX(현장_고객,MATCH(B2782,현장번호,0))&amp;" · "&amp;INDEX(현장_주소,MATCH(B2782,현장번호,0)),"없는 번호")))</f>
        <v/>
      </c>
      <c r="D2782" s="21" t="n"/>
      <c r="E2782" s="21" t="n"/>
      <c r="F2782" s="26" t="n"/>
      <c r="G2782" s="28">
        <f>IF(OR(D2782="",H2782&lt;&gt;""),"",IF(F2782="완료","완료",IF(A2782&lt;기준일,"밀림",IF(A2782=기준일,"오늘",IF(A2782&lt;=기준일+7,"이번 주","예정")))))</f>
        <v/>
      </c>
      <c r="H2782" s="25">
        <f>IF(COUNTA(A2782,B2782,D2782)=0,"",IF(D2782="","할 일을 적어 주세요",IF(NOT(ISNUMBER(A2782)),"마감일을 확인하세요",IF(AND(B2782&lt;&gt;"",ISNA(MATCH(B2782,현장번호,0))),"현장 번호를 확인하세요",IF(AND(F2782&lt;&gt;"",F2782&lt;&gt;"완료"),"끝남 칸은 '완료'만","")))))</f>
        <v/>
      </c>
      <c r="J2782">
        <f>IF(OR(G2782="밀림",G2782="오늘",G2782="이번 주"),A2782+ROW()/1E+6,"")</f>
        <v/>
      </c>
    </row>
    <row r="2783">
      <c r="A2783" s="20" t="n"/>
      <c r="B2783" s="26" t="n"/>
      <c r="C2783" s="27">
        <f>IF(D2783="","",IF(B2783="","(현장 없음)",IFERROR(INDEX(현장_고객,MATCH(B2783,현장번호,0))&amp;" · "&amp;INDEX(현장_주소,MATCH(B2783,현장번호,0)),"없는 번호")))</f>
        <v/>
      </c>
      <c r="D2783" s="21" t="n"/>
      <c r="E2783" s="21" t="n"/>
      <c r="F2783" s="26" t="n"/>
      <c r="G2783" s="28">
        <f>IF(OR(D2783="",H2783&lt;&gt;""),"",IF(F2783="완료","완료",IF(A2783&lt;기준일,"밀림",IF(A2783=기준일,"오늘",IF(A2783&lt;=기준일+7,"이번 주","예정")))))</f>
        <v/>
      </c>
      <c r="H2783" s="25">
        <f>IF(COUNTA(A2783,B2783,D2783)=0,"",IF(D2783="","할 일을 적어 주세요",IF(NOT(ISNUMBER(A2783)),"마감일을 확인하세요",IF(AND(B2783&lt;&gt;"",ISNA(MATCH(B2783,현장번호,0))),"현장 번호를 확인하세요",IF(AND(F2783&lt;&gt;"",F2783&lt;&gt;"완료"),"끝남 칸은 '완료'만","")))))</f>
        <v/>
      </c>
      <c r="J2783">
        <f>IF(OR(G2783="밀림",G2783="오늘",G2783="이번 주"),A2783+ROW()/1E+6,"")</f>
        <v/>
      </c>
    </row>
    <row r="2784">
      <c r="A2784" s="20" t="n"/>
      <c r="B2784" s="26" t="n"/>
      <c r="C2784" s="27">
        <f>IF(D2784="","",IF(B2784="","(현장 없음)",IFERROR(INDEX(현장_고객,MATCH(B2784,현장번호,0))&amp;" · "&amp;INDEX(현장_주소,MATCH(B2784,현장번호,0)),"없는 번호")))</f>
        <v/>
      </c>
      <c r="D2784" s="21" t="n"/>
      <c r="E2784" s="21" t="n"/>
      <c r="F2784" s="26" t="n"/>
      <c r="G2784" s="28">
        <f>IF(OR(D2784="",H2784&lt;&gt;""),"",IF(F2784="완료","완료",IF(A2784&lt;기준일,"밀림",IF(A2784=기준일,"오늘",IF(A2784&lt;=기준일+7,"이번 주","예정")))))</f>
        <v/>
      </c>
      <c r="H2784" s="25">
        <f>IF(COUNTA(A2784,B2784,D2784)=0,"",IF(D2784="","할 일을 적어 주세요",IF(NOT(ISNUMBER(A2784)),"마감일을 확인하세요",IF(AND(B2784&lt;&gt;"",ISNA(MATCH(B2784,현장번호,0))),"현장 번호를 확인하세요",IF(AND(F2784&lt;&gt;"",F2784&lt;&gt;"완료"),"끝남 칸은 '완료'만","")))))</f>
        <v/>
      </c>
      <c r="J2784">
        <f>IF(OR(G2784="밀림",G2784="오늘",G2784="이번 주"),A2784+ROW()/1E+6,"")</f>
        <v/>
      </c>
    </row>
    <row r="2785">
      <c r="A2785" s="20" t="n"/>
      <c r="B2785" s="26" t="n"/>
      <c r="C2785" s="27">
        <f>IF(D2785="","",IF(B2785="","(현장 없음)",IFERROR(INDEX(현장_고객,MATCH(B2785,현장번호,0))&amp;" · "&amp;INDEX(현장_주소,MATCH(B2785,현장번호,0)),"없는 번호")))</f>
        <v/>
      </c>
      <c r="D2785" s="21" t="n"/>
      <c r="E2785" s="21" t="n"/>
      <c r="F2785" s="26" t="n"/>
      <c r="G2785" s="28">
        <f>IF(OR(D2785="",H2785&lt;&gt;""),"",IF(F2785="완료","완료",IF(A2785&lt;기준일,"밀림",IF(A2785=기준일,"오늘",IF(A2785&lt;=기준일+7,"이번 주","예정")))))</f>
        <v/>
      </c>
      <c r="H2785" s="25">
        <f>IF(COUNTA(A2785,B2785,D2785)=0,"",IF(D2785="","할 일을 적어 주세요",IF(NOT(ISNUMBER(A2785)),"마감일을 확인하세요",IF(AND(B2785&lt;&gt;"",ISNA(MATCH(B2785,현장번호,0))),"현장 번호를 확인하세요",IF(AND(F2785&lt;&gt;"",F2785&lt;&gt;"완료"),"끝남 칸은 '완료'만","")))))</f>
        <v/>
      </c>
      <c r="J2785">
        <f>IF(OR(G2785="밀림",G2785="오늘",G2785="이번 주"),A2785+ROW()/1E+6,"")</f>
        <v/>
      </c>
    </row>
    <row r="2786">
      <c r="A2786" s="20" t="n"/>
      <c r="B2786" s="26" t="n"/>
      <c r="C2786" s="27">
        <f>IF(D2786="","",IF(B2786="","(현장 없음)",IFERROR(INDEX(현장_고객,MATCH(B2786,현장번호,0))&amp;" · "&amp;INDEX(현장_주소,MATCH(B2786,현장번호,0)),"없는 번호")))</f>
        <v/>
      </c>
      <c r="D2786" s="21" t="n"/>
      <c r="E2786" s="21" t="n"/>
      <c r="F2786" s="26" t="n"/>
      <c r="G2786" s="28">
        <f>IF(OR(D2786="",H2786&lt;&gt;""),"",IF(F2786="완료","완료",IF(A2786&lt;기준일,"밀림",IF(A2786=기준일,"오늘",IF(A2786&lt;=기준일+7,"이번 주","예정")))))</f>
        <v/>
      </c>
      <c r="H2786" s="25">
        <f>IF(COUNTA(A2786,B2786,D2786)=0,"",IF(D2786="","할 일을 적어 주세요",IF(NOT(ISNUMBER(A2786)),"마감일을 확인하세요",IF(AND(B2786&lt;&gt;"",ISNA(MATCH(B2786,현장번호,0))),"현장 번호를 확인하세요",IF(AND(F2786&lt;&gt;"",F2786&lt;&gt;"완료"),"끝남 칸은 '완료'만","")))))</f>
        <v/>
      </c>
      <c r="J2786">
        <f>IF(OR(G2786="밀림",G2786="오늘",G2786="이번 주"),A2786+ROW()/1E+6,"")</f>
        <v/>
      </c>
    </row>
    <row r="2787">
      <c r="A2787" s="20" t="n"/>
      <c r="B2787" s="26" t="n"/>
      <c r="C2787" s="27">
        <f>IF(D2787="","",IF(B2787="","(현장 없음)",IFERROR(INDEX(현장_고객,MATCH(B2787,현장번호,0))&amp;" · "&amp;INDEX(현장_주소,MATCH(B2787,현장번호,0)),"없는 번호")))</f>
        <v/>
      </c>
      <c r="D2787" s="21" t="n"/>
      <c r="E2787" s="21" t="n"/>
      <c r="F2787" s="26" t="n"/>
      <c r="G2787" s="28">
        <f>IF(OR(D2787="",H2787&lt;&gt;""),"",IF(F2787="완료","완료",IF(A2787&lt;기준일,"밀림",IF(A2787=기준일,"오늘",IF(A2787&lt;=기준일+7,"이번 주","예정")))))</f>
        <v/>
      </c>
      <c r="H2787" s="25">
        <f>IF(COUNTA(A2787,B2787,D2787)=0,"",IF(D2787="","할 일을 적어 주세요",IF(NOT(ISNUMBER(A2787)),"마감일을 확인하세요",IF(AND(B2787&lt;&gt;"",ISNA(MATCH(B2787,현장번호,0))),"현장 번호를 확인하세요",IF(AND(F2787&lt;&gt;"",F2787&lt;&gt;"완료"),"끝남 칸은 '완료'만","")))))</f>
        <v/>
      </c>
      <c r="J2787">
        <f>IF(OR(G2787="밀림",G2787="오늘",G2787="이번 주"),A2787+ROW()/1E+6,"")</f>
        <v/>
      </c>
    </row>
    <row r="2788">
      <c r="A2788" s="20" t="n"/>
      <c r="B2788" s="26" t="n"/>
      <c r="C2788" s="27">
        <f>IF(D2788="","",IF(B2788="","(현장 없음)",IFERROR(INDEX(현장_고객,MATCH(B2788,현장번호,0))&amp;" · "&amp;INDEX(현장_주소,MATCH(B2788,현장번호,0)),"없는 번호")))</f>
        <v/>
      </c>
      <c r="D2788" s="21" t="n"/>
      <c r="E2788" s="21" t="n"/>
      <c r="F2788" s="26" t="n"/>
      <c r="G2788" s="28">
        <f>IF(OR(D2788="",H2788&lt;&gt;""),"",IF(F2788="완료","완료",IF(A2788&lt;기준일,"밀림",IF(A2788=기준일,"오늘",IF(A2788&lt;=기준일+7,"이번 주","예정")))))</f>
        <v/>
      </c>
      <c r="H2788" s="25">
        <f>IF(COUNTA(A2788,B2788,D2788)=0,"",IF(D2788="","할 일을 적어 주세요",IF(NOT(ISNUMBER(A2788)),"마감일을 확인하세요",IF(AND(B2788&lt;&gt;"",ISNA(MATCH(B2788,현장번호,0))),"현장 번호를 확인하세요",IF(AND(F2788&lt;&gt;"",F2788&lt;&gt;"완료"),"끝남 칸은 '완료'만","")))))</f>
        <v/>
      </c>
      <c r="J2788">
        <f>IF(OR(G2788="밀림",G2788="오늘",G2788="이번 주"),A2788+ROW()/1E+6,"")</f>
        <v/>
      </c>
    </row>
    <row r="2789">
      <c r="A2789" s="20" t="n"/>
      <c r="B2789" s="26" t="n"/>
      <c r="C2789" s="27">
        <f>IF(D2789="","",IF(B2789="","(현장 없음)",IFERROR(INDEX(현장_고객,MATCH(B2789,현장번호,0))&amp;" · "&amp;INDEX(현장_주소,MATCH(B2789,현장번호,0)),"없는 번호")))</f>
        <v/>
      </c>
      <c r="D2789" s="21" t="n"/>
      <c r="E2789" s="21" t="n"/>
      <c r="F2789" s="26" t="n"/>
      <c r="G2789" s="28">
        <f>IF(OR(D2789="",H2789&lt;&gt;""),"",IF(F2789="완료","완료",IF(A2789&lt;기준일,"밀림",IF(A2789=기준일,"오늘",IF(A2789&lt;=기준일+7,"이번 주","예정")))))</f>
        <v/>
      </c>
      <c r="H2789" s="25">
        <f>IF(COUNTA(A2789,B2789,D2789)=0,"",IF(D2789="","할 일을 적어 주세요",IF(NOT(ISNUMBER(A2789)),"마감일을 확인하세요",IF(AND(B2789&lt;&gt;"",ISNA(MATCH(B2789,현장번호,0))),"현장 번호를 확인하세요",IF(AND(F2789&lt;&gt;"",F2789&lt;&gt;"완료"),"끝남 칸은 '완료'만","")))))</f>
        <v/>
      </c>
      <c r="J2789">
        <f>IF(OR(G2789="밀림",G2789="오늘",G2789="이번 주"),A2789+ROW()/1E+6,"")</f>
        <v/>
      </c>
    </row>
    <row r="2790">
      <c r="A2790" s="20" t="n"/>
      <c r="B2790" s="26" t="n"/>
      <c r="C2790" s="27">
        <f>IF(D2790="","",IF(B2790="","(현장 없음)",IFERROR(INDEX(현장_고객,MATCH(B2790,현장번호,0))&amp;" · "&amp;INDEX(현장_주소,MATCH(B2790,현장번호,0)),"없는 번호")))</f>
        <v/>
      </c>
      <c r="D2790" s="21" t="n"/>
      <c r="E2790" s="21" t="n"/>
      <c r="F2790" s="26" t="n"/>
      <c r="G2790" s="28">
        <f>IF(OR(D2790="",H2790&lt;&gt;""),"",IF(F2790="완료","완료",IF(A2790&lt;기준일,"밀림",IF(A2790=기준일,"오늘",IF(A2790&lt;=기준일+7,"이번 주","예정")))))</f>
        <v/>
      </c>
      <c r="H2790" s="25">
        <f>IF(COUNTA(A2790,B2790,D2790)=0,"",IF(D2790="","할 일을 적어 주세요",IF(NOT(ISNUMBER(A2790)),"마감일을 확인하세요",IF(AND(B2790&lt;&gt;"",ISNA(MATCH(B2790,현장번호,0))),"현장 번호를 확인하세요",IF(AND(F2790&lt;&gt;"",F2790&lt;&gt;"완료"),"끝남 칸은 '완료'만","")))))</f>
        <v/>
      </c>
      <c r="J2790">
        <f>IF(OR(G2790="밀림",G2790="오늘",G2790="이번 주"),A2790+ROW()/1E+6,"")</f>
        <v/>
      </c>
    </row>
    <row r="2791">
      <c r="A2791" s="20" t="n"/>
      <c r="B2791" s="26" t="n"/>
      <c r="C2791" s="27">
        <f>IF(D2791="","",IF(B2791="","(현장 없음)",IFERROR(INDEX(현장_고객,MATCH(B2791,현장번호,0))&amp;" · "&amp;INDEX(현장_주소,MATCH(B2791,현장번호,0)),"없는 번호")))</f>
        <v/>
      </c>
      <c r="D2791" s="21" t="n"/>
      <c r="E2791" s="21" t="n"/>
      <c r="F2791" s="26" t="n"/>
      <c r="G2791" s="28">
        <f>IF(OR(D2791="",H2791&lt;&gt;""),"",IF(F2791="완료","완료",IF(A2791&lt;기준일,"밀림",IF(A2791=기준일,"오늘",IF(A2791&lt;=기준일+7,"이번 주","예정")))))</f>
        <v/>
      </c>
      <c r="H2791" s="25">
        <f>IF(COUNTA(A2791,B2791,D2791)=0,"",IF(D2791="","할 일을 적어 주세요",IF(NOT(ISNUMBER(A2791)),"마감일을 확인하세요",IF(AND(B2791&lt;&gt;"",ISNA(MATCH(B2791,현장번호,0))),"현장 번호를 확인하세요",IF(AND(F2791&lt;&gt;"",F2791&lt;&gt;"완료"),"끝남 칸은 '완료'만","")))))</f>
        <v/>
      </c>
      <c r="J2791">
        <f>IF(OR(G2791="밀림",G2791="오늘",G2791="이번 주"),A2791+ROW()/1E+6,"")</f>
        <v/>
      </c>
    </row>
    <row r="2792">
      <c r="A2792" s="20" t="n"/>
      <c r="B2792" s="26" t="n"/>
      <c r="C2792" s="27">
        <f>IF(D2792="","",IF(B2792="","(현장 없음)",IFERROR(INDEX(현장_고객,MATCH(B2792,현장번호,0))&amp;" · "&amp;INDEX(현장_주소,MATCH(B2792,현장번호,0)),"없는 번호")))</f>
        <v/>
      </c>
      <c r="D2792" s="21" t="n"/>
      <c r="E2792" s="21" t="n"/>
      <c r="F2792" s="26" t="n"/>
      <c r="G2792" s="28">
        <f>IF(OR(D2792="",H2792&lt;&gt;""),"",IF(F2792="완료","완료",IF(A2792&lt;기준일,"밀림",IF(A2792=기준일,"오늘",IF(A2792&lt;=기준일+7,"이번 주","예정")))))</f>
        <v/>
      </c>
      <c r="H2792" s="25">
        <f>IF(COUNTA(A2792,B2792,D2792)=0,"",IF(D2792="","할 일을 적어 주세요",IF(NOT(ISNUMBER(A2792)),"마감일을 확인하세요",IF(AND(B2792&lt;&gt;"",ISNA(MATCH(B2792,현장번호,0))),"현장 번호를 확인하세요",IF(AND(F2792&lt;&gt;"",F2792&lt;&gt;"완료"),"끝남 칸은 '완료'만","")))))</f>
        <v/>
      </c>
      <c r="J2792">
        <f>IF(OR(G2792="밀림",G2792="오늘",G2792="이번 주"),A2792+ROW()/1E+6,"")</f>
        <v/>
      </c>
    </row>
    <row r="2793">
      <c r="A2793" s="20" t="n"/>
      <c r="B2793" s="26" t="n"/>
      <c r="C2793" s="27">
        <f>IF(D2793="","",IF(B2793="","(현장 없음)",IFERROR(INDEX(현장_고객,MATCH(B2793,현장번호,0))&amp;" · "&amp;INDEX(현장_주소,MATCH(B2793,현장번호,0)),"없는 번호")))</f>
        <v/>
      </c>
      <c r="D2793" s="21" t="n"/>
      <c r="E2793" s="21" t="n"/>
      <c r="F2793" s="26" t="n"/>
      <c r="G2793" s="28">
        <f>IF(OR(D2793="",H2793&lt;&gt;""),"",IF(F2793="완료","완료",IF(A2793&lt;기준일,"밀림",IF(A2793=기준일,"오늘",IF(A2793&lt;=기준일+7,"이번 주","예정")))))</f>
        <v/>
      </c>
      <c r="H2793" s="25">
        <f>IF(COUNTA(A2793,B2793,D2793)=0,"",IF(D2793="","할 일을 적어 주세요",IF(NOT(ISNUMBER(A2793)),"마감일을 확인하세요",IF(AND(B2793&lt;&gt;"",ISNA(MATCH(B2793,현장번호,0))),"현장 번호를 확인하세요",IF(AND(F2793&lt;&gt;"",F2793&lt;&gt;"완료"),"끝남 칸은 '완료'만","")))))</f>
        <v/>
      </c>
      <c r="J2793">
        <f>IF(OR(G2793="밀림",G2793="오늘",G2793="이번 주"),A2793+ROW()/1E+6,"")</f>
        <v/>
      </c>
    </row>
    <row r="2794">
      <c r="A2794" s="20" t="n"/>
      <c r="B2794" s="26" t="n"/>
      <c r="C2794" s="27">
        <f>IF(D2794="","",IF(B2794="","(현장 없음)",IFERROR(INDEX(현장_고객,MATCH(B2794,현장번호,0))&amp;" · "&amp;INDEX(현장_주소,MATCH(B2794,현장번호,0)),"없는 번호")))</f>
        <v/>
      </c>
      <c r="D2794" s="21" t="n"/>
      <c r="E2794" s="21" t="n"/>
      <c r="F2794" s="26" t="n"/>
      <c r="G2794" s="28">
        <f>IF(OR(D2794="",H2794&lt;&gt;""),"",IF(F2794="완료","완료",IF(A2794&lt;기준일,"밀림",IF(A2794=기준일,"오늘",IF(A2794&lt;=기준일+7,"이번 주","예정")))))</f>
        <v/>
      </c>
      <c r="H2794" s="25">
        <f>IF(COUNTA(A2794,B2794,D2794)=0,"",IF(D2794="","할 일을 적어 주세요",IF(NOT(ISNUMBER(A2794)),"마감일을 확인하세요",IF(AND(B2794&lt;&gt;"",ISNA(MATCH(B2794,현장번호,0))),"현장 번호를 확인하세요",IF(AND(F2794&lt;&gt;"",F2794&lt;&gt;"완료"),"끝남 칸은 '완료'만","")))))</f>
        <v/>
      </c>
      <c r="J2794">
        <f>IF(OR(G2794="밀림",G2794="오늘",G2794="이번 주"),A2794+ROW()/1E+6,"")</f>
        <v/>
      </c>
    </row>
    <row r="2795">
      <c r="A2795" s="20" t="n"/>
      <c r="B2795" s="26" t="n"/>
      <c r="C2795" s="27">
        <f>IF(D2795="","",IF(B2795="","(현장 없음)",IFERROR(INDEX(현장_고객,MATCH(B2795,현장번호,0))&amp;" · "&amp;INDEX(현장_주소,MATCH(B2795,현장번호,0)),"없는 번호")))</f>
        <v/>
      </c>
      <c r="D2795" s="21" t="n"/>
      <c r="E2795" s="21" t="n"/>
      <c r="F2795" s="26" t="n"/>
      <c r="G2795" s="28">
        <f>IF(OR(D2795="",H2795&lt;&gt;""),"",IF(F2795="완료","완료",IF(A2795&lt;기준일,"밀림",IF(A2795=기준일,"오늘",IF(A2795&lt;=기준일+7,"이번 주","예정")))))</f>
        <v/>
      </c>
      <c r="H2795" s="25">
        <f>IF(COUNTA(A2795,B2795,D2795)=0,"",IF(D2795="","할 일을 적어 주세요",IF(NOT(ISNUMBER(A2795)),"마감일을 확인하세요",IF(AND(B2795&lt;&gt;"",ISNA(MATCH(B2795,현장번호,0))),"현장 번호를 확인하세요",IF(AND(F2795&lt;&gt;"",F2795&lt;&gt;"완료"),"끝남 칸은 '완료'만","")))))</f>
        <v/>
      </c>
      <c r="J2795">
        <f>IF(OR(G2795="밀림",G2795="오늘",G2795="이번 주"),A2795+ROW()/1E+6,"")</f>
        <v/>
      </c>
    </row>
    <row r="2796">
      <c r="A2796" s="20" t="n"/>
      <c r="B2796" s="26" t="n"/>
      <c r="C2796" s="27">
        <f>IF(D2796="","",IF(B2796="","(현장 없음)",IFERROR(INDEX(현장_고객,MATCH(B2796,현장번호,0))&amp;" · "&amp;INDEX(현장_주소,MATCH(B2796,현장번호,0)),"없는 번호")))</f>
        <v/>
      </c>
      <c r="D2796" s="21" t="n"/>
      <c r="E2796" s="21" t="n"/>
      <c r="F2796" s="26" t="n"/>
      <c r="G2796" s="28">
        <f>IF(OR(D2796="",H2796&lt;&gt;""),"",IF(F2796="완료","완료",IF(A2796&lt;기준일,"밀림",IF(A2796=기준일,"오늘",IF(A2796&lt;=기준일+7,"이번 주","예정")))))</f>
        <v/>
      </c>
      <c r="H2796" s="25">
        <f>IF(COUNTA(A2796,B2796,D2796)=0,"",IF(D2796="","할 일을 적어 주세요",IF(NOT(ISNUMBER(A2796)),"마감일을 확인하세요",IF(AND(B2796&lt;&gt;"",ISNA(MATCH(B2796,현장번호,0))),"현장 번호를 확인하세요",IF(AND(F2796&lt;&gt;"",F2796&lt;&gt;"완료"),"끝남 칸은 '완료'만","")))))</f>
        <v/>
      </c>
      <c r="J2796">
        <f>IF(OR(G2796="밀림",G2796="오늘",G2796="이번 주"),A2796+ROW()/1E+6,"")</f>
        <v/>
      </c>
    </row>
    <row r="2797">
      <c r="A2797" s="20" t="n"/>
      <c r="B2797" s="26" t="n"/>
      <c r="C2797" s="27">
        <f>IF(D2797="","",IF(B2797="","(현장 없음)",IFERROR(INDEX(현장_고객,MATCH(B2797,현장번호,0))&amp;" · "&amp;INDEX(현장_주소,MATCH(B2797,현장번호,0)),"없는 번호")))</f>
        <v/>
      </c>
      <c r="D2797" s="21" t="n"/>
      <c r="E2797" s="21" t="n"/>
      <c r="F2797" s="26" t="n"/>
      <c r="G2797" s="28">
        <f>IF(OR(D2797="",H2797&lt;&gt;""),"",IF(F2797="완료","완료",IF(A2797&lt;기준일,"밀림",IF(A2797=기준일,"오늘",IF(A2797&lt;=기준일+7,"이번 주","예정")))))</f>
        <v/>
      </c>
      <c r="H2797" s="25">
        <f>IF(COUNTA(A2797,B2797,D2797)=0,"",IF(D2797="","할 일을 적어 주세요",IF(NOT(ISNUMBER(A2797)),"마감일을 확인하세요",IF(AND(B2797&lt;&gt;"",ISNA(MATCH(B2797,현장번호,0))),"현장 번호를 확인하세요",IF(AND(F2797&lt;&gt;"",F2797&lt;&gt;"완료"),"끝남 칸은 '완료'만","")))))</f>
        <v/>
      </c>
      <c r="J2797">
        <f>IF(OR(G2797="밀림",G2797="오늘",G2797="이번 주"),A2797+ROW()/1E+6,"")</f>
        <v/>
      </c>
    </row>
    <row r="2798">
      <c r="A2798" s="20" t="n"/>
      <c r="B2798" s="26" t="n"/>
      <c r="C2798" s="27">
        <f>IF(D2798="","",IF(B2798="","(현장 없음)",IFERROR(INDEX(현장_고객,MATCH(B2798,현장번호,0))&amp;" · "&amp;INDEX(현장_주소,MATCH(B2798,현장번호,0)),"없는 번호")))</f>
        <v/>
      </c>
      <c r="D2798" s="21" t="n"/>
      <c r="E2798" s="21" t="n"/>
      <c r="F2798" s="26" t="n"/>
      <c r="G2798" s="28">
        <f>IF(OR(D2798="",H2798&lt;&gt;""),"",IF(F2798="완료","완료",IF(A2798&lt;기준일,"밀림",IF(A2798=기준일,"오늘",IF(A2798&lt;=기준일+7,"이번 주","예정")))))</f>
        <v/>
      </c>
      <c r="H2798" s="25">
        <f>IF(COUNTA(A2798,B2798,D2798)=0,"",IF(D2798="","할 일을 적어 주세요",IF(NOT(ISNUMBER(A2798)),"마감일을 확인하세요",IF(AND(B2798&lt;&gt;"",ISNA(MATCH(B2798,현장번호,0))),"현장 번호를 확인하세요",IF(AND(F2798&lt;&gt;"",F2798&lt;&gt;"완료"),"끝남 칸은 '완료'만","")))))</f>
        <v/>
      </c>
      <c r="J2798">
        <f>IF(OR(G2798="밀림",G2798="오늘",G2798="이번 주"),A2798+ROW()/1E+6,"")</f>
        <v/>
      </c>
    </row>
    <row r="2799">
      <c r="A2799" s="20" t="n"/>
      <c r="B2799" s="26" t="n"/>
      <c r="C2799" s="27">
        <f>IF(D2799="","",IF(B2799="","(현장 없음)",IFERROR(INDEX(현장_고객,MATCH(B2799,현장번호,0))&amp;" · "&amp;INDEX(현장_주소,MATCH(B2799,현장번호,0)),"없는 번호")))</f>
        <v/>
      </c>
      <c r="D2799" s="21" t="n"/>
      <c r="E2799" s="21" t="n"/>
      <c r="F2799" s="26" t="n"/>
      <c r="G2799" s="28">
        <f>IF(OR(D2799="",H2799&lt;&gt;""),"",IF(F2799="완료","완료",IF(A2799&lt;기준일,"밀림",IF(A2799=기준일,"오늘",IF(A2799&lt;=기준일+7,"이번 주","예정")))))</f>
        <v/>
      </c>
      <c r="H2799" s="25">
        <f>IF(COUNTA(A2799,B2799,D2799)=0,"",IF(D2799="","할 일을 적어 주세요",IF(NOT(ISNUMBER(A2799)),"마감일을 확인하세요",IF(AND(B2799&lt;&gt;"",ISNA(MATCH(B2799,현장번호,0))),"현장 번호를 확인하세요",IF(AND(F2799&lt;&gt;"",F2799&lt;&gt;"완료"),"끝남 칸은 '완료'만","")))))</f>
        <v/>
      </c>
      <c r="J2799">
        <f>IF(OR(G2799="밀림",G2799="오늘",G2799="이번 주"),A2799+ROW()/1E+6,"")</f>
        <v/>
      </c>
    </row>
    <row r="2800">
      <c r="A2800" s="20" t="n"/>
      <c r="B2800" s="26" t="n"/>
      <c r="C2800" s="27">
        <f>IF(D2800="","",IF(B2800="","(현장 없음)",IFERROR(INDEX(현장_고객,MATCH(B2800,현장번호,0))&amp;" · "&amp;INDEX(현장_주소,MATCH(B2800,현장번호,0)),"없는 번호")))</f>
        <v/>
      </c>
      <c r="D2800" s="21" t="n"/>
      <c r="E2800" s="21" t="n"/>
      <c r="F2800" s="26" t="n"/>
      <c r="G2800" s="28">
        <f>IF(OR(D2800="",H2800&lt;&gt;""),"",IF(F2800="완료","완료",IF(A2800&lt;기준일,"밀림",IF(A2800=기준일,"오늘",IF(A2800&lt;=기준일+7,"이번 주","예정")))))</f>
        <v/>
      </c>
      <c r="H2800" s="25">
        <f>IF(COUNTA(A2800,B2800,D2800)=0,"",IF(D2800="","할 일을 적어 주세요",IF(NOT(ISNUMBER(A2800)),"마감일을 확인하세요",IF(AND(B2800&lt;&gt;"",ISNA(MATCH(B2800,현장번호,0))),"현장 번호를 확인하세요",IF(AND(F2800&lt;&gt;"",F2800&lt;&gt;"완료"),"끝남 칸은 '완료'만","")))))</f>
        <v/>
      </c>
      <c r="J2800">
        <f>IF(OR(G2800="밀림",G2800="오늘",G2800="이번 주"),A2800+ROW()/1E+6,"")</f>
        <v/>
      </c>
    </row>
    <row r="2801">
      <c r="A2801" s="20" t="n"/>
      <c r="B2801" s="26" t="n"/>
      <c r="C2801" s="27">
        <f>IF(D2801="","",IF(B2801="","(현장 없음)",IFERROR(INDEX(현장_고객,MATCH(B2801,현장번호,0))&amp;" · "&amp;INDEX(현장_주소,MATCH(B2801,현장번호,0)),"없는 번호")))</f>
        <v/>
      </c>
      <c r="D2801" s="21" t="n"/>
      <c r="E2801" s="21" t="n"/>
      <c r="F2801" s="26" t="n"/>
      <c r="G2801" s="28">
        <f>IF(OR(D2801="",H2801&lt;&gt;""),"",IF(F2801="완료","완료",IF(A2801&lt;기준일,"밀림",IF(A2801=기준일,"오늘",IF(A2801&lt;=기준일+7,"이번 주","예정")))))</f>
        <v/>
      </c>
      <c r="H2801" s="25">
        <f>IF(COUNTA(A2801,B2801,D2801)=0,"",IF(D2801="","할 일을 적어 주세요",IF(NOT(ISNUMBER(A2801)),"마감일을 확인하세요",IF(AND(B2801&lt;&gt;"",ISNA(MATCH(B2801,현장번호,0))),"현장 번호를 확인하세요",IF(AND(F2801&lt;&gt;"",F2801&lt;&gt;"완료"),"끝남 칸은 '완료'만","")))))</f>
        <v/>
      </c>
      <c r="J2801">
        <f>IF(OR(G2801="밀림",G2801="오늘",G2801="이번 주"),A2801+ROW()/1E+6,"")</f>
        <v/>
      </c>
    </row>
    <row r="2802">
      <c r="A2802" s="20" t="n"/>
      <c r="B2802" s="26" t="n"/>
      <c r="C2802" s="27">
        <f>IF(D2802="","",IF(B2802="","(현장 없음)",IFERROR(INDEX(현장_고객,MATCH(B2802,현장번호,0))&amp;" · "&amp;INDEX(현장_주소,MATCH(B2802,현장번호,0)),"없는 번호")))</f>
        <v/>
      </c>
      <c r="D2802" s="21" t="n"/>
      <c r="E2802" s="21" t="n"/>
      <c r="F2802" s="26" t="n"/>
      <c r="G2802" s="28">
        <f>IF(OR(D2802="",H2802&lt;&gt;""),"",IF(F2802="완료","완료",IF(A2802&lt;기준일,"밀림",IF(A2802=기준일,"오늘",IF(A2802&lt;=기준일+7,"이번 주","예정")))))</f>
        <v/>
      </c>
      <c r="H2802" s="25">
        <f>IF(COUNTA(A2802,B2802,D2802)=0,"",IF(D2802="","할 일을 적어 주세요",IF(NOT(ISNUMBER(A2802)),"마감일을 확인하세요",IF(AND(B2802&lt;&gt;"",ISNA(MATCH(B2802,현장번호,0))),"현장 번호를 확인하세요",IF(AND(F2802&lt;&gt;"",F2802&lt;&gt;"완료"),"끝남 칸은 '완료'만","")))))</f>
        <v/>
      </c>
      <c r="J2802">
        <f>IF(OR(G2802="밀림",G2802="오늘",G2802="이번 주"),A2802+ROW()/1E+6,"")</f>
        <v/>
      </c>
    </row>
    <row r="2803">
      <c r="A2803" s="20" t="n"/>
      <c r="B2803" s="26" t="n"/>
      <c r="C2803" s="27">
        <f>IF(D2803="","",IF(B2803="","(현장 없음)",IFERROR(INDEX(현장_고객,MATCH(B2803,현장번호,0))&amp;" · "&amp;INDEX(현장_주소,MATCH(B2803,현장번호,0)),"없는 번호")))</f>
        <v/>
      </c>
      <c r="D2803" s="21" t="n"/>
      <c r="E2803" s="21" t="n"/>
      <c r="F2803" s="26" t="n"/>
      <c r="G2803" s="28">
        <f>IF(OR(D2803="",H2803&lt;&gt;""),"",IF(F2803="완료","완료",IF(A2803&lt;기준일,"밀림",IF(A2803=기준일,"오늘",IF(A2803&lt;=기준일+7,"이번 주","예정")))))</f>
        <v/>
      </c>
      <c r="H2803" s="25">
        <f>IF(COUNTA(A2803,B2803,D2803)=0,"",IF(D2803="","할 일을 적어 주세요",IF(NOT(ISNUMBER(A2803)),"마감일을 확인하세요",IF(AND(B2803&lt;&gt;"",ISNA(MATCH(B2803,현장번호,0))),"현장 번호를 확인하세요",IF(AND(F2803&lt;&gt;"",F2803&lt;&gt;"완료"),"끝남 칸은 '완료'만","")))))</f>
        <v/>
      </c>
      <c r="J2803">
        <f>IF(OR(G2803="밀림",G2803="오늘",G2803="이번 주"),A2803+ROW()/1E+6,"")</f>
        <v/>
      </c>
    </row>
    <row r="2804">
      <c r="A2804" s="20" t="n"/>
      <c r="B2804" s="26" t="n"/>
      <c r="C2804" s="27">
        <f>IF(D2804="","",IF(B2804="","(현장 없음)",IFERROR(INDEX(현장_고객,MATCH(B2804,현장번호,0))&amp;" · "&amp;INDEX(현장_주소,MATCH(B2804,현장번호,0)),"없는 번호")))</f>
        <v/>
      </c>
      <c r="D2804" s="21" t="n"/>
      <c r="E2804" s="21" t="n"/>
      <c r="F2804" s="26" t="n"/>
      <c r="G2804" s="28">
        <f>IF(OR(D2804="",H2804&lt;&gt;""),"",IF(F2804="완료","완료",IF(A2804&lt;기준일,"밀림",IF(A2804=기준일,"오늘",IF(A2804&lt;=기준일+7,"이번 주","예정")))))</f>
        <v/>
      </c>
      <c r="H2804" s="25">
        <f>IF(COUNTA(A2804,B2804,D2804)=0,"",IF(D2804="","할 일을 적어 주세요",IF(NOT(ISNUMBER(A2804)),"마감일을 확인하세요",IF(AND(B2804&lt;&gt;"",ISNA(MATCH(B2804,현장번호,0))),"현장 번호를 확인하세요",IF(AND(F2804&lt;&gt;"",F2804&lt;&gt;"완료"),"끝남 칸은 '완료'만","")))))</f>
        <v/>
      </c>
      <c r="J2804">
        <f>IF(OR(G2804="밀림",G2804="오늘",G2804="이번 주"),A2804+ROW()/1E+6,"")</f>
        <v/>
      </c>
    </row>
    <row r="2805">
      <c r="A2805" s="20" t="n"/>
      <c r="B2805" s="26" t="n"/>
      <c r="C2805" s="27">
        <f>IF(D2805="","",IF(B2805="","(현장 없음)",IFERROR(INDEX(현장_고객,MATCH(B2805,현장번호,0))&amp;" · "&amp;INDEX(현장_주소,MATCH(B2805,현장번호,0)),"없는 번호")))</f>
        <v/>
      </c>
      <c r="D2805" s="21" t="n"/>
      <c r="E2805" s="21" t="n"/>
      <c r="F2805" s="26" t="n"/>
      <c r="G2805" s="28">
        <f>IF(OR(D2805="",H2805&lt;&gt;""),"",IF(F2805="완료","완료",IF(A2805&lt;기준일,"밀림",IF(A2805=기준일,"오늘",IF(A2805&lt;=기준일+7,"이번 주","예정")))))</f>
        <v/>
      </c>
      <c r="H2805" s="25">
        <f>IF(COUNTA(A2805,B2805,D2805)=0,"",IF(D2805="","할 일을 적어 주세요",IF(NOT(ISNUMBER(A2805)),"마감일을 확인하세요",IF(AND(B2805&lt;&gt;"",ISNA(MATCH(B2805,현장번호,0))),"현장 번호를 확인하세요",IF(AND(F2805&lt;&gt;"",F2805&lt;&gt;"완료"),"끝남 칸은 '완료'만","")))))</f>
        <v/>
      </c>
      <c r="J2805">
        <f>IF(OR(G2805="밀림",G2805="오늘",G2805="이번 주"),A2805+ROW()/1E+6,"")</f>
        <v/>
      </c>
    </row>
    <row r="2806">
      <c r="A2806" s="20" t="n"/>
      <c r="B2806" s="26" t="n"/>
      <c r="C2806" s="27">
        <f>IF(D2806="","",IF(B2806="","(현장 없음)",IFERROR(INDEX(현장_고객,MATCH(B2806,현장번호,0))&amp;" · "&amp;INDEX(현장_주소,MATCH(B2806,현장번호,0)),"없는 번호")))</f>
        <v/>
      </c>
      <c r="D2806" s="21" t="n"/>
      <c r="E2806" s="21" t="n"/>
      <c r="F2806" s="26" t="n"/>
      <c r="G2806" s="28">
        <f>IF(OR(D2806="",H2806&lt;&gt;""),"",IF(F2806="완료","완료",IF(A2806&lt;기준일,"밀림",IF(A2806=기준일,"오늘",IF(A2806&lt;=기준일+7,"이번 주","예정")))))</f>
        <v/>
      </c>
      <c r="H2806" s="25">
        <f>IF(COUNTA(A2806,B2806,D2806)=0,"",IF(D2806="","할 일을 적어 주세요",IF(NOT(ISNUMBER(A2806)),"마감일을 확인하세요",IF(AND(B2806&lt;&gt;"",ISNA(MATCH(B2806,현장번호,0))),"현장 번호를 확인하세요",IF(AND(F2806&lt;&gt;"",F2806&lt;&gt;"완료"),"끝남 칸은 '완료'만","")))))</f>
        <v/>
      </c>
      <c r="J2806">
        <f>IF(OR(G2806="밀림",G2806="오늘",G2806="이번 주"),A2806+ROW()/1E+6,"")</f>
        <v/>
      </c>
    </row>
    <row r="2807">
      <c r="A2807" s="20" t="n"/>
      <c r="B2807" s="26" t="n"/>
      <c r="C2807" s="27">
        <f>IF(D2807="","",IF(B2807="","(현장 없음)",IFERROR(INDEX(현장_고객,MATCH(B2807,현장번호,0))&amp;" · "&amp;INDEX(현장_주소,MATCH(B2807,현장번호,0)),"없는 번호")))</f>
        <v/>
      </c>
      <c r="D2807" s="21" t="n"/>
      <c r="E2807" s="21" t="n"/>
      <c r="F2807" s="26" t="n"/>
      <c r="G2807" s="28">
        <f>IF(OR(D2807="",H2807&lt;&gt;""),"",IF(F2807="완료","완료",IF(A2807&lt;기준일,"밀림",IF(A2807=기준일,"오늘",IF(A2807&lt;=기준일+7,"이번 주","예정")))))</f>
        <v/>
      </c>
      <c r="H2807" s="25">
        <f>IF(COUNTA(A2807,B2807,D2807)=0,"",IF(D2807="","할 일을 적어 주세요",IF(NOT(ISNUMBER(A2807)),"마감일을 확인하세요",IF(AND(B2807&lt;&gt;"",ISNA(MATCH(B2807,현장번호,0))),"현장 번호를 확인하세요",IF(AND(F2807&lt;&gt;"",F2807&lt;&gt;"완료"),"끝남 칸은 '완료'만","")))))</f>
        <v/>
      </c>
      <c r="J2807">
        <f>IF(OR(G2807="밀림",G2807="오늘",G2807="이번 주"),A2807+ROW()/1E+6,"")</f>
        <v/>
      </c>
    </row>
    <row r="2808">
      <c r="A2808" s="20" t="n"/>
      <c r="B2808" s="26" t="n"/>
      <c r="C2808" s="27">
        <f>IF(D2808="","",IF(B2808="","(현장 없음)",IFERROR(INDEX(현장_고객,MATCH(B2808,현장번호,0))&amp;" · "&amp;INDEX(현장_주소,MATCH(B2808,현장번호,0)),"없는 번호")))</f>
        <v/>
      </c>
      <c r="D2808" s="21" t="n"/>
      <c r="E2808" s="21" t="n"/>
      <c r="F2808" s="26" t="n"/>
      <c r="G2808" s="28">
        <f>IF(OR(D2808="",H2808&lt;&gt;""),"",IF(F2808="완료","완료",IF(A2808&lt;기준일,"밀림",IF(A2808=기준일,"오늘",IF(A2808&lt;=기준일+7,"이번 주","예정")))))</f>
        <v/>
      </c>
      <c r="H2808" s="25">
        <f>IF(COUNTA(A2808,B2808,D2808)=0,"",IF(D2808="","할 일을 적어 주세요",IF(NOT(ISNUMBER(A2808)),"마감일을 확인하세요",IF(AND(B2808&lt;&gt;"",ISNA(MATCH(B2808,현장번호,0))),"현장 번호를 확인하세요",IF(AND(F2808&lt;&gt;"",F2808&lt;&gt;"완료"),"끝남 칸은 '완료'만","")))))</f>
        <v/>
      </c>
      <c r="J2808">
        <f>IF(OR(G2808="밀림",G2808="오늘",G2808="이번 주"),A2808+ROW()/1E+6,"")</f>
        <v/>
      </c>
    </row>
    <row r="2809">
      <c r="A2809" s="20" t="n"/>
      <c r="B2809" s="26" t="n"/>
      <c r="C2809" s="27">
        <f>IF(D2809="","",IF(B2809="","(현장 없음)",IFERROR(INDEX(현장_고객,MATCH(B2809,현장번호,0))&amp;" · "&amp;INDEX(현장_주소,MATCH(B2809,현장번호,0)),"없는 번호")))</f>
        <v/>
      </c>
      <c r="D2809" s="21" t="n"/>
      <c r="E2809" s="21" t="n"/>
      <c r="F2809" s="26" t="n"/>
      <c r="G2809" s="28">
        <f>IF(OR(D2809="",H2809&lt;&gt;""),"",IF(F2809="완료","완료",IF(A2809&lt;기준일,"밀림",IF(A2809=기준일,"오늘",IF(A2809&lt;=기준일+7,"이번 주","예정")))))</f>
        <v/>
      </c>
      <c r="H2809" s="25">
        <f>IF(COUNTA(A2809,B2809,D2809)=0,"",IF(D2809="","할 일을 적어 주세요",IF(NOT(ISNUMBER(A2809)),"마감일을 확인하세요",IF(AND(B2809&lt;&gt;"",ISNA(MATCH(B2809,현장번호,0))),"현장 번호를 확인하세요",IF(AND(F2809&lt;&gt;"",F2809&lt;&gt;"완료"),"끝남 칸은 '완료'만","")))))</f>
        <v/>
      </c>
      <c r="J2809">
        <f>IF(OR(G2809="밀림",G2809="오늘",G2809="이번 주"),A2809+ROW()/1E+6,"")</f>
        <v/>
      </c>
    </row>
    <row r="2810">
      <c r="A2810" s="20" t="n"/>
      <c r="B2810" s="26" t="n"/>
      <c r="C2810" s="27">
        <f>IF(D2810="","",IF(B2810="","(현장 없음)",IFERROR(INDEX(현장_고객,MATCH(B2810,현장번호,0))&amp;" · "&amp;INDEX(현장_주소,MATCH(B2810,현장번호,0)),"없는 번호")))</f>
        <v/>
      </c>
      <c r="D2810" s="21" t="n"/>
      <c r="E2810" s="21" t="n"/>
      <c r="F2810" s="26" t="n"/>
      <c r="G2810" s="28">
        <f>IF(OR(D2810="",H2810&lt;&gt;""),"",IF(F2810="완료","완료",IF(A2810&lt;기준일,"밀림",IF(A2810=기준일,"오늘",IF(A2810&lt;=기준일+7,"이번 주","예정")))))</f>
        <v/>
      </c>
      <c r="H2810" s="25">
        <f>IF(COUNTA(A2810,B2810,D2810)=0,"",IF(D2810="","할 일을 적어 주세요",IF(NOT(ISNUMBER(A2810)),"마감일을 확인하세요",IF(AND(B2810&lt;&gt;"",ISNA(MATCH(B2810,현장번호,0))),"현장 번호를 확인하세요",IF(AND(F2810&lt;&gt;"",F2810&lt;&gt;"완료"),"끝남 칸은 '완료'만","")))))</f>
        <v/>
      </c>
      <c r="J2810">
        <f>IF(OR(G2810="밀림",G2810="오늘",G2810="이번 주"),A2810+ROW()/1E+6,"")</f>
        <v/>
      </c>
    </row>
    <row r="2811">
      <c r="A2811" s="20" t="n"/>
      <c r="B2811" s="26" t="n"/>
      <c r="C2811" s="27">
        <f>IF(D2811="","",IF(B2811="","(현장 없음)",IFERROR(INDEX(현장_고객,MATCH(B2811,현장번호,0))&amp;" · "&amp;INDEX(현장_주소,MATCH(B2811,현장번호,0)),"없는 번호")))</f>
        <v/>
      </c>
      <c r="D2811" s="21" t="n"/>
      <c r="E2811" s="21" t="n"/>
      <c r="F2811" s="26" t="n"/>
      <c r="G2811" s="28">
        <f>IF(OR(D2811="",H2811&lt;&gt;""),"",IF(F2811="완료","완료",IF(A2811&lt;기준일,"밀림",IF(A2811=기준일,"오늘",IF(A2811&lt;=기준일+7,"이번 주","예정")))))</f>
        <v/>
      </c>
      <c r="H2811" s="25">
        <f>IF(COUNTA(A2811,B2811,D2811)=0,"",IF(D2811="","할 일을 적어 주세요",IF(NOT(ISNUMBER(A2811)),"마감일을 확인하세요",IF(AND(B2811&lt;&gt;"",ISNA(MATCH(B2811,현장번호,0))),"현장 번호를 확인하세요",IF(AND(F2811&lt;&gt;"",F2811&lt;&gt;"완료"),"끝남 칸은 '완료'만","")))))</f>
        <v/>
      </c>
      <c r="J2811">
        <f>IF(OR(G2811="밀림",G2811="오늘",G2811="이번 주"),A2811+ROW()/1E+6,"")</f>
        <v/>
      </c>
    </row>
    <row r="2812">
      <c r="A2812" s="20" t="n"/>
      <c r="B2812" s="26" t="n"/>
      <c r="C2812" s="27">
        <f>IF(D2812="","",IF(B2812="","(현장 없음)",IFERROR(INDEX(현장_고객,MATCH(B2812,현장번호,0))&amp;" · "&amp;INDEX(현장_주소,MATCH(B2812,현장번호,0)),"없는 번호")))</f>
        <v/>
      </c>
      <c r="D2812" s="21" t="n"/>
      <c r="E2812" s="21" t="n"/>
      <c r="F2812" s="26" t="n"/>
      <c r="G2812" s="28">
        <f>IF(OR(D2812="",H2812&lt;&gt;""),"",IF(F2812="완료","완료",IF(A2812&lt;기준일,"밀림",IF(A2812=기준일,"오늘",IF(A2812&lt;=기준일+7,"이번 주","예정")))))</f>
        <v/>
      </c>
      <c r="H2812" s="25">
        <f>IF(COUNTA(A2812,B2812,D2812)=0,"",IF(D2812="","할 일을 적어 주세요",IF(NOT(ISNUMBER(A2812)),"마감일을 확인하세요",IF(AND(B2812&lt;&gt;"",ISNA(MATCH(B2812,현장번호,0))),"현장 번호를 확인하세요",IF(AND(F2812&lt;&gt;"",F2812&lt;&gt;"완료"),"끝남 칸은 '완료'만","")))))</f>
        <v/>
      </c>
      <c r="J2812">
        <f>IF(OR(G2812="밀림",G2812="오늘",G2812="이번 주"),A2812+ROW()/1E+6,"")</f>
        <v/>
      </c>
    </row>
    <row r="2813">
      <c r="A2813" s="20" t="n"/>
      <c r="B2813" s="26" t="n"/>
      <c r="C2813" s="27">
        <f>IF(D2813="","",IF(B2813="","(현장 없음)",IFERROR(INDEX(현장_고객,MATCH(B2813,현장번호,0))&amp;" · "&amp;INDEX(현장_주소,MATCH(B2813,현장번호,0)),"없는 번호")))</f>
        <v/>
      </c>
      <c r="D2813" s="21" t="n"/>
      <c r="E2813" s="21" t="n"/>
      <c r="F2813" s="26" t="n"/>
      <c r="G2813" s="28">
        <f>IF(OR(D2813="",H2813&lt;&gt;""),"",IF(F2813="완료","완료",IF(A2813&lt;기준일,"밀림",IF(A2813=기준일,"오늘",IF(A2813&lt;=기준일+7,"이번 주","예정")))))</f>
        <v/>
      </c>
      <c r="H2813" s="25">
        <f>IF(COUNTA(A2813,B2813,D2813)=0,"",IF(D2813="","할 일을 적어 주세요",IF(NOT(ISNUMBER(A2813)),"마감일을 확인하세요",IF(AND(B2813&lt;&gt;"",ISNA(MATCH(B2813,현장번호,0))),"현장 번호를 확인하세요",IF(AND(F2813&lt;&gt;"",F2813&lt;&gt;"완료"),"끝남 칸은 '완료'만","")))))</f>
        <v/>
      </c>
      <c r="J2813">
        <f>IF(OR(G2813="밀림",G2813="오늘",G2813="이번 주"),A2813+ROW()/1E+6,"")</f>
        <v/>
      </c>
    </row>
    <row r="2814">
      <c r="A2814" s="20" t="n"/>
      <c r="B2814" s="26" t="n"/>
      <c r="C2814" s="27">
        <f>IF(D2814="","",IF(B2814="","(현장 없음)",IFERROR(INDEX(현장_고객,MATCH(B2814,현장번호,0))&amp;" · "&amp;INDEX(현장_주소,MATCH(B2814,현장번호,0)),"없는 번호")))</f>
        <v/>
      </c>
      <c r="D2814" s="21" t="n"/>
      <c r="E2814" s="21" t="n"/>
      <c r="F2814" s="26" t="n"/>
      <c r="G2814" s="28">
        <f>IF(OR(D2814="",H2814&lt;&gt;""),"",IF(F2814="완료","완료",IF(A2814&lt;기준일,"밀림",IF(A2814=기준일,"오늘",IF(A2814&lt;=기준일+7,"이번 주","예정")))))</f>
        <v/>
      </c>
      <c r="H2814" s="25">
        <f>IF(COUNTA(A2814,B2814,D2814)=0,"",IF(D2814="","할 일을 적어 주세요",IF(NOT(ISNUMBER(A2814)),"마감일을 확인하세요",IF(AND(B2814&lt;&gt;"",ISNA(MATCH(B2814,현장번호,0))),"현장 번호를 확인하세요",IF(AND(F2814&lt;&gt;"",F2814&lt;&gt;"완료"),"끝남 칸은 '완료'만","")))))</f>
        <v/>
      </c>
      <c r="J2814">
        <f>IF(OR(G2814="밀림",G2814="오늘",G2814="이번 주"),A2814+ROW()/1E+6,"")</f>
        <v/>
      </c>
    </row>
    <row r="2815">
      <c r="A2815" s="20" t="n"/>
      <c r="B2815" s="26" t="n"/>
      <c r="C2815" s="27">
        <f>IF(D2815="","",IF(B2815="","(현장 없음)",IFERROR(INDEX(현장_고객,MATCH(B2815,현장번호,0))&amp;" · "&amp;INDEX(현장_주소,MATCH(B2815,현장번호,0)),"없는 번호")))</f>
        <v/>
      </c>
      <c r="D2815" s="21" t="n"/>
      <c r="E2815" s="21" t="n"/>
      <c r="F2815" s="26" t="n"/>
      <c r="G2815" s="28">
        <f>IF(OR(D2815="",H2815&lt;&gt;""),"",IF(F2815="완료","완료",IF(A2815&lt;기준일,"밀림",IF(A2815=기준일,"오늘",IF(A2815&lt;=기준일+7,"이번 주","예정")))))</f>
        <v/>
      </c>
      <c r="H2815" s="25">
        <f>IF(COUNTA(A2815,B2815,D2815)=0,"",IF(D2815="","할 일을 적어 주세요",IF(NOT(ISNUMBER(A2815)),"마감일을 확인하세요",IF(AND(B2815&lt;&gt;"",ISNA(MATCH(B2815,현장번호,0))),"현장 번호를 확인하세요",IF(AND(F2815&lt;&gt;"",F2815&lt;&gt;"완료"),"끝남 칸은 '완료'만","")))))</f>
        <v/>
      </c>
      <c r="J2815">
        <f>IF(OR(G2815="밀림",G2815="오늘",G2815="이번 주"),A2815+ROW()/1E+6,"")</f>
        <v/>
      </c>
    </row>
    <row r="2816">
      <c r="A2816" s="20" t="n"/>
      <c r="B2816" s="26" t="n"/>
      <c r="C2816" s="27">
        <f>IF(D2816="","",IF(B2816="","(현장 없음)",IFERROR(INDEX(현장_고객,MATCH(B2816,현장번호,0))&amp;" · "&amp;INDEX(현장_주소,MATCH(B2816,현장번호,0)),"없는 번호")))</f>
        <v/>
      </c>
      <c r="D2816" s="21" t="n"/>
      <c r="E2816" s="21" t="n"/>
      <c r="F2816" s="26" t="n"/>
      <c r="G2816" s="28">
        <f>IF(OR(D2816="",H2816&lt;&gt;""),"",IF(F2816="완료","완료",IF(A2816&lt;기준일,"밀림",IF(A2816=기준일,"오늘",IF(A2816&lt;=기준일+7,"이번 주","예정")))))</f>
        <v/>
      </c>
      <c r="H2816" s="25">
        <f>IF(COUNTA(A2816,B2816,D2816)=0,"",IF(D2816="","할 일을 적어 주세요",IF(NOT(ISNUMBER(A2816)),"마감일을 확인하세요",IF(AND(B2816&lt;&gt;"",ISNA(MATCH(B2816,현장번호,0))),"현장 번호를 확인하세요",IF(AND(F2816&lt;&gt;"",F2816&lt;&gt;"완료"),"끝남 칸은 '완료'만","")))))</f>
        <v/>
      </c>
      <c r="J2816">
        <f>IF(OR(G2816="밀림",G2816="오늘",G2816="이번 주"),A2816+ROW()/1E+6,"")</f>
        <v/>
      </c>
    </row>
    <row r="2817">
      <c r="A2817" s="20" t="n"/>
      <c r="B2817" s="26" t="n"/>
      <c r="C2817" s="27">
        <f>IF(D2817="","",IF(B2817="","(현장 없음)",IFERROR(INDEX(현장_고객,MATCH(B2817,현장번호,0))&amp;" · "&amp;INDEX(현장_주소,MATCH(B2817,현장번호,0)),"없는 번호")))</f>
        <v/>
      </c>
      <c r="D2817" s="21" t="n"/>
      <c r="E2817" s="21" t="n"/>
      <c r="F2817" s="26" t="n"/>
      <c r="G2817" s="28">
        <f>IF(OR(D2817="",H2817&lt;&gt;""),"",IF(F2817="완료","완료",IF(A2817&lt;기준일,"밀림",IF(A2817=기준일,"오늘",IF(A2817&lt;=기준일+7,"이번 주","예정")))))</f>
        <v/>
      </c>
      <c r="H2817" s="25">
        <f>IF(COUNTA(A2817,B2817,D2817)=0,"",IF(D2817="","할 일을 적어 주세요",IF(NOT(ISNUMBER(A2817)),"마감일을 확인하세요",IF(AND(B2817&lt;&gt;"",ISNA(MATCH(B2817,현장번호,0))),"현장 번호를 확인하세요",IF(AND(F2817&lt;&gt;"",F2817&lt;&gt;"완료"),"끝남 칸은 '완료'만","")))))</f>
        <v/>
      </c>
      <c r="J2817">
        <f>IF(OR(G2817="밀림",G2817="오늘",G2817="이번 주"),A2817+ROW()/1E+6,"")</f>
        <v/>
      </c>
    </row>
    <row r="2818">
      <c r="A2818" s="20" t="n"/>
      <c r="B2818" s="26" t="n"/>
      <c r="C2818" s="27">
        <f>IF(D2818="","",IF(B2818="","(현장 없음)",IFERROR(INDEX(현장_고객,MATCH(B2818,현장번호,0))&amp;" · "&amp;INDEX(현장_주소,MATCH(B2818,현장번호,0)),"없는 번호")))</f>
        <v/>
      </c>
      <c r="D2818" s="21" t="n"/>
      <c r="E2818" s="21" t="n"/>
      <c r="F2818" s="26" t="n"/>
      <c r="G2818" s="28">
        <f>IF(OR(D2818="",H2818&lt;&gt;""),"",IF(F2818="완료","완료",IF(A2818&lt;기준일,"밀림",IF(A2818=기준일,"오늘",IF(A2818&lt;=기준일+7,"이번 주","예정")))))</f>
        <v/>
      </c>
      <c r="H2818" s="25">
        <f>IF(COUNTA(A2818,B2818,D2818)=0,"",IF(D2818="","할 일을 적어 주세요",IF(NOT(ISNUMBER(A2818)),"마감일을 확인하세요",IF(AND(B2818&lt;&gt;"",ISNA(MATCH(B2818,현장번호,0))),"현장 번호를 확인하세요",IF(AND(F2818&lt;&gt;"",F2818&lt;&gt;"완료"),"끝남 칸은 '완료'만","")))))</f>
        <v/>
      </c>
      <c r="J2818">
        <f>IF(OR(G2818="밀림",G2818="오늘",G2818="이번 주"),A2818+ROW()/1E+6,"")</f>
        <v/>
      </c>
    </row>
    <row r="2819">
      <c r="A2819" s="20" t="n"/>
      <c r="B2819" s="26" t="n"/>
      <c r="C2819" s="27">
        <f>IF(D2819="","",IF(B2819="","(현장 없음)",IFERROR(INDEX(현장_고객,MATCH(B2819,현장번호,0))&amp;" · "&amp;INDEX(현장_주소,MATCH(B2819,현장번호,0)),"없는 번호")))</f>
        <v/>
      </c>
      <c r="D2819" s="21" t="n"/>
      <c r="E2819" s="21" t="n"/>
      <c r="F2819" s="26" t="n"/>
      <c r="G2819" s="28">
        <f>IF(OR(D2819="",H2819&lt;&gt;""),"",IF(F2819="완료","완료",IF(A2819&lt;기준일,"밀림",IF(A2819=기준일,"오늘",IF(A2819&lt;=기준일+7,"이번 주","예정")))))</f>
        <v/>
      </c>
      <c r="H2819" s="25">
        <f>IF(COUNTA(A2819,B2819,D2819)=0,"",IF(D2819="","할 일을 적어 주세요",IF(NOT(ISNUMBER(A2819)),"마감일을 확인하세요",IF(AND(B2819&lt;&gt;"",ISNA(MATCH(B2819,현장번호,0))),"현장 번호를 확인하세요",IF(AND(F2819&lt;&gt;"",F2819&lt;&gt;"완료"),"끝남 칸은 '완료'만","")))))</f>
        <v/>
      </c>
      <c r="J2819">
        <f>IF(OR(G2819="밀림",G2819="오늘",G2819="이번 주"),A2819+ROW()/1E+6,"")</f>
        <v/>
      </c>
    </row>
    <row r="2820">
      <c r="A2820" s="20" t="n"/>
      <c r="B2820" s="26" t="n"/>
      <c r="C2820" s="27">
        <f>IF(D2820="","",IF(B2820="","(현장 없음)",IFERROR(INDEX(현장_고객,MATCH(B2820,현장번호,0))&amp;" · "&amp;INDEX(현장_주소,MATCH(B2820,현장번호,0)),"없는 번호")))</f>
        <v/>
      </c>
      <c r="D2820" s="21" t="n"/>
      <c r="E2820" s="21" t="n"/>
      <c r="F2820" s="26" t="n"/>
      <c r="G2820" s="28">
        <f>IF(OR(D2820="",H2820&lt;&gt;""),"",IF(F2820="완료","완료",IF(A2820&lt;기준일,"밀림",IF(A2820=기준일,"오늘",IF(A2820&lt;=기준일+7,"이번 주","예정")))))</f>
        <v/>
      </c>
      <c r="H2820" s="25">
        <f>IF(COUNTA(A2820,B2820,D2820)=0,"",IF(D2820="","할 일을 적어 주세요",IF(NOT(ISNUMBER(A2820)),"마감일을 확인하세요",IF(AND(B2820&lt;&gt;"",ISNA(MATCH(B2820,현장번호,0))),"현장 번호를 확인하세요",IF(AND(F2820&lt;&gt;"",F2820&lt;&gt;"완료"),"끝남 칸은 '완료'만","")))))</f>
        <v/>
      </c>
      <c r="J2820">
        <f>IF(OR(G2820="밀림",G2820="오늘",G2820="이번 주"),A2820+ROW()/1E+6,"")</f>
        <v/>
      </c>
    </row>
    <row r="2821">
      <c r="A2821" s="20" t="n"/>
      <c r="B2821" s="26" t="n"/>
      <c r="C2821" s="27">
        <f>IF(D2821="","",IF(B2821="","(현장 없음)",IFERROR(INDEX(현장_고객,MATCH(B2821,현장번호,0))&amp;" · "&amp;INDEX(현장_주소,MATCH(B2821,현장번호,0)),"없는 번호")))</f>
        <v/>
      </c>
      <c r="D2821" s="21" t="n"/>
      <c r="E2821" s="21" t="n"/>
      <c r="F2821" s="26" t="n"/>
      <c r="G2821" s="28">
        <f>IF(OR(D2821="",H2821&lt;&gt;""),"",IF(F2821="완료","완료",IF(A2821&lt;기준일,"밀림",IF(A2821=기준일,"오늘",IF(A2821&lt;=기준일+7,"이번 주","예정")))))</f>
        <v/>
      </c>
      <c r="H2821" s="25">
        <f>IF(COUNTA(A2821,B2821,D2821)=0,"",IF(D2821="","할 일을 적어 주세요",IF(NOT(ISNUMBER(A2821)),"마감일을 확인하세요",IF(AND(B2821&lt;&gt;"",ISNA(MATCH(B2821,현장번호,0))),"현장 번호를 확인하세요",IF(AND(F2821&lt;&gt;"",F2821&lt;&gt;"완료"),"끝남 칸은 '완료'만","")))))</f>
        <v/>
      </c>
      <c r="J2821">
        <f>IF(OR(G2821="밀림",G2821="오늘",G2821="이번 주"),A2821+ROW()/1E+6,"")</f>
        <v/>
      </c>
    </row>
    <row r="2822">
      <c r="A2822" s="20" t="n"/>
      <c r="B2822" s="26" t="n"/>
      <c r="C2822" s="27">
        <f>IF(D2822="","",IF(B2822="","(현장 없음)",IFERROR(INDEX(현장_고객,MATCH(B2822,현장번호,0))&amp;" · "&amp;INDEX(현장_주소,MATCH(B2822,현장번호,0)),"없는 번호")))</f>
        <v/>
      </c>
      <c r="D2822" s="21" t="n"/>
      <c r="E2822" s="21" t="n"/>
      <c r="F2822" s="26" t="n"/>
      <c r="G2822" s="28">
        <f>IF(OR(D2822="",H2822&lt;&gt;""),"",IF(F2822="완료","완료",IF(A2822&lt;기준일,"밀림",IF(A2822=기준일,"오늘",IF(A2822&lt;=기준일+7,"이번 주","예정")))))</f>
        <v/>
      </c>
      <c r="H2822" s="25">
        <f>IF(COUNTA(A2822,B2822,D2822)=0,"",IF(D2822="","할 일을 적어 주세요",IF(NOT(ISNUMBER(A2822)),"마감일을 확인하세요",IF(AND(B2822&lt;&gt;"",ISNA(MATCH(B2822,현장번호,0))),"현장 번호를 확인하세요",IF(AND(F2822&lt;&gt;"",F2822&lt;&gt;"완료"),"끝남 칸은 '완료'만","")))))</f>
        <v/>
      </c>
      <c r="J2822">
        <f>IF(OR(G2822="밀림",G2822="오늘",G2822="이번 주"),A2822+ROW()/1E+6,"")</f>
        <v/>
      </c>
    </row>
    <row r="2823">
      <c r="A2823" s="20" t="n"/>
      <c r="B2823" s="26" t="n"/>
      <c r="C2823" s="27">
        <f>IF(D2823="","",IF(B2823="","(현장 없음)",IFERROR(INDEX(현장_고객,MATCH(B2823,현장번호,0))&amp;" · "&amp;INDEX(현장_주소,MATCH(B2823,현장번호,0)),"없는 번호")))</f>
        <v/>
      </c>
      <c r="D2823" s="21" t="n"/>
      <c r="E2823" s="21" t="n"/>
      <c r="F2823" s="26" t="n"/>
      <c r="G2823" s="28">
        <f>IF(OR(D2823="",H2823&lt;&gt;""),"",IF(F2823="완료","완료",IF(A2823&lt;기준일,"밀림",IF(A2823=기준일,"오늘",IF(A2823&lt;=기준일+7,"이번 주","예정")))))</f>
        <v/>
      </c>
      <c r="H2823" s="25">
        <f>IF(COUNTA(A2823,B2823,D2823)=0,"",IF(D2823="","할 일을 적어 주세요",IF(NOT(ISNUMBER(A2823)),"마감일을 확인하세요",IF(AND(B2823&lt;&gt;"",ISNA(MATCH(B2823,현장번호,0))),"현장 번호를 확인하세요",IF(AND(F2823&lt;&gt;"",F2823&lt;&gt;"완료"),"끝남 칸은 '완료'만","")))))</f>
        <v/>
      </c>
      <c r="J2823">
        <f>IF(OR(G2823="밀림",G2823="오늘",G2823="이번 주"),A2823+ROW()/1E+6,"")</f>
        <v/>
      </c>
    </row>
    <row r="2824">
      <c r="A2824" s="20" t="n"/>
      <c r="B2824" s="26" t="n"/>
      <c r="C2824" s="27">
        <f>IF(D2824="","",IF(B2824="","(현장 없음)",IFERROR(INDEX(현장_고객,MATCH(B2824,현장번호,0))&amp;" · "&amp;INDEX(현장_주소,MATCH(B2824,현장번호,0)),"없는 번호")))</f>
        <v/>
      </c>
      <c r="D2824" s="21" t="n"/>
      <c r="E2824" s="21" t="n"/>
      <c r="F2824" s="26" t="n"/>
      <c r="G2824" s="28">
        <f>IF(OR(D2824="",H2824&lt;&gt;""),"",IF(F2824="완료","완료",IF(A2824&lt;기준일,"밀림",IF(A2824=기준일,"오늘",IF(A2824&lt;=기준일+7,"이번 주","예정")))))</f>
        <v/>
      </c>
      <c r="H2824" s="25">
        <f>IF(COUNTA(A2824,B2824,D2824)=0,"",IF(D2824="","할 일을 적어 주세요",IF(NOT(ISNUMBER(A2824)),"마감일을 확인하세요",IF(AND(B2824&lt;&gt;"",ISNA(MATCH(B2824,현장번호,0))),"현장 번호를 확인하세요",IF(AND(F2824&lt;&gt;"",F2824&lt;&gt;"완료"),"끝남 칸은 '완료'만","")))))</f>
        <v/>
      </c>
      <c r="J2824">
        <f>IF(OR(G2824="밀림",G2824="오늘",G2824="이번 주"),A2824+ROW()/1E+6,"")</f>
        <v/>
      </c>
    </row>
    <row r="2825">
      <c r="A2825" s="20" t="n"/>
      <c r="B2825" s="26" t="n"/>
      <c r="C2825" s="27">
        <f>IF(D2825="","",IF(B2825="","(현장 없음)",IFERROR(INDEX(현장_고객,MATCH(B2825,현장번호,0))&amp;" · "&amp;INDEX(현장_주소,MATCH(B2825,현장번호,0)),"없는 번호")))</f>
        <v/>
      </c>
      <c r="D2825" s="21" t="n"/>
      <c r="E2825" s="21" t="n"/>
      <c r="F2825" s="26" t="n"/>
      <c r="G2825" s="28">
        <f>IF(OR(D2825="",H2825&lt;&gt;""),"",IF(F2825="완료","완료",IF(A2825&lt;기준일,"밀림",IF(A2825=기준일,"오늘",IF(A2825&lt;=기준일+7,"이번 주","예정")))))</f>
        <v/>
      </c>
      <c r="H2825" s="25">
        <f>IF(COUNTA(A2825,B2825,D2825)=0,"",IF(D2825="","할 일을 적어 주세요",IF(NOT(ISNUMBER(A2825)),"마감일을 확인하세요",IF(AND(B2825&lt;&gt;"",ISNA(MATCH(B2825,현장번호,0))),"현장 번호를 확인하세요",IF(AND(F2825&lt;&gt;"",F2825&lt;&gt;"완료"),"끝남 칸은 '완료'만","")))))</f>
        <v/>
      </c>
      <c r="J2825">
        <f>IF(OR(G2825="밀림",G2825="오늘",G2825="이번 주"),A2825+ROW()/1E+6,"")</f>
        <v/>
      </c>
    </row>
    <row r="2826">
      <c r="A2826" s="20" t="n"/>
      <c r="B2826" s="26" t="n"/>
      <c r="C2826" s="27">
        <f>IF(D2826="","",IF(B2826="","(현장 없음)",IFERROR(INDEX(현장_고객,MATCH(B2826,현장번호,0))&amp;" · "&amp;INDEX(현장_주소,MATCH(B2826,현장번호,0)),"없는 번호")))</f>
        <v/>
      </c>
      <c r="D2826" s="21" t="n"/>
      <c r="E2826" s="21" t="n"/>
      <c r="F2826" s="26" t="n"/>
      <c r="G2826" s="28">
        <f>IF(OR(D2826="",H2826&lt;&gt;""),"",IF(F2826="완료","완료",IF(A2826&lt;기준일,"밀림",IF(A2826=기준일,"오늘",IF(A2826&lt;=기준일+7,"이번 주","예정")))))</f>
        <v/>
      </c>
      <c r="H2826" s="25">
        <f>IF(COUNTA(A2826,B2826,D2826)=0,"",IF(D2826="","할 일을 적어 주세요",IF(NOT(ISNUMBER(A2826)),"마감일을 확인하세요",IF(AND(B2826&lt;&gt;"",ISNA(MATCH(B2826,현장번호,0))),"현장 번호를 확인하세요",IF(AND(F2826&lt;&gt;"",F2826&lt;&gt;"완료"),"끝남 칸은 '완료'만","")))))</f>
        <v/>
      </c>
      <c r="J2826">
        <f>IF(OR(G2826="밀림",G2826="오늘",G2826="이번 주"),A2826+ROW()/1E+6,"")</f>
        <v/>
      </c>
    </row>
    <row r="2827">
      <c r="A2827" s="20" t="n"/>
      <c r="B2827" s="26" t="n"/>
      <c r="C2827" s="27">
        <f>IF(D2827="","",IF(B2827="","(현장 없음)",IFERROR(INDEX(현장_고객,MATCH(B2827,현장번호,0))&amp;" · "&amp;INDEX(현장_주소,MATCH(B2827,현장번호,0)),"없는 번호")))</f>
        <v/>
      </c>
      <c r="D2827" s="21" t="n"/>
      <c r="E2827" s="21" t="n"/>
      <c r="F2827" s="26" t="n"/>
      <c r="G2827" s="28">
        <f>IF(OR(D2827="",H2827&lt;&gt;""),"",IF(F2827="완료","완료",IF(A2827&lt;기준일,"밀림",IF(A2827=기준일,"오늘",IF(A2827&lt;=기준일+7,"이번 주","예정")))))</f>
        <v/>
      </c>
      <c r="H2827" s="25">
        <f>IF(COUNTA(A2827,B2827,D2827)=0,"",IF(D2827="","할 일을 적어 주세요",IF(NOT(ISNUMBER(A2827)),"마감일을 확인하세요",IF(AND(B2827&lt;&gt;"",ISNA(MATCH(B2827,현장번호,0))),"현장 번호를 확인하세요",IF(AND(F2827&lt;&gt;"",F2827&lt;&gt;"완료"),"끝남 칸은 '완료'만","")))))</f>
        <v/>
      </c>
      <c r="J2827">
        <f>IF(OR(G2827="밀림",G2827="오늘",G2827="이번 주"),A2827+ROW()/1E+6,"")</f>
        <v/>
      </c>
    </row>
    <row r="2828">
      <c r="A2828" s="20" t="n"/>
      <c r="B2828" s="26" t="n"/>
      <c r="C2828" s="27">
        <f>IF(D2828="","",IF(B2828="","(현장 없음)",IFERROR(INDEX(현장_고객,MATCH(B2828,현장번호,0))&amp;" · "&amp;INDEX(현장_주소,MATCH(B2828,현장번호,0)),"없는 번호")))</f>
        <v/>
      </c>
      <c r="D2828" s="21" t="n"/>
      <c r="E2828" s="21" t="n"/>
      <c r="F2828" s="26" t="n"/>
      <c r="G2828" s="28">
        <f>IF(OR(D2828="",H2828&lt;&gt;""),"",IF(F2828="완료","완료",IF(A2828&lt;기준일,"밀림",IF(A2828=기준일,"오늘",IF(A2828&lt;=기준일+7,"이번 주","예정")))))</f>
        <v/>
      </c>
      <c r="H2828" s="25">
        <f>IF(COUNTA(A2828,B2828,D2828)=0,"",IF(D2828="","할 일을 적어 주세요",IF(NOT(ISNUMBER(A2828)),"마감일을 확인하세요",IF(AND(B2828&lt;&gt;"",ISNA(MATCH(B2828,현장번호,0))),"현장 번호를 확인하세요",IF(AND(F2828&lt;&gt;"",F2828&lt;&gt;"완료"),"끝남 칸은 '완료'만","")))))</f>
        <v/>
      </c>
      <c r="J2828">
        <f>IF(OR(G2828="밀림",G2828="오늘",G2828="이번 주"),A2828+ROW()/1E+6,"")</f>
        <v/>
      </c>
    </row>
    <row r="2829">
      <c r="A2829" s="20" t="n"/>
      <c r="B2829" s="26" t="n"/>
      <c r="C2829" s="27">
        <f>IF(D2829="","",IF(B2829="","(현장 없음)",IFERROR(INDEX(현장_고객,MATCH(B2829,현장번호,0))&amp;" · "&amp;INDEX(현장_주소,MATCH(B2829,현장번호,0)),"없는 번호")))</f>
        <v/>
      </c>
      <c r="D2829" s="21" t="n"/>
      <c r="E2829" s="21" t="n"/>
      <c r="F2829" s="26" t="n"/>
      <c r="G2829" s="28">
        <f>IF(OR(D2829="",H2829&lt;&gt;""),"",IF(F2829="완료","완료",IF(A2829&lt;기준일,"밀림",IF(A2829=기준일,"오늘",IF(A2829&lt;=기준일+7,"이번 주","예정")))))</f>
        <v/>
      </c>
      <c r="H2829" s="25">
        <f>IF(COUNTA(A2829,B2829,D2829)=0,"",IF(D2829="","할 일을 적어 주세요",IF(NOT(ISNUMBER(A2829)),"마감일을 확인하세요",IF(AND(B2829&lt;&gt;"",ISNA(MATCH(B2829,현장번호,0))),"현장 번호를 확인하세요",IF(AND(F2829&lt;&gt;"",F2829&lt;&gt;"완료"),"끝남 칸은 '완료'만","")))))</f>
        <v/>
      </c>
      <c r="J2829">
        <f>IF(OR(G2829="밀림",G2829="오늘",G2829="이번 주"),A2829+ROW()/1E+6,"")</f>
        <v/>
      </c>
    </row>
    <row r="2830">
      <c r="A2830" s="20" t="n"/>
      <c r="B2830" s="26" t="n"/>
      <c r="C2830" s="27">
        <f>IF(D2830="","",IF(B2830="","(현장 없음)",IFERROR(INDEX(현장_고객,MATCH(B2830,현장번호,0))&amp;" · "&amp;INDEX(현장_주소,MATCH(B2830,현장번호,0)),"없는 번호")))</f>
        <v/>
      </c>
      <c r="D2830" s="21" t="n"/>
      <c r="E2830" s="21" t="n"/>
      <c r="F2830" s="26" t="n"/>
      <c r="G2830" s="28">
        <f>IF(OR(D2830="",H2830&lt;&gt;""),"",IF(F2830="완료","완료",IF(A2830&lt;기준일,"밀림",IF(A2830=기준일,"오늘",IF(A2830&lt;=기준일+7,"이번 주","예정")))))</f>
        <v/>
      </c>
      <c r="H2830" s="25">
        <f>IF(COUNTA(A2830,B2830,D2830)=0,"",IF(D2830="","할 일을 적어 주세요",IF(NOT(ISNUMBER(A2830)),"마감일을 확인하세요",IF(AND(B2830&lt;&gt;"",ISNA(MATCH(B2830,현장번호,0))),"현장 번호를 확인하세요",IF(AND(F2830&lt;&gt;"",F2830&lt;&gt;"완료"),"끝남 칸은 '완료'만","")))))</f>
        <v/>
      </c>
      <c r="J2830">
        <f>IF(OR(G2830="밀림",G2830="오늘",G2830="이번 주"),A2830+ROW()/1E+6,"")</f>
        <v/>
      </c>
    </row>
    <row r="2831">
      <c r="A2831" s="20" t="n"/>
      <c r="B2831" s="26" t="n"/>
      <c r="C2831" s="27">
        <f>IF(D2831="","",IF(B2831="","(현장 없음)",IFERROR(INDEX(현장_고객,MATCH(B2831,현장번호,0))&amp;" · "&amp;INDEX(현장_주소,MATCH(B2831,현장번호,0)),"없는 번호")))</f>
        <v/>
      </c>
      <c r="D2831" s="21" t="n"/>
      <c r="E2831" s="21" t="n"/>
      <c r="F2831" s="26" t="n"/>
      <c r="G2831" s="28">
        <f>IF(OR(D2831="",H2831&lt;&gt;""),"",IF(F2831="완료","완료",IF(A2831&lt;기준일,"밀림",IF(A2831=기준일,"오늘",IF(A2831&lt;=기준일+7,"이번 주","예정")))))</f>
        <v/>
      </c>
      <c r="H2831" s="25">
        <f>IF(COUNTA(A2831,B2831,D2831)=0,"",IF(D2831="","할 일을 적어 주세요",IF(NOT(ISNUMBER(A2831)),"마감일을 확인하세요",IF(AND(B2831&lt;&gt;"",ISNA(MATCH(B2831,현장번호,0))),"현장 번호를 확인하세요",IF(AND(F2831&lt;&gt;"",F2831&lt;&gt;"완료"),"끝남 칸은 '완료'만","")))))</f>
        <v/>
      </c>
      <c r="J2831">
        <f>IF(OR(G2831="밀림",G2831="오늘",G2831="이번 주"),A2831+ROW()/1E+6,"")</f>
        <v/>
      </c>
    </row>
    <row r="2832">
      <c r="A2832" s="20" t="n"/>
      <c r="B2832" s="26" t="n"/>
      <c r="C2832" s="27">
        <f>IF(D2832="","",IF(B2832="","(현장 없음)",IFERROR(INDEX(현장_고객,MATCH(B2832,현장번호,0))&amp;" · "&amp;INDEX(현장_주소,MATCH(B2832,현장번호,0)),"없는 번호")))</f>
        <v/>
      </c>
      <c r="D2832" s="21" t="n"/>
      <c r="E2832" s="21" t="n"/>
      <c r="F2832" s="26" t="n"/>
      <c r="G2832" s="28">
        <f>IF(OR(D2832="",H2832&lt;&gt;""),"",IF(F2832="완료","완료",IF(A2832&lt;기준일,"밀림",IF(A2832=기준일,"오늘",IF(A2832&lt;=기준일+7,"이번 주","예정")))))</f>
        <v/>
      </c>
      <c r="H2832" s="25">
        <f>IF(COUNTA(A2832,B2832,D2832)=0,"",IF(D2832="","할 일을 적어 주세요",IF(NOT(ISNUMBER(A2832)),"마감일을 확인하세요",IF(AND(B2832&lt;&gt;"",ISNA(MATCH(B2832,현장번호,0))),"현장 번호를 확인하세요",IF(AND(F2832&lt;&gt;"",F2832&lt;&gt;"완료"),"끝남 칸은 '완료'만","")))))</f>
        <v/>
      </c>
      <c r="J2832">
        <f>IF(OR(G2832="밀림",G2832="오늘",G2832="이번 주"),A2832+ROW()/1E+6,"")</f>
        <v/>
      </c>
    </row>
    <row r="2833">
      <c r="A2833" s="20" t="n"/>
      <c r="B2833" s="26" t="n"/>
      <c r="C2833" s="27">
        <f>IF(D2833="","",IF(B2833="","(현장 없음)",IFERROR(INDEX(현장_고객,MATCH(B2833,현장번호,0))&amp;" · "&amp;INDEX(현장_주소,MATCH(B2833,현장번호,0)),"없는 번호")))</f>
        <v/>
      </c>
      <c r="D2833" s="21" t="n"/>
      <c r="E2833" s="21" t="n"/>
      <c r="F2833" s="26" t="n"/>
      <c r="G2833" s="28">
        <f>IF(OR(D2833="",H2833&lt;&gt;""),"",IF(F2833="완료","완료",IF(A2833&lt;기준일,"밀림",IF(A2833=기준일,"오늘",IF(A2833&lt;=기준일+7,"이번 주","예정")))))</f>
        <v/>
      </c>
      <c r="H2833" s="25">
        <f>IF(COUNTA(A2833,B2833,D2833)=0,"",IF(D2833="","할 일을 적어 주세요",IF(NOT(ISNUMBER(A2833)),"마감일을 확인하세요",IF(AND(B2833&lt;&gt;"",ISNA(MATCH(B2833,현장번호,0))),"현장 번호를 확인하세요",IF(AND(F2833&lt;&gt;"",F2833&lt;&gt;"완료"),"끝남 칸은 '완료'만","")))))</f>
        <v/>
      </c>
      <c r="J2833">
        <f>IF(OR(G2833="밀림",G2833="오늘",G2833="이번 주"),A2833+ROW()/1E+6,"")</f>
        <v/>
      </c>
    </row>
    <row r="2834">
      <c r="A2834" s="20" t="n"/>
      <c r="B2834" s="26" t="n"/>
      <c r="C2834" s="27">
        <f>IF(D2834="","",IF(B2834="","(현장 없음)",IFERROR(INDEX(현장_고객,MATCH(B2834,현장번호,0))&amp;" · "&amp;INDEX(현장_주소,MATCH(B2834,현장번호,0)),"없는 번호")))</f>
        <v/>
      </c>
      <c r="D2834" s="21" t="n"/>
      <c r="E2834" s="21" t="n"/>
      <c r="F2834" s="26" t="n"/>
      <c r="G2834" s="28">
        <f>IF(OR(D2834="",H2834&lt;&gt;""),"",IF(F2834="완료","완료",IF(A2834&lt;기준일,"밀림",IF(A2834=기준일,"오늘",IF(A2834&lt;=기준일+7,"이번 주","예정")))))</f>
        <v/>
      </c>
      <c r="H2834" s="25">
        <f>IF(COUNTA(A2834,B2834,D2834)=0,"",IF(D2834="","할 일을 적어 주세요",IF(NOT(ISNUMBER(A2834)),"마감일을 확인하세요",IF(AND(B2834&lt;&gt;"",ISNA(MATCH(B2834,현장번호,0))),"현장 번호를 확인하세요",IF(AND(F2834&lt;&gt;"",F2834&lt;&gt;"완료"),"끝남 칸은 '완료'만","")))))</f>
        <v/>
      </c>
      <c r="J2834">
        <f>IF(OR(G2834="밀림",G2834="오늘",G2834="이번 주"),A2834+ROW()/1E+6,"")</f>
        <v/>
      </c>
    </row>
    <row r="2835">
      <c r="A2835" s="20" t="n"/>
      <c r="B2835" s="26" t="n"/>
      <c r="C2835" s="27">
        <f>IF(D2835="","",IF(B2835="","(현장 없음)",IFERROR(INDEX(현장_고객,MATCH(B2835,현장번호,0))&amp;" · "&amp;INDEX(현장_주소,MATCH(B2835,현장번호,0)),"없는 번호")))</f>
        <v/>
      </c>
      <c r="D2835" s="21" t="n"/>
      <c r="E2835" s="21" t="n"/>
      <c r="F2835" s="26" t="n"/>
      <c r="G2835" s="28">
        <f>IF(OR(D2835="",H2835&lt;&gt;""),"",IF(F2835="완료","완료",IF(A2835&lt;기준일,"밀림",IF(A2835=기준일,"오늘",IF(A2835&lt;=기준일+7,"이번 주","예정")))))</f>
        <v/>
      </c>
      <c r="H2835" s="25">
        <f>IF(COUNTA(A2835,B2835,D2835)=0,"",IF(D2835="","할 일을 적어 주세요",IF(NOT(ISNUMBER(A2835)),"마감일을 확인하세요",IF(AND(B2835&lt;&gt;"",ISNA(MATCH(B2835,현장번호,0))),"현장 번호를 확인하세요",IF(AND(F2835&lt;&gt;"",F2835&lt;&gt;"완료"),"끝남 칸은 '완료'만","")))))</f>
        <v/>
      </c>
      <c r="J2835">
        <f>IF(OR(G2835="밀림",G2835="오늘",G2835="이번 주"),A2835+ROW()/1E+6,"")</f>
        <v/>
      </c>
    </row>
    <row r="2836">
      <c r="A2836" s="20" t="n"/>
      <c r="B2836" s="26" t="n"/>
      <c r="C2836" s="27">
        <f>IF(D2836="","",IF(B2836="","(현장 없음)",IFERROR(INDEX(현장_고객,MATCH(B2836,현장번호,0))&amp;" · "&amp;INDEX(현장_주소,MATCH(B2836,현장번호,0)),"없는 번호")))</f>
        <v/>
      </c>
      <c r="D2836" s="21" t="n"/>
      <c r="E2836" s="21" t="n"/>
      <c r="F2836" s="26" t="n"/>
      <c r="G2836" s="28">
        <f>IF(OR(D2836="",H2836&lt;&gt;""),"",IF(F2836="완료","완료",IF(A2836&lt;기준일,"밀림",IF(A2836=기준일,"오늘",IF(A2836&lt;=기준일+7,"이번 주","예정")))))</f>
        <v/>
      </c>
      <c r="H2836" s="25">
        <f>IF(COUNTA(A2836,B2836,D2836)=0,"",IF(D2836="","할 일을 적어 주세요",IF(NOT(ISNUMBER(A2836)),"마감일을 확인하세요",IF(AND(B2836&lt;&gt;"",ISNA(MATCH(B2836,현장번호,0))),"현장 번호를 확인하세요",IF(AND(F2836&lt;&gt;"",F2836&lt;&gt;"완료"),"끝남 칸은 '완료'만","")))))</f>
        <v/>
      </c>
      <c r="J2836">
        <f>IF(OR(G2836="밀림",G2836="오늘",G2836="이번 주"),A2836+ROW()/1E+6,"")</f>
        <v/>
      </c>
    </row>
    <row r="2837">
      <c r="A2837" s="20" t="n"/>
      <c r="B2837" s="26" t="n"/>
      <c r="C2837" s="27">
        <f>IF(D2837="","",IF(B2837="","(현장 없음)",IFERROR(INDEX(현장_고객,MATCH(B2837,현장번호,0))&amp;" · "&amp;INDEX(현장_주소,MATCH(B2837,현장번호,0)),"없는 번호")))</f>
        <v/>
      </c>
      <c r="D2837" s="21" t="n"/>
      <c r="E2837" s="21" t="n"/>
      <c r="F2837" s="26" t="n"/>
      <c r="G2837" s="28">
        <f>IF(OR(D2837="",H2837&lt;&gt;""),"",IF(F2837="완료","완료",IF(A2837&lt;기준일,"밀림",IF(A2837=기준일,"오늘",IF(A2837&lt;=기준일+7,"이번 주","예정")))))</f>
        <v/>
      </c>
      <c r="H2837" s="25">
        <f>IF(COUNTA(A2837,B2837,D2837)=0,"",IF(D2837="","할 일을 적어 주세요",IF(NOT(ISNUMBER(A2837)),"마감일을 확인하세요",IF(AND(B2837&lt;&gt;"",ISNA(MATCH(B2837,현장번호,0))),"현장 번호를 확인하세요",IF(AND(F2837&lt;&gt;"",F2837&lt;&gt;"완료"),"끝남 칸은 '완료'만","")))))</f>
        <v/>
      </c>
      <c r="J2837">
        <f>IF(OR(G2837="밀림",G2837="오늘",G2837="이번 주"),A2837+ROW()/1E+6,"")</f>
        <v/>
      </c>
    </row>
    <row r="2838">
      <c r="A2838" s="20" t="n"/>
      <c r="B2838" s="26" t="n"/>
      <c r="C2838" s="27">
        <f>IF(D2838="","",IF(B2838="","(현장 없음)",IFERROR(INDEX(현장_고객,MATCH(B2838,현장번호,0))&amp;" · "&amp;INDEX(현장_주소,MATCH(B2838,현장번호,0)),"없는 번호")))</f>
        <v/>
      </c>
      <c r="D2838" s="21" t="n"/>
      <c r="E2838" s="21" t="n"/>
      <c r="F2838" s="26" t="n"/>
      <c r="G2838" s="28">
        <f>IF(OR(D2838="",H2838&lt;&gt;""),"",IF(F2838="완료","완료",IF(A2838&lt;기준일,"밀림",IF(A2838=기준일,"오늘",IF(A2838&lt;=기준일+7,"이번 주","예정")))))</f>
        <v/>
      </c>
      <c r="H2838" s="25">
        <f>IF(COUNTA(A2838,B2838,D2838)=0,"",IF(D2838="","할 일을 적어 주세요",IF(NOT(ISNUMBER(A2838)),"마감일을 확인하세요",IF(AND(B2838&lt;&gt;"",ISNA(MATCH(B2838,현장번호,0))),"현장 번호를 확인하세요",IF(AND(F2838&lt;&gt;"",F2838&lt;&gt;"완료"),"끝남 칸은 '완료'만","")))))</f>
        <v/>
      </c>
      <c r="J2838">
        <f>IF(OR(G2838="밀림",G2838="오늘",G2838="이번 주"),A2838+ROW()/1E+6,"")</f>
        <v/>
      </c>
    </row>
    <row r="2839">
      <c r="A2839" s="20" t="n"/>
      <c r="B2839" s="26" t="n"/>
      <c r="C2839" s="27">
        <f>IF(D2839="","",IF(B2839="","(현장 없음)",IFERROR(INDEX(현장_고객,MATCH(B2839,현장번호,0))&amp;" · "&amp;INDEX(현장_주소,MATCH(B2839,현장번호,0)),"없는 번호")))</f>
        <v/>
      </c>
      <c r="D2839" s="21" t="n"/>
      <c r="E2839" s="21" t="n"/>
      <c r="F2839" s="26" t="n"/>
      <c r="G2839" s="28">
        <f>IF(OR(D2839="",H2839&lt;&gt;""),"",IF(F2839="완료","완료",IF(A2839&lt;기준일,"밀림",IF(A2839=기준일,"오늘",IF(A2839&lt;=기준일+7,"이번 주","예정")))))</f>
        <v/>
      </c>
      <c r="H2839" s="25">
        <f>IF(COUNTA(A2839,B2839,D2839)=0,"",IF(D2839="","할 일을 적어 주세요",IF(NOT(ISNUMBER(A2839)),"마감일을 확인하세요",IF(AND(B2839&lt;&gt;"",ISNA(MATCH(B2839,현장번호,0))),"현장 번호를 확인하세요",IF(AND(F2839&lt;&gt;"",F2839&lt;&gt;"완료"),"끝남 칸은 '완료'만","")))))</f>
        <v/>
      </c>
      <c r="J2839">
        <f>IF(OR(G2839="밀림",G2839="오늘",G2839="이번 주"),A2839+ROW()/1E+6,"")</f>
        <v/>
      </c>
    </row>
    <row r="2840">
      <c r="A2840" s="20" t="n"/>
      <c r="B2840" s="26" t="n"/>
      <c r="C2840" s="27">
        <f>IF(D2840="","",IF(B2840="","(현장 없음)",IFERROR(INDEX(현장_고객,MATCH(B2840,현장번호,0))&amp;" · "&amp;INDEX(현장_주소,MATCH(B2840,현장번호,0)),"없는 번호")))</f>
        <v/>
      </c>
      <c r="D2840" s="21" t="n"/>
      <c r="E2840" s="21" t="n"/>
      <c r="F2840" s="26" t="n"/>
      <c r="G2840" s="28">
        <f>IF(OR(D2840="",H2840&lt;&gt;""),"",IF(F2840="완료","완료",IF(A2840&lt;기준일,"밀림",IF(A2840=기준일,"오늘",IF(A2840&lt;=기준일+7,"이번 주","예정")))))</f>
        <v/>
      </c>
      <c r="H2840" s="25">
        <f>IF(COUNTA(A2840,B2840,D2840)=0,"",IF(D2840="","할 일을 적어 주세요",IF(NOT(ISNUMBER(A2840)),"마감일을 확인하세요",IF(AND(B2840&lt;&gt;"",ISNA(MATCH(B2840,현장번호,0))),"현장 번호를 확인하세요",IF(AND(F2840&lt;&gt;"",F2840&lt;&gt;"완료"),"끝남 칸은 '완료'만","")))))</f>
        <v/>
      </c>
      <c r="J2840">
        <f>IF(OR(G2840="밀림",G2840="오늘",G2840="이번 주"),A2840+ROW()/1E+6,"")</f>
        <v/>
      </c>
    </row>
    <row r="2841">
      <c r="A2841" s="20" t="n"/>
      <c r="B2841" s="26" t="n"/>
      <c r="C2841" s="27">
        <f>IF(D2841="","",IF(B2841="","(현장 없음)",IFERROR(INDEX(현장_고객,MATCH(B2841,현장번호,0))&amp;" · "&amp;INDEX(현장_주소,MATCH(B2841,현장번호,0)),"없는 번호")))</f>
        <v/>
      </c>
      <c r="D2841" s="21" t="n"/>
      <c r="E2841" s="21" t="n"/>
      <c r="F2841" s="26" t="n"/>
      <c r="G2841" s="28">
        <f>IF(OR(D2841="",H2841&lt;&gt;""),"",IF(F2841="완료","완료",IF(A2841&lt;기준일,"밀림",IF(A2841=기준일,"오늘",IF(A2841&lt;=기준일+7,"이번 주","예정")))))</f>
        <v/>
      </c>
      <c r="H2841" s="25">
        <f>IF(COUNTA(A2841,B2841,D2841)=0,"",IF(D2841="","할 일을 적어 주세요",IF(NOT(ISNUMBER(A2841)),"마감일을 확인하세요",IF(AND(B2841&lt;&gt;"",ISNA(MATCH(B2841,현장번호,0))),"현장 번호를 확인하세요",IF(AND(F2841&lt;&gt;"",F2841&lt;&gt;"완료"),"끝남 칸은 '완료'만","")))))</f>
        <v/>
      </c>
      <c r="J2841">
        <f>IF(OR(G2841="밀림",G2841="오늘",G2841="이번 주"),A2841+ROW()/1E+6,"")</f>
        <v/>
      </c>
    </row>
    <row r="2842">
      <c r="A2842" s="20" t="n"/>
      <c r="B2842" s="26" t="n"/>
      <c r="C2842" s="27">
        <f>IF(D2842="","",IF(B2842="","(현장 없음)",IFERROR(INDEX(현장_고객,MATCH(B2842,현장번호,0))&amp;" · "&amp;INDEX(현장_주소,MATCH(B2842,현장번호,0)),"없는 번호")))</f>
        <v/>
      </c>
      <c r="D2842" s="21" t="n"/>
      <c r="E2842" s="21" t="n"/>
      <c r="F2842" s="26" t="n"/>
      <c r="G2842" s="28">
        <f>IF(OR(D2842="",H2842&lt;&gt;""),"",IF(F2842="완료","완료",IF(A2842&lt;기준일,"밀림",IF(A2842=기준일,"오늘",IF(A2842&lt;=기준일+7,"이번 주","예정")))))</f>
        <v/>
      </c>
      <c r="H2842" s="25">
        <f>IF(COUNTA(A2842,B2842,D2842)=0,"",IF(D2842="","할 일을 적어 주세요",IF(NOT(ISNUMBER(A2842)),"마감일을 확인하세요",IF(AND(B2842&lt;&gt;"",ISNA(MATCH(B2842,현장번호,0))),"현장 번호를 확인하세요",IF(AND(F2842&lt;&gt;"",F2842&lt;&gt;"완료"),"끝남 칸은 '완료'만","")))))</f>
        <v/>
      </c>
      <c r="J2842">
        <f>IF(OR(G2842="밀림",G2842="오늘",G2842="이번 주"),A2842+ROW()/1E+6,"")</f>
        <v/>
      </c>
    </row>
    <row r="2843">
      <c r="A2843" s="20" t="n"/>
      <c r="B2843" s="26" t="n"/>
      <c r="C2843" s="27">
        <f>IF(D2843="","",IF(B2843="","(현장 없음)",IFERROR(INDEX(현장_고객,MATCH(B2843,현장번호,0))&amp;" · "&amp;INDEX(현장_주소,MATCH(B2843,현장번호,0)),"없는 번호")))</f>
        <v/>
      </c>
      <c r="D2843" s="21" t="n"/>
      <c r="E2843" s="21" t="n"/>
      <c r="F2843" s="26" t="n"/>
      <c r="G2843" s="28">
        <f>IF(OR(D2843="",H2843&lt;&gt;""),"",IF(F2843="완료","완료",IF(A2843&lt;기준일,"밀림",IF(A2843=기준일,"오늘",IF(A2843&lt;=기준일+7,"이번 주","예정")))))</f>
        <v/>
      </c>
      <c r="H2843" s="25">
        <f>IF(COUNTA(A2843,B2843,D2843)=0,"",IF(D2843="","할 일을 적어 주세요",IF(NOT(ISNUMBER(A2843)),"마감일을 확인하세요",IF(AND(B2843&lt;&gt;"",ISNA(MATCH(B2843,현장번호,0))),"현장 번호를 확인하세요",IF(AND(F2843&lt;&gt;"",F2843&lt;&gt;"완료"),"끝남 칸은 '완료'만","")))))</f>
        <v/>
      </c>
      <c r="J2843">
        <f>IF(OR(G2843="밀림",G2843="오늘",G2843="이번 주"),A2843+ROW()/1E+6,"")</f>
        <v/>
      </c>
    </row>
    <row r="2844">
      <c r="A2844" s="20" t="n"/>
      <c r="B2844" s="26" t="n"/>
      <c r="C2844" s="27">
        <f>IF(D2844="","",IF(B2844="","(현장 없음)",IFERROR(INDEX(현장_고객,MATCH(B2844,현장번호,0))&amp;" · "&amp;INDEX(현장_주소,MATCH(B2844,현장번호,0)),"없는 번호")))</f>
        <v/>
      </c>
      <c r="D2844" s="21" t="n"/>
      <c r="E2844" s="21" t="n"/>
      <c r="F2844" s="26" t="n"/>
      <c r="G2844" s="28">
        <f>IF(OR(D2844="",H2844&lt;&gt;""),"",IF(F2844="완료","완료",IF(A2844&lt;기준일,"밀림",IF(A2844=기준일,"오늘",IF(A2844&lt;=기준일+7,"이번 주","예정")))))</f>
        <v/>
      </c>
      <c r="H2844" s="25">
        <f>IF(COUNTA(A2844,B2844,D2844)=0,"",IF(D2844="","할 일을 적어 주세요",IF(NOT(ISNUMBER(A2844)),"마감일을 확인하세요",IF(AND(B2844&lt;&gt;"",ISNA(MATCH(B2844,현장번호,0))),"현장 번호를 확인하세요",IF(AND(F2844&lt;&gt;"",F2844&lt;&gt;"완료"),"끝남 칸은 '완료'만","")))))</f>
        <v/>
      </c>
      <c r="J2844">
        <f>IF(OR(G2844="밀림",G2844="오늘",G2844="이번 주"),A2844+ROW()/1E+6,"")</f>
        <v/>
      </c>
    </row>
    <row r="2845">
      <c r="A2845" s="20" t="n"/>
      <c r="B2845" s="26" t="n"/>
      <c r="C2845" s="27">
        <f>IF(D2845="","",IF(B2845="","(현장 없음)",IFERROR(INDEX(현장_고객,MATCH(B2845,현장번호,0))&amp;" · "&amp;INDEX(현장_주소,MATCH(B2845,현장번호,0)),"없는 번호")))</f>
        <v/>
      </c>
      <c r="D2845" s="21" t="n"/>
      <c r="E2845" s="21" t="n"/>
      <c r="F2845" s="26" t="n"/>
      <c r="G2845" s="28">
        <f>IF(OR(D2845="",H2845&lt;&gt;""),"",IF(F2845="완료","완료",IF(A2845&lt;기준일,"밀림",IF(A2845=기준일,"오늘",IF(A2845&lt;=기준일+7,"이번 주","예정")))))</f>
        <v/>
      </c>
      <c r="H2845" s="25">
        <f>IF(COUNTA(A2845,B2845,D2845)=0,"",IF(D2845="","할 일을 적어 주세요",IF(NOT(ISNUMBER(A2845)),"마감일을 확인하세요",IF(AND(B2845&lt;&gt;"",ISNA(MATCH(B2845,현장번호,0))),"현장 번호를 확인하세요",IF(AND(F2845&lt;&gt;"",F2845&lt;&gt;"완료"),"끝남 칸은 '완료'만","")))))</f>
        <v/>
      </c>
      <c r="J2845">
        <f>IF(OR(G2845="밀림",G2845="오늘",G2845="이번 주"),A2845+ROW()/1E+6,"")</f>
        <v/>
      </c>
    </row>
    <row r="2846">
      <c r="A2846" s="20" t="n"/>
      <c r="B2846" s="26" t="n"/>
      <c r="C2846" s="27">
        <f>IF(D2846="","",IF(B2846="","(현장 없음)",IFERROR(INDEX(현장_고객,MATCH(B2846,현장번호,0))&amp;" · "&amp;INDEX(현장_주소,MATCH(B2846,현장번호,0)),"없는 번호")))</f>
        <v/>
      </c>
      <c r="D2846" s="21" t="n"/>
      <c r="E2846" s="21" t="n"/>
      <c r="F2846" s="26" t="n"/>
      <c r="G2846" s="28">
        <f>IF(OR(D2846="",H2846&lt;&gt;""),"",IF(F2846="완료","완료",IF(A2846&lt;기준일,"밀림",IF(A2846=기준일,"오늘",IF(A2846&lt;=기준일+7,"이번 주","예정")))))</f>
        <v/>
      </c>
      <c r="H2846" s="25">
        <f>IF(COUNTA(A2846,B2846,D2846)=0,"",IF(D2846="","할 일을 적어 주세요",IF(NOT(ISNUMBER(A2846)),"마감일을 확인하세요",IF(AND(B2846&lt;&gt;"",ISNA(MATCH(B2846,현장번호,0))),"현장 번호를 확인하세요",IF(AND(F2846&lt;&gt;"",F2846&lt;&gt;"완료"),"끝남 칸은 '완료'만","")))))</f>
        <v/>
      </c>
      <c r="J2846">
        <f>IF(OR(G2846="밀림",G2846="오늘",G2846="이번 주"),A2846+ROW()/1E+6,"")</f>
        <v/>
      </c>
    </row>
    <row r="2847">
      <c r="A2847" s="20" t="n"/>
      <c r="B2847" s="26" t="n"/>
      <c r="C2847" s="27">
        <f>IF(D2847="","",IF(B2847="","(현장 없음)",IFERROR(INDEX(현장_고객,MATCH(B2847,현장번호,0))&amp;" · "&amp;INDEX(현장_주소,MATCH(B2847,현장번호,0)),"없는 번호")))</f>
        <v/>
      </c>
      <c r="D2847" s="21" t="n"/>
      <c r="E2847" s="21" t="n"/>
      <c r="F2847" s="26" t="n"/>
      <c r="G2847" s="28">
        <f>IF(OR(D2847="",H2847&lt;&gt;""),"",IF(F2847="완료","완료",IF(A2847&lt;기준일,"밀림",IF(A2847=기준일,"오늘",IF(A2847&lt;=기준일+7,"이번 주","예정")))))</f>
        <v/>
      </c>
      <c r="H2847" s="25">
        <f>IF(COUNTA(A2847,B2847,D2847)=0,"",IF(D2847="","할 일을 적어 주세요",IF(NOT(ISNUMBER(A2847)),"마감일을 확인하세요",IF(AND(B2847&lt;&gt;"",ISNA(MATCH(B2847,현장번호,0))),"현장 번호를 확인하세요",IF(AND(F2847&lt;&gt;"",F2847&lt;&gt;"완료"),"끝남 칸은 '완료'만","")))))</f>
        <v/>
      </c>
      <c r="J2847">
        <f>IF(OR(G2847="밀림",G2847="오늘",G2847="이번 주"),A2847+ROW()/1E+6,"")</f>
        <v/>
      </c>
    </row>
    <row r="2848">
      <c r="A2848" s="20" t="n"/>
      <c r="B2848" s="26" t="n"/>
      <c r="C2848" s="27">
        <f>IF(D2848="","",IF(B2848="","(현장 없음)",IFERROR(INDEX(현장_고객,MATCH(B2848,현장번호,0))&amp;" · "&amp;INDEX(현장_주소,MATCH(B2848,현장번호,0)),"없는 번호")))</f>
        <v/>
      </c>
      <c r="D2848" s="21" t="n"/>
      <c r="E2848" s="21" t="n"/>
      <c r="F2848" s="26" t="n"/>
      <c r="G2848" s="28">
        <f>IF(OR(D2848="",H2848&lt;&gt;""),"",IF(F2848="완료","완료",IF(A2848&lt;기준일,"밀림",IF(A2848=기준일,"오늘",IF(A2848&lt;=기준일+7,"이번 주","예정")))))</f>
        <v/>
      </c>
      <c r="H2848" s="25">
        <f>IF(COUNTA(A2848,B2848,D2848)=0,"",IF(D2848="","할 일을 적어 주세요",IF(NOT(ISNUMBER(A2848)),"마감일을 확인하세요",IF(AND(B2848&lt;&gt;"",ISNA(MATCH(B2848,현장번호,0))),"현장 번호를 확인하세요",IF(AND(F2848&lt;&gt;"",F2848&lt;&gt;"완료"),"끝남 칸은 '완료'만","")))))</f>
        <v/>
      </c>
      <c r="J2848">
        <f>IF(OR(G2848="밀림",G2848="오늘",G2848="이번 주"),A2848+ROW()/1E+6,"")</f>
        <v/>
      </c>
    </row>
    <row r="2849">
      <c r="A2849" s="20" t="n"/>
      <c r="B2849" s="26" t="n"/>
      <c r="C2849" s="27">
        <f>IF(D2849="","",IF(B2849="","(현장 없음)",IFERROR(INDEX(현장_고객,MATCH(B2849,현장번호,0))&amp;" · "&amp;INDEX(현장_주소,MATCH(B2849,현장번호,0)),"없는 번호")))</f>
        <v/>
      </c>
      <c r="D2849" s="21" t="n"/>
      <c r="E2849" s="21" t="n"/>
      <c r="F2849" s="26" t="n"/>
      <c r="G2849" s="28">
        <f>IF(OR(D2849="",H2849&lt;&gt;""),"",IF(F2849="완료","완료",IF(A2849&lt;기준일,"밀림",IF(A2849=기준일,"오늘",IF(A2849&lt;=기준일+7,"이번 주","예정")))))</f>
        <v/>
      </c>
      <c r="H2849" s="25">
        <f>IF(COUNTA(A2849,B2849,D2849)=0,"",IF(D2849="","할 일을 적어 주세요",IF(NOT(ISNUMBER(A2849)),"마감일을 확인하세요",IF(AND(B2849&lt;&gt;"",ISNA(MATCH(B2849,현장번호,0))),"현장 번호를 확인하세요",IF(AND(F2849&lt;&gt;"",F2849&lt;&gt;"완료"),"끝남 칸은 '완료'만","")))))</f>
        <v/>
      </c>
      <c r="J2849">
        <f>IF(OR(G2849="밀림",G2849="오늘",G2849="이번 주"),A2849+ROW()/1E+6,"")</f>
        <v/>
      </c>
    </row>
    <row r="2850">
      <c r="A2850" s="20" t="n"/>
      <c r="B2850" s="26" t="n"/>
      <c r="C2850" s="27">
        <f>IF(D2850="","",IF(B2850="","(현장 없음)",IFERROR(INDEX(현장_고객,MATCH(B2850,현장번호,0))&amp;" · "&amp;INDEX(현장_주소,MATCH(B2850,현장번호,0)),"없는 번호")))</f>
        <v/>
      </c>
      <c r="D2850" s="21" t="n"/>
      <c r="E2850" s="21" t="n"/>
      <c r="F2850" s="26" t="n"/>
      <c r="G2850" s="28">
        <f>IF(OR(D2850="",H2850&lt;&gt;""),"",IF(F2850="완료","완료",IF(A2850&lt;기준일,"밀림",IF(A2850=기준일,"오늘",IF(A2850&lt;=기준일+7,"이번 주","예정")))))</f>
        <v/>
      </c>
      <c r="H2850" s="25">
        <f>IF(COUNTA(A2850,B2850,D2850)=0,"",IF(D2850="","할 일을 적어 주세요",IF(NOT(ISNUMBER(A2850)),"마감일을 확인하세요",IF(AND(B2850&lt;&gt;"",ISNA(MATCH(B2850,현장번호,0))),"현장 번호를 확인하세요",IF(AND(F2850&lt;&gt;"",F2850&lt;&gt;"완료"),"끝남 칸은 '완료'만","")))))</f>
        <v/>
      </c>
      <c r="J2850">
        <f>IF(OR(G2850="밀림",G2850="오늘",G2850="이번 주"),A2850+ROW()/1E+6,"")</f>
        <v/>
      </c>
    </row>
    <row r="2851">
      <c r="A2851" s="20" t="n"/>
      <c r="B2851" s="26" t="n"/>
      <c r="C2851" s="27">
        <f>IF(D2851="","",IF(B2851="","(현장 없음)",IFERROR(INDEX(현장_고객,MATCH(B2851,현장번호,0))&amp;" · "&amp;INDEX(현장_주소,MATCH(B2851,현장번호,0)),"없는 번호")))</f>
        <v/>
      </c>
      <c r="D2851" s="21" t="n"/>
      <c r="E2851" s="21" t="n"/>
      <c r="F2851" s="26" t="n"/>
      <c r="G2851" s="28">
        <f>IF(OR(D2851="",H2851&lt;&gt;""),"",IF(F2851="완료","완료",IF(A2851&lt;기준일,"밀림",IF(A2851=기준일,"오늘",IF(A2851&lt;=기준일+7,"이번 주","예정")))))</f>
        <v/>
      </c>
      <c r="H2851" s="25">
        <f>IF(COUNTA(A2851,B2851,D2851)=0,"",IF(D2851="","할 일을 적어 주세요",IF(NOT(ISNUMBER(A2851)),"마감일을 확인하세요",IF(AND(B2851&lt;&gt;"",ISNA(MATCH(B2851,현장번호,0))),"현장 번호를 확인하세요",IF(AND(F2851&lt;&gt;"",F2851&lt;&gt;"완료"),"끝남 칸은 '완료'만","")))))</f>
        <v/>
      </c>
      <c r="J2851">
        <f>IF(OR(G2851="밀림",G2851="오늘",G2851="이번 주"),A2851+ROW()/1E+6,"")</f>
        <v/>
      </c>
    </row>
    <row r="2852">
      <c r="A2852" s="20" t="n"/>
      <c r="B2852" s="26" t="n"/>
      <c r="C2852" s="27">
        <f>IF(D2852="","",IF(B2852="","(현장 없음)",IFERROR(INDEX(현장_고객,MATCH(B2852,현장번호,0))&amp;" · "&amp;INDEX(현장_주소,MATCH(B2852,현장번호,0)),"없는 번호")))</f>
        <v/>
      </c>
      <c r="D2852" s="21" t="n"/>
      <c r="E2852" s="21" t="n"/>
      <c r="F2852" s="26" t="n"/>
      <c r="G2852" s="28">
        <f>IF(OR(D2852="",H2852&lt;&gt;""),"",IF(F2852="완료","완료",IF(A2852&lt;기준일,"밀림",IF(A2852=기준일,"오늘",IF(A2852&lt;=기준일+7,"이번 주","예정")))))</f>
        <v/>
      </c>
      <c r="H2852" s="25">
        <f>IF(COUNTA(A2852,B2852,D2852)=0,"",IF(D2852="","할 일을 적어 주세요",IF(NOT(ISNUMBER(A2852)),"마감일을 확인하세요",IF(AND(B2852&lt;&gt;"",ISNA(MATCH(B2852,현장번호,0))),"현장 번호를 확인하세요",IF(AND(F2852&lt;&gt;"",F2852&lt;&gt;"완료"),"끝남 칸은 '완료'만","")))))</f>
        <v/>
      </c>
      <c r="J2852">
        <f>IF(OR(G2852="밀림",G2852="오늘",G2852="이번 주"),A2852+ROW()/1E+6,"")</f>
        <v/>
      </c>
    </row>
    <row r="2853">
      <c r="A2853" s="20" t="n"/>
      <c r="B2853" s="26" t="n"/>
      <c r="C2853" s="27">
        <f>IF(D2853="","",IF(B2853="","(현장 없음)",IFERROR(INDEX(현장_고객,MATCH(B2853,현장번호,0))&amp;" · "&amp;INDEX(현장_주소,MATCH(B2853,현장번호,0)),"없는 번호")))</f>
        <v/>
      </c>
      <c r="D2853" s="21" t="n"/>
      <c r="E2853" s="21" t="n"/>
      <c r="F2853" s="26" t="n"/>
      <c r="G2853" s="28">
        <f>IF(OR(D2853="",H2853&lt;&gt;""),"",IF(F2853="완료","완료",IF(A2853&lt;기준일,"밀림",IF(A2853=기준일,"오늘",IF(A2853&lt;=기준일+7,"이번 주","예정")))))</f>
        <v/>
      </c>
      <c r="H2853" s="25">
        <f>IF(COUNTA(A2853,B2853,D2853)=0,"",IF(D2853="","할 일을 적어 주세요",IF(NOT(ISNUMBER(A2853)),"마감일을 확인하세요",IF(AND(B2853&lt;&gt;"",ISNA(MATCH(B2853,현장번호,0))),"현장 번호를 확인하세요",IF(AND(F2853&lt;&gt;"",F2853&lt;&gt;"완료"),"끝남 칸은 '완료'만","")))))</f>
        <v/>
      </c>
      <c r="J2853">
        <f>IF(OR(G2853="밀림",G2853="오늘",G2853="이번 주"),A2853+ROW()/1E+6,"")</f>
        <v/>
      </c>
    </row>
    <row r="2854">
      <c r="A2854" s="20" t="n"/>
      <c r="B2854" s="26" t="n"/>
      <c r="C2854" s="27">
        <f>IF(D2854="","",IF(B2854="","(현장 없음)",IFERROR(INDEX(현장_고객,MATCH(B2854,현장번호,0))&amp;" · "&amp;INDEX(현장_주소,MATCH(B2854,현장번호,0)),"없는 번호")))</f>
        <v/>
      </c>
      <c r="D2854" s="21" t="n"/>
      <c r="E2854" s="21" t="n"/>
      <c r="F2854" s="26" t="n"/>
      <c r="G2854" s="28">
        <f>IF(OR(D2854="",H2854&lt;&gt;""),"",IF(F2854="완료","완료",IF(A2854&lt;기준일,"밀림",IF(A2854=기준일,"오늘",IF(A2854&lt;=기준일+7,"이번 주","예정")))))</f>
        <v/>
      </c>
      <c r="H2854" s="25">
        <f>IF(COUNTA(A2854,B2854,D2854)=0,"",IF(D2854="","할 일을 적어 주세요",IF(NOT(ISNUMBER(A2854)),"마감일을 확인하세요",IF(AND(B2854&lt;&gt;"",ISNA(MATCH(B2854,현장번호,0))),"현장 번호를 확인하세요",IF(AND(F2854&lt;&gt;"",F2854&lt;&gt;"완료"),"끝남 칸은 '완료'만","")))))</f>
        <v/>
      </c>
      <c r="J2854">
        <f>IF(OR(G2854="밀림",G2854="오늘",G2854="이번 주"),A2854+ROW()/1E+6,"")</f>
        <v/>
      </c>
    </row>
    <row r="2855">
      <c r="A2855" s="20" t="n"/>
      <c r="B2855" s="26" t="n"/>
      <c r="C2855" s="27">
        <f>IF(D2855="","",IF(B2855="","(현장 없음)",IFERROR(INDEX(현장_고객,MATCH(B2855,현장번호,0))&amp;" · "&amp;INDEX(현장_주소,MATCH(B2855,현장번호,0)),"없는 번호")))</f>
        <v/>
      </c>
      <c r="D2855" s="21" t="n"/>
      <c r="E2855" s="21" t="n"/>
      <c r="F2855" s="26" t="n"/>
      <c r="G2855" s="28">
        <f>IF(OR(D2855="",H2855&lt;&gt;""),"",IF(F2855="완료","완료",IF(A2855&lt;기준일,"밀림",IF(A2855=기준일,"오늘",IF(A2855&lt;=기준일+7,"이번 주","예정")))))</f>
        <v/>
      </c>
      <c r="H2855" s="25">
        <f>IF(COUNTA(A2855,B2855,D2855)=0,"",IF(D2855="","할 일을 적어 주세요",IF(NOT(ISNUMBER(A2855)),"마감일을 확인하세요",IF(AND(B2855&lt;&gt;"",ISNA(MATCH(B2855,현장번호,0))),"현장 번호를 확인하세요",IF(AND(F2855&lt;&gt;"",F2855&lt;&gt;"완료"),"끝남 칸은 '완료'만","")))))</f>
        <v/>
      </c>
      <c r="J2855">
        <f>IF(OR(G2855="밀림",G2855="오늘",G2855="이번 주"),A2855+ROW()/1E+6,"")</f>
        <v/>
      </c>
    </row>
    <row r="2856">
      <c r="A2856" s="20" t="n"/>
      <c r="B2856" s="26" t="n"/>
      <c r="C2856" s="27">
        <f>IF(D2856="","",IF(B2856="","(현장 없음)",IFERROR(INDEX(현장_고객,MATCH(B2856,현장번호,0))&amp;" · "&amp;INDEX(현장_주소,MATCH(B2856,현장번호,0)),"없는 번호")))</f>
        <v/>
      </c>
      <c r="D2856" s="21" t="n"/>
      <c r="E2856" s="21" t="n"/>
      <c r="F2856" s="26" t="n"/>
      <c r="G2856" s="28">
        <f>IF(OR(D2856="",H2856&lt;&gt;""),"",IF(F2856="완료","완료",IF(A2856&lt;기준일,"밀림",IF(A2856=기준일,"오늘",IF(A2856&lt;=기준일+7,"이번 주","예정")))))</f>
        <v/>
      </c>
      <c r="H2856" s="25">
        <f>IF(COUNTA(A2856,B2856,D2856)=0,"",IF(D2856="","할 일을 적어 주세요",IF(NOT(ISNUMBER(A2856)),"마감일을 확인하세요",IF(AND(B2856&lt;&gt;"",ISNA(MATCH(B2856,현장번호,0))),"현장 번호를 확인하세요",IF(AND(F2856&lt;&gt;"",F2856&lt;&gt;"완료"),"끝남 칸은 '완료'만","")))))</f>
        <v/>
      </c>
      <c r="J2856">
        <f>IF(OR(G2856="밀림",G2856="오늘",G2856="이번 주"),A2856+ROW()/1E+6,"")</f>
        <v/>
      </c>
    </row>
    <row r="2857">
      <c r="A2857" s="20" t="n"/>
      <c r="B2857" s="26" t="n"/>
      <c r="C2857" s="27">
        <f>IF(D2857="","",IF(B2857="","(현장 없음)",IFERROR(INDEX(현장_고객,MATCH(B2857,현장번호,0))&amp;" · "&amp;INDEX(현장_주소,MATCH(B2857,현장번호,0)),"없는 번호")))</f>
        <v/>
      </c>
      <c r="D2857" s="21" t="n"/>
      <c r="E2857" s="21" t="n"/>
      <c r="F2857" s="26" t="n"/>
      <c r="G2857" s="28">
        <f>IF(OR(D2857="",H2857&lt;&gt;""),"",IF(F2857="완료","완료",IF(A2857&lt;기준일,"밀림",IF(A2857=기준일,"오늘",IF(A2857&lt;=기준일+7,"이번 주","예정")))))</f>
        <v/>
      </c>
      <c r="H2857" s="25">
        <f>IF(COUNTA(A2857,B2857,D2857)=0,"",IF(D2857="","할 일을 적어 주세요",IF(NOT(ISNUMBER(A2857)),"마감일을 확인하세요",IF(AND(B2857&lt;&gt;"",ISNA(MATCH(B2857,현장번호,0))),"현장 번호를 확인하세요",IF(AND(F2857&lt;&gt;"",F2857&lt;&gt;"완료"),"끝남 칸은 '완료'만","")))))</f>
        <v/>
      </c>
      <c r="J2857">
        <f>IF(OR(G2857="밀림",G2857="오늘",G2857="이번 주"),A2857+ROW()/1E+6,"")</f>
        <v/>
      </c>
    </row>
    <row r="2858">
      <c r="A2858" s="20" t="n"/>
      <c r="B2858" s="26" t="n"/>
      <c r="C2858" s="27">
        <f>IF(D2858="","",IF(B2858="","(현장 없음)",IFERROR(INDEX(현장_고객,MATCH(B2858,현장번호,0))&amp;" · "&amp;INDEX(현장_주소,MATCH(B2858,현장번호,0)),"없는 번호")))</f>
        <v/>
      </c>
      <c r="D2858" s="21" t="n"/>
      <c r="E2858" s="21" t="n"/>
      <c r="F2858" s="26" t="n"/>
      <c r="G2858" s="28">
        <f>IF(OR(D2858="",H2858&lt;&gt;""),"",IF(F2858="완료","완료",IF(A2858&lt;기준일,"밀림",IF(A2858=기준일,"오늘",IF(A2858&lt;=기준일+7,"이번 주","예정")))))</f>
        <v/>
      </c>
      <c r="H2858" s="25">
        <f>IF(COUNTA(A2858,B2858,D2858)=0,"",IF(D2858="","할 일을 적어 주세요",IF(NOT(ISNUMBER(A2858)),"마감일을 확인하세요",IF(AND(B2858&lt;&gt;"",ISNA(MATCH(B2858,현장번호,0))),"현장 번호를 확인하세요",IF(AND(F2858&lt;&gt;"",F2858&lt;&gt;"완료"),"끝남 칸은 '완료'만","")))))</f>
        <v/>
      </c>
      <c r="J2858">
        <f>IF(OR(G2858="밀림",G2858="오늘",G2858="이번 주"),A2858+ROW()/1E+6,"")</f>
        <v/>
      </c>
    </row>
    <row r="2859">
      <c r="A2859" s="20" t="n"/>
      <c r="B2859" s="26" t="n"/>
      <c r="C2859" s="27">
        <f>IF(D2859="","",IF(B2859="","(현장 없음)",IFERROR(INDEX(현장_고객,MATCH(B2859,현장번호,0))&amp;" · "&amp;INDEX(현장_주소,MATCH(B2859,현장번호,0)),"없는 번호")))</f>
        <v/>
      </c>
      <c r="D2859" s="21" t="n"/>
      <c r="E2859" s="21" t="n"/>
      <c r="F2859" s="26" t="n"/>
      <c r="G2859" s="28">
        <f>IF(OR(D2859="",H2859&lt;&gt;""),"",IF(F2859="완료","완료",IF(A2859&lt;기준일,"밀림",IF(A2859=기준일,"오늘",IF(A2859&lt;=기준일+7,"이번 주","예정")))))</f>
        <v/>
      </c>
      <c r="H2859" s="25">
        <f>IF(COUNTA(A2859,B2859,D2859)=0,"",IF(D2859="","할 일을 적어 주세요",IF(NOT(ISNUMBER(A2859)),"마감일을 확인하세요",IF(AND(B2859&lt;&gt;"",ISNA(MATCH(B2859,현장번호,0))),"현장 번호를 확인하세요",IF(AND(F2859&lt;&gt;"",F2859&lt;&gt;"완료"),"끝남 칸은 '완료'만","")))))</f>
        <v/>
      </c>
      <c r="J2859">
        <f>IF(OR(G2859="밀림",G2859="오늘",G2859="이번 주"),A2859+ROW()/1E+6,"")</f>
        <v/>
      </c>
    </row>
    <row r="2860">
      <c r="A2860" s="20" t="n"/>
      <c r="B2860" s="26" t="n"/>
      <c r="C2860" s="27">
        <f>IF(D2860="","",IF(B2860="","(현장 없음)",IFERROR(INDEX(현장_고객,MATCH(B2860,현장번호,0))&amp;" · "&amp;INDEX(현장_주소,MATCH(B2860,현장번호,0)),"없는 번호")))</f>
        <v/>
      </c>
      <c r="D2860" s="21" t="n"/>
      <c r="E2860" s="21" t="n"/>
      <c r="F2860" s="26" t="n"/>
      <c r="G2860" s="28">
        <f>IF(OR(D2860="",H2860&lt;&gt;""),"",IF(F2860="완료","완료",IF(A2860&lt;기준일,"밀림",IF(A2860=기준일,"오늘",IF(A2860&lt;=기준일+7,"이번 주","예정")))))</f>
        <v/>
      </c>
      <c r="H2860" s="25">
        <f>IF(COUNTA(A2860,B2860,D2860)=0,"",IF(D2860="","할 일을 적어 주세요",IF(NOT(ISNUMBER(A2860)),"마감일을 확인하세요",IF(AND(B2860&lt;&gt;"",ISNA(MATCH(B2860,현장번호,0))),"현장 번호를 확인하세요",IF(AND(F2860&lt;&gt;"",F2860&lt;&gt;"완료"),"끝남 칸은 '완료'만","")))))</f>
        <v/>
      </c>
      <c r="J2860">
        <f>IF(OR(G2860="밀림",G2860="오늘",G2860="이번 주"),A2860+ROW()/1E+6,"")</f>
        <v/>
      </c>
    </row>
    <row r="2861">
      <c r="A2861" s="20" t="n"/>
      <c r="B2861" s="26" t="n"/>
      <c r="C2861" s="27">
        <f>IF(D2861="","",IF(B2861="","(현장 없음)",IFERROR(INDEX(현장_고객,MATCH(B2861,현장번호,0))&amp;" · "&amp;INDEX(현장_주소,MATCH(B2861,현장번호,0)),"없는 번호")))</f>
        <v/>
      </c>
      <c r="D2861" s="21" t="n"/>
      <c r="E2861" s="21" t="n"/>
      <c r="F2861" s="26" t="n"/>
      <c r="G2861" s="28">
        <f>IF(OR(D2861="",H2861&lt;&gt;""),"",IF(F2861="완료","완료",IF(A2861&lt;기준일,"밀림",IF(A2861=기준일,"오늘",IF(A2861&lt;=기준일+7,"이번 주","예정")))))</f>
        <v/>
      </c>
      <c r="H2861" s="25">
        <f>IF(COUNTA(A2861,B2861,D2861)=0,"",IF(D2861="","할 일을 적어 주세요",IF(NOT(ISNUMBER(A2861)),"마감일을 확인하세요",IF(AND(B2861&lt;&gt;"",ISNA(MATCH(B2861,현장번호,0))),"현장 번호를 확인하세요",IF(AND(F2861&lt;&gt;"",F2861&lt;&gt;"완료"),"끝남 칸은 '완료'만","")))))</f>
        <v/>
      </c>
      <c r="J2861">
        <f>IF(OR(G2861="밀림",G2861="오늘",G2861="이번 주"),A2861+ROW()/1E+6,"")</f>
        <v/>
      </c>
    </row>
    <row r="2862">
      <c r="A2862" s="20" t="n"/>
      <c r="B2862" s="26" t="n"/>
      <c r="C2862" s="27">
        <f>IF(D2862="","",IF(B2862="","(현장 없음)",IFERROR(INDEX(현장_고객,MATCH(B2862,현장번호,0))&amp;" · "&amp;INDEX(현장_주소,MATCH(B2862,현장번호,0)),"없는 번호")))</f>
        <v/>
      </c>
      <c r="D2862" s="21" t="n"/>
      <c r="E2862" s="21" t="n"/>
      <c r="F2862" s="26" t="n"/>
      <c r="G2862" s="28">
        <f>IF(OR(D2862="",H2862&lt;&gt;""),"",IF(F2862="완료","완료",IF(A2862&lt;기준일,"밀림",IF(A2862=기준일,"오늘",IF(A2862&lt;=기준일+7,"이번 주","예정")))))</f>
        <v/>
      </c>
      <c r="H2862" s="25">
        <f>IF(COUNTA(A2862,B2862,D2862)=0,"",IF(D2862="","할 일을 적어 주세요",IF(NOT(ISNUMBER(A2862)),"마감일을 확인하세요",IF(AND(B2862&lt;&gt;"",ISNA(MATCH(B2862,현장번호,0))),"현장 번호를 확인하세요",IF(AND(F2862&lt;&gt;"",F2862&lt;&gt;"완료"),"끝남 칸은 '완료'만","")))))</f>
        <v/>
      </c>
      <c r="J2862">
        <f>IF(OR(G2862="밀림",G2862="오늘",G2862="이번 주"),A2862+ROW()/1E+6,"")</f>
        <v/>
      </c>
    </row>
    <row r="2863">
      <c r="A2863" s="20" t="n"/>
      <c r="B2863" s="26" t="n"/>
      <c r="C2863" s="27">
        <f>IF(D2863="","",IF(B2863="","(현장 없음)",IFERROR(INDEX(현장_고객,MATCH(B2863,현장번호,0))&amp;" · "&amp;INDEX(현장_주소,MATCH(B2863,현장번호,0)),"없는 번호")))</f>
        <v/>
      </c>
      <c r="D2863" s="21" t="n"/>
      <c r="E2863" s="21" t="n"/>
      <c r="F2863" s="26" t="n"/>
      <c r="G2863" s="28">
        <f>IF(OR(D2863="",H2863&lt;&gt;""),"",IF(F2863="완료","완료",IF(A2863&lt;기준일,"밀림",IF(A2863=기준일,"오늘",IF(A2863&lt;=기준일+7,"이번 주","예정")))))</f>
        <v/>
      </c>
      <c r="H2863" s="25">
        <f>IF(COUNTA(A2863,B2863,D2863)=0,"",IF(D2863="","할 일을 적어 주세요",IF(NOT(ISNUMBER(A2863)),"마감일을 확인하세요",IF(AND(B2863&lt;&gt;"",ISNA(MATCH(B2863,현장번호,0))),"현장 번호를 확인하세요",IF(AND(F2863&lt;&gt;"",F2863&lt;&gt;"완료"),"끝남 칸은 '완료'만","")))))</f>
        <v/>
      </c>
      <c r="J2863">
        <f>IF(OR(G2863="밀림",G2863="오늘",G2863="이번 주"),A2863+ROW()/1E+6,"")</f>
        <v/>
      </c>
    </row>
    <row r="2864">
      <c r="A2864" s="20" t="n"/>
      <c r="B2864" s="26" t="n"/>
      <c r="C2864" s="27">
        <f>IF(D2864="","",IF(B2864="","(현장 없음)",IFERROR(INDEX(현장_고객,MATCH(B2864,현장번호,0))&amp;" · "&amp;INDEX(현장_주소,MATCH(B2864,현장번호,0)),"없는 번호")))</f>
        <v/>
      </c>
      <c r="D2864" s="21" t="n"/>
      <c r="E2864" s="21" t="n"/>
      <c r="F2864" s="26" t="n"/>
      <c r="G2864" s="28">
        <f>IF(OR(D2864="",H2864&lt;&gt;""),"",IF(F2864="완료","완료",IF(A2864&lt;기준일,"밀림",IF(A2864=기준일,"오늘",IF(A2864&lt;=기준일+7,"이번 주","예정")))))</f>
        <v/>
      </c>
      <c r="H2864" s="25">
        <f>IF(COUNTA(A2864,B2864,D2864)=0,"",IF(D2864="","할 일을 적어 주세요",IF(NOT(ISNUMBER(A2864)),"마감일을 확인하세요",IF(AND(B2864&lt;&gt;"",ISNA(MATCH(B2864,현장번호,0))),"현장 번호를 확인하세요",IF(AND(F2864&lt;&gt;"",F2864&lt;&gt;"완료"),"끝남 칸은 '완료'만","")))))</f>
        <v/>
      </c>
      <c r="J2864">
        <f>IF(OR(G2864="밀림",G2864="오늘",G2864="이번 주"),A2864+ROW()/1E+6,"")</f>
        <v/>
      </c>
    </row>
    <row r="2865">
      <c r="A2865" s="20" t="n"/>
      <c r="B2865" s="26" t="n"/>
      <c r="C2865" s="27">
        <f>IF(D2865="","",IF(B2865="","(현장 없음)",IFERROR(INDEX(현장_고객,MATCH(B2865,현장번호,0))&amp;" · "&amp;INDEX(현장_주소,MATCH(B2865,현장번호,0)),"없는 번호")))</f>
        <v/>
      </c>
      <c r="D2865" s="21" t="n"/>
      <c r="E2865" s="21" t="n"/>
      <c r="F2865" s="26" t="n"/>
      <c r="G2865" s="28">
        <f>IF(OR(D2865="",H2865&lt;&gt;""),"",IF(F2865="완료","완료",IF(A2865&lt;기준일,"밀림",IF(A2865=기준일,"오늘",IF(A2865&lt;=기준일+7,"이번 주","예정")))))</f>
        <v/>
      </c>
      <c r="H2865" s="25">
        <f>IF(COUNTA(A2865,B2865,D2865)=0,"",IF(D2865="","할 일을 적어 주세요",IF(NOT(ISNUMBER(A2865)),"마감일을 확인하세요",IF(AND(B2865&lt;&gt;"",ISNA(MATCH(B2865,현장번호,0))),"현장 번호를 확인하세요",IF(AND(F2865&lt;&gt;"",F2865&lt;&gt;"완료"),"끝남 칸은 '완료'만","")))))</f>
        <v/>
      </c>
      <c r="J2865">
        <f>IF(OR(G2865="밀림",G2865="오늘",G2865="이번 주"),A2865+ROW()/1E+6,"")</f>
        <v/>
      </c>
    </row>
    <row r="2866">
      <c r="A2866" s="20" t="n"/>
      <c r="B2866" s="26" t="n"/>
      <c r="C2866" s="27">
        <f>IF(D2866="","",IF(B2866="","(현장 없음)",IFERROR(INDEX(현장_고객,MATCH(B2866,현장번호,0))&amp;" · "&amp;INDEX(현장_주소,MATCH(B2866,현장번호,0)),"없는 번호")))</f>
        <v/>
      </c>
      <c r="D2866" s="21" t="n"/>
      <c r="E2866" s="21" t="n"/>
      <c r="F2866" s="26" t="n"/>
      <c r="G2866" s="28">
        <f>IF(OR(D2866="",H2866&lt;&gt;""),"",IF(F2866="완료","완료",IF(A2866&lt;기준일,"밀림",IF(A2866=기준일,"오늘",IF(A2866&lt;=기준일+7,"이번 주","예정")))))</f>
        <v/>
      </c>
      <c r="H2866" s="25">
        <f>IF(COUNTA(A2866,B2866,D2866)=0,"",IF(D2866="","할 일을 적어 주세요",IF(NOT(ISNUMBER(A2866)),"마감일을 확인하세요",IF(AND(B2866&lt;&gt;"",ISNA(MATCH(B2866,현장번호,0))),"현장 번호를 확인하세요",IF(AND(F2866&lt;&gt;"",F2866&lt;&gt;"완료"),"끝남 칸은 '완료'만","")))))</f>
        <v/>
      </c>
      <c r="J2866">
        <f>IF(OR(G2866="밀림",G2866="오늘",G2866="이번 주"),A2866+ROW()/1E+6,"")</f>
        <v/>
      </c>
    </row>
    <row r="2867">
      <c r="A2867" s="20" t="n"/>
      <c r="B2867" s="26" t="n"/>
      <c r="C2867" s="27">
        <f>IF(D2867="","",IF(B2867="","(현장 없음)",IFERROR(INDEX(현장_고객,MATCH(B2867,현장번호,0))&amp;" · "&amp;INDEX(현장_주소,MATCH(B2867,현장번호,0)),"없는 번호")))</f>
        <v/>
      </c>
      <c r="D2867" s="21" t="n"/>
      <c r="E2867" s="21" t="n"/>
      <c r="F2867" s="26" t="n"/>
      <c r="G2867" s="28">
        <f>IF(OR(D2867="",H2867&lt;&gt;""),"",IF(F2867="완료","완료",IF(A2867&lt;기준일,"밀림",IF(A2867=기준일,"오늘",IF(A2867&lt;=기준일+7,"이번 주","예정")))))</f>
        <v/>
      </c>
      <c r="H2867" s="25">
        <f>IF(COUNTA(A2867,B2867,D2867)=0,"",IF(D2867="","할 일을 적어 주세요",IF(NOT(ISNUMBER(A2867)),"마감일을 확인하세요",IF(AND(B2867&lt;&gt;"",ISNA(MATCH(B2867,현장번호,0))),"현장 번호를 확인하세요",IF(AND(F2867&lt;&gt;"",F2867&lt;&gt;"완료"),"끝남 칸은 '완료'만","")))))</f>
        <v/>
      </c>
      <c r="J2867">
        <f>IF(OR(G2867="밀림",G2867="오늘",G2867="이번 주"),A2867+ROW()/1E+6,"")</f>
        <v/>
      </c>
    </row>
    <row r="2868">
      <c r="A2868" s="20" t="n"/>
      <c r="B2868" s="26" t="n"/>
      <c r="C2868" s="27">
        <f>IF(D2868="","",IF(B2868="","(현장 없음)",IFERROR(INDEX(현장_고객,MATCH(B2868,현장번호,0))&amp;" · "&amp;INDEX(현장_주소,MATCH(B2868,현장번호,0)),"없는 번호")))</f>
        <v/>
      </c>
      <c r="D2868" s="21" t="n"/>
      <c r="E2868" s="21" t="n"/>
      <c r="F2868" s="26" t="n"/>
      <c r="G2868" s="28">
        <f>IF(OR(D2868="",H2868&lt;&gt;""),"",IF(F2868="완료","완료",IF(A2868&lt;기준일,"밀림",IF(A2868=기준일,"오늘",IF(A2868&lt;=기준일+7,"이번 주","예정")))))</f>
        <v/>
      </c>
      <c r="H2868" s="25">
        <f>IF(COUNTA(A2868,B2868,D2868)=0,"",IF(D2868="","할 일을 적어 주세요",IF(NOT(ISNUMBER(A2868)),"마감일을 확인하세요",IF(AND(B2868&lt;&gt;"",ISNA(MATCH(B2868,현장번호,0))),"현장 번호를 확인하세요",IF(AND(F2868&lt;&gt;"",F2868&lt;&gt;"완료"),"끝남 칸은 '완료'만","")))))</f>
        <v/>
      </c>
      <c r="J2868">
        <f>IF(OR(G2868="밀림",G2868="오늘",G2868="이번 주"),A2868+ROW()/1E+6,"")</f>
        <v/>
      </c>
    </row>
    <row r="2869">
      <c r="A2869" s="20" t="n"/>
      <c r="B2869" s="26" t="n"/>
      <c r="C2869" s="27">
        <f>IF(D2869="","",IF(B2869="","(현장 없음)",IFERROR(INDEX(현장_고객,MATCH(B2869,현장번호,0))&amp;" · "&amp;INDEX(현장_주소,MATCH(B2869,현장번호,0)),"없는 번호")))</f>
        <v/>
      </c>
      <c r="D2869" s="21" t="n"/>
      <c r="E2869" s="21" t="n"/>
      <c r="F2869" s="26" t="n"/>
      <c r="G2869" s="28">
        <f>IF(OR(D2869="",H2869&lt;&gt;""),"",IF(F2869="완료","완료",IF(A2869&lt;기준일,"밀림",IF(A2869=기준일,"오늘",IF(A2869&lt;=기준일+7,"이번 주","예정")))))</f>
        <v/>
      </c>
      <c r="H2869" s="25">
        <f>IF(COUNTA(A2869,B2869,D2869)=0,"",IF(D2869="","할 일을 적어 주세요",IF(NOT(ISNUMBER(A2869)),"마감일을 확인하세요",IF(AND(B2869&lt;&gt;"",ISNA(MATCH(B2869,현장번호,0))),"현장 번호를 확인하세요",IF(AND(F2869&lt;&gt;"",F2869&lt;&gt;"완료"),"끝남 칸은 '완료'만","")))))</f>
        <v/>
      </c>
      <c r="J2869">
        <f>IF(OR(G2869="밀림",G2869="오늘",G2869="이번 주"),A2869+ROW()/1E+6,"")</f>
        <v/>
      </c>
    </row>
    <row r="2870">
      <c r="A2870" s="20" t="n"/>
      <c r="B2870" s="26" t="n"/>
      <c r="C2870" s="27">
        <f>IF(D2870="","",IF(B2870="","(현장 없음)",IFERROR(INDEX(현장_고객,MATCH(B2870,현장번호,0))&amp;" · "&amp;INDEX(현장_주소,MATCH(B2870,현장번호,0)),"없는 번호")))</f>
        <v/>
      </c>
      <c r="D2870" s="21" t="n"/>
      <c r="E2870" s="21" t="n"/>
      <c r="F2870" s="26" t="n"/>
      <c r="G2870" s="28">
        <f>IF(OR(D2870="",H2870&lt;&gt;""),"",IF(F2870="완료","완료",IF(A2870&lt;기준일,"밀림",IF(A2870=기준일,"오늘",IF(A2870&lt;=기준일+7,"이번 주","예정")))))</f>
        <v/>
      </c>
      <c r="H2870" s="25">
        <f>IF(COUNTA(A2870,B2870,D2870)=0,"",IF(D2870="","할 일을 적어 주세요",IF(NOT(ISNUMBER(A2870)),"마감일을 확인하세요",IF(AND(B2870&lt;&gt;"",ISNA(MATCH(B2870,현장번호,0))),"현장 번호를 확인하세요",IF(AND(F2870&lt;&gt;"",F2870&lt;&gt;"완료"),"끝남 칸은 '완료'만","")))))</f>
        <v/>
      </c>
      <c r="J2870">
        <f>IF(OR(G2870="밀림",G2870="오늘",G2870="이번 주"),A2870+ROW()/1E+6,"")</f>
        <v/>
      </c>
    </row>
    <row r="2871">
      <c r="A2871" s="20" t="n"/>
      <c r="B2871" s="26" t="n"/>
      <c r="C2871" s="27">
        <f>IF(D2871="","",IF(B2871="","(현장 없음)",IFERROR(INDEX(현장_고객,MATCH(B2871,현장번호,0))&amp;" · "&amp;INDEX(현장_주소,MATCH(B2871,현장번호,0)),"없는 번호")))</f>
        <v/>
      </c>
      <c r="D2871" s="21" t="n"/>
      <c r="E2871" s="21" t="n"/>
      <c r="F2871" s="26" t="n"/>
      <c r="G2871" s="28">
        <f>IF(OR(D2871="",H2871&lt;&gt;""),"",IF(F2871="완료","완료",IF(A2871&lt;기준일,"밀림",IF(A2871=기준일,"오늘",IF(A2871&lt;=기준일+7,"이번 주","예정")))))</f>
        <v/>
      </c>
      <c r="H2871" s="25">
        <f>IF(COUNTA(A2871,B2871,D2871)=0,"",IF(D2871="","할 일을 적어 주세요",IF(NOT(ISNUMBER(A2871)),"마감일을 확인하세요",IF(AND(B2871&lt;&gt;"",ISNA(MATCH(B2871,현장번호,0))),"현장 번호를 확인하세요",IF(AND(F2871&lt;&gt;"",F2871&lt;&gt;"완료"),"끝남 칸은 '완료'만","")))))</f>
        <v/>
      </c>
      <c r="J2871">
        <f>IF(OR(G2871="밀림",G2871="오늘",G2871="이번 주"),A2871+ROW()/1E+6,"")</f>
        <v/>
      </c>
    </row>
    <row r="2872">
      <c r="A2872" s="20" t="n"/>
      <c r="B2872" s="26" t="n"/>
      <c r="C2872" s="27">
        <f>IF(D2872="","",IF(B2872="","(현장 없음)",IFERROR(INDEX(현장_고객,MATCH(B2872,현장번호,0))&amp;" · "&amp;INDEX(현장_주소,MATCH(B2872,현장번호,0)),"없는 번호")))</f>
        <v/>
      </c>
      <c r="D2872" s="21" t="n"/>
      <c r="E2872" s="21" t="n"/>
      <c r="F2872" s="26" t="n"/>
      <c r="G2872" s="28">
        <f>IF(OR(D2872="",H2872&lt;&gt;""),"",IF(F2872="완료","완료",IF(A2872&lt;기준일,"밀림",IF(A2872=기준일,"오늘",IF(A2872&lt;=기준일+7,"이번 주","예정")))))</f>
        <v/>
      </c>
      <c r="H2872" s="25">
        <f>IF(COUNTA(A2872,B2872,D2872)=0,"",IF(D2872="","할 일을 적어 주세요",IF(NOT(ISNUMBER(A2872)),"마감일을 확인하세요",IF(AND(B2872&lt;&gt;"",ISNA(MATCH(B2872,현장번호,0))),"현장 번호를 확인하세요",IF(AND(F2872&lt;&gt;"",F2872&lt;&gt;"완료"),"끝남 칸은 '완료'만","")))))</f>
        <v/>
      </c>
      <c r="J2872">
        <f>IF(OR(G2872="밀림",G2872="오늘",G2872="이번 주"),A2872+ROW()/1E+6,"")</f>
        <v/>
      </c>
    </row>
    <row r="2873">
      <c r="A2873" s="20" t="n"/>
      <c r="B2873" s="26" t="n"/>
      <c r="C2873" s="27">
        <f>IF(D2873="","",IF(B2873="","(현장 없음)",IFERROR(INDEX(현장_고객,MATCH(B2873,현장번호,0))&amp;" · "&amp;INDEX(현장_주소,MATCH(B2873,현장번호,0)),"없는 번호")))</f>
        <v/>
      </c>
      <c r="D2873" s="21" t="n"/>
      <c r="E2873" s="21" t="n"/>
      <c r="F2873" s="26" t="n"/>
      <c r="G2873" s="28">
        <f>IF(OR(D2873="",H2873&lt;&gt;""),"",IF(F2873="완료","완료",IF(A2873&lt;기준일,"밀림",IF(A2873=기준일,"오늘",IF(A2873&lt;=기준일+7,"이번 주","예정")))))</f>
        <v/>
      </c>
      <c r="H2873" s="25">
        <f>IF(COUNTA(A2873,B2873,D2873)=0,"",IF(D2873="","할 일을 적어 주세요",IF(NOT(ISNUMBER(A2873)),"마감일을 확인하세요",IF(AND(B2873&lt;&gt;"",ISNA(MATCH(B2873,현장번호,0))),"현장 번호를 확인하세요",IF(AND(F2873&lt;&gt;"",F2873&lt;&gt;"완료"),"끝남 칸은 '완료'만","")))))</f>
        <v/>
      </c>
      <c r="J2873">
        <f>IF(OR(G2873="밀림",G2873="오늘",G2873="이번 주"),A2873+ROW()/1E+6,"")</f>
        <v/>
      </c>
    </row>
    <row r="2874">
      <c r="A2874" s="20" t="n"/>
      <c r="B2874" s="26" t="n"/>
      <c r="C2874" s="27">
        <f>IF(D2874="","",IF(B2874="","(현장 없음)",IFERROR(INDEX(현장_고객,MATCH(B2874,현장번호,0))&amp;" · "&amp;INDEX(현장_주소,MATCH(B2874,현장번호,0)),"없는 번호")))</f>
        <v/>
      </c>
      <c r="D2874" s="21" t="n"/>
      <c r="E2874" s="21" t="n"/>
      <c r="F2874" s="26" t="n"/>
      <c r="G2874" s="28">
        <f>IF(OR(D2874="",H2874&lt;&gt;""),"",IF(F2874="완료","완료",IF(A2874&lt;기준일,"밀림",IF(A2874=기준일,"오늘",IF(A2874&lt;=기준일+7,"이번 주","예정")))))</f>
        <v/>
      </c>
      <c r="H2874" s="25">
        <f>IF(COUNTA(A2874,B2874,D2874)=0,"",IF(D2874="","할 일을 적어 주세요",IF(NOT(ISNUMBER(A2874)),"마감일을 확인하세요",IF(AND(B2874&lt;&gt;"",ISNA(MATCH(B2874,현장번호,0))),"현장 번호를 확인하세요",IF(AND(F2874&lt;&gt;"",F2874&lt;&gt;"완료"),"끝남 칸은 '완료'만","")))))</f>
        <v/>
      </c>
      <c r="J2874">
        <f>IF(OR(G2874="밀림",G2874="오늘",G2874="이번 주"),A2874+ROW()/1E+6,"")</f>
        <v/>
      </c>
    </row>
    <row r="2875">
      <c r="A2875" s="20" t="n"/>
      <c r="B2875" s="26" t="n"/>
      <c r="C2875" s="27">
        <f>IF(D2875="","",IF(B2875="","(현장 없음)",IFERROR(INDEX(현장_고객,MATCH(B2875,현장번호,0))&amp;" · "&amp;INDEX(현장_주소,MATCH(B2875,현장번호,0)),"없는 번호")))</f>
        <v/>
      </c>
      <c r="D2875" s="21" t="n"/>
      <c r="E2875" s="21" t="n"/>
      <c r="F2875" s="26" t="n"/>
      <c r="G2875" s="28">
        <f>IF(OR(D2875="",H2875&lt;&gt;""),"",IF(F2875="완료","완료",IF(A2875&lt;기준일,"밀림",IF(A2875=기준일,"오늘",IF(A2875&lt;=기준일+7,"이번 주","예정")))))</f>
        <v/>
      </c>
      <c r="H2875" s="25">
        <f>IF(COUNTA(A2875,B2875,D2875)=0,"",IF(D2875="","할 일을 적어 주세요",IF(NOT(ISNUMBER(A2875)),"마감일을 확인하세요",IF(AND(B2875&lt;&gt;"",ISNA(MATCH(B2875,현장번호,0))),"현장 번호를 확인하세요",IF(AND(F2875&lt;&gt;"",F2875&lt;&gt;"완료"),"끝남 칸은 '완료'만","")))))</f>
        <v/>
      </c>
      <c r="J2875">
        <f>IF(OR(G2875="밀림",G2875="오늘",G2875="이번 주"),A2875+ROW()/1E+6,"")</f>
        <v/>
      </c>
    </row>
    <row r="2876">
      <c r="A2876" s="20" t="n"/>
      <c r="B2876" s="26" t="n"/>
      <c r="C2876" s="27">
        <f>IF(D2876="","",IF(B2876="","(현장 없음)",IFERROR(INDEX(현장_고객,MATCH(B2876,현장번호,0))&amp;" · "&amp;INDEX(현장_주소,MATCH(B2876,현장번호,0)),"없는 번호")))</f>
        <v/>
      </c>
      <c r="D2876" s="21" t="n"/>
      <c r="E2876" s="21" t="n"/>
      <c r="F2876" s="26" t="n"/>
      <c r="G2876" s="28">
        <f>IF(OR(D2876="",H2876&lt;&gt;""),"",IF(F2876="완료","완료",IF(A2876&lt;기준일,"밀림",IF(A2876=기준일,"오늘",IF(A2876&lt;=기준일+7,"이번 주","예정")))))</f>
        <v/>
      </c>
      <c r="H2876" s="25">
        <f>IF(COUNTA(A2876,B2876,D2876)=0,"",IF(D2876="","할 일을 적어 주세요",IF(NOT(ISNUMBER(A2876)),"마감일을 확인하세요",IF(AND(B2876&lt;&gt;"",ISNA(MATCH(B2876,현장번호,0))),"현장 번호를 확인하세요",IF(AND(F2876&lt;&gt;"",F2876&lt;&gt;"완료"),"끝남 칸은 '완료'만","")))))</f>
        <v/>
      </c>
      <c r="J2876">
        <f>IF(OR(G2876="밀림",G2876="오늘",G2876="이번 주"),A2876+ROW()/1E+6,"")</f>
        <v/>
      </c>
    </row>
    <row r="2877">
      <c r="A2877" s="20" t="n"/>
      <c r="B2877" s="26" t="n"/>
      <c r="C2877" s="27">
        <f>IF(D2877="","",IF(B2877="","(현장 없음)",IFERROR(INDEX(현장_고객,MATCH(B2877,현장번호,0))&amp;" · "&amp;INDEX(현장_주소,MATCH(B2877,현장번호,0)),"없는 번호")))</f>
        <v/>
      </c>
      <c r="D2877" s="21" t="n"/>
      <c r="E2877" s="21" t="n"/>
      <c r="F2877" s="26" t="n"/>
      <c r="G2877" s="28">
        <f>IF(OR(D2877="",H2877&lt;&gt;""),"",IF(F2877="완료","완료",IF(A2877&lt;기준일,"밀림",IF(A2877=기준일,"오늘",IF(A2877&lt;=기준일+7,"이번 주","예정")))))</f>
        <v/>
      </c>
      <c r="H2877" s="25">
        <f>IF(COUNTA(A2877,B2877,D2877)=0,"",IF(D2877="","할 일을 적어 주세요",IF(NOT(ISNUMBER(A2877)),"마감일을 확인하세요",IF(AND(B2877&lt;&gt;"",ISNA(MATCH(B2877,현장번호,0))),"현장 번호를 확인하세요",IF(AND(F2877&lt;&gt;"",F2877&lt;&gt;"완료"),"끝남 칸은 '완료'만","")))))</f>
        <v/>
      </c>
      <c r="J2877">
        <f>IF(OR(G2877="밀림",G2877="오늘",G2877="이번 주"),A2877+ROW()/1E+6,"")</f>
        <v/>
      </c>
    </row>
    <row r="2878">
      <c r="A2878" s="20" t="n"/>
      <c r="B2878" s="26" t="n"/>
      <c r="C2878" s="27">
        <f>IF(D2878="","",IF(B2878="","(현장 없음)",IFERROR(INDEX(현장_고객,MATCH(B2878,현장번호,0))&amp;" · "&amp;INDEX(현장_주소,MATCH(B2878,현장번호,0)),"없는 번호")))</f>
        <v/>
      </c>
      <c r="D2878" s="21" t="n"/>
      <c r="E2878" s="21" t="n"/>
      <c r="F2878" s="26" t="n"/>
      <c r="G2878" s="28">
        <f>IF(OR(D2878="",H2878&lt;&gt;""),"",IF(F2878="완료","완료",IF(A2878&lt;기준일,"밀림",IF(A2878=기준일,"오늘",IF(A2878&lt;=기준일+7,"이번 주","예정")))))</f>
        <v/>
      </c>
      <c r="H2878" s="25">
        <f>IF(COUNTA(A2878,B2878,D2878)=0,"",IF(D2878="","할 일을 적어 주세요",IF(NOT(ISNUMBER(A2878)),"마감일을 확인하세요",IF(AND(B2878&lt;&gt;"",ISNA(MATCH(B2878,현장번호,0))),"현장 번호를 확인하세요",IF(AND(F2878&lt;&gt;"",F2878&lt;&gt;"완료"),"끝남 칸은 '완료'만","")))))</f>
        <v/>
      </c>
      <c r="J2878">
        <f>IF(OR(G2878="밀림",G2878="오늘",G2878="이번 주"),A2878+ROW()/1E+6,"")</f>
        <v/>
      </c>
    </row>
    <row r="2879">
      <c r="A2879" s="20" t="n"/>
      <c r="B2879" s="26" t="n"/>
      <c r="C2879" s="27">
        <f>IF(D2879="","",IF(B2879="","(현장 없음)",IFERROR(INDEX(현장_고객,MATCH(B2879,현장번호,0))&amp;" · "&amp;INDEX(현장_주소,MATCH(B2879,현장번호,0)),"없는 번호")))</f>
        <v/>
      </c>
      <c r="D2879" s="21" t="n"/>
      <c r="E2879" s="21" t="n"/>
      <c r="F2879" s="26" t="n"/>
      <c r="G2879" s="28">
        <f>IF(OR(D2879="",H2879&lt;&gt;""),"",IF(F2879="완료","완료",IF(A2879&lt;기준일,"밀림",IF(A2879=기준일,"오늘",IF(A2879&lt;=기준일+7,"이번 주","예정")))))</f>
        <v/>
      </c>
      <c r="H2879" s="25">
        <f>IF(COUNTA(A2879,B2879,D2879)=0,"",IF(D2879="","할 일을 적어 주세요",IF(NOT(ISNUMBER(A2879)),"마감일을 확인하세요",IF(AND(B2879&lt;&gt;"",ISNA(MATCH(B2879,현장번호,0))),"현장 번호를 확인하세요",IF(AND(F2879&lt;&gt;"",F2879&lt;&gt;"완료"),"끝남 칸은 '완료'만","")))))</f>
        <v/>
      </c>
      <c r="J2879">
        <f>IF(OR(G2879="밀림",G2879="오늘",G2879="이번 주"),A2879+ROW()/1E+6,"")</f>
        <v/>
      </c>
    </row>
    <row r="2880">
      <c r="A2880" s="20" t="n"/>
      <c r="B2880" s="26" t="n"/>
      <c r="C2880" s="27">
        <f>IF(D2880="","",IF(B2880="","(현장 없음)",IFERROR(INDEX(현장_고객,MATCH(B2880,현장번호,0))&amp;" · "&amp;INDEX(현장_주소,MATCH(B2880,현장번호,0)),"없는 번호")))</f>
        <v/>
      </c>
      <c r="D2880" s="21" t="n"/>
      <c r="E2880" s="21" t="n"/>
      <c r="F2880" s="26" t="n"/>
      <c r="G2880" s="28">
        <f>IF(OR(D2880="",H2880&lt;&gt;""),"",IF(F2880="완료","완료",IF(A2880&lt;기준일,"밀림",IF(A2880=기준일,"오늘",IF(A2880&lt;=기준일+7,"이번 주","예정")))))</f>
        <v/>
      </c>
      <c r="H2880" s="25">
        <f>IF(COUNTA(A2880,B2880,D2880)=0,"",IF(D2880="","할 일을 적어 주세요",IF(NOT(ISNUMBER(A2880)),"마감일을 확인하세요",IF(AND(B2880&lt;&gt;"",ISNA(MATCH(B2880,현장번호,0))),"현장 번호를 확인하세요",IF(AND(F2880&lt;&gt;"",F2880&lt;&gt;"완료"),"끝남 칸은 '완료'만","")))))</f>
        <v/>
      </c>
      <c r="J2880">
        <f>IF(OR(G2880="밀림",G2880="오늘",G2880="이번 주"),A2880+ROW()/1E+6,"")</f>
        <v/>
      </c>
    </row>
    <row r="2881">
      <c r="A2881" s="20" t="n"/>
      <c r="B2881" s="26" t="n"/>
      <c r="C2881" s="27">
        <f>IF(D2881="","",IF(B2881="","(현장 없음)",IFERROR(INDEX(현장_고객,MATCH(B2881,현장번호,0))&amp;" · "&amp;INDEX(현장_주소,MATCH(B2881,현장번호,0)),"없는 번호")))</f>
        <v/>
      </c>
      <c r="D2881" s="21" t="n"/>
      <c r="E2881" s="21" t="n"/>
      <c r="F2881" s="26" t="n"/>
      <c r="G2881" s="28">
        <f>IF(OR(D2881="",H2881&lt;&gt;""),"",IF(F2881="완료","완료",IF(A2881&lt;기준일,"밀림",IF(A2881=기준일,"오늘",IF(A2881&lt;=기준일+7,"이번 주","예정")))))</f>
        <v/>
      </c>
      <c r="H2881" s="25">
        <f>IF(COUNTA(A2881,B2881,D2881)=0,"",IF(D2881="","할 일을 적어 주세요",IF(NOT(ISNUMBER(A2881)),"마감일을 확인하세요",IF(AND(B2881&lt;&gt;"",ISNA(MATCH(B2881,현장번호,0))),"현장 번호를 확인하세요",IF(AND(F2881&lt;&gt;"",F2881&lt;&gt;"완료"),"끝남 칸은 '완료'만","")))))</f>
        <v/>
      </c>
      <c r="J2881">
        <f>IF(OR(G2881="밀림",G2881="오늘",G2881="이번 주"),A2881+ROW()/1E+6,"")</f>
        <v/>
      </c>
    </row>
    <row r="2882">
      <c r="A2882" s="20" t="n"/>
      <c r="B2882" s="26" t="n"/>
      <c r="C2882" s="27">
        <f>IF(D2882="","",IF(B2882="","(현장 없음)",IFERROR(INDEX(현장_고객,MATCH(B2882,현장번호,0))&amp;" · "&amp;INDEX(현장_주소,MATCH(B2882,현장번호,0)),"없는 번호")))</f>
        <v/>
      </c>
      <c r="D2882" s="21" t="n"/>
      <c r="E2882" s="21" t="n"/>
      <c r="F2882" s="26" t="n"/>
      <c r="G2882" s="28">
        <f>IF(OR(D2882="",H2882&lt;&gt;""),"",IF(F2882="완료","완료",IF(A2882&lt;기준일,"밀림",IF(A2882=기준일,"오늘",IF(A2882&lt;=기준일+7,"이번 주","예정")))))</f>
        <v/>
      </c>
      <c r="H2882" s="25">
        <f>IF(COUNTA(A2882,B2882,D2882)=0,"",IF(D2882="","할 일을 적어 주세요",IF(NOT(ISNUMBER(A2882)),"마감일을 확인하세요",IF(AND(B2882&lt;&gt;"",ISNA(MATCH(B2882,현장번호,0))),"현장 번호를 확인하세요",IF(AND(F2882&lt;&gt;"",F2882&lt;&gt;"완료"),"끝남 칸은 '완료'만","")))))</f>
        <v/>
      </c>
      <c r="J2882">
        <f>IF(OR(G2882="밀림",G2882="오늘",G2882="이번 주"),A2882+ROW()/1E+6,"")</f>
        <v/>
      </c>
    </row>
    <row r="2883">
      <c r="A2883" s="20" t="n"/>
      <c r="B2883" s="26" t="n"/>
      <c r="C2883" s="27">
        <f>IF(D2883="","",IF(B2883="","(현장 없음)",IFERROR(INDEX(현장_고객,MATCH(B2883,현장번호,0))&amp;" · "&amp;INDEX(현장_주소,MATCH(B2883,현장번호,0)),"없는 번호")))</f>
        <v/>
      </c>
      <c r="D2883" s="21" t="n"/>
      <c r="E2883" s="21" t="n"/>
      <c r="F2883" s="26" t="n"/>
      <c r="G2883" s="28">
        <f>IF(OR(D2883="",H2883&lt;&gt;""),"",IF(F2883="완료","완료",IF(A2883&lt;기준일,"밀림",IF(A2883=기준일,"오늘",IF(A2883&lt;=기준일+7,"이번 주","예정")))))</f>
        <v/>
      </c>
      <c r="H2883" s="25">
        <f>IF(COUNTA(A2883,B2883,D2883)=0,"",IF(D2883="","할 일을 적어 주세요",IF(NOT(ISNUMBER(A2883)),"마감일을 확인하세요",IF(AND(B2883&lt;&gt;"",ISNA(MATCH(B2883,현장번호,0))),"현장 번호를 확인하세요",IF(AND(F2883&lt;&gt;"",F2883&lt;&gt;"완료"),"끝남 칸은 '완료'만","")))))</f>
        <v/>
      </c>
      <c r="J2883">
        <f>IF(OR(G2883="밀림",G2883="오늘",G2883="이번 주"),A2883+ROW()/1E+6,"")</f>
        <v/>
      </c>
    </row>
    <row r="2884">
      <c r="A2884" s="20" t="n"/>
      <c r="B2884" s="26" t="n"/>
      <c r="C2884" s="27">
        <f>IF(D2884="","",IF(B2884="","(현장 없음)",IFERROR(INDEX(현장_고객,MATCH(B2884,현장번호,0))&amp;" · "&amp;INDEX(현장_주소,MATCH(B2884,현장번호,0)),"없는 번호")))</f>
        <v/>
      </c>
      <c r="D2884" s="21" t="n"/>
      <c r="E2884" s="21" t="n"/>
      <c r="F2884" s="26" t="n"/>
      <c r="G2884" s="28">
        <f>IF(OR(D2884="",H2884&lt;&gt;""),"",IF(F2884="완료","완료",IF(A2884&lt;기준일,"밀림",IF(A2884=기준일,"오늘",IF(A2884&lt;=기준일+7,"이번 주","예정")))))</f>
        <v/>
      </c>
      <c r="H2884" s="25">
        <f>IF(COUNTA(A2884,B2884,D2884)=0,"",IF(D2884="","할 일을 적어 주세요",IF(NOT(ISNUMBER(A2884)),"마감일을 확인하세요",IF(AND(B2884&lt;&gt;"",ISNA(MATCH(B2884,현장번호,0))),"현장 번호를 확인하세요",IF(AND(F2884&lt;&gt;"",F2884&lt;&gt;"완료"),"끝남 칸은 '완료'만","")))))</f>
        <v/>
      </c>
      <c r="J2884">
        <f>IF(OR(G2884="밀림",G2884="오늘",G2884="이번 주"),A2884+ROW()/1E+6,"")</f>
        <v/>
      </c>
    </row>
    <row r="2885">
      <c r="A2885" s="20" t="n"/>
      <c r="B2885" s="26" t="n"/>
      <c r="C2885" s="27">
        <f>IF(D2885="","",IF(B2885="","(현장 없음)",IFERROR(INDEX(현장_고객,MATCH(B2885,현장번호,0))&amp;" · "&amp;INDEX(현장_주소,MATCH(B2885,현장번호,0)),"없는 번호")))</f>
        <v/>
      </c>
      <c r="D2885" s="21" t="n"/>
      <c r="E2885" s="21" t="n"/>
      <c r="F2885" s="26" t="n"/>
      <c r="G2885" s="28">
        <f>IF(OR(D2885="",H2885&lt;&gt;""),"",IF(F2885="완료","완료",IF(A2885&lt;기준일,"밀림",IF(A2885=기준일,"오늘",IF(A2885&lt;=기준일+7,"이번 주","예정")))))</f>
        <v/>
      </c>
      <c r="H2885" s="25">
        <f>IF(COUNTA(A2885,B2885,D2885)=0,"",IF(D2885="","할 일을 적어 주세요",IF(NOT(ISNUMBER(A2885)),"마감일을 확인하세요",IF(AND(B2885&lt;&gt;"",ISNA(MATCH(B2885,현장번호,0))),"현장 번호를 확인하세요",IF(AND(F2885&lt;&gt;"",F2885&lt;&gt;"완료"),"끝남 칸은 '완료'만","")))))</f>
        <v/>
      </c>
      <c r="J2885">
        <f>IF(OR(G2885="밀림",G2885="오늘",G2885="이번 주"),A2885+ROW()/1E+6,"")</f>
        <v/>
      </c>
    </row>
    <row r="2886">
      <c r="A2886" s="20" t="n"/>
      <c r="B2886" s="26" t="n"/>
      <c r="C2886" s="27">
        <f>IF(D2886="","",IF(B2886="","(현장 없음)",IFERROR(INDEX(현장_고객,MATCH(B2886,현장번호,0))&amp;" · "&amp;INDEX(현장_주소,MATCH(B2886,현장번호,0)),"없는 번호")))</f>
        <v/>
      </c>
      <c r="D2886" s="21" t="n"/>
      <c r="E2886" s="21" t="n"/>
      <c r="F2886" s="26" t="n"/>
      <c r="G2886" s="28">
        <f>IF(OR(D2886="",H2886&lt;&gt;""),"",IF(F2886="완료","완료",IF(A2886&lt;기준일,"밀림",IF(A2886=기준일,"오늘",IF(A2886&lt;=기준일+7,"이번 주","예정")))))</f>
        <v/>
      </c>
      <c r="H2886" s="25">
        <f>IF(COUNTA(A2886,B2886,D2886)=0,"",IF(D2886="","할 일을 적어 주세요",IF(NOT(ISNUMBER(A2886)),"마감일을 확인하세요",IF(AND(B2886&lt;&gt;"",ISNA(MATCH(B2886,현장번호,0))),"현장 번호를 확인하세요",IF(AND(F2886&lt;&gt;"",F2886&lt;&gt;"완료"),"끝남 칸은 '완료'만","")))))</f>
        <v/>
      </c>
      <c r="J2886">
        <f>IF(OR(G2886="밀림",G2886="오늘",G2886="이번 주"),A2886+ROW()/1E+6,"")</f>
        <v/>
      </c>
    </row>
    <row r="2887">
      <c r="A2887" s="20" t="n"/>
      <c r="B2887" s="26" t="n"/>
      <c r="C2887" s="27">
        <f>IF(D2887="","",IF(B2887="","(현장 없음)",IFERROR(INDEX(현장_고객,MATCH(B2887,현장번호,0))&amp;" · "&amp;INDEX(현장_주소,MATCH(B2887,현장번호,0)),"없는 번호")))</f>
        <v/>
      </c>
      <c r="D2887" s="21" t="n"/>
      <c r="E2887" s="21" t="n"/>
      <c r="F2887" s="26" t="n"/>
      <c r="G2887" s="28">
        <f>IF(OR(D2887="",H2887&lt;&gt;""),"",IF(F2887="완료","완료",IF(A2887&lt;기준일,"밀림",IF(A2887=기준일,"오늘",IF(A2887&lt;=기준일+7,"이번 주","예정")))))</f>
        <v/>
      </c>
      <c r="H2887" s="25">
        <f>IF(COUNTA(A2887,B2887,D2887)=0,"",IF(D2887="","할 일을 적어 주세요",IF(NOT(ISNUMBER(A2887)),"마감일을 확인하세요",IF(AND(B2887&lt;&gt;"",ISNA(MATCH(B2887,현장번호,0))),"현장 번호를 확인하세요",IF(AND(F2887&lt;&gt;"",F2887&lt;&gt;"완료"),"끝남 칸은 '완료'만","")))))</f>
        <v/>
      </c>
      <c r="J2887">
        <f>IF(OR(G2887="밀림",G2887="오늘",G2887="이번 주"),A2887+ROW()/1E+6,"")</f>
        <v/>
      </c>
    </row>
    <row r="2888">
      <c r="A2888" s="20" t="n"/>
      <c r="B2888" s="26" t="n"/>
      <c r="C2888" s="27">
        <f>IF(D2888="","",IF(B2888="","(현장 없음)",IFERROR(INDEX(현장_고객,MATCH(B2888,현장번호,0))&amp;" · "&amp;INDEX(현장_주소,MATCH(B2888,현장번호,0)),"없는 번호")))</f>
        <v/>
      </c>
      <c r="D2888" s="21" t="n"/>
      <c r="E2888" s="21" t="n"/>
      <c r="F2888" s="26" t="n"/>
      <c r="G2888" s="28">
        <f>IF(OR(D2888="",H2888&lt;&gt;""),"",IF(F2888="완료","완료",IF(A2888&lt;기준일,"밀림",IF(A2888=기준일,"오늘",IF(A2888&lt;=기준일+7,"이번 주","예정")))))</f>
        <v/>
      </c>
      <c r="H2888" s="25">
        <f>IF(COUNTA(A2888,B2888,D2888)=0,"",IF(D2888="","할 일을 적어 주세요",IF(NOT(ISNUMBER(A2888)),"마감일을 확인하세요",IF(AND(B2888&lt;&gt;"",ISNA(MATCH(B2888,현장번호,0))),"현장 번호를 확인하세요",IF(AND(F2888&lt;&gt;"",F2888&lt;&gt;"완료"),"끝남 칸은 '완료'만","")))))</f>
        <v/>
      </c>
      <c r="J2888">
        <f>IF(OR(G2888="밀림",G2888="오늘",G2888="이번 주"),A2888+ROW()/1E+6,"")</f>
        <v/>
      </c>
    </row>
    <row r="2889">
      <c r="A2889" s="20" t="n"/>
      <c r="B2889" s="26" t="n"/>
      <c r="C2889" s="27">
        <f>IF(D2889="","",IF(B2889="","(현장 없음)",IFERROR(INDEX(현장_고객,MATCH(B2889,현장번호,0))&amp;" · "&amp;INDEX(현장_주소,MATCH(B2889,현장번호,0)),"없는 번호")))</f>
        <v/>
      </c>
      <c r="D2889" s="21" t="n"/>
      <c r="E2889" s="21" t="n"/>
      <c r="F2889" s="26" t="n"/>
      <c r="G2889" s="28">
        <f>IF(OR(D2889="",H2889&lt;&gt;""),"",IF(F2889="완료","완료",IF(A2889&lt;기준일,"밀림",IF(A2889=기준일,"오늘",IF(A2889&lt;=기준일+7,"이번 주","예정")))))</f>
        <v/>
      </c>
      <c r="H2889" s="25">
        <f>IF(COUNTA(A2889,B2889,D2889)=0,"",IF(D2889="","할 일을 적어 주세요",IF(NOT(ISNUMBER(A2889)),"마감일을 확인하세요",IF(AND(B2889&lt;&gt;"",ISNA(MATCH(B2889,현장번호,0))),"현장 번호를 확인하세요",IF(AND(F2889&lt;&gt;"",F2889&lt;&gt;"완료"),"끝남 칸은 '완료'만","")))))</f>
        <v/>
      </c>
      <c r="J2889">
        <f>IF(OR(G2889="밀림",G2889="오늘",G2889="이번 주"),A2889+ROW()/1E+6,"")</f>
        <v/>
      </c>
    </row>
    <row r="2890">
      <c r="A2890" s="20" t="n"/>
      <c r="B2890" s="26" t="n"/>
      <c r="C2890" s="27">
        <f>IF(D2890="","",IF(B2890="","(현장 없음)",IFERROR(INDEX(현장_고객,MATCH(B2890,현장번호,0))&amp;" · "&amp;INDEX(현장_주소,MATCH(B2890,현장번호,0)),"없는 번호")))</f>
        <v/>
      </c>
      <c r="D2890" s="21" t="n"/>
      <c r="E2890" s="21" t="n"/>
      <c r="F2890" s="26" t="n"/>
      <c r="G2890" s="28">
        <f>IF(OR(D2890="",H2890&lt;&gt;""),"",IF(F2890="완료","완료",IF(A2890&lt;기준일,"밀림",IF(A2890=기준일,"오늘",IF(A2890&lt;=기준일+7,"이번 주","예정")))))</f>
        <v/>
      </c>
      <c r="H2890" s="25">
        <f>IF(COUNTA(A2890,B2890,D2890)=0,"",IF(D2890="","할 일을 적어 주세요",IF(NOT(ISNUMBER(A2890)),"마감일을 확인하세요",IF(AND(B2890&lt;&gt;"",ISNA(MATCH(B2890,현장번호,0))),"현장 번호를 확인하세요",IF(AND(F2890&lt;&gt;"",F2890&lt;&gt;"완료"),"끝남 칸은 '완료'만","")))))</f>
        <v/>
      </c>
      <c r="J2890">
        <f>IF(OR(G2890="밀림",G2890="오늘",G2890="이번 주"),A2890+ROW()/1E+6,"")</f>
        <v/>
      </c>
    </row>
    <row r="2891">
      <c r="A2891" s="20" t="n"/>
      <c r="B2891" s="26" t="n"/>
      <c r="C2891" s="27">
        <f>IF(D2891="","",IF(B2891="","(현장 없음)",IFERROR(INDEX(현장_고객,MATCH(B2891,현장번호,0))&amp;" · "&amp;INDEX(현장_주소,MATCH(B2891,현장번호,0)),"없는 번호")))</f>
        <v/>
      </c>
      <c r="D2891" s="21" t="n"/>
      <c r="E2891" s="21" t="n"/>
      <c r="F2891" s="26" t="n"/>
      <c r="G2891" s="28">
        <f>IF(OR(D2891="",H2891&lt;&gt;""),"",IF(F2891="완료","완료",IF(A2891&lt;기준일,"밀림",IF(A2891=기준일,"오늘",IF(A2891&lt;=기준일+7,"이번 주","예정")))))</f>
        <v/>
      </c>
      <c r="H2891" s="25">
        <f>IF(COUNTA(A2891,B2891,D2891)=0,"",IF(D2891="","할 일을 적어 주세요",IF(NOT(ISNUMBER(A2891)),"마감일을 확인하세요",IF(AND(B2891&lt;&gt;"",ISNA(MATCH(B2891,현장번호,0))),"현장 번호를 확인하세요",IF(AND(F2891&lt;&gt;"",F2891&lt;&gt;"완료"),"끝남 칸은 '완료'만","")))))</f>
        <v/>
      </c>
      <c r="J2891">
        <f>IF(OR(G2891="밀림",G2891="오늘",G2891="이번 주"),A2891+ROW()/1E+6,"")</f>
        <v/>
      </c>
    </row>
    <row r="2892">
      <c r="A2892" s="20" t="n"/>
      <c r="B2892" s="26" t="n"/>
      <c r="C2892" s="27">
        <f>IF(D2892="","",IF(B2892="","(현장 없음)",IFERROR(INDEX(현장_고객,MATCH(B2892,현장번호,0))&amp;" · "&amp;INDEX(현장_주소,MATCH(B2892,현장번호,0)),"없는 번호")))</f>
        <v/>
      </c>
      <c r="D2892" s="21" t="n"/>
      <c r="E2892" s="21" t="n"/>
      <c r="F2892" s="26" t="n"/>
      <c r="G2892" s="28">
        <f>IF(OR(D2892="",H2892&lt;&gt;""),"",IF(F2892="완료","완료",IF(A2892&lt;기준일,"밀림",IF(A2892=기준일,"오늘",IF(A2892&lt;=기준일+7,"이번 주","예정")))))</f>
        <v/>
      </c>
      <c r="H2892" s="25">
        <f>IF(COUNTA(A2892,B2892,D2892)=0,"",IF(D2892="","할 일을 적어 주세요",IF(NOT(ISNUMBER(A2892)),"마감일을 확인하세요",IF(AND(B2892&lt;&gt;"",ISNA(MATCH(B2892,현장번호,0))),"현장 번호를 확인하세요",IF(AND(F2892&lt;&gt;"",F2892&lt;&gt;"완료"),"끝남 칸은 '완료'만","")))))</f>
        <v/>
      </c>
      <c r="J2892">
        <f>IF(OR(G2892="밀림",G2892="오늘",G2892="이번 주"),A2892+ROW()/1E+6,"")</f>
        <v/>
      </c>
    </row>
    <row r="2893">
      <c r="A2893" s="20" t="n"/>
      <c r="B2893" s="26" t="n"/>
      <c r="C2893" s="27">
        <f>IF(D2893="","",IF(B2893="","(현장 없음)",IFERROR(INDEX(현장_고객,MATCH(B2893,현장번호,0))&amp;" · "&amp;INDEX(현장_주소,MATCH(B2893,현장번호,0)),"없는 번호")))</f>
        <v/>
      </c>
      <c r="D2893" s="21" t="n"/>
      <c r="E2893" s="21" t="n"/>
      <c r="F2893" s="26" t="n"/>
      <c r="G2893" s="28">
        <f>IF(OR(D2893="",H2893&lt;&gt;""),"",IF(F2893="완료","완료",IF(A2893&lt;기준일,"밀림",IF(A2893=기준일,"오늘",IF(A2893&lt;=기준일+7,"이번 주","예정")))))</f>
        <v/>
      </c>
      <c r="H2893" s="25">
        <f>IF(COUNTA(A2893,B2893,D2893)=0,"",IF(D2893="","할 일을 적어 주세요",IF(NOT(ISNUMBER(A2893)),"마감일을 확인하세요",IF(AND(B2893&lt;&gt;"",ISNA(MATCH(B2893,현장번호,0))),"현장 번호를 확인하세요",IF(AND(F2893&lt;&gt;"",F2893&lt;&gt;"완료"),"끝남 칸은 '완료'만","")))))</f>
        <v/>
      </c>
      <c r="J2893">
        <f>IF(OR(G2893="밀림",G2893="오늘",G2893="이번 주"),A2893+ROW()/1E+6,"")</f>
        <v/>
      </c>
    </row>
    <row r="2894">
      <c r="A2894" s="20" t="n"/>
      <c r="B2894" s="26" t="n"/>
      <c r="C2894" s="27">
        <f>IF(D2894="","",IF(B2894="","(현장 없음)",IFERROR(INDEX(현장_고객,MATCH(B2894,현장번호,0))&amp;" · "&amp;INDEX(현장_주소,MATCH(B2894,현장번호,0)),"없는 번호")))</f>
        <v/>
      </c>
      <c r="D2894" s="21" t="n"/>
      <c r="E2894" s="21" t="n"/>
      <c r="F2894" s="26" t="n"/>
      <c r="G2894" s="28">
        <f>IF(OR(D2894="",H2894&lt;&gt;""),"",IF(F2894="완료","완료",IF(A2894&lt;기준일,"밀림",IF(A2894=기준일,"오늘",IF(A2894&lt;=기준일+7,"이번 주","예정")))))</f>
        <v/>
      </c>
      <c r="H2894" s="25">
        <f>IF(COUNTA(A2894,B2894,D2894)=0,"",IF(D2894="","할 일을 적어 주세요",IF(NOT(ISNUMBER(A2894)),"마감일을 확인하세요",IF(AND(B2894&lt;&gt;"",ISNA(MATCH(B2894,현장번호,0))),"현장 번호를 확인하세요",IF(AND(F2894&lt;&gt;"",F2894&lt;&gt;"완료"),"끝남 칸은 '완료'만","")))))</f>
        <v/>
      </c>
      <c r="J2894">
        <f>IF(OR(G2894="밀림",G2894="오늘",G2894="이번 주"),A2894+ROW()/1E+6,"")</f>
        <v/>
      </c>
    </row>
    <row r="2895">
      <c r="A2895" s="20" t="n"/>
      <c r="B2895" s="26" t="n"/>
      <c r="C2895" s="27">
        <f>IF(D2895="","",IF(B2895="","(현장 없음)",IFERROR(INDEX(현장_고객,MATCH(B2895,현장번호,0))&amp;" · "&amp;INDEX(현장_주소,MATCH(B2895,현장번호,0)),"없는 번호")))</f>
        <v/>
      </c>
      <c r="D2895" s="21" t="n"/>
      <c r="E2895" s="21" t="n"/>
      <c r="F2895" s="26" t="n"/>
      <c r="G2895" s="28">
        <f>IF(OR(D2895="",H2895&lt;&gt;""),"",IF(F2895="완료","완료",IF(A2895&lt;기준일,"밀림",IF(A2895=기준일,"오늘",IF(A2895&lt;=기준일+7,"이번 주","예정")))))</f>
        <v/>
      </c>
      <c r="H2895" s="25">
        <f>IF(COUNTA(A2895,B2895,D2895)=0,"",IF(D2895="","할 일을 적어 주세요",IF(NOT(ISNUMBER(A2895)),"마감일을 확인하세요",IF(AND(B2895&lt;&gt;"",ISNA(MATCH(B2895,현장번호,0))),"현장 번호를 확인하세요",IF(AND(F2895&lt;&gt;"",F2895&lt;&gt;"완료"),"끝남 칸은 '완료'만","")))))</f>
        <v/>
      </c>
      <c r="J2895">
        <f>IF(OR(G2895="밀림",G2895="오늘",G2895="이번 주"),A2895+ROW()/1E+6,"")</f>
        <v/>
      </c>
    </row>
    <row r="2896">
      <c r="A2896" s="20" t="n"/>
      <c r="B2896" s="26" t="n"/>
      <c r="C2896" s="27">
        <f>IF(D2896="","",IF(B2896="","(현장 없음)",IFERROR(INDEX(현장_고객,MATCH(B2896,현장번호,0))&amp;" · "&amp;INDEX(현장_주소,MATCH(B2896,현장번호,0)),"없는 번호")))</f>
        <v/>
      </c>
      <c r="D2896" s="21" t="n"/>
      <c r="E2896" s="21" t="n"/>
      <c r="F2896" s="26" t="n"/>
      <c r="G2896" s="28">
        <f>IF(OR(D2896="",H2896&lt;&gt;""),"",IF(F2896="완료","완료",IF(A2896&lt;기준일,"밀림",IF(A2896=기준일,"오늘",IF(A2896&lt;=기준일+7,"이번 주","예정")))))</f>
        <v/>
      </c>
      <c r="H2896" s="25">
        <f>IF(COUNTA(A2896,B2896,D2896)=0,"",IF(D2896="","할 일을 적어 주세요",IF(NOT(ISNUMBER(A2896)),"마감일을 확인하세요",IF(AND(B2896&lt;&gt;"",ISNA(MATCH(B2896,현장번호,0))),"현장 번호를 확인하세요",IF(AND(F2896&lt;&gt;"",F2896&lt;&gt;"완료"),"끝남 칸은 '완료'만","")))))</f>
        <v/>
      </c>
      <c r="J2896">
        <f>IF(OR(G2896="밀림",G2896="오늘",G2896="이번 주"),A2896+ROW()/1E+6,"")</f>
        <v/>
      </c>
    </row>
    <row r="2897">
      <c r="A2897" s="20" t="n"/>
      <c r="B2897" s="26" t="n"/>
      <c r="C2897" s="27">
        <f>IF(D2897="","",IF(B2897="","(현장 없음)",IFERROR(INDEX(현장_고객,MATCH(B2897,현장번호,0))&amp;" · "&amp;INDEX(현장_주소,MATCH(B2897,현장번호,0)),"없는 번호")))</f>
        <v/>
      </c>
      <c r="D2897" s="21" t="n"/>
      <c r="E2897" s="21" t="n"/>
      <c r="F2897" s="26" t="n"/>
      <c r="G2897" s="28">
        <f>IF(OR(D2897="",H2897&lt;&gt;""),"",IF(F2897="완료","완료",IF(A2897&lt;기준일,"밀림",IF(A2897=기준일,"오늘",IF(A2897&lt;=기준일+7,"이번 주","예정")))))</f>
        <v/>
      </c>
      <c r="H2897" s="25">
        <f>IF(COUNTA(A2897,B2897,D2897)=0,"",IF(D2897="","할 일을 적어 주세요",IF(NOT(ISNUMBER(A2897)),"마감일을 확인하세요",IF(AND(B2897&lt;&gt;"",ISNA(MATCH(B2897,현장번호,0))),"현장 번호를 확인하세요",IF(AND(F2897&lt;&gt;"",F2897&lt;&gt;"완료"),"끝남 칸은 '완료'만","")))))</f>
        <v/>
      </c>
      <c r="J2897">
        <f>IF(OR(G2897="밀림",G2897="오늘",G2897="이번 주"),A2897+ROW()/1E+6,"")</f>
        <v/>
      </c>
    </row>
    <row r="2898">
      <c r="A2898" s="20" t="n"/>
      <c r="B2898" s="26" t="n"/>
      <c r="C2898" s="27">
        <f>IF(D2898="","",IF(B2898="","(현장 없음)",IFERROR(INDEX(현장_고객,MATCH(B2898,현장번호,0))&amp;" · "&amp;INDEX(현장_주소,MATCH(B2898,현장번호,0)),"없는 번호")))</f>
        <v/>
      </c>
      <c r="D2898" s="21" t="n"/>
      <c r="E2898" s="21" t="n"/>
      <c r="F2898" s="26" t="n"/>
      <c r="G2898" s="28">
        <f>IF(OR(D2898="",H2898&lt;&gt;""),"",IF(F2898="완료","완료",IF(A2898&lt;기준일,"밀림",IF(A2898=기준일,"오늘",IF(A2898&lt;=기준일+7,"이번 주","예정")))))</f>
        <v/>
      </c>
      <c r="H2898" s="25">
        <f>IF(COUNTA(A2898,B2898,D2898)=0,"",IF(D2898="","할 일을 적어 주세요",IF(NOT(ISNUMBER(A2898)),"마감일을 확인하세요",IF(AND(B2898&lt;&gt;"",ISNA(MATCH(B2898,현장번호,0))),"현장 번호를 확인하세요",IF(AND(F2898&lt;&gt;"",F2898&lt;&gt;"완료"),"끝남 칸은 '완료'만","")))))</f>
        <v/>
      </c>
      <c r="J2898">
        <f>IF(OR(G2898="밀림",G2898="오늘",G2898="이번 주"),A2898+ROW()/1E+6,"")</f>
        <v/>
      </c>
    </row>
    <row r="2899">
      <c r="A2899" s="20" t="n"/>
      <c r="B2899" s="26" t="n"/>
      <c r="C2899" s="27">
        <f>IF(D2899="","",IF(B2899="","(현장 없음)",IFERROR(INDEX(현장_고객,MATCH(B2899,현장번호,0))&amp;" · "&amp;INDEX(현장_주소,MATCH(B2899,현장번호,0)),"없는 번호")))</f>
        <v/>
      </c>
      <c r="D2899" s="21" t="n"/>
      <c r="E2899" s="21" t="n"/>
      <c r="F2899" s="26" t="n"/>
      <c r="G2899" s="28">
        <f>IF(OR(D2899="",H2899&lt;&gt;""),"",IF(F2899="완료","완료",IF(A2899&lt;기준일,"밀림",IF(A2899=기준일,"오늘",IF(A2899&lt;=기준일+7,"이번 주","예정")))))</f>
        <v/>
      </c>
      <c r="H2899" s="25">
        <f>IF(COUNTA(A2899,B2899,D2899)=0,"",IF(D2899="","할 일을 적어 주세요",IF(NOT(ISNUMBER(A2899)),"마감일을 확인하세요",IF(AND(B2899&lt;&gt;"",ISNA(MATCH(B2899,현장번호,0))),"현장 번호를 확인하세요",IF(AND(F2899&lt;&gt;"",F2899&lt;&gt;"완료"),"끝남 칸은 '완료'만","")))))</f>
        <v/>
      </c>
      <c r="J2899">
        <f>IF(OR(G2899="밀림",G2899="오늘",G2899="이번 주"),A2899+ROW()/1E+6,"")</f>
        <v/>
      </c>
    </row>
    <row r="2900">
      <c r="A2900" s="20" t="n"/>
      <c r="B2900" s="26" t="n"/>
      <c r="C2900" s="27">
        <f>IF(D2900="","",IF(B2900="","(현장 없음)",IFERROR(INDEX(현장_고객,MATCH(B2900,현장번호,0))&amp;" · "&amp;INDEX(현장_주소,MATCH(B2900,현장번호,0)),"없는 번호")))</f>
        <v/>
      </c>
      <c r="D2900" s="21" t="n"/>
      <c r="E2900" s="21" t="n"/>
      <c r="F2900" s="26" t="n"/>
      <c r="G2900" s="28">
        <f>IF(OR(D2900="",H2900&lt;&gt;""),"",IF(F2900="완료","완료",IF(A2900&lt;기준일,"밀림",IF(A2900=기준일,"오늘",IF(A2900&lt;=기준일+7,"이번 주","예정")))))</f>
        <v/>
      </c>
      <c r="H2900" s="25">
        <f>IF(COUNTA(A2900,B2900,D2900)=0,"",IF(D2900="","할 일을 적어 주세요",IF(NOT(ISNUMBER(A2900)),"마감일을 확인하세요",IF(AND(B2900&lt;&gt;"",ISNA(MATCH(B2900,현장번호,0))),"현장 번호를 확인하세요",IF(AND(F2900&lt;&gt;"",F2900&lt;&gt;"완료"),"끝남 칸은 '완료'만","")))))</f>
        <v/>
      </c>
      <c r="J2900">
        <f>IF(OR(G2900="밀림",G2900="오늘",G2900="이번 주"),A2900+ROW()/1E+6,"")</f>
        <v/>
      </c>
    </row>
    <row r="2901">
      <c r="A2901" s="20" t="n"/>
      <c r="B2901" s="26" t="n"/>
      <c r="C2901" s="27">
        <f>IF(D2901="","",IF(B2901="","(현장 없음)",IFERROR(INDEX(현장_고객,MATCH(B2901,현장번호,0))&amp;" · "&amp;INDEX(현장_주소,MATCH(B2901,현장번호,0)),"없는 번호")))</f>
        <v/>
      </c>
      <c r="D2901" s="21" t="n"/>
      <c r="E2901" s="21" t="n"/>
      <c r="F2901" s="26" t="n"/>
      <c r="G2901" s="28">
        <f>IF(OR(D2901="",H2901&lt;&gt;""),"",IF(F2901="완료","완료",IF(A2901&lt;기준일,"밀림",IF(A2901=기준일,"오늘",IF(A2901&lt;=기준일+7,"이번 주","예정")))))</f>
        <v/>
      </c>
      <c r="H2901" s="25">
        <f>IF(COUNTA(A2901,B2901,D2901)=0,"",IF(D2901="","할 일을 적어 주세요",IF(NOT(ISNUMBER(A2901)),"마감일을 확인하세요",IF(AND(B2901&lt;&gt;"",ISNA(MATCH(B2901,현장번호,0))),"현장 번호를 확인하세요",IF(AND(F2901&lt;&gt;"",F2901&lt;&gt;"완료"),"끝남 칸은 '완료'만","")))))</f>
        <v/>
      </c>
      <c r="J2901">
        <f>IF(OR(G2901="밀림",G2901="오늘",G2901="이번 주"),A2901+ROW()/1E+6,"")</f>
        <v/>
      </c>
    </row>
    <row r="2902">
      <c r="A2902" s="20" t="n"/>
      <c r="B2902" s="26" t="n"/>
      <c r="C2902" s="27">
        <f>IF(D2902="","",IF(B2902="","(현장 없음)",IFERROR(INDEX(현장_고객,MATCH(B2902,현장번호,0))&amp;" · "&amp;INDEX(현장_주소,MATCH(B2902,현장번호,0)),"없는 번호")))</f>
        <v/>
      </c>
      <c r="D2902" s="21" t="n"/>
      <c r="E2902" s="21" t="n"/>
      <c r="F2902" s="26" t="n"/>
      <c r="G2902" s="28">
        <f>IF(OR(D2902="",H2902&lt;&gt;""),"",IF(F2902="완료","완료",IF(A2902&lt;기준일,"밀림",IF(A2902=기준일,"오늘",IF(A2902&lt;=기준일+7,"이번 주","예정")))))</f>
        <v/>
      </c>
      <c r="H2902" s="25">
        <f>IF(COUNTA(A2902,B2902,D2902)=0,"",IF(D2902="","할 일을 적어 주세요",IF(NOT(ISNUMBER(A2902)),"마감일을 확인하세요",IF(AND(B2902&lt;&gt;"",ISNA(MATCH(B2902,현장번호,0))),"현장 번호를 확인하세요",IF(AND(F2902&lt;&gt;"",F2902&lt;&gt;"완료"),"끝남 칸은 '완료'만","")))))</f>
        <v/>
      </c>
      <c r="J2902">
        <f>IF(OR(G2902="밀림",G2902="오늘",G2902="이번 주"),A2902+ROW()/1E+6,"")</f>
        <v/>
      </c>
    </row>
    <row r="2903">
      <c r="A2903" s="20" t="n"/>
      <c r="B2903" s="26" t="n"/>
      <c r="C2903" s="27">
        <f>IF(D2903="","",IF(B2903="","(현장 없음)",IFERROR(INDEX(현장_고객,MATCH(B2903,현장번호,0))&amp;" · "&amp;INDEX(현장_주소,MATCH(B2903,현장번호,0)),"없는 번호")))</f>
        <v/>
      </c>
      <c r="D2903" s="21" t="n"/>
      <c r="E2903" s="21" t="n"/>
      <c r="F2903" s="26" t="n"/>
      <c r="G2903" s="28">
        <f>IF(OR(D2903="",H2903&lt;&gt;""),"",IF(F2903="완료","완료",IF(A2903&lt;기준일,"밀림",IF(A2903=기준일,"오늘",IF(A2903&lt;=기준일+7,"이번 주","예정")))))</f>
        <v/>
      </c>
      <c r="H2903" s="25">
        <f>IF(COUNTA(A2903,B2903,D2903)=0,"",IF(D2903="","할 일을 적어 주세요",IF(NOT(ISNUMBER(A2903)),"마감일을 확인하세요",IF(AND(B2903&lt;&gt;"",ISNA(MATCH(B2903,현장번호,0))),"현장 번호를 확인하세요",IF(AND(F2903&lt;&gt;"",F2903&lt;&gt;"완료"),"끝남 칸은 '완료'만","")))))</f>
        <v/>
      </c>
      <c r="J2903">
        <f>IF(OR(G2903="밀림",G2903="오늘",G2903="이번 주"),A2903+ROW()/1E+6,"")</f>
        <v/>
      </c>
    </row>
    <row r="2904">
      <c r="A2904" s="20" t="n"/>
      <c r="B2904" s="26" t="n"/>
      <c r="C2904" s="27">
        <f>IF(D2904="","",IF(B2904="","(현장 없음)",IFERROR(INDEX(현장_고객,MATCH(B2904,현장번호,0))&amp;" · "&amp;INDEX(현장_주소,MATCH(B2904,현장번호,0)),"없는 번호")))</f>
        <v/>
      </c>
      <c r="D2904" s="21" t="n"/>
      <c r="E2904" s="21" t="n"/>
      <c r="F2904" s="26" t="n"/>
      <c r="G2904" s="28">
        <f>IF(OR(D2904="",H2904&lt;&gt;""),"",IF(F2904="완료","완료",IF(A2904&lt;기준일,"밀림",IF(A2904=기준일,"오늘",IF(A2904&lt;=기준일+7,"이번 주","예정")))))</f>
        <v/>
      </c>
      <c r="H2904" s="25">
        <f>IF(COUNTA(A2904,B2904,D2904)=0,"",IF(D2904="","할 일을 적어 주세요",IF(NOT(ISNUMBER(A2904)),"마감일을 확인하세요",IF(AND(B2904&lt;&gt;"",ISNA(MATCH(B2904,현장번호,0))),"현장 번호를 확인하세요",IF(AND(F2904&lt;&gt;"",F2904&lt;&gt;"완료"),"끝남 칸은 '완료'만","")))))</f>
        <v/>
      </c>
      <c r="J2904">
        <f>IF(OR(G2904="밀림",G2904="오늘",G2904="이번 주"),A2904+ROW()/1E+6,"")</f>
        <v/>
      </c>
    </row>
    <row r="2905">
      <c r="A2905" s="20" t="n"/>
      <c r="B2905" s="26" t="n"/>
      <c r="C2905" s="27">
        <f>IF(D2905="","",IF(B2905="","(현장 없음)",IFERROR(INDEX(현장_고객,MATCH(B2905,현장번호,0))&amp;" · "&amp;INDEX(현장_주소,MATCH(B2905,현장번호,0)),"없는 번호")))</f>
        <v/>
      </c>
      <c r="D2905" s="21" t="n"/>
      <c r="E2905" s="21" t="n"/>
      <c r="F2905" s="26" t="n"/>
      <c r="G2905" s="28">
        <f>IF(OR(D2905="",H2905&lt;&gt;""),"",IF(F2905="완료","완료",IF(A2905&lt;기준일,"밀림",IF(A2905=기준일,"오늘",IF(A2905&lt;=기준일+7,"이번 주","예정")))))</f>
        <v/>
      </c>
      <c r="H2905" s="25">
        <f>IF(COUNTA(A2905,B2905,D2905)=0,"",IF(D2905="","할 일을 적어 주세요",IF(NOT(ISNUMBER(A2905)),"마감일을 확인하세요",IF(AND(B2905&lt;&gt;"",ISNA(MATCH(B2905,현장번호,0))),"현장 번호를 확인하세요",IF(AND(F2905&lt;&gt;"",F2905&lt;&gt;"완료"),"끝남 칸은 '완료'만","")))))</f>
        <v/>
      </c>
      <c r="J2905">
        <f>IF(OR(G2905="밀림",G2905="오늘",G2905="이번 주"),A2905+ROW()/1E+6,"")</f>
        <v/>
      </c>
    </row>
    <row r="2906">
      <c r="A2906" s="20" t="n"/>
      <c r="B2906" s="26" t="n"/>
      <c r="C2906" s="27">
        <f>IF(D2906="","",IF(B2906="","(현장 없음)",IFERROR(INDEX(현장_고객,MATCH(B2906,현장번호,0))&amp;" · "&amp;INDEX(현장_주소,MATCH(B2906,현장번호,0)),"없는 번호")))</f>
        <v/>
      </c>
      <c r="D2906" s="21" t="n"/>
      <c r="E2906" s="21" t="n"/>
      <c r="F2906" s="26" t="n"/>
      <c r="G2906" s="28">
        <f>IF(OR(D2906="",H2906&lt;&gt;""),"",IF(F2906="완료","완료",IF(A2906&lt;기준일,"밀림",IF(A2906=기준일,"오늘",IF(A2906&lt;=기준일+7,"이번 주","예정")))))</f>
        <v/>
      </c>
      <c r="H2906" s="25">
        <f>IF(COUNTA(A2906,B2906,D2906)=0,"",IF(D2906="","할 일을 적어 주세요",IF(NOT(ISNUMBER(A2906)),"마감일을 확인하세요",IF(AND(B2906&lt;&gt;"",ISNA(MATCH(B2906,현장번호,0))),"현장 번호를 확인하세요",IF(AND(F2906&lt;&gt;"",F2906&lt;&gt;"완료"),"끝남 칸은 '완료'만","")))))</f>
        <v/>
      </c>
      <c r="J2906">
        <f>IF(OR(G2906="밀림",G2906="오늘",G2906="이번 주"),A2906+ROW()/1E+6,"")</f>
        <v/>
      </c>
    </row>
    <row r="2907">
      <c r="A2907" s="20" t="n"/>
      <c r="B2907" s="26" t="n"/>
      <c r="C2907" s="27">
        <f>IF(D2907="","",IF(B2907="","(현장 없음)",IFERROR(INDEX(현장_고객,MATCH(B2907,현장번호,0))&amp;" · "&amp;INDEX(현장_주소,MATCH(B2907,현장번호,0)),"없는 번호")))</f>
        <v/>
      </c>
      <c r="D2907" s="21" t="n"/>
      <c r="E2907" s="21" t="n"/>
      <c r="F2907" s="26" t="n"/>
      <c r="G2907" s="28">
        <f>IF(OR(D2907="",H2907&lt;&gt;""),"",IF(F2907="완료","완료",IF(A2907&lt;기준일,"밀림",IF(A2907=기준일,"오늘",IF(A2907&lt;=기준일+7,"이번 주","예정")))))</f>
        <v/>
      </c>
      <c r="H2907" s="25">
        <f>IF(COUNTA(A2907,B2907,D2907)=0,"",IF(D2907="","할 일을 적어 주세요",IF(NOT(ISNUMBER(A2907)),"마감일을 확인하세요",IF(AND(B2907&lt;&gt;"",ISNA(MATCH(B2907,현장번호,0))),"현장 번호를 확인하세요",IF(AND(F2907&lt;&gt;"",F2907&lt;&gt;"완료"),"끝남 칸은 '완료'만","")))))</f>
        <v/>
      </c>
      <c r="J2907">
        <f>IF(OR(G2907="밀림",G2907="오늘",G2907="이번 주"),A2907+ROW()/1E+6,"")</f>
        <v/>
      </c>
    </row>
    <row r="2908">
      <c r="A2908" s="20" t="n"/>
      <c r="B2908" s="26" t="n"/>
      <c r="C2908" s="27">
        <f>IF(D2908="","",IF(B2908="","(현장 없음)",IFERROR(INDEX(현장_고객,MATCH(B2908,현장번호,0))&amp;" · "&amp;INDEX(현장_주소,MATCH(B2908,현장번호,0)),"없는 번호")))</f>
        <v/>
      </c>
      <c r="D2908" s="21" t="n"/>
      <c r="E2908" s="21" t="n"/>
      <c r="F2908" s="26" t="n"/>
      <c r="G2908" s="28">
        <f>IF(OR(D2908="",H2908&lt;&gt;""),"",IF(F2908="완료","완료",IF(A2908&lt;기준일,"밀림",IF(A2908=기준일,"오늘",IF(A2908&lt;=기준일+7,"이번 주","예정")))))</f>
        <v/>
      </c>
      <c r="H2908" s="25">
        <f>IF(COUNTA(A2908,B2908,D2908)=0,"",IF(D2908="","할 일을 적어 주세요",IF(NOT(ISNUMBER(A2908)),"마감일을 확인하세요",IF(AND(B2908&lt;&gt;"",ISNA(MATCH(B2908,현장번호,0))),"현장 번호를 확인하세요",IF(AND(F2908&lt;&gt;"",F2908&lt;&gt;"완료"),"끝남 칸은 '완료'만","")))))</f>
        <v/>
      </c>
      <c r="J2908">
        <f>IF(OR(G2908="밀림",G2908="오늘",G2908="이번 주"),A2908+ROW()/1E+6,"")</f>
        <v/>
      </c>
    </row>
    <row r="2909">
      <c r="A2909" s="20" t="n"/>
      <c r="B2909" s="26" t="n"/>
      <c r="C2909" s="27">
        <f>IF(D2909="","",IF(B2909="","(현장 없음)",IFERROR(INDEX(현장_고객,MATCH(B2909,현장번호,0))&amp;" · "&amp;INDEX(현장_주소,MATCH(B2909,현장번호,0)),"없는 번호")))</f>
        <v/>
      </c>
      <c r="D2909" s="21" t="n"/>
      <c r="E2909" s="21" t="n"/>
      <c r="F2909" s="26" t="n"/>
      <c r="G2909" s="28">
        <f>IF(OR(D2909="",H2909&lt;&gt;""),"",IF(F2909="완료","완료",IF(A2909&lt;기준일,"밀림",IF(A2909=기준일,"오늘",IF(A2909&lt;=기준일+7,"이번 주","예정")))))</f>
        <v/>
      </c>
      <c r="H2909" s="25">
        <f>IF(COUNTA(A2909,B2909,D2909)=0,"",IF(D2909="","할 일을 적어 주세요",IF(NOT(ISNUMBER(A2909)),"마감일을 확인하세요",IF(AND(B2909&lt;&gt;"",ISNA(MATCH(B2909,현장번호,0))),"현장 번호를 확인하세요",IF(AND(F2909&lt;&gt;"",F2909&lt;&gt;"완료"),"끝남 칸은 '완료'만","")))))</f>
        <v/>
      </c>
      <c r="J2909">
        <f>IF(OR(G2909="밀림",G2909="오늘",G2909="이번 주"),A2909+ROW()/1E+6,"")</f>
        <v/>
      </c>
    </row>
    <row r="2910">
      <c r="A2910" s="20" t="n"/>
      <c r="B2910" s="26" t="n"/>
      <c r="C2910" s="27">
        <f>IF(D2910="","",IF(B2910="","(현장 없음)",IFERROR(INDEX(현장_고객,MATCH(B2910,현장번호,0))&amp;" · "&amp;INDEX(현장_주소,MATCH(B2910,현장번호,0)),"없는 번호")))</f>
        <v/>
      </c>
      <c r="D2910" s="21" t="n"/>
      <c r="E2910" s="21" t="n"/>
      <c r="F2910" s="26" t="n"/>
      <c r="G2910" s="28">
        <f>IF(OR(D2910="",H2910&lt;&gt;""),"",IF(F2910="완료","완료",IF(A2910&lt;기준일,"밀림",IF(A2910=기준일,"오늘",IF(A2910&lt;=기준일+7,"이번 주","예정")))))</f>
        <v/>
      </c>
      <c r="H2910" s="25">
        <f>IF(COUNTA(A2910,B2910,D2910)=0,"",IF(D2910="","할 일을 적어 주세요",IF(NOT(ISNUMBER(A2910)),"마감일을 확인하세요",IF(AND(B2910&lt;&gt;"",ISNA(MATCH(B2910,현장번호,0))),"현장 번호를 확인하세요",IF(AND(F2910&lt;&gt;"",F2910&lt;&gt;"완료"),"끝남 칸은 '완료'만","")))))</f>
        <v/>
      </c>
      <c r="J2910">
        <f>IF(OR(G2910="밀림",G2910="오늘",G2910="이번 주"),A2910+ROW()/1E+6,"")</f>
        <v/>
      </c>
    </row>
    <row r="2911">
      <c r="A2911" s="20" t="n"/>
      <c r="B2911" s="26" t="n"/>
      <c r="C2911" s="27">
        <f>IF(D2911="","",IF(B2911="","(현장 없음)",IFERROR(INDEX(현장_고객,MATCH(B2911,현장번호,0))&amp;" · "&amp;INDEX(현장_주소,MATCH(B2911,현장번호,0)),"없는 번호")))</f>
        <v/>
      </c>
      <c r="D2911" s="21" t="n"/>
      <c r="E2911" s="21" t="n"/>
      <c r="F2911" s="26" t="n"/>
      <c r="G2911" s="28">
        <f>IF(OR(D2911="",H2911&lt;&gt;""),"",IF(F2911="완료","완료",IF(A2911&lt;기준일,"밀림",IF(A2911=기준일,"오늘",IF(A2911&lt;=기준일+7,"이번 주","예정")))))</f>
        <v/>
      </c>
      <c r="H2911" s="25">
        <f>IF(COUNTA(A2911,B2911,D2911)=0,"",IF(D2911="","할 일을 적어 주세요",IF(NOT(ISNUMBER(A2911)),"마감일을 확인하세요",IF(AND(B2911&lt;&gt;"",ISNA(MATCH(B2911,현장번호,0))),"현장 번호를 확인하세요",IF(AND(F2911&lt;&gt;"",F2911&lt;&gt;"완료"),"끝남 칸은 '완료'만","")))))</f>
        <v/>
      </c>
      <c r="J2911">
        <f>IF(OR(G2911="밀림",G2911="오늘",G2911="이번 주"),A2911+ROW()/1E+6,"")</f>
        <v/>
      </c>
    </row>
    <row r="2912">
      <c r="A2912" s="20" t="n"/>
      <c r="B2912" s="26" t="n"/>
      <c r="C2912" s="27">
        <f>IF(D2912="","",IF(B2912="","(현장 없음)",IFERROR(INDEX(현장_고객,MATCH(B2912,현장번호,0))&amp;" · "&amp;INDEX(현장_주소,MATCH(B2912,현장번호,0)),"없는 번호")))</f>
        <v/>
      </c>
      <c r="D2912" s="21" t="n"/>
      <c r="E2912" s="21" t="n"/>
      <c r="F2912" s="26" t="n"/>
      <c r="G2912" s="28">
        <f>IF(OR(D2912="",H2912&lt;&gt;""),"",IF(F2912="완료","완료",IF(A2912&lt;기준일,"밀림",IF(A2912=기준일,"오늘",IF(A2912&lt;=기준일+7,"이번 주","예정")))))</f>
        <v/>
      </c>
      <c r="H2912" s="25">
        <f>IF(COUNTA(A2912,B2912,D2912)=0,"",IF(D2912="","할 일을 적어 주세요",IF(NOT(ISNUMBER(A2912)),"마감일을 확인하세요",IF(AND(B2912&lt;&gt;"",ISNA(MATCH(B2912,현장번호,0))),"현장 번호를 확인하세요",IF(AND(F2912&lt;&gt;"",F2912&lt;&gt;"완료"),"끝남 칸은 '완료'만","")))))</f>
        <v/>
      </c>
      <c r="J2912">
        <f>IF(OR(G2912="밀림",G2912="오늘",G2912="이번 주"),A2912+ROW()/1E+6,"")</f>
        <v/>
      </c>
    </row>
    <row r="2913">
      <c r="A2913" s="20" t="n"/>
      <c r="B2913" s="26" t="n"/>
      <c r="C2913" s="27">
        <f>IF(D2913="","",IF(B2913="","(현장 없음)",IFERROR(INDEX(현장_고객,MATCH(B2913,현장번호,0))&amp;" · "&amp;INDEX(현장_주소,MATCH(B2913,현장번호,0)),"없는 번호")))</f>
        <v/>
      </c>
      <c r="D2913" s="21" t="n"/>
      <c r="E2913" s="21" t="n"/>
      <c r="F2913" s="26" t="n"/>
      <c r="G2913" s="28">
        <f>IF(OR(D2913="",H2913&lt;&gt;""),"",IF(F2913="완료","완료",IF(A2913&lt;기준일,"밀림",IF(A2913=기준일,"오늘",IF(A2913&lt;=기준일+7,"이번 주","예정")))))</f>
        <v/>
      </c>
      <c r="H2913" s="25">
        <f>IF(COUNTA(A2913,B2913,D2913)=0,"",IF(D2913="","할 일을 적어 주세요",IF(NOT(ISNUMBER(A2913)),"마감일을 확인하세요",IF(AND(B2913&lt;&gt;"",ISNA(MATCH(B2913,현장번호,0))),"현장 번호를 확인하세요",IF(AND(F2913&lt;&gt;"",F2913&lt;&gt;"완료"),"끝남 칸은 '완료'만","")))))</f>
        <v/>
      </c>
      <c r="J2913">
        <f>IF(OR(G2913="밀림",G2913="오늘",G2913="이번 주"),A2913+ROW()/1E+6,"")</f>
        <v/>
      </c>
    </row>
    <row r="2914">
      <c r="A2914" s="20" t="n"/>
      <c r="B2914" s="26" t="n"/>
      <c r="C2914" s="27">
        <f>IF(D2914="","",IF(B2914="","(현장 없음)",IFERROR(INDEX(현장_고객,MATCH(B2914,현장번호,0))&amp;" · "&amp;INDEX(현장_주소,MATCH(B2914,현장번호,0)),"없는 번호")))</f>
        <v/>
      </c>
      <c r="D2914" s="21" t="n"/>
      <c r="E2914" s="21" t="n"/>
      <c r="F2914" s="26" t="n"/>
      <c r="G2914" s="28">
        <f>IF(OR(D2914="",H2914&lt;&gt;""),"",IF(F2914="완료","완료",IF(A2914&lt;기준일,"밀림",IF(A2914=기준일,"오늘",IF(A2914&lt;=기준일+7,"이번 주","예정")))))</f>
        <v/>
      </c>
      <c r="H2914" s="25">
        <f>IF(COUNTA(A2914,B2914,D2914)=0,"",IF(D2914="","할 일을 적어 주세요",IF(NOT(ISNUMBER(A2914)),"마감일을 확인하세요",IF(AND(B2914&lt;&gt;"",ISNA(MATCH(B2914,현장번호,0))),"현장 번호를 확인하세요",IF(AND(F2914&lt;&gt;"",F2914&lt;&gt;"완료"),"끝남 칸은 '완료'만","")))))</f>
        <v/>
      </c>
      <c r="J2914">
        <f>IF(OR(G2914="밀림",G2914="오늘",G2914="이번 주"),A2914+ROW()/1E+6,"")</f>
        <v/>
      </c>
    </row>
    <row r="2915">
      <c r="A2915" s="20" t="n"/>
      <c r="B2915" s="26" t="n"/>
      <c r="C2915" s="27">
        <f>IF(D2915="","",IF(B2915="","(현장 없음)",IFERROR(INDEX(현장_고객,MATCH(B2915,현장번호,0))&amp;" · "&amp;INDEX(현장_주소,MATCH(B2915,현장번호,0)),"없는 번호")))</f>
        <v/>
      </c>
      <c r="D2915" s="21" t="n"/>
      <c r="E2915" s="21" t="n"/>
      <c r="F2915" s="26" t="n"/>
      <c r="G2915" s="28">
        <f>IF(OR(D2915="",H2915&lt;&gt;""),"",IF(F2915="완료","완료",IF(A2915&lt;기준일,"밀림",IF(A2915=기준일,"오늘",IF(A2915&lt;=기준일+7,"이번 주","예정")))))</f>
        <v/>
      </c>
      <c r="H2915" s="25">
        <f>IF(COUNTA(A2915,B2915,D2915)=0,"",IF(D2915="","할 일을 적어 주세요",IF(NOT(ISNUMBER(A2915)),"마감일을 확인하세요",IF(AND(B2915&lt;&gt;"",ISNA(MATCH(B2915,현장번호,0))),"현장 번호를 확인하세요",IF(AND(F2915&lt;&gt;"",F2915&lt;&gt;"완료"),"끝남 칸은 '완료'만","")))))</f>
        <v/>
      </c>
      <c r="J2915">
        <f>IF(OR(G2915="밀림",G2915="오늘",G2915="이번 주"),A2915+ROW()/1E+6,"")</f>
        <v/>
      </c>
    </row>
    <row r="2916">
      <c r="A2916" s="20" t="n"/>
      <c r="B2916" s="26" t="n"/>
      <c r="C2916" s="27">
        <f>IF(D2916="","",IF(B2916="","(현장 없음)",IFERROR(INDEX(현장_고객,MATCH(B2916,현장번호,0))&amp;" · "&amp;INDEX(현장_주소,MATCH(B2916,현장번호,0)),"없는 번호")))</f>
        <v/>
      </c>
      <c r="D2916" s="21" t="n"/>
      <c r="E2916" s="21" t="n"/>
      <c r="F2916" s="26" t="n"/>
      <c r="G2916" s="28">
        <f>IF(OR(D2916="",H2916&lt;&gt;""),"",IF(F2916="완료","완료",IF(A2916&lt;기준일,"밀림",IF(A2916=기준일,"오늘",IF(A2916&lt;=기준일+7,"이번 주","예정")))))</f>
        <v/>
      </c>
      <c r="H2916" s="25">
        <f>IF(COUNTA(A2916,B2916,D2916)=0,"",IF(D2916="","할 일을 적어 주세요",IF(NOT(ISNUMBER(A2916)),"마감일을 확인하세요",IF(AND(B2916&lt;&gt;"",ISNA(MATCH(B2916,현장번호,0))),"현장 번호를 확인하세요",IF(AND(F2916&lt;&gt;"",F2916&lt;&gt;"완료"),"끝남 칸은 '완료'만","")))))</f>
        <v/>
      </c>
      <c r="J2916">
        <f>IF(OR(G2916="밀림",G2916="오늘",G2916="이번 주"),A2916+ROW()/1E+6,"")</f>
        <v/>
      </c>
    </row>
    <row r="2917">
      <c r="A2917" s="20" t="n"/>
      <c r="B2917" s="26" t="n"/>
      <c r="C2917" s="27">
        <f>IF(D2917="","",IF(B2917="","(현장 없음)",IFERROR(INDEX(현장_고객,MATCH(B2917,현장번호,0))&amp;" · "&amp;INDEX(현장_주소,MATCH(B2917,현장번호,0)),"없는 번호")))</f>
        <v/>
      </c>
      <c r="D2917" s="21" t="n"/>
      <c r="E2917" s="21" t="n"/>
      <c r="F2917" s="26" t="n"/>
      <c r="G2917" s="28">
        <f>IF(OR(D2917="",H2917&lt;&gt;""),"",IF(F2917="완료","완료",IF(A2917&lt;기준일,"밀림",IF(A2917=기준일,"오늘",IF(A2917&lt;=기준일+7,"이번 주","예정")))))</f>
        <v/>
      </c>
      <c r="H2917" s="25">
        <f>IF(COUNTA(A2917,B2917,D2917)=0,"",IF(D2917="","할 일을 적어 주세요",IF(NOT(ISNUMBER(A2917)),"마감일을 확인하세요",IF(AND(B2917&lt;&gt;"",ISNA(MATCH(B2917,현장번호,0))),"현장 번호를 확인하세요",IF(AND(F2917&lt;&gt;"",F2917&lt;&gt;"완료"),"끝남 칸은 '완료'만","")))))</f>
        <v/>
      </c>
      <c r="J2917">
        <f>IF(OR(G2917="밀림",G2917="오늘",G2917="이번 주"),A2917+ROW()/1E+6,"")</f>
        <v/>
      </c>
    </row>
    <row r="2918">
      <c r="A2918" s="20" t="n"/>
      <c r="B2918" s="26" t="n"/>
      <c r="C2918" s="27">
        <f>IF(D2918="","",IF(B2918="","(현장 없음)",IFERROR(INDEX(현장_고객,MATCH(B2918,현장번호,0))&amp;" · "&amp;INDEX(현장_주소,MATCH(B2918,현장번호,0)),"없는 번호")))</f>
        <v/>
      </c>
      <c r="D2918" s="21" t="n"/>
      <c r="E2918" s="21" t="n"/>
      <c r="F2918" s="26" t="n"/>
      <c r="G2918" s="28">
        <f>IF(OR(D2918="",H2918&lt;&gt;""),"",IF(F2918="완료","완료",IF(A2918&lt;기준일,"밀림",IF(A2918=기준일,"오늘",IF(A2918&lt;=기준일+7,"이번 주","예정")))))</f>
        <v/>
      </c>
      <c r="H2918" s="25">
        <f>IF(COUNTA(A2918,B2918,D2918)=0,"",IF(D2918="","할 일을 적어 주세요",IF(NOT(ISNUMBER(A2918)),"마감일을 확인하세요",IF(AND(B2918&lt;&gt;"",ISNA(MATCH(B2918,현장번호,0))),"현장 번호를 확인하세요",IF(AND(F2918&lt;&gt;"",F2918&lt;&gt;"완료"),"끝남 칸은 '완료'만","")))))</f>
        <v/>
      </c>
      <c r="J2918">
        <f>IF(OR(G2918="밀림",G2918="오늘",G2918="이번 주"),A2918+ROW()/1E+6,"")</f>
        <v/>
      </c>
    </row>
    <row r="2919">
      <c r="A2919" s="20" t="n"/>
      <c r="B2919" s="26" t="n"/>
      <c r="C2919" s="27">
        <f>IF(D2919="","",IF(B2919="","(현장 없음)",IFERROR(INDEX(현장_고객,MATCH(B2919,현장번호,0))&amp;" · "&amp;INDEX(현장_주소,MATCH(B2919,현장번호,0)),"없는 번호")))</f>
        <v/>
      </c>
      <c r="D2919" s="21" t="n"/>
      <c r="E2919" s="21" t="n"/>
      <c r="F2919" s="26" t="n"/>
      <c r="G2919" s="28">
        <f>IF(OR(D2919="",H2919&lt;&gt;""),"",IF(F2919="완료","완료",IF(A2919&lt;기준일,"밀림",IF(A2919=기준일,"오늘",IF(A2919&lt;=기준일+7,"이번 주","예정")))))</f>
        <v/>
      </c>
      <c r="H2919" s="25">
        <f>IF(COUNTA(A2919,B2919,D2919)=0,"",IF(D2919="","할 일을 적어 주세요",IF(NOT(ISNUMBER(A2919)),"마감일을 확인하세요",IF(AND(B2919&lt;&gt;"",ISNA(MATCH(B2919,현장번호,0))),"현장 번호를 확인하세요",IF(AND(F2919&lt;&gt;"",F2919&lt;&gt;"완료"),"끝남 칸은 '완료'만","")))))</f>
        <v/>
      </c>
      <c r="J2919">
        <f>IF(OR(G2919="밀림",G2919="오늘",G2919="이번 주"),A2919+ROW()/1E+6,"")</f>
        <v/>
      </c>
    </row>
    <row r="2920">
      <c r="A2920" s="20" t="n"/>
      <c r="B2920" s="26" t="n"/>
      <c r="C2920" s="27">
        <f>IF(D2920="","",IF(B2920="","(현장 없음)",IFERROR(INDEX(현장_고객,MATCH(B2920,현장번호,0))&amp;" · "&amp;INDEX(현장_주소,MATCH(B2920,현장번호,0)),"없는 번호")))</f>
        <v/>
      </c>
      <c r="D2920" s="21" t="n"/>
      <c r="E2920" s="21" t="n"/>
      <c r="F2920" s="26" t="n"/>
      <c r="G2920" s="28">
        <f>IF(OR(D2920="",H2920&lt;&gt;""),"",IF(F2920="완료","완료",IF(A2920&lt;기준일,"밀림",IF(A2920=기준일,"오늘",IF(A2920&lt;=기준일+7,"이번 주","예정")))))</f>
        <v/>
      </c>
      <c r="H2920" s="25">
        <f>IF(COUNTA(A2920,B2920,D2920)=0,"",IF(D2920="","할 일을 적어 주세요",IF(NOT(ISNUMBER(A2920)),"마감일을 확인하세요",IF(AND(B2920&lt;&gt;"",ISNA(MATCH(B2920,현장번호,0))),"현장 번호를 확인하세요",IF(AND(F2920&lt;&gt;"",F2920&lt;&gt;"완료"),"끝남 칸은 '완료'만","")))))</f>
        <v/>
      </c>
      <c r="J2920">
        <f>IF(OR(G2920="밀림",G2920="오늘",G2920="이번 주"),A2920+ROW()/1E+6,"")</f>
        <v/>
      </c>
    </row>
    <row r="2921">
      <c r="A2921" s="20" t="n"/>
      <c r="B2921" s="26" t="n"/>
      <c r="C2921" s="27">
        <f>IF(D2921="","",IF(B2921="","(현장 없음)",IFERROR(INDEX(현장_고객,MATCH(B2921,현장번호,0))&amp;" · "&amp;INDEX(현장_주소,MATCH(B2921,현장번호,0)),"없는 번호")))</f>
        <v/>
      </c>
      <c r="D2921" s="21" t="n"/>
      <c r="E2921" s="21" t="n"/>
      <c r="F2921" s="26" t="n"/>
      <c r="G2921" s="28">
        <f>IF(OR(D2921="",H2921&lt;&gt;""),"",IF(F2921="완료","완료",IF(A2921&lt;기준일,"밀림",IF(A2921=기준일,"오늘",IF(A2921&lt;=기준일+7,"이번 주","예정")))))</f>
        <v/>
      </c>
      <c r="H2921" s="25">
        <f>IF(COUNTA(A2921,B2921,D2921)=0,"",IF(D2921="","할 일을 적어 주세요",IF(NOT(ISNUMBER(A2921)),"마감일을 확인하세요",IF(AND(B2921&lt;&gt;"",ISNA(MATCH(B2921,현장번호,0))),"현장 번호를 확인하세요",IF(AND(F2921&lt;&gt;"",F2921&lt;&gt;"완료"),"끝남 칸은 '완료'만","")))))</f>
        <v/>
      </c>
      <c r="J2921">
        <f>IF(OR(G2921="밀림",G2921="오늘",G2921="이번 주"),A2921+ROW()/1E+6,"")</f>
        <v/>
      </c>
    </row>
    <row r="2922">
      <c r="A2922" s="20" t="n"/>
      <c r="B2922" s="26" t="n"/>
      <c r="C2922" s="27">
        <f>IF(D2922="","",IF(B2922="","(현장 없음)",IFERROR(INDEX(현장_고객,MATCH(B2922,현장번호,0))&amp;" · "&amp;INDEX(현장_주소,MATCH(B2922,현장번호,0)),"없는 번호")))</f>
        <v/>
      </c>
      <c r="D2922" s="21" t="n"/>
      <c r="E2922" s="21" t="n"/>
      <c r="F2922" s="26" t="n"/>
      <c r="G2922" s="28">
        <f>IF(OR(D2922="",H2922&lt;&gt;""),"",IF(F2922="완료","완료",IF(A2922&lt;기준일,"밀림",IF(A2922=기준일,"오늘",IF(A2922&lt;=기준일+7,"이번 주","예정")))))</f>
        <v/>
      </c>
      <c r="H2922" s="25">
        <f>IF(COUNTA(A2922,B2922,D2922)=0,"",IF(D2922="","할 일을 적어 주세요",IF(NOT(ISNUMBER(A2922)),"마감일을 확인하세요",IF(AND(B2922&lt;&gt;"",ISNA(MATCH(B2922,현장번호,0))),"현장 번호를 확인하세요",IF(AND(F2922&lt;&gt;"",F2922&lt;&gt;"완료"),"끝남 칸은 '완료'만","")))))</f>
        <v/>
      </c>
      <c r="J2922">
        <f>IF(OR(G2922="밀림",G2922="오늘",G2922="이번 주"),A2922+ROW()/1E+6,"")</f>
        <v/>
      </c>
    </row>
    <row r="2923">
      <c r="A2923" s="20" t="n"/>
      <c r="B2923" s="26" t="n"/>
      <c r="C2923" s="27">
        <f>IF(D2923="","",IF(B2923="","(현장 없음)",IFERROR(INDEX(현장_고객,MATCH(B2923,현장번호,0))&amp;" · "&amp;INDEX(현장_주소,MATCH(B2923,현장번호,0)),"없는 번호")))</f>
        <v/>
      </c>
      <c r="D2923" s="21" t="n"/>
      <c r="E2923" s="21" t="n"/>
      <c r="F2923" s="26" t="n"/>
      <c r="G2923" s="28">
        <f>IF(OR(D2923="",H2923&lt;&gt;""),"",IF(F2923="완료","완료",IF(A2923&lt;기준일,"밀림",IF(A2923=기준일,"오늘",IF(A2923&lt;=기준일+7,"이번 주","예정")))))</f>
        <v/>
      </c>
      <c r="H2923" s="25">
        <f>IF(COUNTA(A2923,B2923,D2923)=0,"",IF(D2923="","할 일을 적어 주세요",IF(NOT(ISNUMBER(A2923)),"마감일을 확인하세요",IF(AND(B2923&lt;&gt;"",ISNA(MATCH(B2923,현장번호,0))),"현장 번호를 확인하세요",IF(AND(F2923&lt;&gt;"",F2923&lt;&gt;"완료"),"끝남 칸은 '완료'만","")))))</f>
        <v/>
      </c>
      <c r="J2923">
        <f>IF(OR(G2923="밀림",G2923="오늘",G2923="이번 주"),A2923+ROW()/1E+6,"")</f>
        <v/>
      </c>
    </row>
    <row r="2924">
      <c r="A2924" s="20" t="n"/>
      <c r="B2924" s="26" t="n"/>
      <c r="C2924" s="27">
        <f>IF(D2924="","",IF(B2924="","(현장 없음)",IFERROR(INDEX(현장_고객,MATCH(B2924,현장번호,0))&amp;" · "&amp;INDEX(현장_주소,MATCH(B2924,현장번호,0)),"없는 번호")))</f>
        <v/>
      </c>
      <c r="D2924" s="21" t="n"/>
      <c r="E2924" s="21" t="n"/>
      <c r="F2924" s="26" t="n"/>
      <c r="G2924" s="28">
        <f>IF(OR(D2924="",H2924&lt;&gt;""),"",IF(F2924="완료","완료",IF(A2924&lt;기준일,"밀림",IF(A2924=기준일,"오늘",IF(A2924&lt;=기준일+7,"이번 주","예정")))))</f>
        <v/>
      </c>
      <c r="H2924" s="25">
        <f>IF(COUNTA(A2924,B2924,D2924)=0,"",IF(D2924="","할 일을 적어 주세요",IF(NOT(ISNUMBER(A2924)),"마감일을 확인하세요",IF(AND(B2924&lt;&gt;"",ISNA(MATCH(B2924,현장번호,0))),"현장 번호를 확인하세요",IF(AND(F2924&lt;&gt;"",F2924&lt;&gt;"완료"),"끝남 칸은 '완료'만","")))))</f>
        <v/>
      </c>
      <c r="J2924">
        <f>IF(OR(G2924="밀림",G2924="오늘",G2924="이번 주"),A2924+ROW()/1E+6,"")</f>
        <v/>
      </c>
    </row>
    <row r="2925">
      <c r="A2925" s="20" t="n"/>
      <c r="B2925" s="26" t="n"/>
      <c r="C2925" s="27">
        <f>IF(D2925="","",IF(B2925="","(현장 없음)",IFERROR(INDEX(현장_고객,MATCH(B2925,현장번호,0))&amp;" · "&amp;INDEX(현장_주소,MATCH(B2925,현장번호,0)),"없는 번호")))</f>
        <v/>
      </c>
      <c r="D2925" s="21" t="n"/>
      <c r="E2925" s="21" t="n"/>
      <c r="F2925" s="26" t="n"/>
      <c r="G2925" s="28">
        <f>IF(OR(D2925="",H2925&lt;&gt;""),"",IF(F2925="완료","완료",IF(A2925&lt;기준일,"밀림",IF(A2925=기준일,"오늘",IF(A2925&lt;=기준일+7,"이번 주","예정")))))</f>
        <v/>
      </c>
      <c r="H2925" s="25">
        <f>IF(COUNTA(A2925,B2925,D2925)=0,"",IF(D2925="","할 일을 적어 주세요",IF(NOT(ISNUMBER(A2925)),"마감일을 확인하세요",IF(AND(B2925&lt;&gt;"",ISNA(MATCH(B2925,현장번호,0))),"현장 번호를 확인하세요",IF(AND(F2925&lt;&gt;"",F2925&lt;&gt;"완료"),"끝남 칸은 '완료'만","")))))</f>
        <v/>
      </c>
      <c r="J2925">
        <f>IF(OR(G2925="밀림",G2925="오늘",G2925="이번 주"),A2925+ROW()/1E+6,"")</f>
        <v/>
      </c>
    </row>
    <row r="2926">
      <c r="A2926" s="20" t="n"/>
      <c r="B2926" s="26" t="n"/>
      <c r="C2926" s="27">
        <f>IF(D2926="","",IF(B2926="","(현장 없음)",IFERROR(INDEX(현장_고객,MATCH(B2926,현장번호,0))&amp;" · "&amp;INDEX(현장_주소,MATCH(B2926,현장번호,0)),"없는 번호")))</f>
        <v/>
      </c>
      <c r="D2926" s="21" t="n"/>
      <c r="E2926" s="21" t="n"/>
      <c r="F2926" s="26" t="n"/>
      <c r="G2926" s="28">
        <f>IF(OR(D2926="",H2926&lt;&gt;""),"",IF(F2926="완료","완료",IF(A2926&lt;기준일,"밀림",IF(A2926=기준일,"오늘",IF(A2926&lt;=기준일+7,"이번 주","예정")))))</f>
        <v/>
      </c>
      <c r="H2926" s="25">
        <f>IF(COUNTA(A2926,B2926,D2926)=0,"",IF(D2926="","할 일을 적어 주세요",IF(NOT(ISNUMBER(A2926)),"마감일을 확인하세요",IF(AND(B2926&lt;&gt;"",ISNA(MATCH(B2926,현장번호,0))),"현장 번호를 확인하세요",IF(AND(F2926&lt;&gt;"",F2926&lt;&gt;"완료"),"끝남 칸은 '완료'만","")))))</f>
        <v/>
      </c>
      <c r="J2926">
        <f>IF(OR(G2926="밀림",G2926="오늘",G2926="이번 주"),A2926+ROW()/1E+6,"")</f>
        <v/>
      </c>
    </row>
    <row r="2927">
      <c r="A2927" s="20" t="n"/>
      <c r="B2927" s="26" t="n"/>
      <c r="C2927" s="27">
        <f>IF(D2927="","",IF(B2927="","(현장 없음)",IFERROR(INDEX(현장_고객,MATCH(B2927,현장번호,0))&amp;" · "&amp;INDEX(현장_주소,MATCH(B2927,현장번호,0)),"없는 번호")))</f>
        <v/>
      </c>
      <c r="D2927" s="21" t="n"/>
      <c r="E2927" s="21" t="n"/>
      <c r="F2927" s="26" t="n"/>
      <c r="G2927" s="28">
        <f>IF(OR(D2927="",H2927&lt;&gt;""),"",IF(F2927="완료","완료",IF(A2927&lt;기준일,"밀림",IF(A2927=기준일,"오늘",IF(A2927&lt;=기준일+7,"이번 주","예정")))))</f>
        <v/>
      </c>
      <c r="H2927" s="25">
        <f>IF(COUNTA(A2927,B2927,D2927)=0,"",IF(D2927="","할 일을 적어 주세요",IF(NOT(ISNUMBER(A2927)),"마감일을 확인하세요",IF(AND(B2927&lt;&gt;"",ISNA(MATCH(B2927,현장번호,0))),"현장 번호를 확인하세요",IF(AND(F2927&lt;&gt;"",F2927&lt;&gt;"완료"),"끝남 칸은 '완료'만","")))))</f>
        <v/>
      </c>
      <c r="J2927">
        <f>IF(OR(G2927="밀림",G2927="오늘",G2927="이번 주"),A2927+ROW()/1E+6,"")</f>
        <v/>
      </c>
    </row>
    <row r="2928">
      <c r="A2928" s="20" t="n"/>
      <c r="B2928" s="26" t="n"/>
      <c r="C2928" s="27">
        <f>IF(D2928="","",IF(B2928="","(현장 없음)",IFERROR(INDEX(현장_고객,MATCH(B2928,현장번호,0))&amp;" · "&amp;INDEX(현장_주소,MATCH(B2928,현장번호,0)),"없는 번호")))</f>
        <v/>
      </c>
      <c r="D2928" s="21" t="n"/>
      <c r="E2928" s="21" t="n"/>
      <c r="F2928" s="26" t="n"/>
      <c r="G2928" s="28">
        <f>IF(OR(D2928="",H2928&lt;&gt;""),"",IF(F2928="완료","완료",IF(A2928&lt;기준일,"밀림",IF(A2928=기준일,"오늘",IF(A2928&lt;=기준일+7,"이번 주","예정")))))</f>
        <v/>
      </c>
      <c r="H2928" s="25">
        <f>IF(COUNTA(A2928,B2928,D2928)=0,"",IF(D2928="","할 일을 적어 주세요",IF(NOT(ISNUMBER(A2928)),"마감일을 확인하세요",IF(AND(B2928&lt;&gt;"",ISNA(MATCH(B2928,현장번호,0))),"현장 번호를 확인하세요",IF(AND(F2928&lt;&gt;"",F2928&lt;&gt;"완료"),"끝남 칸은 '완료'만","")))))</f>
        <v/>
      </c>
      <c r="J2928">
        <f>IF(OR(G2928="밀림",G2928="오늘",G2928="이번 주"),A2928+ROW()/1E+6,"")</f>
        <v/>
      </c>
    </row>
    <row r="2929">
      <c r="A2929" s="20" t="n"/>
      <c r="B2929" s="26" t="n"/>
      <c r="C2929" s="27">
        <f>IF(D2929="","",IF(B2929="","(현장 없음)",IFERROR(INDEX(현장_고객,MATCH(B2929,현장번호,0))&amp;" · "&amp;INDEX(현장_주소,MATCH(B2929,현장번호,0)),"없는 번호")))</f>
        <v/>
      </c>
      <c r="D2929" s="21" t="n"/>
      <c r="E2929" s="21" t="n"/>
      <c r="F2929" s="26" t="n"/>
      <c r="G2929" s="28">
        <f>IF(OR(D2929="",H2929&lt;&gt;""),"",IF(F2929="완료","완료",IF(A2929&lt;기준일,"밀림",IF(A2929=기준일,"오늘",IF(A2929&lt;=기준일+7,"이번 주","예정")))))</f>
        <v/>
      </c>
      <c r="H2929" s="25">
        <f>IF(COUNTA(A2929,B2929,D2929)=0,"",IF(D2929="","할 일을 적어 주세요",IF(NOT(ISNUMBER(A2929)),"마감일을 확인하세요",IF(AND(B2929&lt;&gt;"",ISNA(MATCH(B2929,현장번호,0))),"현장 번호를 확인하세요",IF(AND(F2929&lt;&gt;"",F2929&lt;&gt;"완료"),"끝남 칸은 '완료'만","")))))</f>
        <v/>
      </c>
      <c r="J2929">
        <f>IF(OR(G2929="밀림",G2929="오늘",G2929="이번 주"),A2929+ROW()/1E+6,"")</f>
        <v/>
      </c>
    </row>
    <row r="2930">
      <c r="A2930" s="20" t="n"/>
      <c r="B2930" s="26" t="n"/>
      <c r="C2930" s="27">
        <f>IF(D2930="","",IF(B2930="","(현장 없음)",IFERROR(INDEX(현장_고객,MATCH(B2930,현장번호,0))&amp;" · "&amp;INDEX(현장_주소,MATCH(B2930,현장번호,0)),"없는 번호")))</f>
        <v/>
      </c>
      <c r="D2930" s="21" t="n"/>
      <c r="E2930" s="21" t="n"/>
      <c r="F2930" s="26" t="n"/>
      <c r="G2930" s="28">
        <f>IF(OR(D2930="",H2930&lt;&gt;""),"",IF(F2930="완료","완료",IF(A2930&lt;기준일,"밀림",IF(A2930=기준일,"오늘",IF(A2930&lt;=기준일+7,"이번 주","예정")))))</f>
        <v/>
      </c>
      <c r="H2930" s="25">
        <f>IF(COUNTA(A2930,B2930,D2930)=0,"",IF(D2930="","할 일을 적어 주세요",IF(NOT(ISNUMBER(A2930)),"마감일을 확인하세요",IF(AND(B2930&lt;&gt;"",ISNA(MATCH(B2930,현장번호,0))),"현장 번호를 확인하세요",IF(AND(F2930&lt;&gt;"",F2930&lt;&gt;"완료"),"끝남 칸은 '완료'만","")))))</f>
        <v/>
      </c>
      <c r="J2930">
        <f>IF(OR(G2930="밀림",G2930="오늘",G2930="이번 주"),A2930+ROW()/1E+6,"")</f>
        <v/>
      </c>
    </row>
    <row r="2931">
      <c r="A2931" s="20" t="n"/>
      <c r="B2931" s="26" t="n"/>
      <c r="C2931" s="27">
        <f>IF(D2931="","",IF(B2931="","(현장 없음)",IFERROR(INDEX(현장_고객,MATCH(B2931,현장번호,0))&amp;" · "&amp;INDEX(현장_주소,MATCH(B2931,현장번호,0)),"없는 번호")))</f>
        <v/>
      </c>
      <c r="D2931" s="21" t="n"/>
      <c r="E2931" s="21" t="n"/>
      <c r="F2931" s="26" t="n"/>
      <c r="G2931" s="28">
        <f>IF(OR(D2931="",H2931&lt;&gt;""),"",IF(F2931="완료","완료",IF(A2931&lt;기준일,"밀림",IF(A2931=기준일,"오늘",IF(A2931&lt;=기준일+7,"이번 주","예정")))))</f>
        <v/>
      </c>
      <c r="H2931" s="25">
        <f>IF(COUNTA(A2931,B2931,D2931)=0,"",IF(D2931="","할 일을 적어 주세요",IF(NOT(ISNUMBER(A2931)),"마감일을 확인하세요",IF(AND(B2931&lt;&gt;"",ISNA(MATCH(B2931,현장번호,0))),"현장 번호를 확인하세요",IF(AND(F2931&lt;&gt;"",F2931&lt;&gt;"완료"),"끝남 칸은 '완료'만","")))))</f>
        <v/>
      </c>
      <c r="J2931">
        <f>IF(OR(G2931="밀림",G2931="오늘",G2931="이번 주"),A2931+ROW()/1E+6,"")</f>
        <v/>
      </c>
    </row>
    <row r="2932">
      <c r="A2932" s="20" t="n"/>
      <c r="B2932" s="26" t="n"/>
      <c r="C2932" s="27">
        <f>IF(D2932="","",IF(B2932="","(현장 없음)",IFERROR(INDEX(현장_고객,MATCH(B2932,현장번호,0))&amp;" · "&amp;INDEX(현장_주소,MATCH(B2932,현장번호,0)),"없는 번호")))</f>
        <v/>
      </c>
      <c r="D2932" s="21" t="n"/>
      <c r="E2932" s="21" t="n"/>
      <c r="F2932" s="26" t="n"/>
      <c r="G2932" s="28">
        <f>IF(OR(D2932="",H2932&lt;&gt;""),"",IF(F2932="완료","완료",IF(A2932&lt;기준일,"밀림",IF(A2932=기준일,"오늘",IF(A2932&lt;=기준일+7,"이번 주","예정")))))</f>
        <v/>
      </c>
      <c r="H2932" s="25">
        <f>IF(COUNTA(A2932,B2932,D2932)=0,"",IF(D2932="","할 일을 적어 주세요",IF(NOT(ISNUMBER(A2932)),"마감일을 확인하세요",IF(AND(B2932&lt;&gt;"",ISNA(MATCH(B2932,현장번호,0))),"현장 번호를 확인하세요",IF(AND(F2932&lt;&gt;"",F2932&lt;&gt;"완료"),"끝남 칸은 '완료'만","")))))</f>
        <v/>
      </c>
      <c r="J2932">
        <f>IF(OR(G2932="밀림",G2932="오늘",G2932="이번 주"),A2932+ROW()/1E+6,"")</f>
        <v/>
      </c>
    </row>
    <row r="2933">
      <c r="A2933" s="20" t="n"/>
      <c r="B2933" s="26" t="n"/>
      <c r="C2933" s="27">
        <f>IF(D2933="","",IF(B2933="","(현장 없음)",IFERROR(INDEX(현장_고객,MATCH(B2933,현장번호,0))&amp;" · "&amp;INDEX(현장_주소,MATCH(B2933,현장번호,0)),"없는 번호")))</f>
        <v/>
      </c>
      <c r="D2933" s="21" t="n"/>
      <c r="E2933" s="21" t="n"/>
      <c r="F2933" s="26" t="n"/>
      <c r="G2933" s="28">
        <f>IF(OR(D2933="",H2933&lt;&gt;""),"",IF(F2933="완료","완료",IF(A2933&lt;기준일,"밀림",IF(A2933=기준일,"오늘",IF(A2933&lt;=기준일+7,"이번 주","예정")))))</f>
        <v/>
      </c>
      <c r="H2933" s="25">
        <f>IF(COUNTA(A2933,B2933,D2933)=0,"",IF(D2933="","할 일을 적어 주세요",IF(NOT(ISNUMBER(A2933)),"마감일을 확인하세요",IF(AND(B2933&lt;&gt;"",ISNA(MATCH(B2933,현장번호,0))),"현장 번호를 확인하세요",IF(AND(F2933&lt;&gt;"",F2933&lt;&gt;"완료"),"끝남 칸은 '완료'만","")))))</f>
        <v/>
      </c>
      <c r="J2933">
        <f>IF(OR(G2933="밀림",G2933="오늘",G2933="이번 주"),A2933+ROW()/1E+6,"")</f>
        <v/>
      </c>
    </row>
    <row r="2934">
      <c r="A2934" s="20" t="n"/>
      <c r="B2934" s="26" t="n"/>
      <c r="C2934" s="27">
        <f>IF(D2934="","",IF(B2934="","(현장 없음)",IFERROR(INDEX(현장_고객,MATCH(B2934,현장번호,0))&amp;" · "&amp;INDEX(현장_주소,MATCH(B2934,현장번호,0)),"없는 번호")))</f>
        <v/>
      </c>
      <c r="D2934" s="21" t="n"/>
      <c r="E2934" s="21" t="n"/>
      <c r="F2934" s="26" t="n"/>
      <c r="G2934" s="28">
        <f>IF(OR(D2934="",H2934&lt;&gt;""),"",IF(F2934="완료","완료",IF(A2934&lt;기준일,"밀림",IF(A2934=기준일,"오늘",IF(A2934&lt;=기준일+7,"이번 주","예정")))))</f>
        <v/>
      </c>
      <c r="H2934" s="25">
        <f>IF(COUNTA(A2934,B2934,D2934)=0,"",IF(D2934="","할 일을 적어 주세요",IF(NOT(ISNUMBER(A2934)),"마감일을 확인하세요",IF(AND(B2934&lt;&gt;"",ISNA(MATCH(B2934,현장번호,0))),"현장 번호를 확인하세요",IF(AND(F2934&lt;&gt;"",F2934&lt;&gt;"완료"),"끝남 칸은 '완료'만","")))))</f>
        <v/>
      </c>
      <c r="J2934">
        <f>IF(OR(G2934="밀림",G2934="오늘",G2934="이번 주"),A2934+ROW()/1E+6,"")</f>
        <v/>
      </c>
    </row>
    <row r="2935">
      <c r="A2935" s="20" t="n"/>
      <c r="B2935" s="26" t="n"/>
      <c r="C2935" s="27">
        <f>IF(D2935="","",IF(B2935="","(현장 없음)",IFERROR(INDEX(현장_고객,MATCH(B2935,현장번호,0))&amp;" · "&amp;INDEX(현장_주소,MATCH(B2935,현장번호,0)),"없는 번호")))</f>
        <v/>
      </c>
      <c r="D2935" s="21" t="n"/>
      <c r="E2935" s="21" t="n"/>
      <c r="F2935" s="26" t="n"/>
      <c r="G2935" s="28">
        <f>IF(OR(D2935="",H2935&lt;&gt;""),"",IF(F2935="완료","완료",IF(A2935&lt;기준일,"밀림",IF(A2935=기준일,"오늘",IF(A2935&lt;=기준일+7,"이번 주","예정")))))</f>
        <v/>
      </c>
      <c r="H2935" s="25">
        <f>IF(COUNTA(A2935,B2935,D2935)=0,"",IF(D2935="","할 일을 적어 주세요",IF(NOT(ISNUMBER(A2935)),"마감일을 확인하세요",IF(AND(B2935&lt;&gt;"",ISNA(MATCH(B2935,현장번호,0))),"현장 번호를 확인하세요",IF(AND(F2935&lt;&gt;"",F2935&lt;&gt;"완료"),"끝남 칸은 '완료'만","")))))</f>
        <v/>
      </c>
      <c r="J2935">
        <f>IF(OR(G2935="밀림",G2935="오늘",G2935="이번 주"),A2935+ROW()/1E+6,"")</f>
        <v/>
      </c>
    </row>
    <row r="2936">
      <c r="A2936" s="20" t="n"/>
      <c r="B2936" s="26" t="n"/>
      <c r="C2936" s="27">
        <f>IF(D2936="","",IF(B2936="","(현장 없음)",IFERROR(INDEX(현장_고객,MATCH(B2936,현장번호,0))&amp;" · "&amp;INDEX(현장_주소,MATCH(B2936,현장번호,0)),"없는 번호")))</f>
        <v/>
      </c>
      <c r="D2936" s="21" t="n"/>
      <c r="E2936" s="21" t="n"/>
      <c r="F2936" s="26" t="n"/>
      <c r="G2936" s="28">
        <f>IF(OR(D2936="",H2936&lt;&gt;""),"",IF(F2936="완료","완료",IF(A2936&lt;기준일,"밀림",IF(A2936=기준일,"오늘",IF(A2936&lt;=기준일+7,"이번 주","예정")))))</f>
        <v/>
      </c>
      <c r="H2936" s="25">
        <f>IF(COUNTA(A2936,B2936,D2936)=0,"",IF(D2936="","할 일을 적어 주세요",IF(NOT(ISNUMBER(A2936)),"마감일을 확인하세요",IF(AND(B2936&lt;&gt;"",ISNA(MATCH(B2936,현장번호,0))),"현장 번호를 확인하세요",IF(AND(F2936&lt;&gt;"",F2936&lt;&gt;"완료"),"끝남 칸은 '완료'만","")))))</f>
        <v/>
      </c>
      <c r="J2936">
        <f>IF(OR(G2936="밀림",G2936="오늘",G2936="이번 주"),A2936+ROW()/1E+6,"")</f>
        <v/>
      </c>
    </row>
    <row r="2937">
      <c r="A2937" s="20" t="n"/>
      <c r="B2937" s="26" t="n"/>
      <c r="C2937" s="27">
        <f>IF(D2937="","",IF(B2937="","(현장 없음)",IFERROR(INDEX(현장_고객,MATCH(B2937,현장번호,0))&amp;" · "&amp;INDEX(현장_주소,MATCH(B2937,현장번호,0)),"없는 번호")))</f>
        <v/>
      </c>
      <c r="D2937" s="21" t="n"/>
      <c r="E2937" s="21" t="n"/>
      <c r="F2937" s="26" t="n"/>
      <c r="G2937" s="28">
        <f>IF(OR(D2937="",H2937&lt;&gt;""),"",IF(F2937="완료","완료",IF(A2937&lt;기준일,"밀림",IF(A2937=기준일,"오늘",IF(A2937&lt;=기준일+7,"이번 주","예정")))))</f>
        <v/>
      </c>
      <c r="H2937" s="25">
        <f>IF(COUNTA(A2937,B2937,D2937)=0,"",IF(D2937="","할 일을 적어 주세요",IF(NOT(ISNUMBER(A2937)),"마감일을 확인하세요",IF(AND(B2937&lt;&gt;"",ISNA(MATCH(B2937,현장번호,0))),"현장 번호를 확인하세요",IF(AND(F2937&lt;&gt;"",F2937&lt;&gt;"완료"),"끝남 칸은 '완료'만","")))))</f>
        <v/>
      </c>
      <c r="J2937">
        <f>IF(OR(G2937="밀림",G2937="오늘",G2937="이번 주"),A2937+ROW()/1E+6,"")</f>
        <v/>
      </c>
    </row>
    <row r="2938">
      <c r="A2938" s="20" t="n"/>
      <c r="B2938" s="26" t="n"/>
      <c r="C2938" s="27">
        <f>IF(D2938="","",IF(B2938="","(현장 없음)",IFERROR(INDEX(현장_고객,MATCH(B2938,현장번호,0))&amp;" · "&amp;INDEX(현장_주소,MATCH(B2938,현장번호,0)),"없는 번호")))</f>
        <v/>
      </c>
      <c r="D2938" s="21" t="n"/>
      <c r="E2938" s="21" t="n"/>
      <c r="F2938" s="26" t="n"/>
      <c r="G2938" s="28">
        <f>IF(OR(D2938="",H2938&lt;&gt;""),"",IF(F2938="완료","완료",IF(A2938&lt;기준일,"밀림",IF(A2938=기준일,"오늘",IF(A2938&lt;=기준일+7,"이번 주","예정")))))</f>
        <v/>
      </c>
      <c r="H2938" s="25">
        <f>IF(COUNTA(A2938,B2938,D2938)=0,"",IF(D2938="","할 일을 적어 주세요",IF(NOT(ISNUMBER(A2938)),"마감일을 확인하세요",IF(AND(B2938&lt;&gt;"",ISNA(MATCH(B2938,현장번호,0))),"현장 번호를 확인하세요",IF(AND(F2938&lt;&gt;"",F2938&lt;&gt;"완료"),"끝남 칸은 '완료'만","")))))</f>
        <v/>
      </c>
      <c r="J2938">
        <f>IF(OR(G2938="밀림",G2938="오늘",G2938="이번 주"),A2938+ROW()/1E+6,"")</f>
        <v/>
      </c>
    </row>
    <row r="2939">
      <c r="A2939" s="20" t="n"/>
      <c r="B2939" s="26" t="n"/>
      <c r="C2939" s="27">
        <f>IF(D2939="","",IF(B2939="","(현장 없음)",IFERROR(INDEX(현장_고객,MATCH(B2939,현장번호,0))&amp;" · "&amp;INDEX(현장_주소,MATCH(B2939,현장번호,0)),"없는 번호")))</f>
        <v/>
      </c>
      <c r="D2939" s="21" t="n"/>
      <c r="E2939" s="21" t="n"/>
      <c r="F2939" s="26" t="n"/>
      <c r="G2939" s="28">
        <f>IF(OR(D2939="",H2939&lt;&gt;""),"",IF(F2939="완료","완료",IF(A2939&lt;기준일,"밀림",IF(A2939=기준일,"오늘",IF(A2939&lt;=기준일+7,"이번 주","예정")))))</f>
        <v/>
      </c>
      <c r="H2939" s="25">
        <f>IF(COUNTA(A2939,B2939,D2939)=0,"",IF(D2939="","할 일을 적어 주세요",IF(NOT(ISNUMBER(A2939)),"마감일을 확인하세요",IF(AND(B2939&lt;&gt;"",ISNA(MATCH(B2939,현장번호,0))),"현장 번호를 확인하세요",IF(AND(F2939&lt;&gt;"",F2939&lt;&gt;"완료"),"끝남 칸은 '완료'만","")))))</f>
        <v/>
      </c>
      <c r="J2939">
        <f>IF(OR(G2939="밀림",G2939="오늘",G2939="이번 주"),A2939+ROW()/1E+6,"")</f>
        <v/>
      </c>
    </row>
    <row r="2940">
      <c r="A2940" s="20" t="n"/>
      <c r="B2940" s="26" t="n"/>
      <c r="C2940" s="27">
        <f>IF(D2940="","",IF(B2940="","(현장 없음)",IFERROR(INDEX(현장_고객,MATCH(B2940,현장번호,0))&amp;" · "&amp;INDEX(현장_주소,MATCH(B2940,현장번호,0)),"없는 번호")))</f>
        <v/>
      </c>
      <c r="D2940" s="21" t="n"/>
      <c r="E2940" s="21" t="n"/>
      <c r="F2940" s="26" t="n"/>
      <c r="G2940" s="28">
        <f>IF(OR(D2940="",H2940&lt;&gt;""),"",IF(F2940="완료","완료",IF(A2940&lt;기준일,"밀림",IF(A2940=기준일,"오늘",IF(A2940&lt;=기준일+7,"이번 주","예정")))))</f>
        <v/>
      </c>
      <c r="H2940" s="25">
        <f>IF(COUNTA(A2940,B2940,D2940)=0,"",IF(D2940="","할 일을 적어 주세요",IF(NOT(ISNUMBER(A2940)),"마감일을 확인하세요",IF(AND(B2940&lt;&gt;"",ISNA(MATCH(B2940,현장번호,0))),"현장 번호를 확인하세요",IF(AND(F2940&lt;&gt;"",F2940&lt;&gt;"완료"),"끝남 칸은 '완료'만","")))))</f>
        <v/>
      </c>
      <c r="J2940">
        <f>IF(OR(G2940="밀림",G2940="오늘",G2940="이번 주"),A2940+ROW()/1E+6,"")</f>
        <v/>
      </c>
    </row>
    <row r="2941">
      <c r="A2941" s="20" t="n"/>
      <c r="B2941" s="26" t="n"/>
      <c r="C2941" s="27">
        <f>IF(D2941="","",IF(B2941="","(현장 없음)",IFERROR(INDEX(현장_고객,MATCH(B2941,현장번호,0))&amp;" · "&amp;INDEX(현장_주소,MATCH(B2941,현장번호,0)),"없는 번호")))</f>
        <v/>
      </c>
      <c r="D2941" s="21" t="n"/>
      <c r="E2941" s="21" t="n"/>
      <c r="F2941" s="26" t="n"/>
      <c r="G2941" s="28">
        <f>IF(OR(D2941="",H2941&lt;&gt;""),"",IF(F2941="완료","완료",IF(A2941&lt;기준일,"밀림",IF(A2941=기준일,"오늘",IF(A2941&lt;=기준일+7,"이번 주","예정")))))</f>
        <v/>
      </c>
      <c r="H2941" s="25">
        <f>IF(COUNTA(A2941,B2941,D2941)=0,"",IF(D2941="","할 일을 적어 주세요",IF(NOT(ISNUMBER(A2941)),"마감일을 확인하세요",IF(AND(B2941&lt;&gt;"",ISNA(MATCH(B2941,현장번호,0))),"현장 번호를 확인하세요",IF(AND(F2941&lt;&gt;"",F2941&lt;&gt;"완료"),"끝남 칸은 '완료'만","")))))</f>
        <v/>
      </c>
      <c r="J2941">
        <f>IF(OR(G2941="밀림",G2941="오늘",G2941="이번 주"),A2941+ROW()/1E+6,"")</f>
        <v/>
      </c>
    </row>
    <row r="2942">
      <c r="A2942" s="20" t="n"/>
      <c r="B2942" s="26" t="n"/>
      <c r="C2942" s="27">
        <f>IF(D2942="","",IF(B2942="","(현장 없음)",IFERROR(INDEX(현장_고객,MATCH(B2942,현장번호,0))&amp;" · "&amp;INDEX(현장_주소,MATCH(B2942,현장번호,0)),"없는 번호")))</f>
        <v/>
      </c>
      <c r="D2942" s="21" t="n"/>
      <c r="E2942" s="21" t="n"/>
      <c r="F2942" s="26" t="n"/>
      <c r="G2942" s="28">
        <f>IF(OR(D2942="",H2942&lt;&gt;""),"",IF(F2942="완료","완료",IF(A2942&lt;기준일,"밀림",IF(A2942=기준일,"오늘",IF(A2942&lt;=기준일+7,"이번 주","예정")))))</f>
        <v/>
      </c>
      <c r="H2942" s="25">
        <f>IF(COUNTA(A2942,B2942,D2942)=0,"",IF(D2942="","할 일을 적어 주세요",IF(NOT(ISNUMBER(A2942)),"마감일을 확인하세요",IF(AND(B2942&lt;&gt;"",ISNA(MATCH(B2942,현장번호,0))),"현장 번호를 확인하세요",IF(AND(F2942&lt;&gt;"",F2942&lt;&gt;"완료"),"끝남 칸은 '완료'만","")))))</f>
        <v/>
      </c>
      <c r="J2942">
        <f>IF(OR(G2942="밀림",G2942="오늘",G2942="이번 주"),A2942+ROW()/1E+6,"")</f>
        <v/>
      </c>
    </row>
    <row r="2943">
      <c r="A2943" s="20" t="n"/>
      <c r="B2943" s="26" t="n"/>
      <c r="C2943" s="27">
        <f>IF(D2943="","",IF(B2943="","(현장 없음)",IFERROR(INDEX(현장_고객,MATCH(B2943,현장번호,0))&amp;" · "&amp;INDEX(현장_주소,MATCH(B2943,현장번호,0)),"없는 번호")))</f>
        <v/>
      </c>
      <c r="D2943" s="21" t="n"/>
      <c r="E2943" s="21" t="n"/>
      <c r="F2943" s="26" t="n"/>
      <c r="G2943" s="28">
        <f>IF(OR(D2943="",H2943&lt;&gt;""),"",IF(F2943="완료","완료",IF(A2943&lt;기준일,"밀림",IF(A2943=기준일,"오늘",IF(A2943&lt;=기준일+7,"이번 주","예정")))))</f>
        <v/>
      </c>
      <c r="H2943" s="25">
        <f>IF(COUNTA(A2943,B2943,D2943)=0,"",IF(D2943="","할 일을 적어 주세요",IF(NOT(ISNUMBER(A2943)),"마감일을 확인하세요",IF(AND(B2943&lt;&gt;"",ISNA(MATCH(B2943,현장번호,0))),"현장 번호를 확인하세요",IF(AND(F2943&lt;&gt;"",F2943&lt;&gt;"완료"),"끝남 칸은 '완료'만","")))))</f>
        <v/>
      </c>
      <c r="J2943">
        <f>IF(OR(G2943="밀림",G2943="오늘",G2943="이번 주"),A2943+ROW()/1E+6,"")</f>
        <v/>
      </c>
    </row>
    <row r="2944">
      <c r="A2944" s="20" t="n"/>
      <c r="B2944" s="26" t="n"/>
      <c r="C2944" s="27">
        <f>IF(D2944="","",IF(B2944="","(현장 없음)",IFERROR(INDEX(현장_고객,MATCH(B2944,현장번호,0))&amp;" · "&amp;INDEX(현장_주소,MATCH(B2944,현장번호,0)),"없는 번호")))</f>
        <v/>
      </c>
      <c r="D2944" s="21" t="n"/>
      <c r="E2944" s="21" t="n"/>
      <c r="F2944" s="26" t="n"/>
      <c r="G2944" s="28">
        <f>IF(OR(D2944="",H2944&lt;&gt;""),"",IF(F2944="완료","완료",IF(A2944&lt;기준일,"밀림",IF(A2944=기준일,"오늘",IF(A2944&lt;=기준일+7,"이번 주","예정")))))</f>
        <v/>
      </c>
      <c r="H2944" s="25">
        <f>IF(COUNTA(A2944,B2944,D2944)=0,"",IF(D2944="","할 일을 적어 주세요",IF(NOT(ISNUMBER(A2944)),"마감일을 확인하세요",IF(AND(B2944&lt;&gt;"",ISNA(MATCH(B2944,현장번호,0))),"현장 번호를 확인하세요",IF(AND(F2944&lt;&gt;"",F2944&lt;&gt;"완료"),"끝남 칸은 '완료'만","")))))</f>
        <v/>
      </c>
      <c r="J2944">
        <f>IF(OR(G2944="밀림",G2944="오늘",G2944="이번 주"),A2944+ROW()/1E+6,"")</f>
        <v/>
      </c>
    </row>
    <row r="2945">
      <c r="A2945" s="20" t="n"/>
      <c r="B2945" s="26" t="n"/>
      <c r="C2945" s="27">
        <f>IF(D2945="","",IF(B2945="","(현장 없음)",IFERROR(INDEX(현장_고객,MATCH(B2945,현장번호,0))&amp;" · "&amp;INDEX(현장_주소,MATCH(B2945,현장번호,0)),"없는 번호")))</f>
        <v/>
      </c>
      <c r="D2945" s="21" t="n"/>
      <c r="E2945" s="21" t="n"/>
      <c r="F2945" s="26" t="n"/>
      <c r="G2945" s="28">
        <f>IF(OR(D2945="",H2945&lt;&gt;""),"",IF(F2945="완료","완료",IF(A2945&lt;기준일,"밀림",IF(A2945=기준일,"오늘",IF(A2945&lt;=기준일+7,"이번 주","예정")))))</f>
        <v/>
      </c>
      <c r="H2945" s="25">
        <f>IF(COUNTA(A2945,B2945,D2945)=0,"",IF(D2945="","할 일을 적어 주세요",IF(NOT(ISNUMBER(A2945)),"마감일을 확인하세요",IF(AND(B2945&lt;&gt;"",ISNA(MATCH(B2945,현장번호,0))),"현장 번호를 확인하세요",IF(AND(F2945&lt;&gt;"",F2945&lt;&gt;"완료"),"끝남 칸은 '완료'만","")))))</f>
        <v/>
      </c>
      <c r="J2945">
        <f>IF(OR(G2945="밀림",G2945="오늘",G2945="이번 주"),A2945+ROW()/1E+6,"")</f>
        <v/>
      </c>
    </row>
    <row r="2946">
      <c r="A2946" s="20" t="n"/>
      <c r="B2946" s="26" t="n"/>
      <c r="C2946" s="27">
        <f>IF(D2946="","",IF(B2946="","(현장 없음)",IFERROR(INDEX(현장_고객,MATCH(B2946,현장번호,0))&amp;" · "&amp;INDEX(현장_주소,MATCH(B2946,현장번호,0)),"없는 번호")))</f>
        <v/>
      </c>
      <c r="D2946" s="21" t="n"/>
      <c r="E2946" s="21" t="n"/>
      <c r="F2946" s="26" t="n"/>
      <c r="G2946" s="28">
        <f>IF(OR(D2946="",H2946&lt;&gt;""),"",IF(F2946="완료","완료",IF(A2946&lt;기준일,"밀림",IF(A2946=기준일,"오늘",IF(A2946&lt;=기준일+7,"이번 주","예정")))))</f>
        <v/>
      </c>
      <c r="H2946" s="25">
        <f>IF(COUNTA(A2946,B2946,D2946)=0,"",IF(D2946="","할 일을 적어 주세요",IF(NOT(ISNUMBER(A2946)),"마감일을 확인하세요",IF(AND(B2946&lt;&gt;"",ISNA(MATCH(B2946,현장번호,0))),"현장 번호를 확인하세요",IF(AND(F2946&lt;&gt;"",F2946&lt;&gt;"완료"),"끝남 칸은 '완료'만","")))))</f>
        <v/>
      </c>
      <c r="J2946">
        <f>IF(OR(G2946="밀림",G2946="오늘",G2946="이번 주"),A2946+ROW()/1E+6,"")</f>
        <v/>
      </c>
    </row>
    <row r="2947">
      <c r="A2947" s="20" t="n"/>
      <c r="B2947" s="26" t="n"/>
      <c r="C2947" s="27">
        <f>IF(D2947="","",IF(B2947="","(현장 없음)",IFERROR(INDEX(현장_고객,MATCH(B2947,현장번호,0))&amp;" · "&amp;INDEX(현장_주소,MATCH(B2947,현장번호,0)),"없는 번호")))</f>
        <v/>
      </c>
      <c r="D2947" s="21" t="n"/>
      <c r="E2947" s="21" t="n"/>
      <c r="F2947" s="26" t="n"/>
      <c r="G2947" s="28">
        <f>IF(OR(D2947="",H2947&lt;&gt;""),"",IF(F2947="완료","완료",IF(A2947&lt;기준일,"밀림",IF(A2947=기준일,"오늘",IF(A2947&lt;=기준일+7,"이번 주","예정")))))</f>
        <v/>
      </c>
      <c r="H2947" s="25">
        <f>IF(COUNTA(A2947,B2947,D2947)=0,"",IF(D2947="","할 일을 적어 주세요",IF(NOT(ISNUMBER(A2947)),"마감일을 확인하세요",IF(AND(B2947&lt;&gt;"",ISNA(MATCH(B2947,현장번호,0))),"현장 번호를 확인하세요",IF(AND(F2947&lt;&gt;"",F2947&lt;&gt;"완료"),"끝남 칸은 '완료'만","")))))</f>
        <v/>
      </c>
      <c r="J2947">
        <f>IF(OR(G2947="밀림",G2947="오늘",G2947="이번 주"),A2947+ROW()/1E+6,"")</f>
        <v/>
      </c>
    </row>
    <row r="2948">
      <c r="A2948" s="20" t="n"/>
      <c r="B2948" s="26" t="n"/>
      <c r="C2948" s="27">
        <f>IF(D2948="","",IF(B2948="","(현장 없음)",IFERROR(INDEX(현장_고객,MATCH(B2948,현장번호,0))&amp;" · "&amp;INDEX(현장_주소,MATCH(B2948,현장번호,0)),"없는 번호")))</f>
        <v/>
      </c>
      <c r="D2948" s="21" t="n"/>
      <c r="E2948" s="21" t="n"/>
      <c r="F2948" s="26" t="n"/>
      <c r="G2948" s="28">
        <f>IF(OR(D2948="",H2948&lt;&gt;""),"",IF(F2948="완료","완료",IF(A2948&lt;기준일,"밀림",IF(A2948=기준일,"오늘",IF(A2948&lt;=기준일+7,"이번 주","예정")))))</f>
        <v/>
      </c>
      <c r="H2948" s="25">
        <f>IF(COUNTA(A2948,B2948,D2948)=0,"",IF(D2948="","할 일을 적어 주세요",IF(NOT(ISNUMBER(A2948)),"마감일을 확인하세요",IF(AND(B2948&lt;&gt;"",ISNA(MATCH(B2948,현장번호,0))),"현장 번호를 확인하세요",IF(AND(F2948&lt;&gt;"",F2948&lt;&gt;"완료"),"끝남 칸은 '완료'만","")))))</f>
        <v/>
      </c>
      <c r="J2948">
        <f>IF(OR(G2948="밀림",G2948="오늘",G2948="이번 주"),A2948+ROW()/1E+6,"")</f>
        <v/>
      </c>
    </row>
    <row r="2949">
      <c r="A2949" s="20" t="n"/>
      <c r="B2949" s="26" t="n"/>
      <c r="C2949" s="27">
        <f>IF(D2949="","",IF(B2949="","(현장 없음)",IFERROR(INDEX(현장_고객,MATCH(B2949,현장번호,0))&amp;" · "&amp;INDEX(현장_주소,MATCH(B2949,현장번호,0)),"없는 번호")))</f>
        <v/>
      </c>
      <c r="D2949" s="21" t="n"/>
      <c r="E2949" s="21" t="n"/>
      <c r="F2949" s="26" t="n"/>
      <c r="G2949" s="28">
        <f>IF(OR(D2949="",H2949&lt;&gt;""),"",IF(F2949="완료","완료",IF(A2949&lt;기준일,"밀림",IF(A2949=기준일,"오늘",IF(A2949&lt;=기준일+7,"이번 주","예정")))))</f>
        <v/>
      </c>
      <c r="H2949" s="25">
        <f>IF(COUNTA(A2949,B2949,D2949)=0,"",IF(D2949="","할 일을 적어 주세요",IF(NOT(ISNUMBER(A2949)),"마감일을 확인하세요",IF(AND(B2949&lt;&gt;"",ISNA(MATCH(B2949,현장번호,0))),"현장 번호를 확인하세요",IF(AND(F2949&lt;&gt;"",F2949&lt;&gt;"완료"),"끝남 칸은 '완료'만","")))))</f>
        <v/>
      </c>
      <c r="J2949">
        <f>IF(OR(G2949="밀림",G2949="오늘",G2949="이번 주"),A2949+ROW()/1E+6,"")</f>
        <v/>
      </c>
    </row>
    <row r="2950">
      <c r="A2950" s="20" t="n"/>
      <c r="B2950" s="26" t="n"/>
      <c r="C2950" s="27">
        <f>IF(D2950="","",IF(B2950="","(현장 없음)",IFERROR(INDEX(현장_고객,MATCH(B2950,현장번호,0))&amp;" · "&amp;INDEX(현장_주소,MATCH(B2950,현장번호,0)),"없는 번호")))</f>
        <v/>
      </c>
      <c r="D2950" s="21" t="n"/>
      <c r="E2950" s="21" t="n"/>
      <c r="F2950" s="26" t="n"/>
      <c r="G2950" s="28">
        <f>IF(OR(D2950="",H2950&lt;&gt;""),"",IF(F2950="완료","완료",IF(A2950&lt;기준일,"밀림",IF(A2950=기준일,"오늘",IF(A2950&lt;=기준일+7,"이번 주","예정")))))</f>
        <v/>
      </c>
      <c r="H2950" s="25">
        <f>IF(COUNTA(A2950,B2950,D2950)=0,"",IF(D2950="","할 일을 적어 주세요",IF(NOT(ISNUMBER(A2950)),"마감일을 확인하세요",IF(AND(B2950&lt;&gt;"",ISNA(MATCH(B2950,현장번호,0))),"현장 번호를 확인하세요",IF(AND(F2950&lt;&gt;"",F2950&lt;&gt;"완료"),"끝남 칸은 '완료'만","")))))</f>
        <v/>
      </c>
      <c r="J2950">
        <f>IF(OR(G2950="밀림",G2950="오늘",G2950="이번 주"),A2950+ROW()/1E+6,"")</f>
        <v/>
      </c>
    </row>
    <row r="2951">
      <c r="A2951" s="20" t="n"/>
      <c r="B2951" s="26" t="n"/>
      <c r="C2951" s="27">
        <f>IF(D2951="","",IF(B2951="","(현장 없음)",IFERROR(INDEX(현장_고객,MATCH(B2951,현장번호,0))&amp;" · "&amp;INDEX(현장_주소,MATCH(B2951,현장번호,0)),"없는 번호")))</f>
        <v/>
      </c>
      <c r="D2951" s="21" t="n"/>
      <c r="E2951" s="21" t="n"/>
      <c r="F2951" s="26" t="n"/>
      <c r="G2951" s="28">
        <f>IF(OR(D2951="",H2951&lt;&gt;""),"",IF(F2951="완료","완료",IF(A2951&lt;기준일,"밀림",IF(A2951=기준일,"오늘",IF(A2951&lt;=기준일+7,"이번 주","예정")))))</f>
        <v/>
      </c>
      <c r="H2951" s="25">
        <f>IF(COUNTA(A2951,B2951,D2951)=0,"",IF(D2951="","할 일을 적어 주세요",IF(NOT(ISNUMBER(A2951)),"마감일을 확인하세요",IF(AND(B2951&lt;&gt;"",ISNA(MATCH(B2951,현장번호,0))),"현장 번호를 확인하세요",IF(AND(F2951&lt;&gt;"",F2951&lt;&gt;"완료"),"끝남 칸은 '완료'만","")))))</f>
        <v/>
      </c>
      <c r="J2951">
        <f>IF(OR(G2951="밀림",G2951="오늘",G2951="이번 주"),A2951+ROW()/1E+6,"")</f>
        <v/>
      </c>
    </row>
    <row r="2952">
      <c r="A2952" s="20" t="n"/>
      <c r="B2952" s="26" t="n"/>
      <c r="C2952" s="27">
        <f>IF(D2952="","",IF(B2952="","(현장 없음)",IFERROR(INDEX(현장_고객,MATCH(B2952,현장번호,0))&amp;" · "&amp;INDEX(현장_주소,MATCH(B2952,현장번호,0)),"없는 번호")))</f>
        <v/>
      </c>
      <c r="D2952" s="21" t="n"/>
      <c r="E2952" s="21" t="n"/>
      <c r="F2952" s="26" t="n"/>
      <c r="G2952" s="28">
        <f>IF(OR(D2952="",H2952&lt;&gt;""),"",IF(F2952="완료","완료",IF(A2952&lt;기준일,"밀림",IF(A2952=기준일,"오늘",IF(A2952&lt;=기준일+7,"이번 주","예정")))))</f>
        <v/>
      </c>
      <c r="H2952" s="25">
        <f>IF(COUNTA(A2952,B2952,D2952)=0,"",IF(D2952="","할 일을 적어 주세요",IF(NOT(ISNUMBER(A2952)),"마감일을 확인하세요",IF(AND(B2952&lt;&gt;"",ISNA(MATCH(B2952,현장번호,0))),"현장 번호를 확인하세요",IF(AND(F2952&lt;&gt;"",F2952&lt;&gt;"완료"),"끝남 칸은 '완료'만","")))))</f>
        <v/>
      </c>
      <c r="J2952">
        <f>IF(OR(G2952="밀림",G2952="오늘",G2952="이번 주"),A2952+ROW()/1E+6,"")</f>
        <v/>
      </c>
    </row>
    <row r="2953">
      <c r="A2953" s="20" t="n"/>
      <c r="B2953" s="26" t="n"/>
      <c r="C2953" s="27">
        <f>IF(D2953="","",IF(B2953="","(현장 없음)",IFERROR(INDEX(현장_고객,MATCH(B2953,현장번호,0))&amp;" · "&amp;INDEX(현장_주소,MATCH(B2953,현장번호,0)),"없는 번호")))</f>
        <v/>
      </c>
      <c r="D2953" s="21" t="n"/>
      <c r="E2953" s="21" t="n"/>
      <c r="F2953" s="26" t="n"/>
      <c r="G2953" s="28">
        <f>IF(OR(D2953="",H2953&lt;&gt;""),"",IF(F2953="완료","완료",IF(A2953&lt;기준일,"밀림",IF(A2953=기준일,"오늘",IF(A2953&lt;=기준일+7,"이번 주","예정")))))</f>
        <v/>
      </c>
      <c r="H2953" s="25">
        <f>IF(COUNTA(A2953,B2953,D2953)=0,"",IF(D2953="","할 일을 적어 주세요",IF(NOT(ISNUMBER(A2953)),"마감일을 확인하세요",IF(AND(B2953&lt;&gt;"",ISNA(MATCH(B2953,현장번호,0))),"현장 번호를 확인하세요",IF(AND(F2953&lt;&gt;"",F2953&lt;&gt;"완료"),"끝남 칸은 '완료'만","")))))</f>
        <v/>
      </c>
      <c r="J2953">
        <f>IF(OR(G2953="밀림",G2953="오늘",G2953="이번 주"),A2953+ROW()/1E+6,"")</f>
        <v/>
      </c>
    </row>
    <row r="2954">
      <c r="A2954" s="20" t="n"/>
      <c r="B2954" s="26" t="n"/>
      <c r="C2954" s="27">
        <f>IF(D2954="","",IF(B2954="","(현장 없음)",IFERROR(INDEX(현장_고객,MATCH(B2954,현장번호,0))&amp;" · "&amp;INDEX(현장_주소,MATCH(B2954,현장번호,0)),"없는 번호")))</f>
        <v/>
      </c>
      <c r="D2954" s="21" t="n"/>
      <c r="E2954" s="21" t="n"/>
      <c r="F2954" s="26" t="n"/>
      <c r="G2954" s="28">
        <f>IF(OR(D2954="",H2954&lt;&gt;""),"",IF(F2954="완료","완료",IF(A2954&lt;기준일,"밀림",IF(A2954=기준일,"오늘",IF(A2954&lt;=기준일+7,"이번 주","예정")))))</f>
        <v/>
      </c>
      <c r="H2954" s="25">
        <f>IF(COUNTA(A2954,B2954,D2954)=0,"",IF(D2954="","할 일을 적어 주세요",IF(NOT(ISNUMBER(A2954)),"마감일을 확인하세요",IF(AND(B2954&lt;&gt;"",ISNA(MATCH(B2954,현장번호,0))),"현장 번호를 확인하세요",IF(AND(F2954&lt;&gt;"",F2954&lt;&gt;"완료"),"끝남 칸은 '완료'만","")))))</f>
        <v/>
      </c>
      <c r="J2954">
        <f>IF(OR(G2954="밀림",G2954="오늘",G2954="이번 주"),A2954+ROW()/1E+6,"")</f>
        <v/>
      </c>
    </row>
    <row r="2955">
      <c r="A2955" s="20" t="n"/>
      <c r="B2955" s="26" t="n"/>
      <c r="C2955" s="27">
        <f>IF(D2955="","",IF(B2955="","(현장 없음)",IFERROR(INDEX(현장_고객,MATCH(B2955,현장번호,0))&amp;" · "&amp;INDEX(현장_주소,MATCH(B2955,현장번호,0)),"없는 번호")))</f>
        <v/>
      </c>
      <c r="D2955" s="21" t="n"/>
      <c r="E2955" s="21" t="n"/>
      <c r="F2955" s="26" t="n"/>
      <c r="G2955" s="28">
        <f>IF(OR(D2955="",H2955&lt;&gt;""),"",IF(F2955="완료","완료",IF(A2955&lt;기준일,"밀림",IF(A2955=기준일,"오늘",IF(A2955&lt;=기준일+7,"이번 주","예정")))))</f>
        <v/>
      </c>
      <c r="H2955" s="25">
        <f>IF(COUNTA(A2955,B2955,D2955)=0,"",IF(D2955="","할 일을 적어 주세요",IF(NOT(ISNUMBER(A2955)),"마감일을 확인하세요",IF(AND(B2955&lt;&gt;"",ISNA(MATCH(B2955,현장번호,0))),"현장 번호를 확인하세요",IF(AND(F2955&lt;&gt;"",F2955&lt;&gt;"완료"),"끝남 칸은 '완료'만","")))))</f>
        <v/>
      </c>
      <c r="J2955">
        <f>IF(OR(G2955="밀림",G2955="오늘",G2955="이번 주"),A2955+ROW()/1E+6,"")</f>
        <v/>
      </c>
    </row>
    <row r="2956">
      <c r="A2956" s="20" t="n"/>
      <c r="B2956" s="26" t="n"/>
      <c r="C2956" s="27">
        <f>IF(D2956="","",IF(B2956="","(현장 없음)",IFERROR(INDEX(현장_고객,MATCH(B2956,현장번호,0))&amp;" · "&amp;INDEX(현장_주소,MATCH(B2956,현장번호,0)),"없는 번호")))</f>
        <v/>
      </c>
      <c r="D2956" s="21" t="n"/>
      <c r="E2956" s="21" t="n"/>
      <c r="F2956" s="26" t="n"/>
      <c r="G2956" s="28">
        <f>IF(OR(D2956="",H2956&lt;&gt;""),"",IF(F2956="완료","완료",IF(A2956&lt;기준일,"밀림",IF(A2956=기준일,"오늘",IF(A2956&lt;=기준일+7,"이번 주","예정")))))</f>
        <v/>
      </c>
      <c r="H2956" s="25">
        <f>IF(COUNTA(A2956,B2956,D2956)=0,"",IF(D2956="","할 일을 적어 주세요",IF(NOT(ISNUMBER(A2956)),"마감일을 확인하세요",IF(AND(B2956&lt;&gt;"",ISNA(MATCH(B2956,현장번호,0))),"현장 번호를 확인하세요",IF(AND(F2956&lt;&gt;"",F2956&lt;&gt;"완료"),"끝남 칸은 '완료'만","")))))</f>
        <v/>
      </c>
      <c r="J2956">
        <f>IF(OR(G2956="밀림",G2956="오늘",G2956="이번 주"),A2956+ROW()/1E+6,"")</f>
        <v/>
      </c>
    </row>
    <row r="2957">
      <c r="A2957" s="20" t="n"/>
      <c r="B2957" s="26" t="n"/>
      <c r="C2957" s="27">
        <f>IF(D2957="","",IF(B2957="","(현장 없음)",IFERROR(INDEX(현장_고객,MATCH(B2957,현장번호,0))&amp;" · "&amp;INDEX(현장_주소,MATCH(B2957,현장번호,0)),"없는 번호")))</f>
        <v/>
      </c>
      <c r="D2957" s="21" t="n"/>
      <c r="E2957" s="21" t="n"/>
      <c r="F2957" s="26" t="n"/>
      <c r="G2957" s="28">
        <f>IF(OR(D2957="",H2957&lt;&gt;""),"",IF(F2957="완료","완료",IF(A2957&lt;기준일,"밀림",IF(A2957=기준일,"오늘",IF(A2957&lt;=기준일+7,"이번 주","예정")))))</f>
        <v/>
      </c>
      <c r="H2957" s="25">
        <f>IF(COUNTA(A2957,B2957,D2957)=0,"",IF(D2957="","할 일을 적어 주세요",IF(NOT(ISNUMBER(A2957)),"마감일을 확인하세요",IF(AND(B2957&lt;&gt;"",ISNA(MATCH(B2957,현장번호,0))),"현장 번호를 확인하세요",IF(AND(F2957&lt;&gt;"",F2957&lt;&gt;"완료"),"끝남 칸은 '완료'만","")))))</f>
        <v/>
      </c>
      <c r="J2957">
        <f>IF(OR(G2957="밀림",G2957="오늘",G2957="이번 주"),A2957+ROW()/1E+6,"")</f>
        <v/>
      </c>
    </row>
    <row r="2958">
      <c r="A2958" s="20" t="n"/>
      <c r="B2958" s="26" t="n"/>
      <c r="C2958" s="27">
        <f>IF(D2958="","",IF(B2958="","(현장 없음)",IFERROR(INDEX(현장_고객,MATCH(B2958,현장번호,0))&amp;" · "&amp;INDEX(현장_주소,MATCH(B2958,현장번호,0)),"없는 번호")))</f>
        <v/>
      </c>
      <c r="D2958" s="21" t="n"/>
      <c r="E2958" s="21" t="n"/>
      <c r="F2958" s="26" t="n"/>
      <c r="G2958" s="28">
        <f>IF(OR(D2958="",H2958&lt;&gt;""),"",IF(F2958="완료","완료",IF(A2958&lt;기준일,"밀림",IF(A2958=기준일,"오늘",IF(A2958&lt;=기준일+7,"이번 주","예정")))))</f>
        <v/>
      </c>
      <c r="H2958" s="25">
        <f>IF(COUNTA(A2958,B2958,D2958)=0,"",IF(D2958="","할 일을 적어 주세요",IF(NOT(ISNUMBER(A2958)),"마감일을 확인하세요",IF(AND(B2958&lt;&gt;"",ISNA(MATCH(B2958,현장번호,0))),"현장 번호를 확인하세요",IF(AND(F2958&lt;&gt;"",F2958&lt;&gt;"완료"),"끝남 칸은 '완료'만","")))))</f>
        <v/>
      </c>
      <c r="J2958">
        <f>IF(OR(G2958="밀림",G2958="오늘",G2958="이번 주"),A2958+ROW()/1E+6,"")</f>
        <v/>
      </c>
    </row>
    <row r="2959">
      <c r="A2959" s="20" t="n"/>
      <c r="B2959" s="26" t="n"/>
      <c r="C2959" s="27">
        <f>IF(D2959="","",IF(B2959="","(현장 없음)",IFERROR(INDEX(현장_고객,MATCH(B2959,현장번호,0))&amp;" · "&amp;INDEX(현장_주소,MATCH(B2959,현장번호,0)),"없는 번호")))</f>
        <v/>
      </c>
      <c r="D2959" s="21" t="n"/>
      <c r="E2959" s="21" t="n"/>
      <c r="F2959" s="26" t="n"/>
      <c r="G2959" s="28">
        <f>IF(OR(D2959="",H2959&lt;&gt;""),"",IF(F2959="완료","완료",IF(A2959&lt;기준일,"밀림",IF(A2959=기준일,"오늘",IF(A2959&lt;=기준일+7,"이번 주","예정")))))</f>
        <v/>
      </c>
      <c r="H2959" s="25">
        <f>IF(COUNTA(A2959,B2959,D2959)=0,"",IF(D2959="","할 일을 적어 주세요",IF(NOT(ISNUMBER(A2959)),"마감일을 확인하세요",IF(AND(B2959&lt;&gt;"",ISNA(MATCH(B2959,현장번호,0))),"현장 번호를 확인하세요",IF(AND(F2959&lt;&gt;"",F2959&lt;&gt;"완료"),"끝남 칸은 '완료'만","")))))</f>
        <v/>
      </c>
      <c r="J2959">
        <f>IF(OR(G2959="밀림",G2959="오늘",G2959="이번 주"),A2959+ROW()/1E+6,"")</f>
        <v/>
      </c>
    </row>
    <row r="2960">
      <c r="A2960" s="20" t="n"/>
      <c r="B2960" s="26" t="n"/>
      <c r="C2960" s="27">
        <f>IF(D2960="","",IF(B2960="","(현장 없음)",IFERROR(INDEX(현장_고객,MATCH(B2960,현장번호,0))&amp;" · "&amp;INDEX(현장_주소,MATCH(B2960,현장번호,0)),"없는 번호")))</f>
        <v/>
      </c>
      <c r="D2960" s="21" t="n"/>
      <c r="E2960" s="21" t="n"/>
      <c r="F2960" s="26" t="n"/>
      <c r="G2960" s="28">
        <f>IF(OR(D2960="",H2960&lt;&gt;""),"",IF(F2960="완료","완료",IF(A2960&lt;기준일,"밀림",IF(A2960=기준일,"오늘",IF(A2960&lt;=기준일+7,"이번 주","예정")))))</f>
        <v/>
      </c>
      <c r="H2960" s="25">
        <f>IF(COUNTA(A2960,B2960,D2960)=0,"",IF(D2960="","할 일을 적어 주세요",IF(NOT(ISNUMBER(A2960)),"마감일을 확인하세요",IF(AND(B2960&lt;&gt;"",ISNA(MATCH(B2960,현장번호,0))),"현장 번호를 확인하세요",IF(AND(F2960&lt;&gt;"",F2960&lt;&gt;"완료"),"끝남 칸은 '완료'만","")))))</f>
        <v/>
      </c>
      <c r="J2960">
        <f>IF(OR(G2960="밀림",G2960="오늘",G2960="이번 주"),A2960+ROW()/1E+6,"")</f>
        <v/>
      </c>
    </row>
    <row r="2961">
      <c r="A2961" s="20" t="n"/>
      <c r="B2961" s="26" t="n"/>
      <c r="C2961" s="27">
        <f>IF(D2961="","",IF(B2961="","(현장 없음)",IFERROR(INDEX(현장_고객,MATCH(B2961,현장번호,0))&amp;" · "&amp;INDEX(현장_주소,MATCH(B2961,현장번호,0)),"없는 번호")))</f>
        <v/>
      </c>
      <c r="D2961" s="21" t="n"/>
      <c r="E2961" s="21" t="n"/>
      <c r="F2961" s="26" t="n"/>
      <c r="G2961" s="28">
        <f>IF(OR(D2961="",H2961&lt;&gt;""),"",IF(F2961="완료","완료",IF(A2961&lt;기준일,"밀림",IF(A2961=기준일,"오늘",IF(A2961&lt;=기준일+7,"이번 주","예정")))))</f>
        <v/>
      </c>
      <c r="H2961" s="25">
        <f>IF(COUNTA(A2961,B2961,D2961)=0,"",IF(D2961="","할 일을 적어 주세요",IF(NOT(ISNUMBER(A2961)),"마감일을 확인하세요",IF(AND(B2961&lt;&gt;"",ISNA(MATCH(B2961,현장번호,0))),"현장 번호를 확인하세요",IF(AND(F2961&lt;&gt;"",F2961&lt;&gt;"완료"),"끝남 칸은 '완료'만","")))))</f>
        <v/>
      </c>
      <c r="J2961">
        <f>IF(OR(G2961="밀림",G2961="오늘",G2961="이번 주"),A2961+ROW()/1E+6,"")</f>
        <v/>
      </c>
    </row>
    <row r="2962">
      <c r="A2962" s="20" t="n"/>
      <c r="B2962" s="26" t="n"/>
      <c r="C2962" s="27">
        <f>IF(D2962="","",IF(B2962="","(현장 없음)",IFERROR(INDEX(현장_고객,MATCH(B2962,현장번호,0))&amp;" · "&amp;INDEX(현장_주소,MATCH(B2962,현장번호,0)),"없는 번호")))</f>
        <v/>
      </c>
      <c r="D2962" s="21" t="n"/>
      <c r="E2962" s="21" t="n"/>
      <c r="F2962" s="26" t="n"/>
      <c r="G2962" s="28">
        <f>IF(OR(D2962="",H2962&lt;&gt;""),"",IF(F2962="완료","완료",IF(A2962&lt;기준일,"밀림",IF(A2962=기준일,"오늘",IF(A2962&lt;=기준일+7,"이번 주","예정")))))</f>
        <v/>
      </c>
      <c r="H2962" s="25">
        <f>IF(COUNTA(A2962,B2962,D2962)=0,"",IF(D2962="","할 일을 적어 주세요",IF(NOT(ISNUMBER(A2962)),"마감일을 확인하세요",IF(AND(B2962&lt;&gt;"",ISNA(MATCH(B2962,현장번호,0))),"현장 번호를 확인하세요",IF(AND(F2962&lt;&gt;"",F2962&lt;&gt;"완료"),"끝남 칸은 '완료'만","")))))</f>
        <v/>
      </c>
      <c r="J2962">
        <f>IF(OR(G2962="밀림",G2962="오늘",G2962="이번 주"),A2962+ROW()/1E+6,"")</f>
        <v/>
      </c>
    </row>
    <row r="2963">
      <c r="A2963" s="20" t="n"/>
      <c r="B2963" s="26" t="n"/>
      <c r="C2963" s="27">
        <f>IF(D2963="","",IF(B2963="","(현장 없음)",IFERROR(INDEX(현장_고객,MATCH(B2963,현장번호,0))&amp;" · "&amp;INDEX(현장_주소,MATCH(B2963,현장번호,0)),"없는 번호")))</f>
        <v/>
      </c>
      <c r="D2963" s="21" t="n"/>
      <c r="E2963" s="21" t="n"/>
      <c r="F2963" s="26" t="n"/>
      <c r="G2963" s="28">
        <f>IF(OR(D2963="",H2963&lt;&gt;""),"",IF(F2963="완료","완료",IF(A2963&lt;기준일,"밀림",IF(A2963=기준일,"오늘",IF(A2963&lt;=기준일+7,"이번 주","예정")))))</f>
        <v/>
      </c>
      <c r="H2963" s="25">
        <f>IF(COUNTA(A2963,B2963,D2963)=0,"",IF(D2963="","할 일을 적어 주세요",IF(NOT(ISNUMBER(A2963)),"마감일을 확인하세요",IF(AND(B2963&lt;&gt;"",ISNA(MATCH(B2963,현장번호,0))),"현장 번호를 확인하세요",IF(AND(F2963&lt;&gt;"",F2963&lt;&gt;"완료"),"끝남 칸은 '완료'만","")))))</f>
        <v/>
      </c>
      <c r="J2963">
        <f>IF(OR(G2963="밀림",G2963="오늘",G2963="이번 주"),A2963+ROW()/1E+6,"")</f>
        <v/>
      </c>
    </row>
    <row r="2964">
      <c r="A2964" s="20" t="n"/>
      <c r="B2964" s="26" t="n"/>
      <c r="C2964" s="27">
        <f>IF(D2964="","",IF(B2964="","(현장 없음)",IFERROR(INDEX(현장_고객,MATCH(B2964,현장번호,0))&amp;" · "&amp;INDEX(현장_주소,MATCH(B2964,현장번호,0)),"없는 번호")))</f>
        <v/>
      </c>
      <c r="D2964" s="21" t="n"/>
      <c r="E2964" s="21" t="n"/>
      <c r="F2964" s="26" t="n"/>
      <c r="G2964" s="28">
        <f>IF(OR(D2964="",H2964&lt;&gt;""),"",IF(F2964="완료","완료",IF(A2964&lt;기준일,"밀림",IF(A2964=기준일,"오늘",IF(A2964&lt;=기준일+7,"이번 주","예정")))))</f>
        <v/>
      </c>
      <c r="H2964" s="25">
        <f>IF(COUNTA(A2964,B2964,D2964)=0,"",IF(D2964="","할 일을 적어 주세요",IF(NOT(ISNUMBER(A2964)),"마감일을 확인하세요",IF(AND(B2964&lt;&gt;"",ISNA(MATCH(B2964,현장번호,0))),"현장 번호를 확인하세요",IF(AND(F2964&lt;&gt;"",F2964&lt;&gt;"완료"),"끝남 칸은 '완료'만","")))))</f>
        <v/>
      </c>
      <c r="J2964">
        <f>IF(OR(G2964="밀림",G2964="오늘",G2964="이번 주"),A2964+ROW()/1E+6,"")</f>
        <v/>
      </c>
    </row>
    <row r="2965">
      <c r="A2965" s="20" t="n"/>
      <c r="B2965" s="26" t="n"/>
      <c r="C2965" s="27">
        <f>IF(D2965="","",IF(B2965="","(현장 없음)",IFERROR(INDEX(현장_고객,MATCH(B2965,현장번호,0))&amp;" · "&amp;INDEX(현장_주소,MATCH(B2965,현장번호,0)),"없는 번호")))</f>
        <v/>
      </c>
      <c r="D2965" s="21" t="n"/>
      <c r="E2965" s="21" t="n"/>
      <c r="F2965" s="26" t="n"/>
      <c r="G2965" s="28">
        <f>IF(OR(D2965="",H2965&lt;&gt;""),"",IF(F2965="완료","완료",IF(A2965&lt;기준일,"밀림",IF(A2965=기준일,"오늘",IF(A2965&lt;=기준일+7,"이번 주","예정")))))</f>
        <v/>
      </c>
      <c r="H2965" s="25">
        <f>IF(COUNTA(A2965,B2965,D2965)=0,"",IF(D2965="","할 일을 적어 주세요",IF(NOT(ISNUMBER(A2965)),"마감일을 확인하세요",IF(AND(B2965&lt;&gt;"",ISNA(MATCH(B2965,현장번호,0))),"현장 번호를 확인하세요",IF(AND(F2965&lt;&gt;"",F2965&lt;&gt;"완료"),"끝남 칸은 '완료'만","")))))</f>
        <v/>
      </c>
      <c r="J2965">
        <f>IF(OR(G2965="밀림",G2965="오늘",G2965="이번 주"),A2965+ROW()/1E+6,"")</f>
        <v/>
      </c>
    </row>
    <row r="2966">
      <c r="A2966" s="20" t="n"/>
      <c r="B2966" s="26" t="n"/>
      <c r="C2966" s="27">
        <f>IF(D2966="","",IF(B2966="","(현장 없음)",IFERROR(INDEX(현장_고객,MATCH(B2966,현장번호,0))&amp;" · "&amp;INDEX(현장_주소,MATCH(B2966,현장번호,0)),"없는 번호")))</f>
        <v/>
      </c>
      <c r="D2966" s="21" t="n"/>
      <c r="E2966" s="21" t="n"/>
      <c r="F2966" s="26" t="n"/>
      <c r="G2966" s="28">
        <f>IF(OR(D2966="",H2966&lt;&gt;""),"",IF(F2966="완료","완료",IF(A2966&lt;기준일,"밀림",IF(A2966=기준일,"오늘",IF(A2966&lt;=기준일+7,"이번 주","예정")))))</f>
        <v/>
      </c>
      <c r="H2966" s="25">
        <f>IF(COUNTA(A2966,B2966,D2966)=0,"",IF(D2966="","할 일을 적어 주세요",IF(NOT(ISNUMBER(A2966)),"마감일을 확인하세요",IF(AND(B2966&lt;&gt;"",ISNA(MATCH(B2966,현장번호,0))),"현장 번호를 확인하세요",IF(AND(F2966&lt;&gt;"",F2966&lt;&gt;"완료"),"끝남 칸은 '완료'만","")))))</f>
        <v/>
      </c>
      <c r="J2966">
        <f>IF(OR(G2966="밀림",G2966="오늘",G2966="이번 주"),A2966+ROW()/1E+6,"")</f>
        <v/>
      </c>
    </row>
    <row r="2967">
      <c r="A2967" s="20" t="n"/>
      <c r="B2967" s="26" t="n"/>
      <c r="C2967" s="27">
        <f>IF(D2967="","",IF(B2967="","(현장 없음)",IFERROR(INDEX(현장_고객,MATCH(B2967,현장번호,0))&amp;" · "&amp;INDEX(현장_주소,MATCH(B2967,현장번호,0)),"없는 번호")))</f>
        <v/>
      </c>
      <c r="D2967" s="21" t="n"/>
      <c r="E2967" s="21" t="n"/>
      <c r="F2967" s="26" t="n"/>
      <c r="G2967" s="28">
        <f>IF(OR(D2967="",H2967&lt;&gt;""),"",IF(F2967="완료","완료",IF(A2967&lt;기준일,"밀림",IF(A2967=기준일,"오늘",IF(A2967&lt;=기준일+7,"이번 주","예정")))))</f>
        <v/>
      </c>
      <c r="H2967" s="25">
        <f>IF(COUNTA(A2967,B2967,D2967)=0,"",IF(D2967="","할 일을 적어 주세요",IF(NOT(ISNUMBER(A2967)),"마감일을 확인하세요",IF(AND(B2967&lt;&gt;"",ISNA(MATCH(B2967,현장번호,0))),"현장 번호를 확인하세요",IF(AND(F2967&lt;&gt;"",F2967&lt;&gt;"완료"),"끝남 칸은 '완료'만","")))))</f>
        <v/>
      </c>
      <c r="J2967">
        <f>IF(OR(G2967="밀림",G2967="오늘",G2967="이번 주"),A2967+ROW()/1E+6,"")</f>
        <v/>
      </c>
    </row>
    <row r="2968">
      <c r="A2968" s="20" t="n"/>
      <c r="B2968" s="26" t="n"/>
      <c r="C2968" s="27">
        <f>IF(D2968="","",IF(B2968="","(현장 없음)",IFERROR(INDEX(현장_고객,MATCH(B2968,현장번호,0))&amp;" · "&amp;INDEX(현장_주소,MATCH(B2968,현장번호,0)),"없는 번호")))</f>
        <v/>
      </c>
      <c r="D2968" s="21" t="n"/>
      <c r="E2968" s="21" t="n"/>
      <c r="F2968" s="26" t="n"/>
      <c r="G2968" s="28">
        <f>IF(OR(D2968="",H2968&lt;&gt;""),"",IF(F2968="완료","완료",IF(A2968&lt;기준일,"밀림",IF(A2968=기준일,"오늘",IF(A2968&lt;=기준일+7,"이번 주","예정")))))</f>
        <v/>
      </c>
      <c r="H2968" s="25">
        <f>IF(COUNTA(A2968,B2968,D2968)=0,"",IF(D2968="","할 일을 적어 주세요",IF(NOT(ISNUMBER(A2968)),"마감일을 확인하세요",IF(AND(B2968&lt;&gt;"",ISNA(MATCH(B2968,현장번호,0))),"현장 번호를 확인하세요",IF(AND(F2968&lt;&gt;"",F2968&lt;&gt;"완료"),"끝남 칸은 '완료'만","")))))</f>
        <v/>
      </c>
      <c r="J2968">
        <f>IF(OR(G2968="밀림",G2968="오늘",G2968="이번 주"),A2968+ROW()/1E+6,"")</f>
        <v/>
      </c>
    </row>
    <row r="2969">
      <c r="A2969" s="20" t="n"/>
      <c r="B2969" s="26" t="n"/>
      <c r="C2969" s="27">
        <f>IF(D2969="","",IF(B2969="","(현장 없음)",IFERROR(INDEX(현장_고객,MATCH(B2969,현장번호,0))&amp;" · "&amp;INDEX(현장_주소,MATCH(B2969,현장번호,0)),"없는 번호")))</f>
        <v/>
      </c>
      <c r="D2969" s="21" t="n"/>
      <c r="E2969" s="21" t="n"/>
      <c r="F2969" s="26" t="n"/>
      <c r="G2969" s="28">
        <f>IF(OR(D2969="",H2969&lt;&gt;""),"",IF(F2969="완료","완료",IF(A2969&lt;기준일,"밀림",IF(A2969=기준일,"오늘",IF(A2969&lt;=기준일+7,"이번 주","예정")))))</f>
        <v/>
      </c>
      <c r="H2969" s="25">
        <f>IF(COUNTA(A2969,B2969,D2969)=0,"",IF(D2969="","할 일을 적어 주세요",IF(NOT(ISNUMBER(A2969)),"마감일을 확인하세요",IF(AND(B2969&lt;&gt;"",ISNA(MATCH(B2969,현장번호,0))),"현장 번호를 확인하세요",IF(AND(F2969&lt;&gt;"",F2969&lt;&gt;"완료"),"끝남 칸은 '완료'만","")))))</f>
        <v/>
      </c>
      <c r="J2969">
        <f>IF(OR(G2969="밀림",G2969="오늘",G2969="이번 주"),A2969+ROW()/1E+6,"")</f>
        <v/>
      </c>
    </row>
    <row r="2970">
      <c r="A2970" s="20" t="n"/>
      <c r="B2970" s="26" t="n"/>
      <c r="C2970" s="27">
        <f>IF(D2970="","",IF(B2970="","(현장 없음)",IFERROR(INDEX(현장_고객,MATCH(B2970,현장번호,0))&amp;" · "&amp;INDEX(현장_주소,MATCH(B2970,현장번호,0)),"없는 번호")))</f>
        <v/>
      </c>
      <c r="D2970" s="21" t="n"/>
      <c r="E2970" s="21" t="n"/>
      <c r="F2970" s="26" t="n"/>
      <c r="G2970" s="28">
        <f>IF(OR(D2970="",H2970&lt;&gt;""),"",IF(F2970="완료","완료",IF(A2970&lt;기준일,"밀림",IF(A2970=기준일,"오늘",IF(A2970&lt;=기준일+7,"이번 주","예정")))))</f>
        <v/>
      </c>
      <c r="H2970" s="25">
        <f>IF(COUNTA(A2970,B2970,D2970)=0,"",IF(D2970="","할 일을 적어 주세요",IF(NOT(ISNUMBER(A2970)),"마감일을 확인하세요",IF(AND(B2970&lt;&gt;"",ISNA(MATCH(B2970,현장번호,0))),"현장 번호를 확인하세요",IF(AND(F2970&lt;&gt;"",F2970&lt;&gt;"완료"),"끝남 칸은 '완료'만","")))))</f>
        <v/>
      </c>
      <c r="J2970">
        <f>IF(OR(G2970="밀림",G2970="오늘",G2970="이번 주"),A2970+ROW()/1E+6,"")</f>
        <v/>
      </c>
    </row>
    <row r="2971">
      <c r="A2971" s="20" t="n"/>
      <c r="B2971" s="26" t="n"/>
      <c r="C2971" s="27">
        <f>IF(D2971="","",IF(B2971="","(현장 없음)",IFERROR(INDEX(현장_고객,MATCH(B2971,현장번호,0))&amp;" · "&amp;INDEX(현장_주소,MATCH(B2971,현장번호,0)),"없는 번호")))</f>
        <v/>
      </c>
      <c r="D2971" s="21" t="n"/>
      <c r="E2971" s="21" t="n"/>
      <c r="F2971" s="26" t="n"/>
      <c r="G2971" s="28">
        <f>IF(OR(D2971="",H2971&lt;&gt;""),"",IF(F2971="완료","완료",IF(A2971&lt;기준일,"밀림",IF(A2971=기준일,"오늘",IF(A2971&lt;=기준일+7,"이번 주","예정")))))</f>
        <v/>
      </c>
      <c r="H2971" s="25">
        <f>IF(COUNTA(A2971,B2971,D2971)=0,"",IF(D2971="","할 일을 적어 주세요",IF(NOT(ISNUMBER(A2971)),"마감일을 확인하세요",IF(AND(B2971&lt;&gt;"",ISNA(MATCH(B2971,현장번호,0))),"현장 번호를 확인하세요",IF(AND(F2971&lt;&gt;"",F2971&lt;&gt;"완료"),"끝남 칸은 '완료'만","")))))</f>
        <v/>
      </c>
      <c r="J2971">
        <f>IF(OR(G2971="밀림",G2971="오늘",G2971="이번 주"),A2971+ROW()/1E+6,"")</f>
        <v/>
      </c>
    </row>
    <row r="2972">
      <c r="A2972" s="20" t="n"/>
      <c r="B2972" s="26" t="n"/>
      <c r="C2972" s="27">
        <f>IF(D2972="","",IF(B2972="","(현장 없음)",IFERROR(INDEX(현장_고객,MATCH(B2972,현장번호,0))&amp;" · "&amp;INDEX(현장_주소,MATCH(B2972,현장번호,0)),"없는 번호")))</f>
        <v/>
      </c>
      <c r="D2972" s="21" t="n"/>
      <c r="E2972" s="21" t="n"/>
      <c r="F2972" s="26" t="n"/>
      <c r="G2972" s="28">
        <f>IF(OR(D2972="",H2972&lt;&gt;""),"",IF(F2972="완료","완료",IF(A2972&lt;기준일,"밀림",IF(A2972=기준일,"오늘",IF(A2972&lt;=기준일+7,"이번 주","예정")))))</f>
        <v/>
      </c>
      <c r="H2972" s="25">
        <f>IF(COUNTA(A2972,B2972,D2972)=0,"",IF(D2972="","할 일을 적어 주세요",IF(NOT(ISNUMBER(A2972)),"마감일을 확인하세요",IF(AND(B2972&lt;&gt;"",ISNA(MATCH(B2972,현장번호,0))),"현장 번호를 확인하세요",IF(AND(F2972&lt;&gt;"",F2972&lt;&gt;"완료"),"끝남 칸은 '완료'만","")))))</f>
        <v/>
      </c>
      <c r="J2972">
        <f>IF(OR(G2972="밀림",G2972="오늘",G2972="이번 주"),A2972+ROW()/1E+6,"")</f>
        <v/>
      </c>
    </row>
    <row r="2973">
      <c r="A2973" s="20" t="n"/>
      <c r="B2973" s="26" t="n"/>
      <c r="C2973" s="27">
        <f>IF(D2973="","",IF(B2973="","(현장 없음)",IFERROR(INDEX(현장_고객,MATCH(B2973,현장번호,0))&amp;" · "&amp;INDEX(현장_주소,MATCH(B2973,현장번호,0)),"없는 번호")))</f>
        <v/>
      </c>
      <c r="D2973" s="21" t="n"/>
      <c r="E2973" s="21" t="n"/>
      <c r="F2973" s="26" t="n"/>
      <c r="G2973" s="28">
        <f>IF(OR(D2973="",H2973&lt;&gt;""),"",IF(F2973="완료","완료",IF(A2973&lt;기준일,"밀림",IF(A2973=기준일,"오늘",IF(A2973&lt;=기준일+7,"이번 주","예정")))))</f>
        <v/>
      </c>
      <c r="H2973" s="25">
        <f>IF(COUNTA(A2973,B2973,D2973)=0,"",IF(D2973="","할 일을 적어 주세요",IF(NOT(ISNUMBER(A2973)),"마감일을 확인하세요",IF(AND(B2973&lt;&gt;"",ISNA(MATCH(B2973,현장번호,0))),"현장 번호를 확인하세요",IF(AND(F2973&lt;&gt;"",F2973&lt;&gt;"완료"),"끝남 칸은 '완료'만","")))))</f>
        <v/>
      </c>
      <c r="J2973">
        <f>IF(OR(G2973="밀림",G2973="오늘",G2973="이번 주"),A2973+ROW()/1E+6,"")</f>
        <v/>
      </c>
    </row>
    <row r="2974">
      <c r="A2974" s="20" t="n"/>
      <c r="B2974" s="26" t="n"/>
      <c r="C2974" s="27">
        <f>IF(D2974="","",IF(B2974="","(현장 없음)",IFERROR(INDEX(현장_고객,MATCH(B2974,현장번호,0))&amp;" · "&amp;INDEX(현장_주소,MATCH(B2974,현장번호,0)),"없는 번호")))</f>
        <v/>
      </c>
      <c r="D2974" s="21" t="n"/>
      <c r="E2974" s="21" t="n"/>
      <c r="F2974" s="26" t="n"/>
      <c r="G2974" s="28">
        <f>IF(OR(D2974="",H2974&lt;&gt;""),"",IF(F2974="완료","완료",IF(A2974&lt;기준일,"밀림",IF(A2974=기준일,"오늘",IF(A2974&lt;=기준일+7,"이번 주","예정")))))</f>
        <v/>
      </c>
      <c r="H2974" s="25">
        <f>IF(COUNTA(A2974,B2974,D2974)=0,"",IF(D2974="","할 일을 적어 주세요",IF(NOT(ISNUMBER(A2974)),"마감일을 확인하세요",IF(AND(B2974&lt;&gt;"",ISNA(MATCH(B2974,현장번호,0))),"현장 번호를 확인하세요",IF(AND(F2974&lt;&gt;"",F2974&lt;&gt;"완료"),"끝남 칸은 '완료'만","")))))</f>
        <v/>
      </c>
      <c r="J2974">
        <f>IF(OR(G2974="밀림",G2974="오늘",G2974="이번 주"),A2974+ROW()/1E+6,"")</f>
        <v/>
      </c>
    </row>
    <row r="2975">
      <c r="A2975" s="20" t="n"/>
      <c r="B2975" s="26" t="n"/>
      <c r="C2975" s="27">
        <f>IF(D2975="","",IF(B2975="","(현장 없음)",IFERROR(INDEX(현장_고객,MATCH(B2975,현장번호,0))&amp;" · "&amp;INDEX(현장_주소,MATCH(B2975,현장번호,0)),"없는 번호")))</f>
        <v/>
      </c>
      <c r="D2975" s="21" t="n"/>
      <c r="E2975" s="21" t="n"/>
      <c r="F2975" s="26" t="n"/>
      <c r="G2975" s="28">
        <f>IF(OR(D2975="",H2975&lt;&gt;""),"",IF(F2975="완료","완료",IF(A2975&lt;기준일,"밀림",IF(A2975=기준일,"오늘",IF(A2975&lt;=기준일+7,"이번 주","예정")))))</f>
        <v/>
      </c>
      <c r="H2975" s="25">
        <f>IF(COUNTA(A2975,B2975,D2975)=0,"",IF(D2975="","할 일을 적어 주세요",IF(NOT(ISNUMBER(A2975)),"마감일을 확인하세요",IF(AND(B2975&lt;&gt;"",ISNA(MATCH(B2975,현장번호,0))),"현장 번호를 확인하세요",IF(AND(F2975&lt;&gt;"",F2975&lt;&gt;"완료"),"끝남 칸은 '완료'만","")))))</f>
        <v/>
      </c>
      <c r="J2975">
        <f>IF(OR(G2975="밀림",G2975="오늘",G2975="이번 주"),A2975+ROW()/1E+6,"")</f>
        <v/>
      </c>
    </row>
    <row r="2976">
      <c r="A2976" s="20" t="n"/>
      <c r="B2976" s="26" t="n"/>
      <c r="C2976" s="27">
        <f>IF(D2976="","",IF(B2976="","(현장 없음)",IFERROR(INDEX(현장_고객,MATCH(B2976,현장번호,0))&amp;" · "&amp;INDEX(현장_주소,MATCH(B2976,현장번호,0)),"없는 번호")))</f>
        <v/>
      </c>
      <c r="D2976" s="21" t="n"/>
      <c r="E2976" s="21" t="n"/>
      <c r="F2976" s="26" t="n"/>
      <c r="G2976" s="28">
        <f>IF(OR(D2976="",H2976&lt;&gt;""),"",IF(F2976="완료","완료",IF(A2976&lt;기준일,"밀림",IF(A2976=기준일,"오늘",IF(A2976&lt;=기준일+7,"이번 주","예정")))))</f>
        <v/>
      </c>
      <c r="H2976" s="25">
        <f>IF(COUNTA(A2976,B2976,D2976)=0,"",IF(D2976="","할 일을 적어 주세요",IF(NOT(ISNUMBER(A2976)),"마감일을 확인하세요",IF(AND(B2976&lt;&gt;"",ISNA(MATCH(B2976,현장번호,0))),"현장 번호를 확인하세요",IF(AND(F2976&lt;&gt;"",F2976&lt;&gt;"완료"),"끝남 칸은 '완료'만","")))))</f>
        <v/>
      </c>
      <c r="J2976">
        <f>IF(OR(G2976="밀림",G2976="오늘",G2976="이번 주"),A2976+ROW()/1E+6,"")</f>
        <v/>
      </c>
    </row>
    <row r="2977">
      <c r="A2977" s="20" t="n"/>
      <c r="B2977" s="26" t="n"/>
      <c r="C2977" s="27">
        <f>IF(D2977="","",IF(B2977="","(현장 없음)",IFERROR(INDEX(현장_고객,MATCH(B2977,현장번호,0))&amp;" · "&amp;INDEX(현장_주소,MATCH(B2977,현장번호,0)),"없는 번호")))</f>
        <v/>
      </c>
      <c r="D2977" s="21" t="n"/>
      <c r="E2977" s="21" t="n"/>
      <c r="F2977" s="26" t="n"/>
      <c r="G2977" s="28">
        <f>IF(OR(D2977="",H2977&lt;&gt;""),"",IF(F2977="완료","완료",IF(A2977&lt;기준일,"밀림",IF(A2977=기준일,"오늘",IF(A2977&lt;=기준일+7,"이번 주","예정")))))</f>
        <v/>
      </c>
      <c r="H2977" s="25">
        <f>IF(COUNTA(A2977,B2977,D2977)=0,"",IF(D2977="","할 일을 적어 주세요",IF(NOT(ISNUMBER(A2977)),"마감일을 확인하세요",IF(AND(B2977&lt;&gt;"",ISNA(MATCH(B2977,현장번호,0))),"현장 번호를 확인하세요",IF(AND(F2977&lt;&gt;"",F2977&lt;&gt;"완료"),"끝남 칸은 '완료'만","")))))</f>
        <v/>
      </c>
      <c r="J2977">
        <f>IF(OR(G2977="밀림",G2977="오늘",G2977="이번 주"),A2977+ROW()/1E+6,"")</f>
        <v/>
      </c>
    </row>
    <row r="2978">
      <c r="A2978" s="20" t="n"/>
      <c r="B2978" s="26" t="n"/>
      <c r="C2978" s="27">
        <f>IF(D2978="","",IF(B2978="","(현장 없음)",IFERROR(INDEX(현장_고객,MATCH(B2978,현장번호,0))&amp;" · "&amp;INDEX(현장_주소,MATCH(B2978,현장번호,0)),"없는 번호")))</f>
        <v/>
      </c>
      <c r="D2978" s="21" t="n"/>
      <c r="E2978" s="21" t="n"/>
      <c r="F2978" s="26" t="n"/>
      <c r="G2978" s="28">
        <f>IF(OR(D2978="",H2978&lt;&gt;""),"",IF(F2978="완료","완료",IF(A2978&lt;기준일,"밀림",IF(A2978=기준일,"오늘",IF(A2978&lt;=기준일+7,"이번 주","예정")))))</f>
        <v/>
      </c>
      <c r="H2978" s="25">
        <f>IF(COUNTA(A2978,B2978,D2978)=0,"",IF(D2978="","할 일을 적어 주세요",IF(NOT(ISNUMBER(A2978)),"마감일을 확인하세요",IF(AND(B2978&lt;&gt;"",ISNA(MATCH(B2978,현장번호,0))),"현장 번호를 확인하세요",IF(AND(F2978&lt;&gt;"",F2978&lt;&gt;"완료"),"끝남 칸은 '완료'만","")))))</f>
        <v/>
      </c>
      <c r="J2978">
        <f>IF(OR(G2978="밀림",G2978="오늘",G2978="이번 주"),A2978+ROW()/1E+6,"")</f>
        <v/>
      </c>
    </row>
    <row r="2979">
      <c r="A2979" s="20" t="n"/>
      <c r="B2979" s="26" t="n"/>
      <c r="C2979" s="27">
        <f>IF(D2979="","",IF(B2979="","(현장 없음)",IFERROR(INDEX(현장_고객,MATCH(B2979,현장번호,0))&amp;" · "&amp;INDEX(현장_주소,MATCH(B2979,현장번호,0)),"없는 번호")))</f>
        <v/>
      </c>
      <c r="D2979" s="21" t="n"/>
      <c r="E2979" s="21" t="n"/>
      <c r="F2979" s="26" t="n"/>
      <c r="G2979" s="28">
        <f>IF(OR(D2979="",H2979&lt;&gt;""),"",IF(F2979="완료","완료",IF(A2979&lt;기준일,"밀림",IF(A2979=기준일,"오늘",IF(A2979&lt;=기준일+7,"이번 주","예정")))))</f>
        <v/>
      </c>
      <c r="H2979" s="25">
        <f>IF(COUNTA(A2979,B2979,D2979)=0,"",IF(D2979="","할 일을 적어 주세요",IF(NOT(ISNUMBER(A2979)),"마감일을 확인하세요",IF(AND(B2979&lt;&gt;"",ISNA(MATCH(B2979,현장번호,0))),"현장 번호를 확인하세요",IF(AND(F2979&lt;&gt;"",F2979&lt;&gt;"완료"),"끝남 칸은 '완료'만","")))))</f>
        <v/>
      </c>
      <c r="J2979">
        <f>IF(OR(G2979="밀림",G2979="오늘",G2979="이번 주"),A2979+ROW()/1E+6,"")</f>
        <v/>
      </c>
    </row>
    <row r="2980">
      <c r="A2980" s="20" t="n"/>
      <c r="B2980" s="26" t="n"/>
      <c r="C2980" s="27">
        <f>IF(D2980="","",IF(B2980="","(현장 없음)",IFERROR(INDEX(현장_고객,MATCH(B2980,현장번호,0))&amp;" · "&amp;INDEX(현장_주소,MATCH(B2980,현장번호,0)),"없는 번호")))</f>
        <v/>
      </c>
      <c r="D2980" s="21" t="n"/>
      <c r="E2980" s="21" t="n"/>
      <c r="F2980" s="26" t="n"/>
      <c r="G2980" s="28">
        <f>IF(OR(D2980="",H2980&lt;&gt;""),"",IF(F2980="완료","완료",IF(A2980&lt;기준일,"밀림",IF(A2980=기준일,"오늘",IF(A2980&lt;=기준일+7,"이번 주","예정")))))</f>
        <v/>
      </c>
      <c r="H2980" s="25">
        <f>IF(COUNTA(A2980,B2980,D2980)=0,"",IF(D2980="","할 일을 적어 주세요",IF(NOT(ISNUMBER(A2980)),"마감일을 확인하세요",IF(AND(B2980&lt;&gt;"",ISNA(MATCH(B2980,현장번호,0))),"현장 번호를 확인하세요",IF(AND(F2980&lt;&gt;"",F2980&lt;&gt;"완료"),"끝남 칸은 '완료'만","")))))</f>
        <v/>
      </c>
      <c r="J2980">
        <f>IF(OR(G2980="밀림",G2980="오늘",G2980="이번 주"),A2980+ROW()/1E+6,"")</f>
        <v/>
      </c>
    </row>
    <row r="2981">
      <c r="A2981" s="20" t="n"/>
      <c r="B2981" s="26" t="n"/>
      <c r="C2981" s="27">
        <f>IF(D2981="","",IF(B2981="","(현장 없음)",IFERROR(INDEX(현장_고객,MATCH(B2981,현장번호,0))&amp;" · "&amp;INDEX(현장_주소,MATCH(B2981,현장번호,0)),"없는 번호")))</f>
        <v/>
      </c>
      <c r="D2981" s="21" t="n"/>
      <c r="E2981" s="21" t="n"/>
      <c r="F2981" s="26" t="n"/>
      <c r="G2981" s="28">
        <f>IF(OR(D2981="",H2981&lt;&gt;""),"",IF(F2981="완료","완료",IF(A2981&lt;기준일,"밀림",IF(A2981=기준일,"오늘",IF(A2981&lt;=기준일+7,"이번 주","예정")))))</f>
        <v/>
      </c>
      <c r="H2981" s="25">
        <f>IF(COUNTA(A2981,B2981,D2981)=0,"",IF(D2981="","할 일을 적어 주세요",IF(NOT(ISNUMBER(A2981)),"마감일을 확인하세요",IF(AND(B2981&lt;&gt;"",ISNA(MATCH(B2981,현장번호,0))),"현장 번호를 확인하세요",IF(AND(F2981&lt;&gt;"",F2981&lt;&gt;"완료"),"끝남 칸은 '완료'만","")))))</f>
        <v/>
      </c>
      <c r="J2981">
        <f>IF(OR(G2981="밀림",G2981="오늘",G2981="이번 주"),A2981+ROW()/1E+6,"")</f>
        <v/>
      </c>
    </row>
    <row r="2982">
      <c r="A2982" s="20" t="n"/>
      <c r="B2982" s="26" t="n"/>
      <c r="C2982" s="27">
        <f>IF(D2982="","",IF(B2982="","(현장 없음)",IFERROR(INDEX(현장_고객,MATCH(B2982,현장번호,0))&amp;" · "&amp;INDEX(현장_주소,MATCH(B2982,현장번호,0)),"없는 번호")))</f>
        <v/>
      </c>
      <c r="D2982" s="21" t="n"/>
      <c r="E2982" s="21" t="n"/>
      <c r="F2982" s="26" t="n"/>
      <c r="G2982" s="28">
        <f>IF(OR(D2982="",H2982&lt;&gt;""),"",IF(F2982="완료","완료",IF(A2982&lt;기준일,"밀림",IF(A2982=기준일,"오늘",IF(A2982&lt;=기준일+7,"이번 주","예정")))))</f>
        <v/>
      </c>
      <c r="H2982" s="25">
        <f>IF(COUNTA(A2982,B2982,D2982)=0,"",IF(D2982="","할 일을 적어 주세요",IF(NOT(ISNUMBER(A2982)),"마감일을 확인하세요",IF(AND(B2982&lt;&gt;"",ISNA(MATCH(B2982,현장번호,0))),"현장 번호를 확인하세요",IF(AND(F2982&lt;&gt;"",F2982&lt;&gt;"완료"),"끝남 칸은 '완료'만","")))))</f>
        <v/>
      </c>
      <c r="J2982">
        <f>IF(OR(G2982="밀림",G2982="오늘",G2982="이번 주"),A2982+ROW()/1E+6,"")</f>
        <v/>
      </c>
    </row>
    <row r="2983">
      <c r="A2983" s="20" t="n"/>
      <c r="B2983" s="26" t="n"/>
      <c r="C2983" s="27">
        <f>IF(D2983="","",IF(B2983="","(현장 없음)",IFERROR(INDEX(현장_고객,MATCH(B2983,현장번호,0))&amp;" · "&amp;INDEX(현장_주소,MATCH(B2983,현장번호,0)),"없는 번호")))</f>
        <v/>
      </c>
      <c r="D2983" s="21" t="n"/>
      <c r="E2983" s="21" t="n"/>
      <c r="F2983" s="26" t="n"/>
      <c r="G2983" s="28">
        <f>IF(OR(D2983="",H2983&lt;&gt;""),"",IF(F2983="완료","완료",IF(A2983&lt;기준일,"밀림",IF(A2983=기준일,"오늘",IF(A2983&lt;=기준일+7,"이번 주","예정")))))</f>
        <v/>
      </c>
      <c r="H2983" s="25">
        <f>IF(COUNTA(A2983,B2983,D2983)=0,"",IF(D2983="","할 일을 적어 주세요",IF(NOT(ISNUMBER(A2983)),"마감일을 확인하세요",IF(AND(B2983&lt;&gt;"",ISNA(MATCH(B2983,현장번호,0))),"현장 번호를 확인하세요",IF(AND(F2983&lt;&gt;"",F2983&lt;&gt;"완료"),"끝남 칸은 '완료'만","")))))</f>
        <v/>
      </c>
      <c r="J2983">
        <f>IF(OR(G2983="밀림",G2983="오늘",G2983="이번 주"),A2983+ROW()/1E+6,"")</f>
        <v/>
      </c>
    </row>
    <row r="2984">
      <c r="A2984" s="20" t="n"/>
      <c r="B2984" s="26" t="n"/>
      <c r="C2984" s="27">
        <f>IF(D2984="","",IF(B2984="","(현장 없음)",IFERROR(INDEX(현장_고객,MATCH(B2984,현장번호,0))&amp;" · "&amp;INDEX(현장_주소,MATCH(B2984,현장번호,0)),"없는 번호")))</f>
        <v/>
      </c>
      <c r="D2984" s="21" t="n"/>
      <c r="E2984" s="21" t="n"/>
      <c r="F2984" s="26" t="n"/>
      <c r="G2984" s="28">
        <f>IF(OR(D2984="",H2984&lt;&gt;""),"",IF(F2984="완료","완료",IF(A2984&lt;기준일,"밀림",IF(A2984=기준일,"오늘",IF(A2984&lt;=기준일+7,"이번 주","예정")))))</f>
        <v/>
      </c>
      <c r="H2984" s="25">
        <f>IF(COUNTA(A2984,B2984,D2984)=0,"",IF(D2984="","할 일을 적어 주세요",IF(NOT(ISNUMBER(A2984)),"마감일을 확인하세요",IF(AND(B2984&lt;&gt;"",ISNA(MATCH(B2984,현장번호,0))),"현장 번호를 확인하세요",IF(AND(F2984&lt;&gt;"",F2984&lt;&gt;"완료"),"끝남 칸은 '완료'만","")))))</f>
        <v/>
      </c>
      <c r="J2984">
        <f>IF(OR(G2984="밀림",G2984="오늘",G2984="이번 주"),A2984+ROW()/1E+6,"")</f>
        <v/>
      </c>
    </row>
    <row r="2985">
      <c r="A2985" s="20" t="n"/>
      <c r="B2985" s="26" t="n"/>
      <c r="C2985" s="27">
        <f>IF(D2985="","",IF(B2985="","(현장 없음)",IFERROR(INDEX(현장_고객,MATCH(B2985,현장번호,0))&amp;" · "&amp;INDEX(현장_주소,MATCH(B2985,현장번호,0)),"없는 번호")))</f>
        <v/>
      </c>
      <c r="D2985" s="21" t="n"/>
      <c r="E2985" s="21" t="n"/>
      <c r="F2985" s="26" t="n"/>
      <c r="G2985" s="28">
        <f>IF(OR(D2985="",H2985&lt;&gt;""),"",IF(F2985="완료","완료",IF(A2985&lt;기준일,"밀림",IF(A2985=기준일,"오늘",IF(A2985&lt;=기준일+7,"이번 주","예정")))))</f>
        <v/>
      </c>
      <c r="H2985" s="25">
        <f>IF(COUNTA(A2985,B2985,D2985)=0,"",IF(D2985="","할 일을 적어 주세요",IF(NOT(ISNUMBER(A2985)),"마감일을 확인하세요",IF(AND(B2985&lt;&gt;"",ISNA(MATCH(B2985,현장번호,0))),"현장 번호를 확인하세요",IF(AND(F2985&lt;&gt;"",F2985&lt;&gt;"완료"),"끝남 칸은 '완료'만","")))))</f>
        <v/>
      </c>
      <c r="J2985">
        <f>IF(OR(G2985="밀림",G2985="오늘",G2985="이번 주"),A2985+ROW()/1E+6,"")</f>
        <v/>
      </c>
    </row>
    <row r="2986">
      <c r="A2986" s="20" t="n"/>
      <c r="B2986" s="26" t="n"/>
      <c r="C2986" s="27">
        <f>IF(D2986="","",IF(B2986="","(현장 없음)",IFERROR(INDEX(현장_고객,MATCH(B2986,현장번호,0))&amp;" · "&amp;INDEX(현장_주소,MATCH(B2986,현장번호,0)),"없는 번호")))</f>
        <v/>
      </c>
      <c r="D2986" s="21" t="n"/>
      <c r="E2986" s="21" t="n"/>
      <c r="F2986" s="26" t="n"/>
      <c r="G2986" s="28">
        <f>IF(OR(D2986="",H2986&lt;&gt;""),"",IF(F2986="완료","완료",IF(A2986&lt;기준일,"밀림",IF(A2986=기준일,"오늘",IF(A2986&lt;=기준일+7,"이번 주","예정")))))</f>
        <v/>
      </c>
      <c r="H2986" s="25">
        <f>IF(COUNTA(A2986,B2986,D2986)=0,"",IF(D2986="","할 일을 적어 주세요",IF(NOT(ISNUMBER(A2986)),"마감일을 확인하세요",IF(AND(B2986&lt;&gt;"",ISNA(MATCH(B2986,현장번호,0))),"현장 번호를 확인하세요",IF(AND(F2986&lt;&gt;"",F2986&lt;&gt;"완료"),"끝남 칸은 '완료'만","")))))</f>
        <v/>
      </c>
      <c r="J2986">
        <f>IF(OR(G2986="밀림",G2986="오늘",G2986="이번 주"),A2986+ROW()/1E+6,"")</f>
        <v/>
      </c>
    </row>
    <row r="2987">
      <c r="A2987" s="20" t="n"/>
      <c r="B2987" s="26" t="n"/>
      <c r="C2987" s="27">
        <f>IF(D2987="","",IF(B2987="","(현장 없음)",IFERROR(INDEX(현장_고객,MATCH(B2987,현장번호,0))&amp;" · "&amp;INDEX(현장_주소,MATCH(B2987,현장번호,0)),"없는 번호")))</f>
        <v/>
      </c>
      <c r="D2987" s="21" t="n"/>
      <c r="E2987" s="21" t="n"/>
      <c r="F2987" s="26" t="n"/>
      <c r="G2987" s="28">
        <f>IF(OR(D2987="",H2987&lt;&gt;""),"",IF(F2987="완료","완료",IF(A2987&lt;기준일,"밀림",IF(A2987=기준일,"오늘",IF(A2987&lt;=기준일+7,"이번 주","예정")))))</f>
        <v/>
      </c>
      <c r="H2987" s="25">
        <f>IF(COUNTA(A2987,B2987,D2987)=0,"",IF(D2987="","할 일을 적어 주세요",IF(NOT(ISNUMBER(A2987)),"마감일을 확인하세요",IF(AND(B2987&lt;&gt;"",ISNA(MATCH(B2987,현장번호,0))),"현장 번호를 확인하세요",IF(AND(F2987&lt;&gt;"",F2987&lt;&gt;"완료"),"끝남 칸은 '완료'만","")))))</f>
        <v/>
      </c>
      <c r="J2987">
        <f>IF(OR(G2987="밀림",G2987="오늘",G2987="이번 주"),A2987+ROW()/1E+6,"")</f>
        <v/>
      </c>
    </row>
    <row r="2988">
      <c r="A2988" s="20" t="n"/>
      <c r="B2988" s="26" t="n"/>
      <c r="C2988" s="27">
        <f>IF(D2988="","",IF(B2988="","(현장 없음)",IFERROR(INDEX(현장_고객,MATCH(B2988,현장번호,0))&amp;" · "&amp;INDEX(현장_주소,MATCH(B2988,현장번호,0)),"없는 번호")))</f>
        <v/>
      </c>
      <c r="D2988" s="21" t="n"/>
      <c r="E2988" s="21" t="n"/>
      <c r="F2988" s="26" t="n"/>
      <c r="G2988" s="28">
        <f>IF(OR(D2988="",H2988&lt;&gt;""),"",IF(F2988="완료","완료",IF(A2988&lt;기준일,"밀림",IF(A2988=기준일,"오늘",IF(A2988&lt;=기준일+7,"이번 주","예정")))))</f>
        <v/>
      </c>
      <c r="H2988" s="25">
        <f>IF(COUNTA(A2988,B2988,D2988)=0,"",IF(D2988="","할 일을 적어 주세요",IF(NOT(ISNUMBER(A2988)),"마감일을 확인하세요",IF(AND(B2988&lt;&gt;"",ISNA(MATCH(B2988,현장번호,0))),"현장 번호를 확인하세요",IF(AND(F2988&lt;&gt;"",F2988&lt;&gt;"완료"),"끝남 칸은 '완료'만","")))))</f>
        <v/>
      </c>
      <c r="J2988">
        <f>IF(OR(G2988="밀림",G2988="오늘",G2988="이번 주"),A2988+ROW()/1E+6,"")</f>
        <v/>
      </c>
    </row>
    <row r="2989">
      <c r="A2989" s="20" t="n"/>
      <c r="B2989" s="26" t="n"/>
      <c r="C2989" s="27">
        <f>IF(D2989="","",IF(B2989="","(현장 없음)",IFERROR(INDEX(현장_고객,MATCH(B2989,현장번호,0))&amp;" · "&amp;INDEX(현장_주소,MATCH(B2989,현장번호,0)),"없는 번호")))</f>
        <v/>
      </c>
      <c r="D2989" s="21" t="n"/>
      <c r="E2989" s="21" t="n"/>
      <c r="F2989" s="26" t="n"/>
      <c r="G2989" s="28">
        <f>IF(OR(D2989="",H2989&lt;&gt;""),"",IF(F2989="완료","완료",IF(A2989&lt;기준일,"밀림",IF(A2989=기준일,"오늘",IF(A2989&lt;=기준일+7,"이번 주","예정")))))</f>
        <v/>
      </c>
      <c r="H2989" s="25">
        <f>IF(COUNTA(A2989,B2989,D2989)=0,"",IF(D2989="","할 일을 적어 주세요",IF(NOT(ISNUMBER(A2989)),"마감일을 확인하세요",IF(AND(B2989&lt;&gt;"",ISNA(MATCH(B2989,현장번호,0))),"현장 번호를 확인하세요",IF(AND(F2989&lt;&gt;"",F2989&lt;&gt;"완료"),"끝남 칸은 '완료'만","")))))</f>
        <v/>
      </c>
      <c r="J2989">
        <f>IF(OR(G2989="밀림",G2989="오늘",G2989="이번 주"),A2989+ROW()/1E+6,"")</f>
        <v/>
      </c>
    </row>
    <row r="2990">
      <c r="A2990" s="20" t="n"/>
      <c r="B2990" s="26" t="n"/>
      <c r="C2990" s="27">
        <f>IF(D2990="","",IF(B2990="","(현장 없음)",IFERROR(INDEX(현장_고객,MATCH(B2990,현장번호,0))&amp;" · "&amp;INDEX(현장_주소,MATCH(B2990,현장번호,0)),"없는 번호")))</f>
        <v/>
      </c>
      <c r="D2990" s="21" t="n"/>
      <c r="E2990" s="21" t="n"/>
      <c r="F2990" s="26" t="n"/>
      <c r="G2990" s="28">
        <f>IF(OR(D2990="",H2990&lt;&gt;""),"",IF(F2990="완료","완료",IF(A2990&lt;기준일,"밀림",IF(A2990=기준일,"오늘",IF(A2990&lt;=기준일+7,"이번 주","예정")))))</f>
        <v/>
      </c>
      <c r="H2990" s="25">
        <f>IF(COUNTA(A2990,B2990,D2990)=0,"",IF(D2990="","할 일을 적어 주세요",IF(NOT(ISNUMBER(A2990)),"마감일을 확인하세요",IF(AND(B2990&lt;&gt;"",ISNA(MATCH(B2990,현장번호,0))),"현장 번호를 확인하세요",IF(AND(F2990&lt;&gt;"",F2990&lt;&gt;"완료"),"끝남 칸은 '완료'만","")))))</f>
        <v/>
      </c>
      <c r="J2990">
        <f>IF(OR(G2990="밀림",G2990="오늘",G2990="이번 주"),A2990+ROW()/1E+6,"")</f>
        <v/>
      </c>
    </row>
    <row r="2991">
      <c r="A2991" s="20" t="n"/>
      <c r="B2991" s="26" t="n"/>
      <c r="C2991" s="27">
        <f>IF(D2991="","",IF(B2991="","(현장 없음)",IFERROR(INDEX(현장_고객,MATCH(B2991,현장번호,0))&amp;" · "&amp;INDEX(현장_주소,MATCH(B2991,현장번호,0)),"없는 번호")))</f>
        <v/>
      </c>
      <c r="D2991" s="21" t="n"/>
      <c r="E2991" s="21" t="n"/>
      <c r="F2991" s="26" t="n"/>
      <c r="G2991" s="28">
        <f>IF(OR(D2991="",H2991&lt;&gt;""),"",IF(F2991="완료","완료",IF(A2991&lt;기준일,"밀림",IF(A2991=기준일,"오늘",IF(A2991&lt;=기준일+7,"이번 주","예정")))))</f>
        <v/>
      </c>
      <c r="H2991" s="25">
        <f>IF(COUNTA(A2991,B2991,D2991)=0,"",IF(D2991="","할 일을 적어 주세요",IF(NOT(ISNUMBER(A2991)),"마감일을 확인하세요",IF(AND(B2991&lt;&gt;"",ISNA(MATCH(B2991,현장번호,0))),"현장 번호를 확인하세요",IF(AND(F2991&lt;&gt;"",F2991&lt;&gt;"완료"),"끝남 칸은 '완료'만","")))))</f>
        <v/>
      </c>
      <c r="J2991">
        <f>IF(OR(G2991="밀림",G2991="오늘",G2991="이번 주"),A2991+ROW()/1E+6,"")</f>
        <v/>
      </c>
    </row>
    <row r="2992">
      <c r="A2992" s="20" t="n"/>
      <c r="B2992" s="26" t="n"/>
      <c r="C2992" s="27">
        <f>IF(D2992="","",IF(B2992="","(현장 없음)",IFERROR(INDEX(현장_고객,MATCH(B2992,현장번호,0))&amp;" · "&amp;INDEX(현장_주소,MATCH(B2992,현장번호,0)),"없는 번호")))</f>
        <v/>
      </c>
      <c r="D2992" s="21" t="n"/>
      <c r="E2992" s="21" t="n"/>
      <c r="F2992" s="26" t="n"/>
      <c r="G2992" s="28">
        <f>IF(OR(D2992="",H2992&lt;&gt;""),"",IF(F2992="완료","완료",IF(A2992&lt;기준일,"밀림",IF(A2992=기준일,"오늘",IF(A2992&lt;=기준일+7,"이번 주","예정")))))</f>
        <v/>
      </c>
      <c r="H2992" s="25">
        <f>IF(COUNTA(A2992,B2992,D2992)=0,"",IF(D2992="","할 일을 적어 주세요",IF(NOT(ISNUMBER(A2992)),"마감일을 확인하세요",IF(AND(B2992&lt;&gt;"",ISNA(MATCH(B2992,현장번호,0))),"현장 번호를 확인하세요",IF(AND(F2992&lt;&gt;"",F2992&lt;&gt;"완료"),"끝남 칸은 '완료'만","")))))</f>
        <v/>
      </c>
      <c r="J2992">
        <f>IF(OR(G2992="밀림",G2992="오늘",G2992="이번 주"),A2992+ROW()/1E+6,"")</f>
        <v/>
      </c>
    </row>
    <row r="2993">
      <c r="A2993" s="20" t="n"/>
      <c r="B2993" s="26" t="n"/>
      <c r="C2993" s="27">
        <f>IF(D2993="","",IF(B2993="","(현장 없음)",IFERROR(INDEX(현장_고객,MATCH(B2993,현장번호,0))&amp;" · "&amp;INDEX(현장_주소,MATCH(B2993,현장번호,0)),"없는 번호")))</f>
        <v/>
      </c>
      <c r="D2993" s="21" t="n"/>
      <c r="E2993" s="21" t="n"/>
      <c r="F2993" s="26" t="n"/>
      <c r="G2993" s="28">
        <f>IF(OR(D2993="",H2993&lt;&gt;""),"",IF(F2993="완료","완료",IF(A2993&lt;기준일,"밀림",IF(A2993=기준일,"오늘",IF(A2993&lt;=기준일+7,"이번 주","예정")))))</f>
        <v/>
      </c>
      <c r="H2993" s="25">
        <f>IF(COUNTA(A2993,B2993,D2993)=0,"",IF(D2993="","할 일을 적어 주세요",IF(NOT(ISNUMBER(A2993)),"마감일을 확인하세요",IF(AND(B2993&lt;&gt;"",ISNA(MATCH(B2993,현장번호,0))),"현장 번호를 확인하세요",IF(AND(F2993&lt;&gt;"",F2993&lt;&gt;"완료"),"끝남 칸은 '완료'만","")))))</f>
        <v/>
      </c>
      <c r="J2993">
        <f>IF(OR(G2993="밀림",G2993="오늘",G2993="이번 주"),A2993+ROW()/1E+6,"")</f>
        <v/>
      </c>
    </row>
    <row r="2994">
      <c r="A2994" s="20" t="n"/>
      <c r="B2994" s="26" t="n"/>
      <c r="C2994" s="27">
        <f>IF(D2994="","",IF(B2994="","(현장 없음)",IFERROR(INDEX(현장_고객,MATCH(B2994,현장번호,0))&amp;" · "&amp;INDEX(현장_주소,MATCH(B2994,현장번호,0)),"없는 번호")))</f>
        <v/>
      </c>
      <c r="D2994" s="21" t="n"/>
      <c r="E2994" s="21" t="n"/>
      <c r="F2994" s="26" t="n"/>
      <c r="G2994" s="28">
        <f>IF(OR(D2994="",H2994&lt;&gt;""),"",IF(F2994="완료","완료",IF(A2994&lt;기준일,"밀림",IF(A2994=기준일,"오늘",IF(A2994&lt;=기준일+7,"이번 주","예정")))))</f>
        <v/>
      </c>
      <c r="H2994" s="25">
        <f>IF(COUNTA(A2994,B2994,D2994)=0,"",IF(D2994="","할 일을 적어 주세요",IF(NOT(ISNUMBER(A2994)),"마감일을 확인하세요",IF(AND(B2994&lt;&gt;"",ISNA(MATCH(B2994,현장번호,0))),"현장 번호를 확인하세요",IF(AND(F2994&lt;&gt;"",F2994&lt;&gt;"완료"),"끝남 칸은 '완료'만","")))))</f>
        <v/>
      </c>
      <c r="J2994">
        <f>IF(OR(G2994="밀림",G2994="오늘",G2994="이번 주"),A2994+ROW()/1E+6,"")</f>
        <v/>
      </c>
    </row>
    <row r="2995">
      <c r="A2995" s="20" t="n"/>
      <c r="B2995" s="26" t="n"/>
      <c r="C2995" s="27">
        <f>IF(D2995="","",IF(B2995="","(현장 없음)",IFERROR(INDEX(현장_고객,MATCH(B2995,현장번호,0))&amp;" · "&amp;INDEX(현장_주소,MATCH(B2995,현장번호,0)),"없는 번호")))</f>
        <v/>
      </c>
      <c r="D2995" s="21" t="n"/>
      <c r="E2995" s="21" t="n"/>
      <c r="F2995" s="26" t="n"/>
      <c r="G2995" s="28">
        <f>IF(OR(D2995="",H2995&lt;&gt;""),"",IF(F2995="완료","완료",IF(A2995&lt;기준일,"밀림",IF(A2995=기준일,"오늘",IF(A2995&lt;=기준일+7,"이번 주","예정")))))</f>
        <v/>
      </c>
      <c r="H2995" s="25">
        <f>IF(COUNTA(A2995,B2995,D2995)=0,"",IF(D2995="","할 일을 적어 주세요",IF(NOT(ISNUMBER(A2995)),"마감일을 확인하세요",IF(AND(B2995&lt;&gt;"",ISNA(MATCH(B2995,현장번호,0))),"현장 번호를 확인하세요",IF(AND(F2995&lt;&gt;"",F2995&lt;&gt;"완료"),"끝남 칸은 '완료'만","")))))</f>
        <v/>
      </c>
      <c r="J2995">
        <f>IF(OR(G2995="밀림",G2995="오늘",G2995="이번 주"),A2995+ROW()/1E+6,"")</f>
        <v/>
      </c>
    </row>
    <row r="2996">
      <c r="A2996" s="20" t="n"/>
      <c r="B2996" s="26" t="n"/>
      <c r="C2996" s="27">
        <f>IF(D2996="","",IF(B2996="","(현장 없음)",IFERROR(INDEX(현장_고객,MATCH(B2996,현장번호,0))&amp;" · "&amp;INDEX(현장_주소,MATCH(B2996,현장번호,0)),"없는 번호")))</f>
        <v/>
      </c>
      <c r="D2996" s="21" t="n"/>
      <c r="E2996" s="21" t="n"/>
      <c r="F2996" s="26" t="n"/>
      <c r="G2996" s="28">
        <f>IF(OR(D2996="",H2996&lt;&gt;""),"",IF(F2996="완료","완료",IF(A2996&lt;기준일,"밀림",IF(A2996=기준일,"오늘",IF(A2996&lt;=기준일+7,"이번 주","예정")))))</f>
        <v/>
      </c>
      <c r="H2996" s="25">
        <f>IF(COUNTA(A2996,B2996,D2996)=0,"",IF(D2996="","할 일을 적어 주세요",IF(NOT(ISNUMBER(A2996)),"마감일을 확인하세요",IF(AND(B2996&lt;&gt;"",ISNA(MATCH(B2996,현장번호,0))),"현장 번호를 확인하세요",IF(AND(F2996&lt;&gt;"",F2996&lt;&gt;"완료"),"끝남 칸은 '완료'만","")))))</f>
        <v/>
      </c>
      <c r="J2996">
        <f>IF(OR(G2996="밀림",G2996="오늘",G2996="이번 주"),A2996+ROW()/1E+6,"")</f>
        <v/>
      </c>
    </row>
    <row r="2997">
      <c r="A2997" s="20" t="n"/>
      <c r="B2997" s="26" t="n"/>
      <c r="C2997" s="27">
        <f>IF(D2997="","",IF(B2997="","(현장 없음)",IFERROR(INDEX(현장_고객,MATCH(B2997,현장번호,0))&amp;" · "&amp;INDEX(현장_주소,MATCH(B2997,현장번호,0)),"없는 번호")))</f>
        <v/>
      </c>
      <c r="D2997" s="21" t="n"/>
      <c r="E2997" s="21" t="n"/>
      <c r="F2997" s="26" t="n"/>
      <c r="G2997" s="28">
        <f>IF(OR(D2997="",H2997&lt;&gt;""),"",IF(F2997="완료","완료",IF(A2997&lt;기준일,"밀림",IF(A2997=기준일,"오늘",IF(A2997&lt;=기준일+7,"이번 주","예정")))))</f>
        <v/>
      </c>
      <c r="H2997" s="25">
        <f>IF(COUNTA(A2997,B2997,D2997)=0,"",IF(D2997="","할 일을 적어 주세요",IF(NOT(ISNUMBER(A2997)),"마감일을 확인하세요",IF(AND(B2997&lt;&gt;"",ISNA(MATCH(B2997,현장번호,0))),"현장 번호를 확인하세요",IF(AND(F2997&lt;&gt;"",F2997&lt;&gt;"완료"),"끝남 칸은 '완료'만","")))))</f>
        <v/>
      </c>
      <c r="J2997">
        <f>IF(OR(G2997="밀림",G2997="오늘",G2997="이번 주"),A2997+ROW()/1E+6,"")</f>
        <v/>
      </c>
    </row>
    <row r="2998">
      <c r="A2998" s="20" t="n"/>
      <c r="B2998" s="26" t="n"/>
      <c r="C2998" s="27">
        <f>IF(D2998="","",IF(B2998="","(현장 없음)",IFERROR(INDEX(현장_고객,MATCH(B2998,현장번호,0))&amp;" · "&amp;INDEX(현장_주소,MATCH(B2998,현장번호,0)),"없는 번호")))</f>
        <v/>
      </c>
      <c r="D2998" s="21" t="n"/>
      <c r="E2998" s="21" t="n"/>
      <c r="F2998" s="26" t="n"/>
      <c r="G2998" s="28">
        <f>IF(OR(D2998="",H2998&lt;&gt;""),"",IF(F2998="완료","완료",IF(A2998&lt;기준일,"밀림",IF(A2998=기준일,"오늘",IF(A2998&lt;=기준일+7,"이번 주","예정")))))</f>
        <v/>
      </c>
      <c r="H2998" s="25">
        <f>IF(COUNTA(A2998,B2998,D2998)=0,"",IF(D2998="","할 일을 적어 주세요",IF(NOT(ISNUMBER(A2998)),"마감일을 확인하세요",IF(AND(B2998&lt;&gt;"",ISNA(MATCH(B2998,현장번호,0))),"현장 번호를 확인하세요",IF(AND(F2998&lt;&gt;"",F2998&lt;&gt;"완료"),"끝남 칸은 '완료'만","")))))</f>
        <v/>
      </c>
      <c r="J2998">
        <f>IF(OR(G2998="밀림",G2998="오늘",G2998="이번 주"),A2998+ROW()/1E+6,"")</f>
        <v/>
      </c>
    </row>
    <row r="2999">
      <c r="A2999" s="20" t="n"/>
      <c r="B2999" s="26" t="n"/>
      <c r="C2999" s="27">
        <f>IF(D2999="","",IF(B2999="","(현장 없음)",IFERROR(INDEX(현장_고객,MATCH(B2999,현장번호,0))&amp;" · "&amp;INDEX(현장_주소,MATCH(B2999,현장번호,0)),"없는 번호")))</f>
        <v/>
      </c>
      <c r="D2999" s="21" t="n"/>
      <c r="E2999" s="21" t="n"/>
      <c r="F2999" s="26" t="n"/>
      <c r="G2999" s="28">
        <f>IF(OR(D2999="",H2999&lt;&gt;""),"",IF(F2999="완료","완료",IF(A2999&lt;기준일,"밀림",IF(A2999=기준일,"오늘",IF(A2999&lt;=기준일+7,"이번 주","예정")))))</f>
        <v/>
      </c>
      <c r="H2999" s="25">
        <f>IF(COUNTA(A2999,B2999,D2999)=0,"",IF(D2999="","할 일을 적어 주세요",IF(NOT(ISNUMBER(A2999)),"마감일을 확인하세요",IF(AND(B2999&lt;&gt;"",ISNA(MATCH(B2999,현장번호,0))),"현장 번호를 확인하세요",IF(AND(F2999&lt;&gt;"",F2999&lt;&gt;"완료"),"끝남 칸은 '완료'만","")))))</f>
        <v/>
      </c>
      <c r="J2999">
        <f>IF(OR(G2999="밀림",G2999="오늘",G2999="이번 주"),A2999+ROW()/1E+6,"")</f>
        <v/>
      </c>
    </row>
    <row r="3000">
      <c r="A3000" s="20" t="n"/>
      <c r="B3000" s="26" t="n"/>
      <c r="C3000" s="27">
        <f>IF(D3000="","",IF(B3000="","(현장 없음)",IFERROR(INDEX(현장_고객,MATCH(B3000,현장번호,0))&amp;" · "&amp;INDEX(현장_주소,MATCH(B3000,현장번호,0)),"없는 번호")))</f>
        <v/>
      </c>
      <c r="D3000" s="21" t="n"/>
      <c r="E3000" s="21" t="n"/>
      <c r="F3000" s="26" t="n"/>
      <c r="G3000" s="28">
        <f>IF(OR(D3000="",H3000&lt;&gt;""),"",IF(F3000="완료","완료",IF(A3000&lt;기준일,"밀림",IF(A3000=기준일,"오늘",IF(A3000&lt;=기준일+7,"이번 주","예정")))))</f>
        <v/>
      </c>
      <c r="H3000" s="25">
        <f>IF(COUNTA(A3000,B3000,D3000)=0,"",IF(D3000="","할 일을 적어 주세요",IF(NOT(ISNUMBER(A3000)),"마감일을 확인하세요",IF(AND(B3000&lt;&gt;"",ISNA(MATCH(B3000,현장번호,0))),"현장 번호를 확인하세요",IF(AND(F3000&lt;&gt;"",F3000&lt;&gt;"완료"),"끝남 칸은 '완료'만","")))))</f>
        <v/>
      </c>
      <c r="J3000">
        <f>IF(OR(G3000="밀림",G3000="오늘",G3000="이번 주"),A3000+ROW()/1E+6,"")</f>
        <v/>
      </c>
    </row>
    <row r="3001">
      <c r="A3001" s="20" t="n"/>
      <c r="B3001" s="26" t="n"/>
      <c r="C3001" s="27">
        <f>IF(D3001="","",IF(B3001="","(현장 없음)",IFERROR(INDEX(현장_고객,MATCH(B3001,현장번호,0))&amp;" · "&amp;INDEX(현장_주소,MATCH(B3001,현장번호,0)),"없는 번호")))</f>
        <v/>
      </c>
      <c r="D3001" s="21" t="n"/>
      <c r="E3001" s="21" t="n"/>
      <c r="F3001" s="26" t="n"/>
      <c r="G3001" s="28">
        <f>IF(OR(D3001="",H3001&lt;&gt;""),"",IF(F3001="완료","완료",IF(A3001&lt;기준일,"밀림",IF(A3001=기준일,"오늘",IF(A3001&lt;=기준일+7,"이번 주","예정")))))</f>
        <v/>
      </c>
      <c r="H3001" s="25">
        <f>IF(COUNTA(A3001,B3001,D3001)=0,"",IF(D3001="","할 일을 적어 주세요",IF(NOT(ISNUMBER(A3001)),"마감일을 확인하세요",IF(AND(B3001&lt;&gt;"",ISNA(MATCH(B3001,현장번호,0))),"현장 번호를 확인하세요",IF(AND(F3001&lt;&gt;"",F3001&lt;&gt;"완료"),"끝남 칸은 '완료'만","")))))</f>
        <v/>
      </c>
      <c r="J3001">
        <f>IF(OR(G3001="밀림",G3001="오늘",G3001="이번 주"),A3001+ROW()/1E+6,"")</f>
        <v/>
      </c>
    </row>
    <row r="3002">
      <c r="A3002" s="20" t="n"/>
      <c r="B3002" s="26" t="n"/>
      <c r="C3002" s="27">
        <f>IF(D3002="","",IF(B3002="","(현장 없음)",IFERROR(INDEX(현장_고객,MATCH(B3002,현장번호,0))&amp;" · "&amp;INDEX(현장_주소,MATCH(B3002,현장번호,0)),"없는 번호")))</f>
        <v/>
      </c>
      <c r="D3002" s="21" t="n"/>
      <c r="E3002" s="21" t="n"/>
      <c r="F3002" s="26" t="n"/>
      <c r="G3002" s="28">
        <f>IF(OR(D3002="",H3002&lt;&gt;""),"",IF(F3002="완료","완료",IF(A3002&lt;기준일,"밀림",IF(A3002=기준일,"오늘",IF(A3002&lt;=기준일+7,"이번 주","예정")))))</f>
        <v/>
      </c>
      <c r="H3002" s="25">
        <f>IF(COUNTA(A3002,B3002,D3002)=0,"",IF(D3002="","할 일을 적어 주세요",IF(NOT(ISNUMBER(A3002)),"마감일을 확인하세요",IF(AND(B3002&lt;&gt;"",ISNA(MATCH(B3002,현장번호,0))),"현장 번호를 확인하세요",IF(AND(F3002&lt;&gt;"",F3002&lt;&gt;"완료"),"끝남 칸은 '완료'만","")))))</f>
        <v/>
      </c>
      <c r="J3002">
        <f>IF(OR(G3002="밀림",G3002="오늘",G3002="이번 주"),A3002+ROW()/1E+6,"")</f>
        <v/>
      </c>
    </row>
    <row r="3003">
      <c r="A3003" s="20" t="n"/>
      <c r="B3003" s="26" t="n"/>
      <c r="C3003" s="27">
        <f>IF(D3003="","",IF(B3003="","(현장 없음)",IFERROR(INDEX(현장_고객,MATCH(B3003,현장번호,0))&amp;" · "&amp;INDEX(현장_주소,MATCH(B3003,현장번호,0)),"없는 번호")))</f>
        <v/>
      </c>
      <c r="D3003" s="21" t="n"/>
      <c r="E3003" s="21" t="n"/>
      <c r="F3003" s="26" t="n"/>
      <c r="G3003" s="28">
        <f>IF(OR(D3003="",H3003&lt;&gt;""),"",IF(F3003="완료","완료",IF(A3003&lt;기준일,"밀림",IF(A3003=기준일,"오늘",IF(A3003&lt;=기준일+7,"이번 주","예정")))))</f>
        <v/>
      </c>
      <c r="H3003" s="25">
        <f>IF(COUNTA(A3003,B3003,D3003)=0,"",IF(D3003="","할 일을 적어 주세요",IF(NOT(ISNUMBER(A3003)),"마감일을 확인하세요",IF(AND(B3003&lt;&gt;"",ISNA(MATCH(B3003,현장번호,0))),"현장 번호를 확인하세요",IF(AND(F3003&lt;&gt;"",F3003&lt;&gt;"완료"),"끝남 칸은 '완료'만","")))))</f>
        <v/>
      </c>
      <c r="J3003">
        <f>IF(OR(G3003="밀림",G3003="오늘",G3003="이번 주"),A3003+ROW()/1E+6,"")</f>
        <v/>
      </c>
    </row>
    <row r="3004">
      <c r="A3004" s="20" t="n"/>
      <c r="B3004" s="26" t="n"/>
      <c r="C3004" s="27">
        <f>IF(D3004="","",IF(B3004="","(현장 없음)",IFERROR(INDEX(현장_고객,MATCH(B3004,현장번호,0))&amp;" · "&amp;INDEX(현장_주소,MATCH(B3004,현장번호,0)),"없는 번호")))</f>
        <v/>
      </c>
      <c r="D3004" s="21" t="n"/>
      <c r="E3004" s="21" t="n"/>
      <c r="F3004" s="26" t="n"/>
      <c r="G3004" s="28">
        <f>IF(OR(D3004="",H3004&lt;&gt;""),"",IF(F3004="완료","완료",IF(A3004&lt;기준일,"밀림",IF(A3004=기준일,"오늘",IF(A3004&lt;=기준일+7,"이번 주","예정")))))</f>
        <v/>
      </c>
      <c r="H3004" s="25">
        <f>IF(COUNTA(A3004,B3004,D3004)=0,"",IF(D3004="","할 일을 적어 주세요",IF(NOT(ISNUMBER(A3004)),"마감일을 확인하세요",IF(AND(B3004&lt;&gt;"",ISNA(MATCH(B3004,현장번호,0))),"현장 번호를 확인하세요",IF(AND(F3004&lt;&gt;"",F3004&lt;&gt;"완료"),"끝남 칸은 '완료'만","")))))</f>
        <v/>
      </c>
      <c r="J3004">
        <f>IF(OR(G3004="밀림",G3004="오늘",G3004="이번 주"),A3004+ROW()/1E+6,"")</f>
        <v/>
      </c>
    </row>
    <row r="3005">
      <c r="A3005" s="20" t="n"/>
      <c r="B3005" s="26" t="n"/>
      <c r="C3005" s="27">
        <f>IF(D3005="","",IF(B3005="","(현장 없음)",IFERROR(INDEX(현장_고객,MATCH(B3005,현장번호,0))&amp;" · "&amp;INDEX(현장_주소,MATCH(B3005,현장번호,0)),"없는 번호")))</f>
        <v/>
      </c>
      <c r="D3005" s="21" t="n"/>
      <c r="E3005" s="21" t="n"/>
      <c r="F3005" s="26" t="n"/>
      <c r="G3005" s="28">
        <f>IF(OR(D3005="",H3005&lt;&gt;""),"",IF(F3005="완료","완료",IF(A3005&lt;기준일,"밀림",IF(A3005=기준일,"오늘",IF(A3005&lt;=기준일+7,"이번 주","예정")))))</f>
        <v/>
      </c>
      <c r="H3005" s="25">
        <f>IF(COUNTA(A3005,B3005,D3005)=0,"",IF(D3005="","할 일을 적어 주세요",IF(NOT(ISNUMBER(A3005)),"마감일을 확인하세요",IF(AND(B3005&lt;&gt;"",ISNA(MATCH(B3005,현장번호,0))),"현장 번호를 확인하세요",IF(AND(F3005&lt;&gt;"",F3005&lt;&gt;"완료"),"끝남 칸은 '완료'만","")))))</f>
        <v/>
      </c>
      <c r="J3005">
        <f>IF(OR(G3005="밀림",G3005="오늘",G3005="이번 주"),A3005+ROW()/1E+6,"")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5:H3005"/>
  <conditionalFormatting sqref="A6:F3005">
    <cfRule type="expression" priority="1" dxfId="2">
      <formula>$H6&lt;&gt;""</formula>
    </cfRule>
  </conditionalFormatting>
  <conditionalFormatting sqref="A6:G3005">
    <cfRule type="expression" priority="2" dxfId="0">
      <formula>$G6="밀림"</formula>
    </cfRule>
    <cfRule type="expression" priority="3" dxfId="1">
      <formula>$G6="오늘"</formula>
    </cfRule>
    <cfRule type="expression" priority="4" dxfId="4">
      <formula>$G6="완료"</formula>
    </cfRule>
  </conditionalFormatting>
  <dataValidations count="4">
    <dataValidation sqref="F6:F3005" showDropDown="0" showInputMessage="0" showErrorMessage="1" allowBlank="0" errorTitle="끝남" error="끝났으면 '완료'를 고르고, 아니면 비워 두세요." type="list">
      <formula1>"완료"</formula1>
    </dataValidation>
    <dataValidation sqref="E6:E3005" showDropDown="0" showInputMessage="0" showErrorMessage="1" allowBlank="0" errorTitle="담당" error="목록에서 골라 주세요." type="list">
      <formula1>목록_담당</formula1>
    </dataValidation>
    <dataValidation sqref="A6:A3005" showDropDown="0" showInputMessage="0" showErrorMessage="1" allowBlank="0" errorTitle="마감일" error="2026-10-08 처럼 날짜로 적어 주세요." type="date" operator="between">
      <formula1>DATE(2020,1,1)</formula1>
      <formula2>DATE(2100,1,1)</formula2>
    </dataValidation>
    <dataValidation sqref="B6:B3005" showDropDown="0" showInputMessage="0" showErrorMessage="1" allowBlank="0" errorTitle="현장 번호" error="현장 장부 번호를 적거나 비워 두세요." type="whole" operator="between">
      <formula1>1</formula1>
      <formula2>500</formula2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37"/>
  <sheetViews>
    <sheetView showGridLines="0" tabSelected="0"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14" customWidth="1" min="3" max="3"/>
    <col width="28" customWidth="1" min="4" max="4"/>
    <col width="12" customWidth="1" min="5" max="5"/>
    <col width="10" customWidth="1" min="6" max="6"/>
    <col width="13" customWidth="1" min="7" max="7"/>
    <col width="11" customWidth="1" min="8" max="8"/>
    <col width="24" customWidth="1" min="9" max="9"/>
  </cols>
  <sheetData>
    <row r="1" ht="30" customHeight="1">
      <c r="A1" s="1" t="inlineStr">
        <is>
          <t>찾기</t>
        </is>
      </c>
      <c r="I1" s="2" t="inlineStr">
        <is>
          <t>견본</t>
        </is>
      </c>
    </row>
    <row r="2">
      <c r="A2" s="3" t="inlineStr">
        <is>
          <t>고객 이름, 연락처 뒷자리, 동·아파트 이름, 공사 종류, 메모 속 낱말 무엇이든. 노란 칸에 적고 엔터.</t>
        </is>
      </c>
    </row>
    <row r="3" ht="28" customHeight="1">
      <c r="A3" s="7" t="inlineStr">
        <is>
          <t>찾을 말</t>
        </is>
      </c>
      <c r="B3" s="29" t="inlineStr">
        <is>
          <t>숲길</t>
        </is>
      </c>
      <c r="C3" s="30" t="n"/>
      <c r="E3" s="7">
        <f>IF(B3="","",COUNT('현장 장부'!$U$6:$U$505)&amp;"곳 찾음"&amp;IF(COUNT('현장 장부'!$U$6:$U$505)&gt;30," — 앞 30곳만 보여요. 더 자세히 적어 보세요.",""))</f>
        <v/>
      </c>
    </row>
    <row r="5" ht="26" customHeight="1">
      <c r="A5" s="12" t="inlineStr">
        <is>
          <t>번호</t>
        </is>
      </c>
      <c r="B5" s="12" t="inlineStr">
        <is>
          <t>고객</t>
        </is>
      </c>
      <c r="C5" s="12" t="inlineStr">
        <is>
          <t>연락처</t>
        </is>
      </c>
      <c r="D5" s="12" t="inlineStr">
        <is>
          <t>현장</t>
        </is>
      </c>
      <c r="E5" s="12" t="inlineStr">
        <is>
          <t>공사</t>
        </is>
      </c>
      <c r="F5" s="12" t="inlineStr">
        <is>
          <t>지금 상태</t>
        </is>
      </c>
      <c r="G5" s="12" t="inlineStr">
        <is>
          <t>남은 돈</t>
        </is>
      </c>
      <c r="H5" s="12" t="inlineStr">
        <is>
          <t>접수일</t>
        </is>
      </c>
      <c r="I5" s="12" t="inlineStr">
        <is>
          <t>메모</t>
        </is>
      </c>
    </row>
    <row r="6">
      <c r="A6" s="14">
        <f>IF(COUNT('현장 장부'!$U$6:$U$505)&lt;1,"",INDEX('현장 장부'!$A:$A,SMALL('현장 장부'!$U$6:$U$505,1)))</f>
        <v/>
      </c>
      <c r="B6" s="15">
        <f>IF(COUNT('현장 장부'!$U$6:$U$505)&lt;1,"",INDEX('현장 장부'!$C:$C,SMALL('현장 장부'!$U$6:$U$505,1)))</f>
        <v/>
      </c>
      <c r="C6" s="15">
        <f>IF(COUNT('현장 장부'!$U$6:$U$505)&lt;1,"",INDEX('현장 장부'!$D:$D,SMALL('현장 장부'!$U$6:$U$505,1)))</f>
        <v/>
      </c>
      <c r="D6" s="15">
        <f>IF(COUNT('현장 장부'!$U$6:$U$505)&lt;1,"",INDEX('현장 장부'!$E:$E,SMALL('현장 장부'!$U$6:$U$505,1)))</f>
        <v/>
      </c>
      <c r="E6" s="15">
        <f>IF(COUNT('현장 장부'!$U$6:$U$505)&lt;1,"",INDEX('현장 장부'!$F:$F,SMALL('현장 장부'!$U$6:$U$505,1)))</f>
        <v/>
      </c>
      <c r="F6" s="15">
        <f>IF(COUNT('현장 장부'!$U$6:$U$505)&lt;1,"",INDEX('현장 장부'!$N:$N,SMALL('현장 장부'!$U$6:$U$505,1)))</f>
        <v/>
      </c>
      <c r="G6" s="16">
        <f>IF(COUNT('현장 장부'!$U$6:$U$505)&lt;1,"",INDEX('현장 장부'!$I:$I,SMALL('현장 장부'!$U$6:$U$505,1)))</f>
        <v/>
      </c>
      <c r="H6" s="13">
        <f>IF(COUNT('현장 장부'!$U$6:$U$505)&lt;1,"",INDEX('현장 장부'!$B:$B,SMALL('현장 장부'!$U$6:$U$505,1)))</f>
        <v/>
      </c>
      <c r="I6" s="15">
        <f>IF(COUNT('현장 장부'!$U$6:$U$505)&lt;1,"",INDEX('현장 장부'!$P:$P,SMALL('현장 장부'!$U$6:$U$505,1)))&amp;""</f>
        <v/>
      </c>
    </row>
    <row r="7">
      <c r="A7" s="14">
        <f>IF(COUNT('현장 장부'!$U$6:$U$505)&lt;2,"",INDEX('현장 장부'!$A:$A,SMALL('현장 장부'!$U$6:$U$505,2)))</f>
        <v/>
      </c>
      <c r="B7" s="15">
        <f>IF(COUNT('현장 장부'!$U$6:$U$505)&lt;2,"",INDEX('현장 장부'!$C:$C,SMALL('현장 장부'!$U$6:$U$505,2)))</f>
        <v/>
      </c>
      <c r="C7" s="15">
        <f>IF(COUNT('현장 장부'!$U$6:$U$505)&lt;2,"",INDEX('현장 장부'!$D:$D,SMALL('현장 장부'!$U$6:$U$505,2)))</f>
        <v/>
      </c>
      <c r="D7" s="15">
        <f>IF(COUNT('현장 장부'!$U$6:$U$505)&lt;2,"",INDEX('현장 장부'!$E:$E,SMALL('현장 장부'!$U$6:$U$505,2)))</f>
        <v/>
      </c>
      <c r="E7" s="15">
        <f>IF(COUNT('현장 장부'!$U$6:$U$505)&lt;2,"",INDEX('현장 장부'!$F:$F,SMALL('현장 장부'!$U$6:$U$505,2)))</f>
        <v/>
      </c>
      <c r="F7" s="15">
        <f>IF(COUNT('현장 장부'!$U$6:$U$505)&lt;2,"",INDEX('현장 장부'!$N:$N,SMALL('현장 장부'!$U$6:$U$505,2)))</f>
        <v/>
      </c>
      <c r="G7" s="16">
        <f>IF(COUNT('현장 장부'!$U$6:$U$505)&lt;2,"",INDEX('현장 장부'!$I:$I,SMALL('현장 장부'!$U$6:$U$505,2)))</f>
        <v/>
      </c>
      <c r="H7" s="13">
        <f>IF(COUNT('현장 장부'!$U$6:$U$505)&lt;2,"",INDEX('현장 장부'!$B:$B,SMALL('현장 장부'!$U$6:$U$505,2)))</f>
        <v/>
      </c>
      <c r="I7" s="15">
        <f>IF(COUNT('현장 장부'!$U$6:$U$505)&lt;2,"",INDEX('현장 장부'!$P:$P,SMALL('현장 장부'!$U$6:$U$505,2)))&amp;""</f>
        <v/>
      </c>
    </row>
    <row r="8">
      <c r="A8" s="14">
        <f>IF(COUNT('현장 장부'!$U$6:$U$505)&lt;3,"",INDEX('현장 장부'!$A:$A,SMALL('현장 장부'!$U$6:$U$505,3)))</f>
        <v/>
      </c>
      <c r="B8" s="15">
        <f>IF(COUNT('현장 장부'!$U$6:$U$505)&lt;3,"",INDEX('현장 장부'!$C:$C,SMALL('현장 장부'!$U$6:$U$505,3)))</f>
        <v/>
      </c>
      <c r="C8" s="15">
        <f>IF(COUNT('현장 장부'!$U$6:$U$505)&lt;3,"",INDEX('현장 장부'!$D:$D,SMALL('현장 장부'!$U$6:$U$505,3)))</f>
        <v/>
      </c>
      <c r="D8" s="15">
        <f>IF(COUNT('현장 장부'!$U$6:$U$505)&lt;3,"",INDEX('현장 장부'!$E:$E,SMALL('현장 장부'!$U$6:$U$505,3)))</f>
        <v/>
      </c>
      <c r="E8" s="15">
        <f>IF(COUNT('현장 장부'!$U$6:$U$505)&lt;3,"",INDEX('현장 장부'!$F:$F,SMALL('현장 장부'!$U$6:$U$505,3)))</f>
        <v/>
      </c>
      <c r="F8" s="15">
        <f>IF(COUNT('현장 장부'!$U$6:$U$505)&lt;3,"",INDEX('현장 장부'!$N:$N,SMALL('현장 장부'!$U$6:$U$505,3)))</f>
        <v/>
      </c>
      <c r="G8" s="16">
        <f>IF(COUNT('현장 장부'!$U$6:$U$505)&lt;3,"",INDEX('현장 장부'!$I:$I,SMALL('현장 장부'!$U$6:$U$505,3)))</f>
        <v/>
      </c>
      <c r="H8" s="13">
        <f>IF(COUNT('현장 장부'!$U$6:$U$505)&lt;3,"",INDEX('현장 장부'!$B:$B,SMALL('현장 장부'!$U$6:$U$505,3)))</f>
        <v/>
      </c>
      <c r="I8" s="15">
        <f>IF(COUNT('현장 장부'!$U$6:$U$505)&lt;3,"",INDEX('현장 장부'!$P:$P,SMALL('현장 장부'!$U$6:$U$505,3)))&amp;""</f>
        <v/>
      </c>
    </row>
    <row r="9">
      <c r="A9" s="14">
        <f>IF(COUNT('현장 장부'!$U$6:$U$505)&lt;4,"",INDEX('현장 장부'!$A:$A,SMALL('현장 장부'!$U$6:$U$505,4)))</f>
        <v/>
      </c>
      <c r="B9" s="15">
        <f>IF(COUNT('현장 장부'!$U$6:$U$505)&lt;4,"",INDEX('현장 장부'!$C:$C,SMALL('현장 장부'!$U$6:$U$505,4)))</f>
        <v/>
      </c>
      <c r="C9" s="15">
        <f>IF(COUNT('현장 장부'!$U$6:$U$505)&lt;4,"",INDEX('현장 장부'!$D:$D,SMALL('현장 장부'!$U$6:$U$505,4)))</f>
        <v/>
      </c>
      <c r="D9" s="15">
        <f>IF(COUNT('현장 장부'!$U$6:$U$505)&lt;4,"",INDEX('현장 장부'!$E:$E,SMALL('현장 장부'!$U$6:$U$505,4)))</f>
        <v/>
      </c>
      <c r="E9" s="15">
        <f>IF(COUNT('현장 장부'!$U$6:$U$505)&lt;4,"",INDEX('현장 장부'!$F:$F,SMALL('현장 장부'!$U$6:$U$505,4)))</f>
        <v/>
      </c>
      <c r="F9" s="15">
        <f>IF(COUNT('현장 장부'!$U$6:$U$505)&lt;4,"",INDEX('현장 장부'!$N:$N,SMALL('현장 장부'!$U$6:$U$505,4)))</f>
        <v/>
      </c>
      <c r="G9" s="16">
        <f>IF(COUNT('현장 장부'!$U$6:$U$505)&lt;4,"",INDEX('현장 장부'!$I:$I,SMALL('현장 장부'!$U$6:$U$505,4)))</f>
        <v/>
      </c>
      <c r="H9" s="13">
        <f>IF(COUNT('현장 장부'!$U$6:$U$505)&lt;4,"",INDEX('현장 장부'!$B:$B,SMALL('현장 장부'!$U$6:$U$505,4)))</f>
        <v/>
      </c>
      <c r="I9" s="15">
        <f>IF(COUNT('현장 장부'!$U$6:$U$505)&lt;4,"",INDEX('현장 장부'!$P:$P,SMALL('현장 장부'!$U$6:$U$505,4)))&amp;""</f>
        <v/>
      </c>
    </row>
    <row r="10">
      <c r="A10" s="14">
        <f>IF(COUNT('현장 장부'!$U$6:$U$505)&lt;5,"",INDEX('현장 장부'!$A:$A,SMALL('현장 장부'!$U$6:$U$505,5)))</f>
        <v/>
      </c>
      <c r="B10" s="15">
        <f>IF(COUNT('현장 장부'!$U$6:$U$505)&lt;5,"",INDEX('현장 장부'!$C:$C,SMALL('현장 장부'!$U$6:$U$505,5)))</f>
        <v/>
      </c>
      <c r="C10" s="15">
        <f>IF(COUNT('현장 장부'!$U$6:$U$505)&lt;5,"",INDEX('현장 장부'!$D:$D,SMALL('현장 장부'!$U$6:$U$505,5)))</f>
        <v/>
      </c>
      <c r="D10" s="15">
        <f>IF(COUNT('현장 장부'!$U$6:$U$505)&lt;5,"",INDEX('현장 장부'!$E:$E,SMALL('현장 장부'!$U$6:$U$505,5)))</f>
        <v/>
      </c>
      <c r="E10" s="15">
        <f>IF(COUNT('현장 장부'!$U$6:$U$505)&lt;5,"",INDEX('현장 장부'!$F:$F,SMALL('현장 장부'!$U$6:$U$505,5)))</f>
        <v/>
      </c>
      <c r="F10" s="15">
        <f>IF(COUNT('현장 장부'!$U$6:$U$505)&lt;5,"",INDEX('현장 장부'!$N:$N,SMALL('현장 장부'!$U$6:$U$505,5)))</f>
        <v/>
      </c>
      <c r="G10" s="16">
        <f>IF(COUNT('현장 장부'!$U$6:$U$505)&lt;5,"",INDEX('현장 장부'!$I:$I,SMALL('현장 장부'!$U$6:$U$505,5)))</f>
        <v/>
      </c>
      <c r="H10" s="13">
        <f>IF(COUNT('현장 장부'!$U$6:$U$505)&lt;5,"",INDEX('현장 장부'!$B:$B,SMALL('현장 장부'!$U$6:$U$505,5)))</f>
        <v/>
      </c>
      <c r="I10" s="15">
        <f>IF(COUNT('현장 장부'!$U$6:$U$505)&lt;5,"",INDEX('현장 장부'!$P:$P,SMALL('현장 장부'!$U$6:$U$505,5)))&amp;""</f>
        <v/>
      </c>
    </row>
    <row r="11">
      <c r="A11" s="14">
        <f>IF(COUNT('현장 장부'!$U$6:$U$505)&lt;6,"",INDEX('현장 장부'!$A:$A,SMALL('현장 장부'!$U$6:$U$505,6)))</f>
        <v/>
      </c>
      <c r="B11" s="15">
        <f>IF(COUNT('현장 장부'!$U$6:$U$505)&lt;6,"",INDEX('현장 장부'!$C:$C,SMALL('현장 장부'!$U$6:$U$505,6)))</f>
        <v/>
      </c>
      <c r="C11" s="15">
        <f>IF(COUNT('현장 장부'!$U$6:$U$505)&lt;6,"",INDEX('현장 장부'!$D:$D,SMALL('현장 장부'!$U$6:$U$505,6)))</f>
        <v/>
      </c>
      <c r="D11" s="15">
        <f>IF(COUNT('현장 장부'!$U$6:$U$505)&lt;6,"",INDEX('현장 장부'!$E:$E,SMALL('현장 장부'!$U$6:$U$505,6)))</f>
        <v/>
      </c>
      <c r="E11" s="15">
        <f>IF(COUNT('현장 장부'!$U$6:$U$505)&lt;6,"",INDEX('현장 장부'!$F:$F,SMALL('현장 장부'!$U$6:$U$505,6)))</f>
        <v/>
      </c>
      <c r="F11" s="15">
        <f>IF(COUNT('현장 장부'!$U$6:$U$505)&lt;6,"",INDEX('현장 장부'!$N:$N,SMALL('현장 장부'!$U$6:$U$505,6)))</f>
        <v/>
      </c>
      <c r="G11" s="16">
        <f>IF(COUNT('현장 장부'!$U$6:$U$505)&lt;6,"",INDEX('현장 장부'!$I:$I,SMALL('현장 장부'!$U$6:$U$505,6)))</f>
        <v/>
      </c>
      <c r="H11" s="13">
        <f>IF(COUNT('현장 장부'!$U$6:$U$505)&lt;6,"",INDEX('현장 장부'!$B:$B,SMALL('현장 장부'!$U$6:$U$505,6)))</f>
        <v/>
      </c>
      <c r="I11" s="15">
        <f>IF(COUNT('현장 장부'!$U$6:$U$505)&lt;6,"",INDEX('현장 장부'!$P:$P,SMALL('현장 장부'!$U$6:$U$505,6)))&amp;""</f>
        <v/>
      </c>
    </row>
    <row r="12">
      <c r="A12" s="14">
        <f>IF(COUNT('현장 장부'!$U$6:$U$505)&lt;7,"",INDEX('현장 장부'!$A:$A,SMALL('현장 장부'!$U$6:$U$505,7)))</f>
        <v/>
      </c>
      <c r="B12" s="15">
        <f>IF(COUNT('현장 장부'!$U$6:$U$505)&lt;7,"",INDEX('현장 장부'!$C:$C,SMALL('현장 장부'!$U$6:$U$505,7)))</f>
        <v/>
      </c>
      <c r="C12" s="15">
        <f>IF(COUNT('현장 장부'!$U$6:$U$505)&lt;7,"",INDEX('현장 장부'!$D:$D,SMALL('현장 장부'!$U$6:$U$505,7)))</f>
        <v/>
      </c>
      <c r="D12" s="15">
        <f>IF(COUNT('현장 장부'!$U$6:$U$505)&lt;7,"",INDEX('현장 장부'!$E:$E,SMALL('현장 장부'!$U$6:$U$505,7)))</f>
        <v/>
      </c>
      <c r="E12" s="15">
        <f>IF(COUNT('현장 장부'!$U$6:$U$505)&lt;7,"",INDEX('현장 장부'!$F:$F,SMALL('현장 장부'!$U$6:$U$505,7)))</f>
        <v/>
      </c>
      <c r="F12" s="15">
        <f>IF(COUNT('현장 장부'!$U$6:$U$505)&lt;7,"",INDEX('현장 장부'!$N:$N,SMALL('현장 장부'!$U$6:$U$505,7)))</f>
        <v/>
      </c>
      <c r="G12" s="16">
        <f>IF(COUNT('현장 장부'!$U$6:$U$505)&lt;7,"",INDEX('현장 장부'!$I:$I,SMALL('현장 장부'!$U$6:$U$505,7)))</f>
        <v/>
      </c>
      <c r="H12" s="13">
        <f>IF(COUNT('현장 장부'!$U$6:$U$505)&lt;7,"",INDEX('현장 장부'!$B:$B,SMALL('현장 장부'!$U$6:$U$505,7)))</f>
        <v/>
      </c>
      <c r="I12" s="15">
        <f>IF(COUNT('현장 장부'!$U$6:$U$505)&lt;7,"",INDEX('현장 장부'!$P:$P,SMALL('현장 장부'!$U$6:$U$505,7)))&amp;""</f>
        <v/>
      </c>
    </row>
    <row r="13">
      <c r="A13" s="14">
        <f>IF(COUNT('현장 장부'!$U$6:$U$505)&lt;8,"",INDEX('현장 장부'!$A:$A,SMALL('현장 장부'!$U$6:$U$505,8)))</f>
        <v/>
      </c>
      <c r="B13" s="15">
        <f>IF(COUNT('현장 장부'!$U$6:$U$505)&lt;8,"",INDEX('현장 장부'!$C:$C,SMALL('현장 장부'!$U$6:$U$505,8)))</f>
        <v/>
      </c>
      <c r="C13" s="15">
        <f>IF(COUNT('현장 장부'!$U$6:$U$505)&lt;8,"",INDEX('현장 장부'!$D:$D,SMALL('현장 장부'!$U$6:$U$505,8)))</f>
        <v/>
      </c>
      <c r="D13" s="15">
        <f>IF(COUNT('현장 장부'!$U$6:$U$505)&lt;8,"",INDEX('현장 장부'!$E:$E,SMALL('현장 장부'!$U$6:$U$505,8)))</f>
        <v/>
      </c>
      <c r="E13" s="15">
        <f>IF(COUNT('현장 장부'!$U$6:$U$505)&lt;8,"",INDEX('현장 장부'!$F:$F,SMALL('현장 장부'!$U$6:$U$505,8)))</f>
        <v/>
      </c>
      <c r="F13" s="15">
        <f>IF(COUNT('현장 장부'!$U$6:$U$505)&lt;8,"",INDEX('현장 장부'!$N:$N,SMALL('현장 장부'!$U$6:$U$505,8)))</f>
        <v/>
      </c>
      <c r="G13" s="16">
        <f>IF(COUNT('현장 장부'!$U$6:$U$505)&lt;8,"",INDEX('현장 장부'!$I:$I,SMALL('현장 장부'!$U$6:$U$505,8)))</f>
        <v/>
      </c>
      <c r="H13" s="13">
        <f>IF(COUNT('현장 장부'!$U$6:$U$505)&lt;8,"",INDEX('현장 장부'!$B:$B,SMALL('현장 장부'!$U$6:$U$505,8)))</f>
        <v/>
      </c>
      <c r="I13" s="15">
        <f>IF(COUNT('현장 장부'!$U$6:$U$505)&lt;8,"",INDEX('현장 장부'!$P:$P,SMALL('현장 장부'!$U$6:$U$505,8)))&amp;""</f>
        <v/>
      </c>
    </row>
    <row r="14">
      <c r="A14" s="14">
        <f>IF(COUNT('현장 장부'!$U$6:$U$505)&lt;9,"",INDEX('현장 장부'!$A:$A,SMALL('현장 장부'!$U$6:$U$505,9)))</f>
        <v/>
      </c>
      <c r="B14" s="15">
        <f>IF(COUNT('현장 장부'!$U$6:$U$505)&lt;9,"",INDEX('현장 장부'!$C:$C,SMALL('현장 장부'!$U$6:$U$505,9)))</f>
        <v/>
      </c>
      <c r="C14" s="15">
        <f>IF(COUNT('현장 장부'!$U$6:$U$505)&lt;9,"",INDEX('현장 장부'!$D:$D,SMALL('현장 장부'!$U$6:$U$505,9)))</f>
        <v/>
      </c>
      <c r="D14" s="15">
        <f>IF(COUNT('현장 장부'!$U$6:$U$505)&lt;9,"",INDEX('현장 장부'!$E:$E,SMALL('현장 장부'!$U$6:$U$505,9)))</f>
        <v/>
      </c>
      <c r="E14" s="15">
        <f>IF(COUNT('현장 장부'!$U$6:$U$505)&lt;9,"",INDEX('현장 장부'!$F:$F,SMALL('현장 장부'!$U$6:$U$505,9)))</f>
        <v/>
      </c>
      <c r="F14" s="15">
        <f>IF(COUNT('현장 장부'!$U$6:$U$505)&lt;9,"",INDEX('현장 장부'!$N:$N,SMALL('현장 장부'!$U$6:$U$505,9)))</f>
        <v/>
      </c>
      <c r="G14" s="16">
        <f>IF(COUNT('현장 장부'!$U$6:$U$505)&lt;9,"",INDEX('현장 장부'!$I:$I,SMALL('현장 장부'!$U$6:$U$505,9)))</f>
        <v/>
      </c>
      <c r="H14" s="13">
        <f>IF(COUNT('현장 장부'!$U$6:$U$505)&lt;9,"",INDEX('현장 장부'!$B:$B,SMALL('현장 장부'!$U$6:$U$505,9)))</f>
        <v/>
      </c>
      <c r="I14" s="15">
        <f>IF(COUNT('현장 장부'!$U$6:$U$505)&lt;9,"",INDEX('현장 장부'!$P:$P,SMALL('현장 장부'!$U$6:$U$505,9)))&amp;""</f>
        <v/>
      </c>
    </row>
    <row r="15">
      <c r="A15" s="14">
        <f>IF(COUNT('현장 장부'!$U$6:$U$505)&lt;10,"",INDEX('현장 장부'!$A:$A,SMALL('현장 장부'!$U$6:$U$505,10)))</f>
        <v/>
      </c>
      <c r="B15" s="15">
        <f>IF(COUNT('현장 장부'!$U$6:$U$505)&lt;10,"",INDEX('현장 장부'!$C:$C,SMALL('현장 장부'!$U$6:$U$505,10)))</f>
        <v/>
      </c>
      <c r="C15" s="15">
        <f>IF(COUNT('현장 장부'!$U$6:$U$505)&lt;10,"",INDEX('현장 장부'!$D:$D,SMALL('현장 장부'!$U$6:$U$505,10)))</f>
        <v/>
      </c>
      <c r="D15" s="15">
        <f>IF(COUNT('현장 장부'!$U$6:$U$505)&lt;10,"",INDEX('현장 장부'!$E:$E,SMALL('현장 장부'!$U$6:$U$505,10)))</f>
        <v/>
      </c>
      <c r="E15" s="15">
        <f>IF(COUNT('현장 장부'!$U$6:$U$505)&lt;10,"",INDEX('현장 장부'!$F:$F,SMALL('현장 장부'!$U$6:$U$505,10)))</f>
        <v/>
      </c>
      <c r="F15" s="15">
        <f>IF(COUNT('현장 장부'!$U$6:$U$505)&lt;10,"",INDEX('현장 장부'!$N:$N,SMALL('현장 장부'!$U$6:$U$505,10)))</f>
        <v/>
      </c>
      <c r="G15" s="16">
        <f>IF(COUNT('현장 장부'!$U$6:$U$505)&lt;10,"",INDEX('현장 장부'!$I:$I,SMALL('현장 장부'!$U$6:$U$505,10)))</f>
        <v/>
      </c>
      <c r="H15" s="13">
        <f>IF(COUNT('현장 장부'!$U$6:$U$505)&lt;10,"",INDEX('현장 장부'!$B:$B,SMALL('현장 장부'!$U$6:$U$505,10)))</f>
        <v/>
      </c>
      <c r="I15" s="15">
        <f>IF(COUNT('현장 장부'!$U$6:$U$505)&lt;10,"",INDEX('현장 장부'!$P:$P,SMALL('현장 장부'!$U$6:$U$505,10)))&amp;""</f>
        <v/>
      </c>
    </row>
    <row r="16">
      <c r="A16" s="14">
        <f>IF(COUNT('현장 장부'!$U$6:$U$505)&lt;11,"",INDEX('현장 장부'!$A:$A,SMALL('현장 장부'!$U$6:$U$505,11)))</f>
        <v/>
      </c>
      <c r="B16" s="15">
        <f>IF(COUNT('현장 장부'!$U$6:$U$505)&lt;11,"",INDEX('현장 장부'!$C:$C,SMALL('현장 장부'!$U$6:$U$505,11)))</f>
        <v/>
      </c>
      <c r="C16" s="15">
        <f>IF(COUNT('현장 장부'!$U$6:$U$505)&lt;11,"",INDEX('현장 장부'!$D:$D,SMALL('현장 장부'!$U$6:$U$505,11)))</f>
        <v/>
      </c>
      <c r="D16" s="15">
        <f>IF(COUNT('현장 장부'!$U$6:$U$505)&lt;11,"",INDEX('현장 장부'!$E:$E,SMALL('현장 장부'!$U$6:$U$505,11)))</f>
        <v/>
      </c>
      <c r="E16" s="15">
        <f>IF(COUNT('현장 장부'!$U$6:$U$505)&lt;11,"",INDEX('현장 장부'!$F:$F,SMALL('현장 장부'!$U$6:$U$505,11)))</f>
        <v/>
      </c>
      <c r="F16" s="15">
        <f>IF(COUNT('현장 장부'!$U$6:$U$505)&lt;11,"",INDEX('현장 장부'!$N:$N,SMALL('현장 장부'!$U$6:$U$505,11)))</f>
        <v/>
      </c>
      <c r="G16" s="16">
        <f>IF(COUNT('현장 장부'!$U$6:$U$505)&lt;11,"",INDEX('현장 장부'!$I:$I,SMALL('현장 장부'!$U$6:$U$505,11)))</f>
        <v/>
      </c>
      <c r="H16" s="13">
        <f>IF(COUNT('현장 장부'!$U$6:$U$505)&lt;11,"",INDEX('현장 장부'!$B:$B,SMALL('현장 장부'!$U$6:$U$505,11)))</f>
        <v/>
      </c>
      <c r="I16" s="15">
        <f>IF(COUNT('현장 장부'!$U$6:$U$505)&lt;11,"",INDEX('현장 장부'!$P:$P,SMALL('현장 장부'!$U$6:$U$505,11)))&amp;""</f>
        <v/>
      </c>
    </row>
    <row r="17">
      <c r="A17" s="14">
        <f>IF(COUNT('현장 장부'!$U$6:$U$505)&lt;12,"",INDEX('현장 장부'!$A:$A,SMALL('현장 장부'!$U$6:$U$505,12)))</f>
        <v/>
      </c>
      <c r="B17" s="15">
        <f>IF(COUNT('현장 장부'!$U$6:$U$505)&lt;12,"",INDEX('현장 장부'!$C:$C,SMALL('현장 장부'!$U$6:$U$505,12)))</f>
        <v/>
      </c>
      <c r="C17" s="15">
        <f>IF(COUNT('현장 장부'!$U$6:$U$505)&lt;12,"",INDEX('현장 장부'!$D:$D,SMALL('현장 장부'!$U$6:$U$505,12)))</f>
        <v/>
      </c>
      <c r="D17" s="15">
        <f>IF(COUNT('현장 장부'!$U$6:$U$505)&lt;12,"",INDEX('현장 장부'!$E:$E,SMALL('현장 장부'!$U$6:$U$505,12)))</f>
        <v/>
      </c>
      <c r="E17" s="15">
        <f>IF(COUNT('현장 장부'!$U$6:$U$505)&lt;12,"",INDEX('현장 장부'!$F:$F,SMALL('현장 장부'!$U$6:$U$505,12)))</f>
        <v/>
      </c>
      <c r="F17" s="15">
        <f>IF(COUNT('현장 장부'!$U$6:$U$505)&lt;12,"",INDEX('현장 장부'!$N:$N,SMALL('현장 장부'!$U$6:$U$505,12)))</f>
        <v/>
      </c>
      <c r="G17" s="16">
        <f>IF(COUNT('현장 장부'!$U$6:$U$505)&lt;12,"",INDEX('현장 장부'!$I:$I,SMALL('현장 장부'!$U$6:$U$505,12)))</f>
        <v/>
      </c>
      <c r="H17" s="13">
        <f>IF(COUNT('현장 장부'!$U$6:$U$505)&lt;12,"",INDEX('현장 장부'!$B:$B,SMALL('현장 장부'!$U$6:$U$505,12)))</f>
        <v/>
      </c>
      <c r="I17" s="15">
        <f>IF(COUNT('현장 장부'!$U$6:$U$505)&lt;12,"",INDEX('현장 장부'!$P:$P,SMALL('현장 장부'!$U$6:$U$505,12)))&amp;""</f>
        <v/>
      </c>
    </row>
    <row r="18">
      <c r="A18" s="14">
        <f>IF(COUNT('현장 장부'!$U$6:$U$505)&lt;13,"",INDEX('현장 장부'!$A:$A,SMALL('현장 장부'!$U$6:$U$505,13)))</f>
        <v/>
      </c>
      <c r="B18" s="15">
        <f>IF(COUNT('현장 장부'!$U$6:$U$505)&lt;13,"",INDEX('현장 장부'!$C:$C,SMALL('현장 장부'!$U$6:$U$505,13)))</f>
        <v/>
      </c>
      <c r="C18" s="15">
        <f>IF(COUNT('현장 장부'!$U$6:$U$505)&lt;13,"",INDEX('현장 장부'!$D:$D,SMALL('현장 장부'!$U$6:$U$505,13)))</f>
        <v/>
      </c>
      <c r="D18" s="15">
        <f>IF(COUNT('현장 장부'!$U$6:$U$505)&lt;13,"",INDEX('현장 장부'!$E:$E,SMALL('현장 장부'!$U$6:$U$505,13)))</f>
        <v/>
      </c>
      <c r="E18" s="15">
        <f>IF(COUNT('현장 장부'!$U$6:$U$505)&lt;13,"",INDEX('현장 장부'!$F:$F,SMALL('현장 장부'!$U$6:$U$505,13)))</f>
        <v/>
      </c>
      <c r="F18" s="15">
        <f>IF(COUNT('현장 장부'!$U$6:$U$505)&lt;13,"",INDEX('현장 장부'!$N:$N,SMALL('현장 장부'!$U$6:$U$505,13)))</f>
        <v/>
      </c>
      <c r="G18" s="16">
        <f>IF(COUNT('현장 장부'!$U$6:$U$505)&lt;13,"",INDEX('현장 장부'!$I:$I,SMALL('현장 장부'!$U$6:$U$505,13)))</f>
        <v/>
      </c>
      <c r="H18" s="13">
        <f>IF(COUNT('현장 장부'!$U$6:$U$505)&lt;13,"",INDEX('현장 장부'!$B:$B,SMALL('현장 장부'!$U$6:$U$505,13)))</f>
        <v/>
      </c>
      <c r="I18" s="15">
        <f>IF(COUNT('현장 장부'!$U$6:$U$505)&lt;13,"",INDEX('현장 장부'!$P:$P,SMALL('현장 장부'!$U$6:$U$505,13)))&amp;""</f>
        <v/>
      </c>
    </row>
    <row r="19">
      <c r="A19" s="14">
        <f>IF(COUNT('현장 장부'!$U$6:$U$505)&lt;14,"",INDEX('현장 장부'!$A:$A,SMALL('현장 장부'!$U$6:$U$505,14)))</f>
        <v/>
      </c>
      <c r="B19" s="15">
        <f>IF(COUNT('현장 장부'!$U$6:$U$505)&lt;14,"",INDEX('현장 장부'!$C:$C,SMALL('현장 장부'!$U$6:$U$505,14)))</f>
        <v/>
      </c>
      <c r="C19" s="15">
        <f>IF(COUNT('현장 장부'!$U$6:$U$505)&lt;14,"",INDEX('현장 장부'!$D:$D,SMALL('현장 장부'!$U$6:$U$505,14)))</f>
        <v/>
      </c>
      <c r="D19" s="15">
        <f>IF(COUNT('현장 장부'!$U$6:$U$505)&lt;14,"",INDEX('현장 장부'!$E:$E,SMALL('현장 장부'!$U$6:$U$505,14)))</f>
        <v/>
      </c>
      <c r="E19" s="15">
        <f>IF(COUNT('현장 장부'!$U$6:$U$505)&lt;14,"",INDEX('현장 장부'!$F:$F,SMALL('현장 장부'!$U$6:$U$505,14)))</f>
        <v/>
      </c>
      <c r="F19" s="15">
        <f>IF(COUNT('현장 장부'!$U$6:$U$505)&lt;14,"",INDEX('현장 장부'!$N:$N,SMALL('현장 장부'!$U$6:$U$505,14)))</f>
        <v/>
      </c>
      <c r="G19" s="16">
        <f>IF(COUNT('현장 장부'!$U$6:$U$505)&lt;14,"",INDEX('현장 장부'!$I:$I,SMALL('현장 장부'!$U$6:$U$505,14)))</f>
        <v/>
      </c>
      <c r="H19" s="13">
        <f>IF(COUNT('현장 장부'!$U$6:$U$505)&lt;14,"",INDEX('현장 장부'!$B:$B,SMALL('현장 장부'!$U$6:$U$505,14)))</f>
        <v/>
      </c>
      <c r="I19" s="15">
        <f>IF(COUNT('현장 장부'!$U$6:$U$505)&lt;14,"",INDEX('현장 장부'!$P:$P,SMALL('현장 장부'!$U$6:$U$505,14)))&amp;""</f>
        <v/>
      </c>
    </row>
    <row r="20">
      <c r="A20" s="14">
        <f>IF(COUNT('현장 장부'!$U$6:$U$505)&lt;15,"",INDEX('현장 장부'!$A:$A,SMALL('현장 장부'!$U$6:$U$505,15)))</f>
        <v/>
      </c>
      <c r="B20" s="15">
        <f>IF(COUNT('현장 장부'!$U$6:$U$505)&lt;15,"",INDEX('현장 장부'!$C:$C,SMALL('현장 장부'!$U$6:$U$505,15)))</f>
        <v/>
      </c>
      <c r="C20" s="15">
        <f>IF(COUNT('현장 장부'!$U$6:$U$505)&lt;15,"",INDEX('현장 장부'!$D:$D,SMALL('현장 장부'!$U$6:$U$505,15)))</f>
        <v/>
      </c>
      <c r="D20" s="15">
        <f>IF(COUNT('현장 장부'!$U$6:$U$505)&lt;15,"",INDEX('현장 장부'!$E:$E,SMALL('현장 장부'!$U$6:$U$505,15)))</f>
        <v/>
      </c>
      <c r="E20" s="15">
        <f>IF(COUNT('현장 장부'!$U$6:$U$505)&lt;15,"",INDEX('현장 장부'!$F:$F,SMALL('현장 장부'!$U$6:$U$505,15)))</f>
        <v/>
      </c>
      <c r="F20" s="15">
        <f>IF(COUNT('현장 장부'!$U$6:$U$505)&lt;15,"",INDEX('현장 장부'!$N:$N,SMALL('현장 장부'!$U$6:$U$505,15)))</f>
        <v/>
      </c>
      <c r="G20" s="16">
        <f>IF(COUNT('현장 장부'!$U$6:$U$505)&lt;15,"",INDEX('현장 장부'!$I:$I,SMALL('현장 장부'!$U$6:$U$505,15)))</f>
        <v/>
      </c>
      <c r="H20" s="13">
        <f>IF(COUNT('현장 장부'!$U$6:$U$505)&lt;15,"",INDEX('현장 장부'!$B:$B,SMALL('현장 장부'!$U$6:$U$505,15)))</f>
        <v/>
      </c>
      <c r="I20" s="15">
        <f>IF(COUNT('현장 장부'!$U$6:$U$505)&lt;15,"",INDEX('현장 장부'!$P:$P,SMALL('현장 장부'!$U$6:$U$505,15)))&amp;""</f>
        <v/>
      </c>
    </row>
    <row r="21">
      <c r="A21" s="14">
        <f>IF(COUNT('현장 장부'!$U$6:$U$505)&lt;16,"",INDEX('현장 장부'!$A:$A,SMALL('현장 장부'!$U$6:$U$505,16)))</f>
        <v/>
      </c>
      <c r="B21" s="15">
        <f>IF(COUNT('현장 장부'!$U$6:$U$505)&lt;16,"",INDEX('현장 장부'!$C:$C,SMALL('현장 장부'!$U$6:$U$505,16)))</f>
        <v/>
      </c>
      <c r="C21" s="15">
        <f>IF(COUNT('현장 장부'!$U$6:$U$505)&lt;16,"",INDEX('현장 장부'!$D:$D,SMALL('현장 장부'!$U$6:$U$505,16)))</f>
        <v/>
      </c>
      <c r="D21" s="15">
        <f>IF(COUNT('현장 장부'!$U$6:$U$505)&lt;16,"",INDEX('현장 장부'!$E:$E,SMALL('현장 장부'!$U$6:$U$505,16)))</f>
        <v/>
      </c>
      <c r="E21" s="15">
        <f>IF(COUNT('현장 장부'!$U$6:$U$505)&lt;16,"",INDEX('현장 장부'!$F:$F,SMALL('현장 장부'!$U$6:$U$505,16)))</f>
        <v/>
      </c>
      <c r="F21" s="15">
        <f>IF(COUNT('현장 장부'!$U$6:$U$505)&lt;16,"",INDEX('현장 장부'!$N:$N,SMALL('현장 장부'!$U$6:$U$505,16)))</f>
        <v/>
      </c>
      <c r="G21" s="16">
        <f>IF(COUNT('현장 장부'!$U$6:$U$505)&lt;16,"",INDEX('현장 장부'!$I:$I,SMALL('현장 장부'!$U$6:$U$505,16)))</f>
        <v/>
      </c>
      <c r="H21" s="13">
        <f>IF(COUNT('현장 장부'!$U$6:$U$505)&lt;16,"",INDEX('현장 장부'!$B:$B,SMALL('현장 장부'!$U$6:$U$505,16)))</f>
        <v/>
      </c>
      <c r="I21" s="15">
        <f>IF(COUNT('현장 장부'!$U$6:$U$505)&lt;16,"",INDEX('현장 장부'!$P:$P,SMALL('현장 장부'!$U$6:$U$505,16)))&amp;""</f>
        <v/>
      </c>
    </row>
    <row r="22">
      <c r="A22" s="14">
        <f>IF(COUNT('현장 장부'!$U$6:$U$505)&lt;17,"",INDEX('현장 장부'!$A:$A,SMALL('현장 장부'!$U$6:$U$505,17)))</f>
        <v/>
      </c>
      <c r="B22" s="15">
        <f>IF(COUNT('현장 장부'!$U$6:$U$505)&lt;17,"",INDEX('현장 장부'!$C:$C,SMALL('현장 장부'!$U$6:$U$505,17)))</f>
        <v/>
      </c>
      <c r="C22" s="15">
        <f>IF(COUNT('현장 장부'!$U$6:$U$505)&lt;17,"",INDEX('현장 장부'!$D:$D,SMALL('현장 장부'!$U$6:$U$505,17)))</f>
        <v/>
      </c>
      <c r="D22" s="15">
        <f>IF(COUNT('현장 장부'!$U$6:$U$505)&lt;17,"",INDEX('현장 장부'!$E:$E,SMALL('현장 장부'!$U$6:$U$505,17)))</f>
        <v/>
      </c>
      <c r="E22" s="15">
        <f>IF(COUNT('현장 장부'!$U$6:$U$505)&lt;17,"",INDEX('현장 장부'!$F:$F,SMALL('현장 장부'!$U$6:$U$505,17)))</f>
        <v/>
      </c>
      <c r="F22" s="15">
        <f>IF(COUNT('현장 장부'!$U$6:$U$505)&lt;17,"",INDEX('현장 장부'!$N:$N,SMALL('현장 장부'!$U$6:$U$505,17)))</f>
        <v/>
      </c>
      <c r="G22" s="16">
        <f>IF(COUNT('현장 장부'!$U$6:$U$505)&lt;17,"",INDEX('현장 장부'!$I:$I,SMALL('현장 장부'!$U$6:$U$505,17)))</f>
        <v/>
      </c>
      <c r="H22" s="13">
        <f>IF(COUNT('현장 장부'!$U$6:$U$505)&lt;17,"",INDEX('현장 장부'!$B:$B,SMALL('현장 장부'!$U$6:$U$505,17)))</f>
        <v/>
      </c>
      <c r="I22" s="15">
        <f>IF(COUNT('현장 장부'!$U$6:$U$505)&lt;17,"",INDEX('현장 장부'!$P:$P,SMALL('현장 장부'!$U$6:$U$505,17)))&amp;""</f>
        <v/>
      </c>
    </row>
    <row r="23">
      <c r="A23" s="14">
        <f>IF(COUNT('현장 장부'!$U$6:$U$505)&lt;18,"",INDEX('현장 장부'!$A:$A,SMALL('현장 장부'!$U$6:$U$505,18)))</f>
        <v/>
      </c>
      <c r="B23" s="15">
        <f>IF(COUNT('현장 장부'!$U$6:$U$505)&lt;18,"",INDEX('현장 장부'!$C:$C,SMALL('현장 장부'!$U$6:$U$505,18)))</f>
        <v/>
      </c>
      <c r="C23" s="15">
        <f>IF(COUNT('현장 장부'!$U$6:$U$505)&lt;18,"",INDEX('현장 장부'!$D:$D,SMALL('현장 장부'!$U$6:$U$505,18)))</f>
        <v/>
      </c>
      <c r="D23" s="15">
        <f>IF(COUNT('현장 장부'!$U$6:$U$505)&lt;18,"",INDEX('현장 장부'!$E:$E,SMALL('현장 장부'!$U$6:$U$505,18)))</f>
        <v/>
      </c>
      <c r="E23" s="15">
        <f>IF(COUNT('현장 장부'!$U$6:$U$505)&lt;18,"",INDEX('현장 장부'!$F:$F,SMALL('현장 장부'!$U$6:$U$505,18)))</f>
        <v/>
      </c>
      <c r="F23" s="15">
        <f>IF(COUNT('현장 장부'!$U$6:$U$505)&lt;18,"",INDEX('현장 장부'!$N:$N,SMALL('현장 장부'!$U$6:$U$505,18)))</f>
        <v/>
      </c>
      <c r="G23" s="16">
        <f>IF(COUNT('현장 장부'!$U$6:$U$505)&lt;18,"",INDEX('현장 장부'!$I:$I,SMALL('현장 장부'!$U$6:$U$505,18)))</f>
        <v/>
      </c>
      <c r="H23" s="13">
        <f>IF(COUNT('현장 장부'!$U$6:$U$505)&lt;18,"",INDEX('현장 장부'!$B:$B,SMALL('현장 장부'!$U$6:$U$505,18)))</f>
        <v/>
      </c>
      <c r="I23" s="15">
        <f>IF(COUNT('현장 장부'!$U$6:$U$505)&lt;18,"",INDEX('현장 장부'!$P:$P,SMALL('현장 장부'!$U$6:$U$505,18)))&amp;""</f>
        <v/>
      </c>
    </row>
    <row r="24">
      <c r="A24" s="14">
        <f>IF(COUNT('현장 장부'!$U$6:$U$505)&lt;19,"",INDEX('현장 장부'!$A:$A,SMALL('현장 장부'!$U$6:$U$505,19)))</f>
        <v/>
      </c>
      <c r="B24" s="15">
        <f>IF(COUNT('현장 장부'!$U$6:$U$505)&lt;19,"",INDEX('현장 장부'!$C:$C,SMALL('현장 장부'!$U$6:$U$505,19)))</f>
        <v/>
      </c>
      <c r="C24" s="15">
        <f>IF(COUNT('현장 장부'!$U$6:$U$505)&lt;19,"",INDEX('현장 장부'!$D:$D,SMALL('현장 장부'!$U$6:$U$505,19)))</f>
        <v/>
      </c>
      <c r="D24" s="15">
        <f>IF(COUNT('현장 장부'!$U$6:$U$505)&lt;19,"",INDEX('현장 장부'!$E:$E,SMALL('현장 장부'!$U$6:$U$505,19)))</f>
        <v/>
      </c>
      <c r="E24" s="15">
        <f>IF(COUNT('현장 장부'!$U$6:$U$505)&lt;19,"",INDEX('현장 장부'!$F:$F,SMALL('현장 장부'!$U$6:$U$505,19)))</f>
        <v/>
      </c>
      <c r="F24" s="15">
        <f>IF(COUNT('현장 장부'!$U$6:$U$505)&lt;19,"",INDEX('현장 장부'!$N:$N,SMALL('현장 장부'!$U$6:$U$505,19)))</f>
        <v/>
      </c>
      <c r="G24" s="16">
        <f>IF(COUNT('현장 장부'!$U$6:$U$505)&lt;19,"",INDEX('현장 장부'!$I:$I,SMALL('현장 장부'!$U$6:$U$505,19)))</f>
        <v/>
      </c>
      <c r="H24" s="13">
        <f>IF(COUNT('현장 장부'!$U$6:$U$505)&lt;19,"",INDEX('현장 장부'!$B:$B,SMALL('현장 장부'!$U$6:$U$505,19)))</f>
        <v/>
      </c>
      <c r="I24" s="15">
        <f>IF(COUNT('현장 장부'!$U$6:$U$505)&lt;19,"",INDEX('현장 장부'!$P:$P,SMALL('현장 장부'!$U$6:$U$505,19)))&amp;""</f>
        <v/>
      </c>
    </row>
    <row r="25">
      <c r="A25" s="14">
        <f>IF(COUNT('현장 장부'!$U$6:$U$505)&lt;20,"",INDEX('현장 장부'!$A:$A,SMALL('현장 장부'!$U$6:$U$505,20)))</f>
        <v/>
      </c>
      <c r="B25" s="15">
        <f>IF(COUNT('현장 장부'!$U$6:$U$505)&lt;20,"",INDEX('현장 장부'!$C:$C,SMALL('현장 장부'!$U$6:$U$505,20)))</f>
        <v/>
      </c>
      <c r="C25" s="15">
        <f>IF(COUNT('현장 장부'!$U$6:$U$505)&lt;20,"",INDEX('현장 장부'!$D:$D,SMALL('현장 장부'!$U$6:$U$505,20)))</f>
        <v/>
      </c>
      <c r="D25" s="15">
        <f>IF(COUNT('현장 장부'!$U$6:$U$505)&lt;20,"",INDEX('현장 장부'!$E:$E,SMALL('현장 장부'!$U$6:$U$505,20)))</f>
        <v/>
      </c>
      <c r="E25" s="15">
        <f>IF(COUNT('현장 장부'!$U$6:$U$505)&lt;20,"",INDEX('현장 장부'!$F:$F,SMALL('현장 장부'!$U$6:$U$505,20)))</f>
        <v/>
      </c>
      <c r="F25" s="15">
        <f>IF(COUNT('현장 장부'!$U$6:$U$505)&lt;20,"",INDEX('현장 장부'!$N:$N,SMALL('현장 장부'!$U$6:$U$505,20)))</f>
        <v/>
      </c>
      <c r="G25" s="16">
        <f>IF(COUNT('현장 장부'!$U$6:$U$505)&lt;20,"",INDEX('현장 장부'!$I:$I,SMALL('현장 장부'!$U$6:$U$505,20)))</f>
        <v/>
      </c>
      <c r="H25" s="13">
        <f>IF(COUNT('현장 장부'!$U$6:$U$505)&lt;20,"",INDEX('현장 장부'!$B:$B,SMALL('현장 장부'!$U$6:$U$505,20)))</f>
        <v/>
      </c>
      <c r="I25" s="15">
        <f>IF(COUNT('현장 장부'!$U$6:$U$505)&lt;20,"",INDEX('현장 장부'!$P:$P,SMALL('현장 장부'!$U$6:$U$505,20)))&amp;""</f>
        <v/>
      </c>
    </row>
    <row r="26">
      <c r="A26" s="14">
        <f>IF(COUNT('현장 장부'!$U$6:$U$505)&lt;21,"",INDEX('현장 장부'!$A:$A,SMALL('현장 장부'!$U$6:$U$505,21)))</f>
        <v/>
      </c>
      <c r="B26" s="15">
        <f>IF(COUNT('현장 장부'!$U$6:$U$505)&lt;21,"",INDEX('현장 장부'!$C:$C,SMALL('현장 장부'!$U$6:$U$505,21)))</f>
        <v/>
      </c>
      <c r="C26" s="15">
        <f>IF(COUNT('현장 장부'!$U$6:$U$505)&lt;21,"",INDEX('현장 장부'!$D:$D,SMALL('현장 장부'!$U$6:$U$505,21)))</f>
        <v/>
      </c>
      <c r="D26" s="15">
        <f>IF(COUNT('현장 장부'!$U$6:$U$505)&lt;21,"",INDEX('현장 장부'!$E:$E,SMALL('현장 장부'!$U$6:$U$505,21)))</f>
        <v/>
      </c>
      <c r="E26" s="15">
        <f>IF(COUNT('현장 장부'!$U$6:$U$505)&lt;21,"",INDEX('현장 장부'!$F:$F,SMALL('현장 장부'!$U$6:$U$505,21)))</f>
        <v/>
      </c>
      <c r="F26" s="15">
        <f>IF(COUNT('현장 장부'!$U$6:$U$505)&lt;21,"",INDEX('현장 장부'!$N:$N,SMALL('현장 장부'!$U$6:$U$505,21)))</f>
        <v/>
      </c>
      <c r="G26" s="16">
        <f>IF(COUNT('현장 장부'!$U$6:$U$505)&lt;21,"",INDEX('현장 장부'!$I:$I,SMALL('현장 장부'!$U$6:$U$505,21)))</f>
        <v/>
      </c>
      <c r="H26" s="13">
        <f>IF(COUNT('현장 장부'!$U$6:$U$505)&lt;21,"",INDEX('현장 장부'!$B:$B,SMALL('현장 장부'!$U$6:$U$505,21)))</f>
        <v/>
      </c>
      <c r="I26" s="15">
        <f>IF(COUNT('현장 장부'!$U$6:$U$505)&lt;21,"",INDEX('현장 장부'!$P:$P,SMALL('현장 장부'!$U$6:$U$505,21)))&amp;""</f>
        <v/>
      </c>
    </row>
    <row r="27">
      <c r="A27" s="14">
        <f>IF(COUNT('현장 장부'!$U$6:$U$505)&lt;22,"",INDEX('현장 장부'!$A:$A,SMALL('현장 장부'!$U$6:$U$505,22)))</f>
        <v/>
      </c>
      <c r="B27" s="15">
        <f>IF(COUNT('현장 장부'!$U$6:$U$505)&lt;22,"",INDEX('현장 장부'!$C:$C,SMALL('현장 장부'!$U$6:$U$505,22)))</f>
        <v/>
      </c>
      <c r="C27" s="15">
        <f>IF(COUNT('현장 장부'!$U$6:$U$505)&lt;22,"",INDEX('현장 장부'!$D:$D,SMALL('현장 장부'!$U$6:$U$505,22)))</f>
        <v/>
      </c>
      <c r="D27" s="15">
        <f>IF(COUNT('현장 장부'!$U$6:$U$505)&lt;22,"",INDEX('현장 장부'!$E:$E,SMALL('현장 장부'!$U$6:$U$505,22)))</f>
        <v/>
      </c>
      <c r="E27" s="15">
        <f>IF(COUNT('현장 장부'!$U$6:$U$505)&lt;22,"",INDEX('현장 장부'!$F:$F,SMALL('현장 장부'!$U$6:$U$505,22)))</f>
        <v/>
      </c>
      <c r="F27" s="15">
        <f>IF(COUNT('현장 장부'!$U$6:$U$505)&lt;22,"",INDEX('현장 장부'!$N:$N,SMALL('현장 장부'!$U$6:$U$505,22)))</f>
        <v/>
      </c>
      <c r="G27" s="16">
        <f>IF(COUNT('현장 장부'!$U$6:$U$505)&lt;22,"",INDEX('현장 장부'!$I:$I,SMALL('현장 장부'!$U$6:$U$505,22)))</f>
        <v/>
      </c>
      <c r="H27" s="13">
        <f>IF(COUNT('현장 장부'!$U$6:$U$505)&lt;22,"",INDEX('현장 장부'!$B:$B,SMALL('현장 장부'!$U$6:$U$505,22)))</f>
        <v/>
      </c>
      <c r="I27" s="15">
        <f>IF(COUNT('현장 장부'!$U$6:$U$505)&lt;22,"",INDEX('현장 장부'!$P:$P,SMALL('현장 장부'!$U$6:$U$505,22)))&amp;""</f>
        <v/>
      </c>
    </row>
    <row r="28">
      <c r="A28" s="14">
        <f>IF(COUNT('현장 장부'!$U$6:$U$505)&lt;23,"",INDEX('현장 장부'!$A:$A,SMALL('현장 장부'!$U$6:$U$505,23)))</f>
        <v/>
      </c>
      <c r="B28" s="15">
        <f>IF(COUNT('현장 장부'!$U$6:$U$505)&lt;23,"",INDEX('현장 장부'!$C:$C,SMALL('현장 장부'!$U$6:$U$505,23)))</f>
        <v/>
      </c>
      <c r="C28" s="15">
        <f>IF(COUNT('현장 장부'!$U$6:$U$505)&lt;23,"",INDEX('현장 장부'!$D:$D,SMALL('현장 장부'!$U$6:$U$505,23)))</f>
        <v/>
      </c>
      <c r="D28" s="15">
        <f>IF(COUNT('현장 장부'!$U$6:$U$505)&lt;23,"",INDEX('현장 장부'!$E:$E,SMALL('현장 장부'!$U$6:$U$505,23)))</f>
        <v/>
      </c>
      <c r="E28" s="15">
        <f>IF(COUNT('현장 장부'!$U$6:$U$505)&lt;23,"",INDEX('현장 장부'!$F:$F,SMALL('현장 장부'!$U$6:$U$505,23)))</f>
        <v/>
      </c>
      <c r="F28" s="15">
        <f>IF(COUNT('현장 장부'!$U$6:$U$505)&lt;23,"",INDEX('현장 장부'!$N:$N,SMALL('현장 장부'!$U$6:$U$505,23)))</f>
        <v/>
      </c>
      <c r="G28" s="16">
        <f>IF(COUNT('현장 장부'!$U$6:$U$505)&lt;23,"",INDEX('현장 장부'!$I:$I,SMALL('현장 장부'!$U$6:$U$505,23)))</f>
        <v/>
      </c>
      <c r="H28" s="13">
        <f>IF(COUNT('현장 장부'!$U$6:$U$505)&lt;23,"",INDEX('현장 장부'!$B:$B,SMALL('현장 장부'!$U$6:$U$505,23)))</f>
        <v/>
      </c>
      <c r="I28" s="15">
        <f>IF(COUNT('현장 장부'!$U$6:$U$505)&lt;23,"",INDEX('현장 장부'!$P:$P,SMALL('현장 장부'!$U$6:$U$505,23)))&amp;""</f>
        <v/>
      </c>
    </row>
    <row r="29">
      <c r="A29" s="14">
        <f>IF(COUNT('현장 장부'!$U$6:$U$505)&lt;24,"",INDEX('현장 장부'!$A:$A,SMALL('현장 장부'!$U$6:$U$505,24)))</f>
        <v/>
      </c>
      <c r="B29" s="15">
        <f>IF(COUNT('현장 장부'!$U$6:$U$505)&lt;24,"",INDEX('현장 장부'!$C:$C,SMALL('현장 장부'!$U$6:$U$505,24)))</f>
        <v/>
      </c>
      <c r="C29" s="15">
        <f>IF(COUNT('현장 장부'!$U$6:$U$505)&lt;24,"",INDEX('현장 장부'!$D:$D,SMALL('현장 장부'!$U$6:$U$505,24)))</f>
        <v/>
      </c>
      <c r="D29" s="15">
        <f>IF(COUNT('현장 장부'!$U$6:$U$505)&lt;24,"",INDEX('현장 장부'!$E:$E,SMALL('현장 장부'!$U$6:$U$505,24)))</f>
        <v/>
      </c>
      <c r="E29" s="15">
        <f>IF(COUNT('현장 장부'!$U$6:$U$505)&lt;24,"",INDEX('현장 장부'!$F:$F,SMALL('현장 장부'!$U$6:$U$505,24)))</f>
        <v/>
      </c>
      <c r="F29" s="15">
        <f>IF(COUNT('현장 장부'!$U$6:$U$505)&lt;24,"",INDEX('현장 장부'!$N:$N,SMALL('현장 장부'!$U$6:$U$505,24)))</f>
        <v/>
      </c>
      <c r="G29" s="16">
        <f>IF(COUNT('현장 장부'!$U$6:$U$505)&lt;24,"",INDEX('현장 장부'!$I:$I,SMALL('현장 장부'!$U$6:$U$505,24)))</f>
        <v/>
      </c>
      <c r="H29" s="13">
        <f>IF(COUNT('현장 장부'!$U$6:$U$505)&lt;24,"",INDEX('현장 장부'!$B:$B,SMALL('현장 장부'!$U$6:$U$505,24)))</f>
        <v/>
      </c>
      <c r="I29" s="15">
        <f>IF(COUNT('현장 장부'!$U$6:$U$505)&lt;24,"",INDEX('현장 장부'!$P:$P,SMALL('현장 장부'!$U$6:$U$505,24)))&amp;""</f>
        <v/>
      </c>
    </row>
    <row r="30">
      <c r="A30" s="14">
        <f>IF(COUNT('현장 장부'!$U$6:$U$505)&lt;25,"",INDEX('현장 장부'!$A:$A,SMALL('현장 장부'!$U$6:$U$505,25)))</f>
        <v/>
      </c>
      <c r="B30" s="15">
        <f>IF(COUNT('현장 장부'!$U$6:$U$505)&lt;25,"",INDEX('현장 장부'!$C:$C,SMALL('현장 장부'!$U$6:$U$505,25)))</f>
        <v/>
      </c>
      <c r="C30" s="15">
        <f>IF(COUNT('현장 장부'!$U$6:$U$505)&lt;25,"",INDEX('현장 장부'!$D:$D,SMALL('현장 장부'!$U$6:$U$505,25)))</f>
        <v/>
      </c>
      <c r="D30" s="15">
        <f>IF(COUNT('현장 장부'!$U$6:$U$505)&lt;25,"",INDEX('현장 장부'!$E:$E,SMALL('현장 장부'!$U$6:$U$505,25)))</f>
        <v/>
      </c>
      <c r="E30" s="15">
        <f>IF(COUNT('현장 장부'!$U$6:$U$505)&lt;25,"",INDEX('현장 장부'!$F:$F,SMALL('현장 장부'!$U$6:$U$505,25)))</f>
        <v/>
      </c>
      <c r="F30" s="15">
        <f>IF(COUNT('현장 장부'!$U$6:$U$505)&lt;25,"",INDEX('현장 장부'!$N:$N,SMALL('현장 장부'!$U$6:$U$505,25)))</f>
        <v/>
      </c>
      <c r="G30" s="16">
        <f>IF(COUNT('현장 장부'!$U$6:$U$505)&lt;25,"",INDEX('현장 장부'!$I:$I,SMALL('현장 장부'!$U$6:$U$505,25)))</f>
        <v/>
      </c>
      <c r="H30" s="13">
        <f>IF(COUNT('현장 장부'!$U$6:$U$505)&lt;25,"",INDEX('현장 장부'!$B:$B,SMALL('현장 장부'!$U$6:$U$505,25)))</f>
        <v/>
      </c>
      <c r="I30" s="15">
        <f>IF(COUNT('현장 장부'!$U$6:$U$505)&lt;25,"",INDEX('현장 장부'!$P:$P,SMALL('현장 장부'!$U$6:$U$505,25)))&amp;""</f>
        <v/>
      </c>
    </row>
    <row r="31">
      <c r="A31" s="14">
        <f>IF(COUNT('현장 장부'!$U$6:$U$505)&lt;26,"",INDEX('현장 장부'!$A:$A,SMALL('현장 장부'!$U$6:$U$505,26)))</f>
        <v/>
      </c>
      <c r="B31" s="15">
        <f>IF(COUNT('현장 장부'!$U$6:$U$505)&lt;26,"",INDEX('현장 장부'!$C:$C,SMALL('현장 장부'!$U$6:$U$505,26)))</f>
        <v/>
      </c>
      <c r="C31" s="15">
        <f>IF(COUNT('현장 장부'!$U$6:$U$505)&lt;26,"",INDEX('현장 장부'!$D:$D,SMALL('현장 장부'!$U$6:$U$505,26)))</f>
        <v/>
      </c>
      <c r="D31" s="15">
        <f>IF(COUNT('현장 장부'!$U$6:$U$505)&lt;26,"",INDEX('현장 장부'!$E:$E,SMALL('현장 장부'!$U$6:$U$505,26)))</f>
        <v/>
      </c>
      <c r="E31" s="15">
        <f>IF(COUNT('현장 장부'!$U$6:$U$505)&lt;26,"",INDEX('현장 장부'!$F:$F,SMALL('현장 장부'!$U$6:$U$505,26)))</f>
        <v/>
      </c>
      <c r="F31" s="15">
        <f>IF(COUNT('현장 장부'!$U$6:$U$505)&lt;26,"",INDEX('현장 장부'!$N:$N,SMALL('현장 장부'!$U$6:$U$505,26)))</f>
        <v/>
      </c>
      <c r="G31" s="16">
        <f>IF(COUNT('현장 장부'!$U$6:$U$505)&lt;26,"",INDEX('현장 장부'!$I:$I,SMALL('현장 장부'!$U$6:$U$505,26)))</f>
        <v/>
      </c>
      <c r="H31" s="13">
        <f>IF(COUNT('현장 장부'!$U$6:$U$505)&lt;26,"",INDEX('현장 장부'!$B:$B,SMALL('현장 장부'!$U$6:$U$505,26)))</f>
        <v/>
      </c>
      <c r="I31" s="15">
        <f>IF(COUNT('현장 장부'!$U$6:$U$505)&lt;26,"",INDEX('현장 장부'!$P:$P,SMALL('현장 장부'!$U$6:$U$505,26)))&amp;""</f>
        <v/>
      </c>
    </row>
    <row r="32">
      <c r="A32" s="14">
        <f>IF(COUNT('현장 장부'!$U$6:$U$505)&lt;27,"",INDEX('현장 장부'!$A:$A,SMALL('현장 장부'!$U$6:$U$505,27)))</f>
        <v/>
      </c>
      <c r="B32" s="15">
        <f>IF(COUNT('현장 장부'!$U$6:$U$505)&lt;27,"",INDEX('현장 장부'!$C:$C,SMALL('현장 장부'!$U$6:$U$505,27)))</f>
        <v/>
      </c>
      <c r="C32" s="15">
        <f>IF(COUNT('현장 장부'!$U$6:$U$505)&lt;27,"",INDEX('현장 장부'!$D:$D,SMALL('현장 장부'!$U$6:$U$505,27)))</f>
        <v/>
      </c>
      <c r="D32" s="15">
        <f>IF(COUNT('현장 장부'!$U$6:$U$505)&lt;27,"",INDEX('현장 장부'!$E:$E,SMALL('현장 장부'!$U$6:$U$505,27)))</f>
        <v/>
      </c>
      <c r="E32" s="15">
        <f>IF(COUNT('현장 장부'!$U$6:$U$505)&lt;27,"",INDEX('현장 장부'!$F:$F,SMALL('현장 장부'!$U$6:$U$505,27)))</f>
        <v/>
      </c>
      <c r="F32" s="15">
        <f>IF(COUNT('현장 장부'!$U$6:$U$505)&lt;27,"",INDEX('현장 장부'!$N:$N,SMALL('현장 장부'!$U$6:$U$505,27)))</f>
        <v/>
      </c>
      <c r="G32" s="16">
        <f>IF(COUNT('현장 장부'!$U$6:$U$505)&lt;27,"",INDEX('현장 장부'!$I:$I,SMALL('현장 장부'!$U$6:$U$505,27)))</f>
        <v/>
      </c>
      <c r="H32" s="13">
        <f>IF(COUNT('현장 장부'!$U$6:$U$505)&lt;27,"",INDEX('현장 장부'!$B:$B,SMALL('현장 장부'!$U$6:$U$505,27)))</f>
        <v/>
      </c>
      <c r="I32" s="15">
        <f>IF(COUNT('현장 장부'!$U$6:$U$505)&lt;27,"",INDEX('현장 장부'!$P:$P,SMALL('현장 장부'!$U$6:$U$505,27)))&amp;""</f>
        <v/>
      </c>
    </row>
    <row r="33">
      <c r="A33" s="14">
        <f>IF(COUNT('현장 장부'!$U$6:$U$505)&lt;28,"",INDEX('현장 장부'!$A:$A,SMALL('현장 장부'!$U$6:$U$505,28)))</f>
        <v/>
      </c>
      <c r="B33" s="15">
        <f>IF(COUNT('현장 장부'!$U$6:$U$505)&lt;28,"",INDEX('현장 장부'!$C:$C,SMALL('현장 장부'!$U$6:$U$505,28)))</f>
        <v/>
      </c>
      <c r="C33" s="15">
        <f>IF(COUNT('현장 장부'!$U$6:$U$505)&lt;28,"",INDEX('현장 장부'!$D:$D,SMALL('현장 장부'!$U$6:$U$505,28)))</f>
        <v/>
      </c>
      <c r="D33" s="15">
        <f>IF(COUNT('현장 장부'!$U$6:$U$505)&lt;28,"",INDEX('현장 장부'!$E:$E,SMALL('현장 장부'!$U$6:$U$505,28)))</f>
        <v/>
      </c>
      <c r="E33" s="15">
        <f>IF(COUNT('현장 장부'!$U$6:$U$505)&lt;28,"",INDEX('현장 장부'!$F:$F,SMALL('현장 장부'!$U$6:$U$505,28)))</f>
        <v/>
      </c>
      <c r="F33" s="15">
        <f>IF(COUNT('현장 장부'!$U$6:$U$505)&lt;28,"",INDEX('현장 장부'!$N:$N,SMALL('현장 장부'!$U$6:$U$505,28)))</f>
        <v/>
      </c>
      <c r="G33" s="16">
        <f>IF(COUNT('현장 장부'!$U$6:$U$505)&lt;28,"",INDEX('현장 장부'!$I:$I,SMALL('현장 장부'!$U$6:$U$505,28)))</f>
        <v/>
      </c>
      <c r="H33" s="13">
        <f>IF(COUNT('현장 장부'!$U$6:$U$505)&lt;28,"",INDEX('현장 장부'!$B:$B,SMALL('현장 장부'!$U$6:$U$505,28)))</f>
        <v/>
      </c>
      <c r="I33" s="15">
        <f>IF(COUNT('현장 장부'!$U$6:$U$505)&lt;28,"",INDEX('현장 장부'!$P:$P,SMALL('현장 장부'!$U$6:$U$505,28)))&amp;""</f>
        <v/>
      </c>
    </row>
    <row r="34">
      <c r="A34" s="14">
        <f>IF(COUNT('현장 장부'!$U$6:$U$505)&lt;29,"",INDEX('현장 장부'!$A:$A,SMALL('현장 장부'!$U$6:$U$505,29)))</f>
        <v/>
      </c>
      <c r="B34" s="15">
        <f>IF(COUNT('현장 장부'!$U$6:$U$505)&lt;29,"",INDEX('현장 장부'!$C:$C,SMALL('현장 장부'!$U$6:$U$505,29)))</f>
        <v/>
      </c>
      <c r="C34" s="15">
        <f>IF(COUNT('현장 장부'!$U$6:$U$505)&lt;29,"",INDEX('현장 장부'!$D:$D,SMALL('현장 장부'!$U$6:$U$505,29)))</f>
        <v/>
      </c>
      <c r="D34" s="15">
        <f>IF(COUNT('현장 장부'!$U$6:$U$505)&lt;29,"",INDEX('현장 장부'!$E:$E,SMALL('현장 장부'!$U$6:$U$505,29)))</f>
        <v/>
      </c>
      <c r="E34" s="15">
        <f>IF(COUNT('현장 장부'!$U$6:$U$505)&lt;29,"",INDEX('현장 장부'!$F:$F,SMALL('현장 장부'!$U$6:$U$505,29)))</f>
        <v/>
      </c>
      <c r="F34" s="15">
        <f>IF(COUNT('현장 장부'!$U$6:$U$505)&lt;29,"",INDEX('현장 장부'!$N:$N,SMALL('현장 장부'!$U$6:$U$505,29)))</f>
        <v/>
      </c>
      <c r="G34" s="16">
        <f>IF(COUNT('현장 장부'!$U$6:$U$505)&lt;29,"",INDEX('현장 장부'!$I:$I,SMALL('현장 장부'!$U$6:$U$505,29)))</f>
        <v/>
      </c>
      <c r="H34" s="13">
        <f>IF(COUNT('현장 장부'!$U$6:$U$505)&lt;29,"",INDEX('현장 장부'!$B:$B,SMALL('현장 장부'!$U$6:$U$505,29)))</f>
        <v/>
      </c>
      <c r="I34" s="15">
        <f>IF(COUNT('현장 장부'!$U$6:$U$505)&lt;29,"",INDEX('현장 장부'!$P:$P,SMALL('현장 장부'!$U$6:$U$505,29)))&amp;""</f>
        <v/>
      </c>
    </row>
    <row r="35">
      <c r="A35" s="14">
        <f>IF(COUNT('현장 장부'!$U$6:$U$505)&lt;30,"",INDEX('현장 장부'!$A:$A,SMALL('현장 장부'!$U$6:$U$505,30)))</f>
        <v/>
      </c>
      <c r="B35" s="15">
        <f>IF(COUNT('현장 장부'!$U$6:$U$505)&lt;30,"",INDEX('현장 장부'!$C:$C,SMALL('현장 장부'!$U$6:$U$505,30)))</f>
        <v/>
      </c>
      <c r="C35" s="15">
        <f>IF(COUNT('현장 장부'!$U$6:$U$505)&lt;30,"",INDEX('현장 장부'!$D:$D,SMALL('현장 장부'!$U$6:$U$505,30)))</f>
        <v/>
      </c>
      <c r="D35" s="15">
        <f>IF(COUNT('현장 장부'!$U$6:$U$505)&lt;30,"",INDEX('현장 장부'!$E:$E,SMALL('현장 장부'!$U$6:$U$505,30)))</f>
        <v/>
      </c>
      <c r="E35" s="15">
        <f>IF(COUNT('현장 장부'!$U$6:$U$505)&lt;30,"",INDEX('현장 장부'!$F:$F,SMALL('현장 장부'!$U$6:$U$505,30)))</f>
        <v/>
      </c>
      <c r="F35" s="15">
        <f>IF(COUNT('현장 장부'!$U$6:$U$505)&lt;30,"",INDEX('현장 장부'!$N:$N,SMALL('현장 장부'!$U$6:$U$505,30)))</f>
        <v/>
      </c>
      <c r="G35" s="16">
        <f>IF(COUNT('현장 장부'!$U$6:$U$505)&lt;30,"",INDEX('현장 장부'!$I:$I,SMALL('현장 장부'!$U$6:$U$505,30)))</f>
        <v/>
      </c>
      <c r="H35" s="13">
        <f>IF(COUNT('현장 장부'!$U$6:$U$505)&lt;30,"",INDEX('현장 장부'!$B:$B,SMALL('현장 장부'!$U$6:$U$505,30)))</f>
        <v/>
      </c>
      <c r="I35" s="15">
        <f>IF(COUNT('현장 장부'!$U$6:$U$505)&lt;30,"",INDEX('현장 장부'!$P:$P,SMALL('현장 장부'!$U$6:$U$505,30)))&amp;""</f>
        <v/>
      </c>
    </row>
    <row r="37">
      <c r="A37" s="3" t="inlineStr">
        <is>
          <t>찾은 현장을 고치려면 '현장 장부'에서 같은 번호 줄을 고칩니다. 이 시트는 보기만 합니다.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B3:C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tabSelected="0" workbookViewId="0">
      <selection activeCell="A1" sqref="A1"/>
    </sheetView>
  </sheetViews>
  <sheetFormatPr baseColWidth="8" defaultRowHeight="15"/>
  <cols>
    <col width="7" customWidth="1" min="1" max="1"/>
    <col width="9" customWidth="1" min="2" max="2"/>
    <col width="13" customWidth="1" min="3" max="3"/>
    <col width="8" customWidth="1" min="4" max="4"/>
    <col width="8" customWidth="1" min="5" max="5"/>
    <col width="18" customWidth="1" min="6" max="6"/>
    <col width="15" customWidth="1" min="7" max="7"/>
    <col width="15" customWidth="1" min="8" max="8"/>
    <col width="17" customWidth="1" min="9" max="9"/>
  </cols>
  <sheetData>
    <row r="1" ht="30" customHeight="1">
      <c r="A1" s="1" t="inlineStr">
        <is>
          <t>월별 보기</t>
        </is>
      </c>
      <c r="I1" s="2" t="inlineStr">
        <is>
          <t>견본</t>
        </is>
      </c>
    </row>
    <row r="2">
      <c r="A2" s="3" t="inlineStr">
        <is>
          <t>연도를 바꾸면 그해 12달. 접수·착공·완공 건수와 들어온 돈·나간 돈.</t>
        </is>
      </c>
    </row>
    <row r="3">
      <c r="A3" s="7" t="inlineStr">
        <is>
          <t>연도</t>
        </is>
      </c>
      <c r="B3" s="31" t="n">
        <v>2026</v>
      </c>
      <c r="C3" s="32">
        <f>IF(OR(NOT(ISNUMBER(B3)),B3&lt;2000,B3&gt;2100),"연도를 2026 처럼 적어 주세요. 지금은 올해로 계산합니다.","")</f>
        <v/>
      </c>
    </row>
    <row r="5" ht="26" customHeight="1">
      <c r="A5" s="12" t="inlineStr">
        <is>
          <t>월</t>
        </is>
      </c>
      <c r="B5" s="12" t="inlineStr">
        <is>
          <t>새 문의</t>
        </is>
      </c>
      <c r="C5" s="12" t="inlineStr">
        <is>
          <t>계약까지 간 곳</t>
        </is>
      </c>
      <c r="D5" s="12" t="inlineStr">
        <is>
          <t>착공</t>
        </is>
      </c>
      <c r="E5" s="12" t="inlineStr">
        <is>
          <t>완공</t>
        </is>
      </c>
      <c r="F5" s="12" t="inlineStr">
        <is>
          <t>착공 현장 계약 금액</t>
        </is>
      </c>
      <c r="G5" s="12" t="inlineStr">
        <is>
          <t>들어온 돈</t>
        </is>
      </c>
      <c r="H5" s="12" t="inlineStr">
        <is>
          <t>나간 돈</t>
        </is>
      </c>
      <c r="I5" s="12" t="inlineStr">
        <is>
          <t>들어온 돈−나간 돈</t>
        </is>
      </c>
    </row>
    <row r="6">
      <c r="A6" s="33" t="inlineStr">
        <is>
          <t>1월</t>
        </is>
      </c>
      <c r="B6" s="34">
        <f>COUNTIFS(현장_접수,"&gt;="&amp;DATE(보기_연도,1,1),현장_접수,"&lt;="&amp;DATE(보기_연도,1+1,0))</f>
        <v/>
      </c>
      <c r="C6" s="34">
        <f>SUMPRODUCT((현장_접수&gt;=DATE(보기_연도,1,1))*(현장_접수&lt;=DATE(보기_연도,1+1,0))*ISNUMBER(MATCH(현장_상태,{"계약","공사 중","완료","A/S"},0)))</f>
        <v/>
      </c>
      <c r="D6" s="34">
        <f>COUNTIFS(현장_착공,"&gt;="&amp;DATE(보기_연도,1,1),현장_착공,"&lt;="&amp;DATE(보기_연도,1+1,0),현장_상태,"&lt;&gt;취소")</f>
        <v/>
      </c>
      <c r="E6" s="34">
        <f>COUNTIFS(현장_완공,"&gt;="&amp;DATE(보기_연도,1,1),현장_완공,"&lt;="&amp;DATE(보기_연도,1+1,0),현장_상태,"완료")+COUNTIFS(현장_완공,"&gt;="&amp;DATE(보기_연도,1,1),현장_완공,"&lt;="&amp;DATE(보기_연도,1+1,0),현장_상태,"A/S")</f>
        <v/>
      </c>
      <c r="F6" s="16">
        <f>SUMIFS(현장_계약,현장_착공,"&gt;="&amp;DATE(보기_연도,1,1),현장_착공,"&lt;="&amp;DATE(보기_연도,1+1,0),현장_상태,"&lt;&gt;취소")</f>
        <v/>
      </c>
      <c r="G6" s="16">
        <f>SUMIFS(입금_금액,입금_날짜,"&gt;="&amp;DATE(보기_연도,1,1),입금_날짜,"&lt;="&amp;DATE(보기_연도,1+1,0),입금_확인,"")</f>
        <v/>
      </c>
      <c r="H6" s="16">
        <f>SUMIFS(지출_금액,지출_날짜,"&gt;="&amp;DATE(보기_연도,1,1),지출_날짜,"&lt;="&amp;DATE(보기_연도,1+1,0),지출_확인,"")</f>
        <v/>
      </c>
      <c r="I6" s="35">
        <f>G6-H6</f>
        <v/>
      </c>
    </row>
    <row r="7">
      <c r="A7" s="33" t="inlineStr">
        <is>
          <t>2월</t>
        </is>
      </c>
      <c r="B7" s="34">
        <f>COUNTIFS(현장_접수,"&gt;="&amp;DATE(보기_연도,2,1),현장_접수,"&lt;="&amp;DATE(보기_연도,2+1,0))</f>
        <v/>
      </c>
      <c r="C7" s="34">
        <f>SUMPRODUCT((현장_접수&gt;=DATE(보기_연도,2,1))*(현장_접수&lt;=DATE(보기_연도,2+1,0))*ISNUMBER(MATCH(현장_상태,{"계약","공사 중","완료","A/S"},0)))</f>
        <v/>
      </c>
      <c r="D7" s="34">
        <f>COUNTIFS(현장_착공,"&gt;="&amp;DATE(보기_연도,2,1),현장_착공,"&lt;="&amp;DATE(보기_연도,2+1,0),현장_상태,"&lt;&gt;취소")</f>
        <v/>
      </c>
      <c r="E7" s="34">
        <f>COUNTIFS(현장_완공,"&gt;="&amp;DATE(보기_연도,2,1),현장_완공,"&lt;="&amp;DATE(보기_연도,2+1,0),현장_상태,"완료")+COUNTIFS(현장_완공,"&gt;="&amp;DATE(보기_연도,2,1),현장_완공,"&lt;="&amp;DATE(보기_연도,2+1,0),현장_상태,"A/S")</f>
        <v/>
      </c>
      <c r="F7" s="16">
        <f>SUMIFS(현장_계약,현장_착공,"&gt;="&amp;DATE(보기_연도,2,1),현장_착공,"&lt;="&amp;DATE(보기_연도,2+1,0),현장_상태,"&lt;&gt;취소")</f>
        <v/>
      </c>
      <c r="G7" s="16">
        <f>SUMIFS(입금_금액,입금_날짜,"&gt;="&amp;DATE(보기_연도,2,1),입금_날짜,"&lt;="&amp;DATE(보기_연도,2+1,0),입금_확인,"")</f>
        <v/>
      </c>
      <c r="H7" s="16">
        <f>SUMIFS(지출_금액,지출_날짜,"&gt;="&amp;DATE(보기_연도,2,1),지출_날짜,"&lt;="&amp;DATE(보기_연도,2+1,0),지출_확인,"")</f>
        <v/>
      </c>
      <c r="I7" s="35">
        <f>G7-H7</f>
        <v/>
      </c>
    </row>
    <row r="8">
      <c r="A8" s="33" t="inlineStr">
        <is>
          <t>3월</t>
        </is>
      </c>
      <c r="B8" s="34">
        <f>COUNTIFS(현장_접수,"&gt;="&amp;DATE(보기_연도,3,1),현장_접수,"&lt;="&amp;DATE(보기_연도,3+1,0))</f>
        <v/>
      </c>
      <c r="C8" s="34">
        <f>SUMPRODUCT((현장_접수&gt;=DATE(보기_연도,3,1))*(현장_접수&lt;=DATE(보기_연도,3+1,0))*ISNUMBER(MATCH(현장_상태,{"계약","공사 중","완료","A/S"},0)))</f>
        <v/>
      </c>
      <c r="D8" s="34">
        <f>COUNTIFS(현장_착공,"&gt;="&amp;DATE(보기_연도,3,1),현장_착공,"&lt;="&amp;DATE(보기_연도,3+1,0),현장_상태,"&lt;&gt;취소")</f>
        <v/>
      </c>
      <c r="E8" s="34">
        <f>COUNTIFS(현장_완공,"&gt;="&amp;DATE(보기_연도,3,1),현장_완공,"&lt;="&amp;DATE(보기_연도,3+1,0),현장_상태,"완료")+COUNTIFS(현장_완공,"&gt;="&amp;DATE(보기_연도,3,1),현장_완공,"&lt;="&amp;DATE(보기_연도,3+1,0),현장_상태,"A/S")</f>
        <v/>
      </c>
      <c r="F8" s="16">
        <f>SUMIFS(현장_계약,현장_착공,"&gt;="&amp;DATE(보기_연도,3,1),현장_착공,"&lt;="&amp;DATE(보기_연도,3+1,0),현장_상태,"&lt;&gt;취소")</f>
        <v/>
      </c>
      <c r="G8" s="16">
        <f>SUMIFS(입금_금액,입금_날짜,"&gt;="&amp;DATE(보기_연도,3,1),입금_날짜,"&lt;="&amp;DATE(보기_연도,3+1,0),입금_확인,"")</f>
        <v/>
      </c>
      <c r="H8" s="16">
        <f>SUMIFS(지출_금액,지출_날짜,"&gt;="&amp;DATE(보기_연도,3,1),지출_날짜,"&lt;="&amp;DATE(보기_연도,3+1,0),지출_확인,"")</f>
        <v/>
      </c>
      <c r="I8" s="35">
        <f>G8-H8</f>
        <v/>
      </c>
    </row>
    <row r="9">
      <c r="A9" s="33" t="inlineStr">
        <is>
          <t>4월</t>
        </is>
      </c>
      <c r="B9" s="34">
        <f>COUNTIFS(현장_접수,"&gt;="&amp;DATE(보기_연도,4,1),현장_접수,"&lt;="&amp;DATE(보기_연도,4+1,0))</f>
        <v/>
      </c>
      <c r="C9" s="34">
        <f>SUMPRODUCT((현장_접수&gt;=DATE(보기_연도,4,1))*(현장_접수&lt;=DATE(보기_연도,4+1,0))*ISNUMBER(MATCH(현장_상태,{"계약","공사 중","완료","A/S"},0)))</f>
        <v/>
      </c>
      <c r="D9" s="34">
        <f>COUNTIFS(현장_착공,"&gt;="&amp;DATE(보기_연도,4,1),현장_착공,"&lt;="&amp;DATE(보기_연도,4+1,0),현장_상태,"&lt;&gt;취소")</f>
        <v/>
      </c>
      <c r="E9" s="34">
        <f>COUNTIFS(현장_완공,"&gt;="&amp;DATE(보기_연도,4,1),현장_완공,"&lt;="&amp;DATE(보기_연도,4+1,0),현장_상태,"완료")+COUNTIFS(현장_완공,"&gt;="&amp;DATE(보기_연도,4,1),현장_완공,"&lt;="&amp;DATE(보기_연도,4+1,0),현장_상태,"A/S")</f>
        <v/>
      </c>
      <c r="F9" s="16">
        <f>SUMIFS(현장_계약,현장_착공,"&gt;="&amp;DATE(보기_연도,4,1),현장_착공,"&lt;="&amp;DATE(보기_연도,4+1,0),현장_상태,"&lt;&gt;취소")</f>
        <v/>
      </c>
      <c r="G9" s="16">
        <f>SUMIFS(입금_금액,입금_날짜,"&gt;="&amp;DATE(보기_연도,4,1),입금_날짜,"&lt;="&amp;DATE(보기_연도,4+1,0),입금_확인,"")</f>
        <v/>
      </c>
      <c r="H9" s="16">
        <f>SUMIFS(지출_금액,지출_날짜,"&gt;="&amp;DATE(보기_연도,4,1),지출_날짜,"&lt;="&amp;DATE(보기_연도,4+1,0),지출_확인,"")</f>
        <v/>
      </c>
      <c r="I9" s="35">
        <f>G9-H9</f>
        <v/>
      </c>
    </row>
    <row r="10">
      <c r="A10" s="33" t="inlineStr">
        <is>
          <t>5월</t>
        </is>
      </c>
      <c r="B10" s="34">
        <f>COUNTIFS(현장_접수,"&gt;="&amp;DATE(보기_연도,5,1),현장_접수,"&lt;="&amp;DATE(보기_연도,5+1,0))</f>
        <v/>
      </c>
      <c r="C10" s="34">
        <f>SUMPRODUCT((현장_접수&gt;=DATE(보기_연도,5,1))*(현장_접수&lt;=DATE(보기_연도,5+1,0))*ISNUMBER(MATCH(현장_상태,{"계약","공사 중","완료","A/S"},0)))</f>
        <v/>
      </c>
      <c r="D10" s="34">
        <f>COUNTIFS(현장_착공,"&gt;="&amp;DATE(보기_연도,5,1),현장_착공,"&lt;="&amp;DATE(보기_연도,5+1,0),현장_상태,"&lt;&gt;취소")</f>
        <v/>
      </c>
      <c r="E10" s="34">
        <f>COUNTIFS(현장_완공,"&gt;="&amp;DATE(보기_연도,5,1),현장_완공,"&lt;="&amp;DATE(보기_연도,5+1,0),현장_상태,"완료")+COUNTIFS(현장_완공,"&gt;="&amp;DATE(보기_연도,5,1),현장_완공,"&lt;="&amp;DATE(보기_연도,5+1,0),현장_상태,"A/S")</f>
        <v/>
      </c>
      <c r="F10" s="16">
        <f>SUMIFS(현장_계약,현장_착공,"&gt;="&amp;DATE(보기_연도,5,1),현장_착공,"&lt;="&amp;DATE(보기_연도,5+1,0),현장_상태,"&lt;&gt;취소")</f>
        <v/>
      </c>
      <c r="G10" s="16">
        <f>SUMIFS(입금_금액,입금_날짜,"&gt;="&amp;DATE(보기_연도,5,1),입금_날짜,"&lt;="&amp;DATE(보기_연도,5+1,0),입금_확인,"")</f>
        <v/>
      </c>
      <c r="H10" s="16">
        <f>SUMIFS(지출_금액,지출_날짜,"&gt;="&amp;DATE(보기_연도,5,1),지출_날짜,"&lt;="&amp;DATE(보기_연도,5+1,0),지출_확인,"")</f>
        <v/>
      </c>
      <c r="I10" s="35">
        <f>G10-H10</f>
        <v/>
      </c>
    </row>
    <row r="11">
      <c r="A11" s="33" t="inlineStr">
        <is>
          <t>6월</t>
        </is>
      </c>
      <c r="B11" s="34">
        <f>COUNTIFS(현장_접수,"&gt;="&amp;DATE(보기_연도,6,1),현장_접수,"&lt;="&amp;DATE(보기_연도,6+1,0))</f>
        <v/>
      </c>
      <c r="C11" s="34">
        <f>SUMPRODUCT((현장_접수&gt;=DATE(보기_연도,6,1))*(현장_접수&lt;=DATE(보기_연도,6+1,0))*ISNUMBER(MATCH(현장_상태,{"계약","공사 중","완료","A/S"},0)))</f>
        <v/>
      </c>
      <c r="D11" s="34">
        <f>COUNTIFS(현장_착공,"&gt;="&amp;DATE(보기_연도,6,1),현장_착공,"&lt;="&amp;DATE(보기_연도,6+1,0),현장_상태,"&lt;&gt;취소")</f>
        <v/>
      </c>
      <c r="E11" s="34">
        <f>COUNTIFS(현장_완공,"&gt;="&amp;DATE(보기_연도,6,1),현장_완공,"&lt;="&amp;DATE(보기_연도,6+1,0),현장_상태,"완료")+COUNTIFS(현장_완공,"&gt;="&amp;DATE(보기_연도,6,1),현장_완공,"&lt;="&amp;DATE(보기_연도,6+1,0),현장_상태,"A/S")</f>
        <v/>
      </c>
      <c r="F11" s="16">
        <f>SUMIFS(현장_계약,현장_착공,"&gt;="&amp;DATE(보기_연도,6,1),현장_착공,"&lt;="&amp;DATE(보기_연도,6+1,0),현장_상태,"&lt;&gt;취소")</f>
        <v/>
      </c>
      <c r="G11" s="16">
        <f>SUMIFS(입금_금액,입금_날짜,"&gt;="&amp;DATE(보기_연도,6,1),입금_날짜,"&lt;="&amp;DATE(보기_연도,6+1,0),입금_확인,"")</f>
        <v/>
      </c>
      <c r="H11" s="16">
        <f>SUMIFS(지출_금액,지출_날짜,"&gt;="&amp;DATE(보기_연도,6,1),지출_날짜,"&lt;="&amp;DATE(보기_연도,6+1,0),지출_확인,"")</f>
        <v/>
      </c>
      <c r="I11" s="35">
        <f>G11-H11</f>
        <v/>
      </c>
    </row>
    <row r="12">
      <c r="A12" s="33" t="inlineStr">
        <is>
          <t>7월</t>
        </is>
      </c>
      <c r="B12" s="34">
        <f>COUNTIFS(현장_접수,"&gt;="&amp;DATE(보기_연도,7,1),현장_접수,"&lt;="&amp;DATE(보기_연도,7+1,0))</f>
        <v/>
      </c>
      <c r="C12" s="34">
        <f>SUMPRODUCT((현장_접수&gt;=DATE(보기_연도,7,1))*(현장_접수&lt;=DATE(보기_연도,7+1,0))*ISNUMBER(MATCH(현장_상태,{"계약","공사 중","완료","A/S"},0)))</f>
        <v/>
      </c>
      <c r="D12" s="34">
        <f>COUNTIFS(현장_착공,"&gt;="&amp;DATE(보기_연도,7,1),현장_착공,"&lt;="&amp;DATE(보기_연도,7+1,0),현장_상태,"&lt;&gt;취소")</f>
        <v/>
      </c>
      <c r="E12" s="34">
        <f>COUNTIFS(현장_완공,"&gt;="&amp;DATE(보기_연도,7,1),현장_완공,"&lt;="&amp;DATE(보기_연도,7+1,0),현장_상태,"완료")+COUNTIFS(현장_완공,"&gt;="&amp;DATE(보기_연도,7,1),현장_완공,"&lt;="&amp;DATE(보기_연도,7+1,0),현장_상태,"A/S")</f>
        <v/>
      </c>
      <c r="F12" s="16">
        <f>SUMIFS(현장_계약,현장_착공,"&gt;="&amp;DATE(보기_연도,7,1),현장_착공,"&lt;="&amp;DATE(보기_연도,7+1,0),현장_상태,"&lt;&gt;취소")</f>
        <v/>
      </c>
      <c r="G12" s="16">
        <f>SUMIFS(입금_금액,입금_날짜,"&gt;="&amp;DATE(보기_연도,7,1),입금_날짜,"&lt;="&amp;DATE(보기_연도,7+1,0),입금_확인,"")</f>
        <v/>
      </c>
      <c r="H12" s="16">
        <f>SUMIFS(지출_금액,지출_날짜,"&gt;="&amp;DATE(보기_연도,7,1),지출_날짜,"&lt;="&amp;DATE(보기_연도,7+1,0),지출_확인,"")</f>
        <v/>
      </c>
      <c r="I12" s="35">
        <f>G12-H12</f>
        <v/>
      </c>
    </row>
    <row r="13">
      <c r="A13" s="33" t="inlineStr">
        <is>
          <t>8월</t>
        </is>
      </c>
      <c r="B13" s="34">
        <f>COUNTIFS(현장_접수,"&gt;="&amp;DATE(보기_연도,8,1),현장_접수,"&lt;="&amp;DATE(보기_연도,8+1,0))</f>
        <v/>
      </c>
      <c r="C13" s="34">
        <f>SUMPRODUCT((현장_접수&gt;=DATE(보기_연도,8,1))*(현장_접수&lt;=DATE(보기_연도,8+1,0))*ISNUMBER(MATCH(현장_상태,{"계약","공사 중","완료","A/S"},0)))</f>
        <v/>
      </c>
      <c r="D13" s="34">
        <f>COUNTIFS(현장_착공,"&gt;="&amp;DATE(보기_연도,8,1),현장_착공,"&lt;="&amp;DATE(보기_연도,8+1,0),현장_상태,"&lt;&gt;취소")</f>
        <v/>
      </c>
      <c r="E13" s="34">
        <f>COUNTIFS(현장_완공,"&gt;="&amp;DATE(보기_연도,8,1),현장_완공,"&lt;="&amp;DATE(보기_연도,8+1,0),현장_상태,"완료")+COUNTIFS(현장_완공,"&gt;="&amp;DATE(보기_연도,8,1),현장_완공,"&lt;="&amp;DATE(보기_연도,8+1,0),현장_상태,"A/S")</f>
        <v/>
      </c>
      <c r="F13" s="16">
        <f>SUMIFS(현장_계약,현장_착공,"&gt;="&amp;DATE(보기_연도,8,1),현장_착공,"&lt;="&amp;DATE(보기_연도,8+1,0),현장_상태,"&lt;&gt;취소")</f>
        <v/>
      </c>
      <c r="G13" s="16">
        <f>SUMIFS(입금_금액,입금_날짜,"&gt;="&amp;DATE(보기_연도,8,1),입금_날짜,"&lt;="&amp;DATE(보기_연도,8+1,0),입금_확인,"")</f>
        <v/>
      </c>
      <c r="H13" s="16">
        <f>SUMIFS(지출_금액,지출_날짜,"&gt;="&amp;DATE(보기_연도,8,1),지출_날짜,"&lt;="&amp;DATE(보기_연도,8+1,0),지출_확인,"")</f>
        <v/>
      </c>
      <c r="I13" s="35">
        <f>G13-H13</f>
        <v/>
      </c>
    </row>
    <row r="14">
      <c r="A14" s="33" t="inlineStr">
        <is>
          <t>9월</t>
        </is>
      </c>
      <c r="B14" s="34">
        <f>COUNTIFS(현장_접수,"&gt;="&amp;DATE(보기_연도,9,1),현장_접수,"&lt;="&amp;DATE(보기_연도,9+1,0))</f>
        <v/>
      </c>
      <c r="C14" s="34">
        <f>SUMPRODUCT((현장_접수&gt;=DATE(보기_연도,9,1))*(현장_접수&lt;=DATE(보기_연도,9+1,0))*ISNUMBER(MATCH(현장_상태,{"계약","공사 중","완료","A/S"},0)))</f>
        <v/>
      </c>
      <c r="D14" s="34">
        <f>COUNTIFS(현장_착공,"&gt;="&amp;DATE(보기_연도,9,1),현장_착공,"&lt;="&amp;DATE(보기_연도,9+1,0),현장_상태,"&lt;&gt;취소")</f>
        <v/>
      </c>
      <c r="E14" s="34">
        <f>COUNTIFS(현장_완공,"&gt;="&amp;DATE(보기_연도,9,1),현장_완공,"&lt;="&amp;DATE(보기_연도,9+1,0),현장_상태,"완료")+COUNTIFS(현장_완공,"&gt;="&amp;DATE(보기_연도,9,1),현장_완공,"&lt;="&amp;DATE(보기_연도,9+1,0),현장_상태,"A/S")</f>
        <v/>
      </c>
      <c r="F14" s="16">
        <f>SUMIFS(현장_계약,현장_착공,"&gt;="&amp;DATE(보기_연도,9,1),현장_착공,"&lt;="&amp;DATE(보기_연도,9+1,0),현장_상태,"&lt;&gt;취소")</f>
        <v/>
      </c>
      <c r="G14" s="16">
        <f>SUMIFS(입금_금액,입금_날짜,"&gt;="&amp;DATE(보기_연도,9,1),입금_날짜,"&lt;="&amp;DATE(보기_연도,9+1,0),입금_확인,"")</f>
        <v/>
      </c>
      <c r="H14" s="16">
        <f>SUMIFS(지출_금액,지출_날짜,"&gt;="&amp;DATE(보기_연도,9,1),지출_날짜,"&lt;="&amp;DATE(보기_연도,9+1,0),지출_확인,"")</f>
        <v/>
      </c>
      <c r="I14" s="35">
        <f>G14-H14</f>
        <v/>
      </c>
    </row>
    <row r="15">
      <c r="A15" s="33" t="inlineStr">
        <is>
          <t>10월</t>
        </is>
      </c>
      <c r="B15" s="34">
        <f>COUNTIFS(현장_접수,"&gt;="&amp;DATE(보기_연도,10,1),현장_접수,"&lt;="&amp;DATE(보기_연도,10+1,0))</f>
        <v/>
      </c>
      <c r="C15" s="34">
        <f>SUMPRODUCT((현장_접수&gt;=DATE(보기_연도,10,1))*(현장_접수&lt;=DATE(보기_연도,10+1,0))*ISNUMBER(MATCH(현장_상태,{"계약","공사 중","완료","A/S"},0)))</f>
        <v/>
      </c>
      <c r="D15" s="34">
        <f>COUNTIFS(현장_착공,"&gt;="&amp;DATE(보기_연도,10,1),현장_착공,"&lt;="&amp;DATE(보기_연도,10+1,0),현장_상태,"&lt;&gt;취소")</f>
        <v/>
      </c>
      <c r="E15" s="34">
        <f>COUNTIFS(현장_완공,"&gt;="&amp;DATE(보기_연도,10,1),현장_완공,"&lt;="&amp;DATE(보기_연도,10+1,0),현장_상태,"완료")+COUNTIFS(현장_완공,"&gt;="&amp;DATE(보기_연도,10,1),현장_완공,"&lt;="&amp;DATE(보기_연도,10+1,0),현장_상태,"A/S")</f>
        <v/>
      </c>
      <c r="F15" s="16">
        <f>SUMIFS(현장_계약,현장_착공,"&gt;="&amp;DATE(보기_연도,10,1),현장_착공,"&lt;="&amp;DATE(보기_연도,10+1,0),현장_상태,"&lt;&gt;취소")</f>
        <v/>
      </c>
      <c r="G15" s="16">
        <f>SUMIFS(입금_금액,입금_날짜,"&gt;="&amp;DATE(보기_연도,10,1),입금_날짜,"&lt;="&amp;DATE(보기_연도,10+1,0),입금_확인,"")</f>
        <v/>
      </c>
      <c r="H15" s="16">
        <f>SUMIFS(지출_금액,지출_날짜,"&gt;="&amp;DATE(보기_연도,10,1),지출_날짜,"&lt;="&amp;DATE(보기_연도,10+1,0),지출_확인,"")</f>
        <v/>
      </c>
      <c r="I15" s="35">
        <f>G15-H15</f>
        <v/>
      </c>
    </row>
    <row r="16">
      <c r="A16" s="33" t="inlineStr">
        <is>
          <t>11월</t>
        </is>
      </c>
      <c r="B16" s="34">
        <f>COUNTIFS(현장_접수,"&gt;="&amp;DATE(보기_연도,11,1),현장_접수,"&lt;="&amp;DATE(보기_연도,11+1,0))</f>
        <v/>
      </c>
      <c r="C16" s="34">
        <f>SUMPRODUCT((현장_접수&gt;=DATE(보기_연도,11,1))*(현장_접수&lt;=DATE(보기_연도,11+1,0))*ISNUMBER(MATCH(현장_상태,{"계약","공사 중","완료","A/S"},0)))</f>
        <v/>
      </c>
      <c r="D16" s="34">
        <f>COUNTIFS(현장_착공,"&gt;="&amp;DATE(보기_연도,11,1),현장_착공,"&lt;="&amp;DATE(보기_연도,11+1,0),현장_상태,"&lt;&gt;취소")</f>
        <v/>
      </c>
      <c r="E16" s="34">
        <f>COUNTIFS(현장_완공,"&gt;="&amp;DATE(보기_연도,11,1),현장_완공,"&lt;="&amp;DATE(보기_연도,11+1,0),현장_상태,"완료")+COUNTIFS(현장_완공,"&gt;="&amp;DATE(보기_연도,11,1),현장_완공,"&lt;="&amp;DATE(보기_연도,11+1,0),현장_상태,"A/S")</f>
        <v/>
      </c>
      <c r="F16" s="16">
        <f>SUMIFS(현장_계약,현장_착공,"&gt;="&amp;DATE(보기_연도,11,1),현장_착공,"&lt;="&amp;DATE(보기_연도,11+1,0),현장_상태,"&lt;&gt;취소")</f>
        <v/>
      </c>
      <c r="G16" s="16">
        <f>SUMIFS(입금_금액,입금_날짜,"&gt;="&amp;DATE(보기_연도,11,1),입금_날짜,"&lt;="&amp;DATE(보기_연도,11+1,0),입금_확인,"")</f>
        <v/>
      </c>
      <c r="H16" s="16">
        <f>SUMIFS(지출_금액,지출_날짜,"&gt;="&amp;DATE(보기_연도,11,1),지출_날짜,"&lt;="&amp;DATE(보기_연도,11+1,0),지출_확인,"")</f>
        <v/>
      </c>
      <c r="I16" s="35">
        <f>G16-H16</f>
        <v/>
      </c>
    </row>
    <row r="17">
      <c r="A17" s="33" t="inlineStr">
        <is>
          <t>12월</t>
        </is>
      </c>
      <c r="B17" s="34">
        <f>COUNTIFS(현장_접수,"&gt;="&amp;DATE(보기_연도,12,1),현장_접수,"&lt;="&amp;DATE(보기_연도,12+1,0))</f>
        <v/>
      </c>
      <c r="C17" s="34">
        <f>SUMPRODUCT((현장_접수&gt;=DATE(보기_연도,12,1))*(현장_접수&lt;=DATE(보기_연도,12+1,0))*ISNUMBER(MATCH(현장_상태,{"계약","공사 중","완료","A/S"},0)))</f>
        <v/>
      </c>
      <c r="D17" s="34">
        <f>COUNTIFS(현장_착공,"&gt;="&amp;DATE(보기_연도,12,1),현장_착공,"&lt;="&amp;DATE(보기_연도,12+1,0),현장_상태,"&lt;&gt;취소")</f>
        <v/>
      </c>
      <c r="E17" s="34">
        <f>COUNTIFS(현장_완공,"&gt;="&amp;DATE(보기_연도,12,1),현장_완공,"&lt;="&amp;DATE(보기_연도,12+1,0),현장_상태,"완료")+COUNTIFS(현장_완공,"&gt;="&amp;DATE(보기_연도,12,1),현장_완공,"&lt;="&amp;DATE(보기_연도,12+1,0),현장_상태,"A/S")</f>
        <v/>
      </c>
      <c r="F17" s="16">
        <f>SUMIFS(현장_계약,현장_착공,"&gt;="&amp;DATE(보기_연도,12,1),현장_착공,"&lt;="&amp;DATE(보기_연도,12+1,0),현장_상태,"&lt;&gt;취소")</f>
        <v/>
      </c>
      <c r="G17" s="16">
        <f>SUMIFS(입금_금액,입금_날짜,"&gt;="&amp;DATE(보기_연도,12,1),입금_날짜,"&lt;="&amp;DATE(보기_연도,12+1,0),입금_확인,"")</f>
        <v/>
      </c>
      <c r="H17" s="16">
        <f>SUMIFS(지출_금액,지출_날짜,"&gt;="&amp;DATE(보기_연도,12,1),지출_날짜,"&lt;="&amp;DATE(보기_연도,12+1,0),지출_확인,"")</f>
        <v/>
      </c>
      <c r="I17" s="35">
        <f>G17-H17</f>
        <v/>
      </c>
    </row>
    <row r="18">
      <c r="A18" s="36" t="inlineStr">
        <is>
          <t>합계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8">
        <f>SUM(F6:F17)</f>
        <v/>
      </c>
      <c r="G18" s="38">
        <f>SUM(G6:G17)</f>
        <v/>
      </c>
      <c r="H18" s="38">
        <f>SUM(H6:H17)</f>
        <v/>
      </c>
      <c r="I18" s="38">
        <f>SUM(I6:I17)</f>
        <v/>
      </c>
    </row>
    <row r="19">
      <c r="A19" s="3" t="inlineStr">
        <is>
          <t>들어온 돈−나간 돈은 그달 통장 흐름입니다(현장별 이익은 '현장 장부'의 계약−지출 칸).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B3" showDropDown="0" showInputMessage="0" showErrorMessage="1" allowBlank="0" errorTitle="연도" error="2026 처럼 적어 주세요." type="whole" operator="between">
      <formula1>2000</formula1>
      <formula2>2100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5"/>
  <sheetViews>
    <sheetView showGridLines="0" tabSelected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6" customWidth="1" min="4" max="4"/>
    <col width="24" customWidth="1" min="5" max="5"/>
    <col width="15" customWidth="1" min="6" max="6"/>
    <col width="22" customWidth="1" min="7" max="7"/>
  </cols>
  <sheetData>
    <row r="1" ht="30" customHeight="1">
      <c r="A1" s="1" t="inlineStr">
        <is>
          <t>거래처 (협력 업체·자재상)</t>
        </is>
      </c>
      <c r="G1" s="2" t="inlineStr">
        <is>
          <t>견본</t>
        </is>
      </c>
    </row>
    <row r="2">
      <c r="A2" s="3" t="inlineStr">
        <is>
          <t>지출을 적을 때 고르는 이름입니다. 올해 지급 합계는 지출 시트에서 저절로 모입니다.</t>
        </is>
      </c>
    </row>
    <row r="5" ht="26" customHeight="1">
      <c r="A5" s="12" t="inlineStr">
        <is>
          <t>거래처</t>
        </is>
      </c>
      <c r="B5" s="12" t="inlineStr">
        <is>
          <t>분야</t>
        </is>
      </c>
      <c r="C5" s="12" t="inlineStr">
        <is>
          <t>연락처</t>
        </is>
      </c>
      <c r="D5" s="12" t="inlineStr">
        <is>
          <t>결제 조건</t>
        </is>
      </c>
      <c r="E5" s="12" t="inlineStr">
        <is>
          <t>메모</t>
        </is>
      </c>
      <c r="F5" s="12" t="inlineStr">
        <is>
          <t>올해 지급</t>
        </is>
      </c>
      <c r="G5" s="12" t="inlineStr">
        <is>
          <t>확인</t>
        </is>
      </c>
    </row>
    <row r="6">
      <c r="A6" s="21" t="inlineStr">
        <is>
          <t>한결철거</t>
        </is>
      </c>
      <c r="B6" s="21" t="inlineStr">
        <is>
          <t>철거</t>
        </is>
      </c>
      <c r="C6" s="21" t="inlineStr">
        <is>
          <t>010-3000-0000</t>
        </is>
      </c>
      <c r="D6" s="21" t="inlineStr">
        <is>
          <t>현금 바로</t>
        </is>
      </c>
      <c r="E6" s="21" t="n"/>
      <c r="F6" s="39">
        <f>IF(A6="","",SUMIFS(지출_금액,지출_거래처,A6,지출_날짜,"&gt;="&amp;DATE(YEAR(기준일),1,1),지출_날짜,"&lt;="&amp;기준일,지출_확인,""))</f>
        <v/>
      </c>
      <c r="G6" s="25">
        <f>IF(A6="","",IF(COUNTIF($A$6:$A$105,A6)&gt;1,"같은 이름이 또 있어요",IF(B6="","분야를 골라 주세요","")))</f>
        <v/>
      </c>
    </row>
    <row r="7">
      <c r="A7" s="21" t="inlineStr">
        <is>
          <t>대성설비</t>
        </is>
      </c>
      <c r="B7" s="21" t="inlineStr">
        <is>
          <t>설비</t>
        </is>
      </c>
      <c r="C7" s="21" t="inlineStr">
        <is>
          <t>010-3271-7919</t>
        </is>
      </c>
      <c r="D7" s="21" t="inlineStr">
        <is>
          <t>공사 끝나고 바로</t>
        </is>
      </c>
      <c r="E7" s="21" t="n"/>
      <c r="F7" s="39">
        <f>IF(A7="","",SUMIFS(지출_금액,지출_거래처,A7,지출_날짜,"&gt;="&amp;DATE(YEAR(기준일),1,1),지출_날짜,"&lt;="&amp;기준일,지출_확인,""))</f>
        <v/>
      </c>
      <c r="G7" s="25">
        <f>IF(A7="","",IF(COUNTIF($A$6:$A$105,A7)&gt;1,"같은 이름이 또 있어요",IF(B7="","분야를 골라 주세요","")))</f>
        <v/>
      </c>
    </row>
    <row r="8">
      <c r="A8" s="21" t="inlineStr">
        <is>
          <t>물길설비</t>
        </is>
      </c>
      <c r="B8" s="21" t="inlineStr">
        <is>
          <t>설비</t>
        </is>
      </c>
      <c r="C8" s="21" t="inlineStr">
        <is>
          <t>010-3542-5838</t>
        </is>
      </c>
      <c r="D8" s="21" t="inlineStr">
        <is>
          <t>말일 정산</t>
        </is>
      </c>
      <c r="E8" s="21" t="n"/>
      <c r="F8" s="39">
        <f>IF(A8="","",SUMIFS(지출_금액,지출_거래처,A8,지출_날짜,"&gt;="&amp;DATE(YEAR(기준일),1,1),지출_날짜,"&lt;="&amp;기준일,지출_확인,""))</f>
        <v/>
      </c>
      <c r="G8" s="25">
        <f>IF(A8="","",IF(COUNTIF($A$6:$A$105,A8)&gt;1,"같은 이름이 또 있어요",IF(B8="","분야를 골라 주세요","")))</f>
        <v/>
      </c>
    </row>
    <row r="9">
      <c r="A9" s="21" t="inlineStr">
        <is>
          <t>반듯타일</t>
        </is>
      </c>
      <c r="B9" s="21" t="inlineStr">
        <is>
          <t>타일</t>
        </is>
      </c>
      <c r="C9" s="21" t="inlineStr">
        <is>
          <t>010-3813-3757</t>
        </is>
      </c>
      <c r="D9" s="21" t="inlineStr">
        <is>
          <t>공사 끝나고 바로</t>
        </is>
      </c>
      <c r="E9" s="21" t="n"/>
      <c r="F9" s="39">
        <f>IF(A9="","",SUMIFS(지출_금액,지출_거래처,A9,지출_날짜,"&gt;="&amp;DATE(YEAR(기준일),1,1),지출_날짜,"&lt;="&amp;기준일,지출_확인,""))</f>
        <v/>
      </c>
      <c r="G9" s="25">
        <f>IF(A9="","",IF(COUNTIF($A$6:$A$105,A9)&gt;1,"같은 이름이 또 있어요",IF(B9="","분야를 골라 주세요","")))</f>
        <v/>
      </c>
    </row>
    <row r="10">
      <c r="A10" s="21" t="inlineStr">
        <is>
          <t>명장타일</t>
        </is>
      </c>
      <c r="B10" s="21" t="inlineStr">
        <is>
          <t>타일</t>
        </is>
      </c>
      <c r="C10" s="21" t="inlineStr">
        <is>
          <t>010-4084-1676</t>
        </is>
      </c>
      <c r="D10" s="21" t="inlineStr">
        <is>
          <t>공사 끝나고 바로</t>
        </is>
      </c>
      <c r="E10" s="21" t="n"/>
      <c r="F10" s="39">
        <f>IF(A10="","",SUMIFS(지출_금액,지출_거래처,A10,지출_날짜,"&gt;="&amp;DATE(YEAR(기준일),1,1),지출_날짜,"&lt;="&amp;기준일,지출_확인,""))</f>
        <v/>
      </c>
      <c r="G10" s="25">
        <f>IF(A10="","",IF(COUNTIF($A$6:$A$105,A10)&gt;1,"같은 이름이 또 있어요",IF(B10="","분야를 골라 주세요","")))</f>
        <v/>
      </c>
    </row>
    <row r="11">
      <c r="A11" s="21" t="inlineStr">
        <is>
          <t>나무결목공</t>
        </is>
      </c>
      <c r="B11" s="21" t="inlineStr">
        <is>
          <t>목공</t>
        </is>
      </c>
      <c r="C11" s="21" t="inlineStr">
        <is>
          <t>010-4355-9595</t>
        </is>
      </c>
      <c r="D11" s="21" t="inlineStr">
        <is>
          <t>15일·말일</t>
        </is>
      </c>
      <c r="E11" s="21" t="n"/>
      <c r="F11" s="39">
        <f>IF(A11="","",SUMIFS(지출_금액,지출_거래처,A11,지출_날짜,"&gt;="&amp;DATE(YEAR(기준일),1,1),지출_날짜,"&lt;="&amp;기준일,지출_확인,""))</f>
        <v/>
      </c>
      <c r="G11" s="25">
        <f>IF(A11="","",IF(COUNTIF($A$6:$A$105,A11)&gt;1,"같은 이름이 또 있어요",IF(B11="","분야를 골라 주세요","")))</f>
        <v/>
      </c>
    </row>
    <row r="12">
      <c r="A12" s="21" t="inlineStr">
        <is>
          <t>바른목공</t>
        </is>
      </c>
      <c r="B12" s="21" t="inlineStr">
        <is>
          <t>목공</t>
        </is>
      </c>
      <c r="C12" s="21" t="inlineStr">
        <is>
          <t>010-4626-7514</t>
        </is>
      </c>
      <c r="D12" s="21" t="inlineStr">
        <is>
          <t>말일 정산</t>
        </is>
      </c>
      <c r="E12" s="21" t="n"/>
      <c r="F12" s="39">
        <f>IF(A12="","",SUMIFS(지출_금액,지출_거래처,A12,지출_날짜,"&gt;="&amp;DATE(YEAR(기준일),1,1),지출_날짜,"&lt;="&amp;기준일,지출_확인,""))</f>
        <v/>
      </c>
      <c r="G12" s="25">
        <f>IF(A12="","",IF(COUNTIF($A$6:$A$105,A12)&gt;1,"같은 이름이 또 있어요",IF(B12="","분야를 골라 주세요","")))</f>
        <v/>
      </c>
    </row>
    <row r="13">
      <c r="A13" s="21" t="inlineStr">
        <is>
          <t>밝음전기</t>
        </is>
      </c>
      <c r="B13" s="21" t="inlineStr">
        <is>
          <t>전기</t>
        </is>
      </c>
      <c r="C13" s="21" t="inlineStr">
        <is>
          <t>010-4897-5433</t>
        </is>
      </c>
      <c r="D13" s="21" t="inlineStr">
        <is>
          <t>15일·말일</t>
        </is>
      </c>
      <c r="E13" s="21" t="n"/>
      <c r="F13" s="39">
        <f>IF(A13="","",SUMIFS(지출_금액,지출_거래처,A13,지출_날짜,"&gt;="&amp;DATE(YEAR(기준일),1,1),지출_날짜,"&lt;="&amp;기준일,지출_확인,""))</f>
        <v/>
      </c>
      <c r="G13" s="25">
        <f>IF(A13="","",IF(COUNTIF($A$6:$A$105,A13)&gt;1,"같은 이름이 또 있어요",IF(B13="","분야를 골라 주세요","")))</f>
        <v/>
      </c>
    </row>
    <row r="14">
      <c r="A14" s="21" t="inlineStr">
        <is>
          <t>새빛전기</t>
        </is>
      </c>
      <c r="B14" s="21" t="inlineStr">
        <is>
          <t>전기</t>
        </is>
      </c>
      <c r="C14" s="21" t="inlineStr">
        <is>
          <t>010-5168-3352</t>
        </is>
      </c>
      <c r="D14" s="21" t="inlineStr">
        <is>
          <t>공사 끝나고 바로</t>
        </is>
      </c>
      <c r="E14" s="21" t="n"/>
      <c r="F14" s="39">
        <f>IF(A14="","",SUMIFS(지출_금액,지출_거래처,A14,지출_날짜,"&gt;="&amp;DATE(YEAR(기준일),1,1),지출_날짜,"&lt;="&amp;기준일,지출_확인,""))</f>
        <v/>
      </c>
      <c r="G14" s="25">
        <f>IF(A14="","",IF(COUNTIF($A$6:$A$105,A14)&gt;1,"같은 이름이 또 있어요",IF(B14="","분야를 골라 주세요","")))</f>
        <v/>
      </c>
    </row>
    <row r="15">
      <c r="A15" s="21" t="inlineStr">
        <is>
          <t>고운도배</t>
        </is>
      </c>
      <c r="B15" s="21" t="inlineStr">
        <is>
          <t>도배·장판</t>
        </is>
      </c>
      <c r="C15" s="21" t="inlineStr">
        <is>
          <t>010-5439-1271</t>
        </is>
      </c>
      <c r="D15" s="21" t="inlineStr">
        <is>
          <t>현금 바로</t>
        </is>
      </c>
      <c r="E15" s="21" t="n"/>
      <c r="F15" s="39">
        <f>IF(A15="","",SUMIFS(지출_금액,지출_거래처,A15,지출_날짜,"&gt;="&amp;DATE(YEAR(기준일),1,1),지출_날짜,"&lt;="&amp;기준일,지출_확인,""))</f>
        <v/>
      </c>
      <c r="G15" s="25">
        <f>IF(A15="","",IF(COUNTIF($A$6:$A$105,A15)&gt;1,"같은 이름이 또 있어요",IF(B15="","분야를 골라 주세요","")))</f>
        <v/>
      </c>
    </row>
    <row r="16">
      <c r="A16" s="21" t="inlineStr">
        <is>
          <t>한지벽지</t>
        </is>
      </c>
      <c r="B16" s="21" t="inlineStr">
        <is>
          <t>도배·장판</t>
        </is>
      </c>
      <c r="C16" s="21" t="inlineStr">
        <is>
          <t>010-5710-9190</t>
        </is>
      </c>
      <c r="D16" s="21" t="inlineStr">
        <is>
          <t>말일 정산</t>
        </is>
      </c>
      <c r="E16" s="21" t="n"/>
      <c r="F16" s="39">
        <f>IF(A16="","",SUMIFS(지출_금액,지출_거래처,A16,지출_날짜,"&gt;="&amp;DATE(YEAR(기준일),1,1),지출_날짜,"&lt;="&amp;기준일,지출_확인,""))</f>
        <v/>
      </c>
      <c r="G16" s="25">
        <f>IF(A16="","",IF(COUNTIF($A$6:$A$105,A16)&gt;1,"같은 이름이 또 있어요",IF(B16="","분야를 골라 주세요","")))</f>
        <v/>
      </c>
    </row>
    <row r="17">
      <c r="A17" s="21" t="inlineStr">
        <is>
          <t>동네자재마트</t>
        </is>
      </c>
      <c r="B17" s="21" t="inlineStr">
        <is>
          <t>자재</t>
        </is>
      </c>
      <c r="C17" s="21" t="inlineStr">
        <is>
          <t>010-5981-7109</t>
        </is>
      </c>
      <c r="D17" s="21" t="inlineStr">
        <is>
          <t>현금 바로</t>
        </is>
      </c>
      <c r="E17" s="21" t="n"/>
      <c r="F17" s="39">
        <f>IF(A17="","",SUMIFS(지출_금액,지출_거래처,A17,지출_날짜,"&gt;="&amp;DATE(YEAR(기준일),1,1),지출_날짜,"&lt;="&amp;기준일,지출_확인,""))</f>
        <v/>
      </c>
      <c r="G17" s="25">
        <f>IF(A17="","",IF(COUNTIF($A$6:$A$105,A17)&gt;1,"같은 이름이 또 있어요",IF(B17="","분야를 골라 주세요","")))</f>
        <v/>
      </c>
    </row>
    <row r="18">
      <c r="A18" s="21" t="inlineStr">
        <is>
          <t>대림자재(가상)</t>
        </is>
      </c>
      <c r="B18" s="21" t="inlineStr">
        <is>
          <t>자재</t>
        </is>
      </c>
      <c r="C18" s="21" t="inlineStr">
        <is>
          <t>010-6252-5028</t>
        </is>
      </c>
      <c r="D18" s="21" t="inlineStr">
        <is>
          <t>현금 바로</t>
        </is>
      </c>
      <c r="E18" s="21" t="n"/>
      <c r="F18" s="39">
        <f>IF(A18="","",SUMIFS(지출_금액,지출_거래처,A18,지출_날짜,"&gt;="&amp;DATE(YEAR(기준일),1,1),지출_날짜,"&lt;="&amp;기준일,지출_확인,""))</f>
        <v/>
      </c>
      <c r="G18" s="25">
        <f>IF(A18="","",IF(COUNTIF($A$6:$A$105,A18)&gt;1,"같은 이름이 또 있어요",IF(B18="","분야를 골라 주세요","")))</f>
        <v/>
      </c>
    </row>
    <row r="19">
      <c r="A19" s="21" t="inlineStr">
        <is>
          <t>창호명가</t>
        </is>
      </c>
      <c r="B19" s="21" t="inlineStr">
        <is>
          <t>창호</t>
        </is>
      </c>
      <c r="C19" s="21" t="inlineStr">
        <is>
          <t>010-6523-2947</t>
        </is>
      </c>
      <c r="D19" s="21" t="inlineStr">
        <is>
          <t>15일·말일</t>
        </is>
      </c>
      <c r="E19" s="21" t="n"/>
      <c r="F19" s="39">
        <f>IF(A19="","",SUMIFS(지출_금액,지출_거래처,A19,지출_날짜,"&gt;="&amp;DATE(YEAR(기준일),1,1),지출_날짜,"&lt;="&amp;기준일,지출_확인,""))</f>
        <v/>
      </c>
      <c r="G19" s="25">
        <f>IF(A19="","",IF(COUNTIF($A$6:$A$105,A19)&gt;1,"같은 이름이 또 있어요",IF(B19="","분야를 골라 주세요","")))</f>
        <v/>
      </c>
    </row>
    <row r="20">
      <c r="A20" s="21" t="inlineStr">
        <is>
          <t>말끔입주청소</t>
        </is>
      </c>
      <c r="B20" s="21" t="inlineStr">
        <is>
          <t>청소</t>
        </is>
      </c>
      <c r="C20" s="21" t="inlineStr">
        <is>
          <t>010-6794-0866</t>
        </is>
      </c>
      <c r="D20" s="21" t="inlineStr">
        <is>
          <t>말일 정산</t>
        </is>
      </c>
      <c r="E20" s="21" t="n"/>
      <c r="F20" s="39">
        <f>IF(A20="","",SUMIFS(지출_금액,지출_거래처,A20,지출_날짜,"&gt;="&amp;DATE(YEAR(기준일),1,1),지출_날짜,"&lt;="&amp;기준일,지출_확인,""))</f>
        <v/>
      </c>
      <c r="G20" s="25">
        <f>IF(A20="","",IF(COUNTIF($A$6:$A$105,A20)&gt;1,"같은 이름이 또 있어요",IF(B20="","분야를 골라 주세요","")))</f>
        <v/>
      </c>
    </row>
    <row r="21">
      <c r="A21" s="21" t="inlineStr">
        <is>
          <t>용달 김기사</t>
        </is>
      </c>
      <c r="B21" s="21" t="inlineStr">
        <is>
          <t>기타</t>
        </is>
      </c>
      <c r="C21" s="21" t="inlineStr">
        <is>
          <t>010-7065-8785</t>
        </is>
      </c>
      <c r="D21" s="21" t="inlineStr">
        <is>
          <t>공사 끝나고 바로</t>
        </is>
      </c>
      <c r="E21" s="21" t="n"/>
      <c r="F21" s="39">
        <f>IF(A21="","",SUMIFS(지출_금액,지출_거래처,A21,지출_날짜,"&gt;="&amp;DATE(YEAR(기준일),1,1),지출_날짜,"&lt;="&amp;기준일,지출_확인,""))</f>
        <v/>
      </c>
      <c r="G21" s="25">
        <f>IF(A21="","",IF(COUNTIF($A$6:$A$105,A21)&gt;1,"같은 이름이 또 있어요",IF(B21="","분야를 골라 주세요","")))</f>
        <v/>
      </c>
    </row>
    <row r="22">
      <c r="A22" s="21" t="n"/>
      <c r="B22" s="21" t="n"/>
      <c r="C22" s="21" t="n"/>
      <c r="D22" s="21" t="n"/>
      <c r="E22" s="21" t="n"/>
      <c r="F22" s="39">
        <f>IF(A22="","",SUMIFS(지출_금액,지출_거래처,A22,지출_날짜,"&gt;="&amp;DATE(YEAR(기준일),1,1),지출_날짜,"&lt;="&amp;기준일,지출_확인,""))</f>
        <v/>
      </c>
      <c r="G22" s="25">
        <f>IF(A22="","",IF(COUNTIF($A$6:$A$105,A22)&gt;1,"같은 이름이 또 있어요",IF(B22="","분야를 골라 주세요","")))</f>
        <v/>
      </c>
    </row>
    <row r="23">
      <c r="A23" s="21" t="n"/>
      <c r="B23" s="21" t="n"/>
      <c r="C23" s="21" t="n"/>
      <c r="D23" s="21" t="n"/>
      <c r="E23" s="21" t="n"/>
      <c r="F23" s="39">
        <f>IF(A23="","",SUMIFS(지출_금액,지출_거래처,A23,지출_날짜,"&gt;="&amp;DATE(YEAR(기준일),1,1),지출_날짜,"&lt;="&amp;기준일,지출_확인,""))</f>
        <v/>
      </c>
      <c r="G23" s="25">
        <f>IF(A23="","",IF(COUNTIF($A$6:$A$105,A23)&gt;1,"같은 이름이 또 있어요",IF(B23="","분야를 골라 주세요","")))</f>
        <v/>
      </c>
    </row>
    <row r="24">
      <c r="A24" s="21" t="n"/>
      <c r="B24" s="21" t="n"/>
      <c r="C24" s="21" t="n"/>
      <c r="D24" s="21" t="n"/>
      <c r="E24" s="21" t="n"/>
      <c r="F24" s="39">
        <f>IF(A24="","",SUMIFS(지출_금액,지출_거래처,A24,지출_날짜,"&gt;="&amp;DATE(YEAR(기준일),1,1),지출_날짜,"&lt;="&amp;기준일,지출_확인,""))</f>
        <v/>
      </c>
      <c r="G24" s="25">
        <f>IF(A24="","",IF(COUNTIF($A$6:$A$105,A24)&gt;1,"같은 이름이 또 있어요",IF(B24="","분야를 골라 주세요","")))</f>
        <v/>
      </c>
    </row>
    <row r="25">
      <c r="A25" s="21" t="n"/>
      <c r="B25" s="21" t="n"/>
      <c r="C25" s="21" t="n"/>
      <c r="D25" s="21" t="n"/>
      <c r="E25" s="21" t="n"/>
      <c r="F25" s="39">
        <f>IF(A25="","",SUMIFS(지출_금액,지출_거래처,A25,지출_날짜,"&gt;="&amp;DATE(YEAR(기준일),1,1),지출_날짜,"&lt;="&amp;기준일,지출_확인,""))</f>
        <v/>
      </c>
      <c r="G25" s="25">
        <f>IF(A25="","",IF(COUNTIF($A$6:$A$105,A25)&gt;1,"같은 이름이 또 있어요",IF(B25="","분야를 골라 주세요","")))</f>
        <v/>
      </c>
    </row>
    <row r="26">
      <c r="A26" s="21" t="n"/>
      <c r="B26" s="21" t="n"/>
      <c r="C26" s="21" t="n"/>
      <c r="D26" s="21" t="n"/>
      <c r="E26" s="21" t="n"/>
      <c r="F26" s="39">
        <f>IF(A26="","",SUMIFS(지출_금액,지출_거래처,A26,지출_날짜,"&gt;="&amp;DATE(YEAR(기준일),1,1),지출_날짜,"&lt;="&amp;기준일,지출_확인,""))</f>
        <v/>
      </c>
      <c r="G26" s="25">
        <f>IF(A26="","",IF(COUNTIF($A$6:$A$105,A26)&gt;1,"같은 이름이 또 있어요",IF(B26="","분야를 골라 주세요","")))</f>
        <v/>
      </c>
    </row>
    <row r="27">
      <c r="A27" s="21" t="n"/>
      <c r="B27" s="21" t="n"/>
      <c r="C27" s="21" t="n"/>
      <c r="D27" s="21" t="n"/>
      <c r="E27" s="21" t="n"/>
      <c r="F27" s="39">
        <f>IF(A27="","",SUMIFS(지출_금액,지출_거래처,A27,지출_날짜,"&gt;="&amp;DATE(YEAR(기준일),1,1),지출_날짜,"&lt;="&amp;기준일,지출_확인,""))</f>
        <v/>
      </c>
      <c r="G27" s="25">
        <f>IF(A27="","",IF(COUNTIF($A$6:$A$105,A27)&gt;1,"같은 이름이 또 있어요",IF(B27="","분야를 골라 주세요","")))</f>
        <v/>
      </c>
    </row>
    <row r="28">
      <c r="A28" s="21" t="n"/>
      <c r="B28" s="21" t="n"/>
      <c r="C28" s="21" t="n"/>
      <c r="D28" s="21" t="n"/>
      <c r="E28" s="21" t="n"/>
      <c r="F28" s="39">
        <f>IF(A28="","",SUMIFS(지출_금액,지출_거래처,A28,지출_날짜,"&gt;="&amp;DATE(YEAR(기준일),1,1),지출_날짜,"&lt;="&amp;기준일,지출_확인,""))</f>
        <v/>
      </c>
      <c r="G28" s="25">
        <f>IF(A28="","",IF(COUNTIF($A$6:$A$105,A28)&gt;1,"같은 이름이 또 있어요",IF(B28="","분야를 골라 주세요","")))</f>
        <v/>
      </c>
    </row>
    <row r="29">
      <c r="A29" s="21" t="n"/>
      <c r="B29" s="21" t="n"/>
      <c r="C29" s="21" t="n"/>
      <c r="D29" s="21" t="n"/>
      <c r="E29" s="21" t="n"/>
      <c r="F29" s="39">
        <f>IF(A29="","",SUMIFS(지출_금액,지출_거래처,A29,지출_날짜,"&gt;="&amp;DATE(YEAR(기준일),1,1),지출_날짜,"&lt;="&amp;기준일,지출_확인,""))</f>
        <v/>
      </c>
      <c r="G29" s="25">
        <f>IF(A29="","",IF(COUNTIF($A$6:$A$105,A29)&gt;1,"같은 이름이 또 있어요",IF(B29="","분야를 골라 주세요","")))</f>
        <v/>
      </c>
    </row>
    <row r="30">
      <c r="A30" s="21" t="n"/>
      <c r="B30" s="21" t="n"/>
      <c r="C30" s="21" t="n"/>
      <c r="D30" s="21" t="n"/>
      <c r="E30" s="21" t="n"/>
      <c r="F30" s="39">
        <f>IF(A30="","",SUMIFS(지출_금액,지출_거래처,A30,지출_날짜,"&gt;="&amp;DATE(YEAR(기준일),1,1),지출_날짜,"&lt;="&amp;기준일,지출_확인,""))</f>
        <v/>
      </c>
      <c r="G30" s="25">
        <f>IF(A30="","",IF(COUNTIF($A$6:$A$105,A30)&gt;1,"같은 이름이 또 있어요",IF(B30="","분야를 골라 주세요","")))</f>
        <v/>
      </c>
    </row>
    <row r="31">
      <c r="A31" s="21" t="n"/>
      <c r="B31" s="21" t="n"/>
      <c r="C31" s="21" t="n"/>
      <c r="D31" s="21" t="n"/>
      <c r="E31" s="21" t="n"/>
      <c r="F31" s="39">
        <f>IF(A31="","",SUMIFS(지출_금액,지출_거래처,A31,지출_날짜,"&gt;="&amp;DATE(YEAR(기준일),1,1),지출_날짜,"&lt;="&amp;기준일,지출_확인,""))</f>
        <v/>
      </c>
      <c r="G31" s="25">
        <f>IF(A31="","",IF(COUNTIF($A$6:$A$105,A31)&gt;1,"같은 이름이 또 있어요",IF(B31="","분야를 골라 주세요","")))</f>
        <v/>
      </c>
    </row>
    <row r="32">
      <c r="A32" s="21" t="n"/>
      <c r="B32" s="21" t="n"/>
      <c r="C32" s="21" t="n"/>
      <c r="D32" s="21" t="n"/>
      <c r="E32" s="21" t="n"/>
      <c r="F32" s="39">
        <f>IF(A32="","",SUMIFS(지출_금액,지출_거래처,A32,지출_날짜,"&gt;="&amp;DATE(YEAR(기준일),1,1),지출_날짜,"&lt;="&amp;기준일,지출_확인,""))</f>
        <v/>
      </c>
      <c r="G32" s="25">
        <f>IF(A32="","",IF(COUNTIF($A$6:$A$105,A32)&gt;1,"같은 이름이 또 있어요",IF(B32="","분야를 골라 주세요","")))</f>
        <v/>
      </c>
    </row>
    <row r="33">
      <c r="A33" s="21" t="n"/>
      <c r="B33" s="21" t="n"/>
      <c r="C33" s="21" t="n"/>
      <c r="D33" s="21" t="n"/>
      <c r="E33" s="21" t="n"/>
      <c r="F33" s="39">
        <f>IF(A33="","",SUMIFS(지출_금액,지출_거래처,A33,지출_날짜,"&gt;="&amp;DATE(YEAR(기준일),1,1),지출_날짜,"&lt;="&amp;기준일,지출_확인,""))</f>
        <v/>
      </c>
      <c r="G33" s="25">
        <f>IF(A33="","",IF(COUNTIF($A$6:$A$105,A33)&gt;1,"같은 이름이 또 있어요",IF(B33="","분야를 골라 주세요","")))</f>
        <v/>
      </c>
    </row>
    <row r="34">
      <c r="A34" s="21" t="n"/>
      <c r="B34" s="21" t="n"/>
      <c r="C34" s="21" t="n"/>
      <c r="D34" s="21" t="n"/>
      <c r="E34" s="21" t="n"/>
      <c r="F34" s="39">
        <f>IF(A34="","",SUMIFS(지출_금액,지출_거래처,A34,지출_날짜,"&gt;="&amp;DATE(YEAR(기준일),1,1),지출_날짜,"&lt;="&amp;기준일,지출_확인,""))</f>
        <v/>
      </c>
      <c r="G34" s="25">
        <f>IF(A34="","",IF(COUNTIF($A$6:$A$105,A34)&gt;1,"같은 이름이 또 있어요",IF(B34="","분야를 골라 주세요","")))</f>
        <v/>
      </c>
    </row>
    <row r="35">
      <c r="A35" s="21" t="n"/>
      <c r="B35" s="21" t="n"/>
      <c r="C35" s="21" t="n"/>
      <c r="D35" s="21" t="n"/>
      <c r="E35" s="21" t="n"/>
      <c r="F35" s="39">
        <f>IF(A35="","",SUMIFS(지출_금액,지출_거래처,A35,지출_날짜,"&gt;="&amp;DATE(YEAR(기준일),1,1),지출_날짜,"&lt;="&amp;기준일,지출_확인,""))</f>
        <v/>
      </c>
      <c r="G35" s="25">
        <f>IF(A35="","",IF(COUNTIF($A$6:$A$105,A35)&gt;1,"같은 이름이 또 있어요",IF(B35="","분야를 골라 주세요","")))</f>
        <v/>
      </c>
    </row>
    <row r="36">
      <c r="A36" s="21" t="n"/>
      <c r="B36" s="21" t="n"/>
      <c r="C36" s="21" t="n"/>
      <c r="D36" s="21" t="n"/>
      <c r="E36" s="21" t="n"/>
      <c r="F36" s="39">
        <f>IF(A36="","",SUMIFS(지출_금액,지출_거래처,A36,지출_날짜,"&gt;="&amp;DATE(YEAR(기준일),1,1),지출_날짜,"&lt;="&amp;기준일,지출_확인,""))</f>
        <v/>
      </c>
      <c r="G36" s="25">
        <f>IF(A36="","",IF(COUNTIF($A$6:$A$105,A36)&gt;1,"같은 이름이 또 있어요",IF(B36="","분야를 골라 주세요","")))</f>
        <v/>
      </c>
    </row>
    <row r="37">
      <c r="A37" s="21" t="n"/>
      <c r="B37" s="21" t="n"/>
      <c r="C37" s="21" t="n"/>
      <c r="D37" s="21" t="n"/>
      <c r="E37" s="21" t="n"/>
      <c r="F37" s="39">
        <f>IF(A37="","",SUMIFS(지출_금액,지출_거래처,A37,지출_날짜,"&gt;="&amp;DATE(YEAR(기준일),1,1),지출_날짜,"&lt;="&amp;기준일,지출_확인,""))</f>
        <v/>
      </c>
      <c r="G37" s="25">
        <f>IF(A37="","",IF(COUNTIF($A$6:$A$105,A37)&gt;1,"같은 이름이 또 있어요",IF(B37="","분야를 골라 주세요","")))</f>
        <v/>
      </c>
    </row>
    <row r="38">
      <c r="A38" s="21" t="n"/>
      <c r="B38" s="21" t="n"/>
      <c r="C38" s="21" t="n"/>
      <c r="D38" s="21" t="n"/>
      <c r="E38" s="21" t="n"/>
      <c r="F38" s="39">
        <f>IF(A38="","",SUMIFS(지출_금액,지출_거래처,A38,지출_날짜,"&gt;="&amp;DATE(YEAR(기준일),1,1),지출_날짜,"&lt;="&amp;기준일,지출_확인,""))</f>
        <v/>
      </c>
      <c r="G38" s="25">
        <f>IF(A38="","",IF(COUNTIF($A$6:$A$105,A38)&gt;1,"같은 이름이 또 있어요",IF(B38="","분야를 골라 주세요","")))</f>
        <v/>
      </c>
    </row>
    <row r="39">
      <c r="A39" s="21" t="n"/>
      <c r="B39" s="21" t="n"/>
      <c r="C39" s="21" t="n"/>
      <c r="D39" s="21" t="n"/>
      <c r="E39" s="21" t="n"/>
      <c r="F39" s="39">
        <f>IF(A39="","",SUMIFS(지출_금액,지출_거래처,A39,지출_날짜,"&gt;="&amp;DATE(YEAR(기준일),1,1),지출_날짜,"&lt;="&amp;기준일,지출_확인,""))</f>
        <v/>
      </c>
      <c r="G39" s="25">
        <f>IF(A39="","",IF(COUNTIF($A$6:$A$105,A39)&gt;1,"같은 이름이 또 있어요",IF(B39="","분야를 골라 주세요","")))</f>
        <v/>
      </c>
    </row>
    <row r="40">
      <c r="A40" s="21" t="n"/>
      <c r="B40" s="21" t="n"/>
      <c r="C40" s="21" t="n"/>
      <c r="D40" s="21" t="n"/>
      <c r="E40" s="21" t="n"/>
      <c r="F40" s="39">
        <f>IF(A40="","",SUMIFS(지출_금액,지출_거래처,A40,지출_날짜,"&gt;="&amp;DATE(YEAR(기준일),1,1),지출_날짜,"&lt;="&amp;기준일,지출_확인,""))</f>
        <v/>
      </c>
      <c r="G40" s="25">
        <f>IF(A40="","",IF(COUNTIF($A$6:$A$105,A40)&gt;1,"같은 이름이 또 있어요",IF(B40="","분야를 골라 주세요","")))</f>
        <v/>
      </c>
    </row>
    <row r="41">
      <c r="A41" s="21" t="n"/>
      <c r="B41" s="21" t="n"/>
      <c r="C41" s="21" t="n"/>
      <c r="D41" s="21" t="n"/>
      <c r="E41" s="21" t="n"/>
      <c r="F41" s="39">
        <f>IF(A41="","",SUMIFS(지출_금액,지출_거래처,A41,지출_날짜,"&gt;="&amp;DATE(YEAR(기준일),1,1),지출_날짜,"&lt;="&amp;기준일,지출_확인,""))</f>
        <v/>
      </c>
      <c r="G41" s="25">
        <f>IF(A41="","",IF(COUNTIF($A$6:$A$105,A41)&gt;1,"같은 이름이 또 있어요",IF(B41="","분야를 골라 주세요","")))</f>
        <v/>
      </c>
    </row>
    <row r="42">
      <c r="A42" s="21" t="n"/>
      <c r="B42" s="21" t="n"/>
      <c r="C42" s="21" t="n"/>
      <c r="D42" s="21" t="n"/>
      <c r="E42" s="21" t="n"/>
      <c r="F42" s="39">
        <f>IF(A42="","",SUMIFS(지출_금액,지출_거래처,A42,지출_날짜,"&gt;="&amp;DATE(YEAR(기준일),1,1),지출_날짜,"&lt;="&amp;기준일,지출_확인,""))</f>
        <v/>
      </c>
      <c r="G42" s="25">
        <f>IF(A42="","",IF(COUNTIF($A$6:$A$105,A42)&gt;1,"같은 이름이 또 있어요",IF(B42="","분야를 골라 주세요","")))</f>
        <v/>
      </c>
    </row>
    <row r="43">
      <c r="A43" s="21" t="n"/>
      <c r="B43" s="21" t="n"/>
      <c r="C43" s="21" t="n"/>
      <c r="D43" s="21" t="n"/>
      <c r="E43" s="21" t="n"/>
      <c r="F43" s="39">
        <f>IF(A43="","",SUMIFS(지출_금액,지출_거래처,A43,지출_날짜,"&gt;="&amp;DATE(YEAR(기준일),1,1),지출_날짜,"&lt;="&amp;기준일,지출_확인,""))</f>
        <v/>
      </c>
      <c r="G43" s="25">
        <f>IF(A43="","",IF(COUNTIF($A$6:$A$105,A43)&gt;1,"같은 이름이 또 있어요",IF(B43="","분야를 골라 주세요","")))</f>
        <v/>
      </c>
    </row>
    <row r="44">
      <c r="A44" s="21" t="n"/>
      <c r="B44" s="21" t="n"/>
      <c r="C44" s="21" t="n"/>
      <c r="D44" s="21" t="n"/>
      <c r="E44" s="21" t="n"/>
      <c r="F44" s="39">
        <f>IF(A44="","",SUMIFS(지출_금액,지출_거래처,A44,지출_날짜,"&gt;="&amp;DATE(YEAR(기준일),1,1),지출_날짜,"&lt;="&amp;기준일,지출_확인,""))</f>
        <v/>
      </c>
      <c r="G44" s="25">
        <f>IF(A44="","",IF(COUNTIF($A$6:$A$105,A44)&gt;1,"같은 이름이 또 있어요",IF(B44="","분야를 골라 주세요","")))</f>
        <v/>
      </c>
    </row>
    <row r="45">
      <c r="A45" s="21" t="n"/>
      <c r="B45" s="21" t="n"/>
      <c r="C45" s="21" t="n"/>
      <c r="D45" s="21" t="n"/>
      <c r="E45" s="21" t="n"/>
      <c r="F45" s="39">
        <f>IF(A45="","",SUMIFS(지출_금액,지출_거래처,A45,지출_날짜,"&gt;="&amp;DATE(YEAR(기준일),1,1),지출_날짜,"&lt;="&amp;기준일,지출_확인,""))</f>
        <v/>
      </c>
      <c r="G45" s="25">
        <f>IF(A45="","",IF(COUNTIF($A$6:$A$105,A45)&gt;1,"같은 이름이 또 있어요",IF(B45="","분야를 골라 주세요","")))</f>
        <v/>
      </c>
    </row>
    <row r="46">
      <c r="A46" s="21" t="n"/>
      <c r="B46" s="21" t="n"/>
      <c r="C46" s="21" t="n"/>
      <c r="D46" s="21" t="n"/>
      <c r="E46" s="21" t="n"/>
      <c r="F46" s="39">
        <f>IF(A46="","",SUMIFS(지출_금액,지출_거래처,A46,지출_날짜,"&gt;="&amp;DATE(YEAR(기준일),1,1),지출_날짜,"&lt;="&amp;기준일,지출_확인,""))</f>
        <v/>
      </c>
      <c r="G46" s="25">
        <f>IF(A46="","",IF(COUNTIF($A$6:$A$105,A46)&gt;1,"같은 이름이 또 있어요",IF(B46="","분야를 골라 주세요","")))</f>
        <v/>
      </c>
    </row>
    <row r="47">
      <c r="A47" s="21" t="n"/>
      <c r="B47" s="21" t="n"/>
      <c r="C47" s="21" t="n"/>
      <c r="D47" s="21" t="n"/>
      <c r="E47" s="21" t="n"/>
      <c r="F47" s="39">
        <f>IF(A47="","",SUMIFS(지출_금액,지출_거래처,A47,지출_날짜,"&gt;="&amp;DATE(YEAR(기준일),1,1),지출_날짜,"&lt;="&amp;기준일,지출_확인,""))</f>
        <v/>
      </c>
      <c r="G47" s="25">
        <f>IF(A47="","",IF(COUNTIF($A$6:$A$105,A47)&gt;1,"같은 이름이 또 있어요",IF(B47="","분야를 골라 주세요","")))</f>
        <v/>
      </c>
    </row>
    <row r="48">
      <c r="A48" s="21" t="n"/>
      <c r="B48" s="21" t="n"/>
      <c r="C48" s="21" t="n"/>
      <c r="D48" s="21" t="n"/>
      <c r="E48" s="21" t="n"/>
      <c r="F48" s="39">
        <f>IF(A48="","",SUMIFS(지출_금액,지출_거래처,A48,지출_날짜,"&gt;="&amp;DATE(YEAR(기준일),1,1),지출_날짜,"&lt;="&amp;기준일,지출_확인,""))</f>
        <v/>
      </c>
      <c r="G48" s="25">
        <f>IF(A48="","",IF(COUNTIF($A$6:$A$105,A48)&gt;1,"같은 이름이 또 있어요",IF(B48="","분야를 골라 주세요","")))</f>
        <v/>
      </c>
    </row>
    <row r="49">
      <c r="A49" s="21" t="n"/>
      <c r="B49" s="21" t="n"/>
      <c r="C49" s="21" t="n"/>
      <c r="D49" s="21" t="n"/>
      <c r="E49" s="21" t="n"/>
      <c r="F49" s="39">
        <f>IF(A49="","",SUMIFS(지출_금액,지출_거래처,A49,지출_날짜,"&gt;="&amp;DATE(YEAR(기준일),1,1),지출_날짜,"&lt;="&amp;기준일,지출_확인,""))</f>
        <v/>
      </c>
      <c r="G49" s="25">
        <f>IF(A49="","",IF(COUNTIF($A$6:$A$105,A49)&gt;1,"같은 이름이 또 있어요",IF(B49="","분야를 골라 주세요","")))</f>
        <v/>
      </c>
    </row>
    <row r="50">
      <c r="A50" s="21" t="n"/>
      <c r="B50" s="21" t="n"/>
      <c r="C50" s="21" t="n"/>
      <c r="D50" s="21" t="n"/>
      <c r="E50" s="21" t="n"/>
      <c r="F50" s="39">
        <f>IF(A50="","",SUMIFS(지출_금액,지출_거래처,A50,지출_날짜,"&gt;="&amp;DATE(YEAR(기준일),1,1),지출_날짜,"&lt;="&amp;기준일,지출_확인,""))</f>
        <v/>
      </c>
      <c r="G50" s="25">
        <f>IF(A50="","",IF(COUNTIF($A$6:$A$105,A50)&gt;1,"같은 이름이 또 있어요",IF(B50="","분야를 골라 주세요","")))</f>
        <v/>
      </c>
    </row>
    <row r="51">
      <c r="A51" s="21" t="n"/>
      <c r="B51" s="21" t="n"/>
      <c r="C51" s="21" t="n"/>
      <c r="D51" s="21" t="n"/>
      <c r="E51" s="21" t="n"/>
      <c r="F51" s="39">
        <f>IF(A51="","",SUMIFS(지출_금액,지출_거래처,A51,지출_날짜,"&gt;="&amp;DATE(YEAR(기준일),1,1),지출_날짜,"&lt;="&amp;기준일,지출_확인,""))</f>
        <v/>
      </c>
      <c r="G51" s="25">
        <f>IF(A51="","",IF(COUNTIF($A$6:$A$105,A51)&gt;1,"같은 이름이 또 있어요",IF(B51="","분야를 골라 주세요","")))</f>
        <v/>
      </c>
    </row>
    <row r="52">
      <c r="A52" s="21" t="n"/>
      <c r="B52" s="21" t="n"/>
      <c r="C52" s="21" t="n"/>
      <c r="D52" s="21" t="n"/>
      <c r="E52" s="21" t="n"/>
      <c r="F52" s="39">
        <f>IF(A52="","",SUMIFS(지출_금액,지출_거래처,A52,지출_날짜,"&gt;="&amp;DATE(YEAR(기준일),1,1),지출_날짜,"&lt;="&amp;기준일,지출_확인,""))</f>
        <v/>
      </c>
      <c r="G52" s="25">
        <f>IF(A52="","",IF(COUNTIF($A$6:$A$105,A52)&gt;1,"같은 이름이 또 있어요",IF(B52="","분야를 골라 주세요","")))</f>
        <v/>
      </c>
    </row>
    <row r="53">
      <c r="A53" s="21" t="n"/>
      <c r="B53" s="21" t="n"/>
      <c r="C53" s="21" t="n"/>
      <c r="D53" s="21" t="n"/>
      <c r="E53" s="21" t="n"/>
      <c r="F53" s="39">
        <f>IF(A53="","",SUMIFS(지출_금액,지출_거래처,A53,지출_날짜,"&gt;="&amp;DATE(YEAR(기준일),1,1),지출_날짜,"&lt;="&amp;기준일,지출_확인,""))</f>
        <v/>
      </c>
      <c r="G53" s="25">
        <f>IF(A53="","",IF(COUNTIF($A$6:$A$105,A53)&gt;1,"같은 이름이 또 있어요",IF(B53="","분야를 골라 주세요","")))</f>
        <v/>
      </c>
    </row>
    <row r="54">
      <c r="A54" s="21" t="n"/>
      <c r="B54" s="21" t="n"/>
      <c r="C54" s="21" t="n"/>
      <c r="D54" s="21" t="n"/>
      <c r="E54" s="21" t="n"/>
      <c r="F54" s="39">
        <f>IF(A54="","",SUMIFS(지출_금액,지출_거래처,A54,지출_날짜,"&gt;="&amp;DATE(YEAR(기준일),1,1),지출_날짜,"&lt;="&amp;기준일,지출_확인,""))</f>
        <v/>
      </c>
      <c r="G54" s="25">
        <f>IF(A54="","",IF(COUNTIF($A$6:$A$105,A54)&gt;1,"같은 이름이 또 있어요",IF(B54="","분야를 골라 주세요","")))</f>
        <v/>
      </c>
    </row>
    <row r="55">
      <c r="A55" s="21" t="n"/>
      <c r="B55" s="21" t="n"/>
      <c r="C55" s="21" t="n"/>
      <c r="D55" s="21" t="n"/>
      <c r="E55" s="21" t="n"/>
      <c r="F55" s="39">
        <f>IF(A55="","",SUMIFS(지출_금액,지출_거래처,A55,지출_날짜,"&gt;="&amp;DATE(YEAR(기준일),1,1),지출_날짜,"&lt;="&amp;기준일,지출_확인,""))</f>
        <v/>
      </c>
      <c r="G55" s="25">
        <f>IF(A55="","",IF(COUNTIF($A$6:$A$105,A55)&gt;1,"같은 이름이 또 있어요",IF(B55="","분야를 골라 주세요","")))</f>
        <v/>
      </c>
    </row>
    <row r="56">
      <c r="A56" s="21" t="n"/>
      <c r="B56" s="21" t="n"/>
      <c r="C56" s="21" t="n"/>
      <c r="D56" s="21" t="n"/>
      <c r="E56" s="21" t="n"/>
      <c r="F56" s="39">
        <f>IF(A56="","",SUMIFS(지출_금액,지출_거래처,A56,지출_날짜,"&gt;="&amp;DATE(YEAR(기준일),1,1),지출_날짜,"&lt;="&amp;기준일,지출_확인,""))</f>
        <v/>
      </c>
      <c r="G56" s="25">
        <f>IF(A56="","",IF(COUNTIF($A$6:$A$105,A56)&gt;1,"같은 이름이 또 있어요",IF(B56="","분야를 골라 주세요","")))</f>
        <v/>
      </c>
    </row>
    <row r="57">
      <c r="A57" s="21" t="n"/>
      <c r="B57" s="21" t="n"/>
      <c r="C57" s="21" t="n"/>
      <c r="D57" s="21" t="n"/>
      <c r="E57" s="21" t="n"/>
      <c r="F57" s="39">
        <f>IF(A57="","",SUMIFS(지출_금액,지출_거래처,A57,지출_날짜,"&gt;="&amp;DATE(YEAR(기준일),1,1),지출_날짜,"&lt;="&amp;기준일,지출_확인,""))</f>
        <v/>
      </c>
      <c r="G57" s="25">
        <f>IF(A57="","",IF(COUNTIF($A$6:$A$105,A57)&gt;1,"같은 이름이 또 있어요",IF(B57="","분야를 골라 주세요","")))</f>
        <v/>
      </c>
    </row>
    <row r="58">
      <c r="A58" s="21" t="n"/>
      <c r="B58" s="21" t="n"/>
      <c r="C58" s="21" t="n"/>
      <c r="D58" s="21" t="n"/>
      <c r="E58" s="21" t="n"/>
      <c r="F58" s="39">
        <f>IF(A58="","",SUMIFS(지출_금액,지출_거래처,A58,지출_날짜,"&gt;="&amp;DATE(YEAR(기준일),1,1),지출_날짜,"&lt;="&amp;기준일,지출_확인,""))</f>
        <v/>
      </c>
      <c r="G58" s="25">
        <f>IF(A58="","",IF(COUNTIF($A$6:$A$105,A58)&gt;1,"같은 이름이 또 있어요",IF(B58="","분야를 골라 주세요","")))</f>
        <v/>
      </c>
    </row>
    <row r="59">
      <c r="A59" s="21" t="n"/>
      <c r="B59" s="21" t="n"/>
      <c r="C59" s="21" t="n"/>
      <c r="D59" s="21" t="n"/>
      <c r="E59" s="21" t="n"/>
      <c r="F59" s="39">
        <f>IF(A59="","",SUMIFS(지출_금액,지출_거래처,A59,지출_날짜,"&gt;="&amp;DATE(YEAR(기준일),1,1),지출_날짜,"&lt;="&amp;기준일,지출_확인,""))</f>
        <v/>
      </c>
      <c r="G59" s="25">
        <f>IF(A59="","",IF(COUNTIF($A$6:$A$105,A59)&gt;1,"같은 이름이 또 있어요",IF(B59="","분야를 골라 주세요","")))</f>
        <v/>
      </c>
    </row>
    <row r="60">
      <c r="A60" s="21" t="n"/>
      <c r="B60" s="21" t="n"/>
      <c r="C60" s="21" t="n"/>
      <c r="D60" s="21" t="n"/>
      <c r="E60" s="21" t="n"/>
      <c r="F60" s="39">
        <f>IF(A60="","",SUMIFS(지출_금액,지출_거래처,A60,지출_날짜,"&gt;="&amp;DATE(YEAR(기준일),1,1),지출_날짜,"&lt;="&amp;기준일,지출_확인,""))</f>
        <v/>
      </c>
      <c r="G60" s="25">
        <f>IF(A60="","",IF(COUNTIF($A$6:$A$105,A60)&gt;1,"같은 이름이 또 있어요",IF(B60="","분야를 골라 주세요","")))</f>
        <v/>
      </c>
    </row>
    <row r="61">
      <c r="A61" s="21" t="n"/>
      <c r="B61" s="21" t="n"/>
      <c r="C61" s="21" t="n"/>
      <c r="D61" s="21" t="n"/>
      <c r="E61" s="21" t="n"/>
      <c r="F61" s="39">
        <f>IF(A61="","",SUMIFS(지출_금액,지출_거래처,A61,지출_날짜,"&gt;="&amp;DATE(YEAR(기준일),1,1),지출_날짜,"&lt;="&amp;기준일,지출_확인,""))</f>
        <v/>
      </c>
      <c r="G61" s="25">
        <f>IF(A61="","",IF(COUNTIF($A$6:$A$105,A61)&gt;1,"같은 이름이 또 있어요",IF(B61="","분야를 골라 주세요","")))</f>
        <v/>
      </c>
    </row>
    <row r="62">
      <c r="A62" s="21" t="n"/>
      <c r="B62" s="21" t="n"/>
      <c r="C62" s="21" t="n"/>
      <c r="D62" s="21" t="n"/>
      <c r="E62" s="21" t="n"/>
      <c r="F62" s="39">
        <f>IF(A62="","",SUMIFS(지출_금액,지출_거래처,A62,지출_날짜,"&gt;="&amp;DATE(YEAR(기준일),1,1),지출_날짜,"&lt;="&amp;기준일,지출_확인,""))</f>
        <v/>
      </c>
      <c r="G62" s="25">
        <f>IF(A62="","",IF(COUNTIF($A$6:$A$105,A62)&gt;1,"같은 이름이 또 있어요",IF(B62="","분야를 골라 주세요","")))</f>
        <v/>
      </c>
    </row>
    <row r="63">
      <c r="A63" s="21" t="n"/>
      <c r="B63" s="21" t="n"/>
      <c r="C63" s="21" t="n"/>
      <c r="D63" s="21" t="n"/>
      <c r="E63" s="21" t="n"/>
      <c r="F63" s="39">
        <f>IF(A63="","",SUMIFS(지출_금액,지출_거래처,A63,지출_날짜,"&gt;="&amp;DATE(YEAR(기준일),1,1),지출_날짜,"&lt;="&amp;기준일,지출_확인,""))</f>
        <v/>
      </c>
      <c r="G63" s="25">
        <f>IF(A63="","",IF(COUNTIF($A$6:$A$105,A63)&gt;1,"같은 이름이 또 있어요",IF(B63="","분야를 골라 주세요","")))</f>
        <v/>
      </c>
    </row>
    <row r="64">
      <c r="A64" s="21" t="n"/>
      <c r="B64" s="21" t="n"/>
      <c r="C64" s="21" t="n"/>
      <c r="D64" s="21" t="n"/>
      <c r="E64" s="21" t="n"/>
      <c r="F64" s="39">
        <f>IF(A64="","",SUMIFS(지출_금액,지출_거래처,A64,지출_날짜,"&gt;="&amp;DATE(YEAR(기준일),1,1),지출_날짜,"&lt;="&amp;기준일,지출_확인,""))</f>
        <v/>
      </c>
      <c r="G64" s="25">
        <f>IF(A64="","",IF(COUNTIF($A$6:$A$105,A64)&gt;1,"같은 이름이 또 있어요",IF(B64="","분야를 골라 주세요","")))</f>
        <v/>
      </c>
    </row>
    <row r="65">
      <c r="A65" s="21" t="n"/>
      <c r="B65" s="21" t="n"/>
      <c r="C65" s="21" t="n"/>
      <c r="D65" s="21" t="n"/>
      <c r="E65" s="21" t="n"/>
      <c r="F65" s="39">
        <f>IF(A65="","",SUMIFS(지출_금액,지출_거래처,A65,지출_날짜,"&gt;="&amp;DATE(YEAR(기준일),1,1),지출_날짜,"&lt;="&amp;기준일,지출_확인,""))</f>
        <v/>
      </c>
      <c r="G65" s="25">
        <f>IF(A65="","",IF(COUNTIF($A$6:$A$105,A65)&gt;1,"같은 이름이 또 있어요",IF(B65="","분야를 골라 주세요","")))</f>
        <v/>
      </c>
    </row>
    <row r="66">
      <c r="A66" s="21" t="n"/>
      <c r="B66" s="21" t="n"/>
      <c r="C66" s="21" t="n"/>
      <c r="D66" s="21" t="n"/>
      <c r="E66" s="21" t="n"/>
      <c r="F66" s="39">
        <f>IF(A66="","",SUMIFS(지출_금액,지출_거래처,A66,지출_날짜,"&gt;="&amp;DATE(YEAR(기준일),1,1),지출_날짜,"&lt;="&amp;기준일,지출_확인,""))</f>
        <v/>
      </c>
      <c r="G66" s="25">
        <f>IF(A66="","",IF(COUNTIF($A$6:$A$105,A66)&gt;1,"같은 이름이 또 있어요",IF(B66="","분야를 골라 주세요","")))</f>
        <v/>
      </c>
    </row>
    <row r="67">
      <c r="A67" s="21" t="n"/>
      <c r="B67" s="21" t="n"/>
      <c r="C67" s="21" t="n"/>
      <c r="D67" s="21" t="n"/>
      <c r="E67" s="21" t="n"/>
      <c r="F67" s="39">
        <f>IF(A67="","",SUMIFS(지출_금액,지출_거래처,A67,지출_날짜,"&gt;="&amp;DATE(YEAR(기준일),1,1),지출_날짜,"&lt;="&amp;기준일,지출_확인,""))</f>
        <v/>
      </c>
      <c r="G67" s="25">
        <f>IF(A67="","",IF(COUNTIF($A$6:$A$105,A67)&gt;1,"같은 이름이 또 있어요",IF(B67="","분야를 골라 주세요","")))</f>
        <v/>
      </c>
    </row>
    <row r="68">
      <c r="A68" s="21" t="n"/>
      <c r="B68" s="21" t="n"/>
      <c r="C68" s="21" t="n"/>
      <c r="D68" s="21" t="n"/>
      <c r="E68" s="21" t="n"/>
      <c r="F68" s="39">
        <f>IF(A68="","",SUMIFS(지출_금액,지출_거래처,A68,지출_날짜,"&gt;="&amp;DATE(YEAR(기준일),1,1),지출_날짜,"&lt;="&amp;기준일,지출_확인,""))</f>
        <v/>
      </c>
      <c r="G68" s="25">
        <f>IF(A68="","",IF(COUNTIF($A$6:$A$105,A68)&gt;1,"같은 이름이 또 있어요",IF(B68="","분야를 골라 주세요","")))</f>
        <v/>
      </c>
    </row>
    <row r="69">
      <c r="A69" s="21" t="n"/>
      <c r="B69" s="21" t="n"/>
      <c r="C69" s="21" t="n"/>
      <c r="D69" s="21" t="n"/>
      <c r="E69" s="21" t="n"/>
      <c r="F69" s="39">
        <f>IF(A69="","",SUMIFS(지출_금액,지출_거래처,A69,지출_날짜,"&gt;="&amp;DATE(YEAR(기준일),1,1),지출_날짜,"&lt;="&amp;기준일,지출_확인,""))</f>
        <v/>
      </c>
      <c r="G69" s="25">
        <f>IF(A69="","",IF(COUNTIF($A$6:$A$105,A69)&gt;1,"같은 이름이 또 있어요",IF(B69="","분야를 골라 주세요","")))</f>
        <v/>
      </c>
    </row>
    <row r="70">
      <c r="A70" s="21" t="n"/>
      <c r="B70" s="21" t="n"/>
      <c r="C70" s="21" t="n"/>
      <c r="D70" s="21" t="n"/>
      <c r="E70" s="21" t="n"/>
      <c r="F70" s="39">
        <f>IF(A70="","",SUMIFS(지출_금액,지출_거래처,A70,지출_날짜,"&gt;="&amp;DATE(YEAR(기준일),1,1),지출_날짜,"&lt;="&amp;기준일,지출_확인,""))</f>
        <v/>
      </c>
      <c r="G70" s="25">
        <f>IF(A70="","",IF(COUNTIF($A$6:$A$105,A70)&gt;1,"같은 이름이 또 있어요",IF(B70="","분야를 골라 주세요","")))</f>
        <v/>
      </c>
    </row>
    <row r="71">
      <c r="A71" s="21" t="n"/>
      <c r="B71" s="21" t="n"/>
      <c r="C71" s="21" t="n"/>
      <c r="D71" s="21" t="n"/>
      <c r="E71" s="21" t="n"/>
      <c r="F71" s="39">
        <f>IF(A71="","",SUMIFS(지출_금액,지출_거래처,A71,지출_날짜,"&gt;="&amp;DATE(YEAR(기준일),1,1),지출_날짜,"&lt;="&amp;기준일,지출_확인,""))</f>
        <v/>
      </c>
      <c r="G71" s="25">
        <f>IF(A71="","",IF(COUNTIF($A$6:$A$105,A71)&gt;1,"같은 이름이 또 있어요",IF(B71="","분야를 골라 주세요","")))</f>
        <v/>
      </c>
    </row>
    <row r="72">
      <c r="A72" s="21" t="n"/>
      <c r="B72" s="21" t="n"/>
      <c r="C72" s="21" t="n"/>
      <c r="D72" s="21" t="n"/>
      <c r="E72" s="21" t="n"/>
      <c r="F72" s="39">
        <f>IF(A72="","",SUMIFS(지출_금액,지출_거래처,A72,지출_날짜,"&gt;="&amp;DATE(YEAR(기준일),1,1),지출_날짜,"&lt;="&amp;기준일,지출_확인,""))</f>
        <v/>
      </c>
      <c r="G72" s="25">
        <f>IF(A72="","",IF(COUNTIF($A$6:$A$105,A72)&gt;1,"같은 이름이 또 있어요",IF(B72="","분야를 골라 주세요","")))</f>
        <v/>
      </c>
    </row>
    <row r="73">
      <c r="A73" s="21" t="n"/>
      <c r="B73" s="21" t="n"/>
      <c r="C73" s="21" t="n"/>
      <c r="D73" s="21" t="n"/>
      <c r="E73" s="21" t="n"/>
      <c r="F73" s="39">
        <f>IF(A73="","",SUMIFS(지출_금액,지출_거래처,A73,지출_날짜,"&gt;="&amp;DATE(YEAR(기준일),1,1),지출_날짜,"&lt;="&amp;기준일,지출_확인,""))</f>
        <v/>
      </c>
      <c r="G73" s="25">
        <f>IF(A73="","",IF(COUNTIF($A$6:$A$105,A73)&gt;1,"같은 이름이 또 있어요",IF(B73="","분야를 골라 주세요","")))</f>
        <v/>
      </c>
    </row>
    <row r="74">
      <c r="A74" s="21" t="n"/>
      <c r="B74" s="21" t="n"/>
      <c r="C74" s="21" t="n"/>
      <c r="D74" s="21" t="n"/>
      <c r="E74" s="21" t="n"/>
      <c r="F74" s="39">
        <f>IF(A74="","",SUMIFS(지출_금액,지출_거래처,A74,지출_날짜,"&gt;="&amp;DATE(YEAR(기준일),1,1),지출_날짜,"&lt;="&amp;기준일,지출_확인,""))</f>
        <v/>
      </c>
      <c r="G74" s="25">
        <f>IF(A74="","",IF(COUNTIF($A$6:$A$105,A74)&gt;1,"같은 이름이 또 있어요",IF(B74="","분야를 골라 주세요","")))</f>
        <v/>
      </c>
    </row>
    <row r="75">
      <c r="A75" s="21" t="n"/>
      <c r="B75" s="21" t="n"/>
      <c r="C75" s="21" t="n"/>
      <c r="D75" s="21" t="n"/>
      <c r="E75" s="21" t="n"/>
      <c r="F75" s="39">
        <f>IF(A75="","",SUMIFS(지출_금액,지출_거래처,A75,지출_날짜,"&gt;="&amp;DATE(YEAR(기준일),1,1),지출_날짜,"&lt;="&amp;기준일,지출_확인,""))</f>
        <v/>
      </c>
      <c r="G75" s="25">
        <f>IF(A75="","",IF(COUNTIF($A$6:$A$105,A75)&gt;1,"같은 이름이 또 있어요",IF(B75="","분야를 골라 주세요","")))</f>
        <v/>
      </c>
    </row>
    <row r="76">
      <c r="A76" s="21" t="n"/>
      <c r="B76" s="21" t="n"/>
      <c r="C76" s="21" t="n"/>
      <c r="D76" s="21" t="n"/>
      <c r="E76" s="21" t="n"/>
      <c r="F76" s="39">
        <f>IF(A76="","",SUMIFS(지출_금액,지출_거래처,A76,지출_날짜,"&gt;="&amp;DATE(YEAR(기준일),1,1),지출_날짜,"&lt;="&amp;기준일,지출_확인,""))</f>
        <v/>
      </c>
      <c r="G76" s="25">
        <f>IF(A76="","",IF(COUNTIF($A$6:$A$105,A76)&gt;1,"같은 이름이 또 있어요",IF(B76="","분야를 골라 주세요","")))</f>
        <v/>
      </c>
    </row>
    <row r="77">
      <c r="A77" s="21" t="n"/>
      <c r="B77" s="21" t="n"/>
      <c r="C77" s="21" t="n"/>
      <c r="D77" s="21" t="n"/>
      <c r="E77" s="21" t="n"/>
      <c r="F77" s="39">
        <f>IF(A77="","",SUMIFS(지출_금액,지출_거래처,A77,지출_날짜,"&gt;="&amp;DATE(YEAR(기준일),1,1),지출_날짜,"&lt;="&amp;기준일,지출_확인,""))</f>
        <v/>
      </c>
      <c r="G77" s="25">
        <f>IF(A77="","",IF(COUNTIF($A$6:$A$105,A77)&gt;1,"같은 이름이 또 있어요",IF(B77="","분야를 골라 주세요","")))</f>
        <v/>
      </c>
    </row>
    <row r="78">
      <c r="A78" s="21" t="n"/>
      <c r="B78" s="21" t="n"/>
      <c r="C78" s="21" t="n"/>
      <c r="D78" s="21" t="n"/>
      <c r="E78" s="21" t="n"/>
      <c r="F78" s="39">
        <f>IF(A78="","",SUMIFS(지출_금액,지출_거래처,A78,지출_날짜,"&gt;="&amp;DATE(YEAR(기준일),1,1),지출_날짜,"&lt;="&amp;기준일,지출_확인,""))</f>
        <v/>
      </c>
      <c r="G78" s="25">
        <f>IF(A78="","",IF(COUNTIF($A$6:$A$105,A78)&gt;1,"같은 이름이 또 있어요",IF(B78="","분야를 골라 주세요","")))</f>
        <v/>
      </c>
    </row>
    <row r="79">
      <c r="A79" s="21" t="n"/>
      <c r="B79" s="21" t="n"/>
      <c r="C79" s="21" t="n"/>
      <c r="D79" s="21" t="n"/>
      <c r="E79" s="21" t="n"/>
      <c r="F79" s="39">
        <f>IF(A79="","",SUMIFS(지출_금액,지출_거래처,A79,지출_날짜,"&gt;="&amp;DATE(YEAR(기준일),1,1),지출_날짜,"&lt;="&amp;기준일,지출_확인,""))</f>
        <v/>
      </c>
      <c r="G79" s="25">
        <f>IF(A79="","",IF(COUNTIF($A$6:$A$105,A79)&gt;1,"같은 이름이 또 있어요",IF(B79="","분야를 골라 주세요","")))</f>
        <v/>
      </c>
    </row>
    <row r="80">
      <c r="A80" s="21" t="n"/>
      <c r="B80" s="21" t="n"/>
      <c r="C80" s="21" t="n"/>
      <c r="D80" s="21" t="n"/>
      <c r="E80" s="21" t="n"/>
      <c r="F80" s="39">
        <f>IF(A80="","",SUMIFS(지출_금액,지출_거래처,A80,지출_날짜,"&gt;="&amp;DATE(YEAR(기준일),1,1),지출_날짜,"&lt;="&amp;기준일,지출_확인,""))</f>
        <v/>
      </c>
      <c r="G80" s="25">
        <f>IF(A80="","",IF(COUNTIF($A$6:$A$105,A80)&gt;1,"같은 이름이 또 있어요",IF(B80="","분야를 골라 주세요","")))</f>
        <v/>
      </c>
    </row>
    <row r="81">
      <c r="A81" s="21" t="n"/>
      <c r="B81" s="21" t="n"/>
      <c r="C81" s="21" t="n"/>
      <c r="D81" s="21" t="n"/>
      <c r="E81" s="21" t="n"/>
      <c r="F81" s="39">
        <f>IF(A81="","",SUMIFS(지출_금액,지출_거래처,A81,지출_날짜,"&gt;="&amp;DATE(YEAR(기준일),1,1),지출_날짜,"&lt;="&amp;기준일,지출_확인,""))</f>
        <v/>
      </c>
      <c r="G81" s="25">
        <f>IF(A81="","",IF(COUNTIF($A$6:$A$105,A81)&gt;1,"같은 이름이 또 있어요",IF(B81="","분야를 골라 주세요","")))</f>
        <v/>
      </c>
    </row>
    <row r="82">
      <c r="A82" s="21" t="n"/>
      <c r="B82" s="21" t="n"/>
      <c r="C82" s="21" t="n"/>
      <c r="D82" s="21" t="n"/>
      <c r="E82" s="21" t="n"/>
      <c r="F82" s="39">
        <f>IF(A82="","",SUMIFS(지출_금액,지출_거래처,A82,지출_날짜,"&gt;="&amp;DATE(YEAR(기준일),1,1),지출_날짜,"&lt;="&amp;기준일,지출_확인,""))</f>
        <v/>
      </c>
      <c r="G82" s="25">
        <f>IF(A82="","",IF(COUNTIF($A$6:$A$105,A82)&gt;1,"같은 이름이 또 있어요",IF(B82="","분야를 골라 주세요","")))</f>
        <v/>
      </c>
    </row>
    <row r="83">
      <c r="A83" s="21" t="n"/>
      <c r="B83" s="21" t="n"/>
      <c r="C83" s="21" t="n"/>
      <c r="D83" s="21" t="n"/>
      <c r="E83" s="21" t="n"/>
      <c r="F83" s="39">
        <f>IF(A83="","",SUMIFS(지출_금액,지출_거래처,A83,지출_날짜,"&gt;="&amp;DATE(YEAR(기준일),1,1),지출_날짜,"&lt;="&amp;기준일,지출_확인,""))</f>
        <v/>
      </c>
      <c r="G83" s="25">
        <f>IF(A83="","",IF(COUNTIF($A$6:$A$105,A83)&gt;1,"같은 이름이 또 있어요",IF(B83="","분야를 골라 주세요","")))</f>
        <v/>
      </c>
    </row>
    <row r="84">
      <c r="A84" s="21" t="n"/>
      <c r="B84" s="21" t="n"/>
      <c r="C84" s="21" t="n"/>
      <c r="D84" s="21" t="n"/>
      <c r="E84" s="21" t="n"/>
      <c r="F84" s="39">
        <f>IF(A84="","",SUMIFS(지출_금액,지출_거래처,A84,지출_날짜,"&gt;="&amp;DATE(YEAR(기준일),1,1),지출_날짜,"&lt;="&amp;기준일,지출_확인,""))</f>
        <v/>
      </c>
      <c r="G84" s="25">
        <f>IF(A84="","",IF(COUNTIF($A$6:$A$105,A84)&gt;1,"같은 이름이 또 있어요",IF(B84="","분야를 골라 주세요","")))</f>
        <v/>
      </c>
    </row>
    <row r="85">
      <c r="A85" s="21" t="n"/>
      <c r="B85" s="21" t="n"/>
      <c r="C85" s="21" t="n"/>
      <c r="D85" s="21" t="n"/>
      <c r="E85" s="21" t="n"/>
      <c r="F85" s="39">
        <f>IF(A85="","",SUMIFS(지출_금액,지출_거래처,A85,지출_날짜,"&gt;="&amp;DATE(YEAR(기준일),1,1),지출_날짜,"&lt;="&amp;기준일,지출_확인,""))</f>
        <v/>
      </c>
      <c r="G85" s="25">
        <f>IF(A85="","",IF(COUNTIF($A$6:$A$105,A85)&gt;1,"같은 이름이 또 있어요",IF(B85="","분야를 골라 주세요","")))</f>
        <v/>
      </c>
    </row>
    <row r="86">
      <c r="A86" s="21" t="n"/>
      <c r="B86" s="21" t="n"/>
      <c r="C86" s="21" t="n"/>
      <c r="D86" s="21" t="n"/>
      <c r="E86" s="21" t="n"/>
      <c r="F86" s="39">
        <f>IF(A86="","",SUMIFS(지출_금액,지출_거래처,A86,지출_날짜,"&gt;="&amp;DATE(YEAR(기준일),1,1),지출_날짜,"&lt;="&amp;기준일,지출_확인,""))</f>
        <v/>
      </c>
      <c r="G86" s="25">
        <f>IF(A86="","",IF(COUNTIF($A$6:$A$105,A86)&gt;1,"같은 이름이 또 있어요",IF(B86="","분야를 골라 주세요","")))</f>
        <v/>
      </c>
    </row>
    <row r="87">
      <c r="A87" s="21" t="n"/>
      <c r="B87" s="21" t="n"/>
      <c r="C87" s="21" t="n"/>
      <c r="D87" s="21" t="n"/>
      <c r="E87" s="21" t="n"/>
      <c r="F87" s="39">
        <f>IF(A87="","",SUMIFS(지출_금액,지출_거래처,A87,지출_날짜,"&gt;="&amp;DATE(YEAR(기준일),1,1),지출_날짜,"&lt;="&amp;기준일,지출_확인,""))</f>
        <v/>
      </c>
      <c r="G87" s="25">
        <f>IF(A87="","",IF(COUNTIF($A$6:$A$105,A87)&gt;1,"같은 이름이 또 있어요",IF(B87="","분야를 골라 주세요","")))</f>
        <v/>
      </c>
    </row>
    <row r="88">
      <c r="A88" s="21" t="n"/>
      <c r="B88" s="21" t="n"/>
      <c r="C88" s="21" t="n"/>
      <c r="D88" s="21" t="n"/>
      <c r="E88" s="21" t="n"/>
      <c r="F88" s="39">
        <f>IF(A88="","",SUMIFS(지출_금액,지출_거래처,A88,지출_날짜,"&gt;="&amp;DATE(YEAR(기준일),1,1),지출_날짜,"&lt;="&amp;기준일,지출_확인,""))</f>
        <v/>
      </c>
      <c r="G88" s="25">
        <f>IF(A88="","",IF(COUNTIF($A$6:$A$105,A88)&gt;1,"같은 이름이 또 있어요",IF(B88="","분야를 골라 주세요","")))</f>
        <v/>
      </c>
    </row>
    <row r="89">
      <c r="A89" s="21" t="n"/>
      <c r="B89" s="21" t="n"/>
      <c r="C89" s="21" t="n"/>
      <c r="D89" s="21" t="n"/>
      <c r="E89" s="21" t="n"/>
      <c r="F89" s="39">
        <f>IF(A89="","",SUMIFS(지출_금액,지출_거래처,A89,지출_날짜,"&gt;="&amp;DATE(YEAR(기준일),1,1),지출_날짜,"&lt;="&amp;기준일,지출_확인,""))</f>
        <v/>
      </c>
      <c r="G89" s="25">
        <f>IF(A89="","",IF(COUNTIF($A$6:$A$105,A89)&gt;1,"같은 이름이 또 있어요",IF(B89="","분야를 골라 주세요","")))</f>
        <v/>
      </c>
    </row>
    <row r="90">
      <c r="A90" s="21" t="n"/>
      <c r="B90" s="21" t="n"/>
      <c r="C90" s="21" t="n"/>
      <c r="D90" s="21" t="n"/>
      <c r="E90" s="21" t="n"/>
      <c r="F90" s="39">
        <f>IF(A90="","",SUMIFS(지출_금액,지출_거래처,A90,지출_날짜,"&gt;="&amp;DATE(YEAR(기준일),1,1),지출_날짜,"&lt;="&amp;기준일,지출_확인,""))</f>
        <v/>
      </c>
      <c r="G90" s="25">
        <f>IF(A90="","",IF(COUNTIF($A$6:$A$105,A90)&gt;1,"같은 이름이 또 있어요",IF(B90="","분야를 골라 주세요","")))</f>
        <v/>
      </c>
    </row>
    <row r="91">
      <c r="A91" s="21" t="n"/>
      <c r="B91" s="21" t="n"/>
      <c r="C91" s="21" t="n"/>
      <c r="D91" s="21" t="n"/>
      <c r="E91" s="21" t="n"/>
      <c r="F91" s="39">
        <f>IF(A91="","",SUMIFS(지출_금액,지출_거래처,A91,지출_날짜,"&gt;="&amp;DATE(YEAR(기준일),1,1),지출_날짜,"&lt;="&amp;기준일,지출_확인,""))</f>
        <v/>
      </c>
      <c r="G91" s="25">
        <f>IF(A91="","",IF(COUNTIF($A$6:$A$105,A91)&gt;1,"같은 이름이 또 있어요",IF(B91="","분야를 골라 주세요","")))</f>
        <v/>
      </c>
    </row>
    <row r="92">
      <c r="A92" s="21" t="n"/>
      <c r="B92" s="21" t="n"/>
      <c r="C92" s="21" t="n"/>
      <c r="D92" s="21" t="n"/>
      <c r="E92" s="21" t="n"/>
      <c r="F92" s="39">
        <f>IF(A92="","",SUMIFS(지출_금액,지출_거래처,A92,지출_날짜,"&gt;="&amp;DATE(YEAR(기준일),1,1),지출_날짜,"&lt;="&amp;기준일,지출_확인,""))</f>
        <v/>
      </c>
      <c r="G92" s="25">
        <f>IF(A92="","",IF(COUNTIF($A$6:$A$105,A92)&gt;1,"같은 이름이 또 있어요",IF(B92="","분야를 골라 주세요","")))</f>
        <v/>
      </c>
    </row>
    <row r="93">
      <c r="A93" s="21" t="n"/>
      <c r="B93" s="21" t="n"/>
      <c r="C93" s="21" t="n"/>
      <c r="D93" s="21" t="n"/>
      <c r="E93" s="21" t="n"/>
      <c r="F93" s="39">
        <f>IF(A93="","",SUMIFS(지출_금액,지출_거래처,A93,지출_날짜,"&gt;="&amp;DATE(YEAR(기준일),1,1),지출_날짜,"&lt;="&amp;기준일,지출_확인,""))</f>
        <v/>
      </c>
      <c r="G93" s="25">
        <f>IF(A93="","",IF(COUNTIF($A$6:$A$105,A93)&gt;1,"같은 이름이 또 있어요",IF(B93="","분야를 골라 주세요","")))</f>
        <v/>
      </c>
    </row>
    <row r="94">
      <c r="A94" s="21" t="n"/>
      <c r="B94" s="21" t="n"/>
      <c r="C94" s="21" t="n"/>
      <c r="D94" s="21" t="n"/>
      <c r="E94" s="21" t="n"/>
      <c r="F94" s="39">
        <f>IF(A94="","",SUMIFS(지출_금액,지출_거래처,A94,지출_날짜,"&gt;="&amp;DATE(YEAR(기준일),1,1),지출_날짜,"&lt;="&amp;기준일,지출_확인,""))</f>
        <v/>
      </c>
      <c r="G94" s="25">
        <f>IF(A94="","",IF(COUNTIF($A$6:$A$105,A94)&gt;1,"같은 이름이 또 있어요",IF(B94="","분야를 골라 주세요","")))</f>
        <v/>
      </c>
    </row>
    <row r="95">
      <c r="A95" s="21" t="n"/>
      <c r="B95" s="21" t="n"/>
      <c r="C95" s="21" t="n"/>
      <c r="D95" s="21" t="n"/>
      <c r="E95" s="21" t="n"/>
      <c r="F95" s="39">
        <f>IF(A95="","",SUMIFS(지출_금액,지출_거래처,A95,지출_날짜,"&gt;="&amp;DATE(YEAR(기준일),1,1),지출_날짜,"&lt;="&amp;기준일,지출_확인,""))</f>
        <v/>
      </c>
      <c r="G95" s="25">
        <f>IF(A95="","",IF(COUNTIF($A$6:$A$105,A95)&gt;1,"같은 이름이 또 있어요",IF(B95="","분야를 골라 주세요","")))</f>
        <v/>
      </c>
    </row>
    <row r="96">
      <c r="A96" s="21" t="n"/>
      <c r="B96" s="21" t="n"/>
      <c r="C96" s="21" t="n"/>
      <c r="D96" s="21" t="n"/>
      <c r="E96" s="21" t="n"/>
      <c r="F96" s="39">
        <f>IF(A96="","",SUMIFS(지출_금액,지출_거래처,A96,지출_날짜,"&gt;="&amp;DATE(YEAR(기준일),1,1),지출_날짜,"&lt;="&amp;기준일,지출_확인,""))</f>
        <v/>
      </c>
      <c r="G96" s="25">
        <f>IF(A96="","",IF(COUNTIF($A$6:$A$105,A96)&gt;1,"같은 이름이 또 있어요",IF(B96="","분야를 골라 주세요","")))</f>
        <v/>
      </c>
    </row>
    <row r="97">
      <c r="A97" s="21" t="n"/>
      <c r="B97" s="21" t="n"/>
      <c r="C97" s="21" t="n"/>
      <c r="D97" s="21" t="n"/>
      <c r="E97" s="21" t="n"/>
      <c r="F97" s="39">
        <f>IF(A97="","",SUMIFS(지출_금액,지출_거래처,A97,지출_날짜,"&gt;="&amp;DATE(YEAR(기준일),1,1),지출_날짜,"&lt;="&amp;기준일,지출_확인,""))</f>
        <v/>
      </c>
      <c r="G97" s="25">
        <f>IF(A97="","",IF(COUNTIF($A$6:$A$105,A97)&gt;1,"같은 이름이 또 있어요",IF(B97="","분야를 골라 주세요","")))</f>
        <v/>
      </c>
    </row>
    <row r="98">
      <c r="A98" s="21" t="n"/>
      <c r="B98" s="21" t="n"/>
      <c r="C98" s="21" t="n"/>
      <c r="D98" s="21" t="n"/>
      <c r="E98" s="21" t="n"/>
      <c r="F98" s="39">
        <f>IF(A98="","",SUMIFS(지출_금액,지출_거래처,A98,지출_날짜,"&gt;="&amp;DATE(YEAR(기준일),1,1),지출_날짜,"&lt;="&amp;기준일,지출_확인,""))</f>
        <v/>
      </c>
      <c r="G98" s="25">
        <f>IF(A98="","",IF(COUNTIF($A$6:$A$105,A98)&gt;1,"같은 이름이 또 있어요",IF(B98="","분야를 골라 주세요","")))</f>
        <v/>
      </c>
    </row>
    <row r="99">
      <c r="A99" s="21" t="n"/>
      <c r="B99" s="21" t="n"/>
      <c r="C99" s="21" t="n"/>
      <c r="D99" s="21" t="n"/>
      <c r="E99" s="21" t="n"/>
      <c r="F99" s="39">
        <f>IF(A99="","",SUMIFS(지출_금액,지출_거래처,A99,지출_날짜,"&gt;="&amp;DATE(YEAR(기준일),1,1),지출_날짜,"&lt;="&amp;기준일,지출_확인,""))</f>
        <v/>
      </c>
      <c r="G99" s="25">
        <f>IF(A99="","",IF(COUNTIF($A$6:$A$105,A99)&gt;1,"같은 이름이 또 있어요",IF(B99="","분야를 골라 주세요","")))</f>
        <v/>
      </c>
    </row>
    <row r="100">
      <c r="A100" s="21" t="n"/>
      <c r="B100" s="21" t="n"/>
      <c r="C100" s="21" t="n"/>
      <c r="D100" s="21" t="n"/>
      <c r="E100" s="21" t="n"/>
      <c r="F100" s="39">
        <f>IF(A100="","",SUMIFS(지출_금액,지출_거래처,A100,지출_날짜,"&gt;="&amp;DATE(YEAR(기준일),1,1),지출_날짜,"&lt;="&amp;기준일,지출_확인,""))</f>
        <v/>
      </c>
      <c r="G100" s="25">
        <f>IF(A100="","",IF(COUNTIF($A$6:$A$105,A100)&gt;1,"같은 이름이 또 있어요",IF(B100="","분야를 골라 주세요","")))</f>
        <v/>
      </c>
    </row>
    <row r="101">
      <c r="A101" s="21" t="n"/>
      <c r="B101" s="21" t="n"/>
      <c r="C101" s="21" t="n"/>
      <c r="D101" s="21" t="n"/>
      <c r="E101" s="21" t="n"/>
      <c r="F101" s="39">
        <f>IF(A101="","",SUMIFS(지출_금액,지출_거래처,A101,지출_날짜,"&gt;="&amp;DATE(YEAR(기준일),1,1),지출_날짜,"&lt;="&amp;기준일,지출_확인,""))</f>
        <v/>
      </c>
      <c r="G101" s="25">
        <f>IF(A101="","",IF(COUNTIF($A$6:$A$105,A101)&gt;1,"같은 이름이 또 있어요",IF(B101="","분야를 골라 주세요","")))</f>
        <v/>
      </c>
    </row>
    <row r="102">
      <c r="A102" s="21" t="n"/>
      <c r="B102" s="21" t="n"/>
      <c r="C102" s="21" t="n"/>
      <c r="D102" s="21" t="n"/>
      <c r="E102" s="21" t="n"/>
      <c r="F102" s="39">
        <f>IF(A102="","",SUMIFS(지출_금액,지출_거래처,A102,지출_날짜,"&gt;="&amp;DATE(YEAR(기준일),1,1),지출_날짜,"&lt;="&amp;기준일,지출_확인,""))</f>
        <v/>
      </c>
      <c r="G102" s="25">
        <f>IF(A102="","",IF(COUNTIF($A$6:$A$105,A102)&gt;1,"같은 이름이 또 있어요",IF(B102="","분야를 골라 주세요","")))</f>
        <v/>
      </c>
    </row>
    <row r="103">
      <c r="A103" s="21" t="n"/>
      <c r="B103" s="21" t="n"/>
      <c r="C103" s="21" t="n"/>
      <c r="D103" s="21" t="n"/>
      <c r="E103" s="21" t="n"/>
      <c r="F103" s="39">
        <f>IF(A103="","",SUMIFS(지출_금액,지출_거래처,A103,지출_날짜,"&gt;="&amp;DATE(YEAR(기준일),1,1),지출_날짜,"&lt;="&amp;기준일,지출_확인,""))</f>
        <v/>
      </c>
      <c r="G103" s="25">
        <f>IF(A103="","",IF(COUNTIF($A$6:$A$105,A103)&gt;1,"같은 이름이 또 있어요",IF(B103="","분야를 골라 주세요","")))</f>
        <v/>
      </c>
    </row>
    <row r="104">
      <c r="A104" s="21" t="n"/>
      <c r="B104" s="21" t="n"/>
      <c r="C104" s="21" t="n"/>
      <c r="D104" s="21" t="n"/>
      <c r="E104" s="21" t="n"/>
      <c r="F104" s="39">
        <f>IF(A104="","",SUMIFS(지출_금액,지출_거래처,A104,지출_날짜,"&gt;="&amp;DATE(YEAR(기준일),1,1),지출_날짜,"&lt;="&amp;기준일,지출_확인,""))</f>
        <v/>
      </c>
      <c r="G104" s="25">
        <f>IF(A104="","",IF(COUNTIF($A$6:$A$105,A104)&gt;1,"같은 이름이 또 있어요",IF(B104="","분야를 골라 주세요","")))</f>
        <v/>
      </c>
    </row>
    <row r="105">
      <c r="A105" s="21" t="n"/>
      <c r="B105" s="21" t="n"/>
      <c r="C105" s="21" t="n"/>
      <c r="D105" s="21" t="n"/>
      <c r="E105" s="21" t="n"/>
      <c r="F105" s="39">
        <f>IF(A105="","",SUMIFS(지출_금액,지출_거래처,A105,지출_날짜,"&gt;="&amp;DATE(YEAR(기준일),1,1),지출_날짜,"&lt;="&amp;기준일,지출_확인,""))</f>
        <v/>
      </c>
      <c r="G105" s="25">
        <f>IF(A105="","",IF(COUNTIF($A$6:$A$105,A105)&gt;1,"같은 이름이 또 있어요",IF(B105="","분야를 골라 주세요","")))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5:G105"/>
  <dataValidations count="1">
    <dataValidation sqref="B6:B105" showDropDown="0" showInputMessage="0" showErrorMessage="1" allowBlank="0" errorTitle="분야" error="목록에서 골라 주세요." type="list">
      <formula1>목록_거래처분야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0" tabSelected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" t="inlineStr">
        <is>
          <t>목록 (고르기 칸에 나오는 말)</t>
        </is>
      </c>
      <c r="G1" s="2" t="inlineStr">
        <is>
          <t>견본</t>
        </is>
      </c>
    </row>
    <row r="2">
      <c r="A2" s="3" t="inlineStr">
        <is>
          <t>빈 칸에 적으면 고르기 목록에 바로 나옵니다. 이미 쓴 말은 바꾸지 마세요(예전 줄이 목록 밖이 됩니다).</t>
        </is>
      </c>
    </row>
    <row r="4" ht="26" customHeight="1">
      <c r="A4" s="12" t="inlineStr">
        <is>
          <t>공사 종류</t>
        </is>
      </c>
      <c r="B4" s="12" t="inlineStr">
        <is>
          <t>지금 상태</t>
        </is>
      </c>
      <c r="C4" s="12" t="inlineStr">
        <is>
          <t>담당</t>
        </is>
      </c>
      <c r="D4" s="12" t="inlineStr">
        <is>
          <t>거래처 분야</t>
        </is>
      </c>
      <c r="E4" s="12" t="inlineStr">
        <is>
          <t>입금 구분</t>
        </is>
      </c>
      <c r="F4" s="12" t="inlineStr">
        <is>
          <t>받은 방법</t>
        </is>
      </c>
    </row>
    <row r="5">
      <c r="A5" s="21" t="inlineStr">
        <is>
          <t>욕실</t>
        </is>
      </c>
      <c r="B5" s="15" t="inlineStr">
        <is>
          <t>상담</t>
        </is>
      </c>
      <c r="C5" s="21" t="inlineStr">
        <is>
          <t>대표</t>
        </is>
      </c>
      <c r="D5" s="21" t="inlineStr">
        <is>
          <t>철거</t>
        </is>
      </c>
      <c r="E5" s="21" t="inlineStr">
        <is>
          <t>계약금</t>
        </is>
      </c>
      <c r="F5" s="21" t="inlineStr">
        <is>
          <t>계좌</t>
        </is>
      </c>
    </row>
    <row r="6">
      <c r="A6" s="21" t="inlineStr">
        <is>
          <t>주방</t>
        </is>
      </c>
      <c r="B6" s="15" t="inlineStr">
        <is>
          <t>견적 보냄</t>
        </is>
      </c>
      <c r="C6" s="21" t="inlineStr">
        <is>
          <t>김 실장</t>
        </is>
      </c>
      <c r="D6" s="21" t="inlineStr">
        <is>
          <t>설비</t>
        </is>
      </c>
      <c r="E6" s="21" t="inlineStr">
        <is>
          <t>중도금</t>
        </is>
      </c>
      <c r="F6" s="21" t="inlineStr">
        <is>
          <t>카드</t>
        </is>
      </c>
    </row>
    <row r="7">
      <c r="A7" s="21" t="inlineStr">
        <is>
          <t>도배·장판</t>
        </is>
      </c>
      <c r="B7" s="15" t="inlineStr">
        <is>
          <t>계약</t>
        </is>
      </c>
      <c r="C7" s="21" t="inlineStr">
        <is>
          <t>박 팀장</t>
        </is>
      </c>
      <c r="D7" s="21" t="inlineStr">
        <is>
          <t>타일</t>
        </is>
      </c>
      <c r="E7" s="21" t="inlineStr">
        <is>
          <t>잔금</t>
        </is>
      </c>
      <c r="F7" s="21" t="inlineStr">
        <is>
          <t>현금</t>
        </is>
      </c>
    </row>
    <row r="8">
      <c r="A8" s="21" t="inlineStr">
        <is>
          <t>전체 리모델링</t>
        </is>
      </c>
      <c r="B8" s="15" t="inlineStr">
        <is>
          <t>공사 중</t>
        </is>
      </c>
      <c r="C8" s="21" t="n"/>
      <c r="D8" s="21" t="inlineStr">
        <is>
          <t>목공</t>
        </is>
      </c>
      <c r="E8" s="21" t="inlineStr">
        <is>
          <t>추가 공사</t>
        </is>
      </c>
      <c r="F8" s="21" t="n"/>
    </row>
    <row r="9">
      <c r="A9" s="21" t="inlineStr">
        <is>
          <t>부분 수리</t>
        </is>
      </c>
      <c r="B9" s="15" t="inlineStr">
        <is>
          <t>완료</t>
        </is>
      </c>
      <c r="C9" s="21" t="n"/>
      <c r="D9" s="21" t="inlineStr">
        <is>
          <t>전기</t>
        </is>
      </c>
      <c r="E9" s="21" t="inlineStr">
        <is>
          <t>기타</t>
        </is>
      </c>
      <c r="F9" s="21" t="n"/>
    </row>
    <row r="10">
      <c r="A10" s="21" t="inlineStr">
        <is>
          <t>창호</t>
        </is>
      </c>
      <c r="B10" s="15" t="inlineStr">
        <is>
          <t>A/S</t>
        </is>
      </c>
      <c r="C10" s="21" t="n"/>
      <c r="D10" s="21" t="inlineStr">
        <is>
          <t>도배·장판</t>
        </is>
      </c>
      <c r="E10" s="21" t="n"/>
      <c r="F10" s="21" t="n"/>
    </row>
    <row r="11">
      <c r="A11" s="21" t="inlineStr">
        <is>
          <t>기타</t>
        </is>
      </c>
      <c r="B11" s="15" t="inlineStr">
        <is>
          <t>취소</t>
        </is>
      </c>
      <c r="C11" s="21" t="n"/>
      <c r="D11" s="21" t="inlineStr">
        <is>
          <t>자재</t>
        </is>
      </c>
      <c r="E11" s="21" t="n"/>
      <c r="F11" s="21" t="n"/>
    </row>
    <row r="12">
      <c r="A12" s="21" t="n"/>
      <c r="B12" s="15" t="n"/>
      <c r="C12" s="21" t="n"/>
      <c r="D12" s="21" t="inlineStr">
        <is>
          <t>창호</t>
        </is>
      </c>
      <c r="E12" s="21" t="n"/>
      <c r="F12" s="21" t="n"/>
    </row>
    <row r="13">
      <c r="A13" s="21" t="n"/>
      <c r="B13" s="15" t="n"/>
      <c r="C13" s="21" t="n"/>
      <c r="D13" s="21" t="inlineStr">
        <is>
          <t>청소</t>
        </is>
      </c>
      <c r="E13" s="21" t="n"/>
      <c r="F13" s="21" t="n"/>
    </row>
    <row r="14">
      <c r="A14" s="21" t="n"/>
      <c r="B14" s="15" t="n"/>
      <c r="C14" s="21" t="n"/>
      <c r="D14" s="21" t="inlineStr">
        <is>
          <t>기타</t>
        </is>
      </c>
      <c r="E14" s="21" t="n"/>
      <c r="F14" s="21" t="n"/>
    </row>
    <row r="15">
      <c r="A15" s="21" t="n"/>
      <c r="B15" s="15" t="n"/>
      <c r="C15" s="21" t="n"/>
      <c r="D15" s="21" t="n"/>
      <c r="E15" s="21" t="n"/>
      <c r="F15" s="21" t="n"/>
    </row>
    <row r="16">
      <c r="A16" s="21" t="n"/>
      <c r="B16" s="15" t="n"/>
      <c r="C16" s="21" t="n"/>
      <c r="D16" s="21" t="n"/>
      <c r="E16" s="21" t="n"/>
      <c r="F16" s="21" t="n"/>
    </row>
    <row r="17">
      <c r="A17" s="21" t="n"/>
      <c r="B17" s="15" t="n"/>
      <c r="C17" s="21" t="n"/>
      <c r="D17" s="21" t="n"/>
      <c r="E17" s="21" t="n"/>
      <c r="F17" s="21" t="n"/>
    </row>
    <row r="18">
      <c r="A18" s="21" t="n"/>
      <c r="B18" s="15" t="n"/>
      <c r="C18" s="21" t="n"/>
      <c r="D18" s="21" t="n"/>
      <c r="E18" s="21" t="n"/>
      <c r="F18" s="21" t="n"/>
    </row>
    <row r="19">
      <c r="A19" s="21" t="n"/>
      <c r="B19" s="15" t="n"/>
      <c r="C19" s="21" t="n"/>
      <c r="D19" s="21" t="n"/>
      <c r="E19" s="21" t="n"/>
      <c r="F19" s="21" t="n"/>
    </row>
    <row r="20">
      <c r="A20" s="21" t="n"/>
      <c r="B20" s="15" t="n"/>
      <c r="C20" s="21" t="n"/>
      <c r="D20" s="21" t="n"/>
      <c r="E20" s="21" t="n"/>
      <c r="F20" s="21" t="n"/>
    </row>
    <row r="21">
      <c r="A21" s="21" t="n"/>
      <c r="B21" s="15" t="n"/>
      <c r="C21" s="21" t="n"/>
      <c r="D21" s="21" t="n"/>
      <c r="E21" s="21" t="n"/>
      <c r="F21" s="21" t="n"/>
    </row>
    <row r="22">
      <c r="A22" s="21" t="n"/>
      <c r="B22" s="15" t="n"/>
      <c r="C22" s="21" t="n"/>
      <c r="D22" s="21" t="n"/>
      <c r="E22" s="21" t="n"/>
      <c r="F22" s="21" t="n"/>
    </row>
    <row r="23">
      <c r="A23" s="21" t="n"/>
      <c r="B23" s="15" t="n"/>
      <c r="C23" s="21" t="n"/>
      <c r="D23" s="21" t="n"/>
      <c r="E23" s="21" t="n"/>
      <c r="F23" s="21" t="n"/>
    </row>
    <row r="24">
      <c r="A24" s="21" t="n"/>
      <c r="B24" s="15" t="n"/>
      <c r="C24" s="21" t="n"/>
      <c r="D24" s="21" t="n"/>
      <c r="E24" s="21" t="n"/>
      <c r="F24" s="21" t="n"/>
    </row>
    <row r="26">
      <c r="A26" s="3" t="inlineStr">
        <is>
          <t>'지금 상태'는 오늘·월별 계산에 쓰여서 잠가 두었습니다.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2026-10-06T06:47:07Z</dcterms:created>
  <dcterms:modified xmlns:dcterms="http://purl.org/dc/terms/" xmlns:xsi="http://www.w3.org/2001/XMLSchema-instance" xsi:type="dcterms:W3CDTF">2026-10-06T06:47:11Z</dcterms:modified>
</cp:coreProperties>
</file>